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ables/table7.xml" ContentType="application/vnd.openxmlformats-officedocument.spreadsheetml.table+xml"/>
  <Override PartName="/xl/worksheets/sheet11.xml" ContentType="application/vnd.openxmlformats-officedocument.spreadsheetml.worksheet+xml"/>
  <Override PartName="/xl/tables/table8.xml" ContentType="application/vnd.openxmlformats-officedocument.spreadsheetml.table+xml"/>
  <Override PartName="/xl/worksheets/sheet12.xml" ContentType="application/vnd.openxmlformats-officedocument.spreadsheetml.worksheet+xml"/>
  <Override PartName="/xl/tables/table9.xml" ContentType="application/vnd.openxmlformats-officedocument.spreadsheetml.table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  <Override PartName="/xl/worksheets/sheet14.xml" ContentType="application/vnd.openxmlformats-officedocument.spreadsheetml.worksheet+xml"/>
  <Override PartName="/xl/tables/table11.xml" ContentType="application/vnd.openxmlformats-officedocument.spreadsheetml.table+xml"/>
  <Override PartName="/xl/worksheets/sheet15.xml" ContentType="application/vnd.openxmlformats-officedocument.spreadsheetml.worksheet+xml"/>
  <Override PartName="/xl/tables/table12.xml" ContentType="application/vnd.openxmlformats-officedocument.spreadsheetml.table+xml"/>
  <Override PartName="/xl/worksheets/sheet16.xml" ContentType="application/vnd.openxmlformats-officedocument.spreadsheetml.worksheet+xml"/>
  <Override PartName="/xl/tables/table1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 of Findings" sheetId="1" state="visible" r:id="rId1"/>
    <sheet xmlns:r="http://schemas.openxmlformats.org/officeDocument/2006/relationships" name="Queue Exceptions" sheetId="2" state="visible" r:id="rId2"/>
    <sheet xmlns:r="http://schemas.openxmlformats.org/officeDocument/2006/relationships" name="Billing Reconciliation" sheetId="3" state="visible" r:id="rId3"/>
    <sheet xmlns:r="http://schemas.openxmlformats.org/officeDocument/2006/relationships" name="Aging Report" sheetId="4" state="visible" r:id="rId4"/>
    <sheet xmlns:r="http://schemas.openxmlformats.org/officeDocument/2006/relationships" name="Skip Review" sheetId="5" state="visible" r:id="rId5"/>
    <sheet xmlns:r="http://schemas.openxmlformats.org/officeDocument/2006/relationships" name="Amendment Review" sheetId="6" state="visible" r:id="rId6"/>
    <sheet xmlns:r="http://schemas.openxmlformats.org/officeDocument/2006/relationships" name="Certificate Review" sheetId="7" state="visible" r:id="rId7"/>
    <sheet xmlns:r="http://schemas.openxmlformats.org/officeDocument/2006/relationships" name="Evidence Register" sheetId="8" state="visible" r:id="rId8"/>
    <sheet xmlns:r="http://schemas.openxmlformats.org/officeDocument/2006/relationships" name="Parameters &amp; Sources" sheetId="9" state="visible" r:id="rId9"/>
    <sheet xmlns:r="http://schemas.openxmlformats.org/officeDocument/2006/relationships" name="Src_Applicants" sheetId="10" state="hidden" r:id="rId10"/>
    <sheet xmlns:r="http://schemas.openxmlformats.org/officeDocument/2006/relationships" name="Src_Offers" sheetId="11" state="hidden" r:id="rId11"/>
    <sheet xmlns:r="http://schemas.openxmlformats.org/officeDocument/2006/relationships" name="Src_Skips" sheetId="12" state="hidden" r:id="rId12"/>
    <sheet xmlns:r="http://schemas.openxmlformats.org/officeDocument/2006/relationships" name="Src_Amendments" sheetId="13" state="hidden" r:id="rId13"/>
    <sheet xmlns:r="http://schemas.openxmlformats.org/officeDocument/2006/relationships" name="Src_Inventory" sheetId="14" state="hidden" r:id="rId14"/>
    <sheet xmlns:r="http://schemas.openxmlformats.org/officeDocument/2006/relationships" name="Src_Billing_Aug" sheetId="15" state="hidden" r:id="rId15"/>
    <sheet xmlns:r="http://schemas.openxmlformats.org/officeDocument/2006/relationships" name="Src_Aging" sheetId="16" state="hidden" r:id="rId16"/>
  </sheets>
  <definedNames>
    <definedName name="_xlnm.Print_Area" localSheetId="0">'Summary of Findings'!$A$1:$H$38</definedName>
    <definedName name="_xlnm.Print_Titles" localSheetId="1">'Queue Exceptions'!1:5</definedName>
    <definedName name="_xlnm.Print_Area" localSheetId="1">'Queue Exceptions'!$A$1:$H$28</definedName>
    <definedName name="_xlnm.Print_Titles" localSheetId="2">'Billing Reconciliation'!1:5</definedName>
    <definedName name="_xlnm.Print_Area" localSheetId="2">'Billing Reconciliation'!$A$1:$T$1091</definedName>
    <definedName name="_xlnm.Print_Titles" localSheetId="3">'Aging Report'!1:5</definedName>
    <definedName name="_xlnm.Print_Area" localSheetId="3">'Aging Report'!$A$1:$U$53</definedName>
    <definedName name="_xlnm.Print_Titles" localSheetId="4">'Skip Review'!1:5</definedName>
    <definedName name="_xlnm.Print_Area" localSheetId="4">'Skip Review'!$A$1:$T$314</definedName>
    <definedName name="_xlnm.Print_Titles" localSheetId="5">'Amendment Review'!1:5</definedName>
    <definedName name="_xlnm.Print_Area" localSheetId="5">'Amendment Review'!$A$1:$L$205</definedName>
    <definedName name="_xlnm.Print_Area" localSheetId="6">'Certificate Review'!$A$1:$I$7</definedName>
    <definedName name="_xlnm._FilterDatabase" localSheetId="7" hidden="1">'Evidence Register'!$A$5:$P$13</definedName>
    <definedName name="_xlnm.Print_Titles" localSheetId="7">'Evidence Register'!1:5</definedName>
    <definedName name="_xlnm.Print_Area" localSheetId="7">'Evidence Register'!$A$1:$O$13</definedName>
    <definedName name="_xlnm.Print_Area" localSheetId="8">'Parameters &amp; Sources'!$A$1:$F$29</definedName>
    <definedName name="_xlnm._FilterDatabase" localSheetId="9" hidden="1">'Src_Applicants'!$A$5:$V$2915</definedName>
    <definedName name="_xlnm.Print_Titles" localSheetId="9">'Src_Applicants'!1:5</definedName>
    <definedName name="_xlnm._FilterDatabase" localSheetId="10" hidden="1">'Src_Offers'!$A$5:$R$1138</definedName>
    <definedName name="_xlnm.Print_Titles" localSheetId="10">'Src_Offers'!1:5</definedName>
    <definedName name="_xlnm._FilterDatabase" localSheetId="11" hidden="1">'Src_Skips'!$A$5:$P$314</definedName>
    <definedName name="_xlnm.Print_Titles" localSheetId="11">'Src_Skips'!1:5</definedName>
    <definedName name="_xlnm._FilterDatabase" localSheetId="12" hidden="1">'Src_Amendments'!$A$5:$L$205</definedName>
    <definedName name="_xlnm.Print_Titles" localSheetId="12">'Src_Amendments'!1:5</definedName>
    <definedName name="_xlnm._FilterDatabase" localSheetId="13" hidden="1">'Src_Inventory'!$A$5:$R$1185</definedName>
    <definedName name="_xlnm.Print_Titles" localSheetId="13">'Src_Inventory'!1:5</definedName>
    <definedName name="_xlnm._FilterDatabase" localSheetId="14" hidden="1">'Src_Billing_Aug'!$A$5:$S$774</definedName>
    <definedName name="_xlnm.Print_Titles" localSheetId="14">'Src_Billing_Aug'!1:5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$0.00"/>
    <numFmt numFmtId="166" formatCode="$#,##0.00;[Red]-$#,##0.00"/>
    <numFmt numFmtId="167" formatCode="0.0"/>
    <numFmt numFmtId="168" formatCode="$#,##0.00"/>
  </numFmts>
  <fonts count="9">
    <font>
      <name val="Calibri"/>
      <family val="2"/>
      <color theme="1"/>
      <sz val="11"/>
      <scheme val="minor"/>
    </font>
    <font>
      <name val="Noto Sans"/>
      <b val="1"/>
      <color rgb="00FFFFFF"/>
      <sz val="18"/>
    </font>
    <font>
      <name val="Noto Sans"/>
      <i val="1"/>
      <color rgb="00617384"/>
      <sz val="9"/>
    </font>
    <font>
      <name val="Noto Sans"/>
      <color rgb="00617384"/>
      <sz val="8"/>
    </font>
    <font>
      <name val="Noto Sans"/>
      <b val="1"/>
      <color rgb="00FFFFFF"/>
      <sz val="8"/>
    </font>
    <font>
      <name val="Noto Sans"/>
      <color rgb="00253342"/>
      <sz val="8"/>
    </font>
    <font>
      <name val="Noto Sans"/>
      <b val="1"/>
      <color rgb="00FFFFFF"/>
      <sz val="11"/>
    </font>
    <font>
      <name val="Noto Sans"/>
      <color rgb="00253342"/>
      <sz val="9"/>
    </font>
    <font>
      <name val="Noto Sans"/>
      <b val="1"/>
      <color rgb="00253342"/>
      <sz val="9"/>
    </font>
  </fonts>
  <fills count="8">
    <fill>
      <patternFill/>
    </fill>
    <fill>
      <patternFill patternType="gray125"/>
    </fill>
    <fill>
      <patternFill patternType="solid">
        <fgColor rgb="0017324D"/>
      </patternFill>
    </fill>
    <fill>
      <patternFill patternType="solid">
        <fgColor rgb="001F7A8C"/>
      </patternFill>
    </fill>
    <fill>
      <patternFill patternType="solid">
        <fgColor rgb="00F7FAFC"/>
      </patternFill>
    </fill>
    <fill>
      <patternFill patternType="solid">
        <fgColor rgb="00EAF2F7"/>
      </patternFill>
    </fill>
    <fill>
      <patternFill patternType="solid">
        <fgColor rgb="00D4A73C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bottom style="medium">
        <color rgb="0017324D"/>
      </bottom>
    </border>
    <border>
      <bottom style="thin">
        <color rgb="00CBD5DF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6" fillId="3" borderId="0" applyAlignment="1" pivotButton="0" quotePrefix="0" xfId="0">
      <alignment vertical="center"/>
    </xf>
    <xf numFmtId="0" fontId="7" fillId="0" borderId="2" applyAlignment="1" pivotButton="0" quotePrefix="0" xfId="0">
      <alignment vertical="center" wrapText="1"/>
    </xf>
    <xf numFmtId="1" fontId="8" fillId="5" borderId="2" applyAlignment="1" pivotButton="0" quotePrefix="0" xfId="0">
      <alignment vertical="center" wrapText="1"/>
    </xf>
    <xf numFmtId="168" fontId="8" fillId="5" borderId="2" applyAlignment="1" pivotButton="0" quotePrefix="0" xfId="0">
      <alignment vertical="center" wrapText="1"/>
    </xf>
    <xf numFmtId="0" fontId="6" fillId="6" borderId="0" applyAlignment="1" pivotButton="0" quotePrefix="0" xfId="0">
      <alignment vertical="center"/>
    </xf>
    <xf numFmtId="0" fontId="6" fillId="2" borderId="0" applyAlignment="1" pivotButton="0" quotePrefix="0" xfId="0">
      <alignment vertical="center"/>
    </xf>
    <xf numFmtId="0" fontId="7" fillId="5" borderId="0" applyAlignment="1" pivotButton="0" quotePrefix="0" xfId="0">
      <alignment vertical="center" wrapText="1"/>
    </xf>
    <xf numFmtId="0" fontId="7" fillId="7" borderId="0" applyAlignment="1" pivotButton="0" quotePrefix="0" xfId="0">
      <alignment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4" borderId="2" applyAlignment="1" pivotButton="0" quotePrefix="0" xfId="0">
      <alignment vertical="top" wrapText="1"/>
    </xf>
    <xf numFmtId="168" fontId="5" fillId="4" borderId="2" applyAlignment="1" pivotButton="0" quotePrefix="0" xfId="0">
      <alignment vertical="top" wrapText="1"/>
    </xf>
    <xf numFmtId="0" fontId="5" fillId="0" borderId="2" applyAlignment="1" pivotButton="0" quotePrefix="0" xfId="0">
      <alignment vertical="top" wrapText="1"/>
    </xf>
    <xf numFmtId="168" fontId="5" fillId="0" borderId="2" applyAlignment="1" pivotButton="0" quotePrefix="0" xfId="0">
      <alignment vertical="top" wrapText="1"/>
    </xf>
    <xf numFmtId="0" fontId="5" fillId="4" borderId="2" applyAlignment="1" pivotButton="0" quotePrefix="0" xfId="0">
      <alignment vertical="top"/>
    </xf>
    <xf numFmtId="167" fontId="5" fillId="4" borderId="2" applyAlignment="1" pivotButton="0" quotePrefix="0" xfId="0">
      <alignment vertical="top"/>
    </xf>
    <xf numFmtId="166" fontId="5" fillId="4" borderId="2" applyAlignment="1" pivotButton="0" quotePrefix="0" xfId="0">
      <alignment vertical="top"/>
    </xf>
    <xf numFmtId="1" fontId="5" fillId="4" borderId="2" applyAlignment="1" pivotButton="0" quotePrefix="0" xfId="0">
      <alignment vertical="top"/>
    </xf>
    <xf numFmtId="0" fontId="5" fillId="0" borderId="2" applyAlignment="1" pivotButton="0" quotePrefix="0" xfId="0">
      <alignment vertical="top"/>
    </xf>
    <xf numFmtId="167" fontId="5" fillId="0" borderId="2" applyAlignment="1" pivotButton="0" quotePrefix="0" xfId="0">
      <alignment vertical="top"/>
    </xf>
    <xf numFmtId="166" fontId="5" fillId="0" borderId="2" applyAlignment="1" pivotButton="0" quotePrefix="0" xfId="0">
      <alignment vertical="top"/>
    </xf>
    <xf numFmtId="1" fontId="5" fillId="0" borderId="2" applyAlignment="1" pivotButton="0" quotePrefix="0" xfId="0">
      <alignment vertical="top"/>
    </xf>
    <xf numFmtId="164" fontId="5" fillId="4" borderId="2" applyAlignment="1" pivotButton="0" quotePrefix="0" xfId="0">
      <alignment vertical="top" wrapText="1"/>
    </xf>
    <xf numFmtId="164" fontId="5" fillId="0" borderId="2" applyAlignment="1" pivotButton="0" quotePrefix="0" xfId="0">
      <alignment vertical="top" wrapText="1"/>
    </xf>
    <xf numFmtId="164" fontId="5" fillId="4" borderId="2" applyAlignment="1" pivotButton="0" quotePrefix="0" xfId="0">
      <alignment vertical="top"/>
    </xf>
    <xf numFmtId="164" fontId="5" fillId="0" borderId="2" applyAlignment="1" pivotButton="0" quotePrefix="0" xfId="0">
      <alignment vertical="top"/>
    </xf>
    <xf numFmtId="165" fontId="5" fillId="0" borderId="2" applyAlignment="1" pivotButton="0" quotePrefix="0" xfId="0">
      <alignment vertical="top"/>
    </xf>
    <xf numFmtId="165" fontId="5" fillId="4" borderId="2" applyAlignment="1" pivotButton="0" quotePrefix="0" xfId="0">
      <alignment vertical="top"/>
    </xf>
  </cellXfs>
  <cellStyles count="1">
    <cellStyle name="Normal" xfId="0" builtinId="0" hidden="0"/>
  </cellStyles>
  <dxfs count="3">
    <dxf>
      <font>
        <b val="1"/>
        <color rgb="00B3261E"/>
      </font>
      <fill>
        <patternFill patternType="solid">
          <fgColor rgb="00FCE8E6"/>
        </patternFill>
      </fill>
    </dxf>
    <dxf>
      <font>
        <b val="1"/>
        <color rgb="007A5710"/>
      </font>
      <fill>
        <patternFill patternType="solid">
          <fgColor rgb="00F8F1DE"/>
        </patternFill>
      </fill>
    </dxf>
    <dxf>
      <fill>
        <patternFill patternType="solid">
          <fgColor rgb="00F8F1D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ables/table1.xml><?xml version="1.0" encoding="utf-8"?>
<table xmlns="http://schemas.openxmlformats.org/spreadsheetml/2006/main" id="1" name="tblQueueExceptions" displayName="tblQueueExceptions" ref="A5:H28" headerRowCount="1">
  <autoFilter ref="A5:H28"/>
  <tableColumns count="8">
    <tableColumn id="1" name="Priority"/>
    <tableColumn id="2" name="Area"/>
    <tableColumn id="3" name="Record / Population"/>
    <tableColumn id="4" name="Applicant / Account"/>
    <tableColumn id="5" name="Exception"/>
    <tableColumn id="6" name="Financial Exposure $"/>
    <tableColumn id="7" name="Board Action"/>
    <tableColumn id="8" name="Sourc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blBillingReconciliation" displayName="tblBillingReconciliation" ref="A5:U1091" headerRowCount="1">
  <autoFilter ref="A5:U1091"/>
  <tableColumns count="21">
    <tableColumn id="1" name="Slip ID"/>
    <tableColumn id="2" name="Basin"/>
    <tableColumn id="3" name="Basin Type"/>
    <tableColumn id="4" name="Account ID"/>
    <tableColumn id="5" name="Tenant ID"/>
    <tableColumn id="6" name="Tenant"/>
    <tableColumn id="7" name="Vessel"/>
    <tableColumn id="8" name="Roster LOA ft"/>
    <tableColumn id="9" name="Rounded LOA"/>
    <tableColumn id="10" name="Nominal Slip ft"/>
    <tableColumn id="11" name="Billable ft"/>
    <tableColumn id="12" name="Rate $/ft-month"/>
    <tableColumn id="13" name="Expected Pre-tax $"/>
    <tableColumn id="14" name="Actual Txn Count"/>
    <tableColumn id="15" name="Actual Billed ft"/>
    <tableColumn id="16" name="Actual Rate"/>
    <tableColumn id="17" name="Actual Pre-tax $"/>
    <tableColumn id="18" name="Variance $"/>
    <tableColumn id="19" name="Reconciliation"/>
    <tableColumn id="20" name="Covered-Limit Review"/>
    <tableColumn id="21" name="Sourc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blAgingReport" displayName="tblAgingReport" ref="A5:U53" headerRowCount="1">
  <autoFilter ref="A5:U53"/>
  <tableColumns count="21">
    <tableColumn id="1" name="Account ID"/>
    <tableColumn id="2" name="Tenant"/>
    <tableColumn id="3" name="Slip"/>
    <tableColumn id="4" name="Basin"/>
    <tableColumn id="5" name="Current"/>
    <tableColumn id="6" name="31-60"/>
    <tableColumn id="7" name="61-90"/>
    <tableColumn id="8" name="91-120"/>
    <tableColumn id="9" name="120+"/>
    <tableColumn id="10" name="Recalc Total Due"/>
    <tableColumn id="11" name="Source Total Due"/>
    <tableColumn id="12" name="Source Variance"/>
    <tableColumn id="13" name="Overdue 31+"/>
    <tableColumn id="14" name="91+ Balance"/>
    <tableColumn id="15" name="Payment Status"/>
    <tableColumn id="16" name="Inventory Status"/>
    <tableColumn id="17" name="Tenant Match"/>
    <tableColumn id="18" name="Collection Priority"/>
    <tableColumn id="19" name="Last Payment"/>
    <tableColumn id="20" name="Last Contact"/>
    <tableColumn id="21" name="Note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blSkipReview" displayName="tblSkipReview" ref="A5:T314" headerRowCount="1">
  <autoFilter ref="A5:T314"/>
  <tableColumns count="20">
    <tableColumn id="1" name="Skip ID"/>
    <tableColumn id="2" name="Offer ID"/>
    <tableColumn id="3" name="Skip Date"/>
    <tableColumn id="4" name="Applicant ID"/>
    <tableColumn id="5" name="Applicant"/>
    <tableColumn id="6" name="Event Slip"/>
    <tableColumn id="7" name="Event Basin"/>
    <tableColumn id="8" name="Event Reason"/>
    <tableColumn id="9" name="Register Says Attached"/>
    <tableColumn id="10" name="PDF Supplied"/>
    <tableColumn id="11" name="PDF File"/>
    <tableColumn id="12" name="PDF Date"/>
    <tableColumn id="13" name="PDF Slip"/>
    <tableColumn id="14" name="PDF Basin"/>
    <tableColumn id="15" name="PDF Reason"/>
    <tableColumn id="16" name="Supporting Record"/>
    <tableColumn id="17" name="Offer Link"/>
    <tableColumn id="18" name="Event/File Match"/>
    <tableColumn id="19" name="Audit Conclusion"/>
    <tableColumn id="20" name="Sourc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blAmendmentReview" displayName="tblAmendmentReview" ref="A5:L205" headerRowCount="1">
  <autoFilter ref="A5:L205"/>
  <tableColumns count="12">
    <tableColumn id="1" name="Amendment ID"/>
    <tableColumn id="2" name="Date"/>
    <tableColumn id="3" name="Applicant ID"/>
    <tableColumn id="4" name="Applicant"/>
    <tableColumn id="5" name="Old LOA"/>
    <tableColumn id="6" name="New LOA"/>
    <tableColumn id="7" name="Register Source Document"/>
    <tableColumn id="8" name="Accepted Type Cited"/>
    <tableColumn id="9" name="Independent Evidence"/>
    <tableColumn id="10" name="Downstream Skips"/>
    <tableColumn id="11" name="Audit Conclusion"/>
    <tableColumn id="12" name="Source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blEvidenceRegister" displayName="tblEvidenceRegister" ref="A5:P13" headerRowCount="1">
  <autoFilter ref="A5:P13"/>
  <tableColumns count="16">
    <tableColumn id="1" name="evidence_type"/>
    <tableColumn id="2" name="applicant_id"/>
    <tableColumn id="3" name="filename"/>
    <tableColumn id="4" name="pages"/>
    <tableColumn id="5" name="document_date"/>
    <tableColumn id="6" name="slip_id"/>
    <tableColumn id="7" name="basin"/>
    <tableColumn id="8" name="reason"/>
    <tableColumn id="9" name="support_present"/>
    <tableColumn id="10" name="support_type"/>
    <tableColumn id="11" name="certificate_no"/>
    <tableColumn id="12" name="measured_loa"/>
    <tableColumn id="13" name="measured_beam"/>
    <tableColumn id="14" name="clerk"/>
    <tableColumn id="15" name="notes"/>
    <tableColumn id="16" name="record_key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tblSrc_Applicants" displayName="tblSrc_Applicants" ref="A5:V2915" headerRowCount="1">
  <autoFilter ref="A5:V2915"/>
  <tableColumns count="22">
    <tableColumn id="1" name="applicant_id"/>
    <tableColumn id="2" name="rank"/>
    <tableColumn id="3" name="last_name"/>
    <tableColumn id="4" name="first_name"/>
    <tableColumn id="5" name="applicant_type"/>
    <tableColumn id="6" name="entity_name"/>
    <tableColumn id="7" name="application_date"/>
    <tableColumn id="8" name="status"/>
    <tableColumn id="9" name="vessel_name"/>
    <tableColumn id="10" name="vessel_type"/>
    <tableColumn id="11" name="loa_ft"/>
    <tableColumn id="12" name="beam_ft"/>
    <tableColumn id="13" name="preference_basin"/>
    <tableColumn id="14" name="preference_slip_size"/>
    <tableColumn id="15" name="phone"/>
    <tableColumn id="16" name="email"/>
    <tableColumn id="17" name="city"/>
    <tableColumn id="18" name="state"/>
    <tableColumn id="19" name="zip"/>
    <tableColumn id="20" name="last_renewal_date"/>
    <tableColumn id="21" name="renewal_cycle_current"/>
    <tableColumn id="22" name="notes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tblSrc_Offers" displayName="tblSrc_Offers" ref="A5:R1138" headerRowCount="1">
  <autoFilter ref="A5:R1138"/>
  <tableColumns count="18">
    <tableColumn id="1" name="offer_id"/>
    <tableColumn id="2" name="offer_date"/>
    <tableColumn id="3" name="applicant_id"/>
    <tableColumn id="4" name="rank_at_offer"/>
    <tableColumn id="5" name="slip_id"/>
    <tableColumn id="6" name="basin"/>
    <tableColumn id="7" name="slip_size_ft"/>
    <tableColumn id="8" name="covered"/>
    <tableColumn id="9" name="rate_class"/>
    <tableColumn id="10" name="monthly_rate"/>
    <tableColumn id="11" name="offer_seq"/>
    <tableColumn id="12" name="outcome"/>
    <tableColumn id="13" name="response_due_date"/>
    <tableColumn id="14" name="response_date"/>
    <tableColumn id="15" name="days_to_respond"/>
    <tableColumn id="16" name="skip_reason_code"/>
    <tableColumn id="17" name="agreement_id"/>
    <tableColumn id="18" name="notes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tblSrc_Skips" displayName="tblSrc_Skips" ref="A5:P314" headerRowCount="1">
  <autoFilter ref="A5:P314"/>
  <tableColumns count="16">
    <tableColumn id="1" name="skip_id"/>
    <tableColumn id="2" name="offer_id"/>
    <tableColumn id="3" name="skip_date"/>
    <tableColumn id="4" name="applicant_id"/>
    <tableColumn id="5" name="rank_at_offer"/>
    <tableColumn id="6" name="slip_id"/>
    <tableColumn id="7" name="basin"/>
    <tableColumn id="8" name="slip_size_ft"/>
    <tableColumn id="9" name="reason_code"/>
    <tableColumn id="10" name="justification_category"/>
    <tableColumn id="11" name="documentation_attached"/>
    <tableColumn id="12" name="documentation_type"/>
    <tableColumn id="13" name="reviewed_by"/>
    <tableColumn id="14" name="review_date"/>
    <tableColumn id="15" name="disposition"/>
    <tableColumn id="16" name="notes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tblSrc_Amendments" displayName="tblSrc_Amendments" ref="A5:L205" headerRowCount="1">
  <autoFilter ref="A5:L205"/>
  <tableColumns count="12">
    <tableColumn id="1" name="amendment_id"/>
    <tableColumn id="2" name="amendment_ts"/>
    <tableColumn id="3" name="applicant_id"/>
    <tableColumn id="4" name="field_code"/>
    <tableColumn id="5" name="field_label"/>
    <tableColumn id="6" name="old_value"/>
    <tableColumn id="7" name="new_value"/>
    <tableColumn id="8" name="workstation_id"/>
    <tableColumn id="9" name="source_document"/>
    <tableColumn id="10" name="requires_cert"/>
    <tableColumn id="11" name="counter_log_ref"/>
    <tableColumn id="12" name="notes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id="11" name="tblSrc_Inventory" displayName="tblSrc_Inventory" ref="A5:R1185" headerRowCount="1">
  <autoFilter ref="A5:R1185"/>
  <tableColumns count="18">
    <tableColumn id="1" name="slip_id"/>
    <tableColumn id="2" name="basin"/>
    <tableColumn id="3" name="basin_type"/>
    <tableColumn id="4" name="dock_row"/>
    <tableColumn id="5" name="slip_size_ft"/>
    <tableColumn id="6" name="slip_class"/>
    <tableColumn id="7" name="covered"/>
    <tableColumn id="8" name="beam_max_ft"/>
    <tableColumn id="9" name="amenities"/>
    <tableColumn id="10" name="status"/>
    <tableColumn id="11" name="current_agreement_id"/>
    <tableColumn id="12" name="tenant_id"/>
    <tableColumn id="13" name="tenant_name"/>
    <tableColumn id="14" name="vessel_name"/>
    <tableColumn id="15" name="vessel_loa_ft"/>
    <tableColumn id="16" name="monthly_rate"/>
    <tableColumn id="17" name="last_inspection_date"/>
    <tableColumn id="18" name="notes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id="12" name="tblSrc_Billing_Aug" displayName="tblSrc_Billing_Aug" ref="A5:S774" headerRowCount="1">
  <autoFilter ref="A5:S774"/>
  <tableColumns count="19">
    <tableColumn id="1" name="txn_id"/>
    <tableColumn id="2" name="post_date"/>
    <tableColumn id="3" name="account_id"/>
    <tableColumn id="4" name="applicant_id"/>
    <tableColumn id="5" name="slip_id"/>
    <tableColumn id="6" name="basin"/>
    <tableColumn id="7" name="rate_class"/>
    <tableColumn id="8" name="txn_type"/>
    <tableColumn id="9" name="length_ft_billed"/>
    <tableColumn id="10" name="months_billed"/>
    <tableColumn id="11" name="foot_months"/>
    <tableColumn id="12" name="rate_per_foot_month"/>
    <tableColumn id="13" name="amount"/>
    <tableColumn id="14" name="tax_amount"/>
    <tableColumn id="15" name="total_amount"/>
    <tableColumn id="16" name="payment_status"/>
    <tableColumn id="17" name="due_date"/>
    <tableColumn id="18" name="paid_date"/>
    <tableColumn id="19" name="notes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id="13" name="tblSrcAging" displayName="tblSrcAging" ref="A5:S265" headerRowCount="1">
  <autoFilter ref="A5:S265"/>
  <tableColumns count="19">
    <tableColumn id="1" name="account_id"/>
    <tableColumn id="2" name="tenant"/>
    <tableColumn id="3" name="slip_id"/>
    <tableColumn id="4" name="basin"/>
    <tableColumn id="5" name="rate_class"/>
    <tableColumn id="6" name="current"/>
    <tableColumn id="7" name="days_30"/>
    <tableColumn id="8" name="days_60"/>
    <tableColumn id="9" name="days_90"/>
    <tableColumn id="10" name="days_120_plus"/>
    <tableColumn id="11" name="total_due"/>
    <tableColumn id="12" name="last_payment_date"/>
    <tableColumn id="13" name="payment_status"/>
    <tableColumn id="14" name="last_contact"/>
    <tableColumn id="15" name="notes"/>
    <tableColumn id="16" name="recalc_total_due"/>
    <tableColumn id="17" name="source_total_variance"/>
    <tableColumn id="18" name="inventory_status"/>
    <tableColumn id="19" name="tenant_match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11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12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0.xml" Id="rId1"/></Relationships>
</file>

<file path=xl/worksheets/_rels/sheet14.xml.rels><Relationships xmlns="http://schemas.openxmlformats.org/package/2006/relationships"><Relationship Type="http://schemas.openxmlformats.org/officeDocument/2006/relationships/table" Target="/xl/tables/table11.xml" Id="rId1"/></Relationships>
</file>

<file path=xl/worksheets/_rels/sheet15.xml.rels><Relationships xmlns="http://schemas.openxmlformats.org/package/2006/relationships"><Relationship Type="http://schemas.openxmlformats.org/officeDocument/2006/relationships/table" Target="/xl/tables/table12.xml" Id="rId1"/></Relationships>
</file>

<file path=xl/worksheets/_rels/sheet16.xml.rels><Relationships xmlns="http://schemas.openxmlformats.org/package/2006/relationships"><Relationship Type="http://schemas.openxmlformats.org/officeDocument/2006/relationships/table" Target="/xl/tables/table13.xml" Id="rId1"/></Relationships>
</file>

<file path=xl/worksheets/sheet1.xml><?xml version="1.0" encoding="utf-8"?>
<worksheet xmlns="http://schemas.openxmlformats.org/spreadsheetml/2006/main">
  <sheetPr>
    <tabColor rgb="0017324D"/>
    <outlinePr summaryBelow="1" summaryRight="1"/>
    <pageSetUpPr fitToPage="1"/>
  </sheetPr>
  <dimension ref="A1:H38"/>
  <sheetViews>
    <sheetView showGridLines="0" zoomScale="9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5" customWidth="1" min="1" max="1"/>
    <col width="18" customWidth="1" min="2" max="2"/>
    <col width="3" customWidth="1" min="3" max="3"/>
    <col width="25" customWidth="1" min="4" max="4"/>
    <col width="18" customWidth="1" min="5" max="5"/>
    <col width="3" customWidth="1" min="6" max="6"/>
    <col width="30" customWidth="1" min="7" max="7"/>
    <col width="28" customWidth="1" min="8" max="8"/>
  </cols>
  <sheetData>
    <row r="1" ht="32" customHeight="1">
      <c r="A1" s="1" t="inlineStr">
        <is>
          <t>Summary of Findings</t>
        </is>
      </c>
    </row>
    <row r="2" ht="28" customHeight="1">
      <c r="A2" s="2" t="inlineStr">
        <is>
          <t>Board-focused moorage audit as of 2026-08-01 | collection, billing, queue integrity, and aging.</t>
        </is>
      </c>
    </row>
    <row r="3" ht="26" customHeight="1">
      <c r="A3" s="3" t="inlineStr">
        <is>
          <t>Calculated from the workbook analysis sheets. Dollar amounts are pre-tax where labeled; receivables are from ar_aging_2026-07-31.xlsx. See Parameters &amp; Sources for authority and limitations.</t>
        </is>
      </c>
    </row>
    <row r="5" ht="23" customHeight="1">
      <c r="A5" s="4" t="inlineStr">
        <is>
          <t>Billing and Revenue</t>
        </is>
      </c>
    </row>
    <row r="6" ht="28" customHeight="1">
      <c r="A6" s="5" t="inlineStr">
        <is>
          <t>Occupied slips</t>
        </is>
      </c>
      <c r="B6" s="6">
        <f>ROWS('Billing Reconciliation'!$A$6:$A$1091)</f>
        <v/>
      </c>
      <c r="D6" s="5" t="inlineStr">
        <is>
          <t>August 2026 occupied population from slip inventory.</t>
        </is>
      </c>
    </row>
    <row r="7" ht="28" customHeight="1">
      <c r="A7" s="5" t="inlineStr">
        <is>
          <t>Posted charges matching tariff</t>
        </is>
      </c>
      <c r="B7" s="6">
        <f>COUNTIF('Billing Reconciliation'!$S$6:$S$1091,"MATCH")</f>
        <v/>
      </c>
      <c r="D7" s="5" t="inlineStr">
        <is>
          <t>Every posted August moorage line matched billable feet x applicable rate.</t>
        </is>
      </c>
    </row>
    <row r="8" ht="28" customHeight="1">
      <c r="A8" s="5" t="inlineStr">
        <is>
          <t>Missing August charges</t>
        </is>
      </c>
      <c r="B8" s="6">
        <f>COUNTIF('Billing Reconciliation'!$S$6:$S$1091,"MISSING CHARGE")</f>
        <v/>
      </c>
      <c r="D8" s="5" t="inlineStr">
        <is>
          <t>All omissions are occupied open-basin slips; invoice before collection.</t>
        </is>
      </c>
    </row>
    <row r="9" ht="28" customHeight="1">
      <c r="A9" s="5" t="inlineStr">
        <is>
          <t>Expected August moorage</t>
        </is>
      </c>
      <c r="B9" s="7">
        <f>SUM('Billing Reconciliation'!$M$6:$M$1091)</f>
        <v/>
      </c>
      <c r="D9" s="5" t="inlineStr">
        <is>
          <t>Pre-tax recurring moorage; electricity excluded.</t>
        </is>
      </c>
    </row>
    <row r="10" ht="28" customHeight="1">
      <c r="A10" s="5" t="inlineStr">
        <is>
          <t>Actually posted</t>
        </is>
      </c>
      <c r="B10" s="7">
        <f>SUM('Billing Reconciliation'!$Q$6:$Q$1091)</f>
        <v/>
      </c>
      <c r="D10" s="5" t="inlineStr">
        <is>
          <t>2026-08-01 MONTHLY_MOORAGE transaction amount.</t>
        </is>
      </c>
    </row>
    <row r="11" ht="28" customHeight="1">
      <c r="A11" s="5" t="inlineStr">
        <is>
          <t>Unbilled pre-tax amount</t>
        </is>
      </c>
      <c r="B11" s="7">
        <f>-SUM('Billing Reconciliation'!$R$6:$R$1091)</f>
        <v/>
      </c>
      <c r="D11" s="5" t="inlineStr">
        <is>
          <t>Expected less posted; not yet an overdue receivable.</t>
        </is>
      </c>
    </row>
    <row r="12" ht="28" customHeight="1">
      <c r="A12" s="5" t="inlineStr">
        <is>
          <t>Covered assignments over 40 ft</t>
        </is>
      </c>
      <c r="B12" s="6">
        <f>COUNTIF('Billing Reconciliation'!$T$6:$T$1091,"BOARD REVIEW*")</f>
        <v/>
      </c>
      <c r="D12" s="5" t="inlineStr">
        <is>
          <t>Separate eligibility control; posted billing arithmetic remains correct.</t>
        </is>
      </c>
    </row>
    <row r="14" ht="23" customHeight="1">
      <c r="A14" s="8" t="inlineStr">
        <is>
          <t>Receivables and Collection</t>
        </is>
      </c>
    </row>
    <row r="15" ht="28" customHeight="1">
      <c r="A15" s="5" t="inlineStr">
        <is>
          <t>All active overdue accounts</t>
        </is>
      </c>
      <c r="B15" s="6">
        <f>ROWS('Aging Report'!$A$6:$A$53)</f>
        <v/>
      </c>
      <c r="D15" s="5" t="inlineStr">
        <is>
          <t>Nonzero 31+ bucket and occupied status confirmed.</t>
        </is>
      </c>
    </row>
    <row r="16" ht="28" customHeight="1">
      <c r="A16" s="5" t="inlineStr">
        <is>
          <t>All 31+ overdue balance</t>
        </is>
      </c>
      <c r="B16" s="7">
        <f>SUM('Aging Report'!$M$6:$M$53)</f>
        <v/>
      </c>
      <c r="D16" s="5" t="inlineStr">
        <is>
          <t>Sum of 31-60, 61-90, 91-120, and 120+ buckets; excludes current.</t>
        </is>
      </c>
    </row>
    <row r="17" ht="28" customHeight="1">
      <c r="A17" s="5" t="inlineStr">
        <is>
          <t>Priority accounts with 91+</t>
        </is>
      </c>
      <c r="B17" s="6">
        <f>COUNTIF('Aging Report'!$R$6:$R$53,"COLLECT - 91+")</f>
        <v/>
      </c>
      <c r="D17" s="5" t="inlineStr">
        <is>
          <t>All are Active/Occupied by the August slip inventory.</t>
        </is>
      </c>
    </row>
    <row r="18" ht="28" customHeight="1">
      <c r="A18" s="5" t="inlineStr">
        <is>
          <t>Priority 91+ balance</t>
        </is>
      </c>
      <c r="B18" s="7">
        <f>SUMIF('Aging Report'!$R$6:$R$53,"COLLECT - 91+",'Aging Report'!$N$6:$N$53)</f>
        <v/>
      </c>
      <c r="D18" s="5" t="inlineStr">
        <is>
          <t>Exactly the 91-120 plus 120+ buckets for the six priority accounts.</t>
        </is>
      </c>
    </row>
    <row r="19" ht="28" customHeight="1">
      <c r="A19" s="5" t="inlineStr">
        <is>
          <t>Priority accounts: all 31+ overdue</t>
        </is>
      </c>
      <c r="B19" s="7">
        <f>SUMIF('Aging Report'!$R$6:$R$53,"COLLECT - 91+",'Aging Report'!$M$6:$M$53)</f>
        <v/>
      </c>
      <c r="D19" s="5" t="inlineStr">
        <is>
          <t>Collection balance excluding current charges.</t>
        </is>
      </c>
    </row>
    <row r="20" ht="28" customHeight="1">
      <c r="A20" s="5" t="inlineStr">
        <is>
          <t>Priority accounts: full balance</t>
        </is>
      </c>
      <c r="B20" s="7">
        <f>SUMIF('Aging Report'!$R$6:$R$53,"COLLECT - 91+",'Aging Report'!$J$6:$J$53)</f>
        <v/>
      </c>
      <c r="D20" s="5" t="inlineStr">
        <is>
          <t>Includes current charges; do not describe this full balance as overdue.</t>
        </is>
      </c>
    </row>
    <row r="21" ht="28" customHeight="1">
      <c r="A21" s="5" t="inlineStr">
        <is>
          <t>Source total_due understatement</t>
        </is>
      </c>
      <c r="B21" s="7">
        <f>-SUM('Src_Aging'!$Q$6:$Q$265)</f>
        <v/>
      </c>
      <c r="D21" s="5" t="inlineStr">
        <is>
          <t>Bucket recomputation exceeds the source total_due column across affected rows.</t>
        </is>
      </c>
    </row>
    <row r="23" ht="23" customHeight="1">
      <c r="A23" s="4" t="inlineStr">
        <is>
          <t>Queue and Amendment Integrity</t>
        </is>
      </c>
    </row>
    <row r="24" ht="28" customHeight="1">
      <c r="A24" s="5" t="inlineStr">
        <is>
          <t>Skips in requested period</t>
        </is>
      </c>
      <c r="B24" s="6">
        <f>ROWS('Skip Review'!$A$6:$A$314)</f>
        <v/>
      </c>
      <c r="D24" s="5" t="inlineStr">
        <is>
          <t>2023-01-01 through 2026-07-31 inclusive.</t>
        </is>
      </c>
    </row>
    <row r="25" ht="28" customHeight="1">
      <c r="A25" s="5" t="inlineStr">
        <is>
          <t>In-period PDFs supplied</t>
        </is>
      </c>
      <c r="B25" s="6">
        <f>COUNTIF('Skip Review'!$J$6:$J$314,"Y")</f>
        <v/>
      </c>
      <c r="D25" s="5" t="inlineStr">
        <is>
          <t>Five of six named skip PDFs fall in the period; WL-02211 is pre-window.</t>
        </is>
      </c>
    </row>
    <row r="26" ht="28" customHeight="1">
      <c r="A26" s="5" t="inlineStr">
        <is>
          <t>Cover-sheet-only failures</t>
        </is>
      </c>
      <c r="B26" s="6">
        <f>COUNTIF('Skip Review'!$S$6:$S$314,"FAIL - COVER SHEET ONLY")</f>
        <v/>
      </c>
      <c r="D26" s="5" t="inlineStr">
        <is>
          <t>Standing Order 15-3 s.3.2 says a cover sheet is insufficient.</t>
        </is>
      </c>
    </row>
    <row r="27" ht="28" customHeight="1">
      <c r="A27" s="5" t="inlineStr">
        <is>
          <t>Support present / integrity exceptions</t>
        </is>
      </c>
      <c r="B27" s="6">
        <f>COUNTIF('Skip Review'!$S$6:$S$314,"EXCEPTION*")</f>
        <v/>
      </c>
      <c r="D27" s="5" t="inlineStr">
        <is>
          <t>Supporting record exists, but event-to-file fields or offer linkage fail.</t>
        </is>
      </c>
    </row>
    <row r="28" ht="28" customHeight="1">
      <c r="A28" s="5" t="inlineStr">
        <is>
          <t>PDFs not supplied for testing</t>
        </is>
      </c>
      <c r="B28" s="6">
        <f>COUNTIF('Skip Review'!$S$6:$S$314,"NOT INDEPENDENTLY VERIFIED*")</f>
        <v/>
      </c>
      <c r="D28" s="5" t="inlineStr">
        <is>
          <t>A limitation, not proof that those files fail.</t>
        </is>
      </c>
    </row>
    <row r="29" ht="28" customHeight="1">
      <c r="A29" s="5" t="inlineStr">
        <is>
          <t>Post-adoption LOA amendments</t>
        </is>
      </c>
      <c r="B29" s="6">
        <f>ROWS('Amendment Review'!$A$6:$A$205)</f>
        <v/>
      </c>
      <c r="D29" s="5" t="inlineStr">
        <is>
          <t>Entered after 2022-08-01 through the audit cutoff.</t>
        </is>
      </c>
    </row>
    <row r="30" ht="28" customHeight="1">
      <c r="A30" s="5" t="inlineStr">
        <is>
          <t>LOA entries with no source cited</t>
        </is>
      </c>
      <c r="B30" s="6">
        <f>COUNTIF('Amendment Review'!$K$6:$K$205,"FAIL*")</f>
        <v/>
      </c>
      <c r="D30" s="5" t="inlineStr">
        <is>
          <t>Definite register cross-reference failures under Resolution 2022-06 s.4.3.</t>
        </is>
      </c>
    </row>
    <row r="31" ht="28" customHeight="1">
      <c r="A31" s="5" t="inlineStr">
        <is>
          <t>Independently verified amendment</t>
        </is>
      </c>
      <c r="B31" s="6">
        <f>COUNTIF('Amendment Review'!$K$6:$K$205,"PASS*")</f>
        <v/>
      </c>
      <c r="D31" s="5" t="inlineStr">
        <is>
          <t>AMD-001288 / WL-02401 is supported by supplied MC-2024-0091.</t>
        </is>
      </c>
    </row>
    <row r="32" ht="28" customHeight="1">
      <c r="A32" s="5" t="inlineStr">
        <is>
          <t>Referenced only - not verified</t>
        </is>
      </c>
      <c r="B32" s="6">
        <f>COUNTIF('Amendment Review'!$K$6:$K$205,"REGISTER REFERENCE ONLY*")+COUNTIF('Amendment Review'!$K$6:$K$205,"BOARD REVIEW*")</f>
        <v/>
      </c>
      <c r="D32" s="5" t="inlineStr">
        <is>
          <t>Cites an accepted document type, but the underlying file was not supplied for independent testing.</t>
        </is>
      </c>
    </row>
    <row r="34" ht="23" customHeight="1">
      <c r="A34" s="9" t="inlineStr">
        <is>
          <t>Board Direction</t>
        </is>
      </c>
    </row>
    <row r="35" ht="31" customHeight="1">
      <c r="A35" s="10" t="inlineStr">
        <is>
          <t>1. Post and control-check the missing August open-basin invoice batch before treating the unbilled amount as collectible.</t>
        </is>
      </c>
    </row>
    <row r="36" ht="31" customHeight="1">
      <c r="A36" s="11" t="inlineStr">
        <is>
          <t>2. Pursue the six 91+ occupied accounts using the Aging Report; distinguish the 91+ portion, all 31+ overdue, and current amounts.</t>
        </is>
      </c>
    </row>
    <row r="37" ht="31" customHeight="1">
      <c r="A37" s="10" t="inlineStr">
        <is>
          <t>3. Freeze reliance on the five tested skip exceptions and reconstruct the offer and justification trail before further rank-order action.</t>
        </is>
      </c>
    </row>
    <row r="38" ht="31" customHeight="1">
      <c r="A38" s="11" t="inlineStr">
        <is>
          <t>4. Correct the AR total_due logic, retrieve support for uncited LOA amendments, and validate covered assignments over the 40 ft limit.</t>
        </is>
      </c>
    </row>
  </sheetData>
  <mergeCells count="34">
    <mergeCell ref="A1:H1"/>
    <mergeCell ref="A2:H2"/>
    <mergeCell ref="A3:H3"/>
    <mergeCell ref="A5:H5"/>
    <mergeCell ref="D6:H6"/>
    <mergeCell ref="D7:H7"/>
    <mergeCell ref="D8:H8"/>
    <mergeCell ref="D9:H9"/>
    <mergeCell ref="D10:H10"/>
    <mergeCell ref="D11:H11"/>
    <mergeCell ref="D12:H12"/>
    <mergeCell ref="A14:H14"/>
    <mergeCell ref="D15:H15"/>
    <mergeCell ref="D16:H16"/>
    <mergeCell ref="D17:H17"/>
    <mergeCell ref="D18:H18"/>
    <mergeCell ref="D19:H19"/>
    <mergeCell ref="D20:H20"/>
    <mergeCell ref="D21:H21"/>
    <mergeCell ref="A23:H23"/>
    <mergeCell ref="D24:H24"/>
    <mergeCell ref="D25:H25"/>
    <mergeCell ref="D26:H26"/>
    <mergeCell ref="D27:H27"/>
    <mergeCell ref="D28:H28"/>
    <mergeCell ref="D29:H29"/>
    <mergeCell ref="D30:H30"/>
    <mergeCell ref="D31:H31"/>
    <mergeCell ref="D32:H32"/>
    <mergeCell ref="A34:H34"/>
    <mergeCell ref="A35:H35"/>
    <mergeCell ref="A36:H36"/>
    <mergeCell ref="A37:H37"/>
    <mergeCell ref="A38:H38"/>
  </mergeCells>
  <pageMargins left="0.25" right="0.25" top="0.4" bottom="0.4" header="0.5" footer="0.5"/>
  <pageSetup orientation="portrait" fitToHeight="2" fitToWidth="1"/>
  <headerFooter>
    <oddHeader/>
    <oddFooter>&amp;CPage &amp;P of &amp;N&amp;RChaldale Harbor District | 2026-08-01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B3261E"/>
    <outlinePr summaryBelow="1" summaryRight="1"/>
    <pageSetUpPr fitToPage="1"/>
  </sheetPr>
  <dimension ref="A1:H28"/>
  <sheetViews>
    <sheetView showGridLines="0" zoomScale="9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27" customWidth="1" min="3" max="3"/>
    <col width="20" customWidth="1" min="4" max="4"/>
    <col width="62" customWidth="1" min="5" max="5"/>
    <col width="18" customWidth="1" min="6" max="6"/>
    <col width="65" customWidth="1" min="7" max="7"/>
    <col width="59" customWidth="1" min="8" max="8"/>
  </cols>
  <sheetData>
    <row r="1" ht="32" customHeight="1">
      <c r="A1" s="1" t="inlineStr">
        <is>
          <t>Queue Exceptions Requiring Board Attention</t>
        </is>
      </c>
    </row>
    <row r="2" ht="28" customHeight="1">
      <c r="A2" s="2" t="inlineStr">
        <is>
          <t>Action queue: billing omissions, ledger controls, skip integrity, and unsupported post-adoption LOA amendments.</t>
        </is>
      </c>
    </row>
    <row r="3" ht="26" customHeight="1">
      <c r="A3" s="3" t="inlineStr">
        <is>
          <t>Sources are named in each row. Financial exposure is formula-derived from the Billing Reconciliation and Aging Report; blank exposure denotes a governance/control issue rather than a quantified receivable.</t>
        </is>
      </c>
    </row>
    <row r="5" ht="31" customHeight="1">
      <c r="A5" s="12" t="inlineStr">
        <is>
          <t>Priority</t>
        </is>
      </c>
      <c r="B5" s="12" t="inlineStr">
        <is>
          <t>Area</t>
        </is>
      </c>
      <c r="C5" s="12" t="inlineStr">
        <is>
          <t>Record / Population</t>
        </is>
      </c>
      <c r="D5" s="12" t="inlineStr">
        <is>
          <t>Applicant / Account</t>
        </is>
      </c>
      <c r="E5" s="12" t="inlineStr">
        <is>
          <t>Exception</t>
        </is>
      </c>
      <c r="F5" s="12" t="inlineStr">
        <is>
          <t>Financial Exposure $</t>
        </is>
      </c>
      <c r="G5" s="12" t="inlineStr">
        <is>
          <t>Board Action</t>
        </is>
      </c>
      <c r="H5" s="12" t="inlineStr">
        <is>
          <t>Source</t>
        </is>
      </c>
    </row>
    <row r="6" ht="48" customHeight="1">
      <c r="A6" s="13" t="inlineStr">
        <is>
          <t>1 - Immediate</t>
        </is>
      </c>
      <c r="B6" s="13" t="inlineStr">
        <is>
          <t>Billing</t>
        </is>
      </c>
      <c r="C6" s="13">
        <f>COUNTIF('Billing Reconciliation'!$S$6:$S$1091,"MISSING CHARGE")&amp;" occupied open slips"</f>
        <v/>
      </c>
      <c r="D6" s="13" t="inlineStr">
        <is>
          <t>See Billing Reconciliation</t>
        </is>
      </c>
      <c r="E6" s="13" t="inlineStr">
        <is>
          <t>No 2026-08-01 monthly moorage transaction; charges must be posted before collection.</t>
        </is>
      </c>
      <c r="F6" s="14">
        <f>-SUMIF('Billing Reconciliation'!$S$6:$S$1091,"MISSING CHARGE",'Billing Reconciliation'!$R$6:$R$1091)</f>
        <v/>
      </c>
      <c r="G6" s="13" t="inlineStr">
        <is>
          <t>Direct Finance to post and validate the omitted open-basin invoice batch before notices issue.</t>
        </is>
      </c>
      <c r="H6" s="13" t="inlineStr">
        <is>
          <t>slip_inventory_2026-08.csv; billing_transactions_2022_2026.csv</t>
        </is>
      </c>
    </row>
    <row r="7" ht="48" customHeight="1">
      <c r="A7" s="15" t="inlineStr">
        <is>
          <t>1 - Immediate</t>
        </is>
      </c>
      <c r="B7" s="15" t="inlineStr">
        <is>
          <t>A/R control</t>
        </is>
      </c>
      <c r="C7" s="15">
        <f>COUNTIF('Src_Aging'!$Q$6:$Q$265,"&lt;&gt;0")&amp;" aging rows"</f>
        <v/>
      </c>
      <c r="D7" s="15" t="inlineStr">
        <is>
          <t>See Src_Aging</t>
        </is>
      </c>
      <c r="E7" s="15" t="inlineStr">
        <is>
          <t>Source total_due does not equal the sum of its aging buckets; the source column understates the bucket recomputation.</t>
        </is>
      </c>
      <c r="F7" s="16">
        <f>-SUM('Src_Aging'!$Q$6:$Q$265)</f>
        <v/>
      </c>
      <c r="G7" s="15" t="inlineStr">
        <is>
          <t>Rebuild the total_due formula and reconcile the subledger before relying on account totals.</t>
        </is>
      </c>
      <c r="H7" s="15" t="inlineStr">
        <is>
          <t>ar_aging_2026-07-31.xlsx, AR_Aging and Summary sheets</t>
        </is>
      </c>
    </row>
    <row r="8" ht="48" customHeight="1">
      <c r="A8" s="13" t="inlineStr">
        <is>
          <t>1 - Immediate</t>
        </is>
      </c>
      <c r="B8" s="13" t="inlineStr">
        <is>
          <t>Collections</t>
        </is>
      </c>
      <c r="C8" s="13">
        <f>COUNTIF('Aging Report'!$R$6:$R$53,"COLLECT - 91+")&amp;" occupied accounts with 91+"</f>
        <v/>
      </c>
      <c r="D8" s="13" t="inlineStr">
        <is>
          <t>See Aging Report</t>
        </is>
      </c>
      <c r="E8" s="13" t="inlineStr">
        <is>
          <t>91-120 and 120+ balances require collection; inventory confirms all six are occupied.</t>
        </is>
      </c>
      <c r="F8" s="14">
        <f>SUMIF('Aging Report'!$R$6:$R$53,"COLLECT - 91+",'Aging Report'!$N$6:$N$53)</f>
        <v/>
      </c>
      <c r="G8" s="13" t="inlineStr">
        <is>
          <t>Approve the six-account priority collection list and apply existing payment-plan/legal policy.</t>
        </is>
      </c>
      <c r="H8" s="13" t="inlineStr">
        <is>
          <t>ar_aging_2026-07-31.xlsx; slip_inventory_2026-08.csv</t>
        </is>
      </c>
    </row>
    <row r="9" ht="48" customHeight="1">
      <c r="A9" s="15" t="inlineStr">
        <is>
          <t>1 - Immediate</t>
        </is>
      </c>
      <c r="B9" s="15" t="inlineStr">
        <is>
          <t>Skip integrity</t>
        </is>
      </c>
      <c r="C9" s="15" t="inlineStr">
        <is>
          <t>SKP-2023-0408</t>
        </is>
      </c>
      <c r="D9" s="15" t="inlineStr">
        <is>
          <t>WL-02618</t>
        </is>
      </c>
      <c r="E9" s="15" t="inlineStr">
        <is>
          <t>Cover sheet only; event GW-0610/Gullwing differs from PDF EW-0414/Eastwey; offer link OFR-2023-1487 is missing.</t>
        </is>
      </c>
      <c r="F9" s="16" t="n"/>
      <c r="G9" s="15" t="inlineStr">
        <is>
          <t>Suspend reliance on the skip for rank-order decisions; reconstruct the offer/file trail and determine remedy under Appeal 2018-3.</t>
        </is>
      </c>
      <c r="H9" s="15" t="inlineStr">
        <is>
          <t>skip_events row SKP-2023-0408; WL-02618_skip_justification.pdf; offer_events export</t>
        </is>
      </c>
    </row>
    <row r="10" ht="48" customHeight="1">
      <c r="A10" s="13" t="inlineStr">
        <is>
          <t>1 - Immediate</t>
        </is>
      </c>
      <c r="B10" s="13" t="inlineStr">
        <is>
          <t>Skip integrity</t>
        </is>
      </c>
      <c r="C10" s="13" t="inlineStr">
        <is>
          <t>SKP-2024-0409</t>
        </is>
      </c>
      <c r="D10" s="13" t="inlineStr">
        <is>
          <t>WL-03044</t>
        </is>
      </c>
      <c r="E10" s="13" t="inlineStr">
        <is>
          <t>Cover sheet only; event VB-0904/Vessbank differs from PDF EW-0603/Eastwey; offer link OFR-2024-1487 is missing.</t>
        </is>
      </c>
      <c r="F10" s="14" t="n"/>
      <c r="G10" s="13" t="inlineStr">
        <is>
          <t>Suspend reliance on the skip for rank-order decisions; reconstruct the offer/file trail and determine remedy under Appeal 2018-3.</t>
        </is>
      </c>
      <c r="H10" s="13" t="inlineStr">
        <is>
          <t>skip_events row SKP-2024-0409; WL-03044_skip_justification.pdf; offer_events export</t>
        </is>
      </c>
    </row>
    <row r="11" ht="48" customHeight="1">
      <c r="A11" s="15" t="inlineStr">
        <is>
          <t>1 - Immediate</t>
        </is>
      </c>
      <c r="B11" s="15" t="inlineStr">
        <is>
          <t>Skip integrity</t>
        </is>
      </c>
      <c r="C11" s="15" t="inlineStr">
        <is>
          <t>SKP-2024-0410</t>
        </is>
      </c>
      <c r="D11" s="15" t="inlineStr">
        <is>
          <t>WL-03390</t>
        </is>
      </c>
      <c r="E11" s="15" t="inlineStr">
        <is>
          <t>Cover sheet only; event SB-0120/Salmonberry differs from PDF VB-0144/Vessbank; offer link OFR-2024-1487 is missing.</t>
        </is>
      </c>
      <c r="F11" s="16" t="n"/>
      <c r="G11" s="15" t="inlineStr">
        <is>
          <t>Suspend reliance on the skip for rank-order decisions; reconstruct the offer/file trail and determine remedy under Appeal 2018-3.</t>
        </is>
      </c>
      <c r="H11" s="15" t="inlineStr">
        <is>
          <t>skip_events row SKP-2024-0410; WL-03390_skip_justification.pdf; offer_events export</t>
        </is>
      </c>
    </row>
    <row r="12" ht="48" customHeight="1">
      <c r="A12" s="13" t="inlineStr">
        <is>
          <t>2 - High</t>
        </is>
      </c>
      <c r="B12" s="13" t="inlineStr">
        <is>
          <t>Skip integrity</t>
        </is>
      </c>
      <c r="C12" s="13" t="inlineStr">
        <is>
          <t>SKP-2024-0411</t>
        </is>
      </c>
      <c r="D12" s="13" t="inlineStr">
        <is>
          <t>WL-02877</t>
        </is>
      </c>
      <c r="E12" s="13" t="inlineStr">
        <is>
          <t>Supporting register printout exists, but event GW-1012 differs from PDF GW-0702 and event document type says REPAIR_ESTIMATE; offer link is missing.</t>
        </is>
      </c>
      <c r="F12" s="14" t="n"/>
      <c r="G12" s="13" t="inlineStr">
        <is>
          <t>Suspend reliance on the skip for rank-order decisions; reconstruct the offer/file trail and determine remedy under Appeal 2018-3.</t>
        </is>
      </c>
      <c r="H12" s="13" t="inlineStr">
        <is>
          <t>skip_events row SKP-2024-0411; WL-02877_skip_justification.pdf; offer_events export</t>
        </is>
      </c>
    </row>
    <row r="13" ht="48" customHeight="1">
      <c r="A13" s="15" t="inlineStr">
        <is>
          <t>2 - High</t>
        </is>
      </c>
      <c r="B13" s="15" t="inlineStr">
        <is>
          <t>Skip integrity</t>
        </is>
      </c>
      <c r="C13" s="15" t="inlineStr">
        <is>
          <t>SKP-2025-0412</t>
        </is>
      </c>
      <c r="D13" s="15" t="inlineStr">
        <is>
          <t>WL-03102</t>
        </is>
      </c>
      <c r="E13" s="15" t="inlineStr">
        <is>
          <t>Preference sheet exists, but event LP-0806 differs from PDF EW-0620; offer link is missing. The file cites a yard sheet not supplied separately.</t>
        </is>
      </c>
      <c r="F13" s="16" t="n"/>
      <c r="G13" s="15" t="inlineStr">
        <is>
          <t>Suspend reliance on the skip for rank-order decisions; reconstruct the offer/file trail and determine remedy under Appeal 2018-3.</t>
        </is>
      </c>
      <c r="H13" s="15" t="inlineStr">
        <is>
          <t>skip_events row SKP-2025-0412; WL-03102_skip_justification.pdf; offer_events export</t>
        </is>
      </c>
    </row>
    <row r="14" ht="48" customHeight="1">
      <c r="A14" s="13" t="inlineStr">
        <is>
          <t>2 - High</t>
        </is>
      </c>
      <c r="B14" s="13" t="inlineStr">
        <is>
          <t>LOA amendment</t>
        </is>
      </c>
      <c r="C14" s="13" t="inlineStr">
        <is>
          <t>AMD-000338</t>
        </is>
      </c>
      <c r="D14" s="13" t="inlineStr">
        <is>
          <t>WL-03600</t>
        </is>
      </c>
      <c r="E14" s="13" t="inlineStr">
        <is>
          <t>LOA changed 51.4 ft to 49.0 ft with no source document cross-reference.</t>
        </is>
      </c>
      <c r="F14" s="14" t="n"/>
      <c r="G14" s="13" t="inlineStr">
        <is>
          <t>Do not use the amended LOA for an offer, skip, slip class, or rate until compliant support is filed and reviewed.</t>
        </is>
      </c>
      <c r="H14" s="13" t="inlineStr">
        <is>
          <t>amendment_log row AMD-000338; Resolution 2022-06 s.4.3</t>
        </is>
      </c>
    </row>
    <row r="15" ht="48" customHeight="1">
      <c r="A15" s="15" t="inlineStr">
        <is>
          <t>2 - High</t>
        </is>
      </c>
      <c r="B15" s="15" t="inlineStr">
        <is>
          <t>LOA amendment</t>
        </is>
      </c>
      <c r="C15" s="15" t="inlineStr">
        <is>
          <t>AMD-000646</t>
        </is>
      </c>
      <c r="D15" s="15" t="inlineStr">
        <is>
          <t>WL-02496</t>
        </is>
      </c>
      <c r="E15" s="15" t="inlineStr">
        <is>
          <t>LOA changed 24.2 ft to 24.3 ft with no source document cross-reference.</t>
        </is>
      </c>
      <c r="F15" s="16" t="n"/>
      <c r="G15" s="15" t="inlineStr">
        <is>
          <t>Do not use the amended LOA for an offer, skip, slip class, or rate until compliant support is filed and reviewed.</t>
        </is>
      </c>
      <c r="H15" s="15" t="inlineStr">
        <is>
          <t>amendment_log row AMD-000646; Resolution 2022-06 s.4.3</t>
        </is>
      </c>
    </row>
    <row r="16" ht="48" customHeight="1">
      <c r="A16" s="13" t="inlineStr">
        <is>
          <t>2 - High</t>
        </is>
      </c>
      <c r="B16" s="13" t="inlineStr">
        <is>
          <t>LOA amendment</t>
        </is>
      </c>
      <c r="C16" s="13" t="inlineStr">
        <is>
          <t>AMD-000808</t>
        </is>
      </c>
      <c r="D16" s="13" t="inlineStr">
        <is>
          <t>WL-03319</t>
        </is>
      </c>
      <c r="E16" s="13" t="inlineStr">
        <is>
          <t>LOA changed 38.6 ft to 37.8 ft with no source document cross-reference.</t>
        </is>
      </c>
      <c r="F16" s="14" t="n"/>
      <c r="G16" s="13" t="inlineStr">
        <is>
          <t>Do not use the amended LOA for an offer, skip, slip class, or rate until compliant support is filed and reviewed.</t>
        </is>
      </c>
      <c r="H16" s="13" t="inlineStr">
        <is>
          <t>amendment_log row AMD-000808; Resolution 2022-06 s.4.3</t>
        </is>
      </c>
    </row>
    <row r="17" ht="48" customHeight="1">
      <c r="A17" s="15" t="inlineStr">
        <is>
          <t>2 - High</t>
        </is>
      </c>
      <c r="B17" s="15" t="inlineStr">
        <is>
          <t>LOA amendment</t>
        </is>
      </c>
      <c r="C17" s="15" t="inlineStr">
        <is>
          <t>AMD-001092</t>
        </is>
      </c>
      <c r="D17" s="15" t="inlineStr">
        <is>
          <t>WL-01999</t>
        </is>
      </c>
      <c r="E17" s="15" t="inlineStr">
        <is>
          <t>LOA changed 22.8 ft to 19.9 ft with no source document cross-reference.</t>
        </is>
      </c>
      <c r="F17" s="16" t="n"/>
      <c r="G17" s="15" t="inlineStr">
        <is>
          <t>Do not use the amended LOA for an offer, skip, slip class, or rate until compliant support is filed and reviewed.</t>
        </is>
      </c>
      <c r="H17" s="15" t="inlineStr">
        <is>
          <t>amendment_log row AMD-001092; Resolution 2022-06 s.4.3</t>
        </is>
      </c>
    </row>
    <row r="18" ht="48" customHeight="1">
      <c r="A18" s="13" t="inlineStr">
        <is>
          <t>2 - High</t>
        </is>
      </c>
      <c r="B18" s="13" t="inlineStr">
        <is>
          <t>LOA amendment</t>
        </is>
      </c>
      <c r="C18" s="13" t="inlineStr">
        <is>
          <t>AMD-001453</t>
        </is>
      </c>
      <c r="D18" s="13" t="inlineStr">
        <is>
          <t>WL-03650</t>
        </is>
      </c>
      <c r="E18" s="13" t="inlineStr">
        <is>
          <t>LOA changed 49.2 ft to 47.5 ft with no source document cross-reference.</t>
        </is>
      </c>
      <c r="F18" s="14" t="n"/>
      <c r="G18" s="13" t="inlineStr">
        <is>
          <t>Do not use the amended LOA for an offer, skip, slip class, or rate until compliant support is filed and reviewed.</t>
        </is>
      </c>
      <c r="H18" s="13" t="inlineStr">
        <is>
          <t>amendment_log row AMD-001453; Resolution 2022-06 s.4.3</t>
        </is>
      </c>
    </row>
    <row r="19" ht="48" customHeight="1">
      <c r="A19" s="15" t="inlineStr">
        <is>
          <t>2 - High</t>
        </is>
      </c>
      <c r="B19" s="15" t="inlineStr">
        <is>
          <t>LOA amendment</t>
        </is>
      </c>
      <c r="C19" s="15" t="inlineStr">
        <is>
          <t>AMD-001826</t>
        </is>
      </c>
      <c r="D19" s="15" t="inlineStr">
        <is>
          <t>WL-01845</t>
        </is>
      </c>
      <c r="E19" s="15" t="inlineStr">
        <is>
          <t>LOA changed 54.2 ft to 53.2 ft with no source document cross-reference.</t>
        </is>
      </c>
      <c r="F19" s="16" t="n"/>
      <c r="G19" s="15" t="inlineStr">
        <is>
          <t>Do not use the amended LOA for an offer, skip, slip class, or rate until compliant support is filed and reviewed.</t>
        </is>
      </c>
      <c r="H19" s="15" t="inlineStr">
        <is>
          <t>amendment_log row AMD-001826; Resolution 2022-06 s.4.3</t>
        </is>
      </c>
    </row>
    <row r="20" ht="48" customHeight="1">
      <c r="A20" s="13" t="inlineStr">
        <is>
          <t>2 - High</t>
        </is>
      </c>
      <c r="B20" s="13" t="inlineStr">
        <is>
          <t>LOA amendment</t>
        </is>
      </c>
      <c r="C20" s="13" t="inlineStr">
        <is>
          <t>AMD-001859</t>
        </is>
      </c>
      <c r="D20" s="13" t="inlineStr">
        <is>
          <t>WL-02085</t>
        </is>
      </c>
      <c r="E20" s="13" t="inlineStr">
        <is>
          <t>LOA changed 48.6 ft to 49.0 ft with no source document cross-reference.</t>
        </is>
      </c>
      <c r="F20" s="14" t="n"/>
      <c r="G20" s="13" t="inlineStr">
        <is>
          <t>Do not use the amended LOA for an offer, skip, slip class, or rate until compliant support is filed and reviewed.</t>
        </is>
      </c>
      <c r="H20" s="13" t="inlineStr">
        <is>
          <t>amendment_log row AMD-001859; Resolution 2022-06 s.4.3</t>
        </is>
      </c>
    </row>
    <row r="21" ht="48" customHeight="1">
      <c r="A21" s="15" t="inlineStr">
        <is>
          <t>2 - High</t>
        </is>
      </c>
      <c r="B21" s="15" t="inlineStr">
        <is>
          <t>LOA amendment</t>
        </is>
      </c>
      <c r="C21" s="15" t="inlineStr">
        <is>
          <t>AMD-001956</t>
        </is>
      </c>
      <c r="D21" s="15" t="inlineStr">
        <is>
          <t>WL-01484</t>
        </is>
      </c>
      <c r="E21" s="15" t="inlineStr">
        <is>
          <t>LOA changed 49.0 ft to 49.8 ft with no source document cross-reference.</t>
        </is>
      </c>
      <c r="F21" s="16" t="n"/>
      <c r="G21" s="15" t="inlineStr">
        <is>
          <t>Do not use the amended LOA for an offer, skip, slip class, or rate until compliant support is filed and reviewed.</t>
        </is>
      </c>
      <c r="H21" s="15" t="inlineStr">
        <is>
          <t>amendment_log row AMD-001956; Resolution 2022-06 s.4.3</t>
        </is>
      </c>
    </row>
    <row r="22" ht="48" customHeight="1">
      <c r="A22" s="13" t="inlineStr">
        <is>
          <t>2 - High</t>
        </is>
      </c>
      <c r="B22" s="13" t="inlineStr">
        <is>
          <t>LOA amendment</t>
        </is>
      </c>
      <c r="C22" s="13" t="inlineStr">
        <is>
          <t>AMD-001978</t>
        </is>
      </c>
      <c r="D22" s="13" t="inlineStr">
        <is>
          <t>WL-03468</t>
        </is>
      </c>
      <c r="E22" s="13" t="inlineStr">
        <is>
          <t>LOA changed 30.3 ft to 27.7 ft with no source document cross-reference.</t>
        </is>
      </c>
      <c r="F22" s="14" t="n"/>
      <c r="G22" s="13" t="inlineStr">
        <is>
          <t>Do not use the amended LOA for an offer, skip, slip class, or rate until compliant support is filed and reviewed.</t>
        </is>
      </c>
      <c r="H22" s="13" t="inlineStr">
        <is>
          <t>amendment_log row AMD-001978; Resolution 2022-06 s.4.3</t>
        </is>
      </c>
    </row>
    <row r="23" ht="48" customHeight="1">
      <c r="A23" s="15" t="inlineStr">
        <is>
          <t>2 - High</t>
        </is>
      </c>
      <c r="B23" s="15" t="inlineStr">
        <is>
          <t>LOA amendment</t>
        </is>
      </c>
      <c r="C23" s="15" t="inlineStr">
        <is>
          <t>AMD-001982</t>
        </is>
      </c>
      <c r="D23" s="15" t="inlineStr">
        <is>
          <t>WL-03045</t>
        </is>
      </c>
      <c r="E23" s="15" t="inlineStr">
        <is>
          <t>LOA changed 32.9 ft to 35.5 ft with no source document cross-reference.</t>
        </is>
      </c>
      <c r="F23" s="16" t="n"/>
      <c r="G23" s="15" t="inlineStr">
        <is>
          <t>Do not use the amended LOA for an offer, skip, slip class, or rate until compliant support is filed and reviewed.</t>
        </is>
      </c>
      <c r="H23" s="15" t="inlineStr">
        <is>
          <t>amendment_log row AMD-001982; Resolution 2022-06 s.4.3</t>
        </is>
      </c>
    </row>
    <row r="24" ht="48" customHeight="1">
      <c r="A24" s="13" t="inlineStr">
        <is>
          <t>2 - High</t>
        </is>
      </c>
      <c r="B24" s="13" t="inlineStr">
        <is>
          <t>LOA amendment</t>
        </is>
      </c>
      <c r="C24" s="13" t="inlineStr">
        <is>
          <t>AMD-002104</t>
        </is>
      </c>
      <c r="D24" s="13" t="inlineStr">
        <is>
          <t>WL-01601</t>
        </is>
      </c>
      <c r="E24" s="13" t="inlineStr">
        <is>
          <t>LOA changed 28.0 ft to 30.1 ft with no source document cross-reference.</t>
        </is>
      </c>
      <c r="F24" s="14" t="n"/>
      <c r="G24" s="13" t="inlineStr">
        <is>
          <t>Do not use the amended LOA for an offer, skip, slip class, or rate until compliant support is filed and reviewed.</t>
        </is>
      </c>
      <c r="H24" s="13" t="inlineStr">
        <is>
          <t>amendment_log row AMD-002104; Resolution 2022-06 s.4.3</t>
        </is>
      </c>
    </row>
    <row r="25" ht="48" customHeight="1">
      <c r="A25" s="15" t="inlineStr">
        <is>
          <t>2 - High</t>
        </is>
      </c>
      <c r="B25" s="15" t="inlineStr">
        <is>
          <t>LOA amendment</t>
        </is>
      </c>
      <c r="C25" s="15" t="inlineStr">
        <is>
          <t>AMD-002203</t>
        </is>
      </c>
      <c r="D25" s="15" t="inlineStr">
        <is>
          <t>WL-03088</t>
        </is>
      </c>
      <c r="E25" s="15" t="inlineStr">
        <is>
          <t>LOA changed 31.5 ft to 33.6 ft with no source document cross-reference.</t>
        </is>
      </c>
      <c r="F25" s="16" t="n"/>
      <c r="G25" s="15" t="inlineStr">
        <is>
          <t>Do not use the amended LOA for an offer, skip, slip class, or rate until compliant support is filed and reviewed.</t>
        </is>
      </c>
      <c r="H25" s="15" t="inlineStr">
        <is>
          <t>amendment_log row AMD-002203; Resolution 2022-06 s.4.3</t>
        </is>
      </c>
    </row>
    <row r="26" ht="48" customHeight="1">
      <c r="A26" s="13" t="inlineStr">
        <is>
          <t>2 - High</t>
        </is>
      </c>
      <c r="B26" s="13" t="inlineStr">
        <is>
          <t>LOA downstream use</t>
        </is>
      </c>
      <c r="C26" s="13" t="inlineStr">
        <is>
          <t>AMD-001702 / SKP-2025-0412</t>
        </is>
      </c>
      <c r="D26" s="13" t="inlineStr">
        <is>
          <t>WL-03102</t>
        </is>
      </c>
      <c r="E26" s="13" t="inlineStr">
        <is>
          <t>The 35.8 ft amendment is cited in the later preference-mismatch skip file; the yard sheet itself is not supplied and the skip event/file slips disagree.</t>
        </is>
      </c>
      <c r="F26" s="14" t="n"/>
      <c r="G26" s="13" t="inlineStr">
        <is>
          <t>Retrieve the 2025-06-29 yard measurement sheet and re-review the downstream skip before further rank-order action.</t>
        </is>
      </c>
      <c r="H26" s="13" t="inlineStr">
        <is>
          <t>amendment_log AMD-001702; WL-03102_skip_justification.pdf pp.1-3; skip_events SKP-2025-0412</t>
        </is>
      </c>
    </row>
    <row r="27" ht="48" customHeight="1">
      <c r="A27" s="15" t="inlineStr">
        <is>
          <t>3 - Control</t>
        </is>
      </c>
      <c r="B27" s="15" t="inlineStr">
        <is>
          <t>Evidence completeness</t>
        </is>
      </c>
      <c r="C27" s="15">
        <f>COUNTIF('Skip Review'!$S$6:$S$314,"NOT INDEPENDENTLY VERIFIED*")&amp;" of "&amp;ROWS('Skip Review'!$A$6:$A$314)&amp;" skips"</f>
        <v/>
      </c>
      <c r="D27" s="15" t="inlineStr">
        <is>
          <t>Period population</t>
        </is>
      </c>
      <c r="E27" s="15" t="inlineStr">
        <is>
          <t>No justification PDF was supplied for independent content testing; register attachment flags alone do not establish what each file contains.</t>
        </is>
      </c>
      <c r="F27" s="16" t="n"/>
      <c r="G27" s="15" t="inlineStr">
        <is>
          <t>Order a records-completeness pull for the untested files; do not infer failure solely from absence in this audit packet.</t>
        </is>
      </c>
      <c r="H27" s="15" t="inlineStr">
        <is>
          <t>skip_events_2022_2026.csv; supplied skip PDF set; Standing Order 15-3 ss.3.2-3.3</t>
        </is>
      </c>
    </row>
    <row r="28" ht="48" customHeight="1">
      <c r="A28" s="13" t="inlineStr">
        <is>
          <t>3 - Control</t>
        </is>
      </c>
      <c r="B28" s="13" t="inlineStr">
        <is>
          <t>Covered eligibility</t>
        </is>
      </c>
      <c r="C28" s="13">
        <f>COUNTIF('Billing Reconciliation'!$T$6:$T$1091,"BOARD REVIEW*")&amp;" occupied covered slips"</f>
        <v/>
      </c>
      <c r="D28" s="13" t="inlineStr">
        <is>
          <t>See Billing Reconciliation</t>
        </is>
      </c>
      <c r="E28" s="13" t="inlineStr">
        <is>
          <t>Formula-derived billable length exceeds the 40 ft covered-basin limit; August charges nevertheless match the tariff calculation.</t>
        </is>
      </c>
      <c r="F28" s="14" t="n"/>
      <c r="G28" s="13" t="inlineStr">
        <is>
          <t>Direct Harbor Operations to validate check-in measurements and assignment eligibility; keep billing collection separate from eligibility review.</t>
        </is>
      </c>
      <c r="H28" s="13" t="inlineStr">
        <is>
          <t>slip_inventory_2026-08.csv; Resolution 2022-06 s.1.1</t>
        </is>
      </c>
    </row>
  </sheetData>
  <mergeCells count="3">
    <mergeCell ref="A1:H1"/>
    <mergeCell ref="A2:H2"/>
    <mergeCell ref="A3:H3"/>
  </mergeCells>
  <conditionalFormatting sqref="A6:A28">
    <cfRule type="expression" priority="1" dxfId="0">
      <formula>LEFT(A6,1)="1"</formula>
    </cfRule>
  </conditionalFormatting>
  <pageMargins left="0.25" right="0.25" top="0.4" bottom="0.4" header="0.5" footer="0.5"/>
  <pageSetup orientation="landscape" fitToHeight="0" fitToWidth="1"/>
  <headerFooter>
    <oddHeader/>
    <oddFooter>&amp;CPage &amp;P of &amp;N&amp;RChaldale Harbor District | 2026-08-01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tabColor rgb="001F7A8C"/>
    <outlinePr summaryBelow="1" summaryRight="1"/>
    <pageSetUpPr fitToPage="1"/>
  </sheetPr>
  <dimension ref="A1:U1091"/>
  <sheetViews>
    <sheetView showGridLines="0" zoomScale="90" workbookViewId="0">
      <pane xSplit="5" ySplit="5" topLeftCell="F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5" customWidth="1" min="2" max="2"/>
    <col width="13" customWidth="1" min="3" max="3"/>
    <col width="15" customWidth="1" min="4" max="4"/>
    <col width="13" customWidth="1" min="5" max="5"/>
    <col width="22" customWidth="1" min="6" max="6"/>
    <col width="22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5" customWidth="1" min="13" max="13"/>
    <col width="13" customWidth="1" min="14" max="14"/>
    <col width="13" customWidth="1" min="15" max="15"/>
    <col width="13" customWidth="1" min="16" max="16"/>
    <col width="15" customWidth="1" min="17" max="17"/>
    <col width="14" customWidth="1" min="18" max="18"/>
    <col width="19" customWidth="1" min="19" max="19"/>
    <col width="27" customWidth="1" min="20" max="20"/>
    <col width="45" customWidth="1" min="21" max="21"/>
  </cols>
  <sheetData>
    <row r="1" ht="32" customHeight="1">
      <c r="A1" s="1" t="inlineStr">
        <is>
          <t>Billing Reconciliation</t>
        </is>
      </c>
    </row>
    <row r="2" ht="28" customHeight="1">
      <c r="A2" s="2" t="inlineStr">
        <is>
          <t>August 2026 occupied slips: expected recurring moorage versus the 2026-08-01 invoice run.</t>
        </is>
      </c>
    </row>
    <row r="3" ht="26" customHeight="1">
      <c r="A3" s="3" t="inlineStr">
        <is>
          <t>Sources: slip_inventory_2026-08.csv and billing_transactions_2022_2026.csv (MONTHLY_MOORAGE posted 2026-08-01). Formula basis: MAX(ROUNDUP(roster LOA,0), nominal slip length) x Resolution 2022-06 rate. Pre-tax; electricity excluded.</t>
        </is>
      </c>
    </row>
    <row r="5" ht="31" customHeight="1">
      <c r="A5" s="12" t="inlineStr">
        <is>
          <t>Slip ID</t>
        </is>
      </c>
      <c r="B5" s="12" t="inlineStr">
        <is>
          <t>Basin</t>
        </is>
      </c>
      <c r="C5" s="12" t="inlineStr">
        <is>
          <t>Basin Type</t>
        </is>
      </c>
      <c r="D5" s="12" t="inlineStr">
        <is>
          <t>Account ID</t>
        </is>
      </c>
      <c r="E5" s="12" t="inlineStr">
        <is>
          <t>Tenant ID</t>
        </is>
      </c>
      <c r="F5" s="12" t="inlineStr">
        <is>
          <t>Tenant</t>
        </is>
      </c>
      <c r="G5" s="12" t="inlineStr">
        <is>
          <t>Vessel</t>
        </is>
      </c>
      <c r="H5" s="12" t="inlineStr">
        <is>
          <t>Roster LOA ft</t>
        </is>
      </c>
      <c r="I5" s="12" t="inlineStr">
        <is>
          <t>Rounded LOA</t>
        </is>
      </c>
      <c r="J5" s="12" t="inlineStr">
        <is>
          <t>Nominal Slip ft</t>
        </is>
      </c>
      <c r="K5" s="12" t="inlineStr">
        <is>
          <t>Billable ft</t>
        </is>
      </c>
      <c r="L5" s="12" t="inlineStr">
        <is>
          <t>Rate $/ft-month</t>
        </is>
      </c>
      <c r="M5" s="12" t="inlineStr">
        <is>
          <t>Expected Pre-tax $</t>
        </is>
      </c>
      <c r="N5" s="12" t="inlineStr">
        <is>
          <t>Actual Txn Count</t>
        </is>
      </c>
      <c r="O5" s="12" t="inlineStr">
        <is>
          <t>Actual Billed ft</t>
        </is>
      </c>
      <c r="P5" s="12" t="inlineStr">
        <is>
          <t>Actual Rate</t>
        </is>
      </c>
      <c r="Q5" s="12" t="inlineStr">
        <is>
          <t>Actual Pre-tax $</t>
        </is>
      </c>
      <c r="R5" s="12" t="inlineStr">
        <is>
          <t>Variance $</t>
        </is>
      </c>
      <c r="S5" s="12" t="inlineStr">
        <is>
          <t>Reconciliation</t>
        </is>
      </c>
      <c r="T5" s="12" t="inlineStr">
        <is>
          <t>Covered-Limit Review</t>
        </is>
      </c>
      <c r="U5" s="12" t="inlineStr">
        <is>
          <t>Source</t>
        </is>
      </c>
    </row>
    <row r="6">
      <c r="A6" s="17">
        <f>'Src_Inventory'!A6</f>
        <v/>
      </c>
      <c r="B6" s="17">
        <f>'Src_Inventory'!B6</f>
        <v/>
      </c>
      <c r="C6" s="17">
        <f>'Src_Inventory'!G6</f>
        <v/>
      </c>
      <c r="D6" s="17">
        <f>"AC-"&amp;A6</f>
        <v/>
      </c>
      <c r="E6" s="17">
        <f>'Src_Inventory'!L6</f>
        <v/>
      </c>
      <c r="F6" s="17">
        <f>'Src_Inventory'!M6</f>
        <v/>
      </c>
      <c r="G6" s="17">
        <f>'Src_Inventory'!N6</f>
        <v/>
      </c>
      <c r="H6" s="18">
        <f>'Src_Inventory'!O6</f>
        <v/>
      </c>
      <c r="I6" s="18">
        <f>ROUNDUP(H6,0)</f>
        <v/>
      </c>
      <c r="J6" s="18">
        <f>'Src_Inventory'!E6</f>
        <v/>
      </c>
      <c r="K6" s="18">
        <f>MAX(I6,J6)</f>
        <v/>
      </c>
      <c r="L6" s="19">
        <f>IF(C6="COVERED",'Parameters &amp; Sources'!$B$11,'Parameters &amp; Sources'!$B$12)</f>
        <v/>
      </c>
      <c r="M6" s="19">
        <f>K6*L6</f>
        <v/>
      </c>
      <c r="N6" s="20">
        <f>COUNTIFS('Src_Billing_Aug'!$E$6:$E$774,A6,'Src_Billing_Aug'!$D$6:$D$774,E6)</f>
        <v/>
      </c>
      <c r="O6" s="18">
        <f>IF(N6=0,"",SUMIFS('Src_Billing_Aug'!$I$6:$I$774,'Src_Billing_Aug'!$E$6:$E$774,A6,'Src_Billing_Aug'!$D$6:$D$774,E6))</f>
        <v/>
      </c>
      <c r="P6" s="19">
        <f>IF(N6=0,"",SUMIFS('Src_Billing_Aug'!$L$6:$L$774,'Src_Billing_Aug'!$E$6:$E$774,A6,'Src_Billing_Aug'!$D$6:$D$774,E6))</f>
        <v/>
      </c>
      <c r="Q6" s="19">
        <f>SUMIFS('Src_Billing_Aug'!$M$6:$M$774,'Src_Billing_Aug'!$E$6:$E$774,A6,'Src_Billing_Aug'!$D$6:$D$774,E6)</f>
        <v/>
      </c>
      <c r="R6" s="19">
        <f>Q6-M6</f>
        <v/>
      </c>
      <c r="S6" s="17">
        <f>IF(N6=0,"MISSING CHARGE",IF(N6&gt;1,"DUPLICATE CHARGE",IF(ABS(R6)&lt;0.005,"MATCH","VARIANCE")))</f>
        <v/>
      </c>
      <c r="T6" s="17">
        <f>IF(AND(C6="COVERED",K6&gt;'Parameters &amp; Sources'!$B$13),"BOARD REVIEW - OVER 40 FT","")</f>
        <v/>
      </c>
      <c r="U6" s="17" t="inlineStr">
        <is>
          <t>slip_inventory_2026-08.csv; billing_transactions_2022_2026.csv</t>
        </is>
      </c>
    </row>
    <row r="7">
      <c r="A7" s="21">
        <f>'Src_Inventory'!A7</f>
        <v/>
      </c>
      <c r="B7" s="21">
        <f>'Src_Inventory'!B7</f>
        <v/>
      </c>
      <c r="C7" s="21">
        <f>'Src_Inventory'!G7</f>
        <v/>
      </c>
      <c r="D7" s="21">
        <f>"AC-"&amp;A7</f>
        <v/>
      </c>
      <c r="E7" s="21">
        <f>'Src_Inventory'!L7</f>
        <v/>
      </c>
      <c r="F7" s="21">
        <f>'Src_Inventory'!M7</f>
        <v/>
      </c>
      <c r="G7" s="21">
        <f>'Src_Inventory'!N7</f>
        <v/>
      </c>
      <c r="H7" s="22">
        <f>'Src_Inventory'!O7</f>
        <v/>
      </c>
      <c r="I7" s="22">
        <f>ROUNDUP(H7,0)</f>
        <v/>
      </c>
      <c r="J7" s="22">
        <f>'Src_Inventory'!E7</f>
        <v/>
      </c>
      <c r="K7" s="22">
        <f>MAX(I7,J7)</f>
        <v/>
      </c>
      <c r="L7" s="23">
        <f>IF(C7="COVERED",'Parameters &amp; Sources'!$B$11,'Parameters &amp; Sources'!$B$12)</f>
        <v/>
      </c>
      <c r="M7" s="23">
        <f>K7*L7</f>
        <v/>
      </c>
      <c r="N7" s="24">
        <f>COUNTIFS('Src_Billing_Aug'!$E$6:$E$774,A7,'Src_Billing_Aug'!$D$6:$D$774,E7)</f>
        <v/>
      </c>
      <c r="O7" s="22">
        <f>IF(N7=0,"",SUMIFS('Src_Billing_Aug'!$I$6:$I$774,'Src_Billing_Aug'!$E$6:$E$774,A7,'Src_Billing_Aug'!$D$6:$D$774,E7))</f>
        <v/>
      </c>
      <c r="P7" s="23">
        <f>IF(N7=0,"",SUMIFS('Src_Billing_Aug'!$L$6:$L$774,'Src_Billing_Aug'!$E$6:$E$774,A7,'Src_Billing_Aug'!$D$6:$D$774,E7))</f>
        <v/>
      </c>
      <c r="Q7" s="23">
        <f>SUMIFS('Src_Billing_Aug'!$M$6:$M$774,'Src_Billing_Aug'!$E$6:$E$774,A7,'Src_Billing_Aug'!$D$6:$D$774,E7)</f>
        <v/>
      </c>
      <c r="R7" s="23">
        <f>Q7-M7</f>
        <v/>
      </c>
      <c r="S7" s="21">
        <f>IF(N7=0,"MISSING CHARGE",IF(N7&gt;1,"DUPLICATE CHARGE",IF(ABS(R7)&lt;0.005,"MATCH","VARIANCE")))</f>
        <v/>
      </c>
      <c r="T7" s="21">
        <f>IF(AND(C7="COVERED",K7&gt;'Parameters &amp; Sources'!$B$13),"BOARD REVIEW - OVER 40 FT","")</f>
        <v/>
      </c>
      <c r="U7" s="21" t="inlineStr">
        <is>
          <t>slip_inventory_2026-08.csv; billing_transactions_2022_2026.csv</t>
        </is>
      </c>
    </row>
    <row r="8">
      <c r="A8" s="17">
        <f>'Src_Inventory'!A8</f>
        <v/>
      </c>
      <c r="B8" s="17">
        <f>'Src_Inventory'!B8</f>
        <v/>
      </c>
      <c r="C8" s="17">
        <f>'Src_Inventory'!G8</f>
        <v/>
      </c>
      <c r="D8" s="17">
        <f>"AC-"&amp;A8</f>
        <v/>
      </c>
      <c r="E8" s="17">
        <f>'Src_Inventory'!L8</f>
        <v/>
      </c>
      <c r="F8" s="17">
        <f>'Src_Inventory'!M8</f>
        <v/>
      </c>
      <c r="G8" s="17">
        <f>'Src_Inventory'!N8</f>
        <v/>
      </c>
      <c r="H8" s="18">
        <f>'Src_Inventory'!O8</f>
        <v/>
      </c>
      <c r="I8" s="18">
        <f>ROUNDUP(H8,0)</f>
        <v/>
      </c>
      <c r="J8" s="18">
        <f>'Src_Inventory'!E8</f>
        <v/>
      </c>
      <c r="K8" s="18">
        <f>MAX(I8,J8)</f>
        <v/>
      </c>
      <c r="L8" s="19">
        <f>IF(C8="COVERED",'Parameters &amp; Sources'!$B$11,'Parameters &amp; Sources'!$B$12)</f>
        <v/>
      </c>
      <c r="M8" s="19">
        <f>K8*L8</f>
        <v/>
      </c>
      <c r="N8" s="20">
        <f>COUNTIFS('Src_Billing_Aug'!$E$6:$E$774,A8,'Src_Billing_Aug'!$D$6:$D$774,E8)</f>
        <v/>
      </c>
      <c r="O8" s="18">
        <f>IF(N8=0,"",SUMIFS('Src_Billing_Aug'!$I$6:$I$774,'Src_Billing_Aug'!$E$6:$E$774,A8,'Src_Billing_Aug'!$D$6:$D$774,E8))</f>
        <v/>
      </c>
      <c r="P8" s="19">
        <f>IF(N8=0,"",SUMIFS('Src_Billing_Aug'!$L$6:$L$774,'Src_Billing_Aug'!$E$6:$E$774,A8,'Src_Billing_Aug'!$D$6:$D$774,E8))</f>
        <v/>
      </c>
      <c r="Q8" s="19">
        <f>SUMIFS('Src_Billing_Aug'!$M$6:$M$774,'Src_Billing_Aug'!$E$6:$E$774,A8,'Src_Billing_Aug'!$D$6:$D$774,E8)</f>
        <v/>
      </c>
      <c r="R8" s="19">
        <f>Q8-M8</f>
        <v/>
      </c>
      <c r="S8" s="17">
        <f>IF(N8=0,"MISSING CHARGE",IF(N8&gt;1,"DUPLICATE CHARGE",IF(ABS(R8)&lt;0.005,"MATCH","VARIANCE")))</f>
        <v/>
      </c>
      <c r="T8" s="17">
        <f>IF(AND(C8="COVERED",K8&gt;'Parameters &amp; Sources'!$B$13),"BOARD REVIEW - OVER 40 FT","")</f>
        <v/>
      </c>
      <c r="U8" s="17" t="inlineStr">
        <is>
          <t>slip_inventory_2026-08.csv; billing_transactions_2022_2026.csv</t>
        </is>
      </c>
    </row>
    <row r="9">
      <c r="A9" s="21">
        <f>'Src_Inventory'!A9</f>
        <v/>
      </c>
      <c r="B9" s="21">
        <f>'Src_Inventory'!B9</f>
        <v/>
      </c>
      <c r="C9" s="21">
        <f>'Src_Inventory'!G9</f>
        <v/>
      </c>
      <c r="D9" s="21">
        <f>"AC-"&amp;A9</f>
        <v/>
      </c>
      <c r="E9" s="21">
        <f>'Src_Inventory'!L9</f>
        <v/>
      </c>
      <c r="F9" s="21">
        <f>'Src_Inventory'!M9</f>
        <v/>
      </c>
      <c r="G9" s="21">
        <f>'Src_Inventory'!N9</f>
        <v/>
      </c>
      <c r="H9" s="22">
        <f>'Src_Inventory'!O9</f>
        <v/>
      </c>
      <c r="I9" s="22">
        <f>ROUNDUP(H9,0)</f>
        <v/>
      </c>
      <c r="J9" s="22">
        <f>'Src_Inventory'!E9</f>
        <v/>
      </c>
      <c r="K9" s="22">
        <f>MAX(I9,J9)</f>
        <v/>
      </c>
      <c r="L9" s="23">
        <f>IF(C9="COVERED",'Parameters &amp; Sources'!$B$11,'Parameters &amp; Sources'!$B$12)</f>
        <v/>
      </c>
      <c r="M9" s="23">
        <f>K9*L9</f>
        <v/>
      </c>
      <c r="N9" s="24">
        <f>COUNTIFS('Src_Billing_Aug'!$E$6:$E$774,A9,'Src_Billing_Aug'!$D$6:$D$774,E9)</f>
        <v/>
      </c>
      <c r="O9" s="22">
        <f>IF(N9=0,"",SUMIFS('Src_Billing_Aug'!$I$6:$I$774,'Src_Billing_Aug'!$E$6:$E$774,A9,'Src_Billing_Aug'!$D$6:$D$774,E9))</f>
        <v/>
      </c>
      <c r="P9" s="23">
        <f>IF(N9=0,"",SUMIFS('Src_Billing_Aug'!$L$6:$L$774,'Src_Billing_Aug'!$E$6:$E$774,A9,'Src_Billing_Aug'!$D$6:$D$774,E9))</f>
        <v/>
      </c>
      <c r="Q9" s="23">
        <f>SUMIFS('Src_Billing_Aug'!$M$6:$M$774,'Src_Billing_Aug'!$E$6:$E$774,A9,'Src_Billing_Aug'!$D$6:$D$774,E9)</f>
        <v/>
      </c>
      <c r="R9" s="23">
        <f>Q9-M9</f>
        <v/>
      </c>
      <c r="S9" s="21">
        <f>IF(N9=0,"MISSING CHARGE",IF(N9&gt;1,"DUPLICATE CHARGE",IF(ABS(R9)&lt;0.005,"MATCH","VARIANCE")))</f>
        <v/>
      </c>
      <c r="T9" s="21">
        <f>IF(AND(C9="COVERED",K9&gt;'Parameters &amp; Sources'!$B$13),"BOARD REVIEW - OVER 40 FT","")</f>
        <v/>
      </c>
      <c r="U9" s="21" t="inlineStr">
        <is>
          <t>slip_inventory_2026-08.csv; billing_transactions_2022_2026.csv</t>
        </is>
      </c>
    </row>
    <row r="10">
      <c r="A10" s="17">
        <f>'Src_Inventory'!A10</f>
        <v/>
      </c>
      <c r="B10" s="17">
        <f>'Src_Inventory'!B10</f>
        <v/>
      </c>
      <c r="C10" s="17">
        <f>'Src_Inventory'!G10</f>
        <v/>
      </c>
      <c r="D10" s="17">
        <f>"AC-"&amp;A10</f>
        <v/>
      </c>
      <c r="E10" s="17">
        <f>'Src_Inventory'!L10</f>
        <v/>
      </c>
      <c r="F10" s="17">
        <f>'Src_Inventory'!M10</f>
        <v/>
      </c>
      <c r="G10" s="17">
        <f>'Src_Inventory'!N10</f>
        <v/>
      </c>
      <c r="H10" s="18">
        <f>'Src_Inventory'!O10</f>
        <v/>
      </c>
      <c r="I10" s="18">
        <f>ROUNDUP(H10,0)</f>
        <v/>
      </c>
      <c r="J10" s="18">
        <f>'Src_Inventory'!E10</f>
        <v/>
      </c>
      <c r="K10" s="18">
        <f>MAX(I10,J10)</f>
        <v/>
      </c>
      <c r="L10" s="19">
        <f>IF(C10="COVERED",'Parameters &amp; Sources'!$B$11,'Parameters &amp; Sources'!$B$12)</f>
        <v/>
      </c>
      <c r="M10" s="19">
        <f>K10*L10</f>
        <v/>
      </c>
      <c r="N10" s="20">
        <f>COUNTIFS('Src_Billing_Aug'!$E$6:$E$774,A10,'Src_Billing_Aug'!$D$6:$D$774,E10)</f>
        <v/>
      </c>
      <c r="O10" s="18">
        <f>IF(N10=0,"",SUMIFS('Src_Billing_Aug'!$I$6:$I$774,'Src_Billing_Aug'!$E$6:$E$774,A10,'Src_Billing_Aug'!$D$6:$D$774,E10))</f>
        <v/>
      </c>
      <c r="P10" s="19">
        <f>IF(N10=0,"",SUMIFS('Src_Billing_Aug'!$L$6:$L$774,'Src_Billing_Aug'!$E$6:$E$774,A10,'Src_Billing_Aug'!$D$6:$D$774,E10))</f>
        <v/>
      </c>
      <c r="Q10" s="19">
        <f>SUMIFS('Src_Billing_Aug'!$M$6:$M$774,'Src_Billing_Aug'!$E$6:$E$774,A10,'Src_Billing_Aug'!$D$6:$D$774,E10)</f>
        <v/>
      </c>
      <c r="R10" s="19">
        <f>Q10-M10</f>
        <v/>
      </c>
      <c r="S10" s="17">
        <f>IF(N10=0,"MISSING CHARGE",IF(N10&gt;1,"DUPLICATE CHARGE",IF(ABS(R10)&lt;0.005,"MATCH","VARIANCE")))</f>
        <v/>
      </c>
      <c r="T10" s="17">
        <f>IF(AND(C10="COVERED",K10&gt;'Parameters &amp; Sources'!$B$13),"BOARD REVIEW - OVER 40 FT","")</f>
        <v/>
      </c>
      <c r="U10" s="17" t="inlineStr">
        <is>
          <t>slip_inventory_2026-08.csv; billing_transactions_2022_2026.csv</t>
        </is>
      </c>
    </row>
    <row r="11">
      <c r="A11" s="21">
        <f>'Src_Inventory'!A11</f>
        <v/>
      </c>
      <c r="B11" s="21">
        <f>'Src_Inventory'!B11</f>
        <v/>
      </c>
      <c r="C11" s="21">
        <f>'Src_Inventory'!G11</f>
        <v/>
      </c>
      <c r="D11" s="21">
        <f>"AC-"&amp;A11</f>
        <v/>
      </c>
      <c r="E11" s="21">
        <f>'Src_Inventory'!L11</f>
        <v/>
      </c>
      <c r="F11" s="21">
        <f>'Src_Inventory'!M11</f>
        <v/>
      </c>
      <c r="G11" s="21">
        <f>'Src_Inventory'!N11</f>
        <v/>
      </c>
      <c r="H11" s="22">
        <f>'Src_Inventory'!O11</f>
        <v/>
      </c>
      <c r="I11" s="22">
        <f>ROUNDUP(H11,0)</f>
        <v/>
      </c>
      <c r="J11" s="22">
        <f>'Src_Inventory'!E11</f>
        <v/>
      </c>
      <c r="K11" s="22">
        <f>MAX(I11,J11)</f>
        <v/>
      </c>
      <c r="L11" s="23">
        <f>IF(C11="COVERED",'Parameters &amp; Sources'!$B$11,'Parameters &amp; Sources'!$B$12)</f>
        <v/>
      </c>
      <c r="M11" s="23">
        <f>K11*L11</f>
        <v/>
      </c>
      <c r="N11" s="24">
        <f>COUNTIFS('Src_Billing_Aug'!$E$6:$E$774,A11,'Src_Billing_Aug'!$D$6:$D$774,E11)</f>
        <v/>
      </c>
      <c r="O11" s="22">
        <f>IF(N11=0,"",SUMIFS('Src_Billing_Aug'!$I$6:$I$774,'Src_Billing_Aug'!$E$6:$E$774,A11,'Src_Billing_Aug'!$D$6:$D$774,E11))</f>
        <v/>
      </c>
      <c r="P11" s="23">
        <f>IF(N11=0,"",SUMIFS('Src_Billing_Aug'!$L$6:$L$774,'Src_Billing_Aug'!$E$6:$E$774,A11,'Src_Billing_Aug'!$D$6:$D$774,E11))</f>
        <v/>
      </c>
      <c r="Q11" s="23">
        <f>SUMIFS('Src_Billing_Aug'!$M$6:$M$774,'Src_Billing_Aug'!$E$6:$E$774,A11,'Src_Billing_Aug'!$D$6:$D$774,E11)</f>
        <v/>
      </c>
      <c r="R11" s="23">
        <f>Q11-M11</f>
        <v/>
      </c>
      <c r="S11" s="21">
        <f>IF(N11=0,"MISSING CHARGE",IF(N11&gt;1,"DUPLICATE CHARGE",IF(ABS(R11)&lt;0.005,"MATCH","VARIANCE")))</f>
        <v/>
      </c>
      <c r="T11" s="21">
        <f>IF(AND(C11="COVERED",K11&gt;'Parameters &amp; Sources'!$B$13),"BOARD REVIEW - OVER 40 FT","")</f>
        <v/>
      </c>
      <c r="U11" s="21" t="inlineStr">
        <is>
          <t>slip_inventory_2026-08.csv; billing_transactions_2022_2026.csv</t>
        </is>
      </c>
    </row>
    <row r="12">
      <c r="A12" s="17">
        <f>'Src_Inventory'!A12</f>
        <v/>
      </c>
      <c r="B12" s="17">
        <f>'Src_Inventory'!B12</f>
        <v/>
      </c>
      <c r="C12" s="17">
        <f>'Src_Inventory'!G12</f>
        <v/>
      </c>
      <c r="D12" s="17">
        <f>"AC-"&amp;A12</f>
        <v/>
      </c>
      <c r="E12" s="17">
        <f>'Src_Inventory'!L12</f>
        <v/>
      </c>
      <c r="F12" s="17">
        <f>'Src_Inventory'!M12</f>
        <v/>
      </c>
      <c r="G12" s="17">
        <f>'Src_Inventory'!N12</f>
        <v/>
      </c>
      <c r="H12" s="18">
        <f>'Src_Inventory'!O12</f>
        <v/>
      </c>
      <c r="I12" s="18">
        <f>ROUNDUP(H12,0)</f>
        <v/>
      </c>
      <c r="J12" s="18">
        <f>'Src_Inventory'!E12</f>
        <v/>
      </c>
      <c r="K12" s="18">
        <f>MAX(I12,J12)</f>
        <v/>
      </c>
      <c r="L12" s="19">
        <f>IF(C12="COVERED",'Parameters &amp; Sources'!$B$11,'Parameters &amp; Sources'!$B$12)</f>
        <v/>
      </c>
      <c r="M12" s="19">
        <f>K12*L12</f>
        <v/>
      </c>
      <c r="N12" s="20">
        <f>COUNTIFS('Src_Billing_Aug'!$E$6:$E$774,A12,'Src_Billing_Aug'!$D$6:$D$774,E12)</f>
        <v/>
      </c>
      <c r="O12" s="18">
        <f>IF(N12=0,"",SUMIFS('Src_Billing_Aug'!$I$6:$I$774,'Src_Billing_Aug'!$E$6:$E$774,A12,'Src_Billing_Aug'!$D$6:$D$774,E12))</f>
        <v/>
      </c>
      <c r="P12" s="19">
        <f>IF(N12=0,"",SUMIFS('Src_Billing_Aug'!$L$6:$L$774,'Src_Billing_Aug'!$E$6:$E$774,A12,'Src_Billing_Aug'!$D$6:$D$774,E12))</f>
        <v/>
      </c>
      <c r="Q12" s="19">
        <f>SUMIFS('Src_Billing_Aug'!$M$6:$M$774,'Src_Billing_Aug'!$E$6:$E$774,A12,'Src_Billing_Aug'!$D$6:$D$774,E12)</f>
        <v/>
      </c>
      <c r="R12" s="19">
        <f>Q12-M12</f>
        <v/>
      </c>
      <c r="S12" s="17">
        <f>IF(N12=0,"MISSING CHARGE",IF(N12&gt;1,"DUPLICATE CHARGE",IF(ABS(R12)&lt;0.005,"MATCH","VARIANCE")))</f>
        <v/>
      </c>
      <c r="T12" s="17">
        <f>IF(AND(C12="COVERED",K12&gt;'Parameters &amp; Sources'!$B$13),"BOARD REVIEW - OVER 40 FT","")</f>
        <v/>
      </c>
      <c r="U12" s="17" t="inlineStr">
        <is>
          <t>slip_inventory_2026-08.csv; billing_transactions_2022_2026.csv</t>
        </is>
      </c>
    </row>
    <row r="13">
      <c r="A13" s="21">
        <f>'Src_Inventory'!A13</f>
        <v/>
      </c>
      <c r="B13" s="21">
        <f>'Src_Inventory'!B13</f>
        <v/>
      </c>
      <c r="C13" s="21">
        <f>'Src_Inventory'!G13</f>
        <v/>
      </c>
      <c r="D13" s="21">
        <f>"AC-"&amp;A13</f>
        <v/>
      </c>
      <c r="E13" s="21">
        <f>'Src_Inventory'!L13</f>
        <v/>
      </c>
      <c r="F13" s="21">
        <f>'Src_Inventory'!M13</f>
        <v/>
      </c>
      <c r="G13" s="21">
        <f>'Src_Inventory'!N13</f>
        <v/>
      </c>
      <c r="H13" s="22">
        <f>'Src_Inventory'!O13</f>
        <v/>
      </c>
      <c r="I13" s="22">
        <f>ROUNDUP(H13,0)</f>
        <v/>
      </c>
      <c r="J13" s="22">
        <f>'Src_Inventory'!E13</f>
        <v/>
      </c>
      <c r="K13" s="22">
        <f>MAX(I13,J13)</f>
        <v/>
      </c>
      <c r="L13" s="23">
        <f>IF(C13="COVERED",'Parameters &amp; Sources'!$B$11,'Parameters &amp; Sources'!$B$12)</f>
        <v/>
      </c>
      <c r="M13" s="23">
        <f>K13*L13</f>
        <v/>
      </c>
      <c r="N13" s="24">
        <f>COUNTIFS('Src_Billing_Aug'!$E$6:$E$774,A13,'Src_Billing_Aug'!$D$6:$D$774,E13)</f>
        <v/>
      </c>
      <c r="O13" s="22">
        <f>IF(N13=0,"",SUMIFS('Src_Billing_Aug'!$I$6:$I$774,'Src_Billing_Aug'!$E$6:$E$774,A13,'Src_Billing_Aug'!$D$6:$D$774,E13))</f>
        <v/>
      </c>
      <c r="P13" s="23">
        <f>IF(N13=0,"",SUMIFS('Src_Billing_Aug'!$L$6:$L$774,'Src_Billing_Aug'!$E$6:$E$774,A13,'Src_Billing_Aug'!$D$6:$D$774,E13))</f>
        <v/>
      </c>
      <c r="Q13" s="23">
        <f>SUMIFS('Src_Billing_Aug'!$M$6:$M$774,'Src_Billing_Aug'!$E$6:$E$774,A13,'Src_Billing_Aug'!$D$6:$D$774,E13)</f>
        <v/>
      </c>
      <c r="R13" s="23">
        <f>Q13-M13</f>
        <v/>
      </c>
      <c r="S13" s="21">
        <f>IF(N13=0,"MISSING CHARGE",IF(N13&gt;1,"DUPLICATE CHARGE",IF(ABS(R13)&lt;0.005,"MATCH","VARIANCE")))</f>
        <v/>
      </c>
      <c r="T13" s="21">
        <f>IF(AND(C13="COVERED",K13&gt;'Parameters &amp; Sources'!$B$13),"BOARD REVIEW - OVER 40 FT","")</f>
        <v/>
      </c>
      <c r="U13" s="21" t="inlineStr">
        <is>
          <t>slip_inventory_2026-08.csv; billing_transactions_2022_2026.csv</t>
        </is>
      </c>
    </row>
    <row r="14">
      <c r="A14" s="17">
        <f>'Src_Inventory'!A14</f>
        <v/>
      </c>
      <c r="B14" s="17">
        <f>'Src_Inventory'!B14</f>
        <v/>
      </c>
      <c r="C14" s="17">
        <f>'Src_Inventory'!G14</f>
        <v/>
      </c>
      <c r="D14" s="17">
        <f>"AC-"&amp;A14</f>
        <v/>
      </c>
      <c r="E14" s="17">
        <f>'Src_Inventory'!L14</f>
        <v/>
      </c>
      <c r="F14" s="17">
        <f>'Src_Inventory'!M14</f>
        <v/>
      </c>
      <c r="G14" s="17">
        <f>'Src_Inventory'!N14</f>
        <v/>
      </c>
      <c r="H14" s="18">
        <f>'Src_Inventory'!O14</f>
        <v/>
      </c>
      <c r="I14" s="18">
        <f>ROUNDUP(H14,0)</f>
        <v/>
      </c>
      <c r="J14" s="18">
        <f>'Src_Inventory'!E14</f>
        <v/>
      </c>
      <c r="K14" s="18">
        <f>MAX(I14,J14)</f>
        <v/>
      </c>
      <c r="L14" s="19">
        <f>IF(C14="COVERED",'Parameters &amp; Sources'!$B$11,'Parameters &amp; Sources'!$B$12)</f>
        <v/>
      </c>
      <c r="M14" s="19">
        <f>K14*L14</f>
        <v/>
      </c>
      <c r="N14" s="20">
        <f>COUNTIFS('Src_Billing_Aug'!$E$6:$E$774,A14,'Src_Billing_Aug'!$D$6:$D$774,E14)</f>
        <v/>
      </c>
      <c r="O14" s="18">
        <f>IF(N14=0,"",SUMIFS('Src_Billing_Aug'!$I$6:$I$774,'Src_Billing_Aug'!$E$6:$E$774,A14,'Src_Billing_Aug'!$D$6:$D$774,E14))</f>
        <v/>
      </c>
      <c r="P14" s="19">
        <f>IF(N14=0,"",SUMIFS('Src_Billing_Aug'!$L$6:$L$774,'Src_Billing_Aug'!$E$6:$E$774,A14,'Src_Billing_Aug'!$D$6:$D$774,E14))</f>
        <v/>
      </c>
      <c r="Q14" s="19">
        <f>SUMIFS('Src_Billing_Aug'!$M$6:$M$774,'Src_Billing_Aug'!$E$6:$E$774,A14,'Src_Billing_Aug'!$D$6:$D$774,E14)</f>
        <v/>
      </c>
      <c r="R14" s="19">
        <f>Q14-M14</f>
        <v/>
      </c>
      <c r="S14" s="17">
        <f>IF(N14=0,"MISSING CHARGE",IF(N14&gt;1,"DUPLICATE CHARGE",IF(ABS(R14)&lt;0.005,"MATCH","VARIANCE")))</f>
        <v/>
      </c>
      <c r="T14" s="17">
        <f>IF(AND(C14="COVERED",K14&gt;'Parameters &amp; Sources'!$B$13),"BOARD REVIEW - OVER 40 FT","")</f>
        <v/>
      </c>
      <c r="U14" s="17" t="inlineStr">
        <is>
          <t>slip_inventory_2026-08.csv; billing_transactions_2022_2026.csv</t>
        </is>
      </c>
    </row>
    <row r="15">
      <c r="A15" s="21">
        <f>'Src_Inventory'!A15</f>
        <v/>
      </c>
      <c r="B15" s="21">
        <f>'Src_Inventory'!B15</f>
        <v/>
      </c>
      <c r="C15" s="21">
        <f>'Src_Inventory'!G15</f>
        <v/>
      </c>
      <c r="D15" s="21">
        <f>"AC-"&amp;A15</f>
        <v/>
      </c>
      <c r="E15" s="21">
        <f>'Src_Inventory'!L15</f>
        <v/>
      </c>
      <c r="F15" s="21">
        <f>'Src_Inventory'!M15</f>
        <v/>
      </c>
      <c r="G15" s="21">
        <f>'Src_Inventory'!N15</f>
        <v/>
      </c>
      <c r="H15" s="22">
        <f>'Src_Inventory'!O15</f>
        <v/>
      </c>
      <c r="I15" s="22">
        <f>ROUNDUP(H15,0)</f>
        <v/>
      </c>
      <c r="J15" s="22">
        <f>'Src_Inventory'!E15</f>
        <v/>
      </c>
      <c r="K15" s="22">
        <f>MAX(I15,J15)</f>
        <v/>
      </c>
      <c r="L15" s="23">
        <f>IF(C15="COVERED",'Parameters &amp; Sources'!$B$11,'Parameters &amp; Sources'!$B$12)</f>
        <v/>
      </c>
      <c r="M15" s="23">
        <f>K15*L15</f>
        <v/>
      </c>
      <c r="N15" s="24">
        <f>COUNTIFS('Src_Billing_Aug'!$E$6:$E$774,A15,'Src_Billing_Aug'!$D$6:$D$774,E15)</f>
        <v/>
      </c>
      <c r="O15" s="22">
        <f>IF(N15=0,"",SUMIFS('Src_Billing_Aug'!$I$6:$I$774,'Src_Billing_Aug'!$E$6:$E$774,A15,'Src_Billing_Aug'!$D$6:$D$774,E15))</f>
        <v/>
      </c>
      <c r="P15" s="23">
        <f>IF(N15=0,"",SUMIFS('Src_Billing_Aug'!$L$6:$L$774,'Src_Billing_Aug'!$E$6:$E$774,A15,'Src_Billing_Aug'!$D$6:$D$774,E15))</f>
        <v/>
      </c>
      <c r="Q15" s="23">
        <f>SUMIFS('Src_Billing_Aug'!$M$6:$M$774,'Src_Billing_Aug'!$E$6:$E$774,A15,'Src_Billing_Aug'!$D$6:$D$774,E15)</f>
        <v/>
      </c>
      <c r="R15" s="23">
        <f>Q15-M15</f>
        <v/>
      </c>
      <c r="S15" s="21">
        <f>IF(N15=0,"MISSING CHARGE",IF(N15&gt;1,"DUPLICATE CHARGE",IF(ABS(R15)&lt;0.005,"MATCH","VARIANCE")))</f>
        <v/>
      </c>
      <c r="T15" s="21">
        <f>IF(AND(C15="COVERED",K15&gt;'Parameters &amp; Sources'!$B$13),"BOARD REVIEW - OVER 40 FT","")</f>
        <v/>
      </c>
      <c r="U15" s="21" t="inlineStr">
        <is>
          <t>slip_inventory_2026-08.csv; billing_transactions_2022_2026.csv</t>
        </is>
      </c>
    </row>
    <row r="16">
      <c r="A16" s="17">
        <f>'Src_Inventory'!A16</f>
        <v/>
      </c>
      <c r="B16" s="17">
        <f>'Src_Inventory'!B16</f>
        <v/>
      </c>
      <c r="C16" s="17">
        <f>'Src_Inventory'!G16</f>
        <v/>
      </c>
      <c r="D16" s="17">
        <f>"AC-"&amp;A16</f>
        <v/>
      </c>
      <c r="E16" s="17">
        <f>'Src_Inventory'!L16</f>
        <v/>
      </c>
      <c r="F16" s="17">
        <f>'Src_Inventory'!M16</f>
        <v/>
      </c>
      <c r="G16" s="17">
        <f>'Src_Inventory'!N16</f>
        <v/>
      </c>
      <c r="H16" s="18">
        <f>'Src_Inventory'!O16</f>
        <v/>
      </c>
      <c r="I16" s="18">
        <f>ROUNDUP(H16,0)</f>
        <v/>
      </c>
      <c r="J16" s="18">
        <f>'Src_Inventory'!E16</f>
        <v/>
      </c>
      <c r="K16" s="18">
        <f>MAX(I16,J16)</f>
        <v/>
      </c>
      <c r="L16" s="19">
        <f>IF(C16="COVERED",'Parameters &amp; Sources'!$B$11,'Parameters &amp; Sources'!$B$12)</f>
        <v/>
      </c>
      <c r="M16" s="19">
        <f>K16*L16</f>
        <v/>
      </c>
      <c r="N16" s="20">
        <f>COUNTIFS('Src_Billing_Aug'!$E$6:$E$774,A16,'Src_Billing_Aug'!$D$6:$D$774,E16)</f>
        <v/>
      </c>
      <c r="O16" s="18">
        <f>IF(N16=0,"",SUMIFS('Src_Billing_Aug'!$I$6:$I$774,'Src_Billing_Aug'!$E$6:$E$774,A16,'Src_Billing_Aug'!$D$6:$D$774,E16))</f>
        <v/>
      </c>
      <c r="P16" s="19">
        <f>IF(N16=0,"",SUMIFS('Src_Billing_Aug'!$L$6:$L$774,'Src_Billing_Aug'!$E$6:$E$774,A16,'Src_Billing_Aug'!$D$6:$D$774,E16))</f>
        <v/>
      </c>
      <c r="Q16" s="19">
        <f>SUMIFS('Src_Billing_Aug'!$M$6:$M$774,'Src_Billing_Aug'!$E$6:$E$774,A16,'Src_Billing_Aug'!$D$6:$D$774,E16)</f>
        <v/>
      </c>
      <c r="R16" s="19">
        <f>Q16-M16</f>
        <v/>
      </c>
      <c r="S16" s="17">
        <f>IF(N16=0,"MISSING CHARGE",IF(N16&gt;1,"DUPLICATE CHARGE",IF(ABS(R16)&lt;0.005,"MATCH","VARIANCE")))</f>
        <v/>
      </c>
      <c r="T16" s="17">
        <f>IF(AND(C16="COVERED",K16&gt;'Parameters &amp; Sources'!$B$13),"BOARD REVIEW - OVER 40 FT","")</f>
        <v/>
      </c>
      <c r="U16" s="17" t="inlineStr">
        <is>
          <t>slip_inventory_2026-08.csv; billing_transactions_2022_2026.csv</t>
        </is>
      </c>
    </row>
    <row r="17">
      <c r="A17" s="21">
        <f>'Src_Inventory'!A18</f>
        <v/>
      </c>
      <c r="B17" s="21">
        <f>'Src_Inventory'!B18</f>
        <v/>
      </c>
      <c r="C17" s="21">
        <f>'Src_Inventory'!G18</f>
        <v/>
      </c>
      <c r="D17" s="21">
        <f>"AC-"&amp;A17</f>
        <v/>
      </c>
      <c r="E17" s="21">
        <f>'Src_Inventory'!L18</f>
        <v/>
      </c>
      <c r="F17" s="21">
        <f>'Src_Inventory'!M18</f>
        <v/>
      </c>
      <c r="G17" s="21">
        <f>'Src_Inventory'!N18</f>
        <v/>
      </c>
      <c r="H17" s="22">
        <f>'Src_Inventory'!O18</f>
        <v/>
      </c>
      <c r="I17" s="22">
        <f>ROUNDUP(H17,0)</f>
        <v/>
      </c>
      <c r="J17" s="22">
        <f>'Src_Inventory'!E18</f>
        <v/>
      </c>
      <c r="K17" s="22">
        <f>MAX(I17,J17)</f>
        <v/>
      </c>
      <c r="L17" s="23">
        <f>IF(C17="COVERED",'Parameters &amp; Sources'!$B$11,'Parameters &amp; Sources'!$B$12)</f>
        <v/>
      </c>
      <c r="M17" s="23">
        <f>K17*L17</f>
        <v/>
      </c>
      <c r="N17" s="24">
        <f>COUNTIFS('Src_Billing_Aug'!$E$6:$E$774,A17,'Src_Billing_Aug'!$D$6:$D$774,E17)</f>
        <v/>
      </c>
      <c r="O17" s="22">
        <f>IF(N17=0,"",SUMIFS('Src_Billing_Aug'!$I$6:$I$774,'Src_Billing_Aug'!$E$6:$E$774,A17,'Src_Billing_Aug'!$D$6:$D$774,E17))</f>
        <v/>
      </c>
      <c r="P17" s="23">
        <f>IF(N17=0,"",SUMIFS('Src_Billing_Aug'!$L$6:$L$774,'Src_Billing_Aug'!$E$6:$E$774,A17,'Src_Billing_Aug'!$D$6:$D$774,E17))</f>
        <v/>
      </c>
      <c r="Q17" s="23">
        <f>SUMIFS('Src_Billing_Aug'!$M$6:$M$774,'Src_Billing_Aug'!$E$6:$E$774,A17,'Src_Billing_Aug'!$D$6:$D$774,E17)</f>
        <v/>
      </c>
      <c r="R17" s="23">
        <f>Q17-M17</f>
        <v/>
      </c>
      <c r="S17" s="21">
        <f>IF(N17=0,"MISSING CHARGE",IF(N17&gt;1,"DUPLICATE CHARGE",IF(ABS(R17)&lt;0.005,"MATCH","VARIANCE")))</f>
        <v/>
      </c>
      <c r="T17" s="21">
        <f>IF(AND(C17="COVERED",K17&gt;'Parameters &amp; Sources'!$B$13),"BOARD REVIEW - OVER 40 FT","")</f>
        <v/>
      </c>
      <c r="U17" s="21" t="inlineStr">
        <is>
          <t>slip_inventory_2026-08.csv; billing_transactions_2022_2026.csv</t>
        </is>
      </c>
    </row>
    <row r="18">
      <c r="A18" s="17">
        <f>'Src_Inventory'!A19</f>
        <v/>
      </c>
      <c r="B18" s="17">
        <f>'Src_Inventory'!B19</f>
        <v/>
      </c>
      <c r="C18" s="17">
        <f>'Src_Inventory'!G19</f>
        <v/>
      </c>
      <c r="D18" s="17">
        <f>"AC-"&amp;A18</f>
        <v/>
      </c>
      <c r="E18" s="17">
        <f>'Src_Inventory'!L19</f>
        <v/>
      </c>
      <c r="F18" s="17">
        <f>'Src_Inventory'!M19</f>
        <v/>
      </c>
      <c r="G18" s="17">
        <f>'Src_Inventory'!N19</f>
        <v/>
      </c>
      <c r="H18" s="18">
        <f>'Src_Inventory'!O19</f>
        <v/>
      </c>
      <c r="I18" s="18">
        <f>ROUNDUP(H18,0)</f>
        <v/>
      </c>
      <c r="J18" s="18">
        <f>'Src_Inventory'!E19</f>
        <v/>
      </c>
      <c r="K18" s="18">
        <f>MAX(I18,J18)</f>
        <v/>
      </c>
      <c r="L18" s="19">
        <f>IF(C18="COVERED",'Parameters &amp; Sources'!$B$11,'Parameters &amp; Sources'!$B$12)</f>
        <v/>
      </c>
      <c r="M18" s="19">
        <f>K18*L18</f>
        <v/>
      </c>
      <c r="N18" s="20">
        <f>COUNTIFS('Src_Billing_Aug'!$E$6:$E$774,A18,'Src_Billing_Aug'!$D$6:$D$774,E18)</f>
        <v/>
      </c>
      <c r="O18" s="18">
        <f>IF(N18=0,"",SUMIFS('Src_Billing_Aug'!$I$6:$I$774,'Src_Billing_Aug'!$E$6:$E$774,A18,'Src_Billing_Aug'!$D$6:$D$774,E18))</f>
        <v/>
      </c>
      <c r="P18" s="19">
        <f>IF(N18=0,"",SUMIFS('Src_Billing_Aug'!$L$6:$L$774,'Src_Billing_Aug'!$E$6:$E$774,A18,'Src_Billing_Aug'!$D$6:$D$774,E18))</f>
        <v/>
      </c>
      <c r="Q18" s="19">
        <f>SUMIFS('Src_Billing_Aug'!$M$6:$M$774,'Src_Billing_Aug'!$E$6:$E$774,A18,'Src_Billing_Aug'!$D$6:$D$774,E18)</f>
        <v/>
      </c>
      <c r="R18" s="19">
        <f>Q18-M18</f>
        <v/>
      </c>
      <c r="S18" s="17">
        <f>IF(N18=0,"MISSING CHARGE",IF(N18&gt;1,"DUPLICATE CHARGE",IF(ABS(R18)&lt;0.005,"MATCH","VARIANCE")))</f>
        <v/>
      </c>
      <c r="T18" s="17">
        <f>IF(AND(C18="COVERED",K18&gt;'Parameters &amp; Sources'!$B$13),"BOARD REVIEW - OVER 40 FT","")</f>
        <v/>
      </c>
      <c r="U18" s="17" t="inlineStr">
        <is>
          <t>slip_inventory_2026-08.csv; billing_transactions_2022_2026.csv</t>
        </is>
      </c>
    </row>
    <row r="19">
      <c r="A19" s="21">
        <f>'Src_Inventory'!A20</f>
        <v/>
      </c>
      <c r="B19" s="21">
        <f>'Src_Inventory'!B20</f>
        <v/>
      </c>
      <c r="C19" s="21">
        <f>'Src_Inventory'!G20</f>
        <v/>
      </c>
      <c r="D19" s="21">
        <f>"AC-"&amp;A19</f>
        <v/>
      </c>
      <c r="E19" s="21">
        <f>'Src_Inventory'!L20</f>
        <v/>
      </c>
      <c r="F19" s="21">
        <f>'Src_Inventory'!M20</f>
        <v/>
      </c>
      <c r="G19" s="21">
        <f>'Src_Inventory'!N20</f>
        <v/>
      </c>
      <c r="H19" s="22">
        <f>'Src_Inventory'!O20</f>
        <v/>
      </c>
      <c r="I19" s="22">
        <f>ROUNDUP(H19,0)</f>
        <v/>
      </c>
      <c r="J19" s="22">
        <f>'Src_Inventory'!E20</f>
        <v/>
      </c>
      <c r="K19" s="22">
        <f>MAX(I19,J19)</f>
        <v/>
      </c>
      <c r="L19" s="23">
        <f>IF(C19="COVERED",'Parameters &amp; Sources'!$B$11,'Parameters &amp; Sources'!$B$12)</f>
        <v/>
      </c>
      <c r="M19" s="23">
        <f>K19*L19</f>
        <v/>
      </c>
      <c r="N19" s="24">
        <f>COUNTIFS('Src_Billing_Aug'!$E$6:$E$774,A19,'Src_Billing_Aug'!$D$6:$D$774,E19)</f>
        <v/>
      </c>
      <c r="O19" s="22">
        <f>IF(N19=0,"",SUMIFS('Src_Billing_Aug'!$I$6:$I$774,'Src_Billing_Aug'!$E$6:$E$774,A19,'Src_Billing_Aug'!$D$6:$D$774,E19))</f>
        <v/>
      </c>
      <c r="P19" s="23">
        <f>IF(N19=0,"",SUMIFS('Src_Billing_Aug'!$L$6:$L$774,'Src_Billing_Aug'!$E$6:$E$774,A19,'Src_Billing_Aug'!$D$6:$D$774,E19))</f>
        <v/>
      </c>
      <c r="Q19" s="23">
        <f>SUMIFS('Src_Billing_Aug'!$M$6:$M$774,'Src_Billing_Aug'!$E$6:$E$774,A19,'Src_Billing_Aug'!$D$6:$D$774,E19)</f>
        <v/>
      </c>
      <c r="R19" s="23">
        <f>Q19-M19</f>
        <v/>
      </c>
      <c r="S19" s="21">
        <f>IF(N19=0,"MISSING CHARGE",IF(N19&gt;1,"DUPLICATE CHARGE",IF(ABS(R19)&lt;0.005,"MATCH","VARIANCE")))</f>
        <v/>
      </c>
      <c r="T19" s="21">
        <f>IF(AND(C19="COVERED",K19&gt;'Parameters &amp; Sources'!$B$13),"BOARD REVIEW - OVER 40 FT","")</f>
        <v/>
      </c>
      <c r="U19" s="21" t="inlineStr">
        <is>
          <t>slip_inventory_2026-08.csv; billing_transactions_2022_2026.csv</t>
        </is>
      </c>
    </row>
    <row r="20">
      <c r="A20" s="17">
        <f>'Src_Inventory'!A21</f>
        <v/>
      </c>
      <c r="B20" s="17">
        <f>'Src_Inventory'!B21</f>
        <v/>
      </c>
      <c r="C20" s="17">
        <f>'Src_Inventory'!G21</f>
        <v/>
      </c>
      <c r="D20" s="17">
        <f>"AC-"&amp;A20</f>
        <v/>
      </c>
      <c r="E20" s="17">
        <f>'Src_Inventory'!L21</f>
        <v/>
      </c>
      <c r="F20" s="17">
        <f>'Src_Inventory'!M21</f>
        <v/>
      </c>
      <c r="G20" s="17">
        <f>'Src_Inventory'!N21</f>
        <v/>
      </c>
      <c r="H20" s="18">
        <f>'Src_Inventory'!O21</f>
        <v/>
      </c>
      <c r="I20" s="18">
        <f>ROUNDUP(H20,0)</f>
        <v/>
      </c>
      <c r="J20" s="18">
        <f>'Src_Inventory'!E21</f>
        <v/>
      </c>
      <c r="K20" s="18">
        <f>MAX(I20,J20)</f>
        <v/>
      </c>
      <c r="L20" s="19">
        <f>IF(C20="COVERED",'Parameters &amp; Sources'!$B$11,'Parameters &amp; Sources'!$B$12)</f>
        <v/>
      </c>
      <c r="M20" s="19">
        <f>K20*L20</f>
        <v/>
      </c>
      <c r="N20" s="20">
        <f>COUNTIFS('Src_Billing_Aug'!$E$6:$E$774,A20,'Src_Billing_Aug'!$D$6:$D$774,E20)</f>
        <v/>
      </c>
      <c r="O20" s="18">
        <f>IF(N20=0,"",SUMIFS('Src_Billing_Aug'!$I$6:$I$774,'Src_Billing_Aug'!$E$6:$E$774,A20,'Src_Billing_Aug'!$D$6:$D$774,E20))</f>
        <v/>
      </c>
      <c r="P20" s="19">
        <f>IF(N20=0,"",SUMIFS('Src_Billing_Aug'!$L$6:$L$774,'Src_Billing_Aug'!$E$6:$E$774,A20,'Src_Billing_Aug'!$D$6:$D$774,E20))</f>
        <v/>
      </c>
      <c r="Q20" s="19">
        <f>SUMIFS('Src_Billing_Aug'!$M$6:$M$774,'Src_Billing_Aug'!$E$6:$E$774,A20,'Src_Billing_Aug'!$D$6:$D$774,E20)</f>
        <v/>
      </c>
      <c r="R20" s="19">
        <f>Q20-M20</f>
        <v/>
      </c>
      <c r="S20" s="17">
        <f>IF(N20=0,"MISSING CHARGE",IF(N20&gt;1,"DUPLICATE CHARGE",IF(ABS(R20)&lt;0.005,"MATCH","VARIANCE")))</f>
        <v/>
      </c>
      <c r="T20" s="17">
        <f>IF(AND(C20="COVERED",K20&gt;'Parameters &amp; Sources'!$B$13),"BOARD REVIEW - OVER 40 FT","")</f>
        <v/>
      </c>
      <c r="U20" s="17" t="inlineStr">
        <is>
          <t>slip_inventory_2026-08.csv; billing_transactions_2022_2026.csv</t>
        </is>
      </c>
    </row>
    <row r="21">
      <c r="A21" s="21">
        <f>'Src_Inventory'!A22</f>
        <v/>
      </c>
      <c r="B21" s="21">
        <f>'Src_Inventory'!B22</f>
        <v/>
      </c>
      <c r="C21" s="21">
        <f>'Src_Inventory'!G22</f>
        <v/>
      </c>
      <c r="D21" s="21">
        <f>"AC-"&amp;A21</f>
        <v/>
      </c>
      <c r="E21" s="21">
        <f>'Src_Inventory'!L22</f>
        <v/>
      </c>
      <c r="F21" s="21">
        <f>'Src_Inventory'!M22</f>
        <v/>
      </c>
      <c r="G21" s="21">
        <f>'Src_Inventory'!N22</f>
        <v/>
      </c>
      <c r="H21" s="22">
        <f>'Src_Inventory'!O22</f>
        <v/>
      </c>
      <c r="I21" s="22">
        <f>ROUNDUP(H21,0)</f>
        <v/>
      </c>
      <c r="J21" s="22">
        <f>'Src_Inventory'!E22</f>
        <v/>
      </c>
      <c r="K21" s="22">
        <f>MAX(I21,J21)</f>
        <v/>
      </c>
      <c r="L21" s="23">
        <f>IF(C21="COVERED",'Parameters &amp; Sources'!$B$11,'Parameters &amp; Sources'!$B$12)</f>
        <v/>
      </c>
      <c r="M21" s="23">
        <f>K21*L21</f>
        <v/>
      </c>
      <c r="N21" s="24">
        <f>COUNTIFS('Src_Billing_Aug'!$E$6:$E$774,A21,'Src_Billing_Aug'!$D$6:$D$774,E21)</f>
        <v/>
      </c>
      <c r="O21" s="22">
        <f>IF(N21=0,"",SUMIFS('Src_Billing_Aug'!$I$6:$I$774,'Src_Billing_Aug'!$E$6:$E$774,A21,'Src_Billing_Aug'!$D$6:$D$774,E21))</f>
        <v/>
      </c>
      <c r="P21" s="23">
        <f>IF(N21=0,"",SUMIFS('Src_Billing_Aug'!$L$6:$L$774,'Src_Billing_Aug'!$E$6:$E$774,A21,'Src_Billing_Aug'!$D$6:$D$774,E21))</f>
        <v/>
      </c>
      <c r="Q21" s="23">
        <f>SUMIFS('Src_Billing_Aug'!$M$6:$M$774,'Src_Billing_Aug'!$E$6:$E$774,A21,'Src_Billing_Aug'!$D$6:$D$774,E21)</f>
        <v/>
      </c>
      <c r="R21" s="23">
        <f>Q21-M21</f>
        <v/>
      </c>
      <c r="S21" s="21">
        <f>IF(N21=0,"MISSING CHARGE",IF(N21&gt;1,"DUPLICATE CHARGE",IF(ABS(R21)&lt;0.005,"MATCH","VARIANCE")))</f>
        <v/>
      </c>
      <c r="T21" s="21">
        <f>IF(AND(C21="COVERED",K21&gt;'Parameters &amp; Sources'!$B$13),"BOARD REVIEW - OVER 40 FT","")</f>
        <v/>
      </c>
      <c r="U21" s="21" t="inlineStr">
        <is>
          <t>slip_inventory_2026-08.csv; billing_transactions_2022_2026.csv</t>
        </is>
      </c>
    </row>
    <row r="22">
      <c r="A22" s="17">
        <f>'Src_Inventory'!A23</f>
        <v/>
      </c>
      <c r="B22" s="17">
        <f>'Src_Inventory'!B23</f>
        <v/>
      </c>
      <c r="C22" s="17">
        <f>'Src_Inventory'!G23</f>
        <v/>
      </c>
      <c r="D22" s="17">
        <f>"AC-"&amp;A22</f>
        <v/>
      </c>
      <c r="E22" s="17">
        <f>'Src_Inventory'!L23</f>
        <v/>
      </c>
      <c r="F22" s="17">
        <f>'Src_Inventory'!M23</f>
        <v/>
      </c>
      <c r="G22" s="17">
        <f>'Src_Inventory'!N23</f>
        <v/>
      </c>
      <c r="H22" s="18">
        <f>'Src_Inventory'!O23</f>
        <v/>
      </c>
      <c r="I22" s="18">
        <f>ROUNDUP(H22,0)</f>
        <v/>
      </c>
      <c r="J22" s="18">
        <f>'Src_Inventory'!E23</f>
        <v/>
      </c>
      <c r="K22" s="18">
        <f>MAX(I22,J22)</f>
        <v/>
      </c>
      <c r="L22" s="19">
        <f>IF(C22="COVERED",'Parameters &amp; Sources'!$B$11,'Parameters &amp; Sources'!$B$12)</f>
        <v/>
      </c>
      <c r="M22" s="19">
        <f>K22*L22</f>
        <v/>
      </c>
      <c r="N22" s="20">
        <f>COUNTIFS('Src_Billing_Aug'!$E$6:$E$774,A22,'Src_Billing_Aug'!$D$6:$D$774,E22)</f>
        <v/>
      </c>
      <c r="O22" s="18">
        <f>IF(N22=0,"",SUMIFS('Src_Billing_Aug'!$I$6:$I$774,'Src_Billing_Aug'!$E$6:$E$774,A22,'Src_Billing_Aug'!$D$6:$D$774,E22))</f>
        <v/>
      </c>
      <c r="P22" s="19">
        <f>IF(N22=0,"",SUMIFS('Src_Billing_Aug'!$L$6:$L$774,'Src_Billing_Aug'!$E$6:$E$774,A22,'Src_Billing_Aug'!$D$6:$D$774,E22))</f>
        <v/>
      </c>
      <c r="Q22" s="19">
        <f>SUMIFS('Src_Billing_Aug'!$M$6:$M$774,'Src_Billing_Aug'!$E$6:$E$774,A22,'Src_Billing_Aug'!$D$6:$D$774,E22)</f>
        <v/>
      </c>
      <c r="R22" s="19">
        <f>Q22-M22</f>
        <v/>
      </c>
      <c r="S22" s="17">
        <f>IF(N22=0,"MISSING CHARGE",IF(N22&gt;1,"DUPLICATE CHARGE",IF(ABS(R22)&lt;0.005,"MATCH","VARIANCE")))</f>
        <v/>
      </c>
      <c r="T22" s="17">
        <f>IF(AND(C22="COVERED",K22&gt;'Parameters &amp; Sources'!$B$13),"BOARD REVIEW - OVER 40 FT","")</f>
        <v/>
      </c>
      <c r="U22" s="17" t="inlineStr">
        <is>
          <t>slip_inventory_2026-08.csv; billing_transactions_2022_2026.csv</t>
        </is>
      </c>
    </row>
    <row r="23">
      <c r="A23" s="21">
        <f>'Src_Inventory'!A24</f>
        <v/>
      </c>
      <c r="B23" s="21">
        <f>'Src_Inventory'!B24</f>
        <v/>
      </c>
      <c r="C23" s="21">
        <f>'Src_Inventory'!G24</f>
        <v/>
      </c>
      <c r="D23" s="21">
        <f>"AC-"&amp;A23</f>
        <v/>
      </c>
      <c r="E23" s="21">
        <f>'Src_Inventory'!L24</f>
        <v/>
      </c>
      <c r="F23" s="21">
        <f>'Src_Inventory'!M24</f>
        <v/>
      </c>
      <c r="G23" s="21">
        <f>'Src_Inventory'!N24</f>
        <v/>
      </c>
      <c r="H23" s="22">
        <f>'Src_Inventory'!O24</f>
        <v/>
      </c>
      <c r="I23" s="22">
        <f>ROUNDUP(H23,0)</f>
        <v/>
      </c>
      <c r="J23" s="22">
        <f>'Src_Inventory'!E24</f>
        <v/>
      </c>
      <c r="K23" s="22">
        <f>MAX(I23,J23)</f>
        <v/>
      </c>
      <c r="L23" s="23">
        <f>IF(C23="COVERED",'Parameters &amp; Sources'!$B$11,'Parameters &amp; Sources'!$B$12)</f>
        <v/>
      </c>
      <c r="M23" s="23">
        <f>K23*L23</f>
        <v/>
      </c>
      <c r="N23" s="24">
        <f>COUNTIFS('Src_Billing_Aug'!$E$6:$E$774,A23,'Src_Billing_Aug'!$D$6:$D$774,E23)</f>
        <v/>
      </c>
      <c r="O23" s="22">
        <f>IF(N23=0,"",SUMIFS('Src_Billing_Aug'!$I$6:$I$774,'Src_Billing_Aug'!$E$6:$E$774,A23,'Src_Billing_Aug'!$D$6:$D$774,E23))</f>
        <v/>
      </c>
      <c r="P23" s="23">
        <f>IF(N23=0,"",SUMIFS('Src_Billing_Aug'!$L$6:$L$774,'Src_Billing_Aug'!$E$6:$E$774,A23,'Src_Billing_Aug'!$D$6:$D$774,E23))</f>
        <v/>
      </c>
      <c r="Q23" s="23">
        <f>SUMIFS('Src_Billing_Aug'!$M$6:$M$774,'Src_Billing_Aug'!$E$6:$E$774,A23,'Src_Billing_Aug'!$D$6:$D$774,E23)</f>
        <v/>
      </c>
      <c r="R23" s="23">
        <f>Q23-M23</f>
        <v/>
      </c>
      <c r="S23" s="21">
        <f>IF(N23=0,"MISSING CHARGE",IF(N23&gt;1,"DUPLICATE CHARGE",IF(ABS(R23)&lt;0.005,"MATCH","VARIANCE")))</f>
        <v/>
      </c>
      <c r="T23" s="21">
        <f>IF(AND(C23="COVERED",K23&gt;'Parameters &amp; Sources'!$B$13),"BOARD REVIEW - OVER 40 FT","")</f>
        <v/>
      </c>
      <c r="U23" s="21" t="inlineStr">
        <is>
          <t>slip_inventory_2026-08.csv; billing_transactions_2022_2026.csv</t>
        </is>
      </c>
    </row>
    <row r="24">
      <c r="A24" s="17">
        <f>'Src_Inventory'!A25</f>
        <v/>
      </c>
      <c r="B24" s="17">
        <f>'Src_Inventory'!B25</f>
        <v/>
      </c>
      <c r="C24" s="17">
        <f>'Src_Inventory'!G25</f>
        <v/>
      </c>
      <c r="D24" s="17">
        <f>"AC-"&amp;A24</f>
        <v/>
      </c>
      <c r="E24" s="17">
        <f>'Src_Inventory'!L25</f>
        <v/>
      </c>
      <c r="F24" s="17">
        <f>'Src_Inventory'!M25</f>
        <v/>
      </c>
      <c r="G24" s="17">
        <f>'Src_Inventory'!N25</f>
        <v/>
      </c>
      <c r="H24" s="18">
        <f>'Src_Inventory'!O25</f>
        <v/>
      </c>
      <c r="I24" s="18">
        <f>ROUNDUP(H24,0)</f>
        <v/>
      </c>
      <c r="J24" s="18">
        <f>'Src_Inventory'!E25</f>
        <v/>
      </c>
      <c r="K24" s="18">
        <f>MAX(I24,J24)</f>
        <v/>
      </c>
      <c r="L24" s="19">
        <f>IF(C24="COVERED",'Parameters &amp; Sources'!$B$11,'Parameters &amp; Sources'!$B$12)</f>
        <v/>
      </c>
      <c r="M24" s="19">
        <f>K24*L24</f>
        <v/>
      </c>
      <c r="N24" s="20">
        <f>COUNTIFS('Src_Billing_Aug'!$E$6:$E$774,A24,'Src_Billing_Aug'!$D$6:$D$774,E24)</f>
        <v/>
      </c>
      <c r="O24" s="18">
        <f>IF(N24=0,"",SUMIFS('Src_Billing_Aug'!$I$6:$I$774,'Src_Billing_Aug'!$E$6:$E$774,A24,'Src_Billing_Aug'!$D$6:$D$774,E24))</f>
        <v/>
      </c>
      <c r="P24" s="19">
        <f>IF(N24=0,"",SUMIFS('Src_Billing_Aug'!$L$6:$L$774,'Src_Billing_Aug'!$E$6:$E$774,A24,'Src_Billing_Aug'!$D$6:$D$774,E24))</f>
        <v/>
      </c>
      <c r="Q24" s="19">
        <f>SUMIFS('Src_Billing_Aug'!$M$6:$M$774,'Src_Billing_Aug'!$E$6:$E$774,A24,'Src_Billing_Aug'!$D$6:$D$774,E24)</f>
        <v/>
      </c>
      <c r="R24" s="19">
        <f>Q24-M24</f>
        <v/>
      </c>
      <c r="S24" s="17">
        <f>IF(N24=0,"MISSING CHARGE",IF(N24&gt;1,"DUPLICATE CHARGE",IF(ABS(R24)&lt;0.005,"MATCH","VARIANCE")))</f>
        <v/>
      </c>
      <c r="T24" s="17">
        <f>IF(AND(C24="COVERED",K24&gt;'Parameters &amp; Sources'!$B$13),"BOARD REVIEW - OVER 40 FT","")</f>
        <v/>
      </c>
      <c r="U24" s="17" t="inlineStr">
        <is>
          <t>slip_inventory_2026-08.csv; billing_transactions_2022_2026.csv</t>
        </is>
      </c>
    </row>
    <row r="25">
      <c r="A25" s="21">
        <f>'Src_Inventory'!A26</f>
        <v/>
      </c>
      <c r="B25" s="21">
        <f>'Src_Inventory'!B26</f>
        <v/>
      </c>
      <c r="C25" s="21">
        <f>'Src_Inventory'!G26</f>
        <v/>
      </c>
      <c r="D25" s="21">
        <f>"AC-"&amp;A25</f>
        <v/>
      </c>
      <c r="E25" s="21">
        <f>'Src_Inventory'!L26</f>
        <v/>
      </c>
      <c r="F25" s="21">
        <f>'Src_Inventory'!M26</f>
        <v/>
      </c>
      <c r="G25" s="21">
        <f>'Src_Inventory'!N26</f>
        <v/>
      </c>
      <c r="H25" s="22">
        <f>'Src_Inventory'!O26</f>
        <v/>
      </c>
      <c r="I25" s="22">
        <f>ROUNDUP(H25,0)</f>
        <v/>
      </c>
      <c r="J25" s="22">
        <f>'Src_Inventory'!E26</f>
        <v/>
      </c>
      <c r="K25" s="22">
        <f>MAX(I25,J25)</f>
        <v/>
      </c>
      <c r="L25" s="23">
        <f>IF(C25="COVERED",'Parameters &amp; Sources'!$B$11,'Parameters &amp; Sources'!$B$12)</f>
        <v/>
      </c>
      <c r="M25" s="23">
        <f>K25*L25</f>
        <v/>
      </c>
      <c r="N25" s="24">
        <f>COUNTIFS('Src_Billing_Aug'!$E$6:$E$774,A25,'Src_Billing_Aug'!$D$6:$D$774,E25)</f>
        <v/>
      </c>
      <c r="O25" s="22">
        <f>IF(N25=0,"",SUMIFS('Src_Billing_Aug'!$I$6:$I$774,'Src_Billing_Aug'!$E$6:$E$774,A25,'Src_Billing_Aug'!$D$6:$D$774,E25))</f>
        <v/>
      </c>
      <c r="P25" s="23">
        <f>IF(N25=0,"",SUMIFS('Src_Billing_Aug'!$L$6:$L$774,'Src_Billing_Aug'!$E$6:$E$774,A25,'Src_Billing_Aug'!$D$6:$D$774,E25))</f>
        <v/>
      </c>
      <c r="Q25" s="23">
        <f>SUMIFS('Src_Billing_Aug'!$M$6:$M$774,'Src_Billing_Aug'!$E$6:$E$774,A25,'Src_Billing_Aug'!$D$6:$D$774,E25)</f>
        <v/>
      </c>
      <c r="R25" s="23">
        <f>Q25-M25</f>
        <v/>
      </c>
      <c r="S25" s="21">
        <f>IF(N25=0,"MISSING CHARGE",IF(N25&gt;1,"DUPLICATE CHARGE",IF(ABS(R25)&lt;0.005,"MATCH","VARIANCE")))</f>
        <v/>
      </c>
      <c r="T25" s="21">
        <f>IF(AND(C25="COVERED",K25&gt;'Parameters &amp; Sources'!$B$13),"BOARD REVIEW - OVER 40 FT","")</f>
        <v/>
      </c>
      <c r="U25" s="21" t="inlineStr">
        <is>
          <t>slip_inventory_2026-08.csv; billing_transactions_2022_2026.csv</t>
        </is>
      </c>
    </row>
    <row r="26">
      <c r="A26" s="17">
        <f>'Src_Inventory'!A27</f>
        <v/>
      </c>
      <c r="B26" s="17">
        <f>'Src_Inventory'!B27</f>
        <v/>
      </c>
      <c r="C26" s="17">
        <f>'Src_Inventory'!G27</f>
        <v/>
      </c>
      <c r="D26" s="17">
        <f>"AC-"&amp;A26</f>
        <v/>
      </c>
      <c r="E26" s="17">
        <f>'Src_Inventory'!L27</f>
        <v/>
      </c>
      <c r="F26" s="17">
        <f>'Src_Inventory'!M27</f>
        <v/>
      </c>
      <c r="G26" s="17">
        <f>'Src_Inventory'!N27</f>
        <v/>
      </c>
      <c r="H26" s="18">
        <f>'Src_Inventory'!O27</f>
        <v/>
      </c>
      <c r="I26" s="18">
        <f>ROUNDUP(H26,0)</f>
        <v/>
      </c>
      <c r="J26" s="18">
        <f>'Src_Inventory'!E27</f>
        <v/>
      </c>
      <c r="K26" s="18">
        <f>MAX(I26,J26)</f>
        <v/>
      </c>
      <c r="L26" s="19">
        <f>IF(C26="COVERED",'Parameters &amp; Sources'!$B$11,'Parameters &amp; Sources'!$B$12)</f>
        <v/>
      </c>
      <c r="M26" s="19">
        <f>K26*L26</f>
        <v/>
      </c>
      <c r="N26" s="20">
        <f>COUNTIFS('Src_Billing_Aug'!$E$6:$E$774,A26,'Src_Billing_Aug'!$D$6:$D$774,E26)</f>
        <v/>
      </c>
      <c r="O26" s="18">
        <f>IF(N26=0,"",SUMIFS('Src_Billing_Aug'!$I$6:$I$774,'Src_Billing_Aug'!$E$6:$E$774,A26,'Src_Billing_Aug'!$D$6:$D$774,E26))</f>
        <v/>
      </c>
      <c r="P26" s="19">
        <f>IF(N26=0,"",SUMIFS('Src_Billing_Aug'!$L$6:$L$774,'Src_Billing_Aug'!$E$6:$E$774,A26,'Src_Billing_Aug'!$D$6:$D$774,E26))</f>
        <v/>
      </c>
      <c r="Q26" s="19">
        <f>SUMIFS('Src_Billing_Aug'!$M$6:$M$774,'Src_Billing_Aug'!$E$6:$E$774,A26,'Src_Billing_Aug'!$D$6:$D$774,E26)</f>
        <v/>
      </c>
      <c r="R26" s="19">
        <f>Q26-M26</f>
        <v/>
      </c>
      <c r="S26" s="17">
        <f>IF(N26=0,"MISSING CHARGE",IF(N26&gt;1,"DUPLICATE CHARGE",IF(ABS(R26)&lt;0.005,"MATCH","VARIANCE")))</f>
        <v/>
      </c>
      <c r="T26" s="17">
        <f>IF(AND(C26="COVERED",K26&gt;'Parameters &amp; Sources'!$B$13),"BOARD REVIEW - OVER 40 FT","")</f>
        <v/>
      </c>
      <c r="U26" s="17" t="inlineStr">
        <is>
          <t>slip_inventory_2026-08.csv; billing_transactions_2022_2026.csv</t>
        </is>
      </c>
    </row>
    <row r="27">
      <c r="A27" s="21">
        <f>'Src_Inventory'!A28</f>
        <v/>
      </c>
      <c r="B27" s="21">
        <f>'Src_Inventory'!B28</f>
        <v/>
      </c>
      <c r="C27" s="21">
        <f>'Src_Inventory'!G28</f>
        <v/>
      </c>
      <c r="D27" s="21">
        <f>"AC-"&amp;A27</f>
        <v/>
      </c>
      <c r="E27" s="21">
        <f>'Src_Inventory'!L28</f>
        <v/>
      </c>
      <c r="F27" s="21">
        <f>'Src_Inventory'!M28</f>
        <v/>
      </c>
      <c r="G27" s="21">
        <f>'Src_Inventory'!N28</f>
        <v/>
      </c>
      <c r="H27" s="22">
        <f>'Src_Inventory'!O28</f>
        <v/>
      </c>
      <c r="I27" s="22">
        <f>ROUNDUP(H27,0)</f>
        <v/>
      </c>
      <c r="J27" s="22">
        <f>'Src_Inventory'!E28</f>
        <v/>
      </c>
      <c r="K27" s="22">
        <f>MAX(I27,J27)</f>
        <v/>
      </c>
      <c r="L27" s="23">
        <f>IF(C27="COVERED",'Parameters &amp; Sources'!$B$11,'Parameters &amp; Sources'!$B$12)</f>
        <v/>
      </c>
      <c r="M27" s="23">
        <f>K27*L27</f>
        <v/>
      </c>
      <c r="N27" s="24">
        <f>COUNTIFS('Src_Billing_Aug'!$E$6:$E$774,A27,'Src_Billing_Aug'!$D$6:$D$774,E27)</f>
        <v/>
      </c>
      <c r="O27" s="22">
        <f>IF(N27=0,"",SUMIFS('Src_Billing_Aug'!$I$6:$I$774,'Src_Billing_Aug'!$E$6:$E$774,A27,'Src_Billing_Aug'!$D$6:$D$774,E27))</f>
        <v/>
      </c>
      <c r="P27" s="23">
        <f>IF(N27=0,"",SUMIFS('Src_Billing_Aug'!$L$6:$L$774,'Src_Billing_Aug'!$E$6:$E$774,A27,'Src_Billing_Aug'!$D$6:$D$774,E27))</f>
        <v/>
      </c>
      <c r="Q27" s="23">
        <f>SUMIFS('Src_Billing_Aug'!$M$6:$M$774,'Src_Billing_Aug'!$E$6:$E$774,A27,'Src_Billing_Aug'!$D$6:$D$774,E27)</f>
        <v/>
      </c>
      <c r="R27" s="23">
        <f>Q27-M27</f>
        <v/>
      </c>
      <c r="S27" s="21">
        <f>IF(N27=0,"MISSING CHARGE",IF(N27&gt;1,"DUPLICATE CHARGE",IF(ABS(R27)&lt;0.005,"MATCH","VARIANCE")))</f>
        <v/>
      </c>
      <c r="T27" s="21">
        <f>IF(AND(C27="COVERED",K27&gt;'Parameters &amp; Sources'!$B$13),"BOARD REVIEW - OVER 40 FT","")</f>
        <v/>
      </c>
      <c r="U27" s="21" t="inlineStr">
        <is>
          <t>slip_inventory_2026-08.csv; billing_transactions_2022_2026.csv</t>
        </is>
      </c>
    </row>
    <row r="28">
      <c r="A28" s="17">
        <f>'Src_Inventory'!A29</f>
        <v/>
      </c>
      <c r="B28" s="17">
        <f>'Src_Inventory'!B29</f>
        <v/>
      </c>
      <c r="C28" s="17">
        <f>'Src_Inventory'!G29</f>
        <v/>
      </c>
      <c r="D28" s="17">
        <f>"AC-"&amp;A28</f>
        <v/>
      </c>
      <c r="E28" s="17">
        <f>'Src_Inventory'!L29</f>
        <v/>
      </c>
      <c r="F28" s="17">
        <f>'Src_Inventory'!M29</f>
        <v/>
      </c>
      <c r="G28" s="17">
        <f>'Src_Inventory'!N29</f>
        <v/>
      </c>
      <c r="H28" s="18">
        <f>'Src_Inventory'!O29</f>
        <v/>
      </c>
      <c r="I28" s="18">
        <f>ROUNDUP(H28,0)</f>
        <v/>
      </c>
      <c r="J28" s="18">
        <f>'Src_Inventory'!E29</f>
        <v/>
      </c>
      <c r="K28" s="18">
        <f>MAX(I28,J28)</f>
        <v/>
      </c>
      <c r="L28" s="19">
        <f>IF(C28="COVERED",'Parameters &amp; Sources'!$B$11,'Parameters &amp; Sources'!$B$12)</f>
        <v/>
      </c>
      <c r="M28" s="19">
        <f>K28*L28</f>
        <v/>
      </c>
      <c r="N28" s="20">
        <f>COUNTIFS('Src_Billing_Aug'!$E$6:$E$774,A28,'Src_Billing_Aug'!$D$6:$D$774,E28)</f>
        <v/>
      </c>
      <c r="O28" s="18">
        <f>IF(N28=0,"",SUMIFS('Src_Billing_Aug'!$I$6:$I$774,'Src_Billing_Aug'!$E$6:$E$774,A28,'Src_Billing_Aug'!$D$6:$D$774,E28))</f>
        <v/>
      </c>
      <c r="P28" s="19">
        <f>IF(N28=0,"",SUMIFS('Src_Billing_Aug'!$L$6:$L$774,'Src_Billing_Aug'!$E$6:$E$774,A28,'Src_Billing_Aug'!$D$6:$D$774,E28))</f>
        <v/>
      </c>
      <c r="Q28" s="19">
        <f>SUMIFS('Src_Billing_Aug'!$M$6:$M$774,'Src_Billing_Aug'!$E$6:$E$774,A28,'Src_Billing_Aug'!$D$6:$D$774,E28)</f>
        <v/>
      </c>
      <c r="R28" s="19">
        <f>Q28-M28</f>
        <v/>
      </c>
      <c r="S28" s="17">
        <f>IF(N28=0,"MISSING CHARGE",IF(N28&gt;1,"DUPLICATE CHARGE",IF(ABS(R28)&lt;0.005,"MATCH","VARIANCE")))</f>
        <v/>
      </c>
      <c r="T28" s="17">
        <f>IF(AND(C28="COVERED",K28&gt;'Parameters &amp; Sources'!$B$13),"BOARD REVIEW - OVER 40 FT","")</f>
        <v/>
      </c>
      <c r="U28" s="17" t="inlineStr">
        <is>
          <t>slip_inventory_2026-08.csv; billing_transactions_2022_2026.csv</t>
        </is>
      </c>
    </row>
    <row r="29">
      <c r="A29" s="21">
        <f>'Src_Inventory'!A30</f>
        <v/>
      </c>
      <c r="B29" s="21">
        <f>'Src_Inventory'!B30</f>
        <v/>
      </c>
      <c r="C29" s="21">
        <f>'Src_Inventory'!G30</f>
        <v/>
      </c>
      <c r="D29" s="21">
        <f>"AC-"&amp;A29</f>
        <v/>
      </c>
      <c r="E29" s="21">
        <f>'Src_Inventory'!L30</f>
        <v/>
      </c>
      <c r="F29" s="21">
        <f>'Src_Inventory'!M30</f>
        <v/>
      </c>
      <c r="G29" s="21">
        <f>'Src_Inventory'!N30</f>
        <v/>
      </c>
      <c r="H29" s="22">
        <f>'Src_Inventory'!O30</f>
        <v/>
      </c>
      <c r="I29" s="22">
        <f>ROUNDUP(H29,0)</f>
        <v/>
      </c>
      <c r="J29" s="22">
        <f>'Src_Inventory'!E30</f>
        <v/>
      </c>
      <c r="K29" s="22">
        <f>MAX(I29,J29)</f>
        <v/>
      </c>
      <c r="L29" s="23">
        <f>IF(C29="COVERED",'Parameters &amp; Sources'!$B$11,'Parameters &amp; Sources'!$B$12)</f>
        <v/>
      </c>
      <c r="M29" s="23">
        <f>K29*L29</f>
        <v/>
      </c>
      <c r="N29" s="24">
        <f>COUNTIFS('Src_Billing_Aug'!$E$6:$E$774,A29,'Src_Billing_Aug'!$D$6:$D$774,E29)</f>
        <v/>
      </c>
      <c r="O29" s="22">
        <f>IF(N29=0,"",SUMIFS('Src_Billing_Aug'!$I$6:$I$774,'Src_Billing_Aug'!$E$6:$E$774,A29,'Src_Billing_Aug'!$D$6:$D$774,E29))</f>
        <v/>
      </c>
      <c r="P29" s="23">
        <f>IF(N29=0,"",SUMIFS('Src_Billing_Aug'!$L$6:$L$774,'Src_Billing_Aug'!$E$6:$E$774,A29,'Src_Billing_Aug'!$D$6:$D$774,E29))</f>
        <v/>
      </c>
      <c r="Q29" s="23">
        <f>SUMIFS('Src_Billing_Aug'!$M$6:$M$774,'Src_Billing_Aug'!$E$6:$E$774,A29,'Src_Billing_Aug'!$D$6:$D$774,E29)</f>
        <v/>
      </c>
      <c r="R29" s="23">
        <f>Q29-M29</f>
        <v/>
      </c>
      <c r="S29" s="21">
        <f>IF(N29=0,"MISSING CHARGE",IF(N29&gt;1,"DUPLICATE CHARGE",IF(ABS(R29)&lt;0.005,"MATCH","VARIANCE")))</f>
        <v/>
      </c>
      <c r="T29" s="21">
        <f>IF(AND(C29="COVERED",K29&gt;'Parameters &amp; Sources'!$B$13),"BOARD REVIEW - OVER 40 FT","")</f>
        <v/>
      </c>
      <c r="U29" s="21" t="inlineStr">
        <is>
          <t>slip_inventory_2026-08.csv; billing_transactions_2022_2026.csv</t>
        </is>
      </c>
    </row>
    <row r="30">
      <c r="A30" s="17">
        <f>'Src_Inventory'!A31</f>
        <v/>
      </c>
      <c r="B30" s="17">
        <f>'Src_Inventory'!B31</f>
        <v/>
      </c>
      <c r="C30" s="17">
        <f>'Src_Inventory'!G31</f>
        <v/>
      </c>
      <c r="D30" s="17">
        <f>"AC-"&amp;A30</f>
        <v/>
      </c>
      <c r="E30" s="17">
        <f>'Src_Inventory'!L31</f>
        <v/>
      </c>
      <c r="F30" s="17">
        <f>'Src_Inventory'!M31</f>
        <v/>
      </c>
      <c r="G30" s="17">
        <f>'Src_Inventory'!N31</f>
        <v/>
      </c>
      <c r="H30" s="18">
        <f>'Src_Inventory'!O31</f>
        <v/>
      </c>
      <c r="I30" s="18">
        <f>ROUNDUP(H30,0)</f>
        <v/>
      </c>
      <c r="J30" s="18">
        <f>'Src_Inventory'!E31</f>
        <v/>
      </c>
      <c r="K30" s="18">
        <f>MAX(I30,J30)</f>
        <v/>
      </c>
      <c r="L30" s="19">
        <f>IF(C30="COVERED",'Parameters &amp; Sources'!$B$11,'Parameters &amp; Sources'!$B$12)</f>
        <v/>
      </c>
      <c r="M30" s="19">
        <f>K30*L30</f>
        <v/>
      </c>
      <c r="N30" s="20">
        <f>COUNTIFS('Src_Billing_Aug'!$E$6:$E$774,A30,'Src_Billing_Aug'!$D$6:$D$774,E30)</f>
        <v/>
      </c>
      <c r="O30" s="18">
        <f>IF(N30=0,"",SUMIFS('Src_Billing_Aug'!$I$6:$I$774,'Src_Billing_Aug'!$E$6:$E$774,A30,'Src_Billing_Aug'!$D$6:$D$774,E30))</f>
        <v/>
      </c>
      <c r="P30" s="19">
        <f>IF(N30=0,"",SUMIFS('Src_Billing_Aug'!$L$6:$L$774,'Src_Billing_Aug'!$E$6:$E$774,A30,'Src_Billing_Aug'!$D$6:$D$774,E30))</f>
        <v/>
      </c>
      <c r="Q30" s="19">
        <f>SUMIFS('Src_Billing_Aug'!$M$6:$M$774,'Src_Billing_Aug'!$E$6:$E$774,A30,'Src_Billing_Aug'!$D$6:$D$774,E30)</f>
        <v/>
      </c>
      <c r="R30" s="19">
        <f>Q30-M30</f>
        <v/>
      </c>
      <c r="S30" s="17">
        <f>IF(N30=0,"MISSING CHARGE",IF(N30&gt;1,"DUPLICATE CHARGE",IF(ABS(R30)&lt;0.005,"MATCH","VARIANCE")))</f>
        <v/>
      </c>
      <c r="T30" s="17">
        <f>IF(AND(C30="COVERED",K30&gt;'Parameters &amp; Sources'!$B$13),"BOARD REVIEW - OVER 40 FT","")</f>
        <v/>
      </c>
      <c r="U30" s="17" t="inlineStr">
        <is>
          <t>slip_inventory_2026-08.csv; billing_transactions_2022_2026.csv</t>
        </is>
      </c>
    </row>
    <row r="31">
      <c r="A31" s="21">
        <f>'Src_Inventory'!A32</f>
        <v/>
      </c>
      <c r="B31" s="21">
        <f>'Src_Inventory'!B32</f>
        <v/>
      </c>
      <c r="C31" s="21">
        <f>'Src_Inventory'!G32</f>
        <v/>
      </c>
      <c r="D31" s="21">
        <f>"AC-"&amp;A31</f>
        <v/>
      </c>
      <c r="E31" s="21">
        <f>'Src_Inventory'!L32</f>
        <v/>
      </c>
      <c r="F31" s="21">
        <f>'Src_Inventory'!M32</f>
        <v/>
      </c>
      <c r="G31" s="21">
        <f>'Src_Inventory'!N32</f>
        <v/>
      </c>
      <c r="H31" s="22">
        <f>'Src_Inventory'!O32</f>
        <v/>
      </c>
      <c r="I31" s="22">
        <f>ROUNDUP(H31,0)</f>
        <v/>
      </c>
      <c r="J31" s="22">
        <f>'Src_Inventory'!E32</f>
        <v/>
      </c>
      <c r="K31" s="22">
        <f>MAX(I31,J31)</f>
        <v/>
      </c>
      <c r="L31" s="23">
        <f>IF(C31="COVERED",'Parameters &amp; Sources'!$B$11,'Parameters &amp; Sources'!$B$12)</f>
        <v/>
      </c>
      <c r="M31" s="23">
        <f>K31*L31</f>
        <v/>
      </c>
      <c r="N31" s="24">
        <f>COUNTIFS('Src_Billing_Aug'!$E$6:$E$774,A31,'Src_Billing_Aug'!$D$6:$D$774,E31)</f>
        <v/>
      </c>
      <c r="O31" s="22">
        <f>IF(N31=0,"",SUMIFS('Src_Billing_Aug'!$I$6:$I$774,'Src_Billing_Aug'!$E$6:$E$774,A31,'Src_Billing_Aug'!$D$6:$D$774,E31))</f>
        <v/>
      </c>
      <c r="P31" s="23">
        <f>IF(N31=0,"",SUMIFS('Src_Billing_Aug'!$L$6:$L$774,'Src_Billing_Aug'!$E$6:$E$774,A31,'Src_Billing_Aug'!$D$6:$D$774,E31))</f>
        <v/>
      </c>
      <c r="Q31" s="23">
        <f>SUMIFS('Src_Billing_Aug'!$M$6:$M$774,'Src_Billing_Aug'!$E$6:$E$774,A31,'Src_Billing_Aug'!$D$6:$D$774,E31)</f>
        <v/>
      </c>
      <c r="R31" s="23">
        <f>Q31-M31</f>
        <v/>
      </c>
      <c r="S31" s="21">
        <f>IF(N31=0,"MISSING CHARGE",IF(N31&gt;1,"DUPLICATE CHARGE",IF(ABS(R31)&lt;0.005,"MATCH","VARIANCE")))</f>
        <v/>
      </c>
      <c r="T31" s="21">
        <f>IF(AND(C31="COVERED",K31&gt;'Parameters &amp; Sources'!$B$13),"BOARD REVIEW - OVER 40 FT","")</f>
        <v/>
      </c>
      <c r="U31" s="21" t="inlineStr">
        <is>
          <t>slip_inventory_2026-08.csv; billing_transactions_2022_2026.csv</t>
        </is>
      </c>
    </row>
    <row r="32">
      <c r="A32" s="17">
        <f>'Src_Inventory'!A33</f>
        <v/>
      </c>
      <c r="B32" s="17">
        <f>'Src_Inventory'!B33</f>
        <v/>
      </c>
      <c r="C32" s="17">
        <f>'Src_Inventory'!G33</f>
        <v/>
      </c>
      <c r="D32" s="17">
        <f>"AC-"&amp;A32</f>
        <v/>
      </c>
      <c r="E32" s="17">
        <f>'Src_Inventory'!L33</f>
        <v/>
      </c>
      <c r="F32" s="17">
        <f>'Src_Inventory'!M33</f>
        <v/>
      </c>
      <c r="G32" s="17">
        <f>'Src_Inventory'!N33</f>
        <v/>
      </c>
      <c r="H32" s="18">
        <f>'Src_Inventory'!O33</f>
        <v/>
      </c>
      <c r="I32" s="18">
        <f>ROUNDUP(H32,0)</f>
        <v/>
      </c>
      <c r="J32" s="18">
        <f>'Src_Inventory'!E33</f>
        <v/>
      </c>
      <c r="K32" s="18">
        <f>MAX(I32,J32)</f>
        <v/>
      </c>
      <c r="L32" s="19">
        <f>IF(C32="COVERED",'Parameters &amp; Sources'!$B$11,'Parameters &amp; Sources'!$B$12)</f>
        <v/>
      </c>
      <c r="M32" s="19">
        <f>K32*L32</f>
        <v/>
      </c>
      <c r="N32" s="20">
        <f>COUNTIFS('Src_Billing_Aug'!$E$6:$E$774,A32,'Src_Billing_Aug'!$D$6:$D$774,E32)</f>
        <v/>
      </c>
      <c r="O32" s="18">
        <f>IF(N32=0,"",SUMIFS('Src_Billing_Aug'!$I$6:$I$774,'Src_Billing_Aug'!$E$6:$E$774,A32,'Src_Billing_Aug'!$D$6:$D$774,E32))</f>
        <v/>
      </c>
      <c r="P32" s="19">
        <f>IF(N32=0,"",SUMIFS('Src_Billing_Aug'!$L$6:$L$774,'Src_Billing_Aug'!$E$6:$E$774,A32,'Src_Billing_Aug'!$D$6:$D$774,E32))</f>
        <v/>
      </c>
      <c r="Q32" s="19">
        <f>SUMIFS('Src_Billing_Aug'!$M$6:$M$774,'Src_Billing_Aug'!$E$6:$E$774,A32,'Src_Billing_Aug'!$D$6:$D$774,E32)</f>
        <v/>
      </c>
      <c r="R32" s="19">
        <f>Q32-M32</f>
        <v/>
      </c>
      <c r="S32" s="17">
        <f>IF(N32=0,"MISSING CHARGE",IF(N32&gt;1,"DUPLICATE CHARGE",IF(ABS(R32)&lt;0.005,"MATCH","VARIANCE")))</f>
        <v/>
      </c>
      <c r="T32" s="17">
        <f>IF(AND(C32="COVERED",K32&gt;'Parameters &amp; Sources'!$B$13),"BOARD REVIEW - OVER 40 FT","")</f>
        <v/>
      </c>
      <c r="U32" s="17" t="inlineStr">
        <is>
          <t>slip_inventory_2026-08.csv; billing_transactions_2022_2026.csv</t>
        </is>
      </c>
    </row>
    <row r="33">
      <c r="A33" s="21">
        <f>'Src_Inventory'!A34</f>
        <v/>
      </c>
      <c r="B33" s="21">
        <f>'Src_Inventory'!B34</f>
        <v/>
      </c>
      <c r="C33" s="21">
        <f>'Src_Inventory'!G34</f>
        <v/>
      </c>
      <c r="D33" s="21">
        <f>"AC-"&amp;A33</f>
        <v/>
      </c>
      <c r="E33" s="21">
        <f>'Src_Inventory'!L34</f>
        <v/>
      </c>
      <c r="F33" s="21">
        <f>'Src_Inventory'!M34</f>
        <v/>
      </c>
      <c r="G33" s="21">
        <f>'Src_Inventory'!N34</f>
        <v/>
      </c>
      <c r="H33" s="22">
        <f>'Src_Inventory'!O34</f>
        <v/>
      </c>
      <c r="I33" s="22">
        <f>ROUNDUP(H33,0)</f>
        <v/>
      </c>
      <c r="J33" s="22">
        <f>'Src_Inventory'!E34</f>
        <v/>
      </c>
      <c r="K33" s="22">
        <f>MAX(I33,J33)</f>
        <v/>
      </c>
      <c r="L33" s="23">
        <f>IF(C33="COVERED",'Parameters &amp; Sources'!$B$11,'Parameters &amp; Sources'!$B$12)</f>
        <v/>
      </c>
      <c r="M33" s="23">
        <f>K33*L33</f>
        <v/>
      </c>
      <c r="N33" s="24">
        <f>COUNTIFS('Src_Billing_Aug'!$E$6:$E$774,A33,'Src_Billing_Aug'!$D$6:$D$774,E33)</f>
        <v/>
      </c>
      <c r="O33" s="22">
        <f>IF(N33=0,"",SUMIFS('Src_Billing_Aug'!$I$6:$I$774,'Src_Billing_Aug'!$E$6:$E$774,A33,'Src_Billing_Aug'!$D$6:$D$774,E33))</f>
        <v/>
      </c>
      <c r="P33" s="23">
        <f>IF(N33=0,"",SUMIFS('Src_Billing_Aug'!$L$6:$L$774,'Src_Billing_Aug'!$E$6:$E$774,A33,'Src_Billing_Aug'!$D$6:$D$774,E33))</f>
        <v/>
      </c>
      <c r="Q33" s="23">
        <f>SUMIFS('Src_Billing_Aug'!$M$6:$M$774,'Src_Billing_Aug'!$E$6:$E$774,A33,'Src_Billing_Aug'!$D$6:$D$774,E33)</f>
        <v/>
      </c>
      <c r="R33" s="23">
        <f>Q33-M33</f>
        <v/>
      </c>
      <c r="S33" s="21">
        <f>IF(N33=0,"MISSING CHARGE",IF(N33&gt;1,"DUPLICATE CHARGE",IF(ABS(R33)&lt;0.005,"MATCH","VARIANCE")))</f>
        <v/>
      </c>
      <c r="T33" s="21">
        <f>IF(AND(C33="COVERED",K33&gt;'Parameters &amp; Sources'!$B$13),"BOARD REVIEW - OVER 40 FT","")</f>
        <v/>
      </c>
      <c r="U33" s="21" t="inlineStr">
        <is>
          <t>slip_inventory_2026-08.csv; billing_transactions_2022_2026.csv</t>
        </is>
      </c>
    </row>
    <row r="34">
      <c r="A34" s="17">
        <f>'Src_Inventory'!A35</f>
        <v/>
      </c>
      <c r="B34" s="17">
        <f>'Src_Inventory'!B35</f>
        <v/>
      </c>
      <c r="C34" s="17">
        <f>'Src_Inventory'!G35</f>
        <v/>
      </c>
      <c r="D34" s="17">
        <f>"AC-"&amp;A34</f>
        <v/>
      </c>
      <c r="E34" s="17">
        <f>'Src_Inventory'!L35</f>
        <v/>
      </c>
      <c r="F34" s="17">
        <f>'Src_Inventory'!M35</f>
        <v/>
      </c>
      <c r="G34" s="17">
        <f>'Src_Inventory'!N35</f>
        <v/>
      </c>
      <c r="H34" s="18">
        <f>'Src_Inventory'!O35</f>
        <v/>
      </c>
      <c r="I34" s="18">
        <f>ROUNDUP(H34,0)</f>
        <v/>
      </c>
      <c r="J34" s="18">
        <f>'Src_Inventory'!E35</f>
        <v/>
      </c>
      <c r="K34" s="18">
        <f>MAX(I34,J34)</f>
        <v/>
      </c>
      <c r="L34" s="19">
        <f>IF(C34="COVERED",'Parameters &amp; Sources'!$B$11,'Parameters &amp; Sources'!$B$12)</f>
        <v/>
      </c>
      <c r="M34" s="19">
        <f>K34*L34</f>
        <v/>
      </c>
      <c r="N34" s="20">
        <f>COUNTIFS('Src_Billing_Aug'!$E$6:$E$774,A34,'Src_Billing_Aug'!$D$6:$D$774,E34)</f>
        <v/>
      </c>
      <c r="O34" s="18">
        <f>IF(N34=0,"",SUMIFS('Src_Billing_Aug'!$I$6:$I$774,'Src_Billing_Aug'!$E$6:$E$774,A34,'Src_Billing_Aug'!$D$6:$D$774,E34))</f>
        <v/>
      </c>
      <c r="P34" s="19">
        <f>IF(N34=0,"",SUMIFS('Src_Billing_Aug'!$L$6:$L$774,'Src_Billing_Aug'!$E$6:$E$774,A34,'Src_Billing_Aug'!$D$6:$D$774,E34))</f>
        <v/>
      </c>
      <c r="Q34" s="19">
        <f>SUMIFS('Src_Billing_Aug'!$M$6:$M$774,'Src_Billing_Aug'!$E$6:$E$774,A34,'Src_Billing_Aug'!$D$6:$D$774,E34)</f>
        <v/>
      </c>
      <c r="R34" s="19">
        <f>Q34-M34</f>
        <v/>
      </c>
      <c r="S34" s="17">
        <f>IF(N34=0,"MISSING CHARGE",IF(N34&gt;1,"DUPLICATE CHARGE",IF(ABS(R34)&lt;0.005,"MATCH","VARIANCE")))</f>
        <v/>
      </c>
      <c r="T34" s="17">
        <f>IF(AND(C34="COVERED",K34&gt;'Parameters &amp; Sources'!$B$13),"BOARD REVIEW - OVER 40 FT","")</f>
        <v/>
      </c>
      <c r="U34" s="17" t="inlineStr">
        <is>
          <t>slip_inventory_2026-08.csv; billing_transactions_2022_2026.csv</t>
        </is>
      </c>
    </row>
    <row r="35">
      <c r="A35" s="21">
        <f>'Src_Inventory'!A37</f>
        <v/>
      </c>
      <c r="B35" s="21">
        <f>'Src_Inventory'!B37</f>
        <v/>
      </c>
      <c r="C35" s="21">
        <f>'Src_Inventory'!G37</f>
        <v/>
      </c>
      <c r="D35" s="21">
        <f>"AC-"&amp;A35</f>
        <v/>
      </c>
      <c r="E35" s="21">
        <f>'Src_Inventory'!L37</f>
        <v/>
      </c>
      <c r="F35" s="21">
        <f>'Src_Inventory'!M37</f>
        <v/>
      </c>
      <c r="G35" s="21">
        <f>'Src_Inventory'!N37</f>
        <v/>
      </c>
      <c r="H35" s="22">
        <f>'Src_Inventory'!O37</f>
        <v/>
      </c>
      <c r="I35" s="22">
        <f>ROUNDUP(H35,0)</f>
        <v/>
      </c>
      <c r="J35" s="22">
        <f>'Src_Inventory'!E37</f>
        <v/>
      </c>
      <c r="K35" s="22">
        <f>MAX(I35,J35)</f>
        <v/>
      </c>
      <c r="L35" s="23">
        <f>IF(C35="COVERED",'Parameters &amp; Sources'!$B$11,'Parameters &amp; Sources'!$B$12)</f>
        <v/>
      </c>
      <c r="M35" s="23">
        <f>K35*L35</f>
        <v/>
      </c>
      <c r="N35" s="24">
        <f>COUNTIFS('Src_Billing_Aug'!$E$6:$E$774,A35,'Src_Billing_Aug'!$D$6:$D$774,E35)</f>
        <v/>
      </c>
      <c r="O35" s="22">
        <f>IF(N35=0,"",SUMIFS('Src_Billing_Aug'!$I$6:$I$774,'Src_Billing_Aug'!$E$6:$E$774,A35,'Src_Billing_Aug'!$D$6:$D$774,E35))</f>
        <v/>
      </c>
      <c r="P35" s="23">
        <f>IF(N35=0,"",SUMIFS('Src_Billing_Aug'!$L$6:$L$774,'Src_Billing_Aug'!$E$6:$E$774,A35,'Src_Billing_Aug'!$D$6:$D$774,E35))</f>
        <v/>
      </c>
      <c r="Q35" s="23">
        <f>SUMIFS('Src_Billing_Aug'!$M$6:$M$774,'Src_Billing_Aug'!$E$6:$E$774,A35,'Src_Billing_Aug'!$D$6:$D$774,E35)</f>
        <v/>
      </c>
      <c r="R35" s="23">
        <f>Q35-M35</f>
        <v/>
      </c>
      <c r="S35" s="21">
        <f>IF(N35=0,"MISSING CHARGE",IF(N35&gt;1,"DUPLICATE CHARGE",IF(ABS(R35)&lt;0.005,"MATCH","VARIANCE")))</f>
        <v/>
      </c>
      <c r="T35" s="21">
        <f>IF(AND(C35="COVERED",K35&gt;'Parameters &amp; Sources'!$B$13),"BOARD REVIEW - OVER 40 FT","")</f>
        <v/>
      </c>
      <c r="U35" s="21" t="inlineStr">
        <is>
          <t>slip_inventory_2026-08.csv; billing_transactions_2022_2026.csv</t>
        </is>
      </c>
    </row>
    <row r="36">
      <c r="A36" s="17">
        <f>'Src_Inventory'!A38</f>
        <v/>
      </c>
      <c r="B36" s="17">
        <f>'Src_Inventory'!B38</f>
        <v/>
      </c>
      <c r="C36" s="17">
        <f>'Src_Inventory'!G38</f>
        <v/>
      </c>
      <c r="D36" s="17">
        <f>"AC-"&amp;A36</f>
        <v/>
      </c>
      <c r="E36" s="17">
        <f>'Src_Inventory'!L38</f>
        <v/>
      </c>
      <c r="F36" s="17">
        <f>'Src_Inventory'!M38</f>
        <v/>
      </c>
      <c r="G36" s="17">
        <f>'Src_Inventory'!N38</f>
        <v/>
      </c>
      <c r="H36" s="18">
        <f>'Src_Inventory'!O38</f>
        <v/>
      </c>
      <c r="I36" s="18">
        <f>ROUNDUP(H36,0)</f>
        <v/>
      </c>
      <c r="J36" s="18">
        <f>'Src_Inventory'!E38</f>
        <v/>
      </c>
      <c r="K36" s="18">
        <f>MAX(I36,J36)</f>
        <v/>
      </c>
      <c r="L36" s="19">
        <f>IF(C36="COVERED",'Parameters &amp; Sources'!$B$11,'Parameters &amp; Sources'!$B$12)</f>
        <v/>
      </c>
      <c r="M36" s="19">
        <f>K36*L36</f>
        <v/>
      </c>
      <c r="N36" s="20">
        <f>COUNTIFS('Src_Billing_Aug'!$E$6:$E$774,A36,'Src_Billing_Aug'!$D$6:$D$774,E36)</f>
        <v/>
      </c>
      <c r="O36" s="18">
        <f>IF(N36=0,"",SUMIFS('Src_Billing_Aug'!$I$6:$I$774,'Src_Billing_Aug'!$E$6:$E$774,A36,'Src_Billing_Aug'!$D$6:$D$774,E36))</f>
        <v/>
      </c>
      <c r="P36" s="19">
        <f>IF(N36=0,"",SUMIFS('Src_Billing_Aug'!$L$6:$L$774,'Src_Billing_Aug'!$E$6:$E$774,A36,'Src_Billing_Aug'!$D$6:$D$774,E36))</f>
        <v/>
      </c>
      <c r="Q36" s="19">
        <f>SUMIFS('Src_Billing_Aug'!$M$6:$M$774,'Src_Billing_Aug'!$E$6:$E$774,A36,'Src_Billing_Aug'!$D$6:$D$774,E36)</f>
        <v/>
      </c>
      <c r="R36" s="19">
        <f>Q36-M36</f>
        <v/>
      </c>
      <c r="S36" s="17">
        <f>IF(N36=0,"MISSING CHARGE",IF(N36&gt;1,"DUPLICATE CHARGE",IF(ABS(R36)&lt;0.005,"MATCH","VARIANCE")))</f>
        <v/>
      </c>
      <c r="T36" s="17">
        <f>IF(AND(C36="COVERED",K36&gt;'Parameters &amp; Sources'!$B$13),"BOARD REVIEW - OVER 40 FT","")</f>
        <v/>
      </c>
      <c r="U36" s="17" t="inlineStr">
        <is>
          <t>slip_inventory_2026-08.csv; billing_transactions_2022_2026.csv</t>
        </is>
      </c>
    </row>
    <row r="37">
      <c r="A37" s="21">
        <f>'Src_Inventory'!A39</f>
        <v/>
      </c>
      <c r="B37" s="21">
        <f>'Src_Inventory'!B39</f>
        <v/>
      </c>
      <c r="C37" s="21">
        <f>'Src_Inventory'!G39</f>
        <v/>
      </c>
      <c r="D37" s="21">
        <f>"AC-"&amp;A37</f>
        <v/>
      </c>
      <c r="E37" s="21">
        <f>'Src_Inventory'!L39</f>
        <v/>
      </c>
      <c r="F37" s="21">
        <f>'Src_Inventory'!M39</f>
        <v/>
      </c>
      <c r="G37" s="21">
        <f>'Src_Inventory'!N39</f>
        <v/>
      </c>
      <c r="H37" s="22">
        <f>'Src_Inventory'!O39</f>
        <v/>
      </c>
      <c r="I37" s="22">
        <f>ROUNDUP(H37,0)</f>
        <v/>
      </c>
      <c r="J37" s="22">
        <f>'Src_Inventory'!E39</f>
        <v/>
      </c>
      <c r="K37" s="22">
        <f>MAX(I37,J37)</f>
        <v/>
      </c>
      <c r="L37" s="23">
        <f>IF(C37="COVERED",'Parameters &amp; Sources'!$B$11,'Parameters &amp; Sources'!$B$12)</f>
        <v/>
      </c>
      <c r="M37" s="23">
        <f>K37*L37</f>
        <v/>
      </c>
      <c r="N37" s="24">
        <f>COUNTIFS('Src_Billing_Aug'!$E$6:$E$774,A37,'Src_Billing_Aug'!$D$6:$D$774,E37)</f>
        <v/>
      </c>
      <c r="O37" s="22">
        <f>IF(N37=0,"",SUMIFS('Src_Billing_Aug'!$I$6:$I$774,'Src_Billing_Aug'!$E$6:$E$774,A37,'Src_Billing_Aug'!$D$6:$D$774,E37))</f>
        <v/>
      </c>
      <c r="P37" s="23">
        <f>IF(N37=0,"",SUMIFS('Src_Billing_Aug'!$L$6:$L$774,'Src_Billing_Aug'!$E$6:$E$774,A37,'Src_Billing_Aug'!$D$6:$D$774,E37))</f>
        <v/>
      </c>
      <c r="Q37" s="23">
        <f>SUMIFS('Src_Billing_Aug'!$M$6:$M$774,'Src_Billing_Aug'!$E$6:$E$774,A37,'Src_Billing_Aug'!$D$6:$D$774,E37)</f>
        <v/>
      </c>
      <c r="R37" s="23">
        <f>Q37-M37</f>
        <v/>
      </c>
      <c r="S37" s="21">
        <f>IF(N37=0,"MISSING CHARGE",IF(N37&gt;1,"DUPLICATE CHARGE",IF(ABS(R37)&lt;0.005,"MATCH","VARIANCE")))</f>
        <v/>
      </c>
      <c r="T37" s="21">
        <f>IF(AND(C37="COVERED",K37&gt;'Parameters &amp; Sources'!$B$13),"BOARD REVIEW - OVER 40 FT","")</f>
        <v/>
      </c>
      <c r="U37" s="21" t="inlineStr">
        <is>
          <t>slip_inventory_2026-08.csv; billing_transactions_2022_2026.csv</t>
        </is>
      </c>
    </row>
    <row r="38">
      <c r="A38" s="17">
        <f>'Src_Inventory'!A41</f>
        <v/>
      </c>
      <c r="B38" s="17">
        <f>'Src_Inventory'!B41</f>
        <v/>
      </c>
      <c r="C38" s="17">
        <f>'Src_Inventory'!G41</f>
        <v/>
      </c>
      <c r="D38" s="17">
        <f>"AC-"&amp;A38</f>
        <v/>
      </c>
      <c r="E38" s="17">
        <f>'Src_Inventory'!L41</f>
        <v/>
      </c>
      <c r="F38" s="17">
        <f>'Src_Inventory'!M41</f>
        <v/>
      </c>
      <c r="G38" s="17">
        <f>'Src_Inventory'!N41</f>
        <v/>
      </c>
      <c r="H38" s="18">
        <f>'Src_Inventory'!O41</f>
        <v/>
      </c>
      <c r="I38" s="18">
        <f>ROUNDUP(H38,0)</f>
        <v/>
      </c>
      <c r="J38" s="18">
        <f>'Src_Inventory'!E41</f>
        <v/>
      </c>
      <c r="K38" s="18">
        <f>MAX(I38,J38)</f>
        <v/>
      </c>
      <c r="L38" s="19">
        <f>IF(C38="COVERED",'Parameters &amp; Sources'!$B$11,'Parameters &amp; Sources'!$B$12)</f>
        <v/>
      </c>
      <c r="M38" s="19">
        <f>K38*L38</f>
        <v/>
      </c>
      <c r="N38" s="20">
        <f>COUNTIFS('Src_Billing_Aug'!$E$6:$E$774,A38,'Src_Billing_Aug'!$D$6:$D$774,E38)</f>
        <v/>
      </c>
      <c r="O38" s="18">
        <f>IF(N38=0,"",SUMIFS('Src_Billing_Aug'!$I$6:$I$774,'Src_Billing_Aug'!$E$6:$E$774,A38,'Src_Billing_Aug'!$D$6:$D$774,E38))</f>
        <v/>
      </c>
      <c r="P38" s="19">
        <f>IF(N38=0,"",SUMIFS('Src_Billing_Aug'!$L$6:$L$774,'Src_Billing_Aug'!$E$6:$E$774,A38,'Src_Billing_Aug'!$D$6:$D$774,E38))</f>
        <v/>
      </c>
      <c r="Q38" s="19">
        <f>SUMIFS('Src_Billing_Aug'!$M$6:$M$774,'Src_Billing_Aug'!$E$6:$E$774,A38,'Src_Billing_Aug'!$D$6:$D$774,E38)</f>
        <v/>
      </c>
      <c r="R38" s="19">
        <f>Q38-M38</f>
        <v/>
      </c>
      <c r="S38" s="17">
        <f>IF(N38=0,"MISSING CHARGE",IF(N38&gt;1,"DUPLICATE CHARGE",IF(ABS(R38)&lt;0.005,"MATCH","VARIANCE")))</f>
        <v/>
      </c>
      <c r="T38" s="17">
        <f>IF(AND(C38="COVERED",K38&gt;'Parameters &amp; Sources'!$B$13),"BOARD REVIEW - OVER 40 FT","")</f>
        <v/>
      </c>
      <c r="U38" s="17" t="inlineStr">
        <is>
          <t>slip_inventory_2026-08.csv; billing_transactions_2022_2026.csv</t>
        </is>
      </c>
    </row>
    <row r="39">
      <c r="A39" s="21">
        <f>'Src_Inventory'!A42</f>
        <v/>
      </c>
      <c r="B39" s="21">
        <f>'Src_Inventory'!B42</f>
        <v/>
      </c>
      <c r="C39" s="21">
        <f>'Src_Inventory'!G42</f>
        <v/>
      </c>
      <c r="D39" s="21">
        <f>"AC-"&amp;A39</f>
        <v/>
      </c>
      <c r="E39" s="21">
        <f>'Src_Inventory'!L42</f>
        <v/>
      </c>
      <c r="F39" s="21">
        <f>'Src_Inventory'!M42</f>
        <v/>
      </c>
      <c r="G39" s="21">
        <f>'Src_Inventory'!N42</f>
        <v/>
      </c>
      <c r="H39" s="22">
        <f>'Src_Inventory'!O42</f>
        <v/>
      </c>
      <c r="I39" s="22">
        <f>ROUNDUP(H39,0)</f>
        <v/>
      </c>
      <c r="J39" s="22">
        <f>'Src_Inventory'!E42</f>
        <v/>
      </c>
      <c r="K39" s="22">
        <f>MAX(I39,J39)</f>
        <v/>
      </c>
      <c r="L39" s="23">
        <f>IF(C39="COVERED",'Parameters &amp; Sources'!$B$11,'Parameters &amp; Sources'!$B$12)</f>
        <v/>
      </c>
      <c r="M39" s="23">
        <f>K39*L39</f>
        <v/>
      </c>
      <c r="N39" s="24">
        <f>COUNTIFS('Src_Billing_Aug'!$E$6:$E$774,A39,'Src_Billing_Aug'!$D$6:$D$774,E39)</f>
        <v/>
      </c>
      <c r="O39" s="22">
        <f>IF(N39=0,"",SUMIFS('Src_Billing_Aug'!$I$6:$I$774,'Src_Billing_Aug'!$E$6:$E$774,A39,'Src_Billing_Aug'!$D$6:$D$774,E39))</f>
        <v/>
      </c>
      <c r="P39" s="23">
        <f>IF(N39=0,"",SUMIFS('Src_Billing_Aug'!$L$6:$L$774,'Src_Billing_Aug'!$E$6:$E$774,A39,'Src_Billing_Aug'!$D$6:$D$774,E39))</f>
        <v/>
      </c>
      <c r="Q39" s="23">
        <f>SUMIFS('Src_Billing_Aug'!$M$6:$M$774,'Src_Billing_Aug'!$E$6:$E$774,A39,'Src_Billing_Aug'!$D$6:$D$774,E39)</f>
        <v/>
      </c>
      <c r="R39" s="23">
        <f>Q39-M39</f>
        <v/>
      </c>
      <c r="S39" s="21">
        <f>IF(N39=0,"MISSING CHARGE",IF(N39&gt;1,"DUPLICATE CHARGE",IF(ABS(R39)&lt;0.005,"MATCH","VARIANCE")))</f>
        <v/>
      </c>
      <c r="T39" s="21">
        <f>IF(AND(C39="COVERED",K39&gt;'Parameters &amp; Sources'!$B$13),"BOARD REVIEW - OVER 40 FT","")</f>
        <v/>
      </c>
      <c r="U39" s="21" t="inlineStr">
        <is>
          <t>slip_inventory_2026-08.csv; billing_transactions_2022_2026.csv</t>
        </is>
      </c>
    </row>
    <row r="40">
      <c r="A40" s="17">
        <f>'Src_Inventory'!A43</f>
        <v/>
      </c>
      <c r="B40" s="17">
        <f>'Src_Inventory'!B43</f>
        <v/>
      </c>
      <c r="C40" s="17">
        <f>'Src_Inventory'!G43</f>
        <v/>
      </c>
      <c r="D40" s="17">
        <f>"AC-"&amp;A40</f>
        <v/>
      </c>
      <c r="E40" s="17">
        <f>'Src_Inventory'!L43</f>
        <v/>
      </c>
      <c r="F40" s="17">
        <f>'Src_Inventory'!M43</f>
        <v/>
      </c>
      <c r="G40" s="17">
        <f>'Src_Inventory'!N43</f>
        <v/>
      </c>
      <c r="H40" s="18">
        <f>'Src_Inventory'!O43</f>
        <v/>
      </c>
      <c r="I40" s="18">
        <f>ROUNDUP(H40,0)</f>
        <v/>
      </c>
      <c r="J40" s="18">
        <f>'Src_Inventory'!E43</f>
        <v/>
      </c>
      <c r="K40" s="18">
        <f>MAX(I40,J40)</f>
        <v/>
      </c>
      <c r="L40" s="19">
        <f>IF(C40="COVERED",'Parameters &amp; Sources'!$B$11,'Parameters &amp; Sources'!$B$12)</f>
        <v/>
      </c>
      <c r="M40" s="19">
        <f>K40*L40</f>
        <v/>
      </c>
      <c r="N40" s="20">
        <f>COUNTIFS('Src_Billing_Aug'!$E$6:$E$774,A40,'Src_Billing_Aug'!$D$6:$D$774,E40)</f>
        <v/>
      </c>
      <c r="O40" s="18">
        <f>IF(N40=0,"",SUMIFS('Src_Billing_Aug'!$I$6:$I$774,'Src_Billing_Aug'!$E$6:$E$774,A40,'Src_Billing_Aug'!$D$6:$D$774,E40))</f>
        <v/>
      </c>
      <c r="P40" s="19">
        <f>IF(N40=0,"",SUMIFS('Src_Billing_Aug'!$L$6:$L$774,'Src_Billing_Aug'!$E$6:$E$774,A40,'Src_Billing_Aug'!$D$6:$D$774,E40))</f>
        <v/>
      </c>
      <c r="Q40" s="19">
        <f>SUMIFS('Src_Billing_Aug'!$M$6:$M$774,'Src_Billing_Aug'!$E$6:$E$774,A40,'Src_Billing_Aug'!$D$6:$D$774,E40)</f>
        <v/>
      </c>
      <c r="R40" s="19">
        <f>Q40-M40</f>
        <v/>
      </c>
      <c r="S40" s="17">
        <f>IF(N40=0,"MISSING CHARGE",IF(N40&gt;1,"DUPLICATE CHARGE",IF(ABS(R40)&lt;0.005,"MATCH","VARIANCE")))</f>
        <v/>
      </c>
      <c r="T40" s="17">
        <f>IF(AND(C40="COVERED",K40&gt;'Parameters &amp; Sources'!$B$13),"BOARD REVIEW - OVER 40 FT","")</f>
        <v/>
      </c>
      <c r="U40" s="17" t="inlineStr">
        <is>
          <t>slip_inventory_2026-08.csv; billing_transactions_2022_2026.csv</t>
        </is>
      </c>
    </row>
    <row r="41">
      <c r="A41" s="21">
        <f>'Src_Inventory'!A44</f>
        <v/>
      </c>
      <c r="B41" s="21">
        <f>'Src_Inventory'!B44</f>
        <v/>
      </c>
      <c r="C41" s="21">
        <f>'Src_Inventory'!G44</f>
        <v/>
      </c>
      <c r="D41" s="21">
        <f>"AC-"&amp;A41</f>
        <v/>
      </c>
      <c r="E41" s="21">
        <f>'Src_Inventory'!L44</f>
        <v/>
      </c>
      <c r="F41" s="21">
        <f>'Src_Inventory'!M44</f>
        <v/>
      </c>
      <c r="G41" s="21">
        <f>'Src_Inventory'!N44</f>
        <v/>
      </c>
      <c r="H41" s="22">
        <f>'Src_Inventory'!O44</f>
        <v/>
      </c>
      <c r="I41" s="22">
        <f>ROUNDUP(H41,0)</f>
        <v/>
      </c>
      <c r="J41" s="22">
        <f>'Src_Inventory'!E44</f>
        <v/>
      </c>
      <c r="K41" s="22">
        <f>MAX(I41,J41)</f>
        <v/>
      </c>
      <c r="L41" s="23">
        <f>IF(C41="COVERED",'Parameters &amp; Sources'!$B$11,'Parameters &amp; Sources'!$B$12)</f>
        <v/>
      </c>
      <c r="M41" s="23">
        <f>K41*L41</f>
        <v/>
      </c>
      <c r="N41" s="24">
        <f>COUNTIFS('Src_Billing_Aug'!$E$6:$E$774,A41,'Src_Billing_Aug'!$D$6:$D$774,E41)</f>
        <v/>
      </c>
      <c r="O41" s="22">
        <f>IF(N41=0,"",SUMIFS('Src_Billing_Aug'!$I$6:$I$774,'Src_Billing_Aug'!$E$6:$E$774,A41,'Src_Billing_Aug'!$D$6:$D$774,E41))</f>
        <v/>
      </c>
      <c r="P41" s="23">
        <f>IF(N41=0,"",SUMIFS('Src_Billing_Aug'!$L$6:$L$774,'Src_Billing_Aug'!$E$6:$E$774,A41,'Src_Billing_Aug'!$D$6:$D$774,E41))</f>
        <v/>
      </c>
      <c r="Q41" s="23">
        <f>SUMIFS('Src_Billing_Aug'!$M$6:$M$774,'Src_Billing_Aug'!$E$6:$E$774,A41,'Src_Billing_Aug'!$D$6:$D$774,E41)</f>
        <v/>
      </c>
      <c r="R41" s="23">
        <f>Q41-M41</f>
        <v/>
      </c>
      <c r="S41" s="21">
        <f>IF(N41=0,"MISSING CHARGE",IF(N41&gt;1,"DUPLICATE CHARGE",IF(ABS(R41)&lt;0.005,"MATCH","VARIANCE")))</f>
        <v/>
      </c>
      <c r="T41" s="21">
        <f>IF(AND(C41="COVERED",K41&gt;'Parameters &amp; Sources'!$B$13),"BOARD REVIEW - OVER 40 FT","")</f>
        <v/>
      </c>
      <c r="U41" s="21" t="inlineStr">
        <is>
          <t>slip_inventory_2026-08.csv; billing_transactions_2022_2026.csv</t>
        </is>
      </c>
    </row>
    <row r="42">
      <c r="A42" s="17">
        <f>'Src_Inventory'!A45</f>
        <v/>
      </c>
      <c r="B42" s="17">
        <f>'Src_Inventory'!B45</f>
        <v/>
      </c>
      <c r="C42" s="17">
        <f>'Src_Inventory'!G45</f>
        <v/>
      </c>
      <c r="D42" s="17">
        <f>"AC-"&amp;A42</f>
        <v/>
      </c>
      <c r="E42" s="17">
        <f>'Src_Inventory'!L45</f>
        <v/>
      </c>
      <c r="F42" s="17">
        <f>'Src_Inventory'!M45</f>
        <v/>
      </c>
      <c r="G42" s="17">
        <f>'Src_Inventory'!N45</f>
        <v/>
      </c>
      <c r="H42" s="18">
        <f>'Src_Inventory'!O45</f>
        <v/>
      </c>
      <c r="I42" s="18">
        <f>ROUNDUP(H42,0)</f>
        <v/>
      </c>
      <c r="J42" s="18">
        <f>'Src_Inventory'!E45</f>
        <v/>
      </c>
      <c r="K42" s="18">
        <f>MAX(I42,J42)</f>
        <v/>
      </c>
      <c r="L42" s="19">
        <f>IF(C42="COVERED",'Parameters &amp; Sources'!$B$11,'Parameters &amp; Sources'!$B$12)</f>
        <v/>
      </c>
      <c r="M42" s="19">
        <f>K42*L42</f>
        <v/>
      </c>
      <c r="N42" s="20">
        <f>COUNTIFS('Src_Billing_Aug'!$E$6:$E$774,A42,'Src_Billing_Aug'!$D$6:$D$774,E42)</f>
        <v/>
      </c>
      <c r="O42" s="18">
        <f>IF(N42=0,"",SUMIFS('Src_Billing_Aug'!$I$6:$I$774,'Src_Billing_Aug'!$E$6:$E$774,A42,'Src_Billing_Aug'!$D$6:$D$774,E42))</f>
        <v/>
      </c>
      <c r="P42" s="19">
        <f>IF(N42=0,"",SUMIFS('Src_Billing_Aug'!$L$6:$L$774,'Src_Billing_Aug'!$E$6:$E$774,A42,'Src_Billing_Aug'!$D$6:$D$774,E42))</f>
        <v/>
      </c>
      <c r="Q42" s="19">
        <f>SUMIFS('Src_Billing_Aug'!$M$6:$M$774,'Src_Billing_Aug'!$E$6:$E$774,A42,'Src_Billing_Aug'!$D$6:$D$774,E42)</f>
        <v/>
      </c>
      <c r="R42" s="19">
        <f>Q42-M42</f>
        <v/>
      </c>
      <c r="S42" s="17">
        <f>IF(N42=0,"MISSING CHARGE",IF(N42&gt;1,"DUPLICATE CHARGE",IF(ABS(R42)&lt;0.005,"MATCH","VARIANCE")))</f>
        <v/>
      </c>
      <c r="T42" s="17">
        <f>IF(AND(C42="COVERED",K42&gt;'Parameters &amp; Sources'!$B$13),"BOARD REVIEW - OVER 40 FT","")</f>
        <v/>
      </c>
      <c r="U42" s="17" t="inlineStr">
        <is>
          <t>slip_inventory_2026-08.csv; billing_transactions_2022_2026.csv</t>
        </is>
      </c>
    </row>
    <row r="43">
      <c r="A43" s="21">
        <f>'Src_Inventory'!A46</f>
        <v/>
      </c>
      <c r="B43" s="21">
        <f>'Src_Inventory'!B46</f>
        <v/>
      </c>
      <c r="C43" s="21">
        <f>'Src_Inventory'!G46</f>
        <v/>
      </c>
      <c r="D43" s="21">
        <f>"AC-"&amp;A43</f>
        <v/>
      </c>
      <c r="E43" s="21">
        <f>'Src_Inventory'!L46</f>
        <v/>
      </c>
      <c r="F43" s="21">
        <f>'Src_Inventory'!M46</f>
        <v/>
      </c>
      <c r="G43" s="21">
        <f>'Src_Inventory'!N46</f>
        <v/>
      </c>
      <c r="H43" s="22">
        <f>'Src_Inventory'!O46</f>
        <v/>
      </c>
      <c r="I43" s="22">
        <f>ROUNDUP(H43,0)</f>
        <v/>
      </c>
      <c r="J43" s="22">
        <f>'Src_Inventory'!E46</f>
        <v/>
      </c>
      <c r="K43" s="22">
        <f>MAX(I43,J43)</f>
        <v/>
      </c>
      <c r="L43" s="23">
        <f>IF(C43="COVERED",'Parameters &amp; Sources'!$B$11,'Parameters &amp; Sources'!$B$12)</f>
        <v/>
      </c>
      <c r="M43" s="23">
        <f>K43*L43</f>
        <v/>
      </c>
      <c r="N43" s="24">
        <f>COUNTIFS('Src_Billing_Aug'!$E$6:$E$774,A43,'Src_Billing_Aug'!$D$6:$D$774,E43)</f>
        <v/>
      </c>
      <c r="O43" s="22">
        <f>IF(N43=0,"",SUMIFS('Src_Billing_Aug'!$I$6:$I$774,'Src_Billing_Aug'!$E$6:$E$774,A43,'Src_Billing_Aug'!$D$6:$D$774,E43))</f>
        <v/>
      </c>
      <c r="P43" s="23">
        <f>IF(N43=0,"",SUMIFS('Src_Billing_Aug'!$L$6:$L$774,'Src_Billing_Aug'!$E$6:$E$774,A43,'Src_Billing_Aug'!$D$6:$D$774,E43))</f>
        <v/>
      </c>
      <c r="Q43" s="23">
        <f>SUMIFS('Src_Billing_Aug'!$M$6:$M$774,'Src_Billing_Aug'!$E$6:$E$774,A43,'Src_Billing_Aug'!$D$6:$D$774,E43)</f>
        <v/>
      </c>
      <c r="R43" s="23">
        <f>Q43-M43</f>
        <v/>
      </c>
      <c r="S43" s="21">
        <f>IF(N43=0,"MISSING CHARGE",IF(N43&gt;1,"DUPLICATE CHARGE",IF(ABS(R43)&lt;0.005,"MATCH","VARIANCE")))</f>
        <v/>
      </c>
      <c r="T43" s="21">
        <f>IF(AND(C43="COVERED",K43&gt;'Parameters &amp; Sources'!$B$13),"BOARD REVIEW - OVER 40 FT","")</f>
        <v/>
      </c>
      <c r="U43" s="21" t="inlineStr">
        <is>
          <t>slip_inventory_2026-08.csv; billing_transactions_2022_2026.csv</t>
        </is>
      </c>
    </row>
    <row r="44">
      <c r="A44" s="17">
        <f>'Src_Inventory'!A47</f>
        <v/>
      </c>
      <c r="B44" s="17">
        <f>'Src_Inventory'!B47</f>
        <v/>
      </c>
      <c r="C44" s="17">
        <f>'Src_Inventory'!G47</f>
        <v/>
      </c>
      <c r="D44" s="17">
        <f>"AC-"&amp;A44</f>
        <v/>
      </c>
      <c r="E44" s="17">
        <f>'Src_Inventory'!L47</f>
        <v/>
      </c>
      <c r="F44" s="17">
        <f>'Src_Inventory'!M47</f>
        <v/>
      </c>
      <c r="G44" s="17">
        <f>'Src_Inventory'!N47</f>
        <v/>
      </c>
      <c r="H44" s="18">
        <f>'Src_Inventory'!O47</f>
        <v/>
      </c>
      <c r="I44" s="18">
        <f>ROUNDUP(H44,0)</f>
        <v/>
      </c>
      <c r="J44" s="18">
        <f>'Src_Inventory'!E47</f>
        <v/>
      </c>
      <c r="K44" s="18">
        <f>MAX(I44,J44)</f>
        <v/>
      </c>
      <c r="L44" s="19">
        <f>IF(C44="COVERED",'Parameters &amp; Sources'!$B$11,'Parameters &amp; Sources'!$B$12)</f>
        <v/>
      </c>
      <c r="M44" s="19">
        <f>K44*L44</f>
        <v/>
      </c>
      <c r="N44" s="20">
        <f>COUNTIFS('Src_Billing_Aug'!$E$6:$E$774,A44,'Src_Billing_Aug'!$D$6:$D$774,E44)</f>
        <v/>
      </c>
      <c r="O44" s="18">
        <f>IF(N44=0,"",SUMIFS('Src_Billing_Aug'!$I$6:$I$774,'Src_Billing_Aug'!$E$6:$E$774,A44,'Src_Billing_Aug'!$D$6:$D$774,E44))</f>
        <v/>
      </c>
      <c r="P44" s="19">
        <f>IF(N44=0,"",SUMIFS('Src_Billing_Aug'!$L$6:$L$774,'Src_Billing_Aug'!$E$6:$E$774,A44,'Src_Billing_Aug'!$D$6:$D$774,E44))</f>
        <v/>
      </c>
      <c r="Q44" s="19">
        <f>SUMIFS('Src_Billing_Aug'!$M$6:$M$774,'Src_Billing_Aug'!$E$6:$E$774,A44,'Src_Billing_Aug'!$D$6:$D$774,E44)</f>
        <v/>
      </c>
      <c r="R44" s="19">
        <f>Q44-M44</f>
        <v/>
      </c>
      <c r="S44" s="17">
        <f>IF(N44=0,"MISSING CHARGE",IF(N44&gt;1,"DUPLICATE CHARGE",IF(ABS(R44)&lt;0.005,"MATCH","VARIANCE")))</f>
        <v/>
      </c>
      <c r="T44" s="17">
        <f>IF(AND(C44="COVERED",K44&gt;'Parameters &amp; Sources'!$B$13),"BOARD REVIEW - OVER 40 FT","")</f>
        <v/>
      </c>
      <c r="U44" s="17" t="inlineStr">
        <is>
          <t>slip_inventory_2026-08.csv; billing_transactions_2022_2026.csv</t>
        </is>
      </c>
    </row>
    <row r="45">
      <c r="A45" s="21">
        <f>'Src_Inventory'!A48</f>
        <v/>
      </c>
      <c r="B45" s="21">
        <f>'Src_Inventory'!B48</f>
        <v/>
      </c>
      <c r="C45" s="21">
        <f>'Src_Inventory'!G48</f>
        <v/>
      </c>
      <c r="D45" s="21">
        <f>"AC-"&amp;A45</f>
        <v/>
      </c>
      <c r="E45" s="21">
        <f>'Src_Inventory'!L48</f>
        <v/>
      </c>
      <c r="F45" s="21">
        <f>'Src_Inventory'!M48</f>
        <v/>
      </c>
      <c r="G45" s="21">
        <f>'Src_Inventory'!N48</f>
        <v/>
      </c>
      <c r="H45" s="22">
        <f>'Src_Inventory'!O48</f>
        <v/>
      </c>
      <c r="I45" s="22">
        <f>ROUNDUP(H45,0)</f>
        <v/>
      </c>
      <c r="J45" s="22">
        <f>'Src_Inventory'!E48</f>
        <v/>
      </c>
      <c r="K45" s="22">
        <f>MAX(I45,J45)</f>
        <v/>
      </c>
      <c r="L45" s="23">
        <f>IF(C45="COVERED",'Parameters &amp; Sources'!$B$11,'Parameters &amp; Sources'!$B$12)</f>
        <v/>
      </c>
      <c r="M45" s="23">
        <f>K45*L45</f>
        <v/>
      </c>
      <c r="N45" s="24">
        <f>COUNTIFS('Src_Billing_Aug'!$E$6:$E$774,A45,'Src_Billing_Aug'!$D$6:$D$774,E45)</f>
        <v/>
      </c>
      <c r="O45" s="22">
        <f>IF(N45=0,"",SUMIFS('Src_Billing_Aug'!$I$6:$I$774,'Src_Billing_Aug'!$E$6:$E$774,A45,'Src_Billing_Aug'!$D$6:$D$774,E45))</f>
        <v/>
      </c>
      <c r="P45" s="23">
        <f>IF(N45=0,"",SUMIFS('Src_Billing_Aug'!$L$6:$L$774,'Src_Billing_Aug'!$E$6:$E$774,A45,'Src_Billing_Aug'!$D$6:$D$774,E45))</f>
        <v/>
      </c>
      <c r="Q45" s="23">
        <f>SUMIFS('Src_Billing_Aug'!$M$6:$M$774,'Src_Billing_Aug'!$E$6:$E$774,A45,'Src_Billing_Aug'!$D$6:$D$774,E45)</f>
        <v/>
      </c>
      <c r="R45" s="23">
        <f>Q45-M45</f>
        <v/>
      </c>
      <c r="S45" s="21">
        <f>IF(N45=0,"MISSING CHARGE",IF(N45&gt;1,"DUPLICATE CHARGE",IF(ABS(R45)&lt;0.005,"MATCH","VARIANCE")))</f>
        <v/>
      </c>
      <c r="T45" s="21">
        <f>IF(AND(C45="COVERED",K45&gt;'Parameters &amp; Sources'!$B$13),"BOARD REVIEW - OVER 40 FT","")</f>
        <v/>
      </c>
      <c r="U45" s="21" t="inlineStr">
        <is>
          <t>slip_inventory_2026-08.csv; billing_transactions_2022_2026.csv</t>
        </is>
      </c>
    </row>
    <row r="46">
      <c r="A46" s="17">
        <f>'Src_Inventory'!A49</f>
        <v/>
      </c>
      <c r="B46" s="17">
        <f>'Src_Inventory'!B49</f>
        <v/>
      </c>
      <c r="C46" s="17">
        <f>'Src_Inventory'!G49</f>
        <v/>
      </c>
      <c r="D46" s="17">
        <f>"AC-"&amp;A46</f>
        <v/>
      </c>
      <c r="E46" s="17">
        <f>'Src_Inventory'!L49</f>
        <v/>
      </c>
      <c r="F46" s="17">
        <f>'Src_Inventory'!M49</f>
        <v/>
      </c>
      <c r="G46" s="17">
        <f>'Src_Inventory'!N49</f>
        <v/>
      </c>
      <c r="H46" s="18">
        <f>'Src_Inventory'!O49</f>
        <v/>
      </c>
      <c r="I46" s="18">
        <f>ROUNDUP(H46,0)</f>
        <v/>
      </c>
      <c r="J46" s="18">
        <f>'Src_Inventory'!E49</f>
        <v/>
      </c>
      <c r="K46" s="18">
        <f>MAX(I46,J46)</f>
        <v/>
      </c>
      <c r="L46" s="19">
        <f>IF(C46="COVERED",'Parameters &amp; Sources'!$B$11,'Parameters &amp; Sources'!$B$12)</f>
        <v/>
      </c>
      <c r="M46" s="19">
        <f>K46*L46</f>
        <v/>
      </c>
      <c r="N46" s="20">
        <f>COUNTIFS('Src_Billing_Aug'!$E$6:$E$774,A46,'Src_Billing_Aug'!$D$6:$D$774,E46)</f>
        <v/>
      </c>
      <c r="O46" s="18">
        <f>IF(N46=0,"",SUMIFS('Src_Billing_Aug'!$I$6:$I$774,'Src_Billing_Aug'!$E$6:$E$774,A46,'Src_Billing_Aug'!$D$6:$D$774,E46))</f>
        <v/>
      </c>
      <c r="P46" s="19">
        <f>IF(N46=0,"",SUMIFS('Src_Billing_Aug'!$L$6:$L$774,'Src_Billing_Aug'!$E$6:$E$774,A46,'Src_Billing_Aug'!$D$6:$D$774,E46))</f>
        <v/>
      </c>
      <c r="Q46" s="19">
        <f>SUMIFS('Src_Billing_Aug'!$M$6:$M$774,'Src_Billing_Aug'!$E$6:$E$774,A46,'Src_Billing_Aug'!$D$6:$D$774,E46)</f>
        <v/>
      </c>
      <c r="R46" s="19">
        <f>Q46-M46</f>
        <v/>
      </c>
      <c r="S46" s="17">
        <f>IF(N46=0,"MISSING CHARGE",IF(N46&gt;1,"DUPLICATE CHARGE",IF(ABS(R46)&lt;0.005,"MATCH","VARIANCE")))</f>
        <v/>
      </c>
      <c r="T46" s="17">
        <f>IF(AND(C46="COVERED",K46&gt;'Parameters &amp; Sources'!$B$13),"BOARD REVIEW - OVER 40 FT","")</f>
        <v/>
      </c>
      <c r="U46" s="17" t="inlineStr">
        <is>
          <t>slip_inventory_2026-08.csv; billing_transactions_2022_2026.csv</t>
        </is>
      </c>
    </row>
    <row r="47">
      <c r="A47" s="21">
        <f>'Src_Inventory'!A50</f>
        <v/>
      </c>
      <c r="B47" s="21">
        <f>'Src_Inventory'!B50</f>
        <v/>
      </c>
      <c r="C47" s="21">
        <f>'Src_Inventory'!G50</f>
        <v/>
      </c>
      <c r="D47" s="21">
        <f>"AC-"&amp;A47</f>
        <v/>
      </c>
      <c r="E47" s="21">
        <f>'Src_Inventory'!L50</f>
        <v/>
      </c>
      <c r="F47" s="21">
        <f>'Src_Inventory'!M50</f>
        <v/>
      </c>
      <c r="G47" s="21">
        <f>'Src_Inventory'!N50</f>
        <v/>
      </c>
      <c r="H47" s="22">
        <f>'Src_Inventory'!O50</f>
        <v/>
      </c>
      <c r="I47" s="22">
        <f>ROUNDUP(H47,0)</f>
        <v/>
      </c>
      <c r="J47" s="22">
        <f>'Src_Inventory'!E50</f>
        <v/>
      </c>
      <c r="K47" s="22">
        <f>MAX(I47,J47)</f>
        <v/>
      </c>
      <c r="L47" s="23">
        <f>IF(C47="COVERED",'Parameters &amp; Sources'!$B$11,'Parameters &amp; Sources'!$B$12)</f>
        <v/>
      </c>
      <c r="M47" s="23">
        <f>K47*L47</f>
        <v/>
      </c>
      <c r="N47" s="24">
        <f>COUNTIFS('Src_Billing_Aug'!$E$6:$E$774,A47,'Src_Billing_Aug'!$D$6:$D$774,E47)</f>
        <v/>
      </c>
      <c r="O47" s="22">
        <f>IF(N47=0,"",SUMIFS('Src_Billing_Aug'!$I$6:$I$774,'Src_Billing_Aug'!$E$6:$E$774,A47,'Src_Billing_Aug'!$D$6:$D$774,E47))</f>
        <v/>
      </c>
      <c r="P47" s="23">
        <f>IF(N47=0,"",SUMIFS('Src_Billing_Aug'!$L$6:$L$774,'Src_Billing_Aug'!$E$6:$E$774,A47,'Src_Billing_Aug'!$D$6:$D$774,E47))</f>
        <v/>
      </c>
      <c r="Q47" s="23">
        <f>SUMIFS('Src_Billing_Aug'!$M$6:$M$774,'Src_Billing_Aug'!$E$6:$E$774,A47,'Src_Billing_Aug'!$D$6:$D$774,E47)</f>
        <v/>
      </c>
      <c r="R47" s="23">
        <f>Q47-M47</f>
        <v/>
      </c>
      <c r="S47" s="21">
        <f>IF(N47=0,"MISSING CHARGE",IF(N47&gt;1,"DUPLICATE CHARGE",IF(ABS(R47)&lt;0.005,"MATCH","VARIANCE")))</f>
        <v/>
      </c>
      <c r="T47" s="21">
        <f>IF(AND(C47="COVERED",K47&gt;'Parameters &amp; Sources'!$B$13),"BOARD REVIEW - OVER 40 FT","")</f>
        <v/>
      </c>
      <c r="U47" s="21" t="inlineStr">
        <is>
          <t>slip_inventory_2026-08.csv; billing_transactions_2022_2026.csv</t>
        </is>
      </c>
    </row>
    <row r="48">
      <c r="A48" s="17">
        <f>'Src_Inventory'!A51</f>
        <v/>
      </c>
      <c r="B48" s="17">
        <f>'Src_Inventory'!B51</f>
        <v/>
      </c>
      <c r="C48" s="17">
        <f>'Src_Inventory'!G51</f>
        <v/>
      </c>
      <c r="D48" s="17">
        <f>"AC-"&amp;A48</f>
        <v/>
      </c>
      <c r="E48" s="17">
        <f>'Src_Inventory'!L51</f>
        <v/>
      </c>
      <c r="F48" s="17">
        <f>'Src_Inventory'!M51</f>
        <v/>
      </c>
      <c r="G48" s="17">
        <f>'Src_Inventory'!N51</f>
        <v/>
      </c>
      <c r="H48" s="18">
        <f>'Src_Inventory'!O51</f>
        <v/>
      </c>
      <c r="I48" s="18">
        <f>ROUNDUP(H48,0)</f>
        <v/>
      </c>
      <c r="J48" s="18">
        <f>'Src_Inventory'!E51</f>
        <v/>
      </c>
      <c r="K48" s="18">
        <f>MAX(I48,J48)</f>
        <v/>
      </c>
      <c r="L48" s="19">
        <f>IF(C48="COVERED",'Parameters &amp; Sources'!$B$11,'Parameters &amp; Sources'!$B$12)</f>
        <v/>
      </c>
      <c r="M48" s="19">
        <f>K48*L48</f>
        <v/>
      </c>
      <c r="N48" s="20">
        <f>COUNTIFS('Src_Billing_Aug'!$E$6:$E$774,A48,'Src_Billing_Aug'!$D$6:$D$774,E48)</f>
        <v/>
      </c>
      <c r="O48" s="18">
        <f>IF(N48=0,"",SUMIFS('Src_Billing_Aug'!$I$6:$I$774,'Src_Billing_Aug'!$E$6:$E$774,A48,'Src_Billing_Aug'!$D$6:$D$774,E48))</f>
        <v/>
      </c>
      <c r="P48" s="19">
        <f>IF(N48=0,"",SUMIFS('Src_Billing_Aug'!$L$6:$L$774,'Src_Billing_Aug'!$E$6:$E$774,A48,'Src_Billing_Aug'!$D$6:$D$774,E48))</f>
        <v/>
      </c>
      <c r="Q48" s="19">
        <f>SUMIFS('Src_Billing_Aug'!$M$6:$M$774,'Src_Billing_Aug'!$E$6:$E$774,A48,'Src_Billing_Aug'!$D$6:$D$774,E48)</f>
        <v/>
      </c>
      <c r="R48" s="19">
        <f>Q48-M48</f>
        <v/>
      </c>
      <c r="S48" s="17">
        <f>IF(N48=0,"MISSING CHARGE",IF(N48&gt;1,"DUPLICATE CHARGE",IF(ABS(R48)&lt;0.005,"MATCH","VARIANCE")))</f>
        <v/>
      </c>
      <c r="T48" s="17">
        <f>IF(AND(C48="COVERED",K48&gt;'Parameters &amp; Sources'!$B$13),"BOARD REVIEW - OVER 40 FT","")</f>
        <v/>
      </c>
      <c r="U48" s="17" t="inlineStr">
        <is>
          <t>slip_inventory_2026-08.csv; billing_transactions_2022_2026.csv</t>
        </is>
      </c>
    </row>
    <row r="49">
      <c r="A49" s="21">
        <f>'Src_Inventory'!A52</f>
        <v/>
      </c>
      <c r="B49" s="21">
        <f>'Src_Inventory'!B52</f>
        <v/>
      </c>
      <c r="C49" s="21">
        <f>'Src_Inventory'!G52</f>
        <v/>
      </c>
      <c r="D49" s="21">
        <f>"AC-"&amp;A49</f>
        <v/>
      </c>
      <c r="E49" s="21">
        <f>'Src_Inventory'!L52</f>
        <v/>
      </c>
      <c r="F49" s="21">
        <f>'Src_Inventory'!M52</f>
        <v/>
      </c>
      <c r="G49" s="21">
        <f>'Src_Inventory'!N52</f>
        <v/>
      </c>
      <c r="H49" s="22">
        <f>'Src_Inventory'!O52</f>
        <v/>
      </c>
      <c r="I49" s="22">
        <f>ROUNDUP(H49,0)</f>
        <v/>
      </c>
      <c r="J49" s="22">
        <f>'Src_Inventory'!E52</f>
        <v/>
      </c>
      <c r="K49" s="22">
        <f>MAX(I49,J49)</f>
        <v/>
      </c>
      <c r="L49" s="23">
        <f>IF(C49="COVERED",'Parameters &amp; Sources'!$B$11,'Parameters &amp; Sources'!$B$12)</f>
        <v/>
      </c>
      <c r="M49" s="23">
        <f>K49*L49</f>
        <v/>
      </c>
      <c r="N49" s="24">
        <f>COUNTIFS('Src_Billing_Aug'!$E$6:$E$774,A49,'Src_Billing_Aug'!$D$6:$D$774,E49)</f>
        <v/>
      </c>
      <c r="O49" s="22">
        <f>IF(N49=0,"",SUMIFS('Src_Billing_Aug'!$I$6:$I$774,'Src_Billing_Aug'!$E$6:$E$774,A49,'Src_Billing_Aug'!$D$6:$D$774,E49))</f>
        <v/>
      </c>
      <c r="P49" s="23">
        <f>IF(N49=0,"",SUMIFS('Src_Billing_Aug'!$L$6:$L$774,'Src_Billing_Aug'!$E$6:$E$774,A49,'Src_Billing_Aug'!$D$6:$D$774,E49))</f>
        <v/>
      </c>
      <c r="Q49" s="23">
        <f>SUMIFS('Src_Billing_Aug'!$M$6:$M$774,'Src_Billing_Aug'!$E$6:$E$774,A49,'Src_Billing_Aug'!$D$6:$D$774,E49)</f>
        <v/>
      </c>
      <c r="R49" s="23">
        <f>Q49-M49</f>
        <v/>
      </c>
      <c r="S49" s="21">
        <f>IF(N49=0,"MISSING CHARGE",IF(N49&gt;1,"DUPLICATE CHARGE",IF(ABS(R49)&lt;0.005,"MATCH","VARIANCE")))</f>
        <v/>
      </c>
      <c r="T49" s="21">
        <f>IF(AND(C49="COVERED",K49&gt;'Parameters &amp; Sources'!$B$13),"BOARD REVIEW - OVER 40 FT","")</f>
        <v/>
      </c>
      <c r="U49" s="21" t="inlineStr">
        <is>
          <t>slip_inventory_2026-08.csv; billing_transactions_2022_2026.csv</t>
        </is>
      </c>
    </row>
    <row r="50">
      <c r="A50" s="17">
        <f>'Src_Inventory'!A53</f>
        <v/>
      </c>
      <c r="B50" s="17">
        <f>'Src_Inventory'!B53</f>
        <v/>
      </c>
      <c r="C50" s="17">
        <f>'Src_Inventory'!G53</f>
        <v/>
      </c>
      <c r="D50" s="17">
        <f>"AC-"&amp;A50</f>
        <v/>
      </c>
      <c r="E50" s="17">
        <f>'Src_Inventory'!L53</f>
        <v/>
      </c>
      <c r="F50" s="17">
        <f>'Src_Inventory'!M53</f>
        <v/>
      </c>
      <c r="G50" s="17">
        <f>'Src_Inventory'!N53</f>
        <v/>
      </c>
      <c r="H50" s="18">
        <f>'Src_Inventory'!O53</f>
        <v/>
      </c>
      <c r="I50" s="18">
        <f>ROUNDUP(H50,0)</f>
        <v/>
      </c>
      <c r="J50" s="18">
        <f>'Src_Inventory'!E53</f>
        <v/>
      </c>
      <c r="K50" s="18">
        <f>MAX(I50,J50)</f>
        <v/>
      </c>
      <c r="L50" s="19">
        <f>IF(C50="COVERED",'Parameters &amp; Sources'!$B$11,'Parameters &amp; Sources'!$B$12)</f>
        <v/>
      </c>
      <c r="M50" s="19">
        <f>K50*L50</f>
        <v/>
      </c>
      <c r="N50" s="20">
        <f>COUNTIFS('Src_Billing_Aug'!$E$6:$E$774,A50,'Src_Billing_Aug'!$D$6:$D$774,E50)</f>
        <v/>
      </c>
      <c r="O50" s="18">
        <f>IF(N50=0,"",SUMIFS('Src_Billing_Aug'!$I$6:$I$774,'Src_Billing_Aug'!$E$6:$E$774,A50,'Src_Billing_Aug'!$D$6:$D$774,E50))</f>
        <v/>
      </c>
      <c r="P50" s="19">
        <f>IF(N50=0,"",SUMIFS('Src_Billing_Aug'!$L$6:$L$774,'Src_Billing_Aug'!$E$6:$E$774,A50,'Src_Billing_Aug'!$D$6:$D$774,E50))</f>
        <v/>
      </c>
      <c r="Q50" s="19">
        <f>SUMIFS('Src_Billing_Aug'!$M$6:$M$774,'Src_Billing_Aug'!$E$6:$E$774,A50,'Src_Billing_Aug'!$D$6:$D$774,E50)</f>
        <v/>
      </c>
      <c r="R50" s="19">
        <f>Q50-M50</f>
        <v/>
      </c>
      <c r="S50" s="17">
        <f>IF(N50=0,"MISSING CHARGE",IF(N50&gt;1,"DUPLICATE CHARGE",IF(ABS(R50)&lt;0.005,"MATCH","VARIANCE")))</f>
        <v/>
      </c>
      <c r="T50" s="17">
        <f>IF(AND(C50="COVERED",K50&gt;'Parameters &amp; Sources'!$B$13),"BOARD REVIEW - OVER 40 FT","")</f>
        <v/>
      </c>
      <c r="U50" s="17" t="inlineStr">
        <is>
          <t>slip_inventory_2026-08.csv; billing_transactions_2022_2026.csv</t>
        </is>
      </c>
    </row>
    <row r="51">
      <c r="A51" s="21">
        <f>'Src_Inventory'!A54</f>
        <v/>
      </c>
      <c r="B51" s="21">
        <f>'Src_Inventory'!B54</f>
        <v/>
      </c>
      <c r="C51" s="21">
        <f>'Src_Inventory'!G54</f>
        <v/>
      </c>
      <c r="D51" s="21">
        <f>"AC-"&amp;A51</f>
        <v/>
      </c>
      <c r="E51" s="21">
        <f>'Src_Inventory'!L54</f>
        <v/>
      </c>
      <c r="F51" s="21">
        <f>'Src_Inventory'!M54</f>
        <v/>
      </c>
      <c r="G51" s="21">
        <f>'Src_Inventory'!N54</f>
        <v/>
      </c>
      <c r="H51" s="22">
        <f>'Src_Inventory'!O54</f>
        <v/>
      </c>
      <c r="I51" s="22">
        <f>ROUNDUP(H51,0)</f>
        <v/>
      </c>
      <c r="J51" s="22">
        <f>'Src_Inventory'!E54</f>
        <v/>
      </c>
      <c r="K51" s="22">
        <f>MAX(I51,J51)</f>
        <v/>
      </c>
      <c r="L51" s="23">
        <f>IF(C51="COVERED",'Parameters &amp; Sources'!$B$11,'Parameters &amp; Sources'!$B$12)</f>
        <v/>
      </c>
      <c r="M51" s="23">
        <f>K51*L51</f>
        <v/>
      </c>
      <c r="N51" s="24">
        <f>COUNTIFS('Src_Billing_Aug'!$E$6:$E$774,A51,'Src_Billing_Aug'!$D$6:$D$774,E51)</f>
        <v/>
      </c>
      <c r="O51" s="22">
        <f>IF(N51=0,"",SUMIFS('Src_Billing_Aug'!$I$6:$I$774,'Src_Billing_Aug'!$E$6:$E$774,A51,'Src_Billing_Aug'!$D$6:$D$774,E51))</f>
        <v/>
      </c>
      <c r="P51" s="23">
        <f>IF(N51=0,"",SUMIFS('Src_Billing_Aug'!$L$6:$L$774,'Src_Billing_Aug'!$E$6:$E$774,A51,'Src_Billing_Aug'!$D$6:$D$774,E51))</f>
        <v/>
      </c>
      <c r="Q51" s="23">
        <f>SUMIFS('Src_Billing_Aug'!$M$6:$M$774,'Src_Billing_Aug'!$E$6:$E$774,A51,'Src_Billing_Aug'!$D$6:$D$774,E51)</f>
        <v/>
      </c>
      <c r="R51" s="23">
        <f>Q51-M51</f>
        <v/>
      </c>
      <c r="S51" s="21">
        <f>IF(N51=0,"MISSING CHARGE",IF(N51&gt;1,"DUPLICATE CHARGE",IF(ABS(R51)&lt;0.005,"MATCH","VARIANCE")))</f>
        <v/>
      </c>
      <c r="T51" s="21">
        <f>IF(AND(C51="COVERED",K51&gt;'Parameters &amp; Sources'!$B$13),"BOARD REVIEW - OVER 40 FT","")</f>
        <v/>
      </c>
      <c r="U51" s="21" t="inlineStr">
        <is>
          <t>slip_inventory_2026-08.csv; billing_transactions_2022_2026.csv</t>
        </is>
      </c>
    </row>
    <row r="52">
      <c r="A52" s="17">
        <f>'Src_Inventory'!A55</f>
        <v/>
      </c>
      <c r="B52" s="17">
        <f>'Src_Inventory'!B55</f>
        <v/>
      </c>
      <c r="C52" s="17">
        <f>'Src_Inventory'!G55</f>
        <v/>
      </c>
      <c r="D52" s="17">
        <f>"AC-"&amp;A52</f>
        <v/>
      </c>
      <c r="E52" s="17">
        <f>'Src_Inventory'!L55</f>
        <v/>
      </c>
      <c r="F52" s="17">
        <f>'Src_Inventory'!M55</f>
        <v/>
      </c>
      <c r="G52" s="17">
        <f>'Src_Inventory'!N55</f>
        <v/>
      </c>
      <c r="H52" s="18">
        <f>'Src_Inventory'!O55</f>
        <v/>
      </c>
      <c r="I52" s="18">
        <f>ROUNDUP(H52,0)</f>
        <v/>
      </c>
      <c r="J52" s="18">
        <f>'Src_Inventory'!E55</f>
        <v/>
      </c>
      <c r="K52" s="18">
        <f>MAX(I52,J52)</f>
        <v/>
      </c>
      <c r="L52" s="19">
        <f>IF(C52="COVERED",'Parameters &amp; Sources'!$B$11,'Parameters &amp; Sources'!$B$12)</f>
        <v/>
      </c>
      <c r="M52" s="19">
        <f>K52*L52</f>
        <v/>
      </c>
      <c r="N52" s="20">
        <f>COUNTIFS('Src_Billing_Aug'!$E$6:$E$774,A52,'Src_Billing_Aug'!$D$6:$D$774,E52)</f>
        <v/>
      </c>
      <c r="O52" s="18">
        <f>IF(N52=0,"",SUMIFS('Src_Billing_Aug'!$I$6:$I$774,'Src_Billing_Aug'!$E$6:$E$774,A52,'Src_Billing_Aug'!$D$6:$D$774,E52))</f>
        <v/>
      </c>
      <c r="P52" s="19">
        <f>IF(N52=0,"",SUMIFS('Src_Billing_Aug'!$L$6:$L$774,'Src_Billing_Aug'!$E$6:$E$774,A52,'Src_Billing_Aug'!$D$6:$D$774,E52))</f>
        <v/>
      </c>
      <c r="Q52" s="19">
        <f>SUMIFS('Src_Billing_Aug'!$M$6:$M$774,'Src_Billing_Aug'!$E$6:$E$774,A52,'Src_Billing_Aug'!$D$6:$D$774,E52)</f>
        <v/>
      </c>
      <c r="R52" s="19">
        <f>Q52-M52</f>
        <v/>
      </c>
      <c r="S52" s="17">
        <f>IF(N52=0,"MISSING CHARGE",IF(N52&gt;1,"DUPLICATE CHARGE",IF(ABS(R52)&lt;0.005,"MATCH","VARIANCE")))</f>
        <v/>
      </c>
      <c r="T52" s="17">
        <f>IF(AND(C52="COVERED",K52&gt;'Parameters &amp; Sources'!$B$13),"BOARD REVIEW - OVER 40 FT","")</f>
        <v/>
      </c>
      <c r="U52" s="17" t="inlineStr">
        <is>
          <t>slip_inventory_2026-08.csv; billing_transactions_2022_2026.csv</t>
        </is>
      </c>
    </row>
    <row r="53">
      <c r="A53" s="21">
        <f>'Src_Inventory'!A56</f>
        <v/>
      </c>
      <c r="B53" s="21">
        <f>'Src_Inventory'!B56</f>
        <v/>
      </c>
      <c r="C53" s="21">
        <f>'Src_Inventory'!G56</f>
        <v/>
      </c>
      <c r="D53" s="21">
        <f>"AC-"&amp;A53</f>
        <v/>
      </c>
      <c r="E53" s="21">
        <f>'Src_Inventory'!L56</f>
        <v/>
      </c>
      <c r="F53" s="21">
        <f>'Src_Inventory'!M56</f>
        <v/>
      </c>
      <c r="G53" s="21">
        <f>'Src_Inventory'!N56</f>
        <v/>
      </c>
      <c r="H53" s="22">
        <f>'Src_Inventory'!O56</f>
        <v/>
      </c>
      <c r="I53" s="22">
        <f>ROUNDUP(H53,0)</f>
        <v/>
      </c>
      <c r="J53" s="22">
        <f>'Src_Inventory'!E56</f>
        <v/>
      </c>
      <c r="K53" s="22">
        <f>MAX(I53,J53)</f>
        <v/>
      </c>
      <c r="L53" s="23">
        <f>IF(C53="COVERED",'Parameters &amp; Sources'!$B$11,'Parameters &amp; Sources'!$B$12)</f>
        <v/>
      </c>
      <c r="M53" s="23">
        <f>K53*L53</f>
        <v/>
      </c>
      <c r="N53" s="24">
        <f>COUNTIFS('Src_Billing_Aug'!$E$6:$E$774,A53,'Src_Billing_Aug'!$D$6:$D$774,E53)</f>
        <v/>
      </c>
      <c r="O53" s="22">
        <f>IF(N53=0,"",SUMIFS('Src_Billing_Aug'!$I$6:$I$774,'Src_Billing_Aug'!$E$6:$E$774,A53,'Src_Billing_Aug'!$D$6:$D$774,E53))</f>
        <v/>
      </c>
      <c r="P53" s="23">
        <f>IF(N53=0,"",SUMIFS('Src_Billing_Aug'!$L$6:$L$774,'Src_Billing_Aug'!$E$6:$E$774,A53,'Src_Billing_Aug'!$D$6:$D$774,E53))</f>
        <v/>
      </c>
      <c r="Q53" s="23">
        <f>SUMIFS('Src_Billing_Aug'!$M$6:$M$774,'Src_Billing_Aug'!$E$6:$E$774,A53,'Src_Billing_Aug'!$D$6:$D$774,E53)</f>
        <v/>
      </c>
      <c r="R53" s="23">
        <f>Q53-M53</f>
        <v/>
      </c>
      <c r="S53" s="21">
        <f>IF(N53=0,"MISSING CHARGE",IF(N53&gt;1,"DUPLICATE CHARGE",IF(ABS(R53)&lt;0.005,"MATCH","VARIANCE")))</f>
        <v/>
      </c>
      <c r="T53" s="21">
        <f>IF(AND(C53="COVERED",K53&gt;'Parameters &amp; Sources'!$B$13),"BOARD REVIEW - OVER 40 FT","")</f>
        <v/>
      </c>
      <c r="U53" s="21" t="inlineStr">
        <is>
          <t>slip_inventory_2026-08.csv; billing_transactions_2022_2026.csv</t>
        </is>
      </c>
    </row>
    <row r="54">
      <c r="A54" s="17">
        <f>'Src_Inventory'!A58</f>
        <v/>
      </c>
      <c r="B54" s="17">
        <f>'Src_Inventory'!B58</f>
        <v/>
      </c>
      <c r="C54" s="17">
        <f>'Src_Inventory'!G58</f>
        <v/>
      </c>
      <c r="D54" s="17">
        <f>"AC-"&amp;A54</f>
        <v/>
      </c>
      <c r="E54" s="17">
        <f>'Src_Inventory'!L58</f>
        <v/>
      </c>
      <c r="F54" s="17">
        <f>'Src_Inventory'!M58</f>
        <v/>
      </c>
      <c r="G54" s="17">
        <f>'Src_Inventory'!N58</f>
        <v/>
      </c>
      <c r="H54" s="18">
        <f>'Src_Inventory'!O58</f>
        <v/>
      </c>
      <c r="I54" s="18">
        <f>ROUNDUP(H54,0)</f>
        <v/>
      </c>
      <c r="J54" s="18">
        <f>'Src_Inventory'!E58</f>
        <v/>
      </c>
      <c r="K54" s="18">
        <f>MAX(I54,J54)</f>
        <v/>
      </c>
      <c r="L54" s="19">
        <f>IF(C54="COVERED",'Parameters &amp; Sources'!$B$11,'Parameters &amp; Sources'!$B$12)</f>
        <v/>
      </c>
      <c r="M54" s="19">
        <f>K54*L54</f>
        <v/>
      </c>
      <c r="N54" s="20">
        <f>COUNTIFS('Src_Billing_Aug'!$E$6:$E$774,A54,'Src_Billing_Aug'!$D$6:$D$774,E54)</f>
        <v/>
      </c>
      <c r="O54" s="18">
        <f>IF(N54=0,"",SUMIFS('Src_Billing_Aug'!$I$6:$I$774,'Src_Billing_Aug'!$E$6:$E$774,A54,'Src_Billing_Aug'!$D$6:$D$774,E54))</f>
        <v/>
      </c>
      <c r="P54" s="19">
        <f>IF(N54=0,"",SUMIFS('Src_Billing_Aug'!$L$6:$L$774,'Src_Billing_Aug'!$E$6:$E$774,A54,'Src_Billing_Aug'!$D$6:$D$774,E54))</f>
        <v/>
      </c>
      <c r="Q54" s="19">
        <f>SUMIFS('Src_Billing_Aug'!$M$6:$M$774,'Src_Billing_Aug'!$E$6:$E$774,A54,'Src_Billing_Aug'!$D$6:$D$774,E54)</f>
        <v/>
      </c>
      <c r="R54" s="19">
        <f>Q54-M54</f>
        <v/>
      </c>
      <c r="S54" s="17">
        <f>IF(N54=0,"MISSING CHARGE",IF(N54&gt;1,"DUPLICATE CHARGE",IF(ABS(R54)&lt;0.005,"MATCH","VARIANCE")))</f>
        <v/>
      </c>
      <c r="T54" s="17">
        <f>IF(AND(C54="COVERED",K54&gt;'Parameters &amp; Sources'!$B$13),"BOARD REVIEW - OVER 40 FT","")</f>
        <v/>
      </c>
      <c r="U54" s="17" t="inlineStr">
        <is>
          <t>slip_inventory_2026-08.csv; billing_transactions_2022_2026.csv</t>
        </is>
      </c>
    </row>
    <row r="55">
      <c r="A55" s="21">
        <f>'Src_Inventory'!A59</f>
        <v/>
      </c>
      <c r="B55" s="21">
        <f>'Src_Inventory'!B59</f>
        <v/>
      </c>
      <c r="C55" s="21">
        <f>'Src_Inventory'!G59</f>
        <v/>
      </c>
      <c r="D55" s="21">
        <f>"AC-"&amp;A55</f>
        <v/>
      </c>
      <c r="E55" s="21">
        <f>'Src_Inventory'!L59</f>
        <v/>
      </c>
      <c r="F55" s="21">
        <f>'Src_Inventory'!M59</f>
        <v/>
      </c>
      <c r="G55" s="21">
        <f>'Src_Inventory'!N59</f>
        <v/>
      </c>
      <c r="H55" s="22">
        <f>'Src_Inventory'!O59</f>
        <v/>
      </c>
      <c r="I55" s="22">
        <f>ROUNDUP(H55,0)</f>
        <v/>
      </c>
      <c r="J55" s="22">
        <f>'Src_Inventory'!E59</f>
        <v/>
      </c>
      <c r="K55" s="22">
        <f>MAX(I55,J55)</f>
        <v/>
      </c>
      <c r="L55" s="23">
        <f>IF(C55="COVERED",'Parameters &amp; Sources'!$B$11,'Parameters &amp; Sources'!$B$12)</f>
        <v/>
      </c>
      <c r="M55" s="23">
        <f>K55*L55</f>
        <v/>
      </c>
      <c r="N55" s="24">
        <f>COUNTIFS('Src_Billing_Aug'!$E$6:$E$774,A55,'Src_Billing_Aug'!$D$6:$D$774,E55)</f>
        <v/>
      </c>
      <c r="O55" s="22">
        <f>IF(N55=0,"",SUMIFS('Src_Billing_Aug'!$I$6:$I$774,'Src_Billing_Aug'!$E$6:$E$774,A55,'Src_Billing_Aug'!$D$6:$D$774,E55))</f>
        <v/>
      </c>
      <c r="P55" s="23">
        <f>IF(N55=0,"",SUMIFS('Src_Billing_Aug'!$L$6:$L$774,'Src_Billing_Aug'!$E$6:$E$774,A55,'Src_Billing_Aug'!$D$6:$D$774,E55))</f>
        <v/>
      </c>
      <c r="Q55" s="23">
        <f>SUMIFS('Src_Billing_Aug'!$M$6:$M$774,'Src_Billing_Aug'!$E$6:$E$774,A55,'Src_Billing_Aug'!$D$6:$D$774,E55)</f>
        <v/>
      </c>
      <c r="R55" s="23">
        <f>Q55-M55</f>
        <v/>
      </c>
      <c r="S55" s="21">
        <f>IF(N55=0,"MISSING CHARGE",IF(N55&gt;1,"DUPLICATE CHARGE",IF(ABS(R55)&lt;0.005,"MATCH","VARIANCE")))</f>
        <v/>
      </c>
      <c r="T55" s="21">
        <f>IF(AND(C55="COVERED",K55&gt;'Parameters &amp; Sources'!$B$13),"BOARD REVIEW - OVER 40 FT","")</f>
        <v/>
      </c>
      <c r="U55" s="21" t="inlineStr">
        <is>
          <t>slip_inventory_2026-08.csv; billing_transactions_2022_2026.csv</t>
        </is>
      </c>
    </row>
    <row r="56">
      <c r="A56" s="17">
        <f>'Src_Inventory'!A60</f>
        <v/>
      </c>
      <c r="B56" s="17">
        <f>'Src_Inventory'!B60</f>
        <v/>
      </c>
      <c r="C56" s="17">
        <f>'Src_Inventory'!G60</f>
        <v/>
      </c>
      <c r="D56" s="17">
        <f>"AC-"&amp;A56</f>
        <v/>
      </c>
      <c r="E56" s="17">
        <f>'Src_Inventory'!L60</f>
        <v/>
      </c>
      <c r="F56" s="17">
        <f>'Src_Inventory'!M60</f>
        <v/>
      </c>
      <c r="G56" s="17">
        <f>'Src_Inventory'!N60</f>
        <v/>
      </c>
      <c r="H56" s="18">
        <f>'Src_Inventory'!O60</f>
        <v/>
      </c>
      <c r="I56" s="18">
        <f>ROUNDUP(H56,0)</f>
        <v/>
      </c>
      <c r="J56" s="18">
        <f>'Src_Inventory'!E60</f>
        <v/>
      </c>
      <c r="K56" s="18">
        <f>MAX(I56,J56)</f>
        <v/>
      </c>
      <c r="L56" s="19">
        <f>IF(C56="COVERED",'Parameters &amp; Sources'!$B$11,'Parameters &amp; Sources'!$B$12)</f>
        <v/>
      </c>
      <c r="M56" s="19">
        <f>K56*L56</f>
        <v/>
      </c>
      <c r="N56" s="20">
        <f>COUNTIFS('Src_Billing_Aug'!$E$6:$E$774,A56,'Src_Billing_Aug'!$D$6:$D$774,E56)</f>
        <v/>
      </c>
      <c r="O56" s="18">
        <f>IF(N56=0,"",SUMIFS('Src_Billing_Aug'!$I$6:$I$774,'Src_Billing_Aug'!$E$6:$E$774,A56,'Src_Billing_Aug'!$D$6:$D$774,E56))</f>
        <v/>
      </c>
      <c r="P56" s="19">
        <f>IF(N56=0,"",SUMIFS('Src_Billing_Aug'!$L$6:$L$774,'Src_Billing_Aug'!$E$6:$E$774,A56,'Src_Billing_Aug'!$D$6:$D$774,E56))</f>
        <v/>
      </c>
      <c r="Q56" s="19">
        <f>SUMIFS('Src_Billing_Aug'!$M$6:$M$774,'Src_Billing_Aug'!$E$6:$E$774,A56,'Src_Billing_Aug'!$D$6:$D$774,E56)</f>
        <v/>
      </c>
      <c r="R56" s="19">
        <f>Q56-M56</f>
        <v/>
      </c>
      <c r="S56" s="17">
        <f>IF(N56=0,"MISSING CHARGE",IF(N56&gt;1,"DUPLICATE CHARGE",IF(ABS(R56)&lt;0.005,"MATCH","VARIANCE")))</f>
        <v/>
      </c>
      <c r="T56" s="17">
        <f>IF(AND(C56="COVERED",K56&gt;'Parameters &amp; Sources'!$B$13),"BOARD REVIEW - OVER 40 FT","")</f>
        <v/>
      </c>
      <c r="U56" s="17" t="inlineStr">
        <is>
          <t>slip_inventory_2026-08.csv; billing_transactions_2022_2026.csv</t>
        </is>
      </c>
    </row>
    <row r="57">
      <c r="A57" s="21">
        <f>'Src_Inventory'!A62</f>
        <v/>
      </c>
      <c r="B57" s="21">
        <f>'Src_Inventory'!B62</f>
        <v/>
      </c>
      <c r="C57" s="21">
        <f>'Src_Inventory'!G62</f>
        <v/>
      </c>
      <c r="D57" s="21">
        <f>"AC-"&amp;A57</f>
        <v/>
      </c>
      <c r="E57" s="21">
        <f>'Src_Inventory'!L62</f>
        <v/>
      </c>
      <c r="F57" s="21">
        <f>'Src_Inventory'!M62</f>
        <v/>
      </c>
      <c r="G57" s="21">
        <f>'Src_Inventory'!N62</f>
        <v/>
      </c>
      <c r="H57" s="22">
        <f>'Src_Inventory'!O62</f>
        <v/>
      </c>
      <c r="I57" s="22">
        <f>ROUNDUP(H57,0)</f>
        <v/>
      </c>
      <c r="J57" s="22">
        <f>'Src_Inventory'!E62</f>
        <v/>
      </c>
      <c r="K57" s="22">
        <f>MAX(I57,J57)</f>
        <v/>
      </c>
      <c r="L57" s="23">
        <f>IF(C57="COVERED",'Parameters &amp; Sources'!$B$11,'Parameters &amp; Sources'!$B$12)</f>
        <v/>
      </c>
      <c r="M57" s="23">
        <f>K57*L57</f>
        <v/>
      </c>
      <c r="N57" s="24">
        <f>COUNTIFS('Src_Billing_Aug'!$E$6:$E$774,A57,'Src_Billing_Aug'!$D$6:$D$774,E57)</f>
        <v/>
      </c>
      <c r="O57" s="22">
        <f>IF(N57=0,"",SUMIFS('Src_Billing_Aug'!$I$6:$I$774,'Src_Billing_Aug'!$E$6:$E$774,A57,'Src_Billing_Aug'!$D$6:$D$774,E57))</f>
        <v/>
      </c>
      <c r="P57" s="23">
        <f>IF(N57=0,"",SUMIFS('Src_Billing_Aug'!$L$6:$L$774,'Src_Billing_Aug'!$E$6:$E$774,A57,'Src_Billing_Aug'!$D$6:$D$774,E57))</f>
        <v/>
      </c>
      <c r="Q57" s="23">
        <f>SUMIFS('Src_Billing_Aug'!$M$6:$M$774,'Src_Billing_Aug'!$E$6:$E$774,A57,'Src_Billing_Aug'!$D$6:$D$774,E57)</f>
        <v/>
      </c>
      <c r="R57" s="23">
        <f>Q57-M57</f>
        <v/>
      </c>
      <c r="S57" s="21">
        <f>IF(N57=0,"MISSING CHARGE",IF(N57&gt;1,"DUPLICATE CHARGE",IF(ABS(R57)&lt;0.005,"MATCH","VARIANCE")))</f>
        <v/>
      </c>
      <c r="T57" s="21">
        <f>IF(AND(C57="COVERED",K57&gt;'Parameters &amp; Sources'!$B$13),"BOARD REVIEW - OVER 40 FT","")</f>
        <v/>
      </c>
      <c r="U57" s="21" t="inlineStr">
        <is>
          <t>slip_inventory_2026-08.csv; billing_transactions_2022_2026.csv</t>
        </is>
      </c>
    </row>
    <row r="58">
      <c r="A58" s="17">
        <f>'Src_Inventory'!A64</f>
        <v/>
      </c>
      <c r="B58" s="17">
        <f>'Src_Inventory'!B64</f>
        <v/>
      </c>
      <c r="C58" s="17">
        <f>'Src_Inventory'!G64</f>
        <v/>
      </c>
      <c r="D58" s="17">
        <f>"AC-"&amp;A58</f>
        <v/>
      </c>
      <c r="E58" s="17">
        <f>'Src_Inventory'!L64</f>
        <v/>
      </c>
      <c r="F58" s="17">
        <f>'Src_Inventory'!M64</f>
        <v/>
      </c>
      <c r="G58" s="17">
        <f>'Src_Inventory'!N64</f>
        <v/>
      </c>
      <c r="H58" s="18">
        <f>'Src_Inventory'!O64</f>
        <v/>
      </c>
      <c r="I58" s="18">
        <f>ROUNDUP(H58,0)</f>
        <v/>
      </c>
      <c r="J58" s="18">
        <f>'Src_Inventory'!E64</f>
        <v/>
      </c>
      <c r="K58" s="18">
        <f>MAX(I58,J58)</f>
        <v/>
      </c>
      <c r="L58" s="19">
        <f>IF(C58="COVERED",'Parameters &amp; Sources'!$B$11,'Parameters &amp; Sources'!$B$12)</f>
        <v/>
      </c>
      <c r="M58" s="19">
        <f>K58*L58</f>
        <v/>
      </c>
      <c r="N58" s="20">
        <f>COUNTIFS('Src_Billing_Aug'!$E$6:$E$774,A58,'Src_Billing_Aug'!$D$6:$D$774,E58)</f>
        <v/>
      </c>
      <c r="O58" s="18">
        <f>IF(N58=0,"",SUMIFS('Src_Billing_Aug'!$I$6:$I$774,'Src_Billing_Aug'!$E$6:$E$774,A58,'Src_Billing_Aug'!$D$6:$D$774,E58))</f>
        <v/>
      </c>
      <c r="P58" s="19">
        <f>IF(N58=0,"",SUMIFS('Src_Billing_Aug'!$L$6:$L$774,'Src_Billing_Aug'!$E$6:$E$774,A58,'Src_Billing_Aug'!$D$6:$D$774,E58))</f>
        <v/>
      </c>
      <c r="Q58" s="19">
        <f>SUMIFS('Src_Billing_Aug'!$M$6:$M$774,'Src_Billing_Aug'!$E$6:$E$774,A58,'Src_Billing_Aug'!$D$6:$D$774,E58)</f>
        <v/>
      </c>
      <c r="R58" s="19">
        <f>Q58-M58</f>
        <v/>
      </c>
      <c r="S58" s="17">
        <f>IF(N58=0,"MISSING CHARGE",IF(N58&gt;1,"DUPLICATE CHARGE",IF(ABS(R58)&lt;0.005,"MATCH","VARIANCE")))</f>
        <v/>
      </c>
      <c r="T58" s="17">
        <f>IF(AND(C58="COVERED",K58&gt;'Parameters &amp; Sources'!$B$13),"BOARD REVIEW - OVER 40 FT","")</f>
        <v/>
      </c>
      <c r="U58" s="17" t="inlineStr">
        <is>
          <t>slip_inventory_2026-08.csv; billing_transactions_2022_2026.csv</t>
        </is>
      </c>
    </row>
    <row r="59">
      <c r="A59" s="21">
        <f>'Src_Inventory'!A65</f>
        <v/>
      </c>
      <c r="B59" s="21">
        <f>'Src_Inventory'!B65</f>
        <v/>
      </c>
      <c r="C59" s="21">
        <f>'Src_Inventory'!G65</f>
        <v/>
      </c>
      <c r="D59" s="21">
        <f>"AC-"&amp;A59</f>
        <v/>
      </c>
      <c r="E59" s="21">
        <f>'Src_Inventory'!L65</f>
        <v/>
      </c>
      <c r="F59" s="21">
        <f>'Src_Inventory'!M65</f>
        <v/>
      </c>
      <c r="G59" s="21">
        <f>'Src_Inventory'!N65</f>
        <v/>
      </c>
      <c r="H59" s="22">
        <f>'Src_Inventory'!O65</f>
        <v/>
      </c>
      <c r="I59" s="22">
        <f>ROUNDUP(H59,0)</f>
        <v/>
      </c>
      <c r="J59" s="22">
        <f>'Src_Inventory'!E65</f>
        <v/>
      </c>
      <c r="K59" s="22">
        <f>MAX(I59,J59)</f>
        <v/>
      </c>
      <c r="L59" s="23">
        <f>IF(C59="COVERED",'Parameters &amp; Sources'!$B$11,'Parameters &amp; Sources'!$B$12)</f>
        <v/>
      </c>
      <c r="M59" s="23">
        <f>K59*L59</f>
        <v/>
      </c>
      <c r="N59" s="24">
        <f>COUNTIFS('Src_Billing_Aug'!$E$6:$E$774,A59,'Src_Billing_Aug'!$D$6:$D$774,E59)</f>
        <v/>
      </c>
      <c r="O59" s="22">
        <f>IF(N59=0,"",SUMIFS('Src_Billing_Aug'!$I$6:$I$774,'Src_Billing_Aug'!$E$6:$E$774,A59,'Src_Billing_Aug'!$D$6:$D$774,E59))</f>
        <v/>
      </c>
      <c r="P59" s="23">
        <f>IF(N59=0,"",SUMIFS('Src_Billing_Aug'!$L$6:$L$774,'Src_Billing_Aug'!$E$6:$E$774,A59,'Src_Billing_Aug'!$D$6:$D$774,E59))</f>
        <v/>
      </c>
      <c r="Q59" s="23">
        <f>SUMIFS('Src_Billing_Aug'!$M$6:$M$774,'Src_Billing_Aug'!$E$6:$E$774,A59,'Src_Billing_Aug'!$D$6:$D$774,E59)</f>
        <v/>
      </c>
      <c r="R59" s="23">
        <f>Q59-M59</f>
        <v/>
      </c>
      <c r="S59" s="21">
        <f>IF(N59=0,"MISSING CHARGE",IF(N59&gt;1,"DUPLICATE CHARGE",IF(ABS(R59)&lt;0.005,"MATCH","VARIANCE")))</f>
        <v/>
      </c>
      <c r="T59" s="21">
        <f>IF(AND(C59="COVERED",K59&gt;'Parameters &amp; Sources'!$B$13),"BOARD REVIEW - OVER 40 FT","")</f>
        <v/>
      </c>
      <c r="U59" s="21" t="inlineStr">
        <is>
          <t>slip_inventory_2026-08.csv; billing_transactions_2022_2026.csv</t>
        </is>
      </c>
    </row>
    <row r="60">
      <c r="A60" s="17">
        <f>'Src_Inventory'!A66</f>
        <v/>
      </c>
      <c r="B60" s="17">
        <f>'Src_Inventory'!B66</f>
        <v/>
      </c>
      <c r="C60" s="17">
        <f>'Src_Inventory'!G66</f>
        <v/>
      </c>
      <c r="D60" s="17">
        <f>"AC-"&amp;A60</f>
        <v/>
      </c>
      <c r="E60" s="17">
        <f>'Src_Inventory'!L66</f>
        <v/>
      </c>
      <c r="F60" s="17">
        <f>'Src_Inventory'!M66</f>
        <v/>
      </c>
      <c r="G60" s="17">
        <f>'Src_Inventory'!N66</f>
        <v/>
      </c>
      <c r="H60" s="18">
        <f>'Src_Inventory'!O66</f>
        <v/>
      </c>
      <c r="I60" s="18">
        <f>ROUNDUP(H60,0)</f>
        <v/>
      </c>
      <c r="J60" s="18">
        <f>'Src_Inventory'!E66</f>
        <v/>
      </c>
      <c r="K60" s="18">
        <f>MAX(I60,J60)</f>
        <v/>
      </c>
      <c r="L60" s="19">
        <f>IF(C60="COVERED",'Parameters &amp; Sources'!$B$11,'Parameters &amp; Sources'!$B$12)</f>
        <v/>
      </c>
      <c r="M60" s="19">
        <f>K60*L60</f>
        <v/>
      </c>
      <c r="N60" s="20">
        <f>COUNTIFS('Src_Billing_Aug'!$E$6:$E$774,A60,'Src_Billing_Aug'!$D$6:$D$774,E60)</f>
        <v/>
      </c>
      <c r="O60" s="18">
        <f>IF(N60=0,"",SUMIFS('Src_Billing_Aug'!$I$6:$I$774,'Src_Billing_Aug'!$E$6:$E$774,A60,'Src_Billing_Aug'!$D$6:$D$774,E60))</f>
        <v/>
      </c>
      <c r="P60" s="19">
        <f>IF(N60=0,"",SUMIFS('Src_Billing_Aug'!$L$6:$L$774,'Src_Billing_Aug'!$E$6:$E$774,A60,'Src_Billing_Aug'!$D$6:$D$774,E60))</f>
        <v/>
      </c>
      <c r="Q60" s="19">
        <f>SUMIFS('Src_Billing_Aug'!$M$6:$M$774,'Src_Billing_Aug'!$E$6:$E$774,A60,'Src_Billing_Aug'!$D$6:$D$774,E60)</f>
        <v/>
      </c>
      <c r="R60" s="19">
        <f>Q60-M60</f>
        <v/>
      </c>
      <c r="S60" s="17">
        <f>IF(N60=0,"MISSING CHARGE",IF(N60&gt;1,"DUPLICATE CHARGE",IF(ABS(R60)&lt;0.005,"MATCH","VARIANCE")))</f>
        <v/>
      </c>
      <c r="T60" s="17">
        <f>IF(AND(C60="COVERED",K60&gt;'Parameters &amp; Sources'!$B$13),"BOARD REVIEW - OVER 40 FT","")</f>
        <v/>
      </c>
      <c r="U60" s="17" t="inlineStr">
        <is>
          <t>slip_inventory_2026-08.csv; billing_transactions_2022_2026.csv</t>
        </is>
      </c>
    </row>
    <row r="61">
      <c r="A61" s="21">
        <f>'Src_Inventory'!A67</f>
        <v/>
      </c>
      <c r="B61" s="21">
        <f>'Src_Inventory'!B67</f>
        <v/>
      </c>
      <c r="C61" s="21">
        <f>'Src_Inventory'!G67</f>
        <v/>
      </c>
      <c r="D61" s="21">
        <f>"AC-"&amp;A61</f>
        <v/>
      </c>
      <c r="E61" s="21">
        <f>'Src_Inventory'!L67</f>
        <v/>
      </c>
      <c r="F61" s="21">
        <f>'Src_Inventory'!M67</f>
        <v/>
      </c>
      <c r="G61" s="21">
        <f>'Src_Inventory'!N67</f>
        <v/>
      </c>
      <c r="H61" s="22">
        <f>'Src_Inventory'!O67</f>
        <v/>
      </c>
      <c r="I61" s="22">
        <f>ROUNDUP(H61,0)</f>
        <v/>
      </c>
      <c r="J61" s="22">
        <f>'Src_Inventory'!E67</f>
        <v/>
      </c>
      <c r="K61" s="22">
        <f>MAX(I61,J61)</f>
        <v/>
      </c>
      <c r="L61" s="23">
        <f>IF(C61="COVERED",'Parameters &amp; Sources'!$B$11,'Parameters &amp; Sources'!$B$12)</f>
        <v/>
      </c>
      <c r="M61" s="23">
        <f>K61*L61</f>
        <v/>
      </c>
      <c r="N61" s="24">
        <f>COUNTIFS('Src_Billing_Aug'!$E$6:$E$774,A61,'Src_Billing_Aug'!$D$6:$D$774,E61)</f>
        <v/>
      </c>
      <c r="O61" s="22">
        <f>IF(N61=0,"",SUMIFS('Src_Billing_Aug'!$I$6:$I$774,'Src_Billing_Aug'!$E$6:$E$774,A61,'Src_Billing_Aug'!$D$6:$D$774,E61))</f>
        <v/>
      </c>
      <c r="P61" s="23">
        <f>IF(N61=0,"",SUMIFS('Src_Billing_Aug'!$L$6:$L$774,'Src_Billing_Aug'!$E$6:$E$774,A61,'Src_Billing_Aug'!$D$6:$D$774,E61))</f>
        <v/>
      </c>
      <c r="Q61" s="23">
        <f>SUMIFS('Src_Billing_Aug'!$M$6:$M$774,'Src_Billing_Aug'!$E$6:$E$774,A61,'Src_Billing_Aug'!$D$6:$D$774,E61)</f>
        <v/>
      </c>
      <c r="R61" s="23">
        <f>Q61-M61</f>
        <v/>
      </c>
      <c r="S61" s="21">
        <f>IF(N61=0,"MISSING CHARGE",IF(N61&gt;1,"DUPLICATE CHARGE",IF(ABS(R61)&lt;0.005,"MATCH","VARIANCE")))</f>
        <v/>
      </c>
      <c r="T61" s="21">
        <f>IF(AND(C61="COVERED",K61&gt;'Parameters &amp; Sources'!$B$13),"BOARD REVIEW - OVER 40 FT","")</f>
        <v/>
      </c>
      <c r="U61" s="21" t="inlineStr">
        <is>
          <t>slip_inventory_2026-08.csv; billing_transactions_2022_2026.csv</t>
        </is>
      </c>
    </row>
    <row r="62">
      <c r="A62" s="17">
        <f>'Src_Inventory'!A68</f>
        <v/>
      </c>
      <c r="B62" s="17">
        <f>'Src_Inventory'!B68</f>
        <v/>
      </c>
      <c r="C62" s="17">
        <f>'Src_Inventory'!G68</f>
        <v/>
      </c>
      <c r="D62" s="17">
        <f>"AC-"&amp;A62</f>
        <v/>
      </c>
      <c r="E62" s="17">
        <f>'Src_Inventory'!L68</f>
        <v/>
      </c>
      <c r="F62" s="17">
        <f>'Src_Inventory'!M68</f>
        <v/>
      </c>
      <c r="G62" s="17">
        <f>'Src_Inventory'!N68</f>
        <v/>
      </c>
      <c r="H62" s="18">
        <f>'Src_Inventory'!O68</f>
        <v/>
      </c>
      <c r="I62" s="18">
        <f>ROUNDUP(H62,0)</f>
        <v/>
      </c>
      <c r="J62" s="18">
        <f>'Src_Inventory'!E68</f>
        <v/>
      </c>
      <c r="K62" s="18">
        <f>MAX(I62,J62)</f>
        <v/>
      </c>
      <c r="L62" s="19">
        <f>IF(C62="COVERED",'Parameters &amp; Sources'!$B$11,'Parameters &amp; Sources'!$B$12)</f>
        <v/>
      </c>
      <c r="M62" s="19">
        <f>K62*L62</f>
        <v/>
      </c>
      <c r="N62" s="20">
        <f>COUNTIFS('Src_Billing_Aug'!$E$6:$E$774,A62,'Src_Billing_Aug'!$D$6:$D$774,E62)</f>
        <v/>
      </c>
      <c r="O62" s="18">
        <f>IF(N62=0,"",SUMIFS('Src_Billing_Aug'!$I$6:$I$774,'Src_Billing_Aug'!$E$6:$E$774,A62,'Src_Billing_Aug'!$D$6:$D$774,E62))</f>
        <v/>
      </c>
      <c r="P62" s="19">
        <f>IF(N62=0,"",SUMIFS('Src_Billing_Aug'!$L$6:$L$774,'Src_Billing_Aug'!$E$6:$E$774,A62,'Src_Billing_Aug'!$D$6:$D$774,E62))</f>
        <v/>
      </c>
      <c r="Q62" s="19">
        <f>SUMIFS('Src_Billing_Aug'!$M$6:$M$774,'Src_Billing_Aug'!$E$6:$E$774,A62,'Src_Billing_Aug'!$D$6:$D$774,E62)</f>
        <v/>
      </c>
      <c r="R62" s="19">
        <f>Q62-M62</f>
        <v/>
      </c>
      <c r="S62" s="17">
        <f>IF(N62=0,"MISSING CHARGE",IF(N62&gt;1,"DUPLICATE CHARGE",IF(ABS(R62)&lt;0.005,"MATCH","VARIANCE")))</f>
        <v/>
      </c>
      <c r="T62" s="17">
        <f>IF(AND(C62="COVERED",K62&gt;'Parameters &amp; Sources'!$B$13),"BOARD REVIEW - OVER 40 FT","")</f>
        <v/>
      </c>
      <c r="U62" s="17" t="inlineStr">
        <is>
          <t>slip_inventory_2026-08.csv; billing_transactions_2022_2026.csv</t>
        </is>
      </c>
    </row>
    <row r="63">
      <c r="A63" s="21">
        <f>'Src_Inventory'!A69</f>
        <v/>
      </c>
      <c r="B63" s="21">
        <f>'Src_Inventory'!B69</f>
        <v/>
      </c>
      <c r="C63" s="21">
        <f>'Src_Inventory'!G69</f>
        <v/>
      </c>
      <c r="D63" s="21">
        <f>"AC-"&amp;A63</f>
        <v/>
      </c>
      <c r="E63" s="21">
        <f>'Src_Inventory'!L69</f>
        <v/>
      </c>
      <c r="F63" s="21">
        <f>'Src_Inventory'!M69</f>
        <v/>
      </c>
      <c r="G63" s="21">
        <f>'Src_Inventory'!N69</f>
        <v/>
      </c>
      <c r="H63" s="22">
        <f>'Src_Inventory'!O69</f>
        <v/>
      </c>
      <c r="I63" s="22">
        <f>ROUNDUP(H63,0)</f>
        <v/>
      </c>
      <c r="J63" s="22">
        <f>'Src_Inventory'!E69</f>
        <v/>
      </c>
      <c r="K63" s="22">
        <f>MAX(I63,J63)</f>
        <v/>
      </c>
      <c r="L63" s="23">
        <f>IF(C63="COVERED",'Parameters &amp; Sources'!$B$11,'Parameters &amp; Sources'!$B$12)</f>
        <v/>
      </c>
      <c r="M63" s="23">
        <f>K63*L63</f>
        <v/>
      </c>
      <c r="N63" s="24">
        <f>COUNTIFS('Src_Billing_Aug'!$E$6:$E$774,A63,'Src_Billing_Aug'!$D$6:$D$774,E63)</f>
        <v/>
      </c>
      <c r="O63" s="22">
        <f>IF(N63=0,"",SUMIFS('Src_Billing_Aug'!$I$6:$I$774,'Src_Billing_Aug'!$E$6:$E$774,A63,'Src_Billing_Aug'!$D$6:$D$774,E63))</f>
        <v/>
      </c>
      <c r="P63" s="23">
        <f>IF(N63=0,"",SUMIFS('Src_Billing_Aug'!$L$6:$L$774,'Src_Billing_Aug'!$E$6:$E$774,A63,'Src_Billing_Aug'!$D$6:$D$774,E63))</f>
        <v/>
      </c>
      <c r="Q63" s="23">
        <f>SUMIFS('Src_Billing_Aug'!$M$6:$M$774,'Src_Billing_Aug'!$E$6:$E$774,A63,'Src_Billing_Aug'!$D$6:$D$774,E63)</f>
        <v/>
      </c>
      <c r="R63" s="23">
        <f>Q63-M63</f>
        <v/>
      </c>
      <c r="S63" s="21">
        <f>IF(N63=0,"MISSING CHARGE",IF(N63&gt;1,"DUPLICATE CHARGE",IF(ABS(R63)&lt;0.005,"MATCH","VARIANCE")))</f>
        <v/>
      </c>
      <c r="T63" s="21">
        <f>IF(AND(C63="COVERED",K63&gt;'Parameters &amp; Sources'!$B$13),"BOARD REVIEW - OVER 40 FT","")</f>
        <v/>
      </c>
      <c r="U63" s="21" t="inlineStr">
        <is>
          <t>slip_inventory_2026-08.csv; billing_transactions_2022_2026.csv</t>
        </is>
      </c>
    </row>
    <row r="64">
      <c r="A64" s="17">
        <f>'Src_Inventory'!A70</f>
        <v/>
      </c>
      <c r="B64" s="17">
        <f>'Src_Inventory'!B70</f>
        <v/>
      </c>
      <c r="C64" s="17">
        <f>'Src_Inventory'!G70</f>
        <v/>
      </c>
      <c r="D64" s="17">
        <f>"AC-"&amp;A64</f>
        <v/>
      </c>
      <c r="E64" s="17">
        <f>'Src_Inventory'!L70</f>
        <v/>
      </c>
      <c r="F64" s="17">
        <f>'Src_Inventory'!M70</f>
        <v/>
      </c>
      <c r="G64" s="17">
        <f>'Src_Inventory'!N70</f>
        <v/>
      </c>
      <c r="H64" s="18">
        <f>'Src_Inventory'!O70</f>
        <v/>
      </c>
      <c r="I64" s="18">
        <f>ROUNDUP(H64,0)</f>
        <v/>
      </c>
      <c r="J64" s="18">
        <f>'Src_Inventory'!E70</f>
        <v/>
      </c>
      <c r="K64" s="18">
        <f>MAX(I64,J64)</f>
        <v/>
      </c>
      <c r="L64" s="19">
        <f>IF(C64="COVERED",'Parameters &amp; Sources'!$B$11,'Parameters &amp; Sources'!$B$12)</f>
        <v/>
      </c>
      <c r="M64" s="19">
        <f>K64*L64</f>
        <v/>
      </c>
      <c r="N64" s="20">
        <f>COUNTIFS('Src_Billing_Aug'!$E$6:$E$774,A64,'Src_Billing_Aug'!$D$6:$D$774,E64)</f>
        <v/>
      </c>
      <c r="O64" s="18">
        <f>IF(N64=0,"",SUMIFS('Src_Billing_Aug'!$I$6:$I$774,'Src_Billing_Aug'!$E$6:$E$774,A64,'Src_Billing_Aug'!$D$6:$D$774,E64))</f>
        <v/>
      </c>
      <c r="P64" s="19">
        <f>IF(N64=0,"",SUMIFS('Src_Billing_Aug'!$L$6:$L$774,'Src_Billing_Aug'!$E$6:$E$774,A64,'Src_Billing_Aug'!$D$6:$D$774,E64))</f>
        <v/>
      </c>
      <c r="Q64" s="19">
        <f>SUMIFS('Src_Billing_Aug'!$M$6:$M$774,'Src_Billing_Aug'!$E$6:$E$774,A64,'Src_Billing_Aug'!$D$6:$D$774,E64)</f>
        <v/>
      </c>
      <c r="R64" s="19">
        <f>Q64-M64</f>
        <v/>
      </c>
      <c r="S64" s="17">
        <f>IF(N64=0,"MISSING CHARGE",IF(N64&gt;1,"DUPLICATE CHARGE",IF(ABS(R64)&lt;0.005,"MATCH","VARIANCE")))</f>
        <v/>
      </c>
      <c r="T64" s="17">
        <f>IF(AND(C64="COVERED",K64&gt;'Parameters &amp; Sources'!$B$13),"BOARD REVIEW - OVER 40 FT","")</f>
        <v/>
      </c>
      <c r="U64" s="17" t="inlineStr">
        <is>
          <t>slip_inventory_2026-08.csv; billing_transactions_2022_2026.csv</t>
        </is>
      </c>
    </row>
    <row r="65">
      <c r="A65" s="21">
        <f>'Src_Inventory'!A71</f>
        <v/>
      </c>
      <c r="B65" s="21">
        <f>'Src_Inventory'!B71</f>
        <v/>
      </c>
      <c r="C65" s="21">
        <f>'Src_Inventory'!G71</f>
        <v/>
      </c>
      <c r="D65" s="21">
        <f>"AC-"&amp;A65</f>
        <v/>
      </c>
      <c r="E65" s="21">
        <f>'Src_Inventory'!L71</f>
        <v/>
      </c>
      <c r="F65" s="21">
        <f>'Src_Inventory'!M71</f>
        <v/>
      </c>
      <c r="G65" s="21">
        <f>'Src_Inventory'!N71</f>
        <v/>
      </c>
      <c r="H65" s="22">
        <f>'Src_Inventory'!O71</f>
        <v/>
      </c>
      <c r="I65" s="22">
        <f>ROUNDUP(H65,0)</f>
        <v/>
      </c>
      <c r="J65" s="22">
        <f>'Src_Inventory'!E71</f>
        <v/>
      </c>
      <c r="K65" s="22">
        <f>MAX(I65,J65)</f>
        <v/>
      </c>
      <c r="L65" s="23">
        <f>IF(C65="COVERED",'Parameters &amp; Sources'!$B$11,'Parameters &amp; Sources'!$B$12)</f>
        <v/>
      </c>
      <c r="M65" s="23">
        <f>K65*L65</f>
        <v/>
      </c>
      <c r="N65" s="24">
        <f>COUNTIFS('Src_Billing_Aug'!$E$6:$E$774,A65,'Src_Billing_Aug'!$D$6:$D$774,E65)</f>
        <v/>
      </c>
      <c r="O65" s="22">
        <f>IF(N65=0,"",SUMIFS('Src_Billing_Aug'!$I$6:$I$774,'Src_Billing_Aug'!$E$6:$E$774,A65,'Src_Billing_Aug'!$D$6:$D$774,E65))</f>
        <v/>
      </c>
      <c r="P65" s="23">
        <f>IF(N65=0,"",SUMIFS('Src_Billing_Aug'!$L$6:$L$774,'Src_Billing_Aug'!$E$6:$E$774,A65,'Src_Billing_Aug'!$D$6:$D$774,E65))</f>
        <v/>
      </c>
      <c r="Q65" s="23">
        <f>SUMIFS('Src_Billing_Aug'!$M$6:$M$774,'Src_Billing_Aug'!$E$6:$E$774,A65,'Src_Billing_Aug'!$D$6:$D$774,E65)</f>
        <v/>
      </c>
      <c r="R65" s="23">
        <f>Q65-M65</f>
        <v/>
      </c>
      <c r="S65" s="21">
        <f>IF(N65=0,"MISSING CHARGE",IF(N65&gt;1,"DUPLICATE CHARGE",IF(ABS(R65)&lt;0.005,"MATCH","VARIANCE")))</f>
        <v/>
      </c>
      <c r="T65" s="21">
        <f>IF(AND(C65="COVERED",K65&gt;'Parameters &amp; Sources'!$B$13),"BOARD REVIEW - OVER 40 FT","")</f>
        <v/>
      </c>
      <c r="U65" s="21" t="inlineStr">
        <is>
          <t>slip_inventory_2026-08.csv; billing_transactions_2022_2026.csv</t>
        </is>
      </c>
    </row>
    <row r="66">
      <c r="A66" s="17">
        <f>'Src_Inventory'!A73</f>
        <v/>
      </c>
      <c r="B66" s="17">
        <f>'Src_Inventory'!B73</f>
        <v/>
      </c>
      <c r="C66" s="17">
        <f>'Src_Inventory'!G73</f>
        <v/>
      </c>
      <c r="D66" s="17">
        <f>"AC-"&amp;A66</f>
        <v/>
      </c>
      <c r="E66" s="17">
        <f>'Src_Inventory'!L73</f>
        <v/>
      </c>
      <c r="F66" s="17">
        <f>'Src_Inventory'!M73</f>
        <v/>
      </c>
      <c r="G66" s="17">
        <f>'Src_Inventory'!N73</f>
        <v/>
      </c>
      <c r="H66" s="18">
        <f>'Src_Inventory'!O73</f>
        <v/>
      </c>
      <c r="I66" s="18">
        <f>ROUNDUP(H66,0)</f>
        <v/>
      </c>
      <c r="J66" s="18">
        <f>'Src_Inventory'!E73</f>
        <v/>
      </c>
      <c r="K66" s="18">
        <f>MAX(I66,J66)</f>
        <v/>
      </c>
      <c r="L66" s="19">
        <f>IF(C66="COVERED",'Parameters &amp; Sources'!$B$11,'Parameters &amp; Sources'!$B$12)</f>
        <v/>
      </c>
      <c r="M66" s="19">
        <f>K66*L66</f>
        <v/>
      </c>
      <c r="N66" s="20">
        <f>COUNTIFS('Src_Billing_Aug'!$E$6:$E$774,A66,'Src_Billing_Aug'!$D$6:$D$774,E66)</f>
        <v/>
      </c>
      <c r="O66" s="18">
        <f>IF(N66=0,"",SUMIFS('Src_Billing_Aug'!$I$6:$I$774,'Src_Billing_Aug'!$E$6:$E$774,A66,'Src_Billing_Aug'!$D$6:$D$774,E66))</f>
        <v/>
      </c>
      <c r="P66" s="19">
        <f>IF(N66=0,"",SUMIFS('Src_Billing_Aug'!$L$6:$L$774,'Src_Billing_Aug'!$E$6:$E$774,A66,'Src_Billing_Aug'!$D$6:$D$774,E66))</f>
        <v/>
      </c>
      <c r="Q66" s="19">
        <f>SUMIFS('Src_Billing_Aug'!$M$6:$M$774,'Src_Billing_Aug'!$E$6:$E$774,A66,'Src_Billing_Aug'!$D$6:$D$774,E66)</f>
        <v/>
      </c>
      <c r="R66" s="19">
        <f>Q66-M66</f>
        <v/>
      </c>
      <c r="S66" s="17">
        <f>IF(N66=0,"MISSING CHARGE",IF(N66&gt;1,"DUPLICATE CHARGE",IF(ABS(R66)&lt;0.005,"MATCH","VARIANCE")))</f>
        <v/>
      </c>
      <c r="T66" s="17">
        <f>IF(AND(C66="COVERED",K66&gt;'Parameters &amp; Sources'!$B$13),"BOARD REVIEW - OVER 40 FT","")</f>
        <v/>
      </c>
      <c r="U66" s="17" t="inlineStr">
        <is>
          <t>slip_inventory_2026-08.csv; billing_transactions_2022_2026.csv</t>
        </is>
      </c>
    </row>
    <row r="67">
      <c r="A67" s="21">
        <f>'Src_Inventory'!A74</f>
        <v/>
      </c>
      <c r="B67" s="21">
        <f>'Src_Inventory'!B74</f>
        <v/>
      </c>
      <c r="C67" s="21">
        <f>'Src_Inventory'!G74</f>
        <v/>
      </c>
      <c r="D67" s="21">
        <f>"AC-"&amp;A67</f>
        <v/>
      </c>
      <c r="E67" s="21">
        <f>'Src_Inventory'!L74</f>
        <v/>
      </c>
      <c r="F67" s="21">
        <f>'Src_Inventory'!M74</f>
        <v/>
      </c>
      <c r="G67" s="21">
        <f>'Src_Inventory'!N74</f>
        <v/>
      </c>
      <c r="H67" s="22">
        <f>'Src_Inventory'!O74</f>
        <v/>
      </c>
      <c r="I67" s="22">
        <f>ROUNDUP(H67,0)</f>
        <v/>
      </c>
      <c r="J67" s="22">
        <f>'Src_Inventory'!E74</f>
        <v/>
      </c>
      <c r="K67" s="22">
        <f>MAX(I67,J67)</f>
        <v/>
      </c>
      <c r="L67" s="23">
        <f>IF(C67="COVERED",'Parameters &amp; Sources'!$B$11,'Parameters &amp; Sources'!$B$12)</f>
        <v/>
      </c>
      <c r="M67" s="23">
        <f>K67*L67</f>
        <v/>
      </c>
      <c r="N67" s="24">
        <f>COUNTIFS('Src_Billing_Aug'!$E$6:$E$774,A67,'Src_Billing_Aug'!$D$6:$D$774,E67)</f>
        <v/>
      </c>
      <c r="O67" s="22">
        <f>IF(N67=0,"",SUMIFS('Src_Billing_Aug'!$I$6:$I$774,'Src_Billing_Aug'!$E$6:$E$774,A67,'Src_Billing_Aug'!$D$6:$D$774,E67))</f>
        <v/>
      </c>
      <c r="P67" s="23">
        <f>IF(N67=0,"",SUMIFS('Src_Billing_Aug'!$L$6:$L$774,'Src_Billing_Aug'!$E$6:$E$774,A67,'Src_Billing_Aug'!$D$6:$D$774,E67))</f>
        <v/>
      </c>
      <c r="Q67" s="23">
        <f>SUMIFS('Src_Billing_Aug'!$M$6:$M$774,'Src_Billing_Aug'!$E$6:$E$774,A67,'Src_Billing_Aug'!$D$6:$D$774,E67)</f>
        <v/>
      </c>
      <c r="R67" s="23">
        <f>Q67-M67</f>
        <v/>
      </c>
      <c r="S67" s="21">
        <f>IF(N67=0,"MISSING CHARGE",IF(N67&gt;1,"DUPLICATE CHARGE",IF(ABS(R67)&lt;0.005,"MATCH","VARIANCE")))</f>
        <v/>
      </c>
      <c r="T67" s="21">
        <f>IF(AND(C67="COVERED",K67&gt;'Parameters &amp; Sources'!$B$13),"BOARD REVIEW - OVER 40 FT","")</f>
        <v/>
      </c>
      <c r="U67" s="21" t="inlineStr">
        <is>
          <t>slip_inventory_2026-08.csv; billing_transactions_2022_2026.csv</t>
        </is>
      </c>
    </row>
    <row r="68">
      <c r="A68" s="17">
        <f>'Src_Inventory'!A75</f>
        <v/>
      </c>
      <c r="B68" s="17">
        <f>'Src_Inventory'!B75</f>
        <v/>
      </c>
      <c r="C68" s="17">
        <f>'Src_Inventory'!G75</f>
        <v/>
      </c>
      <c r="D68" s="17">
        <f>"AC-"&amp;A68</f>
        <v/>
      </c>
      <c r="E68" s="17">
        <f>'Src_Inventory'!L75</f>
        <v/>
      </c>
      <c r="F68" s="17">
        <f>'Src_Inventory'!M75</f>
        <v/>
      </c>
      <c r="G68" s="17">
        <f>'Src_Inventory'!N75</f>
        <v/>
      </c>
      <c r="H68" s="18">
        <f>'Src_Inventory'!O75</f>
        <v/>
      </c>
      <c r="I68" s="18">
        <f>ROUNDUP(H68,0)</f>
        <v/>
      </c>
      <c r="J68" s="18">
        <f>'Src_Inventory'!E75</f>
        <v/>
      </c>
      <c r="K68" s="18">
        <f>MAX(I68,J68)</f>
        <v/>
      </c>
      <c r="L68" s="19">
        <f>IF(C68="COVERED",'Parameters &amp; Sources'!$B$11,'Parameters &amp; Sources'!$B$12)</f>
        <v/>
      </c>
      <c r="M68" s="19">
        <f>K68*L68</f>
        <v/>
      </c>
      <c r="N68" s="20">
        <f>COUNTIFS('Src_Billing_Aug'!$E$6:$E$774,A68,'Src_Billing_Aug'!$D$6:$D$774,E68)</f>
        <v/>
      </c>
      <c r="O68" s="18">
        <f>IF(N68=0,"",SUMIFS('Src_Billing_Aug'!$I$6:$I$774,'Src_Billing_Aug'!$E$6:$E$774,A68,'Src_Billing_Aug'!$D$6:$D$774,E68))</f>
        <v/>
      </c>
      <c r="P68" s="19">
        <f>IF(N68=0,"",SUMIFS('Src_Billing_Aug'!$L$6:$L$774,'Src_Billing_Aug'!$E$6:$E$774,A68,'Src_Billing_Aug'!$D$6:$D$774,E68))</f>
        <v/>
      </c>
      <c r="Q68" s="19">
        <f>SUMIFS('Src_Billing_Aug'!$M$6:$M$774,'Src_Billing_Aug'!$E$6:$E$774,A68,'Src_Billing_Aug'!$D$6:$D$774,E68)</f>
        <v/>
      </c>
      <c r="R68" s="19">
        <f>Q68-M68</f>
        <v/>
      </c>
      <c r="S68" s="17">
        <f>IF(N68=0,"MISSING CHARGE",IF(N68&gt;1,"DUPLICATE CHARGE",IF(ABS(R68)&lt;0.005,"MATCH","VARIANCE")))</f>
        <v/>
      </c>
      <c r="T68" s="17">
        <f>IF(AND(C68="COVERED",K68&gt;'Parameters &amp; Sources'!$B$13),"BOARD REVIEW - OVER 40 FT","")</f>
        <v/>
      </c>
      <c r="U68" s="17" t="inlineStr">
        <is>
          <t>slip_inventory_2026-08.csv; billing_transactions_2022_2026.csv</t>
        </is>
      </c>
    </row>
    <row r="69">
      <c r="A69" s="21">
        <f>'Src_Inventory'!A76</f>
        <v/>
      </c>
      <c r="B69" s="21">
        <f>'Src_Inventory'!B76</f>
        <v/>
      </c>
      <c r="C69" s="21">
        <f>'Src_Inventory'!G76</f>
        <v/>
      </c>
      <c r="D69" s="21">
        <f>"AC-"&amp;A69</f>
        <v/>
      </c>
      <c r="E69" s="21">
        <f>'Src_Inventory'!L76</f>
        <v/>
      </c>
      <c r="F69" s="21">
        <f>'Src_Inventory'!M76</f>
        <v/>
      </c>
      <c r="G69" s="21">
        <f>'Src_Inventory'!N76</f>
        <v/>
      </c>
      <c r="H69" s="22">
        <f>'Src_Inventory'!O76</f>
        <v/>
      </c>
      <c r="I69" s="22">
        <f>ROUNDUP(H69,0)</f>
        <v/>
      </c>
      <c r="J69" s="22">
        <f>'Src_Inventory'!E76</f>
        <v/>
      </c>
      <c r="K69" s="22">
        <f>MAX(I69,J69)</f>
        <v/>
      </c>
      <c r="L69" s="23">
        <f>IF(C69="COVERED",'Parameters &amp; Sources'!$B$11,'Parameters &amp; Sources'!$B$12)</f>
        <v/>
      </c>
      <c r="M69" s="23">
        <f>K69*L69</f>
        <v/>
      </c>
      <c r="N69" s="24">
        <f>COUNTIFS('Src_Billing_Aug'!$E$6:$E$774,A69,'Src_Billing_Aug'!$D$6:$D$774,E69)</f>
        <v/>
      </c>
      <c r="O69" s="22">
        <f>IF(N69=0,"",SUMIFS('Src_Billing_Aug'!$I$6:$I$774,'Src_Billing_Aug'!$E$6:$E$774,A69,'Src_Billing_Aug'!$D$6:$D$774,E69))</f>
        <v/>
      </c>
      <c r="P69" s="23">
        <f>IF(N69=0,"",SUMIFS('Src_Billing_Aug'!$L$6:$L$774,'Src_Billing_Aug'!$E$6:$E$774,A69,'Src_Billing_Aug'!$D$6:$D$774,E69))</f>
        <v/>
      </c>
      <c r="Q69" s="23">
        <f>SUMIFS('Src_Billing_Aug'!$M$6:$M$774,'Src_Billing_Aug'!$E$6:$E$774,A69,'Src_Billing_Aug'!$D$6:$D$774,E69)</f>
        <v/>
      </c>
      <c r="R69" s="23">
        <f>Q69-M69</f>
        <v/>
      </c>
      <c r="S69" s="21">
        <f>IF(N69=0,"MISSING CHARGE",IF(N69&gt;1,"DUPLICATE CHARGE",IF(ABS(R69)&lt;0.005,"MATCH","VARIANCE")))</f>
        <v/>
      </c>
      <c r="T69" s="21">
        <f>IF(AND(C69="COVERED",K69&gt;'Parameters &amp; Sources'!$B$13),"BOARD REVIEW - OVER 40 FT","")</f>
        <v/>
      </c>
      <c r="U69" s="21" t="inlineStr">
        <is>
          <t>slip_inventory_2026-08.csv; billing_transactions_2022_2026.csv</t>
        </is>
      </c>
    </row>
    <row r="70">
      <c r="A70" s="17">
        <f>'Src_Inventory'!A77</f>
        <v/>
      </c>
      <c r="B70" s="17">
        <f>'Src_Inventory'!B77</f>
        <v/>
      </c>
      <c r="C70" s="17">
        <f>'Src_Inventory'!G77</f>
        <v/>
      </c>
      <c r="D70" s="17">
        <f>"AC-"&amp;A70</f>
        <v/>
      </c>
      <c r="E70" s="17">
        <f>'Src_Inventory'!L77</f>
        <v/>
      </c>
      <c r="F70" s="17">
        <f>'Src_Inventory'!M77</f>
        <v/>
      </c>
      <c r="G70" s="17">
        <f>'Src_Inventory'!N77</f>
        <v/>
      </c>
      <c r="H70" s="18">
        <f>'Src_Inventory'!O77</f>
        <v/>
      </c>
      <c r="I70" s="18">
        <f>ROUNDUP(H70,0)</f>
        <v/>
      </c>
      <c r="J70" s="18">
        <f>'Src_Inventory'!E77</f>
        <v/>
      </c>
      <c r="K70" s="18">
        <f>MAX(I70,J70)</f>
        <v/>
      </c>
      <c r="L70" s="19">
        <f>IF(C70="COVERED",'Parameters &amp; Sources'!$B$11,'Parameters &amp; Sources'!$B$12)</f>
        <v/>
      </c>
      <c r="M70" s="19">
        <f>K70*L70</f>
        <v/>
      </c>
      <c r="N70" s="20">
        <f>COUNTIFS('Src_Billing_Aug'!$E$6:$E$774,A70,'Src_Billing_Aug'!$D$6:$D$774,E70)</f>
        <v/>
      </c>
      <c r="O70" s="18">
        <f>IF(N70=0,"",SUMIFS('Src_Billing_Aug'!$I$6:$I$774,'Src_Billing_Aug'!$E$6:$E$774,A70,'Src_Billing_Aug'!$D$6:$D$774,E70))</f>
        <v/>
      </c>
      <c r="P70" s="19">
        <f>IF(N70=0,"",SUMIFS('Src_Billing_Aug'!$L$6:$L$774,'Src_Billing_Aug'!$E$6:$E$774,A70,'Src_Billing_Aug'!$D$6:$D$774,E70))</f>
        <v/>
      </c>
      <c r="Q70" s="19">
        <f>SUMIFS('Src_Billing_Aug'!$M$6:$M$774,'Src_Billing_Aug'!$E$6:$E$774,A70,'Src_Billing_Aug'!$D$6:$D$774,E70)</f>
        <v/>
      </c>
      <c r="R70" s="19">
        <f>Q70-M70</f>
        <v/>
      </c>
      <c r="S70" s="17">
        <f>IF(N70=0,"MISSING CHARGE",IF(N70&gt;1,"DUPLICATE CHARGE",IF(ABS(R70)&lt;0.005,"MATCH","VARIANCE")))</f>
        <v/>
      </c>
      <c r="T70" s="17">
        <f>IF(AND(C70="COVERED",K70&gt;'Parameters &amp; Sources'!$B$13),"BOARD REVIEW - OVER 40 FT","")</f>
        <v/>
      </c>
      <c r="U70" s="17" t="inlineStr">
        <is>
          <t>slip_inventory_2026-08.csv; billing_transactions_2022_2026.csv</t>
        </is>
      </c>
    </row>
    <row r="71">
      <c r="A71" s="21">
        <f>'Src_Inventory'!A79</f>
        <v/>
      </c>
      <c r="B71" s="21">
        <f>'Src_Inventory'!B79</f>
        <v/>
      </c>
      <c r="C71" s="21">
        <f>'Src_Inventory'!G79</f>
        <v/>
      </c>
      <c r="D71" s="21">
        <f>"AC-"&amp;A71</f>
        <v/>
      </c>
      <c r="E71" s="21">
        <f>'Src_Inventory'!L79</f>
        <v/>
      </c>
      <c r="F71" s="21">
        <f>'Src_Inventory'!M79</f>
        <v/>
      </c>
      <c r="G71" s="21">
        <f>'Src_Inventory'!N79</f>
        <v/>
      </c>
      <c r="H71" s="22">
        <f>'Src_Inventory'!O79</f>
        <v/>
      </c>
      <c r="I71" s="22">
        <f>ROUNDUP(H71,0)</f>
        <v/>
      </c>
      <c r="J71" s="22">
        <f>'Src_Inventory'!E79</f>
        <v/>
      </c>
      <c r="K71" s="22">
        <f>MAX(I71,J71)</f>
        <v/>
      </c>
      <c r="L71" s="23">
        <f>IF(C71="COVERED",'Parameters &amp; Sources'!$B$11,'Parameters &amp; Sources'!$B$12)</f>
        <v/>
      </c>
      <c r="M71" s="23">
        <f>K71*L71</f>
        <v/>
      </c>
      <c r="N71" s="24">
        <f>COUNTIFS('Src_Billing_Aug'!$E$6:$E$774,A71,'Src_Billing_Aug'!$D$6:$D$774,E71)</f>
        <v/>
      </c>
      <c r="O71" s="22">
        <f>IF(N71=0,"",SUMIFS('Src_Billing_Aug'!$I$6:$I$774,'Src_Billing_Aug'!$E$6:$E$774,A71,'Src_Billing_Aug'!$D$6:$D$774,E71))</f>
        <v/>
      </c>
      <c r="P71" s="23">
        <f>IF(N71=0,"",SUMIFS('Src_Billing_Aug'!$L$6:$L$774,'Src_Billing_Aug'!$E$6:$E$774,A71,'Src_Billing_Aug'!$D$6:$D$774,E71))</f>
        <v/>
      </c>
      <c r="Q71" s="23">
        <f>SUMIFS('Src_Billing_Aug'!$M$6:$M$774,'Src_Billing_Aug'!$E$6:$E$774,A71,'Src_Billing_Aug'!$D$6:$D$774,E71)</f>
        <v/>
      </c>
      <c r="R71" s="23">
        <f>Q71-M71</f>
        <v/>
      </c>
      <c r="S71" s="21">
        <f>IF(N71=0,"MISSING CHARGE",IF(N71&gt;1,"DUPLICATE CHARGE",IF(ABS(R71)&lt;0.005,"MATCH","VARIANCE")))</f>
        <v/>
      </c>
      <c r="T71" s="21">
        <f>IF(AND(C71="COVERED",K71&gt;'Parameters &amp; Sources'!$B$13),"BOARD REVIEW - OVER 40 FT","")</f>
        <v/>
      </c>
      <c r="U71" s="21" t="inlineStr">
        <is>
          <t>slip_inventory_2026-08.csv; billing_transactions_2022_2026.csv</t>
        </is>
      </c>
    </row>
    <row r="72">
      <c r="A72" s="17">
        <f>'Src_Inventory'!A80</f>
        <v/>
      </c>
      <c r="B72" s="17">
        <f>'Src_Inventory'!B80</f>
        <v/>
      </c>
      <c r="C72" s="17">
        <f>'Src_Inventory'!G80</f>
        <v/>
      </c>
      <c r="D72" s="17">
        <f>"AC-"&amp;A72</f>
        <v/>
      </c>
      <c r="E72" s="17">
        <f>'Src_Inventory'!L80</f>
        <v/>
      </c>
      <c r="F72" s="17">
        <f>'Src_Inventory'!M80</f>
        <v/>
      </c>
      <c r="G72" s="17">
        <f>'Src_Inventory'!N80</f>
        <v/>
      </c>
      <c r="H72" s="18">
        <f>'Src_Inventory'!O80</f>
        <v/>
      </c>
      <c r="I72" s="18">
        <f>ROUNDUP(H72,0)</f>
        <v/>
      </c>
      <c r="J72" s="18">
        <f>'Src_Inventory'!E80</f>
        <v/>
      </c>
      <c r="K72" s="18">
        <f>MAX(I72,J72)</f>
        <v/>
      </c>
      <c r="L72" s="19">
        <f>IF(C72="COVERED",'Parameters &amp; Sources'!$B$11,'Parameters &amp; Sources'!$B$12)</f>
        <v/>
      </c>
      <c r="M72" s="19">
        <f>K72*L72</f>
        <v/>
      </c>
      <c r="N72" s="20">
        <f>COUNTIFS('Src_Billing_Aug'!$E$6:$E$774,A72,'Src_Billing_Aug'!$D$6:$D$774,E72)</f>
        <v/>
      </c>
      <c r="O72" s="18">
        <f>IF(N72=0,"",SUMIFS('Src_Billing_Aug'!$I$6:$I$774,'Src_Billing_Aug'!$E$6:$E$774,A72,'Src_Billing_Aug'!$D$6:$D$774,E72))</f>
        <v/>
      </c>
      <c r="P72" s="19">
        <f>IF(N72=0,"",SUMIFS('Src_Billing_Aug'!$L$6:$L$774,'Src_Billing_Aug'!$E$6:$E$774,A72,'Src_Billing_Aug'!$D$6:$D$774,E72))</f>
        <v/>
      </c>
      <c r="Q72" s="19">
        <f>SUMIFS('Src_Billing_Aug'!$M$6:$M$774,'Src_Billing_Aug'!$E$6:$E$774,A72,'Src_Billing_Aug'!$D$6:$D$774,E72)</f>
        <v/>
      </c>
      <c r="R72" s="19">
        <f>Q72-M72</f>
        <v/>
      </c>
      <c r="S72" s="17">
        <f>IF(N72=0,"MISSING CHARGE",IF(N72&gt;1,"DUPLICATE CHARGE",IF(ABS(R72)&lt;0.005,"MATCH","VARIANCE")))</f>
        <v/>
      </c>
      <c r="T72" s="17">
        <f>IF(AND(C72="COVERED",K72&gt;'Parameters &amp; Sources'!$B$13),"BOARD REVIEW - OVER 40 FT","")</f>
        <v/>
      </c>
      <c r="U72" s="17" t="inlineStr">
        <is>
          <t>slip_inventory_2026-08.csv; billing_transactions_2022_2026.csv</t>
        </is>
      </c>
    </row>
    <row r="73">
      <c r="A73" s="21">
        <f>'Src_Inventory'!A81</f>
        <v/>
      </c>
      <c r="B73" s="21">
        <f>'Src_Inventory'!B81</f>
        <v/>
      </c>
      <c r="C73" s="21">
        <f>'Src_Inventory'!G81</f>
        <v/>
      </c>
      <c r="D73" s="21">
        <f>"AC-"&amp;A73</f>
        <v/>
      </c>
      <c r="E73" s="21">
        <f>'Src_Inventory'!L81</f>
        <v/>
      </c>
      <c r="F73" s="21">
        <f>'Src_Inventory'!M81</f>
        <v/>
      </c>
      <c r="G73" s="21">
        <f>'Src_Inventory'!N81</f>
        <v/>
      </c>
      <c r="H73" s="22">
        <f>'Src_Inventory'!O81</f>
        <v/>
      </c>
      <c r="I73" s="22">
        <f>ROUNDUP(H73,0)</f>
        <v/>
      </c>
      <c r="J73" s="22">
        <f>'Src_Inventory'!E81</f>
        <v/>
      </c>
      <c r="K73" s="22">
        <f>MAX(I73,J73)</f>
        <v/>
      </c>
      <c r="L73" s="23">
        <f>IF(C73="COVERED",'Parameters &amp; Sources'!$B$11,'Parameters &amp; Sources'!$B$12)</f>
        <v/>
      </c>
      <c r="M73" s="23">
        <f>K73*L73</f>
        <v/>
      </c>
      <c r="N73" s="24">
        <f>COUNTIFS('Src_Billing_Aug'!$E$6:$E$774,A73,'Src_Billing_Aug'!$D$6:$D$774,E73)</f>
        <v/>
      </c>
      <c r="O73" s="22">
        <f>IF(N73=0,"",SUMIFS('Src_Billing_Aug'!$I$6:$I$774,'Src_Billing_Aug'!$E$6:$E$774,A73,'Src_Billing_Aug'!$D$6:$D$774,E73))</f>
        <v/>
      </c>
      <c r="P73" s="23">
        <f>IF(N73=0,"",SUMIFS('Src_Billing_Aug'!$L$6:$L$774,'Src_Billing_Aug'!$E$6:$E$774,A73,'Src_Billing_Aug'!$D$6:$D$774,E73))</f>
        <v/>
      </c>
      <c r="Q73" s="23">
        <f>SUMIFS('Src_Billing_Aug'!$M$6:$M$774,'Src_Billing_Aug'!$E$6:$E$774,A73,'Src_Billing_Aug'!$D$6:$D$774,E73)</f>
        <v/>
      </c>
      <c r="R73" s="23">
        <f>Q73-M73</f>
        <v/>
      </c>
      <c r="S73" s="21">
        <f>IF(N73=0,"MISSING CHARGE",IF(N73&gt;1,"DUPLICATE CHARGE",IF(ABS(R73)&lt;0.005,"MATCH","VARIANCE")))</f>
        <v/>
      </c>
      <c r="T73" s="21">
        <f>IF(AND(C73="COVERED",K73&gt;'Parameters &amp; Sources'!$B$13),"BOARD REVIEW - OVER 40 FT","")</f>
        <v/>
      </c>
      <c r="U73" s="21" t="inlineStr">
        <is>
          <t>slip_inventory_2026-08.csv; billing_transactions_2022_2026.csv</t>
        </is>
      </c>
    </row>
    <row r="74">
      <c r="A74" s="17">
        <f>'Src_Inventory'!A82</f>
        <v/>
      </c>
      <c r="B74" s="17">
        <f>'Src_Inventory'!B82</f>
        <v/>
      </c>
      <c r="C74" s="17">
        <f>'Src_Inventory'!G82</f>
        <v/>
      </c>
      <c r="D74" s="17">
        <f>"AC-"&amp;A74</f>
        <v/>
      </c>
      <c r="E74" s="17">
        <f>'Src_Inventory'!L82</f>
        <v/>
      </c>
      <c r="F74" s="17">
        <f>'Src_Inventory'!M82</f>
        <v/>
      </c>
      <c r="G74" s="17">
        <f>'Src_Inventory'!N82</f>
        <v/>
      </c>
      <c r="H74" s="18">
        <f>'Src_Inventory'!O82</f>
        <v/>
      </c>
      <c r="I74" s="18">
        <f>ROUNDUP(H74,0)</f>
        <v/>
      </c>
      <c r="J74" s="18">
        <f>'Src_Inventory'!E82</f>
        <v/>
      </c>
      <c r="K74" s="18">
        <f>MAX(I74,J74)</f>
        <v/>
      </c>
      <c r="L74" s="19">
        <f>IF(C74="COVERED",'Parameters &amp; Sources'!$B$11,'Parameters &amp; Sources'!$B$12)</f>
        <v/>
      </c>
      <c r="M74" s="19">
        <f>K74*L74</f>
        <v/>
      </c>
      <c r="N74" s="20">
        <f>COUNTIFS('Src_Billing_Aug'!$E$6:$E$774,A74,'Src_Billing_Aug'!$D$6:$D$774,E74)</f>
        <v/>
      </c>
      <c r="O74" s="18">
        <f>IF(N74=0,"",SUMIFS('Src_Billing_Aug'!$I$6:$I$774,'Src_Billing_Aug'!$E$6:$E$774,A74,'Src_Billing_Aug'!$D$6:$D$774,E74))</f>
        <v/>
      </c>
      <c r="P74" s="19">
        <f>IF(N74=0,"",SUMIFS('Src_Billing_Aug'!$L$6:$L$774,'Src_Billing_Aug'!$E$6:$E$774,A74,'Src_Billing_Aug'!$D$6:$D$774,E74))</f>
        <v/>
      </c>
      <c r="Q74" s="19">
        <f>SUMIFS('Src_Billing_Aug'!$M$6:$M$774,'Src_Billing_Aug'!$E$6:$E$774,A74,'Src_Billing_Aug'!$D$6:$D$774,E74)</f>
        <v/>
      </c>
      <c r="R74" s="19">
        <f>Q74-M74</f>
        <v/>
      </c>
      <c r="S74" s="17">
        <f>IF(N74=0,"MISSING CHARGE",IF(N74&gt;1,"DUPLICATE CHARGE",IF(ABS(R74)&lt;0.005,"MATCH","VARIANCE")))</f>
        <v/>
      </c>
      <c r="T74" s="17">
        <f>IF(AND(C74="COVERED",K74&gt;'Parameters &amp; Sources'!$B$13),"BOARD REVIEW - OVER 40 FT","")</f>
        <v/>
      </c>
      <c r="U74" s="17" t="inlineStr">
        <is>
          <t>slip_inventory_2026-08.csv; billing_transactions_2022_2026.csv</t>
        </is>
      </c>
    </row>
    <row r="75">
      <c r="A75" s="21">
        <f>'Src_Inventory'!A83</f>
        <v/>
      </c>
      <c r="B75" s="21">
        <f>'Src_Inventory'!B83</f>
        <v/>
      </c>
      <c r="C75" s="21">
        <f>'Src_Inventory'!G83</f>
        <v/>
      </c>
      <c r="D75" s="21">
        <f>"AC-"&amp;A75</f>
        <v/>
      </c>
      <c r="E75" s="21">
        <f>'Src_Inventory'!L83</f>
        <v/>
      </c>
      <c r="F75" s="21">
        <f>'Src_Inventory'!M83</f>
        <v/>
      </c>
      <c r="G75" s="21">
        <f>'Src_Inventory'!N83</f>
        <v/>
      </c>
      <c r="H75" s="22">
        <f>'Src_Inventory'!O83</f>
        <v/>
      </c>
      <c r="I75" s="22">
        <f>ROUNDUP(H75,0)</f>
        <v/>
      </c>
      <c r="J75" s="22">
        <f>'Src_Inventory'!E83</f>
        <v/>
      </c>
      <c r="K75" s="22">
        <f>MAX(I75,J75)</f>
        <v/>
      </c>
      <c r="L75" s="23">
        <f>IF(C75="COVERED",'Parameters &amp; Sources'!$B$11,'Parameters &amp; Sources'!$B$12)</f>
        <v/>
      </c>
      <c r="M75" s="23">
        <f>K75*L75</f>
        <v/>
      </c>
      <c r="N75" s="24">
        <f>COUNTIFS('Src_Billing_Aug'!$E$6:$E$774,A75,'Src_Billing_Aug'!$D$6:$D$774,E75)</f>
        <v/>
      </c>
      <c r="O75" s="22">
        <f>IF(N75=0,"",SUMIFS('Src_Billing_Aug'!$I$6:$I$774,'Src_Billing_Aug'!$E$6:$E$774,A75,'Src_Billing_Aug'!$D$6:$D$774,E75))</f>
        <v/>
      </c>
      <c r="P75" s="23">
        <f>IF(N75=0,"",SUMIFS('Src_Billing_Aug'!$L$6:$L$774,'Src_Billing_Aug'!$E$6:$E$774,A75,'Src_Billing_Aug'!$D$6:$D$774,E75))</f>
        <v/>
      </c>
      <c r="Q75" s="23">
        <f>SUMIFS('Src_Billing_Aug'!$M$6:$M$774,'Src_Billing_Aug'!$E$6:$E$774,A75,'Src_Billing_Aug'!$D$6:$D$774,E75)</f>
        <v/>
      </c>
      <c r="R75" s="23">
        <f>Q75-M75</f>
        <v/>
      </c>
      <c r="S75" s="21">
        <f>IF(N75=0,"MISSING CHARGE",IF(N75&gt;1,"DUPLICATE CHARGE",IF(ABS(R75)&lt;0.005,"MATCH","VARIANCE")))</f>
        <v/>
      </c>
      <c r="T75" s="21">
        <f>IF(AND(C75="COVERED",K75&gt;'Parameters &amp; Sources'!$B$13),"BOARD REVIEW - OVER 40 FT","")</f>
        <v/>
      </c>
      <c r="U75" s="21" t="inlineStr">
        <is>
          <t>slip_inventory_2026-08.csv; billing_transactions_2022_2026.csv</t>
        </is>
      </c>
    </row>
    <row r="76">
      <c r="A76" s="17">
        <f>'Src_Inventory'!A84</f>
        <v/>
      </c>
      <c r="B76" s="17">
        <f>'Src_Inventory'!B84</f>
        <v/>
      </c>
      <c r="C76" s="17">
        <f>'Src_Inventory'!G84</f>
        <v/>
      </c>
      <c r="D76" s="17">
        <f>"AC-"&amp;A76</f>
        <v/>
      </c>
      <c r="E76" s="17">
        <f>'Src_Inventory'!L84</f>
        <v/>
      </c>
      <c r="F76" s="17">
        <f>'Src_Inventory'!M84</f>
        <v/>
      </c>
      <c r="G76" s="17">
        <f>'Src_Inventory'!N84</f>
        <v/>
      </c>
      <c r="H76" s="18">
        <f>'Src_Inventory'!O84</f>
        <v/>
      </c>
      <c r="I76" s="18">
        <f>ROUNDUP(H76,0)</f>
        <v/>
      </c>
      <c r="J76" s="18">
        <f>'Src_Inventory'!E84</f>
        <v/>
      </c>
      <c r="K76" s="18">
        <f>MAX(I76,J76)</f>
        <v/>
      </c>
      <c r="L76" s="19">
        <f>IF(C76="COVERED",'Parameters &amp; Sources'!$B$11,'Parameters &amp; Sources'!$B$12)</f>
        <v/>
      </c>
      <c r="M76" s="19">
        <f>K76*L76</f>
        <v/>
      </c>
      <c r="N76" s="20">
        <f>COUNTIFS('Src_Billing_Aug'!$E$6:$E$774,A76,'Src_Billing_Aug'!$D$6:$D$774,E76)</f>
        <v/>
      </c>
      <c r="O76" s="18">
        <f>IF(N76=0,"",SUMIFS('Src_Billing_Aug'!$I$6:$I$774,'Src_Billing_Aug'!$E$6:$E$774,A76,'Src_Billing_Aug'!$D$6:$D$774,E76))</f>
        <v/>
      </c>
      <c r="P76" s="19">
        <f>IF(N76=0,"",SUMIFS('Src_Billing_Aug'!$L$6:$L$774,'Src_Billing_Aug'!$E$6:$E$774,A76,'Src_Billing_Aug'!$D$6:$D$774,E76))</f>
        <v/>
      </c>
      <c r="Q76" s="19">
        <f>SUMIFS('Src_Billing_Aug'!$M$6:$M$774,'Src_Billing_Aug'!$E$6:$E$774,A76,'Src_Billing_Aug'!$D$6:$D$774,E76)</f>
        <v/>
      </c>
      <c r="R76" s="19">
        <f>Q76-M76</f>
        <v/>
      </c>
      <c r="S76" s="17">
        <f>IF(N76=0,"MISSING CHARGE",IF(N76&gt;1,"DUPLICATE CHARGE",IF(ABS(R76)&lt;0.005,"MATCH","VARIANCE")))</f>
        <v/>
      </c>
      <c r="T76" s="17">
        <f>IF(AND(C76="COVERED",K76&gt;'Parameters &amp; Sources'!$B$13),"BOARD REVIEW - OVER 40 FT","")</f>
        <v/>
      </c>
      <c r="U76" s="17" t="inlineStr">
        <is>
          <t>slip_inventory_2026-08.csv; billing_transactions_2022_2026.csv</t>
        </is>
      </c>
    </row>
    <row r="77">
      <c r="A77" s="21">
        <f>'Src_Inventory'!A85</f>
        <v/>
      </c>
      <c r="B77" s="21">
        <f>'Src_Inventory'!B85</f>
        <v/>
      </c>
      <c r="C77" s="21">
        <f>'Src_Inventory'!G85</f>
        <v/>
      </c>
      <c r="D77" s="21">
        <f>"AC-"&amp;A77</f>
        <v/>
      </c>
      <c r="E77" s="21">
        <f>'Src_Inventory'!L85</f>
        <v/>
      </c>
      <c r="F77" s="21">
        <f>'Src_Inventory'!M85</f>
        <v/>
      </c>
      <c r="G77" s="21">
        <f>'Src_Inventory'!N85</f>
        <v/>
      </c>
      <c r="H77" s="22">
        <f>'Src_Inventory'!O85</f>
        <v/>
      </c>
      <c r="I77" s="22">
        <f>ROUNDUP(H77,0)</f>
        <v/>
      </c>
      <c r="J77" s="22">
        <f>'Src_Inventory'!E85</f>
        <v/>
      </c>
      <c r="K77" s="22">
        <f>MAX(I77,J77)</f>
        <v/>
      </c>
      <c r="L77" s="23">
        <f>IF(C77="COVERED",'Parameters &amp; Sources'!$B$11,'Parameters &amp; Sources'!$B$12)</f>
        <v/>
      </c>
      <c r="M77" s="23">
        <f>K77*L77</f>
        <v/>
      </c>
      <c r="N77" s="24">
        <f>COUNTIFS('Src_Billing_Aug'!$E$6:$E$774,A77,'Src_Billing_Aug'!$D$6:$D$774,E77)</f>
        <v/>
      </c>
      <c r="O77" s="22">
        <f>IF(N77=0,"",SUMIFS('Src_Billing_Aug'!$I$6:$I$774,'Src_Billing_Aug'!$E$6:$E$774,A77,'Src_Billing_Aug'!$D$6:$D$774,E77))</f>
        <v/>
      </c>
      <c r="P77" s="23">
        <f>IF(N77=0,"",SUMIFS('Src_Billing_Aug'!$L$6:$L$774,'Src_Billing_Aug'!$E$6:$E$774,A77,'Src_Billing_Aug'!$D$6:$D$774,E77))</f>
        <v/>
      </c>
      <c r="Q77" s="23">
        <f>SUMIFS('Src_Billing_Aug'!$M$6:$M$774,'Src_Billing_Aug'!$E$6:$E$774,A77,'Src_Billing_Aug'!$D$6:$D$774,E77)</f>
        <v/>
      </c>
      <c r="R77" s="23">
        <f>Q77-M77</f>
        <v/>
      </c>
      <c r="S77" s="21">
        <f>IF(N77=0,"MISSING CHARGE",IF(N77&gt;1,"DUPLICATE CHARGE",IF(ABS(R77)&lt;0.005,"MATCH","VARIANCE")))</f>
        <v/>
      </c>
      <c r="T77" s="21">
        <f>IF(AND(C77="COVERED",K77&gt;'Parameters &amp; Sources'!$B$13),"BOARD REVIEW - OVER 40 FT","")</f>
        <v/>
      </c>
      <c r="U77" s="21" t="inlineStr">
        <is>
          <t>slip_inventory_2026-08.csv; billing_transactions_2022_2026.csv</t>
        </is>
      </c>
    </row>
    <row r="78">
      <c r="A78" s="17">
        <f>'Src_Inventory'!A86</f>
        <v/>
      </c>
      <c r="B78" s="17">
        <f>'Src_Inventory'!B86</f>
        <v/>
      </c>
      <c r="C78" s="17">
        <f>'Src_Inventory'!G86</f>
        <v/>
      </c>
      <c r="D78" s="17">
        <f>"AC-"&amp;A78</f>
        <v/>
      </c>
      <c r="E78" s="17">
        <f>'Src_Inventory'!L86</f>
        <v/>
      </c>
      <c r="F78" s="17">
        <f>'Src_Inventory'!M86</f>
        <v/>
      </c>
      <c r="G78" s="17">
        <f>'Src_Inventory'!N86</f>
        <v/>
      </c>
      <c r="H78" s="18">
        <f>'Src_Inventory'!O86</f>
        <v/>
      </c>
      <c r="I78" s="18">
        <f>ROUNDUP(H78,0)</f>
        <v/>
      </c>
      <c r="J78" s="18">
        <f>'Src_Inventory'!E86</f>
        <v/>
      </c>
      <c r="K78" s="18">
        <f>MAX(I78,J78)</f>
        <v/>
      </c>
      <c r="L78" s="19">
        <f>IF(C78="COVERED",'Parameters &amp; Sources'!$B$11,'Parameters &amp; Sources'!$B$12)</f>
        <v/>
      </c>
      <c r="M78" s="19">
        <f>K78*L78</f>
        <v/>
      </c>
      <c r="N78" s="20">
        <f>COUNTIFS('Src_Billing_Aug'!$E$6:$E$774,A78,'Src_Billing_Aug'!$D$6:$D$774,E78)</f>
        <v/>
      </c>
      <c r="O78" s="18">
        <f>IF(N78=0,"",SUMIFS('Src_Billing_Aug'!$I$6:$I$774,'Src_Billing_Aug'!$E$6:$E$774,A78,'Src_Billing_Aug'!$D$6:$D$774,E78))</f>
        <v/>
      </c>
      <c r="P78" s="19">
        <f>IF(N78=0,"",SUMIFS('Src_Billing_Aug'!$L$6:$L$774,'Src_Billing_Aug'!$E$6:$E$774,A78,'Src_Billing_Aug'!$D$6:$D$774,E78))</f>
        <v/>
      </c>
      <c r="Q78" s="19">
        <f>SUMIFS('Src_Billing_Aug'!$M$6:$M$774,'Src_Billing_Aug'!$E$6:$E$774,A78,'Src_Billing_Aug'!$D$6:$D$774,E78)</f>
        <v/>
      </c>
      <c r="R78" s="19">
        <f>Q78-M78</f>
        <v/>
      </c>
      <c r="S78" s="17">
        <f>IF(N78=0,"MISSING CHARGE",IF(N78&gt;1,"DUPLICATE CHARGE",IF(ABS(R78)&lt;0.005,"MATCH","VARIANCE")))</f>
        <v/>
      </c>
      <c r="T78" s="17">
        <f>IF(AND(C78="COVERED",K78&gt;'Parameters &amp; Sources'!$B$13),"BOARD REVIEW - OVER 40 FT","")</f>
        <v/>
      </c>
      <c r="U78" s="17" t="inlineStr">
        <is>
          <t>slip_inventory_2026-08.csv; billing_transactions_2022_2026.csv</t>
        </is>
      </c>
    </row>
    <row r="79">
      <c r="A79" s="21">
        <f>'Src_Inventory'!A87</f>
        <v/>
      </c>
      <c r="B79" s="21">
        <f>'Src_Inventory'!B87</f>
        <v/>
      </c>
      <c r="C79" s="21">
        <f>'Src_Inventory'!G87</f>
        <v/>
      </c>
      <c r="D79" s="21">
        <f>"AC-"&amp;A79</f>
        <v/>
      </c>
      <c r="E79" s="21">
        <f>'Src_Inventory'!L87</f>
        <v/>
      </c>
      <c r="F79" s="21">
        <f>'Src_Inventory'!M87</f>
        <v/>
      </c>
      <c r="G79" s="21">
        <f>'Src_Inventory'!N87</f>
        <v/>
      </c>
      <c r="H79" s="22">
        <f>'Src_Inventory'!O87</f>
        <v/>
      </c>
      <c r="I79" s="22">
        <f>ROUNDUP(H79,0)</f>
        <v/>
      </c>
      <c r="J79" s="22">
        <f>'Src_Inventory'!E87</f>
        <v/>
      </c>
      <c r="K79" s="22">
        <f>MAX(I79,J79)</f>
        <v/>
      </c>
      <c r="L79" s="23">
        <f>IF(C79="COVERED",'Parameters &amp; Sources'!$B$11,'Parameters &amp; Sources'!$B$12)</f>
        <v/>
      </c>
      <c r="M79" s="23">
        <f>K79*L79</f>
        <v/>
      </c>
      <c r="N79" s="24">
        <f>COUNTIFS('Src_Billing_Aug'!$E$6:$E$774,A79,'Src_Billing_Aug'!$D$6:$D$774,E79)</f>
        <v/>
      </c>
      <c r="O79" s="22">
        <f>IF(N79=0,"",SUMIFS('Src_Billing_Aug'!$I$6:$I$774,'Src_Billing_Aug'!$E$6:$E$774,A79,'Src_Billing_Aug'!$D$6:$D$774,E79))</f>
        <v/>
      </c>
      <c r="P79" s="23">
        <f>IF(N79=0,"",SUMIFS('Src_Billing_Aug'!$L$6:$L$774,'Src_Billing_Aug'!$E$6:$E$774,A79,'Src_Billing_Aug'!$D$6:$D$774,E79))</f>
        <v/>
      </c>
      <c r="Q79" s="23">
        <f>SUMIFS('Src_Billing_Aug'!$M$6:$M$774,'Src_Billing_Aug'!$E$6:$E$774,A79,'Src_Billing_Aug'!$D$6:$D$774,E79)</f>
        <v/>
      </c>
      <c r="R79" s="23">
        <f>Q79-M79</f>
        <v/>
      </c>
      <c r="S79" s="21">
        <f>IF(N79=0,"MISSING CHARGE",IF(N79&gt;1,"DUPLICATE CHARGE",IF(ABS(R79)&lt;0.005,"MATCH","VARIANCE")))</f>
        <v/>
      </c>
      <c r="T79" s="21">
        <f>IF(AND(C79="COVERED",K79&gt;'Parameters &amp; Sources'!$B$13),"BOARD REVIEW - OVER 40 FT","")</f>
        <v/>
      </c>
      <c r="U79" s="21" t="inlineStr">
        <is>
          <t>slip_inventory_2026-08.csv; billing_transactions_2022_2026.csv</t>
        </is>
      </c>
    </row>
    <row r="80">
      <c r="A80" s="17">
        <f>'Src_Inventory'!A88</f>
        <v/>
      </c>
      <c r="B80" s="17">
        <f>'Src_Inventory'!B88</f>
        <v/>
      </c>
      <c r="C80" s="17">
        <f>'Src_Inventory'!G88</f>
        <v/>
      </c>
      <c r="D80" s="17">
        <f>"AC-"&amp;A80</f>
        <v/>
      </c>
      <c r="E80" s="17">
        <f>'Src_Inventory'!L88</f>
        <v/>
      </c>
      <c r="F80" s="17">
        <f>'Src_Inventory'!M88</f>
        <v/>
      </c>
      <c r="G80" s="17">
        <f>'Src_Inventory'!N88</f>
        <v/>
      </c>
      <c r="H80" s="18">
        <f>'Src_Inventory'!O88</f>
        <v/>
      </c>
      <c r="I80" s="18">
        <f>ROUNDUP(H80,0)</f>
        <v/>
      </c>
      <c r="J80" s="18">
        <f>'Src_Inventory'!E88</f>
        <v/>
      </c>
      <c r="K80" s="18">
        <f>MAX(I80,J80)</f>
        <v/>
      </c>
      <c r="L80" s="19">
        <f>IF(C80="COVERED",'Parameters &amp; Sources'!$B$11,'Parameters &amp; Sources'!$B$12)</f>
        <v/>
      </c>
      <c r="M80" s="19">
        <f>K80*L80</f>
        <v/>
      </c>
      <c r="N80" s="20">
        <f>COUNTIFS('Src_Billing_Aug'!$E$6:$E$774,A80,'Src_Billing_Aug'!$D$6:$D$774,E80)</f>
        <v/>
      </c>
      <c r="O80" s="18">
        <f>IF(N80=0,"",SUMIFS('Src_Billing_Aug'!$I$6:$I$774,'Src_Billing_Aug'!$E$6:$E$774,A80,'Src_Billing_Aug'!$D$6:$D$774,E80))</f>
        <v/>
      </c>
      <c r="P80" s="19">
        <f>IF(N80=0,"",SUMIFS('Src_Billing_Aug'!$L$6:$L$774,'Src_Billing_Aug'!$E$6:$E$774,A80,'Src_Billing_Aug'!$D$6:$D$774,E80))</f>
        <v/>
      </c>
      <c r="Q80" s="19">
        <f>SUMIFS('Src_Billing_Aug'!$M$6:$M$774,'Src_Billing_Aug'!$E$6:$E$774,A80,'Src_Billing_Aug'!$D$6:$D$774,E80)</f>
        <v/>
      </c>
      <c r="R80" s="19">
        <f>Q80-M80</f>
        <v/>
      </c>
      <c r="S80" s="17">
        <f>IF(N80=0,"MISSING CHARGE",IF(N80&gt;1,"DUPLICATE CHARGE",IF(ABS(R80)&lt;0.005,"MATCH","VARIANCE")))</f>
        <v/>
      </c>
      <c r="T80" s="17">
        <f>IF(AND(C80="COVERED",K80&gt;'Parameters &amp; Sources'!$B$13),"BOARD REVIEW - OVER 40 FT","")</f>
        <v/>
      </c>
      <c r="U80" s="17" t="inlineStr">
        <is>
          <t>slip_inventory_2026-08.csv; billing_transactions_2022_2026.csv</t>
        </is>
      </c>
    </row>
    <row r="81">
      <c r="A81" s="21">
        <f>'Src_Inventory'!A89</f>
        <v/>
      </c>
      <c r="B81" s="21">
        <f>'Src_Inventory'!B89</f>
        <v/>
      </c>
      <c r="C81" s="21">
        <f>'Src_Inventory'!G89</f>
        <v/>
      </c>
      <c r="D81" s="21">
        <f>"AC-"&amp;A81</f>
        <v/>
      </c>
      <c r="E81" s="21">
        <f>'Src_Inventory'!L89</f>
        <v/>
      </c>
      <c r="F81" s="21">
        <f>'Src_Inventory'!M89</f>
        <v/>
      </c>
      <c r="G81" s="21">
        <f>'Src_Inventory'!N89</f>
        <v/>
      </c>
      <c r="H81" s="22">
        <f>'Src_Inventory'!O89</f>
        <v/>
      </c>
      <c r="I81" s="22">
        <f>ROUNDUP(H81,0)</f>
        <v/>
      </c>
      <c r="J81" s="22">
        <f>'Src_Inventory'!E89</f>
        <v/>
      </c>
      <c r="K81" s="22">
        <f>MAX(I81,J81)</f>
        <v/>
      </c>
      <c r="L81" s="23">
        <f>IF(C81="COVERED",'Parameters &amp; Sources'!$B$11,'Parameters &amp; Sources'!$B$12)</f>
        <v/>
      </c>
      <c r="M81" s="23">
        <f>K81*L81</f>
        <v/>
      </c>
      <c r="N81" s="24">
        <f>COUNTIFS('Src_Billing_Aug'!$E$6:$E$774,A81,'Src_Billing_Aug'!$D$6:$D$774,E81)</f>
        <v/>
      </c>
      <c r="O81" s="22">
        <f>IF(N81=0,"",SUMIFS('Src_Billing_Aug'!$I$6:$I$774,'Src_Billing_Aug'!$E$6:$E$774,A81,'Src_Billing_Aug'!$D$6:$D$774,E81))</f>
        <v/>
      </c>
      <c r="P81" s="23">
        <f>IF(N81=0,"",SUMIFS('Src_Billing_Aug'!$L$6:$L$774,'Src_Billing_Aug'!$E$6:$E$774,A81,'Src_Billing_Aug'!$D$6:$D$774,E81))</f>
        <v/>
      </c>
      <c r="Q81" s="23">
        <f>SUMIFS('Src_Billing_Aug'!$M$6:$M$774,'Src_Billing_Aug'!$E$6:$E$774,A81,'Src_Billing_Aug'!$D$6:$D$774,E81)</f>
        <v/>
      </c>
      <c r="R81" s="23">
        <f>Q81-M81</f>
        <v/>
      </c>
      <c r="S81" s="21">
        <f>IF(N81=0,"MISSING CHARGE",IF(N81&gt;1,"DUPLICATE CHARGE",IF(ABS(R81)&lt;0.005,"MATCH","VARIANCE")))</f>
        <v/>
      </c>
      <c r="T81" s="21">
        <f>IF(AND(C81="COVERED",K81&gt;'Parameters &amp; Sources'!$B$13),"BOARD REVIEW - OVER 40 FT","")</f>
        <v/>
      </c>
      <c r="U81" s="21" t="inlineStr">
        <is>
          <t>slip_inventory_2026-08.csv; billing_transactions_2022_2026.csv</t>
        </is>
      </c>
    </row>
    <row r="82">
      <c r="A82" s="17">
        <f>'Src_Inventory'!A90</f>
        <v/>
      </c>
      <c r="B82" s="17">
        <f>'Src_Inventory'!B90</f>
        <v/>
      </c>
      <c r="C82" s="17">
        <f>'Src_Inventory'!G90</f>
        <v/>
      </c>
      <c r="D82" s="17">
        <f>"AC-"&amp;A82</f>
        <v/>
      </c>
      <c r="E82" s="17">
        <f>'Src_Inventory'!L90</f>
        <v/>
      </c>
      <c r="F82" s="17">
        <f>'Src_Inventory'!M90</f>
        <v/>
      </c>
      <c r="G82" s="17">
        <f>'Src_Inventory'!N90</f>
        <v/>
      </c>
      <c r="H82" s="18">
        <f>'Src_Inventory'!O90</f>
        <v/>
      </c>
      <c r="I82" s="18">
        <f>ROUNDUP(H82,0)</f>
        <v/>
      </c>
      <c r="J82" s="18">
        <f>'Src_Inventory'!E90</f>
        <v/>
      </c>
      <c r="K82" s="18">
        <f>MAX(I82,J82)</f>
        <v/>
      </c>
      <c r="L82" s="19">
        <f>IF(C82="COVERED",'Parameters &amp; Sources'!$B$11,'Parameters &amp; Sources'!$B$12)</f>
        <v/>
      </c>
      <c r="M82" s="19">
        <f>K82*L82</f>
        <v/>
      </c>
      <c r="N82" s="20">
        <f>COUNTIFS('Src_Billing_Aug'!$E$6:$E$774,A82,'Src_Billing_Aug'!$D$6:$D$774,E82)</f>
        <v/>
      </c>
      <c r="O82" s="18">
        <f>IF(N82=0,"",SUMIFS('Src_Billing_Aug'!$I$6:$I$774,'Src_Billing_Aug'!$E$6:$E$774,A82,'Src_Billing_Aug'!$D$6:$D$774,E82))</f>
        <v/>
      </c>
      <c r="P82" s="19">
        <f>IF(N82=0,"",SUMIFS('Src_Billing_Aug'!$L$6:$L$774,'Src_Billing_Aug'!$E$6:$E$774,A82,'Src_Billing_Aug'!$D$6:$D$774,E82))</f>
        <v/>
      </c>
      <c r="Q82" s="19">
        <f>SUMIFS('Src_Billing_Aug'!$M$6:$M$774,'Src_Billing_Aug'!$E$6:$E$774,A82,'Src_Billing_Aug'!$D$6:$D$774,E82)</f>
        <v/>
      </c>
      <c r="R82" s="19">
        <f>Q82-M82</f>
        <v/>
      </c>
      <c r="S82" s="17">
        <f>IF(N82=0,"MISSING CHARGE",IF(N82&gt;1,"DUPLICATE CHARGE",IF(ABS(R82)&lt;0.005,"MATCH","VARIANCE")))</f>
        <v/>
      </c>
      <c r="T82" s="17">
        <f>IF(AND(C82="COVERED",K82&gt;'Parameters &amp; Sources'!$B$13),"BOARD REVIEW - OVER 40 FT","")</f>
        <v/>
      </c>
      <c r="U82" s="17" t="inlineStr">
        <is>
          <t>slip_inventory_2026-08.csv; billing_transactions_2022_2026.csv</t>
        </is>
      </c>
    </row>
    <row r="83">
      <c r="A83" s="21">
        <f>'Src_Inventory'!A92</f>
        <v/>
      </c>
      <c r="B83" s="21">
        <f>'Src_Inventory'!B92</f>
        <v/>
      </c>
      <c r="C83" s="21">
        <f>'Src_Inventory'!G92</f>
        <v/>
      </c>
      <c r="D83" s="21">
        <f>"AC-"&amp;A83</f>
        <v/>
      </c>
      <c r="E83" s="21">
        <f>'Src_Inventory'!L92</f>
        <v/>
      </c>
      <c r="F83" s="21">
        <f>'Src_Inventory'!M92</f>
        <v/>
      </c>
      <c r="G83" s="21">
        <f>'Src_Inventory'!N92</f>
        <v/>
      </c>
      <c r="H83" s="22">
        <f>'Src_Inventory'!O92</f>
        <v/>
      </c>
      <c r="I83" s="22">
        <f>ROUNDUP(H83,0)</f>
        <v/>
      </c>
      <c r="J83" s="22">
        <f>'Src_Inventory'!E92</f>
        <v/>
      </c>
      <c r="K83" s="22">
        <f>MAX(I83,J83)</f>
        <v/>
      </c>
      <c r="L83" s="23">
        <f>IF(C83="COVERED",'Parameters &amp; Sources'!$B$11,'Parameters &amp; Sources'!$B$12)</f>
        <v/>
      </c>
      <c r="M83" s="23">
        <f>K83*L83</f>
        <v/>
      </c>
      <c r="N83" s="24">
        <f>COUNTIFS('Src_Billing_Aug'!$E$6:$E$774,A83,'Src_Billing_Aug'!$D$6:$D$774,E83)</f>
        <v/>
      </c>
      <c r="O83" s="22">
        <f>IF(N83=0,"",SUMIFS('Src_Billing_Aug'!$I$6:$I$774,'Src_Billing_Aug'!$E$6:$E$774,A83,'Src_Billing_Aug'!$D$6:$D$774,E83))</f>
        <v/>
      </c>
      <c r="P83" s="23">
        <f>IF(N83=0,"",SUMIFS('Src_Billing_Aug'!$L$6:$L$774,'Src_Billing_Aug'!$E$6:$E$774,A83,'Src_Billing_Aug'!$D$6:$D$774,E83))</f>
        <v/>
      </c>
      <c r="Q83" s="23">
        <f>SUMIFS('Src_Billing_Aug'!$M$6:$M$774,'Src_Billing_Aug'!$E$6:$E$774,A83,'Src_Billing_Aug'!$D$6:$D$774,E83)</f>
        <v/>
      </c>
      <c r="R83" s="23">
        <f>Q83-M83</f>
        <v/>
      </c>
      <c r="S83" s="21">
        <f>IF(N83=0,"MISSING CHARGE",IF(N83&gt;1,"DUPLICATE CHARGE",IF(ABS(R83)&lt;0.005,"MATCH","VARIANCE")))</f>
        <v/>
      </c>
      <c r="T83" s="21">
        <f>IF(AND(C83="COVERED",K83&gt;'Parameters &amp; Sources'!$B$13),"BOARD REVIEW - OVER 40 FT","")</f>
        <v/>
      </c>
      <c r="U83" s="21" t="inlineStr">
        <is>
          <t>slip_inventory_2026-08.csv; billing_transactions_2022_2026.csv</t>
        </is>
      </c>
    </row>
    <row r="84">
      <c r="A84" s="17">
        <f>'Src_Inventory'!A93</f>
        <v/>
      </c>
      <c r="B84" s="17">
        <f>'Src_Inventory'!B93</f>
        <v/>
      </c>
      <c r="C84" s="17">
        <f>'Src_Inventory'!G93</f>
        <v/>
      </c>
      <c r="D84" s="17">
        <f>"AC-"&amp;A84</f>
        <v/>
      </c>
      <c r="E84" s="17">
        <f>'Src_Inventory'!L93</f>
        <v/>
      </c>
      <c r="F84" s="17">
        <f>'Src_Inventory'!M93</f>
        <v/>
      </c>
      <c r="G84" s="17">
        <f>'Src_Inventory'!N93</f>
        <v/>
      </c>
      <c r="H84" s="18">
        <f>'Src_Inventory'!O93</f>
        <v/>
      </c>
      <c r="I84" s="18">
        <f>ROUNDUP(H84,0)</f>
        <v/>
      </c>
      <c r="J84" s="18">
        <f>'Src_Inventory'!E93</f>
        <v/>
      </c>
      <c r="K84" s="18">
        <f>MAX(I84,J84)</f>
        <v/>
      </c>
      <c r="L84" s="19">
        <f>IF(C84="COVERED",'Parameters &amp; Sources'!$B$11,'Parameters &amp; Sources'!$B$12)</f>
        <v/>
      </c>
      <c r="M84" s="19">
        <f>K84*L84</f>
        <v/>
      </c>
      <c r="N84" s="20">
        <f>COUNTIFS('Src_Billing_Aug'!$E$6:$E$774,A84,'Src_Billing_Aug'!$D$6:$D$774,E84)</f>
        <v/>
      </c>
      <c r="O84" s="18">
        <f>IF(N84=0,"",SUMIFS('Src_Billing_Aug'!$I$6:$I$774,'Src_Billing_Aug'!$E$6:$E$774,A84,'Src_Billing_Aug'!$D$6:$D$774,E84))</f>
        <v/>
      </c>
      <c r="P84" s="19">
        <f>IF(N84=0,"",SUMIFS('Src_Billing_Aug'!$L$6:$L$774,'Src_Billing_Aug'!$E$6:$E$774,A84,'Src_Billing_Aug'!$D$6:$D$774,E84))</f>
        <v/>
      </c>
      <c r="Q84" s="19">
        <f>SUMIFS('Src_Billing_Aug'!$M$6:$M$774,'Src_Billing_Aug'!$E$6:$E$774,A84,'Src_Billing_Aug'!$D$6:$D$774,E84)</f>
        <v/>
      </c>
      <c r="R84" s="19">
        <f>Q84-M84</f>
        <v/>
      </c>
      <c r="S84" s="17">
        <f>IF(N84=0,"MISSING CHARGE",IF(N84&gt;1,"DUPLICATE CHARGE",IF(ABS(R84)&lt;0.005,"MATCH","VARIANCE")))</f>
        <v/>
      </c>
      <c r="T84" s="17">
        <f>IF(AND(C84="COVERED",K84&gt;'Parameters &amp; Sources'!$B$13),"BOARD REVIEW - OVER 40 FT","")</f>
        <v/>
      </c>
      <c r="U84" s="17" t="inlineStr">
        <is>
          <t>slip_inventory_2026-08.csv; billing_transactions_2022_2026.csv</t>
        </is>
      </c>
    </row>
    <row r="85">
      <c r="A85" s="21">
        <f>'Src_Inventory'!A94</f>
        <v/>
      </c>
      <c r="B85" s="21">
        <f>'Src_Inventory'!B94</f>
        <v/>
      </c>
      <c r="C85" s="21">
        <f>'Src_Inventory'!G94</f>
        <v/>
      </c>
      <c r="D85" s="21">
        <f>"AC-"&amp;A85</f>
        <v/>
      </c>
      <c r="E85" s="21">
        <f>'Src_Inventory'!L94</f>
        <v/>
      </c>
      <c r="F85" s="21">
        <f>'Src_Inventory'!M94</f>
        <v/>
      </c>
      <c r="G85" s="21">
        <f>'Src_Inventory'!N94</f>
        <v/>
      </c>
      <c r="H85" s="22">
        <f>'Src_Inventory'!O94</f>
        <v/>
      </c>
      <c r="I85" s="22">
        <f>ROUNDUP(H85,0)</f>
        <v/>
      </c>
      <c r="J85" s="22">
        <f>'Src_Inventory'!E94</f>
        <v/>
      </c>
      <c r="K85" s="22">
        <f>MAX(I85,J85)</f>
        <v/>
      </c>
      <c r="L85" s="23">
        <f>IF(C85="COVERED",'Parameters &amp; Sources'!$B$11,'Parameters &amp; Sources'!$B$12)</f>
        <v/>
      </c>
      <c r="M85" s="23">
        <f>K85*L85</f>
        <v/>
      </c>
      <c r="N85" s="24">
        <f>COUNTIFS('Src_Billing_Aug'!$E$6:$E$774,A85,'Src_Billing_Aug'!$D$6:$D$774,E85)</f>
        <v/>
      </c>
      <c r="O85" s="22">
        <f>IF(N85=0,"",SUMIFS('Src_Billing_Aug'!$I$6:$I$774,'Src_Billing_Aug'!$E$6:$E$774,A85,'Src_Billing_Aug'!$D$6:$D$774,E85))</f>
        <v/>
      </c>
      <c r="P85" s="23">
        <f>IF(N85=0,"",SUMIFS('Src_Billing_Aug'!$L$6:$L$774,'Src_Billing_Aug'!$E$6:$E$774,A85,'Src_Billing_Aug'!$D$6:$D$774,E85))</f>
        <v/>
      </c>
      <c r="Q85" s="23">
        <f>SUMIFS('Src_Billing_Aug'!$M$6:$M$774,'Src_Billing_Aug'!$E$6:$E$774,A85,'Src_Billing_Aug'!$D$6:$D$774,E85)</f>
        <v/>
      </c>
      <c r="R85" s="23">
        <f>Q85-M85</f>
        <v/>
      </c>
      <c r="S85" s="21">
        <f>IF(N85=0,"MISSING CHARGE",IF(N85&gt;1,"DUPLICATE CHARGE",IF(ABS(R85)&lt;0.005,"MATCH","VARIANCE")))</f>
        <v/>
      </c>
      <c r="T85" s="21">
        <f>IF(AND(C85="COVERED",K85&gt;'Parameters &amp; Sources'!$B$13),"BOARD REVIEW - OVER 40 FT","")</f>
        <v/>
      </c>
      <c r="U85" s="21" t="inlineStr">
        <is>
          <t>slip_inventory_2026-08.csv; billing_transactions_2022_2026.csv</t>
        </is>
      </c>
    </row>
    <row r="86">
      <c r="A86" s="17">
        <f>'Src_Inventory'!A95</f>
        <v/>
      </c>
      <c r="B86" s="17">
        <f>'Src_Inventory'!B95</f>
        <v/>
      </c>
      <c r="C86" s="17">
        <f>'Src_Inventory'!G95</f>
        <v/>
      </c>
      <c r="D86" s="17">
        <f>"AC-"&amp;A86</f>
        <v/>
      </c>
      <c r="E86" s="17">
        <f>'Src_Inventory'!L95</f>
        <v/>
      </c>
      <c r="F86" s="17">
        <f>'Src_Inventory'!M95</f>
        <v/>
      </c>
      <c r="G86" s="17">
        <f>'Src_Inventory'!N95</f>
        <v/>
      </c>
      <c r="H86" s="18">
        <f>'Src_Inventory'!O95</f>
        <v/>
      </c>
      <c r="I86" s="18">
        <f>ROUNDUP(H86,0)</f>
        <v/>
      </c>
      <c r="J86" s="18">
        <f>'Src_Inventory'!E95</f>
        <v/>
      </c>
      <c r="K86" s="18">
        <f>MAX(I86,J86)</f>
        <v/>
      </c>
      <c r="L86" s="19">
        <f>IF(C86="COVERED",'Parameters &amp; Sources'!$B$11,'Parameters &amp; Sources'!$B$12)</f>
        <v/>
      </c>
      <c r="M86" s="19">
        <f>K86*L86</f>
        <v/>
      </c>
      <c r="N86" s="20">
        <f>COUNTIFS('Src_Billing_Aug'!$E$6:$E$774,A86,'Src_Billing_Aug'!$D$6:$D$774,E86)</f>
        <v/>
      </c>
      <c r="O86" s="18">
        <f>IF(N86=0,"",SUMIFS('Src_Billing_Aug'!$I$6:$I$774,'Src_Billing_Aug'!$E$6:$E$774,A86,'Src_Billing_Aug'!$D$6:$D$774,E86))</f>
        <v/>
      </c>
      <c r="P86" s="19">
        <f>IF(N86=0,"",SUMIFS('Src_Billing_Aug'!$L$6:$L$774,'Src_Billing_Aug'!$E$6:$E$774,A86,'Src_Billing_Aug'!$D$6:$D$774,E86))</f>
        <v/>
      </c>
      <c r="Q86" s="19">
        <f>SUMIFS('Src_Billing_Aug'!$M$6:$M$774,'Src_Billing_Aug'!$E$6:$E$774,A86,'Src_Billing_Aug'!$D$6:$D$774,E86)</f>
        <v/>
      </c>
      <c r="R86" s="19">
        <f>Q86-M86</f>
        <v/>
      </c>
      <c r="S86" s="17">
        <f>IF(N86=0,"MISSING CHARGE",IF(N86&gt;1,"DUPLICATE CHARGE",IF(ABS(R86)&lt;0.005,"MATCH","VARIANCE")))</f>
        <v/>
      </c>
      <c r="T86" s="17">
        <f>IF(AND(C86="COVERED",K86&gt;'Parameters &amp; Sources'!$B$13),"BOARD REVIEW - OVER 40 FT","")</f>
        <v/>
      </c>
      <c r="U86" s="17" t="inlineStr">
        <is>
          <t>slip_inventory_2026-08.csv; billing_transactions_2022_2026.csv</t>
        </is>
      </c>
    </row>
    <row r="87">
      <c r="A87" s="21">
        <f>'Src_Inventory'!A96</f>
        <v/>
      </c>
      <c r="B87" s="21">
        <f>'Src_Inventory'!B96</f>
        <v/>
      </c>
      <c r="C87" s="21">
        <f>'Src_Inventory'!G96</f>
        <v/>
      </c>
      <c r="D87" s="21">
        <f>"AC-"&amp;A87</f>
        <v/>
      </c>
      <c r="E87" s="21">
        <f>'Src_Inventory'!L96</f>
        <v/>
      </c>
      <c r="F87" s="21">
        <f>'Src_Inventory'!M96</f>
        <v/>
      </c>
      <c r="G87" s="21">
        <f>'Src_Inventory'!N96</f>
        <v/>
      </c>
      <c r="H87" s="22">
        <f>'Src_Inventory'!O96</f>
        <v/>
      </c>
      <c r="I87" s="22">
        <f>ROUNDUP(H87,0)</f>
        <v/>
      </c>
      <c r="J87" s="22">
        <f>'Src_Inventory'!E96</f>
        <v/>
      </c>
      <c r="K87" s="22">
        <f>MAX(I87,J87)</f>
        <v/>
      </c>
      <c r="L87" s="23">
        <f>IF(C87="COVERED",'Parameters &amp; Sources'!$B$11,'Parameters &amp; Sources'!$B$12)</f>
        <v/>
      </c>
      <c r="M87" s="23">
        <f>K87*L87</f>
        <v/>
      </c>
      <c r="N87" s="24">
        <f>COUNTIFS('Src_Billing_Aug'!$E$6:$E$774,A87,'Src_Billing_Aug'!$D$6:$D$774,E87)</f>
        <v/>
      </c>
      <c r="O87" s="22">
        <f>IF(N87=0,"",SUMIFS('Src_Billing_Aug'!$I$6:$I$774,'Src_Billing_Aug'!$E$6:$E$774,A87,'Src_Billing_Aug'!$D$6:$D$774,E87))</f>
        <v/>
      </c>
      <c r="P87" s="23">
        <f>IF(N87=0,"",SUMIFS('Src_Billing_Aug'!$L$6:$L$774,'Src_Billing_Aug'!$E$6:$E$774,A87,'Src_Billing_Aug'!$D$6:$D$774,E87))</f>
        <v/>
      </c>
      <c r="Q87" s="23">
        <f>SUMIFS('Src_Billing_Aug'!$M$6:$M$774,'Src_Billing_Aug'!$E$6:$E$774,A87,'Src_Billing_Aug'!$D$6:$D$774,E87)</f>
        <v/>
      </c>
      <c r="R87" s="23">
        <f>Q87-M87</f>
        <v/>
      </c>
      <c r="S87" s="21">
        <f>IF(N87=0,"MISSING CHARGE",IF(N87&gt;1,"DUPLICATE CHARGE",IF(ABS(R87)&lt;0.005,"MATCH","VARIANCE")))</f>
        <v/>
      </c>
      <c r="T87" s="21">
        <f>IF(AND(C87="COVERED",K87&gt;'Parameters &amp; Sources'!$B$13),"BOARD REVIEW - OVER 40 FT","")</f>
        <v/>
      </c>
      <c r="U87" s="21" t="inlineStr">
        <is>
          <t>slip_inventory_2026-08.csv; billing_transactions_2022_2026.csv</t>
        </is>
      </c>
    </row>
    <row r="88">
      <c r="A88" s="17">
        <f>'Src_Inventory'!A97</f>
        <v/>
      </c>
      <c r="B88" s="17">
        <f>'Src_Inventory'!B97</f>
        <v/>
      </c>
      <c r="C88" s="17">
        <f>'Src_Inventory'!G97</f>
        <v/>
      </c>
      <c r="D88" s="17">
        <f>"AC-"&amp;A88</f>
        <v/>
      </c>
      <c r="E88" s="17">
        <f>'Src_Inventory'!L97</f>
        <v/>
      </c>
      <c r="F88" s="17">
        <f>'Src_Inventory'!M97</f>
        <v/>
      </c>
      <c r="G88" s="17">
        <f>'Src_Inventory'!N97</f>
        <v/>
      </c>
      <c r="H88" s="18">
        <f>'Src_Inventory'!O97</f>
        <v/>
      </c>
      <c r="I88" s="18">
        <f>ROUNDUP(H88,0)</f>
        <v/>
      </c>
      <c r="J88" s="18">
        <f>'Src_Inventory'!E97</f>
        <v/>
      </c>
      <c r="K88" s="18">
        <f>MAX(I88,J88)</f>
        <v/>
      </c>
      <c r="L88" s="19">
        <f>IF(C88="COVERED",'Parameters &amp; Sources'!$B$11,'Parameters &amp; Sources'!$B$12)</f>
        <v/>
      </c>
      <c r="M88" s="19">
        <f>K88*L88</f>
        <v/>
      </c>
      <c r="N88" s="20">
        <f>COUNTIFS('Src_Billing_Aug'!$E$6:$E$774,A88,'Src_Billing_Aug'!$D$6:$D$774,E88)</f>
        <v/>
      </c>
      <c r="O88" s="18">
        <f>IF(N88=0,"",SUMIFS('Src_Billing_Aug'!$I$6:$I$774,'Src_Billing_Aug'!$E$6:$E$774,A88,'Src_Billing_Aug'!$D$6:$D$774,E88))</f>
        <v/>
      </c>
      <c r="P88" s="19">
        <f>IF(N88=0,"",SUMIFS('Src_Billing_Aug'!$L$6:$L$774,'Src_Billing_Aug'!$E$6:$E$774,A88,'Src_Billing_Aug'!$D$6:$D$774,E88))</f>
        <v/>
      </c>
      <c r="Q88" s="19">
        <f>SUMIFS('Src_Billing_Aug'!$M$6:$M$774,'Src_Billing_Aug'!$E$6:$E$774,A88,'Src_Billing_Aug'!$D$6:$D$774,E88)</f>
        <v/>
      </c>
      <c r="R88" s="19">
        <f>Q88-M88</f>
        <v/>
      </c>
      <c r="S88" s="17">
        <f>IF(N88=0,"MISSING CHARGE",IF(N88&gt;1,"DUPLICATE CHARGE",IF(ABS(R88)&lt;0.005,"MATCH","VARIANCE")))</f>
        <v/>
      </c>
      <c r="T88" s="17">
        <f>IF(AND(C88="COVERED",K88&gt;'Parameters &amp; Sources'!$B$13),"BOARD REVIEW - OVER 40 FT","")</f>
        <v/>
      </c>
      <c r="U88" s="17" t="inlineStr">
        <is>
          <t>slip_inventory_2026-08.csv; billing_transactions_2022_2026.csv</t>
        </is>
      </c>
    </row>
    <row r="89">
      <c r="A89" s="21">
        <f>'Src_Inventory'!A98</f>
        <v/>
      </c>
      <c r="B89" s="21">
        <f>'Src_Inventory'!B98</f>
        <v/>
      </c>
      <c r="C89" s="21">
        <f>'Src_Inventory'!G98</f>
        <v/>
      </c>
      <c r="D89" s="21">
        <f>"AC-"&amp;A89</f>
        <v/>
      </c>
      <c r="E89" s="21">
        <f>'Src_Inventory'!L98</f>
        <v/>
      </c>
      <c r="F89" s="21">
        <f>'Src_Inventory'!M98</f>
        <v/>
      </c>
      <c r="G89" s="21">
        <f>'Src_Inventory'!N98</f>
        <v/>
      </c>
      <c r="H89" s="22">
        <f>'Src_Inventory'!O98</f>
        <v/>
      </c>
      <c r="I89" s="22">
        <f>ROUNDUP(H89,0)</f>
        <v/>
      </c>
      <c r="J89" s="22">
        <f>'Src_Inventory'!E98</f>
        <v/>
      </c>
      <c r="K89" s="22">
        <f>MAX(I89,J89)</f>
        <v/>
      </c>
      <c r="L89" s="23">
        <f>IF(C89="COVERED",'Parameters &amp; Sources'!$B$11,'Parameters &amp; Sources'!$B$12)</f>
        <v/>
      </c>
      <c r="M89" s="23">
        <f>K89*L89</f>
        <v/>
      </c>
      <c r="N89" s="24">
        <f>COUNTIFS('Src_Billing_Aug'!$E$6:$E$774,A89,'Src_Billing_Aug'!$D$6:$D$774,E89)</f>
        <v/>
      </c>
      <c r="O89" s="22">
        <f>IF(N89=0,"",SUMIFS('Src_Billing_Aug'!$I$6:$I$774,'Src_Billing_Aug'!$E$6:$E$774,A89,'Src_Billing_Aug'!$D$6:$D$774,E89))</f>
        <v/>
      </c>
      <c r="P89" s="23">
        <f>IF(N89=0,"",SUMIFS('Src_Billing_Aug'!$L$6:$L$774,'Src_Billing_Aug'!$E$6:$E$774,A89,'Src_Billing_Aug'!$D$6:$D$774,E89))</f>
        <v/>
      </c>
      <c r="Q89" s="23">
        <f>SUMIFS('Src_Billing_Aug'!$M$6:$M$774,'Src_Billing_Aug'!$E$6:$E$774,A89,'Src_Billing_Aug'!$D$6:$D$774,E89)</f>
        <v/>
      </c>
      <c r="R89" s="23">
        <f>Q89-M89</f>
        <v/>
      </c>
      <c r="S89" s="21">
        <f>IF(N89=0,"MISSING CHARGE",IF(N89&gt;1,"DUPLICATE CHARGE",IF(ABS(R89)&lt;0.005,"MATCH","VARIANCE")))</f>
        <v/>
      </c>
      <c r="T89" s="21">
        <f>IF(AND(C89="COVERED",K89&gt;'Parameters &amp; Sources'!$B$13),"BOARD REVIEW - OVER 40 FT","")</f>
        <v/>
      </c>
      <c r="U89" s="21" t="inlineStr">
        <is>
          <t>slip_inventory_2026-08.csv; billing_transactions_2022_2026.csv</t>
        </is>
      </c>
    </row>
    <row r="90">
      <c r="A90" s="17">
        <f>'Src_Inventory'!A99</f>
        <v/>
      </c>
      <c r="B90" s="17">
        <f>'Src_Inventory'!B99</f>
        <v/>
      </c>
      <c r="C90" s="17">
        <f>'Src_Inventory'!G99</f>
        <v/>
      </c>
      <c r="D90" s="17">
        <f>"AC-"&amp;A90</f>
        <v/>
      </c>
      <c r="E90" s="17">
        <f>'Src_Inventory'!L99</f>
        <v/>
      </c>
      <c r="F90" s="17">
        <f>'Src_Inventory'!M99</f>
        <v/>
      </c>
      <c r="G90" s="17">
        <f>'Src_Inventory'!N99</f>
        <v/>
      </c>
      <c r="H90" s="18">
        <f>'Src_Inventory'!O99</f>
        <v/>
      </c>
      <c r="I90" s="18">
        <f>ROUNDUP(H90,0)</f>
        <v/>
      </c>
      <c r="J90" s="18">
        <f>'Src_Inventory'!E99</f>
        <v/>
      </c>
      <c r="K90" s="18">
        <f>MAX(I90,J90)</f>
        <v/>
      </c>
      <c r="L90" s="19">
        <f>IF(C90="COVERED",'Parameters &amp; Sources'!$B$11,'Parameters &amp; Sources'!$B$12)</f>
        <v/>
      </c>
      <c r="M90" s="19">
        <f>K90*L90</f>
        <v/>
      </c>
      <c r="N90" s="20">
        <f>COUNTIFS('Src_Billing_Aug'!$E$6:$E$774,A90,'Src_Billing_Aug'!$D$6:$D$774,E90)</f>
        <v/>
      </c>
      <c r="O90" s="18">
        <f>IF(N90=0,"",SUMIFS('Src_Billing_Aug'!$I$6:$I$774,'Src_Billing_Aug'!$E$6:$E$774,A90,'Src_Billing_Aug'!$D$6:$D$774,E90))</f>
        <v/>
      </c>
      <c r="P90" s="19">
        <f>IF(N90=0,"",SUMIFS('Src_Billing_Aug'!$L$6:$L$774,'Src_Billing_Aug'!$E$6:$E$774,A90,'Src_Billing_Aug'!$D$6:$D$774,E90))</f>
        <v/>
      </c>
      <c r="Q90" s="19">
        <f>SUMIFS('Src_Billing_Aug'!$M$6:$M$774,'Src_Billing_Aug'!$E$6:$E$774,A90,'Src_Billing_Aug'!$D$6:$D$774,E90)</f>
        <v/>
      </c>
      <c r="R90" s="19">
        <f>Q90-M90</f>
        <v/>
      </c>
      <c r="S90" s="17">
        <f>IF(N90=0,"MISSING CHARGE",IF(N90&gt;1,"DUPLICATE CHARGE",IF(ABS(R90)&lt;0.005,"MATCH","VARIANCE")))</f>
        <v/>
      </c>
      <c r="T90" s="17">
        <f>IF(AND(C90="COVERED",K90&gt;'Parameters &amp; Sources'!$B$13),"BOARD REVIEW - OVER 40 FT","")</f>
        <v/>
      </c>
      <c r="U90" s="17" t="inlineStr">
        <is>
          <t>slip_inventory_2026-08.csv; billing_transactions_2022_2026.csv</t>
        </is>
      </c>
    </row>
    <row r="91">
      <c r="A91" s="21">
        <f>'Src_Inventory'!A100</f>
        <v/>
      </c>
      <c r="B91" s="21">
        <f>'Src_Inventory'!B100</f>
        <v/>
      </c>
      <c r="C91" s="21">
        <f>'Src_Inventory'!G100</f>
        <v/>
      </c>
      <c r="D91" s="21">
        <f>"AC-"&amp;A91</f>
        <v/>
      </c>
      <c r="E91" s="21">
        <f>'Src_Inventory'!L100</f>
        <v/>
      </c>
      <c r="F91" s="21">
        <f>'Src_Inventory'!M100</f>
        <v/>
      </c>
      <c r="G91" s="21">
        <f>'Src_Inventory'!N100</f>
        <v/>
      </c>
      <c r="H91" s="22">
        <f>'Src_Inventory'!O100</f>
        <v/>
      </c>
      <c r="I91" s="22">
        <f>ROUNDUP(H91,0)</f>
        <v/>
      </c>
      <c r="J91" s="22">
        <f>'Src_Inventory'!E100</f>
        <v/>
      </c>
      <c r="K91" s="22">
        <f>MAX(I91,J91)</f>
        <v/>
      </c>
      <c r="L91" s="23">
        <f>IF(C91="COVERED",'Parameters &amp; Sources'!$B$11,'Parameters &amp; Sources'!$B$12)</f>
        <v/>
      </c>
      <c r="M91" s="23">
        <f>K91*L91</f>
        <v/>
      </c>
      <c r="N91" s="24">
        <f>COUNTIFS('Src_Billing_Aug'!$E$6:$E$774,A91,'Src_Billing_Aug'!$D$6:$D$774,E91)</f>
        <v/>
      </c>
      <c r="O91" s="22">
        <f>IF(N91=0,"",SUMIFS('Src_Billing_Aug'!$I$6:$I$774,'Src_Billing_Aug'!$E$6:$E$774,A91,'Src_Billing_Aug'!$D$6:$D$774,E91))</f>
        <v/>
      </c>
      <c r="P91" s="23">
        <f>IF(N91=0,"",SUMIFS('Src_Billing_Aug'!$L$6:$L$774,'Src_Billing_Aug'!$E$6:$E$774,A91,'Src_Billing_Aug'!$D$6:$D$774,E91))</f>
        <v/>
      </c>
      <c r="Q91" s="23">
        <f>SUMIFS('Src_Billing_Aug'!$M$6:$M$774,'Src_Billing_Aug'!$E$6:$E$774,A91,'Src_Billing_Aug'!$D$6:$D$774,E91)</f>
        <v/>
      </c>
      <c r="R91" s="23">
        <f>Q91-M91</f>
        <v/>
      </c>
      <c r="S91" s="21">
        <f>IF(N91=0,"MISSING CHARGE",IF(N91&gt;1,"DUPLICATE CHARGE",IF(ABS(R91)&lt;0.005,"MATCH","VARIANCE")))</f>
        <v/>
      </c>
      <c r="T91" s="21">
        <f>IF(AND(C91="COVERED",K91&gt;'Parameters &amp; Sources'!$B$13),"BOARD REVIEW - OVER 40 FT","")</f>
        <v/>
      </c>
      <c r="U91" s="21" t="inlineStr">
        <is>
          <t>slip_inventory_2026-08.csv; billing_transactions_2022_2026.csv</t>
        </is>
      </c>
    </row>
    <row r="92">
      <c r="A92" s="17">
        <f>'Src_Inventory'!A101</f>
        <v/>
      </c>
      <c r="B92" s="17">
        <f>'Src_Inventory'!B101</f>
        <v/>
      </c>
      <c r="C92" s="17">
        <f>'Src_Inventory'!G101</f>
        <v/>
      </c>
      <c r="D92" s="17">
        <f>"AC-"&amp;A92</f>
        <v/>
      </c>
      <c r="E92" s="17">
        <f>'Src_Inventory'!L101</f>
        <v/>
      </c>
      <c r="F92" s="17">
        <f>'Src_Inventory'!M101</f>
        <v/>
      </c>
      <c r="G92" s="17">
        <f>'Src_Inventory'!N101</f>
        <v/>
      </c>
      <c r="H92" s="18">
        <f>'Src_Inventory'!O101</f>
        <v/>
      </c>
      <c r="I92" s="18">
        <f>ROUNDUP(H92,0)</f>
        <v/>
      </c>
      <c r="J92" s="18">
        <f>'Src_Inventory'!E101</f>
        <v/>
      </c>
      <c r="K92" s="18">
        <f>MAX(I92,J92)</f>
        <v/>
      </c>
      <c r="L92" s="19">
        <f>IF(C92="COVERED",'Parameters &amp; Sources'!$B$11,'Parameters &amp; Sources'!$B$12)</f>
        <v/>
      </c>
      <c r="M92" s="19">
        <f>K92*L92</f>
        <v/>
      </c>
      <c r="N92" s="20">
        <f>COUNTIFS('Src_Billing_Aug'!$E$6:$E$774,A92,'Src_Billing_Aug'!$D$6:$D$774,E92)</f>
        <v/>
      </c>
      <c r="O92" s="18">
        <f>IF(N92=0,"",SUMIFS('Src_Billing_Aug'!$I$6:$I$774,'Src_Billing_Aug'!$E$6:$E$774,A92,'Src_Billing_Aug'!$D$6:$D$774,E92))</f>
        <v/>
      </c>
      <c r="P92" s="19">
        <f>IF(N92=0,"",SUMIFS('Src_Billing_Aug'!$L$6:$L$774,'Src_Billing_Aug'!$E$6:$E$774,A92,'Src_Billing_Aug'!$D$6:$D$774,E92))</f>
        <v/>
      </c>
      <c r="Q92" s="19">
        <f>SUMIFS('Src_Billing_Aug'!$M$6:$M$774,'Src_Billing_Aug'!$E$6:$E$774,A92,'Src_Billing_Aug'!$D$6:$D$774,E92)</f>
        <v/>
      </c>
      <c r="R92" s="19">
        <f>Q92-M92</f>
        <v/>
      </c>
      <c r="S92" s="17">
        <f>IF(N92=0,"MISSING CHARGE",IF(N92&gt;1,"DUPLICATE CHARGE",IF(ABS(R92)&lt;0.005,"MATCH","VARIANCE")))</f>
        <v/>
      </c>
      <c r="T92" s="17">
        <f>IF(AND(C92="COVERED",K92&gt;'Parameters &amp; Sources'!$B$13),"BOARD REVIEW - OVER 40 FT","")</f>
        <v/>
      </c>
      <c r="U92" s="17" t="inlineStr">
        <is>
          <t>slip_inventory_2026-08.csv; billing_transactions_2022_2026.csv</t>
        </is>
      </c>
    </row>
    <row r="93">
      <c r="A93" s="21">
        <f>'Src_Inventory'!A103</f>
        <v/>
      </c>
      <c r="B93" s="21">
        <f>'Src_Inventory'!B103</f>
        <v/>
      </c>
      <c r="C93" s="21">
        <f>'Src_Inventory'!G103</f>
        <v/>
      </c>
      <c r="D93" s="21">
        <f>"AC-"&amp;A93</f>
        <v/>
      </c>
      <c r="E93" s="21">
        <f>'Src_Inventory'!L103</f>
        <v/>
      </c>
      <c r="F93" s="21">
        <f>'Src_Inventory'!M103</f>
        <v/>
      </c>
      <c r="G93" s="21">
        <f>'Src_Inventory'!N103</f>
        <v/>
      </c>
      <c r="H93" s="22">
        <f>'Src_Inventory'!O103</f>
        <v/>
      </c>
      <c r="I93" s="22">
        <f>ROUNDUP(H93,0)</f>
        <v/>
      </c>
      <c r="J93" s="22">
        <f>'Src_Inventory'!E103</f>
        <v/>
      </c>
      <c r="K93" s="22">
        <f>MAX(I93,J93)</f>
        <v/>
      </c>
      <c r="L93" s="23">
        <f>IF(C93="COVERED",'Parameters &amp; Sources'!$B$11,'Parameters &amp; Sources'!$B$12)</f>
        <v/>
      </c>
      <c r="M93" s="23">
        <f>K93*L93</f>
        <v/>
      </c>
      <c r="N93" s="24">
        <f>COUNTIFS('Src_Billing_Aug'!$E$6:$E$774,A93,'Src_Billing_Aug'!$D$6:$D$774,E93)</f>
        <v/>
      </c>
      <c r="O93" s="22">
        <f>IF(N93=0,"",SUMIFS('Src_Billing_Aug'!$I$6:$I$774,'Src_Billing_Aug'!$E$6:$E$774,A93,'Src_Billing_Aug'!$D$6:$D$774,E93))</f>
        <v/>
      </c>
      <c r="P93" s="23">
        <f>IF(N93=0,"",SUMIFS('Src_Billing_Aug'!$L$6:$L$774,'Src_Billing_Aug'!$E$6:$E$774,A93,'Src_Billing_Aug'!$D$6:$D$774,E93))</f>
        <v/>
      </c>
      <c r="Q93" s="23">
        <f>SUMIFS('Src_Billing_Aug'!$M$6:$M$774,'Src_Billing_Aug'!$E$6:$E$774,A93,'Src_Billing_Aug'!$D$6:$D$774,E93)</f>
        <v/>
      </c>
      <c r="R93" s="23">
        <f>Q93-M93</f>
        <v/>
      </c>
      <c r="S93" s="21">
        <f>IF(N93=0,"MISSING CHARGE",IF(N93&gt;1,"DUPLICATE CHARGE",IF(ABS(R93)&lt;0.005,"MATCH","VARIANCE")))</f>
        <v/>
      </c>
      <c r="T93" s="21">
        <f>IF(AND(C93="COVERED",K93&gt;'Parameters &amp; Sources'!$B$13),"BOARD REVIEW - OVER 40 FT","")</f>
        <v/>
      </c>
      <c r="U93" s="21" t="inlineStr">
        <is>
          <t>slip_inventory_2026-08.csv; billing_transactions_2022_2026.csv</t>
        </is>
      </c>
    </row>
    <row r="94">
      <c r="A94" s="17">
        <f>'Src_Inventory'!A104</f>
        <v/>
      </c>
      <c r="B94" s="17">
        <f>'Src_Inventory'!B104</f>
        <v/>
      </c>
      <c r="C94" s="17">
        <f>'Src_Inventory'!G104</f>
        <v/>
      </c>
      <c r="D94" s="17">
        <f>"AC-"&amp;A94</f>
        <v/>
      </c>
      <c r="E94" s="17">
        <f>'Src_Inventory'!L104</f>
        <v/>
      </c>
      <c r="F94" s="17">
        <f>'Src_Inventory'!M104</f>
        <v/>
      </c>
      <c r="G94" s="17">
        <f>'Src_Inventory'!N104</f>
        <v/>
      </c>
      <c r="H94" s="18">
        <f>'Src_Inventory'!O104</f>
        <v/>
      </c>
      <c r="I94" s="18">
        <f>ROUNDUP(H94,0)</f>
        <v/>
      </c>
      <c r="J94" s="18">
        <f>'Src_Inventory'!E104</f>
        <v/>
      </c>
      <c r="K94" s="18">
        <f>MAX(I94,J94)</f>
        <v/>
      </c>
      <c r="L94" s="19">
        <f>IF(C94="COVERED",'Parameters &amp; Sources'!$B$11,'Parameters &amp; Sources'!$B$12)</f>
        <v/>
      </c>
      <c r="M94" s="19">
        <f>K94*L94</f>
        <v/>
      </c>
      <c r="N94" s="20">
        <f>COUNTIFS('Src_Billing_Aug'!$E$6:$E$774,A94,'Src_Billing_Aug'!$D$6:$D$774,E94)</f>
        <v/>
      </c>
      <c r="O94" s="18">
        <f>IF(N94=0,"",SUMIFS('Src_Billing_Aug'!$I$6:$I$774,'Src_Billing_Aug'!$E$6:$E$774,A94,'Src_Billing_Aug'!$D$6:$D$774,E94))</f>
        <v/>
      </c>
      <c r="P94" s="19">
        <f>IF(N94=0,"",SUMIFS('Src_Billing_Aug'!$L$6:$L$774,'Src_Billing_Aug'!$E$6:$E$774,A94,'Src_Billing_Aug'!$D$6:$D$774,E94))</f>
        <v/>
      </c>
      <c r="Q94" s="19">
        <f>SUMIFS('Src_Billing_Aug'!$M$6:$M$774,'Src_Billing_Aug'!$E$6:$E$774,A94,'Src_Billing_Aug'!$D$6:$D$774,E94)</f>
        <v/>
      </c>
      <c r="R94" s="19">
        <f>Q94-M94</f>
        <v/>
      </c>
      <c r="S94" s="17">
        <f>IF(N94=0,"MISSING CHARGE",IF(N94&gt;1,"DUPLICATE CHARGE",IF(ABS(R94)&lt;0.005,"MATCH","VARIANCE")))</f>
        <v/>
      </c>
      <c r="T94" s="17">
        <f>IF(AND(C94="COVERED",K94&gt;'Parameters &amp; Sources'!$B$13),"BOARD REVIEW - OVER 40 FT","")</f>
        <v/>
      </c>
      <c r="U94" s="17" t="inlineStr">
        <is>
          <t>slip_inventory_2026-08.csv; billing_transactions_2022_2026.csv</t>
        </is>
      </c>
    </row>
    <row r="95">
      <c r="A95" s="21">
        <f>'Src_Inventory'!A105</f>
        <v/>
      </c>
      <c r="B95" s="21">
        <f>'Src_Inventory'!B105</f>
        <v/>
      </c>
      <c r="C95" s="21">
        <f>'Src_Inventory'!G105</f>
        <v/>
      </c>
      <c r="D95" s="21">
        <f>"AC-"&amp;A95</f>
        <v/>
      </c>
      <c r="E95" s="21">
        <f>'Src_Inventory'!L105</f>
        <v/>
      </c>
      <c r="F95" s="21">
        <f>'Src_Inventory'!M105</f>
        <v/>
      </c>
      <c r="G95" s="21">
        <f>'Src_Inventory'!N105</f>
        <v/>
      </c>
      <c r="H95" s="22">
        <f>'Src_Inventory'!O105</f>
        <v/>
      </c>
      <c r="I95" s="22">
        <f>ROUNDUP(H95,0)</f>
        <v/>
      </c>
      <c r="J95" s="22">
        <f>'Src_Inventory'!E105</f>
        <v/>
      </c>
      <c r="K95" s="22">
        <f>MAX(I95,J95)</f>
        <v/>
      </c>
      <c r="L95" s="23">
        <f>IF(C95="COVERED",'Parameters &amp; Sources'!$B$11,'Parameters &amp; Sources'!$B$12)</f>
        <v/>
      </c>
      <c r="M95" s="23">
        <f>K95*L95</f>
        <v/>
      </c>
      <c r="N95" s="24">
        <f>COUNTIFS('Src_Billing_Aug'!$E$6:$E$774,A95,'Src_Billing_Aug'!$D$6:$D$774,E95)</f>
        <v/>
      </c>
      <c r="O95" s="22">
        <f>IF(N95=0,"",SUMIFS('Src_Billing_Aug'!$I$6:$I$774,'Src_Billing_Aug'!$E$6:$E$774,A95,'Src_Billing_Aug'!$D$6:$D$774,E95))</f>
        <v/>
      </c>
      <c r="P95" s="23">
        <f>IF(N95=0,"",SUMIFS('Src_Billing_Aug'!$L$6:$L$774,'Src_Billing_Aug'!$E$6:$E$774,A95,'Src_Billing_Aug'!$D$6:$D$774,E95))</f>
        <v/>
      </c>
      <c r="Q95" s="23">
        <f>SUMIFS('Src_Billing_Aug'!$M$6:$M$774,'Src_Billing_Aug'!$E$6:$E$774,A95,'Src_Billing_Aug'!$D$6:$D$774,E95)</f>
        <v/>
      </c>
      <c r="R95" s="23">
        <f>Q95-M95</f>
        <v/>
      </c>
      <c r="S95" s="21">
        <f>IF(N95=0,"MISSING CHARGE",IF(N95&gt;1,"DUPLICATE CHARGE",IF(ABS(R95)&lt;0.005,"MATCH","VARIANCE")))</f>
        <v/>
      </c>
      <c r="T95" s="21">
        <f>IF(AND(C95="COVERED",K95&gt;'Parameters &amp; Sources'!$B$13),"BOARD REVIEW - OVER 40 FT","")</f>
        <v/>
      </c>
      <c r="U95" s="21" t="inlineStr">
        <is>
          <t>slip_inventory_2026-08.csv; billing_transactions_2022_2026.csv</t>
        </is>
      </c>
    </row>
    <row r="96">
      <c r="A96" s="17">
        <f>'Src_Inventory'!A106</f>
        <v/>
      </c>
      <c r="B96" s="17">
        <f>'Src_Inventory'!B106</f>
        <v/>
      </c>
      <c r="C96" s="17">
        <f>'Src_Inventory'!G106</f>
        <v/>
      </c>
      <c r="D96" s="17">
        <f>"AC-"&amp;A96</f>
        <v/>
      </c>
      <c r="E96" s="17">
        <f>'Src_Inventory'!L106</f>
        <v/>
      </c>
      <c r="F96" s="17">
        <f>'Src_Inventory'!M106</f>
        <v/>
      </c>
      <c r="G96" s="17">
        <f>'Src_Inventory'!N106</f>
        <v/>
      </c>
      <c r="H96" s="18">
        <f>'Src_Inventory'!O106</f>
        <v/>
      </c>
      <c r="I96" s="18">
        <f>ROUNDUP(H96,0)</f>
        <v/>
      </c>
      <c r="J96" s="18">
        <f>'Src_Inventory'!E106</f>
        <v/>
      </c>
      <c r="K96" s="18">
        <f>MAX(I96,J96)</f>
        <v/>
      </c>
      <c r="L96" s="19">
        <f>IF(C96="COVERED",'Parameters &amp; Sources'!$B$11,'Parameters &amp; Sources'!$B$12)</f>
        <v/>
      </c>
      <c r="M96" s="19">
        <f>K96*L96</f>
        <v/>
      </c>
      <c r="N96" s="20">
        <f>COUNTIFS('Src_Billing_Aug'!$E$6:$E$774,A96,'Src_Billing_Aug'!$D$6:$D$774,E96)</f>
        <v/>
      </c>
      <c r="O96" s="18">
        <f>IF(N96=0,"",SUMIFS('Src_Billing_Aug'!$I$6:$I$774,'Src_Billing_Aug'!$E$6:$E$774,A96,'Src_Billing_Aug'!$D$6:$D$774,E96))</f>
        <v/>
      </c>
      <c r="P96" s="19">
        <f>IF(N96=0,"",SUMIFS('Src_Billing_Aug'!$L$6:$L$774,'Src_Billing_Aug'!$E$6:$E$774,A96,'Src_Billing_Aug'!$D$6:$D$774,E96))</f>
        <v/>
      </c>
      <c r="Q96" s="19">
        <f>SUMIFS('Src_Billing_Aug'!$M$6:$M$774,'Src_Billing_Aug'!$E$6:$E$774,A96,'Src_Billing_Aug'!$D$6:$D$774,E96)</f>
        <v/>
      </c>
      <c r="R96" s="19">
        <f>Q96-M96</f>
        <v/>
      </c>
      <c r="S96" s="17">
        <f>IF(N96=0,"MISSING CHARGE",IF(N96&gt;1,"DUPLICATE CHARGE",IF(ABS(R96)&lt;0.005,"MATCH","VARIANCE")))</f>
        <v/>
      </c>
      <c r="T96" s="17">
        <f>IF(AND(C96="COVERED",K96&gt;'Parameters &amp; Sources'!$B$13),"BOARD REVIEW - OVER 40 FT","")</f>
        <v/>
      </c>
      <c r="U96" s="17" t="inlineStr">
        <is>
          <t>slip_inventory_2026-08.csv; billing_transactions_2022_2026.csv</t>
        </is>
      </c>
    </row>
    <row r="97">
      <c r="A97" s="21">
        <f>'Src_Inventory'!A107</f>
        <v/>
      </c>
      <c r="B97" s="21">
        <f>'Src_Inventory'!B107</f>
        <v/>
      </c>
      <c r="C97" s="21">
        <f>'Src_Inventory'!G107</f>
        <v/>
      </c>
      <c r="D97" s="21">
        <f>"AC-"&amp;A97</f>
        <v/>
      </c>
      <c r="E97" s="21">
        <f>'Src_Inventory'!L107</f>
        <v/>
      </c>
      <c r="F97" s="21">
        <f>'Src_Inventory'!M107</f>
        <v/>
      </c>
      <c r="G97" s="21">
        <f>'Src_Inventory'!N107</f>
        <v/>
      </c>
      <c r="H97" s="22">
        <f>'Src_Inventory'!O107</f>
        <v/>
      </c>
      <c r="I97" s="22">
        <f>ROUNDUP(H97,0)</f>
        <v/>
      </c>
      <c r="J97" s="22">
        <f>'Src_Inventory'!E107</f>
        <v/>
      </c>
      <c r="K97" s="22">
        <f>MAX(I97,J97)</f>
        <v/>
      </c>
      <c r="L97" s="23">
        <f>IF(C97="COVERED",'Parameters &amp; Sources'!$B$11,'Parameters &amp; Sources'!$B$12)</f>
        <v/>
      </c>
      <c r="M97" s="23">
        <f>K97*L97</f>
        <v/>
      </c>
      <c r="N97" s="24">
        <f>COUNTIFS('Src_Billing_Aug'!$E$6:$E$774,A97,'Src_Billing_Aug'!$D$6:$D$774,E97)</f>
        <v/>
      </c>
      <c r="O97" s="22">
        <f>IF(N97=0,"",SUMIFS('Src_Billing_Aug'!$I$6:$I$774,'Src_Billing_Aug'!$E$6:$E$774,A97,'Src_Billing_Aug'!$D$6:$D$774,E97))</f>
        <v/>
      </c>
      <c r="P97" s="23">
        <f>IF(N97=0,"",SUMIFS('Src_Billing_Aug'!$L$6:$L$774,'Src_Billing_Aug'!$E$6:$E$774,A97,'Src_Billing_Aug'!$D$6:$D$774,E97))</f>
        <v/>
      </c>
      <c r="Q97" s="23">
        <f>SUMIFS('Src_Billing_Aug'!$M$6:$M$774,'Src_Billing_Aug'!$E$6:$E$774,A97,'Src_Billing_Aug'!$D$6:$D$774,E97)</f>
        <v/>
      </c>
      <c r="R97" s="23">
        <f>Q97-M97</f>
        <v/>
      </c>
      <c r="S97" s="21">
        <f>IF(N97=0,"MISSING CHARGE",IF(N97&gt;1,"DUPLICATE CHARGE",IF(ABS(R97)&lt;0.005,"MATCH","VARIANCE")))</f>
        <v/>
      </c>
      <c r="T97" s="21">
        <f>IF(AND(C97="COVERED",K97&gt;'Parameters &amp; Sources'!$B$13),"BOARD REVIEW - OVER 40 FT","")</f>
        <v/>
      </c>
      <c r="U97" s="21" t="inlineStr">
        <is>
          <t>slip_inventory_2026-08.csv; billing_transactions_2022_2026.csv</t>
        </is>
      </c>
    </row>
    <row r="98">
      <c r="A98" s="17">
        <f>'Src_Inventory'!A108</f>
        <v/>
      </c>
      <c r="B98" s="17">
        <f>'Src_Inventory'!B108</f>
        <v/>
      </c>
      <c r="C98" s="17">
        <f>'Src_Inventory'!G108</f>
        <v/>
      </c>
      <c r="D98" s="17">
        <f>"AC-"&amp;A98</f>
        <v/>
      </c>
      <c r="E98" s="17">
        <f>'Src_Inventory'!L108</f>
        <v/>
      </c>
      <c r="F98" s="17">
        <f>'Src_Inventory'!M108</f>
        <v/>
      </c>
      <c r="G98" s="17">
        <f>'Src_Inventory'!N108</f>
        <v/>
      </c>
      <c r="H98" s="18">
        <f>'Src_Inventory'!O108</f>
        <v/>
      </c>
      <c r="I98" s="18">
        <f>ROUNDUP(H98,0)</f>
        <v/>
      </c>
      <c r="J98" s="18">
        <f>'Src_Inventory'!E108</f>
        <v/>
      </c>
      <c r="K98" s="18">
        <f>MAX(I98,J98)</f>
        <v/>
      </c>
      <c r="L98" s="19">
        <f>IF(C98="COVERED",'Parameters &amp; Sources'!$B$11,'Parameters &amp; Sources'!$B$12)</f>
        <v/>
      </c>
      <c r="M98" s="19">
        <f>K98*L98</f>
        <v/>
      </c>
      <c r="N98" s="20">
        <f>COUNTIFS('Src_Billing_Aug'!$E$6:$E$774,A98,'Src_Billing_Aug'!$D$6:$D$774,E98)</f>
        <v/>
      </c>
      <c r="O98" s="18">
        <f>IF(N98=0,"",SUMIFS('Src_Billing_Aug'!$I$6:$I$774,'Src_Billing_Aug'!$E$6:$E$774,A98,'Src_Billing_Aug'!$D$6:$D$774,E98))</f>
        <v/>
      </c>
      <c r="P98" s="19">
        <f>IF(N98=0,"",SUMIFS('Src_Billing_Aug'!$L$6:$L$774,'Src_Billing_Aug'!$E$6:$E$774,A98,'Src_Billing_Aug'!$D$6:$D$774,E98))</f>
        <v/>
      </c>
      <c r="Q98" s="19">
        <f>SUMIFS('Src_Billing_Aug'!$M$6:$M$774,'Src_Billing_Aug'!$E$6:$E$774,A98,'Src_Billing_Aug'!$D$6:$D$774,E98)</f>
        <v/>
      </c>
      <c r="R98" s="19">
        <f>Q98-M98</f>
        <v/>
      </c>
      <c r="S98" s="17">
        <f>IF(N98=0,"MISSING CHARGE",IF(N98&gt;1,"DUPLICATE CHARGE",IF(ABS(R98)&lt;0.005,"MATCH","VARIANCE")))</f>
        <v/>
      </c>
      <c r="T98" s="17">
        <f>IF(AND(C98="COVERED",K98&gt;'Parameters &amp; Sources'!$B$13),"BOARD REVIEW - OVER 40 FT","")</f>
        <v/>
      </c>
      <c r="U98" s="17" t="inlineStr">
        <is>
          <t>slip_inventory_2026-08.csv; billing_transactions_2022_2026.csv</t>
        </is>
      </c>
    </row>
    <row r="99">
      <c r="A99" s="21">
        <f>'Src_Inventory'!A109</f>
        <v/>
      </c>
      <c r="B99" s="21">
        <f>'Src_Inventory'!B109</f>
        <v/>
      </c>
      <c r="C99" s="21">
        <f>'Src_Inventory'!G109</f>
        <v/>
      </c>
      <c r="D99" s="21">
        <f>"AC-"&amp;A99</f>
        <v/>
      </c>
      <c r="E99" s="21">
        <f>'Src_Inventory'!L109</f>
        <v/>
      </c>
      <c r="F99" s="21">
        <f>'Src_Inventory'!M109</f>
        <v/>
      </c>
      <c r="G99" s="21">
        <f>'Src_Inventory'!N109</f>
        <v/>
      </c>
      <c r="H99" s="22">
        <f>'Src_Inventory'!O109</f>
        <v/>
      </c>
      <c r="I99" s="22">
        <f>ROUNDUP(H99,0)</f>
        <v/>
      </c>
      <c r="J99" s="22">
        <f>'Src_Inventory'!E109</f>
        <v/>
      </c>
      <c r="K99" s="22">
        <f>MAX(I99,J99)</f>
        <v/>
      </c>
      <c r="L99" s="23">
        <f>IF(C99="COVERED",'Parameters &amp; Sources'!$B$11,'Parameters &amp; Sources'!$B$12)</f>
        <v/>
      </c>
      <c r="M99" s="23">
        <f>K99*L99</f>
        <v/>
      </c>
      <c r="N99" s="24">
        <f>COUNTIFS('Src_Billing_Aug'!$E$6:$E$774,A99,'Src_Billing_Aug'!$D$6:$D$774,E99)</f>
        <v/>
      </c>
      <c r="O99" s="22">
        <f>IF(N99=0,"",SUMIFS('Src_Billing_Aug'!$I$6:$I$774,'Src_Billing_Aug'!$E$6:$E$774,A99,'Src_Billing_Aug'!$D$6:$D$774,E99))</f>
        <v/>
      </c>
      <c r="P99" s="23">
        <f>IF(N99=0,"",SUMIFS('Src_Billing_Aug'!$L$6:$L$774,'Src_Billing_Aug'!$E$6:$E$774,A99,'Src_Billing_Aug'!$D$6:$D$774,E99))</f>
        <v/>
      </c>
      <c r="Q99" s="23">
        <f>SUMIFS('Src_Billing_Aug'!$M$6:$M$774,'Src_Billing_Aug'!$E$6:$E$774,A99,'Src_Billing_Aug'!$D$6:$D$774,E99)</f>
        <v/>
      </c>
      <c r="R99" s="23">
        <f>Q99-M99</f>
        <v/>
      </c>
      <c r="S99" s="21">
        <f>IF(N99=0,"MISSING CHARGE",IF(N99&gt;1,"DUPLICATE CHARGE",IF(ABS(R99)&lt;0.005,"MATCH","VARIANCE")))</f>
        <v/>
      </c>
      <c r="T99" s="21">
        <f>IF(AND(C99="COVERED",K99&gt;'Parameters &amp; Sources'!$B$13),"BOARD REVIEW - OVER 40 FT","")</f>
        <v/>
      </c>
      <c r="U99" s="21" t="inlineStr">
        <is>
          <t>slip_inventory_2026-08.csv; billing_transactions_2022_2026.csv</t>
        </is>
      </c>
    </row>
    <row r="100">
      <c r="A100" s="17">
        <f>'Src_Inventory'!A110</f>
        <v/>
      </c>
      <c r="B100" s="17">
        <f>'Src_Inventory'!B110</f>
        <v/>
      </c>
      <c r="C100" s="17">
        <f>'Src_Inventory'!G110</f>
        <v/>
      </c>
      <c r="D100" s="17">
        <f>"AC-"&amp;A100</f>
        <v/>
      </c>
      <c r="E100" s="17">
        <f>'Src_Inventory'!L110</f>
        <v/>
      </c>
      <c r="F100" s="17">
        <f>'Src_Inventory'!M110</f>
        <v/>
      </c>
      <c r="G100" s="17">
        <f>'Src_Inventory'!N110</f>
        <v/>
      </c>
      <c r="H100" s="18">
        <f>'Src_Inventory'!O110</f>
        <v/>
      </c>
      <c r="I100" s="18">
        <f>ROUNDUP(H100,0)</f>
        <v/>
      </c>
      <c r="J100" s="18">
        <f>'Src_Inventory'!E110</f>
        <v/>
      </c>
      <c r="K100" s="18">
        <f>MAX(I100,J100)</f>
        <v/>
      </c>
      <c r="L100" s="19">
        <f>IF(C100="COVERED",'Parameters &amp; Sources'!$B$11,'Parameters &amp; Sources'!$B$12)</f>
        <v/>
      </c>
      <c r="M100" s="19">
        <f>K100*L100</f>
        <v/>
      </c>
      <c r="N100" s="20">
        <f>COUNTIFS('Src_Billing_Aug'!$E$6:$E$774,A100,'Src_Billing_Aug'!$D$6:$D$774,E100)</f>
        <v/>
      </c>
      <c r="O100" s="18">
        <f>IF(N100=0,"",SUMIFS('Src_Billing_Aug'!$I$6:$I$774,'Src_Billing_Aug'!$E$6:$E$774,A100,'Src_Billing_Aug'!$D$6:$D$774,E100))</f>
        <v/>
      </c>
      <c r="P100" s="19">
        <f>IF(N100=0,"",SUMIFS('Src_Billing_Aug'!$L$6:$L$774,'Src_Billing_Aug'!$E$6:$E$774,A100,'Src_Billing_Aug'!$D$6:$D$774,E100))</f>
        <v/>
      </c>
      <c r="Q100" s="19">
        <f>SUMIFS('Src_Billing_Aug'!$M$6:$M$774,'Src_Billing_Aug'!$E$6:$E$774,A100,'Src_Billing_Aug'!$D$6:$D$774,E100)</f>
        <v/>
      </c>
      <c r="R100" s="19">
        <f>Q100-M100</f>
        <v/>
      </c>
      <c r="S100" s="17">
        <f>IF(N100=0,"MISSING CHARGE",IF(N100&gt;1,"DUPLICATE CHARGE",IF(ABS(R100)&lt;0.005,"MATCH","VARIANCE")))</f>
        <v/>
      </c>
      <c r="T100" s="17">
        <f>IF(AND(C100="COVERED",K100&gt;'Parameters &amp; Sources'!$B$13),"BOARD REVIEW - OVER 40 FT","")</f>
        <v/>
      </c>
      <c r="U100" s="17" t="inlineStr">
        <is>
          <t>slip_inventory_2026-08.csv; billing_transactions_2022_2026.csv</t>
        </is>
      </c>
    </row>
    <row r="101">
      <c r="A101" s="21">
        <f>'Src_Inventory'!A111</f>
        <v/>
      </c>
      <c r="B101" s="21">
        <f>'Src_Inventory'!B111</f>
        <v/>
      </c>
      <c r="C101" s="21">
        <f>'Src_Inventory'!G111</f>
        <v/>
      </c>
      <c r="D101" s="21">
        <f>"AC-"&amp;A101</f>
        <v/>
      </c>
      <c r="E101" s="21">
        <f>'Src_Inventory'!L111</f>
        <v/>
      </c>
      <c r="F101" s="21">
        <f>'Src_Inventory'!M111</f>
        <v/>
      </c>
      <c r="G101" s="21">
        <f>'Src_Inventory'!N111</f>
        <v/>
      </c>
      <c r="H101" s="22">
        <f>'Src_Inventory'!O111</f>
        <v/>
      </c>
      <c r="I101" s="22">
        <f>ROUNDUP(H101,0)</f>
        <v/>
      </c>
      <c r="J101" s="22">
        <f>'Src_Inventory'!E111</f>
        <v/>
      </c>
      <c r="K101" s="22">
        <f>MAX(I101,J101)</f>
        <v/>
      </c>
      <c r="L101" s="23">
        <f>IF(C101="COVERED",'Parameters &amp; Sources'!$B$11,'Parameters &amp; Sources'!$B$12)</f>
        <v/>
      </c>
      <c r="M101" s="23">
        <f>K101*L101</f>
        <v/>
      </c>
      <c r="N101" s="24">
        <f>COUNTIFS('Src_Billing_Aug'!$E$6:$E$774,A101,'Src_Billing_Aug'!$D$6:$D$774,E101)</f>
        <v/>
      </c>
      <c r="O101" s="22">
        <f>IF(N101=0,"",SUMIFS('Src_Billing_Aug'!$I$6:$I$774,'Src_Billing_Aug'!$E$6:$E$774,A101,'Src_Billing_Aug'!$D$6:$D$774,E101))</f>
        <v/>
      </c>
      <c r="P101" s="23">
        <f>IF(N101=0,"",SUMIFS('Src_Billing_Aug'!$L$6:$L$774,'Src_Billing_Aug'!$E$6:$E$774,A101,'Src_Billing_Aug'!$D$6:$D$774,E101))</f>
        <v/>
      </c>
      <c r="Q101" s="23">
        <f>SUMIFS('Src_Billing_Aug'!$M$6:$M$774,'Src_Billing_Aug'!$E$6:$E$774,A101,'Src_Billing_Aug'!$D$6:$D$774,E101)</f>
        <v/>
      </c>
      <c r="R101" s="23">
        <f>Q101-M101</f>
        <v/>
      </c>
      <c r="S101" s="21">
        <f>IF(N101=0,"MISSING CHARGE",IF(N101&gt;1,"DUPLICATE CHARGE",IF(ABS(R101)&lt;0.005,"MATCH","VARIANCE")))</f>
        <v/>
      </c>
      <c r="T101" s="21">
        <f>IF(AND(C101="COVERED",K101&gt;'Parameters &amp; Sources'!$B$13),"BOARD REVIEW - OVER 40 FT","")</f>
        <v/>
      </c>
      <c r="U101" s="21" t="inlineStr">
        <is>
          <t>slip_inventory_2026-08.csv; billing_transactions_2022_2026.csv</t>
        </is>
      </c>
    </row>
    <row r="102">
      <c r="A102" s="17">
        <f>'Src_Inventory'!A112</f>
        <v/>
      </c>
      <c r="B102" s="17">
        <f>'Src_Inventory'!B112</f>
        <v/>
      </c>
      <c r="C102" s="17">
        <f>'Src_Inventory'!G112</f>
        <v/>
      </c>
      <c r="D102" s="17">
        <f>"AC-"&amp;A102</f>
        <v/>
      </c>
      <c r="E102" s="17">
        <f>'Src_Inventory'!L112</f>
        <v/>
      </c>
      <c r="F102" s="17">
        <f>'Src_Inventory'!M112</f>
        <v/>
      </c>
      <c r="G102" s="17">
        <f>'Src_Inventory'!N112</f>
        <v/>
      </c>
      <c r="H102" s="18">
        <f>'Src_Inventory'!O112</f>
        <v/>
      </c>
      <c r="I102" s="18">
        <f>ROUNDUP(H102,0)</f>
        <v/>
      </c>
      <c r="J102" s="18">
        <f>'Src_Inventory'!E112</f>
        <v/>
      </c>
      <c r="K102" s="18">
        <f>MAX(I102,J102)</f>
        <v/>
      </c>
      <c r="L102" s="19">
        <f>IF(C102="COVERED",'Parameters &amp; Sources'!$B$11,'Parameters &amp; Sources'!$B$12)</f>
        <v/>
      </c>
      <c r="M102" s="19">
        <f>K102*L102</f>
        <v/>
      </c>
      <c r="N102" s="20">
        <f>COUNTIFS('Src_Billing_Aug'!$E$6:$E$774,A102,'Src_Billing_Aug'!$D$6:$D$774,E102)</f>
        <v/>
      </c>
      <c r="O102" s="18">
        <f>IF(N102=0,"",SUMIFS('Src_Billing_Aug'!$I$6:$I$774,'Src_Billing_Aug'!$E$6:$E$774,A102,'Src_Billing_Aug'!$D$6:$D$774,E102))</f>
        <v/>
      </c>
      <c r="P102" s="19">
        <f>IF(N102=0,"",SUMIFS('Src_Billing_Aug'!$L$6:$L$774,'Src_Billing_Aug'!$E$6:$E$774,A102,'Src_Billing_Aug'!$D$6:$D$774,E102))</f>
        <v/>
      </c>
      <c r="Q102" s="19">
        <f>SUMIFS('Src_Billing_Aug'!$M$6:$M$774,'Src_Billing_Aug'!$E$6:$E$774,A102,'Src_Billing_Aug'!$D$6:$D$774,E102)</f>
        <v/>
      </c>
      <c r="R102" s="19">
        <f>Q102-M102</f>
        <v/>
      </c>
      <c r="S102" s="17">
        <f>IF(N102=0,"MISSING CHARGE",IF(N102&gt;1,"DUPLICATE CHARGE",IF(ABS(R102)&lt;0.005,"MATCH","VARIANCE")))</f>
        <v/>
      </c>
      <c r="T102" s="17">
        <f>IF(AND(C102="COVERED",K102&gt;'Parameters &amp; Sources'!$B$13),"BOARD REVIEW - OVER 40 FT","")</f>
        <v/>
      </c>
      <c r="U102" s="17" t="inlineStr">
        <is>
          <t>slip_inventory_2026-08.csv; billing_transactions_2022_2026.csv</t>
        </is>
      </c>
    </row>
    <row r="103">
      <c r="A103" s="21">
        <f>'Src_Inventory'!A113</f>
        <v/>
      </c>
      <c r="B103" s="21">
        <f>'Src_Inventory'!B113</f>
        <v/>
      </c>
      <c r="C103" s="21">
        <f>'Src_Inventory'!G113</f>
        <v/>
      </c>
      <c r="D103" s="21">
        <f>"AC-"&amp;A103</f>
        <v/>
      </c>
      <c r="E103" s="21">
        <f>'Src_Inventory'!L113</f>
        <v/>
      </c>
      <c r="F103" s="21">
        <f>'Src_Inventory'!M113</f>
        <v/>
      </c>
      <c r="G103" s="21">
        <f>'Src_Inventory'!N113</f>
        <v/>
      </c>
      <c r="H103" s="22">
        <f>'Src_Inventory'!O113</f>
        <v/>
      </c>
      <c r="I103" s="22">
        <f>ROUNDUP(H103,0)</f>
        <v/>
      </c>
      <c r="J103" s="22">
        <f>'Src_Inventory'!E113</f>
        <v/>
      </c>
      <c r="K103" s="22">
        <f>MAX(I103,J103)</f>
        <v/>
      </c>
      <c r="L103" s="23">
        <f>IF(C103="COVERED",'Parameters &amp; Sources'!$B$11,'Parameters &amp; Sources'!$B$12)</f>
        <v/>
      </c>
      <c r="M103" s="23">
        <f>K103*L103</f>
        <v/>
      </c>
      <c r="N103" s="24">
        <f>COUNTIFS('Src_Billing_Aug'!$E$6:$E$774,A103,'Src_Billing_Aug'!$D$6:$D$774,E103)</f>
        <v/>
      </c>
      <c r="O103" s="22">
        <f>IF(N103=0,"",SUMIFS('Src_Billing_Aug'!$I$6:$I$774,'Src_Billing_Aug'!$E$6:$E$774,A103,'Src_Billing_Aug'!$D$6:$D$774,E103))</f>
        <v/>
      </c>
      <c r="P103" s="23">
        <f>IF(N103=0,"",SUMIFS('Src_Billing_Aug'!$L$6:$L$774,'Src_Billing_Aug'!$E$6:$E$774,A103,'Src_Billing_Aug'!$D$6:$D$774,E103))</f>
        <v/>
      </c>
      <c r="Q103" s="23">
        <f>SUMIFS('Src_Billing_Aug'!$M$6:$M$774,'Src_Billing_Aug'!$E$6:$E$774,A103,'Src_Billing_Aug'!$D$6:$D$774,E103)</f>
        <v/>
      </c>
      <c r="R103" s="23">
        <f>Q103-M103</f>
        <v/>
      </c>
      <c r="S103" s="21">
        <f>IF(N103=0,"MISSING CHARGE",IF(N103&gt;1,"DUPLICATE CHARGE",IF(ABS(R103)&lt;0.005,"MATCH","VARIANCE")))</f>
        <v/>
      </c>
      <c r="T103" s="21">
        <f>IF(AND(C103="COVERED",K103&gt;'Parameters &amp; Sources'!$B$13),"BOARD REVIEW - OVER 40 FT","")</f>
        <v/>
      </c>
      <c r="U103" s="21" t="inlineStr">
        <is>
          <t>slip_inventory_2026-08.csv; billing_transactions_2022_2026.csv</t>
        </is>
      </c>
    </row>
    <row r="104">
      <c r="A104" s="17">
        <f>'Src_Inventory'!A114</f>
        <v/>
      </c>
      <c r="B104" s="17">
        <f>'Src_Inventory'!B114</f>
        <v/>
      </c>
      <c r="C104" s="17">
        <f>'Src_Inventory'!G114</f>
        <v/>
      </c>
      <c r="D104" s="17">
        <f>"AC-"&amp;A104</f>
        <v/>
      </c>
      <c r="E104" s="17">
        <f>'Src_Inventory'!L114</f>
        <v/>
      </c>
      <c r="F104" s="17">
        <f>'Src_Inventory'!M114</f>
        <v/>
      </c>
      <c r="G104" s="17">
        <f>'Src_Inventory'!N114</f>
        <v/>
      </c>
      <c r="H104" s="18">
        <f>'Src_Inventory'!O114</f>
        <v/>
      </c>
      <c r="I104" s="18">
        <f>ROUNDUP(H104,0)</f>
        <v/>
      </c>
      <c r="J104" s="18">
        <f>'Src_Inventory'!E114</f>
        <v/>
      </c>
      <c r="K104" s="18">
        <f>MAX(I104,J104)</f>
        <v/>
      </c>
      <c r="L104" s="19">
        <f>IF(C104="COVERED",'Parameters &amp; Sources'!$B$11,'Parameters &amp; Sources'!$B$12)</f>
        <v/>
      </c>
      <c r="M104" s="19">
        <f>K104*L104</f>
        <v/>
      </c>
      <c r="N104" s="20">
        <f>COUNTIFS('Src_Billing_Aug'!$E$6:$E$774,A104,'Src_Billing_Aug'!$D$6:$D$774,E104)</f>
        <v/>
      </c>
      <c r="O104" s="18">
        <f>IF(N104=0,"",SUMIFS('Src_Billing_Aug'!$I$6:$I$774,'Src_Billing_Aug'!$E$6:$E$774,A104,'Src_Billing_Aug'!$D$6:$D$774,E104))</f>
        <v/>
      </c>
      <c r="P104" s="19">
        <f>IF(N104=0,"",SUMIFS('Src_Billing_Aug'!$L$6:$L$774,'Src_Billing_Aug'!$E$6:$E$774,A104,'Src_Billing_Aug'!$D$6:$D$774,E104))</f>
        <v/>
      </c>
      <c r="Q104" s="19">
        <f>SUMIFS('Src_Billing_Aug'!$M$6:$M$774,'Src_Billing_Aug'!$E$6:$E$774,A104,'Src_Billing_Aug'!$D$6:$D$774,E104)</f>
        <v/>
      </c>
      <c r="R104" s="19">
        <f>Q104-M104</f>
        <v/>
      </c>
      <c r="S104" s="17">
        <f>IF(N104=0,"MISSING CHARGE",IF(N104&gt;1,"DUPLICATE CHARGE",IF(ABS(R104)&lt;0.005,"MATCH","VARIANCE")))</f>
        <v/>
      </c>
      <c r="T104" s="17">
        <f>IF(AND(C104="COVERED",K104&gt;'Parameters &amp; Sources'!$B$13),"BOARD REVIEW - OVER 40 FT","")</f>
        <v/>
      </c>
      <c r="U104" s="17" t="inlineStr">
        <is>
          <t>slip_inventory_2026-08.csv; billing_transactions_2022_2026.csv</t>
        </is>
      </c>
    </row>
    <row r="105">
      <c r="A105" s="21">
        <f>'Src_Inventory'!A115</f>
        <v/>
      </c>
      <c r="B105" s="21">
        <f>'Src_Inventory'!B115</f>
        <v/>
      </c>
      <c r="C105" s="21">
        <f>'Src_Inventory'!G115</f>
        <v/>
      </c>
      <c r="D105" s="21">
        <f>"AC-"&amp;A105</f>
        <v/>
      </c>
      <c r="E105" s="21">
        <f>'Src_Inventory'!L115</f>
        <v/>
      </c>
      <c r="F105" s="21">
        <f>'Src_Inventory'!M115</f>
        <v/>
      </c>
      <c r="G105" s="21">
        <f>'Src_Inventory'!N115</f>
        <v/>
      </c>
      <c r="H105" s="22">
        <f>'Src_Inventory'!O115</f>
        <v/>
      </c>
      <c r="I105" s="22">
        <f>ROUNDUP(H105,0)</f>
        <v/>
      </c>
      <c r="J105" s="22">
        <f>'Src_Inventory'!E115</f>
        <v/>
      </c>
      <c r="K105" s="22">
        <f>MAX(I105,J105)</f>
        <v/>
      </c>
      <c r="L105" s="23">
        <f>IF(C105="COVERED",'Parameters &amp; Sources'!$B$11,'Parameters &amp; Sources'!$B$12)</f>
        <v/>
      </c>
      <c r="M105" s="23">
        <f>K105*L105</f>
        <v/>
      </c>
      <c r="N105" s="24">
        <f>COUNTIFS('Src_Billing_Aug'!$E$6:$E$774,A105,'Src_Billing_Aug'!$D$6:$D$774,E105)</f>
        <v/>
      </c>
      <c r="O105" s="22">
        <f>IF(N105=0,"",SUMIFS('Src_Billing_Aug'!$I$6:$I$774,'Src_Billing_Aug'!$E$6:$E$774,A105,'Src_Billing_Aug'!$D$6:$D$774,E105))</f>
        <v/>
      </c>
      <c r="P105" s="23">
        <f>IF(N105=0,"",SUMIFS('Src_Billing_Aug'!$L$6:$L$774,'Src_Billing_Aug'!$E$6:$E$774,A105,'Src_Billing_Aug'!$D$6:$D$774,E105))</f>
        <v/>
      </c>
      <c r="Q105" s="23">
        <f>SUMIFS('Src_Billing_Aug'!$M$6:$M$774,'Src_Billing_Aug'!$E$6:$E$774,A105,'Src_Billing_Aug'!$D$6:$D$774,E105)</f>
        <v/>
      </c>
      <c r="R105" s="23">
        <f>Q105-M105</f>
        <v/>
      </c>
      <c r="S105" s="21">
        <f>IF(N105=0,"MISSING CHARGE",IF(N105&gt;1,"DUPLICATE CHARGE",IF(ABS(R105)&lt;0.005,"MATCH","VARIANCE")))</f>
        <v/>
      </c>
      <c r="T105" s="21">
        <f>IF(AND(C105="COVERED",K105&gt;'Parameters &amp; Sources'!$B$13),"BOARD REVIEW - OVER 40 FT","")</f>
        <v/>
      </c>
      <c r="U105" s="21" t="inlineStr">
        <is>
          <t>slip_inventory_2026-08.csv; billing_transactions_2022_2026.csv</t>
        </is>
      </c>
    </row>
    <row r="106">
      <c r="A106" s="17">
        <f>'Src_Inventory'!A117</f>
        <v/>
      </c>
      <c r="B106" s="17">
        <f>'Src_Inventory'!B117</f>
        <v/>
      </c>
      <c r="C106" s="17">
        <f>'Src_Inventory'!G117</f>
        <v/>
      </c>
      <c r="D106" s="17">
        <f>"AC-"&amp;A106</f>
        <v/>
      </c>
      <c r="E106" s="17">
        <f>'Src_Inventory'!L117</f>
        <v/>
      </c>
      <c r="F106" s="17">
        <f>'Src_Inventory'!M117</f>
        <v/>
      </c>
      <c r="G106" s="17">
        <f>'Src_Inventory'!N117</f>
        <v/>
      </c>
      <c r="H106" s="18">
        <f>'Src_Inventory'!O117</f>
        <v/>
      </c>
      <c r="I106" s="18">
        <f>ROUNDUP(H106,0)</f>
        <v/>
      </c>
      <c r="J106" s="18">
        <f>'Src_Inventory'!E117</f>
        <v/>
      </c>
      <c r="K106" s="18">
        <f>MAX(I106,J106)</f>
        <v/>
      </c>
      <c r="L106" s="19">
        <f>IF(C106="COVERED",'Parameters &amp; Sources'!$B$11,'Parameters &amp; Sources'!$B$12)</f>
        <v/>
      </c>
      <c r="M106" s="19">
        <f>K106*L106</f>
        <v/>
      </c>
      <c r="N106" s="20">
        <f>COUNTIFS('Src_Billing_Aug'!$E$6:$E$774,A106,'Src_Billing_Aug'!$D$6:$D$774,E106)</f>
        <v/>
      </c>
      <c r="O106" s="18">
        <f>IF(N106=0,"",SUMIFS('Src_Billing_Aug'!$I$6:$I$774,'Src_Billing_Aug'!$E$6:$E$774,A106,'Src_Billing_Aug'!$D$6:$D$774,E106))</f>
        <v/>
      </c>
      <c r="P106" s="19">
        <f>IF(N106=0,"",SUMIFS('Src_Billing_Aug'!$L$6:$L$774,'Src_Billing_Aug'!$E$6:$E$774,A106,'Src_Billing_Aug'!$D$6:$D$774,E106))</f>
        <v/>
      </c>
      <c r="Q106" s="19">
        <f>SUMIFS('Src_Billing_Aug'!$M$6:$M$774,'Src_Billing_Aug'!$E$6:$E$774,A106,'Src_Billing_Aug'!$D$6:$D$774,E106)</f>
        <v/>
      </c>
      <c r="R106" s="19">
        <f>Q106-M106</f>
        <v/>
      </c>
      <c r="S106" s="17">
        <f>IF(N106=0,"MISSING CHARGE",IF(N106&gt;1,"DUPLICATE CHARGE",IF(ABS(R106)&lt;0.005,"MATCH","VARIANCE")))</f>
        <v/>
      </c>
      <c r="T106" s="17">
        <f>IF(AND(C106="COVERED",K106&gt;'Parameters &amp; Sources'!$B$13),"BOARD REVIEW - OVER 40 FT","")</f>
        <v/>
      </c>
      <c r="U106" s="17" t="inlineStr">
        <is>
          <t>slip_inventory_2026-08.csv; billing_transactions_2022_2026.csv</t>
        </is>
      </c>
    </row>
    <row r="107">
      <c r="A107" s="21">
        <f>'Src_Inventory'!A118</f>
        <v/>
      </c>
      <c r="B107" s="21">
        <f>'Src_Inventory'!B118</f>
        <v/>
      </c>
      <c r="C107" s="21">
        <f>'Src_Inventory'!G118</f>
        <v/>
      </c>
      <c r="D107" s="21">
        <f>"AC-"&amp;A107</f>
        <v/>
      </c>
      <c r="E107" s="21">
        <f>'Src_Inventory'!L118</f>
        <v/>
      </c>
      <c r="F107" s="21">
        <f>'Src_Inventory'!M118</f>
        <v/>
      </c>
      <c r="G107" s="21">
        <f>'Src_Inventory'!N118</f>
        <v/>
      </c>
      <c r="H107" s="22">
        <f>'Src_Inventory'!O118</f>
        <v/>
      </c>
      <c r="I107" s="22">
        <f>ROUNDUP(H107,0)</f>
        <v/>
      </c>
      <c r="J107" s="22">
        <f>'Src_Inventory'!E118</f>
        <v/>
      </c>
      <c r="K107" s="22">
        <f>MAX(I107,J107)</f>
        <v/>
      </c>
      <c r="L107" s="23">
        <f>IF(C107="COVERED",'Parameters &amp; Sources'!$B$11,'Parameters &amp; Sources'!$B$12)</f>
        <v/>
      </c>
      <c r="M107" s="23">
        <f>K107*L107</f>
        <v/>
      </c>
      <c r="N107" s="24">
        <f>COUNTIFS('Src_Billing_Aug'!$E$6:$E$774,A107,'Src_Billing_Aug'!$D$6:$D$774,E107)</f>
        <v/>
      </c>
      <c r="O107" s="22">
        <f>IF(N107=0,"",SUMIFS('Src_Billing_Aug'!$I$6:$I$774,'Src_Billing_Aug'!$E$6:$E$774,A107,'Src_Billing_Aug'!$D$6:$D$774,E107))</f>
        <v/>
      </c>
      <c r="P107" s="23">
        <f>IF(N107=0,"",SUMIFS('Src_Billing_Aug'!$L$6:$L$774,'Src_Billing_Aug'!$E$6:$E$774,A107,'Src_Billing_Aug'!$D$6:$D$774,E107))</f>
        <v/>
      </c>
      <c r="Q107" s="23">
        <f>SUMIFS('Src_Billing_Aug'!$M$6:$M$774,'Src_Billing_Aug'!$E$6:$E$774,A107,'Src_Billing_Aug'!$D$6:$D$774,E107)</f>
        <v/>
      </c>
      <c r="R107" s="23">
        <f>Q107-M107</f>
        <v/>
      </c>
      <c r="S107" s="21">
        <f>IF(N107=0,"MISSING CHARGE",IF(N107&gt;1,"DUPLICATE CHARGE",IF(ABS(R107)&lt;0.005,"MATCH","VARIANCE")))</f>
        <v/>
      </c>
      <c r="T107" s="21">
        <f>IF(AND(C107="COVERED",K107&gt;'Parameters &amp; Sources'!$B$13),"BOARD REVIEW - OVER 40 FT","")</f>
        <v/>
      </c>
      <c r="U107" s="21" t="inlineStr">
        <is>
          <t>slip_inventory_2026-08.csv; billing_transactions_2022_2026.csv</t>
        </is>
      </c>
    </row>
    <row r="108">
      <c r="A108" s="17">
        <f>'Src_Inventory'!A119</f>
        <v/>
      </c>
      <c r="B108" s="17">
        <f>'Src_Inventory'!B119</f>
        <v/>
      </c>
      <c r="C108" s="17">
        <f>'Src_Inventory'!G119</f>
        <v/>
      </c>
      <c r="D108" s="17">
        <f>"AC-"&amp;A108</f>
        <v/>
      </c>
      <c r="E108" s="17">
        <f>'Src_Inventory'!L119</f>
        <v/>
      </c>
      <c r="F108" s="17">
        <f>'Src_Inventory'!M119</f>
        <v/>
      </c>
      <c r="G108" s="17">
        <f>'Src_Inventory'!N119</f>
        <v/>
      </c>
      <c r="H108" s="18">
        <f>'Src_Inventory'!O119</f>
        <v/>
      </c>
      <c r="I108" s="18">
        <f>ROUNDUP(H108,0)</f>
        <v/>
      </c>
      <c r="J108" s="18">
        <f>'Src_Inventory'!E119</f>
        <v/>
      </c>
      <c r="K108" s="18">
        <f>MAX(I108,J108)</f>
        <v/>
      </c>
      <c r="L108" s="19">
        <f>IF(C108="COVERED",'Parameters &amp; Sources'!$B$11,'Parameters &amp; Sources'!$B$12)</f>
        <v/>
      </c>
      <c r="M108" s="19">
        <f>K108*L108</f>
        <v/>
      </c>
      <c r="N108" s="20">
        <f>COUNTIFS('Src_Billing_Aug'!$E$6:$E$774,A108,'Src_Billing_Aug'!$D$6:$D$774,E108)</f>
        <v/>
      </c>
      <c r="O108" s="18">
        <f>IF(N108=0,"",SUMIFS('Src_Billing_Aug'!$I$6:$I$774,'Src_Billing_Aug'!$E$6:$E$774,A108,'Src_Billing_Aug'!$D$6:$D$774,E108))</f>
        <v/>
      </c>
      <c r="P108" s="19">
        <f>IF(N108=0,"",SUMIFS('Src_Billing_Aug'!$L$6:$L$774,'Src_Billing_Aug'!$E$6:$E$774,A108,'Src_Billing_Aug'!$D$6:$D$774,E108))</f>
        <v/>
      </c>
      <c r="Q108" s="19">
        <f>SUMIFS('Src_Billing_Aug'!$M$6:$M$774,'Src_Billing_Aug'!$E$6:$E$774,A108,'Src_Billing_Aug'!$D$6:$D$774,E108)</f>
        <v/>
      </c>
      <c r="R108" s="19">
        <f>Q108-M108</f>
        <v/>
      </c>
      <c r="S108" s="17">
        <f>IF(N108=0,"MISSING CHARGE",IF(N108&gt;1,"DUPLICATE CHARGE",IF(ABS(R108)&lt;0.005,"MATCH","VARIANCE")))</f>
        <v/>
      </c>
      <c r="T108" s="17">
        <f>IF(AND(C108="COVERED",K108&gt;'Parameters &amp; Sources'!$B$13),"BOARD REVIEW - OVER 40 FT","")</f>
        <v/>
      </c>
      <c r="U108" s="17" t="inlineStr">
        <is>
          <t>slip_inventory_2026-08.csv; billing_transactions_2022_2026.csv</t>
        </is>
      </c>
    </row>
    <row r="109">
      <c r="A109" s="21">
        <f>'Src_Inventory'!A120</f>
        <v/>
      </c>
      <c r="B109" s="21">
        <f>'Src_Inventory'!B120</f>
        <v/>
      </c>
      <c r="C109" s="21">
        <f>'Src_Inventory'!G120</f>
        <v/>
      </c>
      <c r="D109" s="21">
        <f>"AC-"&amp;A109</f>
        <v/>
      </c>
      <c r="E109" s="21">
        <f>'Src_Inventory'!L120</f>
        <v/>
      </c>
      <c r="F109" s="21">
        <f>'Src_Inventory'!M120</f>
        <v/>
      </c>
      <c r="G109" s="21">
        <f>'Src_Inventory'!N120</f>
        <v/>
      </c>
      <c r="H109" s="22">
        <f>'Src_Inventory'!O120</f>
        <v/>
      </c>
      <c r="I109" s="22">
        <f>ROUNDUP(H109,0)</f>
        <v/>
      </c>
      <c r="J109" s="22">
        <f>'Src_Inventory'!E120</f>
        <v/>
      </c>
      <c r="K109" s="22">
        <f>MAX(I109,J109)</f>
        <v/>
      </c>
      <c r="L109" s="23">
        <f>IF(C109="COVERED",'Parameters &amp; Sources'!$B$11,'Parameters &amp; Sources'!$B$12)</f>
        <v/>
      </c>
      <c r="M109" s="23">
        <f>K109*L109</f>
        <v/>
      </c>
      <c r="N109" s="24">
        <f>COUNTIFS('Src_Billing_Aug'!$E$6:$E$774,A109,'Src_Billing_Aug'!$D$6:$D$774,E109)</f>
        <v/>
      </c>
      <c r="O109" s="22">
        <f>IF(N109=0,"",SUMIFS('Src_Billing_Aug'!$I$6:$I$774,'Src_Billing_Aug'!$E$6:$E$774,A109,'Src_Billing_Aug'!$D$6:$D$774,E109))</f>
        <v/>
      </c>
      <c r="P109" s="23">
        <f>IF(N109=0,"",SUMIFS('Src_Billing_Aug'!$L$6:$L$774,'Src_Billing_Aug'!$E$6:$E$774,A109,'Src_Billing_Aug'!$D$6:$D$774,E109))</f>
        <v/>
      </c>
      <c r="Q109" s="23">
        <f>SUMIFS('Src_Billing_Aug'!$M$6:$M$774,'Src_Billing_Aug'!$E$6:$E$774,A109,'Src_Billing_Aug'!$D$6:$D$774,E109)</f>
        <v/>
      </c>
      <c r="R109" s="23">
        <f>Q109-M109</f>
        <v/>
      </c>
      <c r="S109" s="21">
        <f>IF(N109=0,"MISSING CHARGE",IF(N109&gt;1,"DUPLICATE CHARGE",IF(ABS(R109)&lt;0.005,"MATCH","VARIANCE")))</f>
        <v/>
      </c>
      <c r="T109" s="21">
        <f>IF(AND(C109="COVERED",K109&gt;'Parameters &amp; Sources'!$B$13),"BOARD REVIEW - OVER 40 FT","")</f>
        <v/>
      </c>
      <c r="U109" s="21" t="inlineStr">
        <is>
          <t>slip_inventory_2026-08.csv; billing_transactions_2022_2026.csv</t>
        </is>
      </c>
    </row>
    <row r="110">
      <c r="A110" s="17">
        <f>'Src_Inventory'!A121</f>
        <v/>
      </c>
      <c r="B110" s="17">
        <f>'Src_Inventory'!B121</f>
        <v/>
      </c>
      <c r="C110" s="17">
        <f>'Src_Inventory'!G121</f>
        <v/>
      </c>
      <c r="D110" s="17">
        <f>"AC-"&amp;A110</f>
        <v/>
      </c>
      <c r="E110" s="17">
        <f>'Src_Inventory'!L121</f>
        <v/>
      </c>
      <c r="F110" s="17">
        <f>'Src_Inventory'!M121</f>
        <v/>
      </c>
      <c r="G110" s="17">
        <f>'Src_Inventory'!N121</f>
        <v/>
      </c>
      <c r="H110" s="18">
        <f>'Src_Inventory'!O121</f>
        <v/>
      </c>
      <c r="I110" s="18">
        <f>ROUNDUP(H110,0)</f>
        <v/>
      </c>
      <c r="J110" s="18">
        <f>'Src_Inventory'!E121</f>
        <v/>
      </c>
      <c r="K110" s="18">
        <f>MAX(I110,J110)</f>
        <v/>
      </c>
      <c r="L110" s="19">
        <f>IF(C110="COVERED",'Parameters &amp; Sources'!$B$11,'Parameters &amp; Sources'!$B$12)</f>
        <v/>
      </c>
      <c r="M110" s="19">
        <f>K110*L110</f>
        <v/>
      </c>
      <c r="N110" s="20">
        <f>COUNTIFS('Src_Billing_Aug'!$E$6:$E$774,A110,'Src_Billing_Aug'!$D$6:$D$774,E110)</f>
        <v/>
      </c>
      <c r="O110" s="18">
        <f>IF(N110=0,"",SUMIFS('Src_Billing_Aug'!$I$6:$I$774,'Src_Billing_Aug'!$E$6:$E$774,A110,'Src_Billing_Aug'!$D$6:$D$774,E110))</f>
        <v/>
      </c>
      <c r="P110" s="19">
        <f>IF(N110=0,"",SUMIFS('Src_Billing_Aug'!$L$6:$L$774,'Src_Billing_Aug'!$E$6:$E$774,A110,'Src_Billing_Aug'!$D$6:$D$774,E110))</f>
        <v/>
      </c>
      <c r="Q110" s="19">
        <f>SUMIFS('Src_Billing_Aug'!$M$6:$M$774,'Src_Billing_Aug'!$E$6:$E$774,A110,'Src_Billing_Aug'!$D$6:$D$774,E110)</f>
        <v/>
      </c>
      <c r="R110" s="19">
        <f>Q110-M110</f>
        <v/>
      </c>
      <c r="S110" s="17">
        <f>IF(N110=0,"MISSING CHARGE",IF(N110&gt;1,"DUPLICATE CHARGE",IF(ABS(R110)&lt;0.005,"MATCH","VARIANCE")))</f>
        <v/>
      </c>
      <c r="T110" s="17">
        <f>IF(AND(C110="COVERED",K110&gt;'Parameters &amp; Sources'!$B$13),"BOARD REVIEW - OVER 40 FT","")</f>
        <v/>
      </c>
      <c r="U110" s="17" t="inlineStr">
        <is>
          <t>slip_inventory_2026-08.csv; billing_transactions_2022_2026.csv</t>
        </is>
      </c>
    </row>
    <row r="111">
      <c r="A111" s="21">
        <f>'Src_Inventory'!A122</f>
        <v/>
      </c>
      <c r="B111" s="21">
        <f>'Src_Inventory'!B122</f>
        <v/>
      </c>
      <c r="C111" s="21">
        <f>'Src_Inventory'!G122</f>
        <v/>
      </c>
      <c r="D111" s="21">
        <f>"AC-"&amp;A111</f>
        <v/>
      </c>
      <c r="E111" s="21">
        <f>'Src_Inventory'!L122</f>
        <v/>
      </c>
      <c r="F111" s="21">
        <f>'Src_Inventory'!M122</f>
        <v/>
      </c>
      <c r="G111" s="21">
        <f>'Src_Inventory'!N122</f>
        <v/>
      </c>
      <c r="H111" s="22">
        <f>'Src_Inventory'!O122</f>
        <v/>
      </c>
      <c r="I111" s="22">
        <f>ROUNDUP(H111,0)</f>
        <v/>
      </c>
      <c r="J111" s="22">
        <f>'Src_Inventory'!E122</f>
        <v/>
      </c>
      <c r="K111" s="22">
        <f>MAX(I111,J111)</f>
        <v/>
      </c>
      <c r="L111" s="23">
        <f>IF(C111="COVERED",'Parameters &amp; Sources'!$B$11,'Parameters &amp; Sources'!$B$12)</f>
        <v/>
      </c>
      <c r="M111" s="23">
        <f>K111*L111</f>
        <v/>
      </c>
      <c r="N111" s="24">
        <f>COUNTIFS('Src_Billing_Aug'!$E$6:$E$774,A111,'Src_Billing_Aug'!$D$6:$D$774,E111)</f>
        <v/>
      </c>
      <c r="O111" s="22">
        <f>IF(N111=0,"",SUMIFS('Src_Billing_Aug'!$I$6:$I$774,'Src_Billing_Aug'!$E$6:$E$774,A111,'Src_Billing_Aug'!$D$6:$D$774,E111))</f>
        <v/>
      </c>
      <c r="P111" s="23">
        <f>IF(N111=0,"",SUMIFS('Src_Billing_Aug'!$L$6:$L$774,'Src_Billing_Aug'!$E$6:$E$774,A111,'Src_Billing_Aug'!$D$6:$D$774,E111))</f>
        <v/>
      </c>
      <c r="Q111" s="23">
        <f>SUMIFS('Src_Billing_Aug'!$M$6:$M$774,'Src_Billing_Aug'!$E$6:$E$774,A111,'Src_Billing_Aug'!$D$6:$D$774,E111)</f>
        <v/>
      </c>
      <c r="R111" s="23">
        <f>Q111-M111</f>
        <v/>
      </c>
      <c r="S111" s="21">
        <f>IF(N111=0,"MISSING CHARGE",IF(N111&gt;1,"DUPLICATE CHARGE",IF(ABS(R111)&lt;0.005,"MATCH","VARIANCE")))</f>
        <v/>
      </c>
      <c r="T111" s="21">
        <f>IF(AND(C111="COVERED",K111&gt;'Parameters &amp; Sources'!$B$13),"BOARD REVIEW - OVER 40 FT","")</f>
        <v/>
      </c>
      <c r="U111" s="21" t="inlineStr">
        <is>
          <t>slip_inventory_2026-08.csv; billing_transactions_2022_2026.csv</t>
        </is>
      </c>
    </row>
    <row r="112">
      <c r="A112" s="17">
        <f>'Src_Inventory'!A123</f>
        <v/>
      </c>
      <c r="B112" s="17">
        <f>'Src_Inventory'!B123</f>
        <v/>
      </c>
      <c r="C112" s="17">
        <f>'Src_Inventory'!G123</f>
        <v/>
      </c>
      <c r="D112" s="17">
        <f>"AC-"&amp;A112</f>
        <v/>
      </c>
      <c r="E112" s="17">
        <f>'Src_Inventory'!L123</f>
        <v/>
      </c>
      <c r="F112" s="17">
        <f>'Src_Inventory'!M123</f>
        <v/>
      </c>
      <c r="G112" s="17">
        <f>'Src_Inventory'!N123</f>
        <v/>
      </c>
      <c r="H112" s="18">
        <f>'Src_Inventory'!O123</f>
        <v/>
      </c>
      <c r="I112" s="18">
        <f>ROUNDUP(H112,0)</f>
        <v/>
      </c>
      <c r="J112" s="18">
        <f>'Src_Inventory'!E123</f>
        <v/>
      </c>
      <c r="K112" s="18">
        <f>MAX(I112,J112)</f>
        <v/>
      </c>
      <c r="L112" s="19">
        <f>IF(C112="COVERED",'Parameters &amp; Sources'!$B$11,'Parameters &amp; Sources'!$B$12)</f>
        <v/>
      </c>
      <c r="M112" s="19">
        <f>K112*L112</f>
        <v/>
      </c>
      <c r="N112" s="20">
        <f>COUNTIFS('Src_Billing_Aug'!$E$6:$E$774,A112,'Src_Billing_Aug'!$D$6:$D$774,E112)</f>
        <v/>
      </c>
      <c r="O112" s="18">
        <f>IF(N112=0,"",SUMIFS('Src_Billing_Aug'!$I$6:$I$774,'Src_Billing_Aug'!$E$6:$E$774,A112,'Src_Billing_Aug'!$D$6:$D$774,E112))</f>
        <v/>
      </c>
      <c r="P112" s="19">
        <f>IF(N112=0,"",SUMIFS('Src_Billing_Aug'!$L$6:$L$774,'Src_Billing_Aug'!$E$6:$E$774,A112,'Src_Billing_Aug'!$D$6:$D$774,E112))</f>
        <v/>
      </c>
      <c r="Q112" s="19">
        <f>SUMIFS('Src_Billing_Aug'!$M$6:$M$774,'Src_Billing_Aug'!$E$6:$E$774,A112,'Src_Billing_Aug'!$D$6:$D$774,E112)</f>
        <v/>
      </c>
      <c r="R112" s="19">
        <f>Q112-M112</f>
        <v/>
      </c>
      <c r="S112" s="17">
        <f>IF(N112=0,"MISSING CHARGE",IF(N112&gt;1,"DUPLICATE CHARGE",IF(ABS(R112)&lt;0.005,"MATCH","VARIANCE")))</f>
        <v/>
      </c>
      <c r="T112" s="17">
        <f>IF(AND(C112="COVERED",K112&gt;'Parameters &amp; Sources'!$B$13),"BOARD REVIEW - OVER 40 FT","")</f>
        <v/>
      </c>
      <c r="U112" s="17" t="inlineStr">
        <is>
          <t>slip_inventory_2026-08.csv; billing_transactions_2022_2026.csv</t>
        </is>
      </c>
    </row>
    <row r="113">
      <c r="A113" s="21">
        <f>'Src_Inventory'!A124</f>
        <v/>
      </c>
      <c r="B113" s="21">
        <f>'Src_Inventory'!B124</f>
        <v/>
      </c>
      <c r="C113" s="21">
        <f>'Src_Inventory'!G124</f>
        <v/>
      </c>
      <c r="D113" s="21">
        <f>"AC-"&amp;A113</f>
        <v/>
      </c>
      <c r="E113" s="21">
        <f>'Src_Inventory'!L124</f>
        <v/>
      </c>
      <c r="F113" s="21">
        <f>'Src_Inventory'!M124</f>
        <v/>
      </c>
      <c r="G113" s="21">
        <f>'Src_Inventory'!N124</f>
        <v/>
      </c>
      <c r="H113" s="22">
        <f>'Src_Inventory'!O124</f>
        <v/>
      </c>
      <c r="I113" s="22">
        <f>ROUNDUP(H113,0)</f>
        <v/>
      </c>
      <c r="J113" s="22">
        <f>'Src_Inventory'!E124</f>
        <v/>
      </c>
      <c r="K113" s="22">
        <f>MAX(I113,J113)</f>
        <v/>
      </c>
      <c r="L113" s="23">
        <f>IF(C113="COVERED",'Parameters &amp; Sources'!$B$11,'Parameters &amp; Sources'!$B$12)</f>
        <v/>
      </c>
      <c r="M113" s="23">
        <f>K113*L113</f>
        <v/>
      </c>
      <c r="N113" s="24">
        <f>COUNTIFS('Src_Billing_Aug'!$E$6:$E$774,A113,'Src_Billing_Aug'!$D$6:$D$774,E113)</f>
        <v/>
      </c>
      <c r="O113" s="22">
        <f>IF(N113=0,"",SUMIFS('Src_Billing_Aug'!$I$6:$I$774,'Src_Billing_Aug'!$E$6:$E$774,A113,'Src_Billing_Aug'!$D$6:$D$774,E113))</f>
        <v/>
      </c>
      <c r="P113" s="23">
        <f>IF(N113=0,"",SUMIFS('Src_Billing_Aug'!$L$6:$L$774,'Src_Billing_Aug'!$E$6:$E$774,A113,'Src_Billing_Aug'!$D$6:$D$774,E113))</f>
        <v/>
      </c>
      <c r="Q113" s="23">
        <f>SUMIFS('Src_Billing_Aug'!$M$6:$M$774,'Src_Billing_Aug'!$E$6:$E$774,A113,'Src_Billing_Aug'!$D$6:$D$774,E113)</f>
        <v/>
      </c>
      <c r="R113" s="23">
        <f>Q113-M113</f>
        <v/>
      </c>
      <c r="S113" s="21">
        <f>IF(N113=0,"MISSING CHARGE",IF(N113&gt;1,"DUPLICATE CHARGE",IF(ABS(R113)&lt;0.005,"MATCH","VARIANCE")))</f>
        <v/>
      </c>
      <c r="T113" s="21">
        <f>IF(AND(C113="COVERED",K113&gt;'Parameters &amp; Sources'!$B$13),"BOARD REVIEW - OVER 40 FT","")</f>
        <v/>
      </c>
      <c r="U113" s="21" t="inlineStr">
        <is>
          <t>slip_inventory_2026-08.csv; billing_transactions_2022_2026.csv</t>
        </is>
      </c>
    </row>
    <row r="114">
      <c r="A114" s="17">
        <f>'Src_Inventory'!A125</f>
        <v/>
      </c>
      <c r="B114" s="17">
        <f>'Src_Inventory'!B125</f>
        <v/>
      </c>
      <c r="C114" s="17">
        <f>'Src_Inventory'!G125</f>
        <v/>
      </c>
      <c r="D114" s="17">
        <f>"AC-"&amp;A114</f>
        <v/>
      </c>
      <c r="E114" s="17">
        <f>'Src_Inventory'!L125</f>
        <v/>
      </c>
      <c r="F114" s="17">
        <f>'Src_Inventory'!M125</f>
        <v/>
      </c>
      <c r="G114" s="17">
        <f>'Src_Inventory'!N125</f>
        <v/>
      </c>
      <c r="H114" s="18">
        <f>'Src_Inventory'!O125</f>
        <v/>
      </c>
      <c r="I114" s="18">
        <f>ROUNDUP(H114,0)</f>
        <v/>
      </c>
      <c r="J114" s="18">
        <f>'Src_Inventory'!E125</f>
        <v/>
      </c>
      <c r="K114" s="18">
        <f>MAX(I114,J114)</f>
        <v/>
      </c>
      <c r="L114" s="19">
        <f>IF(C114="COVERED",'Parameters &amp; Sources'!$B$11,'Parameters &amp; Sources'!$B$12)</f>
        <v/>
      </c>
      <c r="M114" s="19">
        <f>K114*L114</f>
        <v/>
      </c>
      <c r="N114" s="20">
        <f>COUNTIFS('Src_Billing_Aug'!$E$6:$E$774,A114,'Src_Billing_Aug'!$D$6:$D$774,E114)</f>
        <v/>
      </c>
      <c r="O114" s="18">
        <f>IF(N114=0,"",SUMIFS('Src_Billing_Aug'!$I$6:$I$774,'Src_Billing_Aug'!$E$6:$E$774,A114,'Src_Billing_Aug'!$D$6:$D$774,E114))</f>
        <v/>
      </c>
      <c r="P114" s="19">
        <f>IF(N114=0,"",SUMIFS('Src_Billing_Aug'!$L$6:$L$774,'Src_Billing_Aug'!$E$6:$E$774,A114,'Src_Billing_Aug'!$D$6:$D$774,E114))</f>
        <v/>
      </c>
      <c r="Q114" s="19">
        <f>SUMIFS('Src_Billing_Aug'!$M$6:$M$774,'Src_Billing_Aug'!$E$6:$E$774,A114,'Src_Billing_Aug'!$D$6:$D$774,E114)</f>
        <v/>
      </c>
      <c r="R114" s="19">
        <f>Q114-M114</f>
        <v/>
      </c>
      <c r="S114" s="17">
        <f>IF(N114=0,"MISSING CHARGE",IF(N114&gt;1,"DUPLICATE CHARGE",IF(ABS(R114)&lt;0.005,"MATCH","VARIANCE")))</f>
        <v/>
      </c>
      <c r="T114" s="17">
        <f>IF(AND(C114="COVERED",K114&gt;'Parameters &amp; Sources'!$B$13),"BOARD REVIEW - OVER 40 FT","")</f>
        <v/>
      </c>
      <c r="U114" s="17" t="inlineStr">
        <is>
          <t>slip_inventory_2026-08.csv; billing_transactions_2022_2026.csv</t>
        </is>
      </c>
    </row>
    <row r="115">
      <c r="A115" s="21">
        <f>'Src_Inventory'!A126</f>
        <v/>
      </c>
      <c r="B115" s="21">
        <f>'Src_Inventory'!B126</f>
        <v/>
      </c>
      <c r="C115" s="21">
        <f>'Src_Inventory'!G126</f>
        <v/>
      </c>
      <c r="D115" s="21">
        <f>"AC-"&amp;A115</f>
        <v/>
      </c>
      <c r="E115" s="21">
        <f>'Src_Inventory'!L126</f>
        <v/>
      </c>
      <c r="F115" s="21">
        <f>'Src_Inventory'!M126</f>
        <v/>
      </c>
      <c r="G115" s="21">
        <f>'Src_Inventory'!N126</f>
        <v/>
      </c>
      <c r="H115" s="22">
        <f>'Src_Inventory'!O126</f>
        <v/>
      </c>
      <c r="I115" s="22">
        <f>ROUNDUP(H115,0)</f>
        <v/>
      </c>
      <c r="J115" s="22">
        <f>'Src_Inventory'!E126</f>
        <v/>
      </c>
      <c r="K115" s="22">
        <f>MAX(I115,J115)</f>
        <v/>
      </c>
      <c r="L115" s="23">
        <f>IF(C115="COVERED",'Parameters &amp; Sources'!$B$11,'Parameters &amp; Sources'!$B$12)</f>
        <v/>
      </c>
      <c r="M115" s="23">
        <f>K115*L115</f>
        <v/>
      </c>
      <c r="N115" s="24">
        <f>COUNTIFS('Src_Billing_Aug'!$E$6:$E$774,A115,'Src_Billing_Aug'!$D$6:$D$774,E115)</f>
        <v/>
      </c>
      <c r="O115" s="22">
        <f>IF(N115=0,"",SUMIFS('Src_Billing_Aug'!$I$6:$I$774,'Src_Billing_Aug'!$E$6:$E$774,A115,'Src_Billing_Aug'!$D$6:$D$774,E115))</f>
        <v/>
      </c>
      <c r="P115" s="23">
        <f>IF(N115=0,"",SUMIFS('Src_Billing_Aug'!$L$6:$L$774,'Src_Billing_Aug'!$E$6:$E$774,A115,'Src_Billing_Aug'!$D$6:$D$774,E115))</f>
        <v/>
      </c>
      <c r="Q115" s="23">
        <f>SUMIFS('Src_Billing_Aug'!$M$6:$M$774,'Src_Billing_Aug'!$E$6:$E$774,A115,'Src_Billing_Aug'!$D$6:$D$774,E115)</f>
        <v/>
      </c>
      <c r="R115" s="23">
        <f>Q115-M115</f>
        <v/>
      </c>
      <c r="S115" s="21">
        <f>IF(N115=0,"MISSING CHARGE",IF(N115&gt;1,"DUPLICATE CHARGE",IF(ABS(R115)&lt;0.005,"MATCH","VARIANCE")))</f>
        <v/>
      </c>
      <c r="T115" s="21">
        <f>IF(AND(C115="COVERED",K115&gt;'Parameters &amp; Sources'!$B$13),"BOARD REVIEW - OVER 40 FT","")</f>
        <v/>
      </c>
      <c r="U115" s="21" t="inlineStr">
        <is>
          <t>slip_inventory_2026-08.csv; billing_transactions_2022_2026.csv</t>
        </is>
      </c>
    </row>
    <row r="116">
      <c r="A116" s="17">
        <f>'Src_Inventory'!A127</f>
        <v/>
      </c>
      <c r="B116" s="17">
        <f>'Src_Inventory'!B127</f>
        <v/>
      </c>
      <c r="C116" s="17">
        <f>'Src_Inventory'!G127</f>
        <v/>
      </c>
      <c r="D116" s="17">
        <f>"AC-"&amp;A116</f>
        <v/>
      </c>
      <c r="E116" s="17">
        <f>'Src_Inventory'!L127</f>
        <v/>
      </c>
      <c r="F116" s="17">
        <f>'Src_Inventory'!M127</f>
        <v/>
      </c>
      <c r="G116" s="17">
        <f>'Src_Inventory'!N127</f>
        <v/>
      </c>
      <c r="H116" s="18">
        <f>'Src_Inventory'!O127</f>
        <v/>
      </c>
      <c r="I116" s="18">
        <f>ROUNDUP(H116,0)</f>
        <v/>
      </c>
      <c r="J116" s="18">
        <f>'Src_Inventory'!E127</f>
        <v/>
      </c>
      <c r="K116" s="18">
        <f>MAX(I116,J116)</f>
        <v/>
      </c>
      <c r="L116" s="19">
        <f>IF(C116="COVERED",'Parameters &amp; Sources'!$B$11,'Parameters &amp; Sources'!$B$12)</f>
        <v/>
      </c>
      <c r="M116" s="19">
        <f>K116*L116</f>
        <v/>
      </c>
      <c r="N116" s="20">
        <f>COUNTIFS('Src_Billing_Aug'!$E$6:$E$774,A116,'Src_Billing_Aug'!$D$6:$D$774,E116)</f>
        <v/>
      </c>
      <c r="O116" s="18">
        <f>IF(N116=0,"",SUMIFS('Src_Billing_Aug'!$I$6:$I$774,'Src_Billing_Aug'!$E$6:$E$774,A116,'Src_Billing_Aug'!$D$6:$D$774,E116))</f>
        <v/>
      </c>
      <c r="P116" s="19">
        <f>IF(N116=0,"",SUMIFS('Src_Billing_Aug'!$L$6:$L$774,'Src_Billing_Aug'!$E$6:$E$774,A116,'Src_Billing_Aug'!$D$6:$D$774,E116))</f>
        <v/>
      </c>
      <c r="Q116" s="19">
        <f>SUMIFS('Src_Billing_Aug'!$M$6:$M$774,'Src_Billing_Aug'!$E$6:$E$774,A116,'Src_Billing_Aug'!$D$6:$D$774,E116)</f>
        <v/>
      </c>
      <c r="R116" s="19">
        <f>Q116-M116</f>
        <v/>
      </c>
      <c r="S116" s="17">
        <f>IF(N116=0,"MISSING CHARGE",IF(N116&gt;1,"DUPLICATE CHARGE",IF(ABS(R116)&lt;0.005,"MATCH","VARIANCE")))</f>
        <v/>
      </c>
      <c r="T116" s="17">
        <f>IF(AND(C116="COVERED",K116&gt;'Parameters &amp; Sources'!$B$13),"BOARD REVIEW - OVER 40 FT","")</f>
        <v/>
      </c>
      <c r="U116" s="17" t="inlineStr">
        <is>
          <t>slip_inventory_2026-08.csv; billing_transactions_2022_2026.csv</t>
        </is>
      </c>
    </row>
    <row r="117">
      <c r="A117" s="21">
        <f>'Src_Inventory'!A128</f>
        <v/>
      </c>
      <c r="B117" s="21">
        <f>'Src_Inventory'!B128</f>
        <v/>
      </c>
      <c r="C117" s="21">
        <f>'Src_Inventory'!G128</f>
        <v/>
      </c>
      <c r="D117" s="21">
        <f>"AC-"&amp;A117</f>
        <v/>
      </c>
      <c r="E117" s="21">
        <f>'Src_Inventory'!L128</f>
        <v/>
      </c>
      <c r="F117" s="21">
        <f>'Src_Inventory'!M128</f>
        <v/>
      </c>
      <c r="G117" s="21">
        <f>'Src_Inventory'!N128</f>
        <v/>
      </c>
      <c r="H117" s="22">
        <f>'Src_Inventory'!O128</f>
        <v/>
      </c>
      <c r="I117" s="22">
        <f>ROUNDUP(H117,0)</f>
        <v/>
      </c>
      <c r="J117" s="22">
        <f>'Src_Inventory'!E128</f>
        <v/>
      </c>
      <c r="K117" s="22">
        <f>MAX(I117,J117)</f>
        <v/>
      </c>
      <c r="L117" s="23">
        <f>IF(C117="COVERED",'Parameters &amp; Sources'!$B$11,'Parameters &amp; Sources'!$B$12)</f>
        <v/>
      </c>
      <c r="M117" s="23">
        <f>K117*L117</f>
        <v/>
      </c>
      <c r="N117" s="24">
        <f>COUNTIFS('Src_Billing_Aug'!$E$6:$E$774,A117,'Src_Billing_Aug'!$D$6:$D$774,E117)</f>
        <v/>
      </c>
      <c r="O117" s="22">
        <f>IF(N117=0,"",SUMIFS('Src_Billing_Aug'!$I$6:$I$774,'Src_Billing_Aug'!$E$6:$E$774,A117,'Src_Billing_Aug'!$D$6:$D$774,E117))</f>
        <v/>
      </c>
      <c r="P117" s="23">
        <f>IF(N117=0,"",SUMIFS('Src_Billing_Aug'!$L$6:$L$774,'Src_Billing_Aug'!$E$6:$E$774,A117,'Src_Billing_Aug'!$D$6:$D$774,E117))</f>
        <v/>
      </c>
      <c r="Q117" s="23">
        <f>SUMIFS('Src_Billing_Aug'!$M$6:$M$774,'Src_Billing_Aug'!$E$6:$E$774,A117,'Src_Billing_Aug'!$D$6:$D$774,E117)</f>
        <v/>
      </c>
      <c r="R117" s="23">
        <f>Q117-M117</f>
        <v/>
      </c>
      <c r="S117" s="21">
        <f>IF(N117=0,"MISSING CHARGE",IF(N117&gt;1,"DUPLICATE CHARGE",IF(ABS(R117)&lt;0.005,"MATCH","VARIANCE")))</f>
        <v/>
      </c>
      <c r="T117" s="21">
        <f>IF(AND(C117="COVERED",K117&gt;'Parameters &amp; Sources'!$B$13),"BOARD REVIEW - OVER 40 FT","")</f>
        <v/>
      </c>
      <c r="U117" s="21" t="inlineStr">
        <is>
          <t>slip_inventory_2026-08.csv; billing_transactions_2022_2026.csv</t>
        </is>
      </c>
    </row>
    <row r="118">
      <c r="A118" s="17">
        <f>'Src_Inventory'!A129</f>
        <v/>
      </c>
      <c r="B118" s="17">
        <f>'Src_Inventory'!B129</f>
        <v/>
      </c>
      <c r="C118" s="17">
        <f>'Src_Inventory'!G129</f>
        <v/>
      </c>
      <c r="D118" s="17">
        <f>"AC-"&amp;A118</f>
        <v/>
      </c>
      <c r="E118" s="17">
        <f>'Src_Inventory'!L129</f>
        <v/>
      </c>
      <c r="F118" s="17">
        <f>'Src_Inventory'!M129</f>
        <v/>
      </c>
      <c r="G118" s="17">
        <f>'Src_Inventory'!N129</f>
        <v/>
      </c>
      <c r="H118" s="18">
        <f>'Src_Inventory'!O129</f>
        <v/>
      </c>
      <c r="I118" s="18">
        <f>ROUNDUP(H118,0)</f>
        <v/>
      </c>
      <c r="J118" s="18">
        <f>'Src_Inventory'!E129</f>
        <v/>
      </c>
      <c r="K118" s="18">
        <f>MAX(I118,J118)</f>
        <v/>
      </c>
      <c r="L118" s="19">
        <f>IF(C118="COVERED",'Parameters &amp; Sources'!$B$11,'Parameters &amp; Sources'!$B$12)</f>
        <v/>
      </c>
      <c r="M118" s="19">
        <f>K118*L118</f>
        <v/>
      </c>
      <c r="N118" s="20">
        <f>COUNTIFS('Src_Billing_Aug'!$E$6:$E$774,A118,'Src_Billing_Aug'!$D$6:$D$774,E118)</f>
        <v/>
      </c>
      <c r="O118" s="18">
        <f>IF(N118=0,"",SUMIFS('Src_Billing_Aug'!$I$6:$I$774,'Src_Billing_Aug'!$E$6:$E$774,A118,'Src_Billing_Aug'!$D$6:$D$774,E118))</f>
        <v/>
      </c>
      <c r="P118" s="19">
        <f>IF(N118=0,"",SUMIFS('Src_Billing_Aug'!$L$6:$L$774,'Src_Billing_Aug'!$E$6:$E$774,A118,'Src_Billing_Aug'!$D$6:$D$774,E118))</f>
        <v/>
      </c>
      <c r="Q118" s="19">
        <f>SUMIFS('Src_Billing_Aug'!$M$6:$M$774,'Src_Billing_Aug'!$E$6:$E$774,A118,'Src_Billing_Aug'!$D$6:$D$774,E118)</f>
        <v/>
      </c>
      <c r="R118" s="19">
        <f>Q118-M118</f>
        <v/>
      </c>
      <c r="S118" s="17">
        <f>IF(N118=0,"MISSING CHARGE",IF(N118&gt;1,"DUPLICATE CHARGE",IF(ABS(R118)&lt;0.005,"MATCH","VARIANCE")))</f>
        <v/>
      </c>
      <c r="T118" s="17">
        <f>IF(AND(C118="COVERED",K118&gt;'Parameters &amp; Sources'!$B$13),"BOARD REVIEW - OVER 40 FT","")</f>
        <v/>
      </c>
      <c r="U118" s="17" t="inlineStr">
        <is>
          <t>slip_inventory_2026-08.csv; billing_transactions_2022_2026.csv</t>
        </is>
      </c>
    </row>
    <row r="119">
      <c r="A119" s="21">
        <f>'Src_Inventory'!A130</f>
        <v/>
      </c>
      <c r="B119" s="21">
        <f>'Src_Inventory'!B130</f>
        <v/>
      </c>
      <c r="C119" s="21">
        <f>'Src_Inventory'!G130</f>
        <v/>
      </c>
      <c r="D119" s="21">
        <f>"AC-"&amp;A119</f>
        <v/>
      </c>
      <c r="E119" s="21">
        <f>'Src_Inventory'!L130</f>
        <v/>
      </c>
      <c r="F119" s="21">
        <f>'Src_Inventory'!M130</f>
        <v/>
      </c>
      <c r="G119" s="21">
        <f>'Src_Inventory'!N130</f>
        <v/>
      </c>
      <c r="H119" s="22">
        <f>'Src_Inventory'!O130</f>
        <v/>
      </c>
      <c r="I119" s="22">
        <f>ROUNDUP(H119,0)</f>
        <v/>
      </c>
      <c r="J119" s="22">
        <f>'Src_Inventory'!E130</f>
        <v/>
      </c>
      <c r="K119" s="22">
        <f>MAX(I119,J119)</f>
        <v/>
      </c>
      <c r="L119" s="23">
        <f>IF(C119="COVERED",'Parameters &amp; Sources'!$B$11,'Parameters &amp; Sources'!$B$12)</f>
        <v/>
      </c>
      <c r="M119" s="23">
        <f>K119*L119</f>
        <v/>
      </c>
      <c r="N119" s="24">
        <f>COUNTIFS('Src_Billing_Aug'!$E$6:$E$774,A119,'Src_Billing_Aug'!$D$6:$D$774,E119)</f>
        <v/>
      </c>
      <c r="O119" s="22">
        <f>IF(N119=0,"",SUMIFS('Src_Billing_Aug'!$I$6:$I$774,'Src_Billing_Aug'!$E$6:$E$774,A119,'Src_Billing_Aug'!$D$6:$D$774,E119))</f>
        <v/>
      </c>
      <c r="P119" s="23">
        <f>IF(N119=0,"",SUMIFS('Src_Billing_Aug'!$L$6:$L$774,'Src_Billing_Aug'!$E$6:$E$774,A119,'Src_Billing_Aug'!$D$6:$D$774,E119))</f>
        <v/>
      </c>
      <c r="Q119" s="23">
        <f>SUMIFS('Src_Billing_Aug'!$M$6:$M$774,'Src_Billing_Aug'!$E$6:$E$774,A119,'Src_Billing_Aug'!$D$6:$D$774,E119)</f>
        <v/>
      </c>
      <c r="R119" s="23">
        <f>Q119-M119</f>
        <v/>
      </c>
      <c r="S119" s="21">
        <f>IF(N119=0,"MISSING CHARGE",IF(N119&gt;1,"DUPLICATE CHARGE",IF(ABS(R119)&lt;0.005,"MATCH","VARIANCE")))</f>
        <v/>
      </c>
      <c r="T119" s="21">
        <f>IF(AND(C119="COVERED",K119&gt;'Parameters &amp; Sources'!$B$13),"BOARD REVIEW - OVER 40 FT","")</f>
        <v/>
      </c>
      <c r="U119" s="21" t="inlineStr">
        <is>
          <t>slip_inventory_2026-08.csv; billing_transactions_2022_2026.csv</t>
        </is>
      </c>
    </row>
    <row r="120">
      <c r="A120" s="17">
        <f>'Src_Inventory'!A131</f>
        <v/>
      </c>
      <c r="B120" s="17">
        <f>'Src_Inventory'!B131</f>
        <v/>
      </c>
      <c r="C120" s="17">
        <f>'Src_Inventory'!G131</f>
        <v/>
      </c>
      <c r="D120" s="17">
        <f>"AC-"&amp;A120</f>
        <v/>
      </c>
      <c r="E120" s="17">
        <f>'Src_Inventory'!L131</f>
        <v/>
      </c>
      <c r="F120" s="17">
        <f>'Src_Inventory'!M131</f>
        <v/>
      </c>
      <c r="G120" s="17">
        <f>'Src_Inventory'!N131</f>
        <v/>
      </c>
      <c r="H120" s="18">
        <f>'Src_Inventory'!O131</f>
        <v/>
      </c>
      <c r="I120" s="18">
        <f>ROUNDUP(H120,0)</f>
        <v/>
      </c>
      <c r="J120" s="18">
        <f>'Src_Inventory'!E131</f>
        <v/>
      </c>
      <c r="K120" s="18">
        <f>MAX(I120,J120)</f>
        <v/>
      </c>
      <c r="L120" s="19">
        <f>IF(C120="COVERED",'Parameters &amp; Sources'!$B$11,'Parameters &amp; Sources'!$B$12)</f>
        <v/>
      </c>
      <c r="M120" s="19">
        <f>K120*L120</f>
        <v/>
      </c>
      <c r="N120" s="20">
        <f>COUNTIFS('Src_Billing_Aug'!$E$6:$E$774,A120,'Src_Billing_Aug'!$D$6:$D$774,E120)</f>
        <v/>
      </c>
      <c r="O120" s="18">
        <f>IF(N120=0,"",SUMIFS('Src_Billing_Aug'!$I$6:$I$774,'Src_Billing_Aug'!$E$6:$E$774,A120,'Src_Billing_Aug'!$D$6:$D$774,E120))</f>
        <v/>
      </c>
      <c r="P120" s="19">
        <f>IF(N120=0,"",SUMIFS('Src_Billing_Aug'!$L$6:$L$774,'Src_Billing_Aug'!$E$6:$E$774,A120,'Src_Billing_Aug'!$D$6:$D$774,E120))</f>
        <v/>
      </c>
      <c r="Q120" s="19">
        <f>SUMIFS('Src_Billing_Aug'!$M$6:$M$774,'Src_Billing_Aug'!$E$6:$E$774,A120,'Src_Billing_Aug'!$D$6:$D$774,E120)</f>
        <v/>
      </c>
      <c r="R120" s="19">
        <f>Q120-M120</f>
        <v/>
      </c>
      <c r="S120" s="17">
        <f>IF(N120=0,"MISSING CHARGE",IF(N120&gt;1,"DUPLICATE CHARGE",IF(ABS(R120)&lt;0.005,"MATCH","VARIANCE")))</f>
        <v/>
      </c>
      <c r="T120" s="17">
        <f>IF(AND(C120="COVERED",K120&gt;'Parameters &amp; Sources'!$B$13),"BOARD REVIEW - OVER 40 FT","")</f>
        <v/>
      </c>
      <c r="U120" s="17" t="inlineStr">
        <is>
          <t>slip_inventory_2026-08.csv; billing_transactions_2022_2026.csv</t>
        </is>
      </c>
    </row>
    <row r="121">
      <c r="A121" s="21">
        <f>'Src_Inventory'!A132</f>
        <v/>
      </c>
      <c r="B121" s="21">
        <f>'Src_Inventory'!B132</f>
        <v/>
      </c>
      <c r="C121" s="21">
        <f>'Src_Inventory'!G132</f>
        <v/>
      </c>
      <c r="D121" s="21">
        <f>"AC-"&amp;A121</f>
        <v/>
      </c>
      <c r="E121" s="21">
        <f>'Src_Inventory'!L132</f>
        <v/>
      </c>
      <c r="F121" s="21">
        <f>'Src_Inventory'!M132</f>
        <v/>
      </c>
      <c r="G121" s="21">
        <f>'Src_Inventory'!N132</f>
        <v/>
      </c>
      <c r="H121" s="22">
        <f>'Src_Inventory'!O132</f>
        <v/>
      </c>
      <c r="I121" s="22">
        <f>ROUNDUP(H121,0)</f>
        <v/>
      </c>
      <c r="J121" s="22">
        <f>'Src_Inventory'!E132</f>
        <v/>
      </c>
      <c r="K121" s="22">
        <f>MAX(I121,J121)</f>
        <v/>
      </c>
      <c r="L121" s="23">
        <f>IF(C121="COVERED",'Parameters &amp; Sources'!$B$11,'Parameters &amp; Sources'!$B$12)</f>
        <v/>
      </c>
      <c r="M121" s="23">
        <f>K121*L121</f>
        <v/>
      </c>
      <c r="N121" s="24">
        <f>COUNTIFS('Src_Billing_Aug'!$E$6:$E$774,A121,'Src_Billing_Aug'!$D$6:$D$774,E121)</f>
        <v/>
      </c>
      <c r="O121" s="22">
        <f>IF(N121=0,"",SUMIFS('Src_Billing_Aug'!$I$6:$I$774,'Src_Billing_Aug'!$E$6:$E$774,A121,'Src_Billing_Aug'!$D$6:$D$774,E121))</f>
        <v/>
      </c>
      <c r="P121" s="23">
        <f>IF(N121=0,"",SUMIFS('Src_Billing_Aug'!$L$6:$L$774,'Src_Billing_Aug'!$E$6:$E$774,A121,'Src_Billing_Aug'!$D$6:$D$774,E121))</f>
        <v/>
      </c>
      <c r="Q121" s="23">
        <f>SUMIFS('Src_Billing_Aug'!$M$6:$M$774,'Src_Billing_Aug'!$E$6:$E$774,A121,'Src_Billing_Aug'!$D$6:$D$774,E121)</f>
        <v/>
      </c>
      <c r="R121" s="23">
        <f>Q121-M121</f>
        <v/>
      </c>
      <c r="S121" s="21">
        <f>IF(N121=0,"MISSING CHARGE",IF(N121&gt;1,"DUPLICATE CHARGE",IF(ABS(R121)&lt;0.005,"MATCH","VARIANCE")))</f>
        <v/>
      </c>
      <c r="T121" s="21">
        <f>IF(AND(C121="COVERED",K121&gt;'Parameters &amp; Sources'!$B$13),"BOARD REVIEW - OVER 40 FT","")</f>
        <v/>
      </c>
      <c r="U121" s="21" t="inlineStr">
        <is>
          <t>slip_inventory_2026-08.csv; billing_transactions_2022_2026.csv</t>
        </is>
      </c>
    </row>
    <row r="122">
      <c r="A122" s="17">
        <f>'Src_Inventory'!A133</f>
        <v/>
      </c>
      <c r="B122" s="17">
        <f>'Src_Inventory'!B133</f>
        <v/>
      </c>
      <c r="C122" s="17">
        <f>'Src_Inventory'!G133</f>
        <v/>
      </c>
      <c r="D122" s="17">
        <f>"AC-"&amp;A122</f>
        <v/>
      </c>
      <c r="E122" s="17">
        <f>'Src_Inventory'!L133</f>
        <v/>
      </c>
      <c r="F122" s="17">
        <f>'Src_Inventory'!M133</f>
        <v/>
      </c>
      <c r="G122" s="17">
        <f>'Src_Inventory'!N133</f>
        <v/>
      </c>
      <c r="H122" s="18">
        <f>'Src_Inventory'!O133</f>
        <v/>
      </c>
      <c r="I122" s="18">
        <f>ROUNDUP(H122,0)</f>
        <v/>
      </c>
      <c r="J122" s="18">
        <f>'Src_Inventory'!E133</f>
        <v/>
      </c>
      <c r="K122" s="18">
        <f>MAX(I122,J122)</f>
        <v/>
      </c>
      <c r="L122" s="19">
        <f>IF(C122="COVERED",'Parameters &amp; Sources'!$B$11,'Parameters &amp; Sources'!$B$12)</f>
        <v/>
      </c>
      <c r="M122" s="19">
        <f>K122*L122</f>
        <v/>
      </c>
      <c r="N122" s="20">
        <f>COUNTIFS('Src_Billing_Aug'!$E$6:$E$774,A122,'Src_Billing_Aug'!$D$6:$D$774,E122)</f>
        <v/>
      </c>
      <c r="O122" s="18">
        <f>IF(N122=0,"",SUMIFS('Src_Billing_Aug'!$I$6:$I$774,'Src_Billing_Aug'!$E$6:$E$774,A122,'Src_Billing_Aug'!$D$6:$D$774,E122))</f>
        <v/>
      </c>
      <c r="P122" s="19">
        <f>IF(N122=0,"",SUMIFS('Src_Billing_Aug'!$L$6:$L$774,'Src_Billing_Aug'!$E$6:$E$774,A122,'Src_Billing_Aug'!$D$6:$D$774,E122))</f>
        <v/>
      </c>
      <c r="Q122" s="19">
        <f>SUMIFS('Src_Billing_Aug'!$M$6:$M$774,'Src_Billing_Aug'!$E$6:$E$774,A122,'Src_Billing_Aug'!$D$6:$D$774,E122)</f>
        <v/>
      </c>
      <c r="R122" s="19">
        <f>Q122-M122</f>
        <v/>
      </c>
      <c r="S122" s="17">
        <f>IF(N122=0,"MISSING CHARGE",IF(N122&gt;1,"DUPLICATE CHARGE",IF(ABS(R122)&lt;0.005,"MATCH","VARIANCE")))</f>
        <v/>
      </c>
      <c r="T122" s="17">
        <f>IF(AND(C122="COVERED",K122&gt;'Parameters &amp; Sources'!$B$13),"BOARD REVIEW - OVER 40 FT","")</f>
        <v/>
      </c>
      <c r="U122" s="17" t="inlineStr">
        <is>
          <t>slip_inventory_2026-08.csv; billing_transactions_2022_2026.csv</t>
        </is>
      </c>
    </row>
    <row r="123">
      <c r="A123" s="21">
        <f>'Src_Inventory'!A134</f>
        <v/>
      </c>
      <c r="B123" s="21">
        <f>'Src_Inventory'!B134</f>
        <v/>
      </c>
      <c r="C123" s="21">
        <f>'Src_Inventory'!G134</f>
        <v/>
      </c>
      <c r="D123" s="21">
        <f>"AC-"&amp;A123</f>
        <v/>
      </c>
      <c r="E123" s="21">
        <f>'Src_Inventory'!L134</f>
        <v/>
      </c>
      <c r="F123" s="21">
        <f>'Src_Inventory'!M134</f>
        <v/>
      </c>
      <c r="G123" s="21">
        <f>'Src_Inventory'!N134</f>
        <v/>
      </c>
      <c r="H123" s="22">
        <f>'Src_Inventory'!O134</f>
        <v/>
      </c>
      <c r="I123" s="22">
        <f>ROUNDUP(H123,0)</f>
        <v/>
      </c>
      <c r="J123" s="22">
        <f>'Src_Inventory'!E134</f>
        <v/>
      </c>
      <c r="K123" s="22">
        <f>MAX(I123,J123)</f>
        <v/>
      </c>
      <c r="L123" s="23">
        <f>IF(C123="COVERED",'Parameters &amp; Sources'!$B$11,'Parameters &amp; Sources'!$B$12)</f>
        <v/>
      </c>
      <c r="M123" s="23">
        <f>K123*L123</f>
        <v/>
      </c>
      <c r="N123" s="24">
        <f>COUNTIFS('Src_Billing_Aug'!$E$6:$E$774,A123,'Src_Billing_Aug'!$D$6:$D$774,E123)</f>
        <v/>
      </c>
      <c r="O123" s="22">
        <f>IF(N123=0,"",SUMIFS('Src_Billing_Aug'!$I$6:$I$774,'Src_Billing_Aug'!$E$6:$E$774,A123,'Src_Billing_Aug'!$D$6:$D$774,E123))</f>
        <v/>
      </c>
      <c r="P123" s="23">
        <f>IF(N123=0,"",SUMIFS('Src_Billing_Aug'!$L$6:$L$774,'Src_Billing_Aug'!$E$6:$E$774,A123,'Src_Billing_Aug'!$D$6:$D$774,E123))</f>
        <v/>
      </c>
      <c r="Q123" s="23">
        <f>SUMIFS('Src_Billing_Aug'!$M$6:$M$774,'Src_Billing_Aug'!$E$6:$E$774,A123,'Src_Billing_Aug'!$D$6:$D$774,E123)</f>
        <v/>
      </c>
      <c r="R123" s="23">
        <f>Q123-M123</f>
        <v/>
      </c>
      <c r="S123" s="21">
        <f>IF(N123=0,"MISSING CHARGE",IF(N123&gt;1,"DUPLICATE CHARGE",IF(ABS(R123)&lt;0.005,"MATCH","VARIANCE")))</f>
        <v/>
      </c>
      <c r="T123" s="21">
        <f>IF(AND(C123="COVERED",K123&gt;'Parameters &amp; Sources'!$B$13),"BOARD REVIEW - OVER 40 FT","")</f>
        <v/>
      </c>
      <c r="U123" s="21" t="inlineStr">
        <is>
          <t>slip_inventory_2026-08.csv; billing_transactions_2022_2026.csv</t>
        </is>
      </c>
    </row>
    <row r="124">
      <c r="A124" s="17">
        <f>'Src_Inventory'!A135</f>
        <v/>
      </c>
      <c r="B124" s="17">
        <f>'Src_Inventory'!B135</f>
        <v/>
      </c>
      <c r="C124" s="17">
        <f>'Src_Inventory'!G135</f>
        <v/>
      </c>
      <c r="D124" s="17">
        <f>"AC-"&amp;A124</f>
        <v/>
      </c>
      <c r="E124" s="17">
        <f>'Src_Inventory'!L135</f>
        <v/>
      </c>
      <c r="F124" s="17">
        <f>'Src_Inventory'!M135</f>
        <v/>
      </c>
      <c r="G124" s="17">
        <f>'Src_Inventory'!N135</f>
        <v/>
      </c>
      <c r="H124" s="18">
        <f>'Src_Inventory'!O135</f>
        <v/>
      </c>
      <c r="I124" s="18">
        <f>ROUNDUP(H124,0)</f>
        <v/>
      </c>
      <c r="J124" s="18">
        <f>'Src_Inventory'!E135</f>
        <v/>
      </c>
      <c r="K124" s="18">
        <f>MAX(I124,J124)</f>
        <v/>
      </c>
      <c r="L124" s="19">
        <f>IF(C124="COVERED",'Parameters &amp; Sources'!$B$11,'Parameters &amp; Sources'!$B$12)</f>
        <v/>
      </c>
      <c r="M124" s="19">
        <f>K124*L124</f>
        <v/>
      </c>
      <c r="N124" s="20">
        <f>COUNTIFS('Src_Billing_Aug'!$E$6:$E$774,A124,'Src_Billing_Aug'!$D$6:$D$774,E124)</f>
        <v/>
      </c>
      <c r="O124" s="18">
        <f>IF(N124=0,"",SUMIFS('Src_Billing_Aug'!$I$6:$I$774,'Src_Billing_Aug'!$E$6:$E$774,A124,'Src_Billing_Aug'!$D$6:$D$774,E124))</f>
        <v/>
      </c>
      <c r="P124" s="19">
        <f>IF(N124=0,"",SUMIFS('Src_Billing_Aug'!$L$6:$L$774,'Src_Billing_Aug'!$E$6:$E$774,A124,'Src_Billing_Aug'!$D$6:$D$774,E124))</f>
        <v/>
      </c>
      <c r="Q124" s="19">
        <f>SUMIFS('Src_Billing_Aug'!$M$6:$M$774,'Src_Billing_Aug'!$E$6:$E$774,A124,'Src_Billing_Aug'!$D$6:$D$774,E124)</f>
        <v/>
      </c>
      <c r="R124" s="19">
        <f>Q124-M124</f>
        <v/>
      </c>
      <c r="S124" s="17">
        <f>IF(N124=0,"MISSING CHARGE",IF(N124&gt;1,"DUPLICATE CHARGE",IF(ABS(R124)&lt;0.005,"MATCH","VARIANCE")))</f>
        <v/>
      </c>
      <c r="T124" s="17">
        <f>IF(AND(C124="COVERED",K124&gt;'Parameters &amp; Sources'!$B$13),"BOARD REVIEW - OVER 40 FT","")</f>
        <v/>
      </c>
      <c r="U124" s="17" t="inlineStr">
        <is>
          <t>slip_inventory_2026-08.csv; billing_transactions_2022_2026.csv</t>
        </is>
      </c>
    </row>
    <row r="125">
      <c r="A125" s="21">
        <f>'Src_Inventory'!A136</f>
        <v/>
      </c>
      <c r="B125" s="21">
        <f>'Src_Inventory'!B136</f>
        <v/>
      </c>
      <c r="C125" s="21">
        <f>'Src_Inventory'!G136</f>
        <v/>
      </c>
      <c r="D125" s="21">
        <f>"AC-"&amp;A125</f>
        <v/>
      </c>
      <c r="E125" s="21">
        <f>'Src_Inventory'!L136</f>
        <v/>
      </c>
      <c r="F125" s="21">
        <f>'Src_Inventory'!M136</f>
        <v/>
      </c>
      <c r="G125" s="21">
        <f>'Src_Inventory'!N136</f>
        <v/>
      </c>
      <c r="H125" s="22">
        <f>'Src_Inventory'!O136</f>
        <v/>
      </c>
      <c r="I125" s="22">
        <f>ROUNDUP(H125,0)</f>
        <v/>
      </c>
      <c r="J125" s="22">
        <f>'Src_Inventory'!E136</f>
        <v/>
      </c>
      <c r="K125" s="22">
        <f>MAX(I125,J125)</f>
        <v/>
      </c>
      <c r="L125" s="23">
        <f>IF(C125="COVERED",'Parameters &amp; Sources'!$B$11,'Parameters &amp; Sources'!$B$12)</f>
        <v/>
      </c>
      <c r="M125" s="23">
        <f>K125*L125</f>
        <v/>
      </c>
      <c r="N125" s="24">
        <f>COUNTIFS('Src_Billing_Aug'!$E$6:$E$774,A125,'Src_Billing_Aug'!$D$6:$D$774,E125)</f>
        <v/>
      </c>
      <c r="O125" s="22">
        <f>IF(N125=0,"",SUMIFS('Src_Billing_Aug'!$I$6:$I$774,'Src_Billing_Aug'!$E$6:$E$774,A125,'Src_Billing_Aug'!$D$6:$D$774,E125))</f>
        <v/>
      </c>
      <c r="P125" s="23">
        <f>IF(N125=0,"",SUMIFS('Src_Billing_Aug'!$L$6:$L$774,'Src_Billing_Aug'!$E$6:$E$774,A125,'Src_Billing_Aug'!$D$6:$D$774,E125))</f>
        <v/>
      </c>
      <c r="Q125" s="23">
        <f>SUMIFS('Src_Billing_Aug'!$M$6:$M$774,'Src_Billing_Aug'!$E$6:$E$774,A125,'Src_Billing_Aug'!$D$6:$D$774,E125)</f>
        <v/>
      </c>
      <c r="R125" s="23">
        <f>Q125-M125</f>
        <v/>
      </c>
      <c r="S125" s="21">
        <f>IF(N125=0,"MISSING CHARGE",IF(N125&gt;1,"DUPLICATE CHARGE",IF(ABS(R125)&lt;0.005,"MATCH","VARIANCE")))</f>
        <v/>
      </c>
      <c r="T125" s="21">
        <f>IF(AND(C125="COVERED",K125&gt;'Parameters &amp; Sources'!$B$13),"BOARD REVIEW - OVER 40 FT","")</f>
        <v/>
      </c>
      <c r="U125" s="21" t="inlineStr">
        <is>
          <t>slip_inventory_2026-08.csv; billing_transactions_2022_2026.csv</t>
        </is>
      </c>
    </row>
    <row r="126">
      <c r="A126" s="17">
        <f>'Src_Inventory'!A137</f>
        <v/>
      </c>
      <c r="B126" s="17">
        <f>'Src_Inventory'!B137</f>
        <v/>
      </c>
      <c r="C126" s="17">
        <f>'Src_Inventory'!G137</f>
        <v/>
      </c>
      <c r="D126" s="17">
        <f>"AC-"&amp;A126</f>
        <v/>
      </c>
      <c r="E126" s="17">
        <f>'Src_Inventory'!L137</f>
        <v/>
      </c>
      <c r="F126" s="17">
        <f>'Src_Inventory'!M137</f>
        <v/>
      </c>
      <c r="G126" s="17">
        <f>'Src_Inventory'!N137</f>
        <v/>
      </c>
      <c r="H126" s="18">
        <f>'Src_Inventory'!O137</f>
        <v/>
      </c>
      <c r="I126" s="18">
        <f>ROUNDUP(H126,0)</f>
        <v/>
      </c>
      <c r="J126" s="18">
        <f>'Src_Inventory'!E137</f>
        <v/>
      </c>
      <c r="K126" s="18">
        <f>MAX(I126,J126)</f>
        <v/>
      </c>
      <c r="L126" s="19">
        <f>IF(C126="COVERED",'Parameters &amp; Sources'!$B$11,'Parameters &amp; Sources'!$B$12)</f>
        <v/>
      </c>
      <c r="M126" s="19">
        <f>K126*L126</f>
        <v/>
      </c>
      <c r="N126" s="20">
        <f>COUNTIFS('Src_Billing_Aug'!$E$6:$E$774,A126,'Src_Billing_Aug'!$D$6:$D$774,E126)</f>
        <v/>
      </c>
      <c r="O126" s="18">
        <f>IF(N126=0,"",SUMIFS('Src_Billing_Aug'!$I$6:$I$774,'Src_Billing_Aug'!$E$6:$E$774,A126,'Src_Billing_Aug'!$D$6:$D$774,E126))</f>
        <v/>
      </c>
      <c r="P126" s="19">
        <f>IF(N126=0,"",SUMIFS('Src_Billing_Aug'!$L$6:$L$774,'Src_Billing_Aug'!$E$6:$E$774,A126,'Src_Billing_Aug'!$D$6:$D$774,E126))</f>
        <v/>
      </c>
      <c r="Q126" s="19">
        <f>SUMIFS('Src_Billing_Aug'!$M$6:$M$774,'Src_Billing_Aug'!$E$6:$E$774,A126,'Src_Billing_Aug'!$D$6:$D$774,E126)</f>
        <v/>
      </c>
      <c r="R126" s="19">
        <f>Q126-M126</f>
        <v/>
      </c>
      <c r="S126" s="17">
        <f>IF(N126=0,"MISSING CHARGE",IF(N126&gt;1,"DUPLICATE CHARGE",IF(ABS(R126)&lt;0.005,"MATCH","VARIANCE")))</f>
        <v/>
      </c>
      <c r="T126" s="17">
        <f>IF(AND(C126="COVERED",K126&gt;'Parameters &amp; Sources'!$B$13),"BOARD REVIEW - OVER 40 FT","")</f>
        <v/>
      </c>
      <c r="U126" s="17" t="inlineStr">
        <is>
          <t>slip_inventory_2026-08.csv; billing_transactions_2022_2026.csv</t>
        </is>
      </c>
    </row>
    <row r="127">
      <c r="A127" s="21">
        <f>'Src_Inventory'!A138</f>
        <v/>
      </c>
      <c r="B127" s="21">
        <f>'Src_Inventory'!B138</f>
        <v/>
      </c>
      <c r="C127" s="21">
        <f>'Src_Inventory'!G138</f>
        <v/>
      </c>
      <c r="D127" s="21">
        <f>"AC-"&amp;A127</f>
        <v/>
      </c>
      <c r="E127" s="21">
        <f>'Src_Inventory'!L138</f>
        <v/>
      </c>
      <c r="F127" s="21">
        <f>'Src_Inventory'!M138</f>
        <v/>
      </c>
      <c r="G127" s="21">
        <f>'Src_Inventory'!N138</f>
        <v/>
      </c>
      <c r="H127" s="22">
        <f>'Src_Inventory'!O138</f>
        <v/>
      </c>
      <c r="I127" s="22">
        <f>ROUNDUP(H127,0)</f>
        <v/>
      </c>
      <c r="J127" s="22">
        <f>'Src_Inventory'!E138</f>
        <v/>
      </c>
      <c r="K127" s="22">
        <f>MAX(I127,J127)</f>
        <v/>
      </c>
      <c r="L127" s="23">
        <f>IF(C127="COVERED",'Parameters &amp; Sources'!$B$11,'Parameters &amp; Sources'!$B$12)</f>
        <v/>
      </c>
      <c r="M127" s="23">
        <f>K127*L127</f>
        <v/>
      </c>
      <c r="N127" s="24">
        <f>COUNTIFS('Src_Billing_Aug'!$E$6:$E$774,A127,'Src_Billing_Aug'!$D$6:$D$774,E127)</f>
        <v/>
      </c>
      <c r="O127" s="22">
        <f>IF(N127=0,"",SUMIFS('Src_Billing_Aug'!$I$6:$I$774,'Src_Billing_Aug'!$E$6:$E$774,A127,'Src_Billing_Aug'!$D$6:$D$774,E127))</f>
        <v/>
      </c>
      <c r="P127" s="23">
        <f>IF(N127=0,"",SUMIFS('Src_Billing_Aug'!$L$6:$L$774,'Src_Billing_Aug'!$E$6:$E$774,A127,'Src_Billing_Aug'!$D$6:$D$774,E127))</f>
        <v/>
      </c>
      <c r="Q127" s="23">
        <f>SUMIFS('Src_Billing_Aug'!$M$6:$M$774,'Src_Billing_Aug'!$E$6:$E$774,A127,'Src_Billing_Aug'!$D$6:$D$774,E127)</f>
        <v/>
      </c>
      <c r="R127" s="23">
        <f>Q127-M127</f>
        <v/>
      </c>
      <c r="S127" s="21">
        <f>IF(N127=0,"MISSING CHARGE",IF(N127&gt;1,"DUPLICATE CHARGE",IF(ABS(R127)&lt;0.005,"MATCH","VARIANCE")))</f>
        <v/>
      </c>
      <c r="T127" s="21">
        <f>IF(AND(C127="COVERED",K127&gt;'Parameters &amp; Sources'!$B$13),"BOARD REVIEW - OVER 40 FT","")</f>
        <v/>
      </c>
      <c r="U127" s="21" t="inlineStr">
        <is>
          <t>slip_inventory_2026-08.csv; billing_transactions_2022_2026.csv</t>
        </is>
      </c>
    </row>
    <row r="128">
      <c r="A128" s="17">
        <f>'Src_Inventory'!A139</f>
        <v/>
      </c>
      <c r="B128" s="17">
        <f>'Src_Inventory'!B139</f>
        <v/>
      </c>
      <c r="C128" s="17">
        <f>'Src_Inventory'!G139</f>
        <v/>
      </c>
      <c r="D128" s="17">
        <f>"AC-"&amp;A128</f>
        <v/>
      </c>
      <c r="E128" s="17">
        <f>'Src_Inventory'!L139</f>
        <v/>
      </c>
      <c r="F128" s="17">
        <f>'Src_Inventory'!M139</f>
        <v/>
      </c>
      <c r="G128" s="17">
        <f>'Src_Inventory'!N139</f>
        <v/>
      </c>
      <c r="H128" s="18">
        <f>'Src_Inventory'!O139</f>
        <v/>
      </c>
      <c r="I128" s="18">
        <f>ROUNDUP(H128,0)</f>
        <v/>
      </c>
      <c r="J128" s="18">
        <f>'Src_Inventory'!E139</f>
        <v/>
      </c>
      <c r="K128" s="18">
        <f>MAX(I128,J128)</f>
        <v/>
      </c>
      <c r="L128" s="19">
        <f>IF(C128="COVERED",'Parameters &amp; Sources'!$B$11,'Parameters &amp; Sources'!$B$12)</f>
        <v/>
      </c>
      <c r="M128" s="19">
        <f>K128*L128</f>
        <v/>
      </c>
      <c r="N128" s="20">
        <f>COUNTIFS('Src_Billing_Aug'!$E$6:$E$774,A128,'Src_Billing_Aug'!$D$6:$D$774,E128)</f>
        <v/>
      </c>
      <c r="O128" s="18">
        <f>IF(N128=0,"",SUMIFS('Src_Billing_Aug'!$I$6:$I$774,'Src_Billing_Aug'!$E$6:$E$774,A128,'Src_Billing_Aug'!$D$6:$D$774,E128))</f>
        <v/>
      </c>
      <c r="P128" s="19">
        <f>IF(N128=0,"",SUMIFS('Src_Billing_Aug'!$L$6:$L$774,'Src_Billing_Aug'!$E$6:$E$774,A128,'Src_Billing_Aug'!$D$6:$D$774,E128))</f>
        <v/>
      </c>
      <c r="Q128" s="19">
        <f>SUMIFS('Src_Billing_Aug'!$M$6:$M$774,'Src_Billing_Aug'!$E$6:$E$774,A128,'Src_Billing_Aug'!$D$6:$D$774,E128)</f>
        <v/>
      </c>
      <c r="R128" s="19">
        <f>Q128-M128</f>
        <v/>
      </c>
      <c r="S128" s="17">
        <f>IF(N128=0,"MISSING CHARGE",IF(N128&gt;1,"DUPLICATE CHARGE",IF(ABS(R128)&lt;0.005,"MATCH","VARIANCE")))</f>
        <v/>
      </c>
      <c r="T128" s="17">
        <f>IF(AND(C128="COVERED",K128&gt;'Parameters &amp; Sources'!$B$13),"BOARD REVIEW - OVER 40 FT","")</f>
        <v/>
      </c>
      <c r="U128" s="17" t="inlineStr">
        <is>
          <t>slip_inventory_2026-08.csv; billing_transactions_2022_2026.csv</t>
        </is>
      </c>
    </row>
    <row r="129">
      <c r="A129" s="21">
        <f>'Src_Inventory'!A140</f>
        <v/>
      </c>
      <c r="B129" s="21">
        <f>'Src_Inventory'!B140</f>
        <v/>
      </c>
      <c r="C129" s="21">
        <f>'Src_Inventory'!G140</f>
        <v/>
      </c>
      <c r="D129" s="21">
        <f>"AC-"&amp;A129</f>
        <v/>
      </c>
      <c r="E129" s="21">
        <f>'Src_Inventory'!L140</f>
        <v/>
      </c>
      <c r="F129" s="21">
        <f>'Src_Inventory'!M140</f>
        <v/>
      </c>
      <c r="G129" s="21">
        <f>'Src_Inventory'!N140</f>
        <v/>
      </c>
      <c r="H129" s="22">
        <f>'Src_Inventory'!O140</f>
        <v/>
      </c>
      <c r="I129" s="22">
        <f>ROUNDUP(H129,0)</f>
        <v/>
      </c>
      <c r="J129" s="22">
        <f>'Src_Inventory'!E140</f>
        <v/>
      </c>
      <c r="K129" s="22">
        <f>MAX(I129,J129)</f>
        <v/>
      </c>
      <c r="L129" s="23">
        <f>IF(C129="COVERED",'Parameters &amp; Sources'!$B$11,'Parameters &amp; Sources'!$B$12)</f>
        <v/>
      </c>
      <c r="M129" s="23">
        <f>K129*L129</f>
        <v/>
      </c>
      <c r="N129" s="24">
        <f>COUNTIFS('Src_Billing_Aug'!$E$6:$E$774,A129,'Src_Billing_Aug'!$D$6:$D$774,E129)</f>
        <v/>
      </c>
      <c r="O129" s="22">
        <f>IF(N129=0,"",SUMIFS('Src_Billing_Aug'!$I$6:$I$774,'Src_Billing_Aug'!$E$6:$E$774,A129,'Src_Billing_Aug'!$D$6:$D$774,E129))</f>
        <v/>
      </c>
      <c r="P129" s="23">
        <f>IF(N129=0,"",SUMIFS('Src_Billing_Aug'!$L$6:$L$774,'Src_Billing_Aug'!$E$6:$E$774,A129,'Src_Billing_Aug'!$D$6:$D$774,E129))</f>
        <v/>
      </c>
      <c r="Q129" s="23">
        <f>SUMIFS('Src_Billing_Aug'!$M$6:$M$774,'Src_Billing_Aug'!$E$6:$E$774,A129,'Src_Billing_Aug'!$D$6:$D$774,E129)</f>
        <v/>
      </c>
      <c r="R129" s="23">
        <f>Q129-M129</f>
        <v/>
      </c>
      <c r="S129" s="21">
        <f>IF(N129=0,"MISSING CHARGE",IF(N129&gt;1,"DUPLICATE CHARGE",IF(ABS(R129)&lt;0.005,"MATCH","VARIANCE")))</f>
        <v/>
      </c>
      <c r="T129" s="21">
        <f>IF(AND(C129="COVERED",K129&gt;'Parameters &amp; Sources'!$B$13),"BOARD REVIEW - OVER 40 FT","")</f>
        <v/>
      </c>
      <c r="U129" s="21" t="inlineStr">
        <is>
          <t>slip_inventory_2026-08.csv; billing_transactions_2022_2026.csv</t>
        </is>
      </c>
    </row>
    <row r="130">
      <c r="A130" s="17">
        <f>'Src_Inventory'!A141</f>
        <v/>
      </c>
      <c r="B130" s="17">
        <f>'Src_Inventory'!B141</f>
        <v/>
      </c>
      <c r="C130" s="17">
        <f>'Src_Inventory'!G141</f>
        <v/>
      </c>
      <c r="D130" s="17">
        <f>"AC-"&amp;A130</f>
        <v/>
      </c>
      <c r="E130" s="17">
        <f>'Src_Inventory'!L141</f>
        <v/>
      </c>
      <c r="F130" s="17">
        <f>'Src_Inventory'!M141</f>
        <v/>
      </c>
      <c r="G130" s="17">
        <f>'Src_Inventory'!N141</f>
        <v/>
      </c>
      <c r="H130" s="18">
        <f>'Src_Inventory'!O141</f>
        <v/>
      </c>
      <c r="I130" s="18">
        <f>ROUNDUP(H130,0)</f>
        <v/>
      </c>
      <c r="J130" s="18">
        <f>'Src_Inventory'!E141</f>
        <v/>
      </c>
      <c r="K130" s="18">
        <f>MAX(I130,J130)</f>
        <v/>
      </c>
      <c r="L130" s="19">
        <f>IF(C130="COVERED",'Parameters &amp; Sources'!$B$11,'Parameters &amp; Sources'!$B$12)</f>
        <v/>
      </c>
      <c r="M130" s="19">
        <f>K130*L130</f>
        <v/>
      </c>
      <c r="N130" s="20">
        <f>COUNTIFS('Src_Billing_Aug'!$E$6:$E$774,A130,'Src_Billing_Aug'!$D$6:$D$774,E130)</f>
        <v/>
      </c>
      <c r="O130" s="18">
        <f>IF(N130=0,"",SUMIFS('Src_Billing_Aug'!$I$6:$I$774,'Src_Billing_Aug'!$E$6:$E$774,A130,'Src_Billing_Aug'!$D$6:$D$774,E130))</f>
        <v/>
      </c>
      <c r="P130" s="19">
        <f>IF(N130=0,"",SUMIFS('Src_Billing_Aug'!$L$6:$L$774,'Src_Billing_Aug'!$E$6:$E$774,A130,'Src_Billing_Aug'!$D$6:$D$774,E130))</f>
        <v/>
      </c>
      <c r="Q130" s="19">
        <f>SUMIFS('Src_Billing_Aug'!$M$6:$M$774,'Src_Billing_Aug'!$E$6:$E$774,A130,'Src_Billing_Aug'!$D$6:$D$774,E130)</f>
        <v/>
      </c>
      <c r="R130" s="19">
        <f>Q130-M130</f>
        <v/>
      </c>
      <c r="S130" s="17">
        <f>IF(N130=0,"MISSING CHARGE",IF(N130&gt;1,"DUPLICATE CHARGE",IF(ABS(R130)&lt;0.005,"MATCH","VARIANCE")))</f>
        <v/>
      </c>
      <c r="T130" s="17">
        <f>IF(AND(C130="COVERED",K130&gt;'Parameters &amp; Sources'!$B$13),"BOARD REVIEW - OVER 40 FT","")</f>
        <v/>
      </c>
      <c r="U130" s="17" t="inlineStr">
        <is>
          <t>slip_inventory_2026-08.csv; billing_transactions_2022_2026.csv</t>
        </is>
      </c>
    </row>
    <row r="131">
      <c r="A131" s="21">
        <f>'Src_Inventory'!A142</f>
        <v/>
      </c>
      <c r="B131" s="21">
        <f>'Src_Inventory'!B142</f>
        <v/>
      </c>
      <c r="C131" s="21">
        <f>'Src_Inventory'!G142</f>
        <v/>
      </c>
      <c r="D131" s="21">
        <f>"AC-"&amp;A131</f>
        <v/>
      </c>
      <c r="E131" s="21">
        <f>'Src_Inventory'!L142</f>
        <v/>
      </c>
      <c r="F131" s="21">
        <f>'Src_Inventory'!M142</f>
        <v/>
      </c>
      <c r="G131" s="21">
        <f>'Src_Inventory'!N142</f>
        <v/>
      </c>
      <c r="H131" s="22">
        <f>'Src_Inventory'!O142</f>
        <v/>
      </c>
      <c r="I131" s="22">
        <f>ROUNDUP(H131,0)</f>
        <v/>
      </c>
      <c r="J131" s="22">
        <f>'Src_Inventory'!E142</f>
        <v/>
      </c>
      <c r="K131" s="22">
        <f>MAX(I131,J131)</f>
        <v/>
      </c>
      <c r="L131" s="23">
        <f>IF(C131="COVERED",'Parameters &amp; Sources'!$B$11,'Parameters &amp; Sources'!$B$12)</f>
        <v/>
      </c>
      <c r="M131" s="23">
        <f>K131*L131</f>
        <v/>
      </c>
      <c r="N131" s="24">
        <f>COUNTIFS('Src_Billing_Aug'!$E$6:$E$774,A131,'Src_Billing_Aug'!$D$6:$D$774,E131)</f>
        <v/>
      </c>
      <c r="O131" s="22">
        <f>IF(N131=0,"",SUMIFS('Src_Billing_Aug'!$I$6:$I$774,'Src_Billing_Aug'!$E$6:$E$774,A131,'Src_Billing_Aug'!$D$6:$D$774,E131))</f>
        <v/>
      </c>
      <c r="P131" s="23">
        <f>IF(N131=0,"",SUMIFS('Src_Billing_Aug'!$L$6:$L$774,'Src_Billing_Aug'!$E$6:$E$774,A131,'Src_Billing_Aug'!$D$6:$D$774,E131))</f>
        <v/>
      </c>
      <c r="Q131" s="23">
        <f>SUMIFS('Src_Billing_Aug'!$M$6:$M$774,'Src_Billing_Aug'!$E$6:$E$774,A131,'Src_Billing_Aug'!$D$6:$D$774,E131)</f>
        <v/>
      </c>
      <c r="R131" s="23">
        <f>Q131-M131</f>
        <v/>
      </c>
      <c r="S131" s="21">
        <f>IF(N131=0,"MISSING CHARGE",IF(N131&gt;1,"DUPLICATE CHARGE",IF(ABS(R131)&lt;0.005,"MATCH","VARIANCE")))</f>
        <v/>
      </c>
      <c r="T131" s="21">
        <f>IF(AND(C131="COVERED",K131&gt;'Parameters &amp; Sources'!$B$13),"BOARD REVIEW - OVER 40 FT","")</f>
        <v/>
      </c>
      <c r="U131" s="21" t="inlineStr">
        <is>
          <t>slip_inventory_2026-08.csv; billing_transactions_2022_2026.csv</t>
        </is>
      </c>
    </row>
    <row r="132">
      <c r="A132" s="17">
        <f>'Src_Inventory'!A143</f>
        <v/>
      </c>
      <c r="B132" s="17">
        <f>'Src_Inventory'!B143</f>
        <v/>
      </c>
      <c r="C132" s="17">
        <f>'Src_Inventory'!G143</f>
        <v/>
      </c>
      <c r="D132" s="17">
        <f>"AC-"&amp;A132</f>
        <v/>
      </c>
      <c r="E132" s="17">
        <f>'Src_Inventory'!L143</f>
        <v/>
      </c>
      <c r="F132" s="17">
        <f>'Src_Inventory'!M143</f>
        <v/>
      </c>
      <c r="G132" s="17">
        <f>'Src_Inventory'!N143</f>
        <v/>
      </c>
      <c r="H132" s="18">
        <f>'Src_Inventory'!O143</f>
        <v/>
      </c>
      <c r="I132" s="18">
        <f>ROUNDUP(H132,0)</f>
        <v/>
      </c>
      <c r="J132" s="18">
        <f>'Src_Inventory'!E143</f>
        <v/>
      </c>
      <c r="K132" s="18">
        <f>MAX(I132,J132)</f>
        <v/>
      </c>
      <c r="L132" s="19">
        <f>IF(C132="COVERED",'Parameters &amp; Sources'!$B$11,'Parameters &amp; Sources'!$B$12)</f>
        <v/>
      </c>
      <c r="M132" s="19">
        <f>K132*L132</f>
        <v/>
      </c>
      <c r="N132" s="20">
        <f>COUNTIFS('Src_Billing_Aug'!$E$6:$E$774,A132,'Src_Billing_Aug'!$D$6:$D$774,E132)</f>
        <v/>
      </c>
      <c r="O132" s="18">
        <f>IF(N132=0,"",SUMIFS('Src_Billing_Aug'!$I$6:$I$774,'Src_Billing_Aug'!$E$6:$E$774,A132,'Src_Billing_Aug'!$D$6:$D$774,E132))</f>
        <v/>
      </c>
      <c r="P132" s="19">
        <f>IF(N132=0,"",SUMIFS('Src_Billing_Aug'!$L$6:$L$774,'Src_Billing_Aug'!$E$6:$E$774,A132,'Src_Billing_Aug'!$D$6:$D$774,E132))</f>
        <v/>
      </c>
      <c r="Q132" s="19">
        <f>SUMIFS('Src_Billing_Aug'!$M$6:$M$774,'Src_Billing_Aug'!$E$6:$E$774,A132,'Src_Billing_Aug'!$D$6:$D$774,E132)</f>
        <v/>
      </c>
      <c r="R132" s="19">
        <f>Q132-M132</f>
        <v/>
      </c>
      <c r="S132" s="17">
        <f>IF(N132=0,"MISSING CHARGE",IF(N132&gt;1,"DUPLICATE CHARGE",IF(ABS(R132)&lt;0.005,"MATCH","VARIANCE")))</f>
        <v/>
      </c>
      <c r="T132" s="17">
        <f>IF(AND(C132="COVERED",K132&gt;'Parameters &amp; Sources'!$B$13),"BOARD REVIEW - OVER 40 FT","")</f>
        <v/>
      </c>
      <c r="U132" s="17" t="inlineStr">
        <is>
          <t>slip_inventory_2026-08.csv; billing_transactions_2022_2026.csv</t>
        </is>
      </c>
    </row>
    <row r="133">
      <c r="A133" s="21">
        <f>'Src_Inventory'!A145</f>
        <v/>
      </c>
      <c r="B133" s="21">
        <f>'Src_Inventory'!B145</f>
        <v/>
      </c>
      <c r="C133" s="21">
        <f>'Src_Inventory'!G145</f>
        <v/>
      </c>
      <c r="D133" s="21">
        <f>"AC-"&amp;A133</f>
        <v/>
      </c>
      <c r="E133" s="21">
        <f>'Src_Inventory'!L145</f>
        <v/>
      </c>
      <c r="F133" s="21">
        <f>'Src_Inventory'!M145</f>
        <v/>
      </c>
      <c r="G133" s="21">
        <f>'Src_Inventory'!N145</f>
        <v/>
      </c>
      <c r="H133" s="22">
        <f>'Src_Inventory'!O145</f>
        <v/>
      </c>
      <c r="I133" s="22">
        <f>ROUNDUP(H133,0)</f>
        <v/>
      </c>
      <c r="J133" s="22">
        <f>'Src_Inventory'!E145</f>
        <v/>
      </c>
      <c r="K133" s="22">
        <f>MAX(I133,J133)</f>
        <v/>
      </c>
      <c r="L133" s="23">
        <f>IF(C133="COVERED",'Parameters &amp; Sources'!$B$11,'Parameters &amp; Sources'!$B$12)</f>
        <v/>
      </c>
      <c r="M133" s="23">
        <f>K133*L133</f>
        <v/>
      </c>
      <c r="N133" s="24">
        <f>COUNTIFS('Src_Billing_Aug'!$E$6:$E$774,A133,'Src_Billing_Aug'!$D$6:$D$774,E133)</f>
        <v/>
      </c>
      <c r="O133" s="22">
        <f>IF(N133=0,"",SUMIFS('Src_Billing_Aug'!$I$6:$I$774,'Src_Billing_Aug'!$E$6:$E$774,A133,'Src_Billing_Aug'!$D$6:$D$774,E133))</f>
        <v/>
      </c>
      <c r="P133" s="23">
        <f>IF(N133=0,"",SUMIFS('Src_Billing_Aug'!$L$6:$L$774,'Src_Billing_Aug'!$E$6:$E$774,A133,'Src_Billing_Aug'!$D$6:$D$774,E133))</f>
        <v/>
      </c>
      <c r="Q133" s="23">
        <f>SUMIFS('Src_Billing_Aug'!$M$6:$M$774,'Src_Billing_Aug'!$E$6:$E$774,A133,'Src_Billing_Aug'!$D$6:$D$774,E133)</f>
        <v/>
      </c>
      <c r="R133" s="23">
        <f>Q133-M133</f>
        <v/>
      </c>
      <c r="S133" s="21">
        <f>IF(N133=0,"MISSING CHARGE",IF(N133&gt;1,"DUPLICATE CHARGE",IF(ABS(R133)&lt;0.005,"MATCH","VARIANCE")))</f>
        <v/>
      </c>
      <c r="T133" s="21">
        <f>IF(AND(C133="COVERED",K133&gt;'Parameters &amp; Sources'!$B$13),"BOARD REVIEW - OVER 40 FT","")</f>
        <v/>
      </c>
      <c r="U133" s="21" t="inlineStr">
        <is>
          <t>slip_inventory_2026-08.csv; billing_transactions_2022_2026.csv</t>
        </is>
      </c>
    </row>
    <row r="134">
      <c r="A134" s="17">
        <f>'Src_Inventory'!A146</f>
        <v/>
      </c>
      <c r="B134" s="17">
        <f>'Src_Inventory'!B146</f>
        <v/>
      </c>
      <c r="C134" s="17">
        <f>'Src_Inventory'!G146</f>
        <v/>
      </c>
      <c r="D134" s="17">
        <f>"AC-"&amp;A134</f>
        <v/>
      </c>
      <c r="E134" s="17">
        <f>'Src_Inventory'!L146</f>
        <v/>
      </c>
      <c r="F134" s="17">
        <f>'Src_Inventory'!M146</f>
        <v/>
      </c>
      <c r="G134" s="17">
        <f>'Src_Inventory'!N146</f>
        <v/>
      </c>
      <c r="H134" s="18">
        <f>'Src_Inventory'!O146</f>
        <v/>
      </c>
      <c r="I134" s="18">
        <f>ROUNDUP(H134,0)</f>
        <v/>
      </c>
      <c r="J134" s="18">
        <f>'Src_Inventory'!E146</f>
        <v/>
      </c>
      <c r="K134" s="18">
        <f>MAX(I134,J134)</f>
        <v/>
      </c>
      <c r="L134" s="19">
        <f>IF(C134="COVERED",'Parameters &amp; Sources'!$B$11,'Parameters &amp; Sources'!$B$12)</f>
        <v/>
      </c>
      <c r="M134" s="19">
        <f>K134*L134</f>
        <v/>
      </c>
      <c r="N134" s="20">
        <f>COUNTIFS('Src_Billing_Aug'!$E$6:$E$774,A134,'Src_Billing_Aug'!$D$6:$D$774,E134)</f>
        <v/>
      </c>
      <c r="O134" s="18">
        <f>IF(N134=0,"",SUMIFS('Src_Billing_Aug'!$I$6:$I$774,'Src_Billing_Aug'!$E$6:$E$774,A134,'Src_Billing_Aug'!$D$6:$D$774,E134))</f>
        <v/>
      </c>
      <c r="P134" s="19">
        <f>IF(N134=0,"",SUMIFS('Src_Billing_Aug'!$L$6:$L$774,'Src_Billing_Aug'!$E$6:$E$774,A134,'Src_Billing_Aug'!$D$6:$D$774,E134))</f>
        <v/>
      </c>
      <c r="Q134" s="19">
        <f>SUMIFS('Src_Billing_Aug'!$M$6:$M$774,'Src_Billing_Aug'!$E$6:$E$774,A134,'Src_Billing_Aug'!$D$6:$D$774,E134)</f>
        <v/>
      </c>
      <c r="R134" s="19">
        <f>Q134-M134</f>
        <v/>
      </c>
      <c r="S134" s="17">
        <f>IF(N134=0,"MISSING CHARGE",IF(N134&gt;1,"DUPLICATE CHARGE",IF(ABS(R134)&lt;0.005,"MATCH","VARIANCE")))</f>
        <v/>
      </c>
      <c r="T134" s="17">
        <f>IF(AND(C134="COVERED",K134&gt;'Parameters &amp; Sources'!$B$13),"BOARD REVIEW - OVER 40 FT","")</f>
        <v/>
      </c>
      <c r="U134" s="17" t="inlineStr">
        <is>
          <t>slip_inventory_2026-08.csv; billing_transactions_2022_2026.csv</t>
        </is>
      </c>
    </row>
    <row r="135">
      <c r="A135" s="21">
        <f>'Src_Inventory'!A147</f>
        <v/>
      </c>
      <c r="B135" s="21">
        <f>'Src_Inventory'!B147</f>
        <v/>
      </c>
      <c r="C135" s="21">
        <f>'Src_Inventory'!G147</f>
        <v/>
      </c>
      <c r="D135" s="21">
        <f>"AC-"&amp;A135</f>
        <v/>
      </c>
      <c r="E135" s="21">
        <f>'Src_Inventory'!L147</f>
        <v/>
      </c>
      <c r="F135" s="21">
        <f>'Src_Inventory'!M147</f>
        <v/>
      </c>
      <c r="G135" s="21">
        <f>'Src_Inventory'!N147</f>
        <v/>
      </c>
      <c r="H135" s="22">
        <f>'Src_Inventory'!O147</f>
        <v/>
      </c>
      <c r="I135" s="22">
        <f>ROUNDUP(H135,0)</f>
        <v/>
      </c>
      <c r="J135" s="22">
        <f>'Src_Inventory'!E147</f>
        <v/>
      </c>
      <c r="K135" s="22">
        <f>MAX(I135,J135)</f>
        <v/>
      </c>
      <c r="L135" s="23">
        <f>IF(C135="COVERED",'Parameters &amp; Sources'!$B$11,'Parameters &amp; Sources'!$B$12)</f>
        <v/>
      </c>
      <c r="M135" s="23">
        <f>K135*L135</f>
        <v/>
      </c>
      <c r="N135" s="24">
        <f>COUNTIFS('Src_Billing_Aug'!$E$6:$E$774,A135,'Src_Billing_Aug'!$D$6:$D$774,E135)</f>
        <v/>
      </c>
      <c r="O135" s="22">
        <f>IF(N135=0,"",SUMIFS('Src_Billing_Aug'!$I$6:$I$774,'Src_Billing_Aug'!$E$6:$E$774,A135,'Src_Billing_Aug'!$D$6:$D$774,E135))</f>
        <v/>
      </c>
      <c r="P135" s="23">
        <f>IF(N135=0,"",SUMIFS('Src_Billing_Aug'!$L$6:$L$774,'Src_Billing_Aug'!$E$6:$E$774,A135,'Src_Billing_Aug'!$D$6:$D$774,E135))</f>
        <v/>
      </c>
      <c r="Q135" s="23">
        <f>SUMIFS('Src_Billing_Aug'!$M$6:$M$774,'Src_Billing_Aug'!$E$6:$E$774,A135,'Src_Billing_Aug'!$D$6:$D$774,E135)</f>
        <v/>
      </c>
      <c r="R135" s="23">
        <f>Q135-M135</f>
        <v/>
      </c>
      <c r="S135" s="21">
        <f>IF(N135=0,"MISSING CHARGE",IF(N135&gt;1,"DUPLICATE CHARGE",IF(ABS(R135)&lt;0.005,"MATCH","VARIANCE")))</f>
        <v/>
      </c>
      <c r="T135" s="21">
        <f>IF(AND(C135="COVERED",K135&gt;'Parameters &amp; Sources'!$B$13),"BOARD REVIEW - OVER 40 FT","")</f>
        <v/>
      </c>
      <c r="U135" s="21" t="inlineStr">
        <is>
          <t>slip_inventory_2026-08.csv; billing_transactions_2022_2026.csv</t>
        </is>
      </c>
    </row>
    <row r="136">
      <c r="A136" s="17">
        <f>'Src_Inventory'!A148</f>
        <v/>
      </c>
      <c r="B136" s="17">
        <f>'Src_Inventory'!B148</f>
        <v/>
      </c>
      <c r="C136" s="17">
        <f>'Src_Inventory'!G148</f>
        <v/>
      </c>
      <c r="D136" s="17">
        <f>"AC-"&amp;A136</f>
        <v/>
      </c>
      <c r="E136" s="17">
        <f>'Src_Inventory'!L148</f>
        <v/>
      </c>
      <c r="F136" s="17">
        <f>'Src_Inventory'!M148</f>
        <v/>
      </c>
      <c r="G136" s="17">
        <f>'Src_Inventory'!N148</f>
        <v/>
      </c>
      <c r="H136" s="18">
        <f>'Src_Inventory'!O148</f>
        <v/>
      </c>
      <c r="I136" s="18">
        <f>ROUNDUP(H136,0)</f>
        <v/>
      </c>
      <c r="J136" s="18">
        <f>'Src_Inventory'!E148</f>
        <v/>
      </c>
      <c r="K136" s="18">
        <f>MAX(I136,J136)</f>
        <v/>
      </c>
      <c r="L136" s="19">
        <f>IF(C136="COVERED",'Parameters &amp; Sources'!$B$11,'Parameters &amp; Sources'!$B$12)</f>
        <v/>
      </c>
      <c r="M136" s="19">
        <f>K136*L136</f>
        <v/>
      </c>
      <c r="N136" s="20">
        <f>COUNTIFS('Src_Billing_Aug'!$E$6:$E$774,A136,'Src_Billing_Aug'!$D$6:$D$774,E136)</f>
        <v/>
      </c>
      <c r="O136" s="18">
        <f>IF(N136=0,"",SUMIFS('Src_Billing_Aug'!$I$6:$I$774,'Src_Billing_Aug'!$E$6:$E$774,A136,'Src_Billing_Aug'!$D$6:$D$774,E136))</f>
        <v/>
      </c>
      <c r="P136" s="19">
        <f>IF(N136=0,"",SUMIFS('Src_Billing_Aug'!$L$6:$L$774,'Src_Billing_Aug'!$E$6:$E$774,A136,'Src_Billing_Aug'!$D$6:$D$774,E136))</f>
        <v/>
      </c>
      <c r="Q136" s="19">
        <f>SUMIFS('Src_Billing_Aug'!$M$6:$M$774,'Src_Billing_Aug'!$E$6:$E$774,A136,'Src_Billing_Aug'!$D$6:$D$774,E136)</f>
        <v/>
      </c>
      <c r="R136" s="19">
        <f>Q136-M136</f>
        <v/>
      </c>
      <c r="S136" s="17">
        <f>IF(N136=0,"MISSING CHARGE",IF(N136&gt;1,"DUPLICATE CHARGE",IF(ABS(R136)&lt;0.005,"MATCH","VARIANCE")))</f>
        <v/>
      </c>
      <c r="T136" s="17">
        <f>IF(AND(C136="COVERED",K136&gt;'Parameters &amp; Sources'!$B$13),"BOARD REVIEW - OVER 40 FT","")</f>
        <v/>
      </c>
      <c r="U136" s="17" t="inlineStr">
        <is>
          <t>slip_inventory_2026-08.csv; billing_transactions_2022_2026.csv</t>
        </is>
      </c>
    </row>
    <row r="137">
      <c r="A137" s="21">
        <f>'Src_Inventory'!A149</f>
        <v/>
      </c>
      <c r="B137" s="21">
        <f>'Src_Inventory'!B149</f>
        <v/>
      </c>
      <c r="C137" s="21">
        <f>'Src_Inventory'!G149</f>
        <v/>
      </c>
      <c r="D137" s="21">
        <f>"AC-"&amp;A137</f>
        <v/>
      </c>
      <c r="E137" s="21">
        <f>'Src_Inventory'!L149</f>
        <v/>
      </c>
      <c r="F137" s="21">
        <f>'Src_Inventory'!M149</f>
        <v/>
      </c>
      <c r="G137" s="21">
        <f>'Src_Inventory'!N149</f>
        <v/>
      </c>
      <c r="H137" s="22">
        <f>'Src_Inventory'!O149</f>
        <v/>
      </c>
      <c r="I137" s="22">
        <f>ROUNDUP(H137,0)</f>
        <v/>
      </c>
      <c r="J137" s="22">
        <f>'Src_Inventory'!E149</f>
        <v/>
      </c>
      <c r="K137" s="22">
        <f>MAX(I137,J137)</f>
        <v/>
      </c>
      <c r="L137" s="23">
        <f>IF(C137="COVERED",'Parameters &amp; Sources'!$B$11,'Parameters &amp; Sources'!$B$12)</f>
        <v/>
      </c>
      <c r="M137" s="23">
        <f>K137*L137</f>
        <v/>
      </c>
      <c r="N137" s="24">
        <f>COUNTIFS('Src_Billing_Aug'!$E$6:$E$774,A137,'Src_Billing_Aug'!$D$6:$D$774,E137)</f>
        <v/>
      </c>
      <c r="O137" s="22">
        <f>IF(N137=0,"",SUMIFS('Src_Billing_Aug'!$I$6:$I$774,'Src_Billing_Aug'!$E$6:$E$774,A137,'Src_Billing_Aug'!$D$6:$D$774,E137))</f>
        <v/>
      </c>
      <c r="P137" s="23">
        <f>IF(N137=0,"",SUMIFS('Src_Billing_Aug'!$L$6:$L$774,'Src_Billing_Aug'!$E$6:$E$774,A137,'Src_Billing_Aug'!$D$6:$D$774,E137))</f>
        <v/>
      </c>
      <c r="Q137" s="23">
        <f>SUMIFS('Src_Billing_Aug'!$M$6:$M$774,'Src_Billing_Aug'!$E$6:$E$774,A137,'Src_Billing_Aug'!$D$6:$D$774,E137)</f>
        <v/>
      </c>
      <c r="R137" s="23">
        <f>Q137-M137</f>
        <v/>
      </c>
      <c r="S137" s="21">
        <f>IF(N137=0,"MISSING CHARGE",IF(N137&gt;1,"DUPLICATE CHARGE",IF(ABS(R137)&lt;0.005,"MATCH","VARIANCE")))</f>
        <v/>
      </c>
      <c r="T137" s="21">
        <f>IF(AND(C137="COVERED",K137&gt;'Parameters &amp; Sources'!$B$13),"BOARD REVIEW - OVER 40 FT","")</f>
        <v/>
      </c>
      <c r="U137" s="21" t="inlineStr">
        <is>
          <t>slip_inventory_2026-08.csv; billing_transactions_2022_2026.csv</t>
        </is>
      </c>
    </row>
    <row r="138">
      <c r="A138" s="17">
        <f>'Src_Inventory'!A150</f>
        <v/>
      </c>
      <c r="B138" s="17">
        <f>'Src_Inventory'!B150</f>
        <v/>
      </c>
      <c r="C138" s="17">
        <f>'Src_Inventory'!G150</f>
        <v/>
      </c>
      <c r="D138" s="17">
        <f>"AC-"&amp;A138</f>
        <v/>
      </c>
      <c r="E138" s="17">
        <f>'Src_Inventory'!L150</f>
        <v/>
      </c>
      <c r="F138" s="17">
        <f>'Src_Inventory'!M150</f>
        <v/>
      </c>
      <c r="G138" s="17">
        <f>'Src_Inventory'!N150</f>
        <v/>
      </c>
      <c r="H138" s="18">
        <f>'Src_Inventory'!O150</f>
        <v/>
      </c>
      <c r="I138" s="18">
        <f>ROUNDUP(H138,0)</f>
        <v/>
      </c>
      <c r="J138" s="18">
        <f>'Src_Inventory'!E150</f>
        <v/>
      </c>
      <c r="K138" s="18">
        <f>MAX(I138,J138)</f>
        <v/>
      </c>
      <c r="L138" s="19">
        <f>IF(C138="COVERED",'Parameters &amp; Sources'!$B$11,'Parameters &amp; Sources'!$B$12)</f>
        <v/>
      </c>
      <c r="M138" s="19">
        <f>K138*L138</f>
        <v/>
      </c>
      <c r="N138" s="20">
        <f>COUNTIFS('Src_Billing_Aug'!$E$6:$E$774,A138,'Src_Billing_Aug'!$D$6:$D$774,E138)</f>
        <v/>
      </c>
      <c r="O138" s="18">
        <f>IF(N138=0,"",SUMIFS('Src_Billing_Aug'!$I$6:$I$774,'Src_Billing_Aug'!$E$6:$E$774,A138,'Src_Billing_Aug'!$D$6:$D$774,E138))</f>
        <v/>
      </c>
      <c r="P138" s="19">
        <f>IF(N138=0,"",SUMIFS('Src_Billing_Aug'!$L$6:$L$774,'Src_Billing_Aug'!$E$6:$E$774,A138,'Src_Billing_Aug'!$D$6:$D$774,E138))</f>
        <v/>
      </c>
      <c r="Q138" s="19">
        <f>SUMIFS('Src_Billing_Aug'!$M$6:$M$774,'Src_Billing_Aug'!$E$6:$E$774,A138,'Src_Billing_Aug'!$D$6:$D$774,E138)</f>
        <v/>
      </c>
      <c r="R138" s="19">
        <f>Q138-M138</f>
        <v/>
      </c>
      <c r="S138" s="17">
        <f>IF(N138=0,"MISSING CHARGE",IF(N138&gt;1,"DUPLICATE CHARGE",IF(ABS(R138)&lt;0.005,"MATCH","VARIANCE")))</f>
        <v/>
      </c>
      <c r="T138" s="17">
        <f>IF(AND(C138="COVERED",K138&gt;'Parameters &amp; Sources'!$B$13),"BOARD REVIEW - OVER 40 FT","")</f>
        <v/>
      </c>
      <c r="U138" s="17" t="inlineStr">
        <is>
          <t>slip_inventory_2026-08.csv; billing_transactions_2022_2026.csv</t>
        </is>
      </c>
    </row>
    <row r="139">
      <c r="A139" s="21">
        <f>'Src_Inventory'!A151</f>
        <v/>
      </c>
      <c r="B139" s="21">
        <f>'Src_Inventory'!B151</f>
        <v/>
      </c>
      <c r="C139" s="21">
        <f>'Src_Inventory'!G151</f>
        <v/>
      </c>
      <c r="D139" s="21">
        <f>"AC-"&amp;A139</f>
        <v/>
      </c>
      <c r="E139" s="21">
        <f>'Src_Inventory'!L151</f>
        <v/>
      </c>
      <c r="F139" s="21">
        <f>'Src_Inventory'!M151</f>
        <v/>
      </c>
      <c r="G139" s="21">
        <f>'Src_Inventory'!N151</f>
        <v/>
      </c>
      <c r="H139" s="22">
        <f>'Src_Inventory'!O151</f>
        <v/>
      </c>
      <c r="I139" s="22">
        <f>ROUNDUP(H139,0)</f>
        <v/>
      </c>
      <c r="J139" s="22">
        <f>'Src_Inventory'!E151</f>
        <v/>
      </c>
      <c r="K139" s="22">
        <f>MAX(I139,J139)</f>
        <v/>
      </c>
      <c r="L139" s="23">
        <f>IF(C139="COVERED",'Parameters &amp; Sources'!$B$11,'Parameters &amp; Sources'!$B$12)</f>
        <v/>
      </c>
      <c r="M139" s="23">
        <f>K139*L139</f>
        <v/>
      </c>
      <c r="N139" s="24">
        <f>COUNTIFS('Src_Billing_Aug'!$E$6:$E$774,A139,'Src_Billing_Aug'!$D$6:$D$774,E139)</f>
        <v/>
      </c>
      <c r="O139" s="22">
        <f>IF(N139=0,"",SUMIFS('Src_Billing_Aug'!$I$6:$I$774,'Src_Billing_Aug'!$E$6:$E$774,A139,'Src_Billing_Aug'!$D$6:$D$774,E139))</f>
        <v/>
      </c>
      <c r="P139" s="23">
        <f>IF(N139=0,"",SUMIFS('Src_Billing_Aug'!$L$6:$L$774,'Src_Billing_Aug'!$E$6:$E$774,A139,'Src_Billing_Aug'!$D$6:$D$774,E139))</f>
        <v/>
      </c>
      <c r="Q139" s="23">
        <f>SUMIFS('Src_Billing_Aug'!$M$6:$M$774,'Src_Billing_Aug'!$E$6:$E$774,A139,'Src_Billing_Aug'!$D$6:$D$774,E139)</f>
        <v/>
      </c>
      <c r="R139" s="23">
        <f>Q139-M139</f>
        <v/>
      </c>
      <c r="S139" s="21">
        <f>IF(N139=0,"MISSING CHARGE",IF(N139&gt;1,"DUPLICATE CHARGE",IF(ABS(R139)&lt;0.005,"MATCH","VARIANCE")))</f>
        <v/>
      </c>
      <c r="T139" s="21">
        <f>IF(AND(C139="COVERED",K139&gt;'Parameters &amp; Sources'!$B$13),"BOARD REVIEW - OVER 40 FT","")</f>
        <v/>
      </c>
      <c r="U139" s="21" t="inlineStr">
        <is>
          <t>slip_inventory_2026-08.csv; billing_transactions_2022_2026.csv</t>
        </is>
      </c>
    </row>
    <row r="140">
      <c r="A140" s="17">
        <f>'Src_Inventory'!A152</f>
        <v/>
      </c>
      <c r="B140" s="17">
        <f>'Src_Inventory'!B152</f>
        <v/>
      </c>
      <c r="C140" s="17">
        <f>'Src_Inventory'!G152</f>
        <v/>
      </c>
      <c r="D140" s="17">
        <f>"AC-"&amp;A140</f>
        <v/>
      </c>
      <c r="E140" s="17">
        <f>'Src_Inventory'!L152</f>
        <v/>
      </c>
      <c r="F140" s="17">
        <f>'Src_Inventory'!M152</f>
        <v/>
      </c>
      <c r="G140" s="17">
        <f>'Src_Inventory'!N152</f>
        <v/>
      </c>
      <c r="H140" s="18">
        <f>'Src_Inventory'!O152</f>
        <v/>
      </c>
      <c r="I140" s="18">
        <f>ROUNDUP(H140,0)</f>
        <v/>
      </c>
      <c r="J140" s="18">
        <f>'Src_Inventory'!E152</f>
        <v/>
      </c>
      <c r="K140" s="18">
        <f>MAX(I140,J140)</f>
        <v/>
      </c>
      <c r="L140" s="19">
        <f>IF(C140="COVERED",'Parameters &amp; Sources'!$B$11,'Parameters &amp; Sources'!$B$12)</f>
        <v/>
      </c>
      <c r="M140" s="19">
        <f>K140*L140</f>
        <v/>
      </c>
      <c r="N140" s="20">
        <f>COUNTIFS('Src_Billing_Aug'!$E$6:$E$774,A140,'Src_Billing_Aug'!$D$6:$D$774,E140)</f>
        <v/>
      </c>
      <c r="O140" s="18">
        <f>IF(N140=0,"",SUMIFS('Src_Billing_Aug'!$I$6:$I$774,'Src_Billing_Aug'!$E$6:$E$774,A140,'Src_Billing_Aug'!$D$6:$D$774,E140))</f>
        <v/>
      </c>
      <c r="P140" s="19">
        <f>IF(N140=0,"",SUMIFS('Src_Billing_Aug'!$L$6:$L$774,'Src_Billing_Aug'!$E$6:$E$774,A140,'Src_Billing_Aug'!$D$6:$D$774,E140))</f>
        <v/>
      </c>
      <c r="Q140" s="19">
        <f>SUMIFS('Src_Billing_Aug'!$M$6:$M$774,'Src_Billing_Aug'!$E$6:$E$774,A140,'Src_Billing_Aug'!$D$6:$D$774,E140)</f>
        <v/>
      </c>
      <c r="R140" s="19">
        <f>Q140-M140</f>
        <v/>
      </c>
      <c r="S140" s="17">
        <f>IF(N140=0,"MISSING CHARGE",IF(N140&gt;1,"DUPLICATE CHARGE",IF(ABS(R140)&lt;0.005,"MATCH","VARIANCE")))</f>
        <v/>
      </c>
      <c r="T140" s="17">
        <f>IF(AND(C140="COVERED",K140&gt;'Parameters &amp; Sources'!$B$13),"BOARD REVIEW - OVER 40 FT","")</f>
        <v/>
      </c>
      <c r="U140" s="17" t="inlineStr">
        <is>
          <t>slip_inventory_2026-08.csv; billing_transactions_2022_2026.csv</t>
        </is>
      </c>
    </row>
    <row r="141">
      <c r="A141" s="21">
        <f>'Src_Inventory'!A153</f>
        <v/>
      </c>
      <c r="B141" s="21">
        <f>'Src_Inventory'!B153</f>
        <v/>
      </c>
      <c r="C141" s="21">
        <f>'Src_Inventory'!G153</f>
        <v/>
      </c>
      <c r="D141" s="21">
        <f>"AC-"&amp;A141</f>
        <v/>
      </c>
      <c r="E141" s="21">
        <f>'Src_Inventory'!L153</f>
        <v/>
      </c>
      <c r="F141" s="21">
        <f>'Src_Inventory'!M153</f>
        <v/>
      </c>
      <c r="G141" s="21">
        <f>'Src_Inventory'!N153</f>
        <v/>
      </c>
      <c r="H141" s="22">
        <f>'Src_Inventory'!O153</f>
        <v/>
      </c>
      <c r="I141" s="22">
        <f>ROUNDUP(H141,0)</f>
        <v/>
      </c>
      <c r="J141" s="22">
        <f>'Src_Inventory'!E153</f>
        <v/>
      </c>
      <c r="K141" s="22">
        <f>MAX(I141,J141)</f>
        <v/>
      </c>
      <c r="L141" s="23">
        <f>IF(C141="COVERED",'Parameters &amp; Sources'!$B$11,'Parameters &amp; Sources'!$B$12)</f>
        <v/>
      </c>
      <c r="M141" s="23">
        <f>K141*L141</f>
        <v/>
      </c>
      <c r="N141" s="24">
        <f>COUNTIFS('Src_Billing_Aug'!$E$6:$E$774,A141,'Src_Billing_Aug'!$D$6:$D$774,E141)</f>
        <v/>
      </c>
      <c r="O141" s="22">
        <f>IF(N141=0,"",SUMIFS('Src_Billing_Aug'!$I$6:$I$774,'Src_Billing_Aug'!$E$6:$E$774,A141,'Src_Billing_Aug'!$D$6:$D$774,E141))</f>
        <v/>
      </c>
      <c r="P141" s="23">
        <f>IF(N141=0,"",SUMIFS('Src_Billing_Aug'!$L$6:$L$774,'Src_Billing_Aug'!$E$6:$E$774,A141,'Src_Billing_Aug'!$D$6:$D$774,E141))</f>
        <v/>
      </c>
      <c r="Q141" s="23">
        <f>SUMIFS('Src_Billing_Aug'!$M$6:$M$774,'Src_Billing_Aug'!$E$6:$E$774,A141,'Src_Billing_Aug'!$D$6:$D$774,E141)</f>
        <v/>
      </c>
      <c r="R141" s="23">
        <f>Q141-M141</f>
        <v/>
      </c>
      <c r="S141" s="21">
        <f>IF(N141=0,"MISSING CHARGE",IF(N141&gt;1,"DUPLICATE CHARGE",IF(ABS(R141)&lt;0.005,"MATCH","VARIANCE")))</f>
        <v/>
      </c>
      <c r="T141" s="21">
        <f>IF(AND(C141="COVERED",K141&gt;'Parameters &amp; Sources'!$B$13),"BOARD REVIEW - OVER 40 FT","")</f>
        <v/>
      </c>
      <c r="U141" s="21" t="inlineStr">
        <is>
          <t>slip_inventory_2026-08.csv; billing_transactions_2022_2026.csv</t>
        </is>
      </c>
    </row>
    <row r="142">
      <c r="A142" s="17">
        <f>'Src_Inventory'!A154</f>
        <v/>
      </c>
      <c r="B142" s="17">
        <f>'Src_Inventory'!B154</f>
        <v/>
      </c>
      <c r="C142" s="17">
        <f>'Src_Inventory'!G154</f>
        <v/>
      </c>
      <c r="D142" s="17">
        <f>"AC-"&amp;A142</f>
        <v/>
      </c>
      <c r="E142" s="17">
        <f>'Src_Inventory'!L154</f>
        <v/>
      </c>
      <c r="F142" s="17">
        <f>'Src_Inventory'!M154</f>
        <v/>
      </c>
      <c r="G142" s="17">
        <f>'Src_Inventory'!N154</f>
        <v/>
      </c>
      <c r="H142" s="18">
        <f>'Src_Inventory'!O154</f>
        <v/>
      </c>
      <c r="I142" s="18">
        <f>ROUNDUP(H142,0)</f>
        <v/>
      </c>
      <c r="J142" s="18">
        <f>'Src_Inventory'!E154</f>
        <v/>
      </c>
      <c r="K142" s="18">
        <f>MAX(I142,J142)</f>
        <v/>
      </c>
      <c r="L142" s="19">
        <f>IF(C142="COVERED",'Parameters &amp; Sources'!$B$11,'Parameters &amp; Sources'!$B$12)</f>
        <v/>
      </c>
      <c r="M142" s="19">
        <f>K142*L142</f>
        <v/>
      </c>
      <c r="N142" s="20">
        <f>COUNTIFS('Src_Billing_Aug'!$E$6:$E$774,A142,'Src_Billing_Aug'!$D$6:$D$774,E142)</f>
        <v/>
      </c>
      <c r="O142" s="18">
        <f>IF(N142=0,"",SUMIFS('Src_Billing_Aug'!$I$6:$I$774,'Src_Billing_Aug'!$E$6:$E$774,A142,'Src_Billing_Aug'!$D$6:$D$774,E142))</f>
        <v/>
      </c>
      <c r="P142" s="19">
        <f>IF(N142=0,"",SUMIFS('Src_Billing_Aug'!$L$6:$L$774,'Src_Billing_Aug'!$E$6:$E$774,A142,'Src_Billing_Aug'!$D$6:$D$774,E142))</f>
        <v/>
      </c>
      <c r="Q142" s="19">
        <f>SUMIFS('Src_Billing_Aug'!$M$6:$M$774,'Src_Billing_Aug'!$E$6:$E$774,A142,'Src_Billing_Aug'!$D$6:$D$774,E142)</f>
        <v/>
      </c>
      <c r="R142" s="19">
        <f>Q142-M142</f>
        <v/>
      </c>
      <c r="S142" s="17">
        <f>IF(N142=0,"MISSING CHARGE",IF(N142&gt;1,"DUPLICATE CHARGE",IF(ABS(R142)&lt;0.005,"MATCH","VARIANCE")))</f>
        <v/>
      </c>
      <c r="T142" s="17">
        <f>IF(AND(C142="COVERED",K142&gt;'Parameters &amp; Sources'!$B$13),"BOARD REVIEW - OVER 40 FT","")</f>
        <v/>
      </c>
      <c r="U142" s="17" t="inlineStr">
        <is>
          <t>slip_inventory_2026-08.csv; billing_transactions_2022_2026.csv</t>
        </is>
      </c>
    </row>
    <row r="143">
      <c r="A143" s="21">
        <f>'Src_Inventory'!A155</f>
        <v/>
      </c>
      <c r="B143" s="21">
        <f>'Src_Inventory'!B155</f>
        <v/>
      </c>
      <c r="C143" s="21">
        <f>'Src_Inventory'!G155</f>
        <v/>
      </c>
      <c r="D143" s="21">
        <f>"AC-"&amp;A143</f>
        <v/>
      </c>
      <c r="E143" s="21">
        <f>'Src_Inventory'!L155</f>
        <v/>
      </c>
      <c r="F143" s="21">
        <f>'Src_Inventory'!M155</f>
        <v/>
      </c>
      <c r="G143" s="21">
        <f>'Src_Inventory'!N155</f>
        <v/>
      </c>
      <c r="H143" s="22">
        <f>'Src_Inventory'!O155</f>
        <v/>
      </c>
      <c r="I143" s="22">
        <f>ROUNDUP(H143,0)</f>
        <v/>
      </c>
      <c r="J143" s="22">
        <f>'Src_Inventory'!E155</f>
        <v/>
      </c>
      <c r="K143" s="22">
        <f>MAX(I143,J143)</f>
        <v/>
      </c>
      <c r="L143" s="23">
        <f>IF(C143="COVERED",'Parameters &amp; Sources'!$B$11,'Parameters &amp; Sources'!$B$12)</f>
        <v/>
      </c>
      <c r="M143" s="23">
        <f>K143*L143</f>
        <v/>
      </c>
      <c r="N143" s="24">
        <f>COUNTIFS('Src_Billing_Aug'!$E$6:$E$774,A143,'Src_Billing_Aug'!$D$6:$D$774,E143)</f>
        <v/>
      </c>
      <c r="O143" s="22">
        <f>IF(N143=0,"",SUMIFS('Src_Billing_Aug'!$I$6:$I$774,'Src_Billing_Aug'!$E$6:$E$774,A143,'Src_Billing_Aug'!$D$6:$D$774,E143))</f>
        <v/>
      </c>
      <c r="P143" s="23">
        <f>IF(N143=0,"",SUMIFS('Src_Billing_Aug'!$L$6:$L$774,'Src_Billing_Aug'!$E$6:$E$774,A143,'Src_Billing_Aug'!$D$6:$D$774,E143))</f>
        <v/>
      </c>
      <c r="Q143" s="23">
        <f>SUMIFS('Src_Billing_Aug'!$M$6:$M$774,'Src_Billing_Aug'!$E$6:$E$774,A143,'Src_Billing_Aug'!$D$6:$D$774,E143)</f>
        <v/>
      </c>
      <c r="R143" s="23">
        <f>Q143-M143</f>
        <v/>
      </c>
      <c r="S143" s="21">
        <f>IF(N143=0,"MISSING CHARGE",IF(N143&gt;1,"DUPLICATE CHARGE",IF(ABS(R143)&lt;0.005,"MATCH","VARIANCE")))</f>
        <v/>
      </c>
      <c r="T143" s="21">
        <f>IF(AND(C143="COVERED",K143&gt;'Parameters &amp; Sources'!$B$13),"BOARD REVIEW - OVER 40 FT","")</f>
        <v/>
      </c>
      <c r="U143" s="21" t="inlineStr">
        <is>
          <t>slip_inventory_2026-08.csv; billing_transactions_2022_2026.csv</t>
        </is>
      </c>
    </row>
    <row r="144">
      <c r="A144" s="17">
        <f>'Src_Inventory'!A156</f>
        <v/>
      </c>
      <c r="B144" s="17">
        <f>'Src_Inventory'!B156</f>
        <v/>
      </c>
      <c r="C144" s="17">
        <f>'Src_Inventory'!G156</f>
        <v/>
      </c>
      <c r="D144" s="17">
        <f>"AC-"&amp;A144</f>
        <v/>
      </c>
      <c r="E144" s="17">
        <f>'Src_Inventory'!L156</f>
        <v/>
      </c>
      <c r="F144" s="17">
        <f>'Src_Inventory'!M156</f>
        <v/>
      </c>
      <c r="G144" s="17">
        <f>'Src_Inventory'!N156</f>
        <v/>
      </c>
      <c r="H144" s="18">
        <f>'Src_Inventory'!O156</f>
        <v/>
      </c>
      <c r="I144" s="18">
        <f>ROUNDUP(H144,0)</f>
        <v/>
      </c>
      <c r="J144" s="18">
        <f>'Src_Inventory'!E156</f>
        <v/>
      </c>
      <c r="K144" s="18">
        <f>MAX(I144,J144)</f>
        <v/>
      </c>
      <c r="L144" s="19">
        <f>IF(C144="COVERED",'Parameters &amp; Sources'!$B$11,'Parameters &amp; Sources'!$B$12)</f>
        <v/>
      </c>
      <c r="M144" s="19">
        <f>K144*L144</f>
        <v/>
      </c>
      <c r="N144" s="20">
        <f>COUNTIFS('Src_Billing_Aug'!$E$6:$E$774,A144,'Src_Billing_Aug'!$D$6:$D$774,E144)</f>
        <v/>
      </c>
      <c r="O144" s="18">
        <f>IF(N144=0,"",SUMIFS('Src_Billing_Aug'!$I$6:$I$774,'Src_Billing_Aug'!$E$6:$E$774,A144,'Src_Billing_Aug'!$D$6:$D$774,E144))</f>
        <v/>
      </c>
      <c r="P144" s="19">
        <f>IF(N144=0,"",SUMIFS('Src_Billing_Aug'!$L$6:$L$774,'Src_Billing_Aug'!$E$6:$E$774,A144,'Src_Billing_Aug'!$D$6:$D$774,E144))</f>
        <v/>
      </c>
      <c r="Q144" s="19">
        <f>SUMIFS('Src_Billing_Aug'!$M$6:$M$774,'Src_Billing_Aug'!$E$6:$E$774,A144,'Src_Billing_Aug'!$D$6:$D$774,E144)</f>
        <v/>
      </c>
      <c r="R144" s="19">
        <f>Q144-M144</f>
        <v/>
      </c>
      <c r="S144" s="17">
        <f>IF(N144=0,"MISSING CHARGE",IF(N144&gt;1,"DUPLICATE CHARGE",IF(ABS(R144)&lt;0.005,"MATCH","VARIANCE")))</f>
        <v/>
      </c>
      <c r="T144" s="17">
        <f>IF(AND(C144="COVERED",K144&gt;'Parameters &amp; Sources'!$B$13),"BOARD REVIEW - OVER 40 FT","")</f>
        <v/>
      </c>
      <c r="U144" s="17" t="inlineStr">
        <is>
          <t>slip_inventory_2026-08.csv; billing_transactions_2022_2026.csv</t>
        </is>
      </c>
    </row>
    <row r="145">
      <c r="A145" s="21">
        <f>'Src_Inventory'!A157</f>
        <v/>
      </c>
      <c r="B145" s="21">
        <f>'Src_Inventory'!B157</f>
        <v/>
      </c>
      <c r="C145" s="21">
        <f>'Src_Inventory'!G157</f>
        <v/>
      </c>
      <c r="D145" s="21">
        <f>"AC-"&amp;A145</f>
        <v/>
      </c>
      <c r="E145" s="21">
        <f>'Src_Inventory'!L157</f>
        <v/>
      </c>
      <c r="F145" s="21">
        <f>'Src_Inventory'!M157</f>
        <v/>
      </c>
      <c r="G145" s="21">
        <f>'Src_Inventory'!N157</f>
        <v/>
      </c>
      <c r="H145" s="22">
        <f>'Src_Inventory'!O157</f>
        <v/>
      </c>
      <c r="I145" s="22">
        <f>ROUNDUP(H145,0)</f>
        <v/>
      </c>
      <c r="J145" s="22">
        <f>'Src_Inventory'!E157</f>
        <v/>
      </c>
      <c r="K145" s="22">
        <f>MAX(I145,J145)</f>
        <v/>
      </c>
      <c r="L145" s="23">
        <f>IF(C145="COVERED",'Parameters &amp; Sources'!$B$11,'Parameters &amp; Sources'!$B$12)</f>
        <v/>
      </c>
      <c r="M145" s="23">
        <f>K145*L145</f>
        <v/>
      </c>
      <c r="N145" s="24">
        <f>COUNTIFS('Src_Billing_Aug'!$E$6:$E$774,A145,'Src_Billing_Aug'!$D$6:$D$774,E145)</f>
        <v/>
      </c>
      <c r="O145" s="22">
        <f>IF(N145=0,"",SUMIFS('Src_Billing_Aug'!$I$6:$I$774,'Src_Billing_Aug'!$E$6:$E$774,A145,'Src_Billing_Aug'!$D$6:$D$774,E145))</f>
        <v/>
      </c>
      <c r="P145" s="23">
        <f>IF(N145=0,"",SUMIFS('Src_Billing_Aug'!$L$6:$L$774,'Src_Billing_Aug'!$E$6:$E$774,A145,'Src_Billing_Aug'!$D$6:$D$774,E145))</f>
        <v/>
      </c>
      <c r="Q145" s="23">
        <f>SUMIFS('Src_Billing_Aug'!$M$6:$M$774,'Src_Billing_Aug'!$E$6:$E$774,A145,'Src_Billing_Aug'!$D$6:$D$774,E145)</f>
        <v/>
      </c>
      <c r="R145" s="23">
        <f>Q145-M145</f>
        <v/>
      </c>
      <c r="S145" s="21">
        <f>IF(N145=0,"MISSING CHARGE",IF(N145&gt;1,"DUPLICATE CHARGE",IF(ABS(R145)&lt;0.005,"MATCH","VARIANCE")))</f>
        <v/>
      </c>
      <c r="T145" s="21">
        <f>IF(AND(C145="COVERED",K145&gt;'Parameters &amp; Sources'!$B$13),"BOARD REVIEW - OVER 40 FT","")</f>
        <v/>
      </c>
      <c r="U145" s="21" t="inlineStr">
        <is>
          <t>slip_inventory_2026-08.csv; billing_transactions_2022_2026.csv</t>
        </is>
      </c>
    </row>
    <row r="146">
      <c r="A146" s="17">
        <f>'Src_Inventory'!A158</f>
        <v/>
      </c>
      <c r="B146" s="17">
        <f>'Src_Inventory'!B158</f>
        <v/>
      </c>
      <c r="C146" s="17">
        <f>'Src_Inventory'!G158</f>
        <v/>
      </c>
      <c r="D146" s="17">
        <f>"AC-"&amp;A146</f>
        <v/>
      </c>
      <c r="E146" s="17">
        <f>'Src_Inventory'!L158</f>
        <v/>
      </c>
      <c r="F146" s="17">
        <f>'Src_Inventory'!M158</f>
        <v/>
      </c>
      <c r="G146" s="17">
        <f>'Src_Inventory'!N158</f>
        <v/>
      </c>
      <c r="H146" s="18">
        <f>'Src_Inventory'!O158</f>
        <v/>
      </c>
      <c r="I146" s="18">
        <f>ROUNDUP(H146,0)</f>
        <v/>
      </c>
      <c r="J146" s="18">
        <f>'Src_Inventory'!E158</f>
        <v/>
      </c>
      <c r="K146" s="18">
        <f>MAX(I146,J146)</f>
        <v/>
      </c>
      <c r="L146" s="19">
        <f>IF(C146="COVERED",'Parameters &amp; Sources'!$B$11,'Parameters &amp; Sources'!$B$12)</f>
        <v/>
      </c>
      <c r="M146" s="19">
        <f>K146*L146</f>
        <v/>
      </c>
      <c r="N146" s="20">
        <f>COUNTIFS('Src_Billing_Aug'!$E$6:$E$774,A146,'Src_Billing_Aug'!$D$6:$D$774,E146)</f>
        <v/>
      </c>
      <c r="O146" s="18">
        <f>IF(N146=0,"",SUMIFS('Src_Billing_Aug'!$I$6:$I$774,'Src_Billing_Aug'!$E$6:$E$774,A146,'Src_Billing_Aug'!$D$6:$D$774,E146))</f>
        <v/>
      </c>
      <c r="P146" s="19">
        <f>IF(N146=0,"",SUMIFS('Src_Billing_Aug'!$L$6:$L$774,'Src_Billing_Aug'!$E$6:$E$774,A146,'Src_Billing_Aug'!$D$6:$D$774,E146))</f>
        <v/>
      </c>
      <c r="Q146" s="19">
        <f>SUMIFS('Src_Billing_Aug'!$M$6:$M$774,'Src_Billing_Aug'!$E$6:$E$774,A146,'Src_Billing_Aug'!$D$6:$D$774,E146)</f>
        <v/>
      </c>
      <c r="R146" s="19">
        <f>Q146-M146</f>
        <v/>
      </c>
      <c r="S146" s="17">
        <f>IF(N146=0,"MISSING CHARGE",IF(N146&gt;1,"DUPLICATE CHARGE",IF(ABS(R146)&lt;0.005,"MATCH","VARIANCE")))</f>
        <v/>
      </c>
      <c r="T146" s="17">
        <f>IF(AND(C146="COVERED",K146&gt;'Parameters &amp; Sources'!$B$13),"BOARD REVIEW - OVER 40 FT","")</f>
        <v/>
      </c>
      <c r="U146" s="17" t="inlineStr">
        <is>
          <t>slip_inventory_2026-08.csv; billing_transactions_2022_2026.csv</t>
        </is>
      </c>
    </row>
    <row r="147">
      <c r="A147" s="21">
        <f>'Src_Inventory'!A159</f>
        <v/>
      </c>
      <c r="B147" s="21">
        <f>'Src_Inventory'!B159</f>
        <v/>
      </c>
      <c r="C147" s="21">
        <f>'Src_Inventory'!G159</f>
        <v/>
      </c>
      <c r="D147" s="21">
        <f>"AC-"&amp;A147</f>
        <v/>
      </c>
      <c r="E147" s="21">
        <f>'Src_Inventory'!L159</f>
        <v/>
      </c>
      <c r="F147" s="21">
        <f>'Src_Inventory'!M159</f>
        <v/>
      </c>
      <c r="G147" s="21">
        <f>'Src_Inventory'!N159</f>
        <v/>
      </c>
      <c r="H147" s="22">
        <f>'Src_Inventory'!O159</f>
        <v/>
      </c>
      <c r="I147" s="22">
        <f>ROUNDUP(H147,0)</f>
        <v/>
      </c>
      <c r="J147" s="22">
        <f>'Src_Inventory'!E159</f>
        <v/>
      </c>
      <c r="K147" s="22">
        <f>MAX(I147,J147)</f>
        <v/>
      </c>
      <c r="L147" s="23">
        <f>IF(C147="COVERED",'Parameters &amp; Sources'!$B$11,'Parameters &amp; Sources'!$B$12)</f>
        <v/>
      </c>
      <c r="M147" s="23">
        <f>K147*L147</f>
        <v/>
      </c>
      <c r="N147" s="24">
        <f>COUNTIFS('Src_Billing_Aug'!$E$6:$E$774,A147,'Src_Billing_Aug'!$D$6:$D$774,E147)</f>
        <v/>
      </c>
      <c r="O147" s="22">
        <f>IF(N147=0,"",SUMIFS('Src_Billing_Aug'!$I$6:$I$774,'Src_Billing_Aug'!$E$6:$E$774,A147,'Src_Billing_Aug'!$D$6:$D$774,E147))</f>
        <v/>
      </c>
      <c r="P147" s="23">
        <f>IF(N147=0,"",SUMIFS('Src_Billing_Aug'!$L$6:$L$774,'Src_Billing_Aug'!$E$6:$E$774,A147,'Src_Billing_Aug'!$D$6:$D$774,E147))</f>
        <v/>
      </c>
      <c r="Q147" s="23">
        <f>SUMIFS('Src_Billing_Aug'!$M$6:$M$774,'Src_Billing_Aug'!$E$6:$E$774,A147,'Src_Billing_Aug'!$D$6:$D$774,E147)</f>
        <v/>
      </c>
      <c r="R147" s="23">
        <f>Q147-M147</f>
        <v/>
      </c>
      <c r="S147" s="21">
        <f>IF(N147=0,"MISSING CHARGE",IF(N147&gt;1,"DUPLICATE CHARGE",IF(ABS(R147)&lt;0.005,"MATCH","VARIANCE")))</f>
        <v/>
      </c>
      <c r="T147" s="21">
        <f>IF(AND(C147="COVERED",K147&gt;'Parameters &amp; Sources'!$B$13),"BOARD REVIEW - OVER 40 FT","")</f>
        <v/>
      </c>
      <c r="U147" s="21" t="inlineStr">
        <is>
          <t>slip_inventory_2026-08.csv; billing_transactions_2022_2026.csv</t>
        </is>
      </c>
    </row>
    <row r="148">
      <c r="A148" s="17">
        <f>'Src_Inventory'!A160</f>
        <v/>
      </c>
      <c r="B148" s="17">
        <f>'Src_Inventory'!B160</f>
        <v/>
      </c>
      <c r="C148" s="17">
        <f>'Src_Inventory'!G160</f>
        <v/>
      </c>
      <c r="D148" s="17">
        <f>"AC-"&amp;A148</f>
        <v/>
      </c>
      <c r="E148" s="17">
        <f>'Src_Inventory'!L160</f>
        <v/>
      </c>
      <c r="F148" s="17">
        <f>'Src_Inventory'!M160</f>
        <v/>
      </c>
      <c r="G148" s="17">
        <f>'Src_Inventory'!N160</f>
        <v/>
      </c>
      <c r="H148" s="18">
        <f>'Src_Inventory'!O160</f>
        <v/>
      </c>
      <c r="I148" s="18">
        <f>ROUNDUP(H148,0)</f>
        <v/>
      </c>
      <c r="J148" s="18">
        <f>'Src_Inventory'!E160</f>
        <v/>
      </c>
      <c r="K148" s="18">
        <f>MAX(I148,J148)</f>
        <v/>
      </c>
      <c r="L148" s="19">
        <f>IF(C148="COVERED",'Parameters &amp; Sources'!$B$11,'Parameters &amp; Sources'!$B$12)</f>
        <v/>
      </c>
      <c r="M148" s="19">
        <f>K148*L148</f>
        <v/>
      </c>
      <c r="N148" s="20">
        <f>COUNTIFS('Src_Billing_Aug'!$E$6:$E$774,A148,'Src_Billing_Aug'!$D$6:$D$774,E148)</f>
        <v/>
      </c>
      <c r="O148" s="18">
        <f>IF(N148=0,"",SUMIFS('Src_Billing_Aug'!$I$6:$I$774,'Src_Billing_Aug'!$E$6:$E$774,A148,'Src_Billing_Aug'!$D$6:$D$774,E148))</f>
        <v/>
      </c>
      <c r="P148" s="19">
        <f>IF(N148=0,"",SUMIFS('Src_Billing_Aug'!$L$6:$L$774,'Src_Billing_Aug'!$E$6:$E$774,A148,'Src_Billing_Aug'!$D$6:$D$774,E148))</f>
        <v/>
      </c>
      <c r="Q148" s="19">
        <f>SUMIFS('Src_Billing_Aug'!$M$6:$M$774,'Src_Billing_Aug'!$E$6:$E$774,A148,'Src_Billing_Aug'!$D$6:$D$774,E148)</f>
        <v/>
      </c>
      <c r="R148" s="19">
        <f>Q148-M148</f>
        <v/>
      </c>
      <c r="S148" s="17">
        <f>IF(N148=0,"MISSING CHARGE",IF(N148&gt;1,"DUPLICATE CHARGE",IF(ABS(R148)&lt;0.005,"MATCH","VARIANCE")))</f>
        <v/>
      </c>
      <c r="T148" s="17">
        <f>IF(AND(C148="COVERED",K148&gt;'Parameters &amp; Sources'!$B$13),"BOARD REVIEW - OVER 40 FT","")</f>
        <v/>
      </c>
      <c r="U148" s="17" t="inlineStr">
        <is>
          <t>slip_inventory_2026-08.csv; billing_transactions_2022_2026.csv</t>
        </is>
      </c>
    </row>
    <row r="149">
      <c r="A149" s="21">
        <f>'Src_Inventory'!A161</f>
        <v/>
      </c>
      <c r="B149" s="21">
        <f>'Src_Inventory'!B161</f>
        <v/>
      </c>
      <c r="C149" s="21">
        <f>'Src_Inventory'!G161</f>
        <v/>
      </c>
      <c r="D149" s="21">
        <f>"AC-"&amp;A149</f>
        <v/>
      </c>
      <c r="E149" s="21">
        <f>'Src_Inventory'!L161</f>
        <v/>
      </c>
      <c r="F149" s="21">
        <f>'Src_Inventory'!M161</f>
        <v/>
      </c>
      <c r="G149" s="21">
        <f>'Src_Inventory'!N161</f>
        <v/>
      </c>
      <c r="H149" s="22">
        <f>'Src_Inventory'!O161</f>
        <v/>
      </c>
      <c r="I149" s="22">
        <f>ROUNDUP(H149,0)</f>
        <v/>
      </c>
      <c r="J149" s="22">
        <f>'Src_Inventory'!E161</f>
        <v/>
      </c>
      <c r="K149" s="22">
        <f>MAX(I149,J149)</f>
        <v/>
      </c>
      <c r="L149" s="23">
        <f>IF(C149="COVERED",'Parameters &amp; Sources'!$B$11,'Parameters &amp; Sources'!$B$12)</f>
        <v/>
      </c>
      <c r="M149" s="23">
        <f>K149*L149</f>
        <v/>
      </c>
      <c r="N149" s="24">
        <f>COUNTIFS('Src_Billing_Aug'!$E$6:$E$774,A149,'Src_Billing_Aug'!$D$6:$D$774,E149)</f>
        <v/>
      </c>
      <c r="O149" s="22">
        <f>IF(N149=0,"",SUMIFS('Src_Billing_Aug'!$I$6:$I$774,'Src_Billing_Aug'!$E$6:$E$774,A149,'Src_Billing_Aug'!$D$6:$D$774,E149))</f>
        <v/>
      </c>
      <c r="P149" s="23">
        <f>IF(N149=0,"",SUMIFS('Src_Billing_Aug'!$L$6:$L$774,'Src_Billing_Aug'!$E$6:$E$774,A149,'Src_Billing_Aug'!$D$6:$D$774,E149))</f>
        <v/>
      </c>
      <c r="Q149" s="23">
        <f>SUMIFS('Src_Billing_Aug'!$M$6:$M$774,'Src_Billing_Aug'!$E$6:$E$774,A149,'Src_Billing_Aug'!$D$6:$D$774,E149)</f>
        <v/>
      </c>
      <c r="R149" s="23">
        <f>Q149-M149</f>
        <v/>
      </c>
      <c r="S149" s="21">
        <f>IF(N149=0,"MISSING CHARGE",IF(N149&gt;1,"DUPLICATE CHARGE",IF(ABS(R149)&lt;0.005,"MATCH","VARIANCE")))</f>
        <v/>
      </c>
      <c r="T149" s="21">
        <f>IF(AND(C149="COVERED",K149&gt;'Parameters &amp; Sources'!$B$13),"BOARD REVIEW - OVER 40 FT","")</f>
        <v/>
      </c>
      <c r="U149" s="21" t="inlineStr">
        <is>
          <t>slip_inventory_2026-08.csv; billing_transactions_2022_2026.csv</t>
        </is>
      </c>
    </row>
    <row r="150">
      <c r="A150" s="17">
        <f>'Src_Inventory'!A162</f>
        <v/>
      </c>
      <c r="B150" s="17">
        <f>'Src_Inventory'!B162</f>
        <v/>
      </c>
      <c r="C150" s="17">
        <f>'Src_Inventory'!G162</f>
        <v/>
      </c>
      <c r="D150" s="17">
        <f>"AC-"&amp;A150</f>
        <v/>
      </c>
      <c r="E150" s="17">
        <f>'Src_Inventory'!L162</f>
        <v/>
      </c>
      <c r="F150" s="17">
        <f>'Src_Inventory'!M162</f>
        <v/>
      </c>
      <c r="G150" s="17">
        <f>'Src_Inventory'!N162</f>
        <v/>
      </c>
      <c r="H150" s="18">
        <f>'Src_Inventory'!O162</f>
        <v/>
      </c>
      <c r="I150" s="18">
        <f>ROUNDUP(H150,0)</f>
        <v/>
      </c>
      <c r="J150" s="18">
        <f>'Src_Inventory'!E162</f>
        <v/>
      </c>
      <c r="K150" s="18">
        <f>MAX(I150,J150)</f>
        <v/>
      </c>
      <c r="L150" s="19">
        <f>IF(C150="COVERED",'Parameters &amp; Sources'!$B$11,'Parameters &amp; Sources'!$B$12)</f>
        <v/>
      </c>
      <c r="M150" s="19">
        <f>K150*L150</f>
        <v/>
      </c>
      <c r="N150" s="20">
        <f>COUNTIFS('Src_Billing_Aug'!$E$6:$E$774,A150,'Src_Billing_Aug'!$D$6:$D$774,E150)</f>
        <v/>
      </c>
      <c r="O150" s="18">
        <f>IF(N150=0,"",SUMIFS('Src_Billing_Aug'!$I$6:$I$774,'Src_Billing_Aug'!$E$6:$E$774,A150,'Src_Billing_Aug'!$D$6:$D$774,E150))</f>
        <v/>
      </c>
      <c r="P150" s="19">
        <f>IF(N150=0,"",SUMIFS('Src_Billing_Aug'!$L$6:$L$774,'Src_Billing_Aug'!$E$6:$E$774,A150,'Src_Billing_Aug'!$D$6:$D$774,E150))</f>
        <v/>
      </c>
      <c r="Q150" s="19">
        <f>SUMIFS('Src_Billing_Aug'!$M$6:$M$774,'Src_Billing_Aug'!$E$6:$E$774,A150,'Src_Billing_Aug'!$D$6:$D$774,E150)</f>
        <v/>
      </c>
      <c r="R150" s="19">
        <f>Q150-M150</f>
        <v/>
      </c>
      <c r="S150" s="17">
        <f>IF(N150=0,"MISSING CHARGE",IF(N150&gt;1,"DUPLICATE CHARGE",IF(ABS(R150)&lt;0.005,"MATCH","VARIANCE")))</f>
        <v/>
      </c>
      <c r="T150" s="17">
        <f>IF(AND(C150="COVERED",K150&gt;'Parameters &amp; Sources'!$B$13),"BOARD REVIEW - OVER 40 FT","")</f>
        <v/>
      </c>
      <c r="U150" s="17" t="inlineStr">
        <is>
          <t>slip_inventory_2026-08.csv; billing_transactions_2022_2026.csv</t>
        </is>
      </c>
    </row>
    <row r="151">
      <c r="A151" s="21">
        <f>'Src_Inventory'!A163</f>
        <v/>
      </c>
      <c r="B151" s="21">
        <f>'Src_Inventory'!B163</f>
        <v/>
      </c>
      <c r="C151" s="21">
        <f>'Src_Inventory'!G163</f>
        <v/>
      </c>
      <c r="D151" s="21">
        <f>"AC-"&amp;A151</f>
        <v/>
      </c>
      <c r="E151" s="21">
        <f>'Src_Inventory'!L163</f>
        <v/>
      </c>
      <c r="F151" s="21">
        <f>'Src_Inventory'!M163</f>
        <v/>
      </c>
      <c r="G151" s="21">
        <f>'Src_Inventory'!N163</f>
        <v/>
      </c>
      <c r="H151" s="22">
        <f>'Src_Inventory'!O163</f>
        <v/>
      </c>
      <c r="I151" s="22">
        <f>ROUNDUP(H151,0)</f>
        <v/>
      </c>
      <c r="J151" s="22">
        <f>'Src_Inventory'!E163</f>
        <v/>
      </c>
      <c r="K151" s="22">
        <f>MAX(I151,J151)</f>
        <v/>
      </c>
      <c r="L151" s="23">
        <f>IF(C151="COVERED",'Parameters &amp; Sources'!$B$11,'Parameters &amp; Sources'!$B$12)</f>
        <v/>
      </c>
      <c r="M151" s="23">
        <f>K151*L151</f>
        <v/>
      </c>
      <c r="N151" s="24">
        <f>COUNTIFS('Src_Billing_Aug'!$E$6:$E$774,A151,'Src_Billing_Aug'!$D$6:$D$774,E151)</f>
        <v/>
      </c>
      <c r="O151" s="22">
        <f>IF(N151=0,"",SUMIFS('Src_Billing_Aug'!$I$6:$I$774,'Src_Billing_Aug'!$E$6:$E$774,A151,'Src_Billing_Aug'!$D$6:$D$774,E151))</f>
        <v/>
      </c>
      <c r="P151" s="23">
        <f>IF(N151=0,"",SUMIFS('Src_Billing_Aug'!$L$6:$L$774,'Src_Billing_Aug'!$E$6:$E$774,A151,'Src_Billing_Aug'!$D$6:$D$774,E151))</f>
        <v/>
      </c>
      <c r="Q151" s="23">
        <f>SUMIFS('Src_Billing_Aug'!$M$6:$M$774,'Src_Billing_Aug'!$E$6:$E$774,A151,'Src_Billing_Aug'!$D$6:$D$774,E151)</f>
        <v/>
      </c>
      <c r="R151" s="23">
        <f>Q151-M151</f>
        <v/>
      </c>
      <c r="S151" s="21">
        <f>IF(N151=0,"MISSING CHARGE",IF(N151&gt;1,"DUPLICATE CHARGE",IF(ABS(R151)&lt;0.005,"MATCH","VARIANCE")))</f>
        <v/>
      </c>
      <c r="T151" s="21">
        <f>IF(AND(C151="COVERED",K151&gt;'Parameters &amp; Sources'!$B$13),"BOARD REVIEW - OVER 40 FT","")</f>
        <v/>
      </c>
      <c r="U151" s="21" t="inlineStr">
        <is>
          <t>slip_inventory_2026-08.csv; billing_transactions_2022_2026.csv</t>
        </is>
      </c>
    </row>
    <row r="152">
      <c r="A152" s="17">
        <f>'Src_Inventory'!A164</f>
        <v/>
      </c>
      <c r="B152" s="17">
        <f>'Src_Inventory'!B164</f>
        <v/>
      </c>
      <c r="C152" s="17">
        <f>'Src_Inventory'!G164</f>
        <v/>
      </c>
      <c r="D152" s="17">
        <f>"AC-"&amp;A152</f>
        <v/>
      </c>
      <c r="E152" s="17">
        <f>'Src_Inventory'!L164</f>
        <v/>
      </c>
      <c r="F152" s="17">
        <f>'Src_Inventory'!M164</f>
        <v/>
      </c>
      <c r="G152" s="17">
        <f>'Src_Inventory'!N164</f>
        <v/>
      </c>
      <c r="H152" s="18">
        <f>'Src_Inventory'!O164</f>
        <v/>
      </c>
      <c r="I152" s="18">
        <f>ROUNDUP(H152,0)</f>
        <v/>
      </c>
      <c r="J152" s="18">
        <f>'Src_Inventory'!E164</f>
        <v/>
      </c>
      <c r="K152" s="18">
        <f>MAX(I152,J152)</f>
        <v/>
      </c>
      <c r="L152" s="19">
        <f>IF(C152="COVERED",'Parameters &amp; Sources'!$B$11,'Parameters &amp; Sources'!$B$12)</f>
        <v/>
      </c>
      <c r="M152" s="19">
        <f>K152*L152</f>
        <v/>
      </c>
      <c r="N152" s="20">
        <f>COUNTIFS('Src_Billing_Aug'!$E$6:$E$774,A152,'Src_Billing_Aug'!$D$6:$D$774,E152)</f>
        <v/>
      </c>
      <c r="O152" s="18">
        <f>IF(N152=0,"",SUMIFS('Src_Billing_Aug'!$I$6:$I$774,'Src_Billing_Aug'!$E$6:$E$774,A152,'Src_Billing_Aug'!$D$6:$D$774,E152))</f>
        <v/>
      </c>
      <c r="P152" s="19">
        <f>IF(N152=0,"",SUMIFS('Src_Billing_Aug'!$L$6:$L$774,'Src_Billing_Aug'!$E$6:$E$774,A152,'Src_Billing_Aug'!$D$6:$D$774,E152))</f>
        <v/>
      </c>
      <c r="Q152" s="19">
        <f>SUMIFS('Src_Billing_Aug'!$M$6:$M$774,'Src_Billing_Aug'!$E$6:$E$774,A152,'Src_Billing_Aug'!$D$6:$D$774,E152)</f>
        <v/>
      </c>
      <c r="R152" s="19">
        <f>Q152-M152</f>
        <v/>
      </c>
      <c r="S152" s="17">
        <f>IF(N152=0,"MISSING CHARGE",IF(N152&gt;1,"DUPLICATE CHARGE",IF(ABS(R152)&lt;0.005,"MATCH","VARIANCE")))</f>
        <v/>
      </c>
      <c r="T152" s="17">
        <f>IF(AND(C152="COVERED",K152&gt;'Parameters &amp; Sources'!$B$13),"BOARD REVIEW - OVER 40 FT","")</f>
        <v/>
      </c>
      <c r="U152" s="17" t="inlineStr">
        <is>
          <t>slip_inventory_2026-08.csv; billing_transactions_2022_2026.csv</t>
        </is>
      </c>
    </row>
    <row r="153">
      <c r="A153" s="21">
        <f>'Src_Inventory'!A165</f>
        <v/>
      </c>
      <c r="B153" s="21">
        <f>'Src_Inventory'!B165</f>
        <v/>
      </c>
      <c r="C153" s="21">
        <f>'Src_Inventory'!G165</f>
        <v/>
      </c>
      <c r="D153" s="21">
        <f>"AC-"&amp;A153</f>
        <v/>
      </c>
      <c r="E153" s="21">
        <f>'Src_Inventory'!L165</f>
        <v/>
      </c>
      <c r="F153" s="21">
        <f>'Src_Inventory'!M165</f>
        <v/>
      </c>
      <c r="G153" s="21">
        <f>'Src_Inventory'!N165</f>
        <v/>
      </c>
      <c r="H153" s="22">
        <f>'Src_Inventory'!O165</f>
        <v/>
      </c>
      <c r="I153" s="22">
        <f>ROUNDUP(H153,0)</f>
        <v/>
      </c>
      <c r="J153" s="22">
        <f>'Src_Inventory'!E165</f>
        <v/>
      </c>
      <c r="K153" s="22">
        <f>MAX(I153,J153)</f>
        <v/>
      </c>
      <c r="L153" s="23">
        <f>IF(C153="COVERED",'Parameters &amp; Sources'!$B$11,'Parameters &amp; Sources'!$B$12)</f>
        <v/>
      </c>
      <c r="M153" s="23">
        <f>K153*L153</f>
        <v/>
      </c>
      <c r="N153" s="24">
        <f>COUNTIFS('Src_Billing_Aug'!$E$6:$E$774,A153,'Src_Billing_Aug'!$D$6:$D$774,E153)</f>
        <v/>
      </c>
      <c r="O153" s="22">
        <f>IF(N153=0,"",SUMIFS('Src_Billing_Aug'!$I$6:$I$774,'Src_Billing_Aug'!$E$6:$E$774,A153,'Src_Billing_Aug'!$D$6:$D$774,E153))</f>
        <v/>
      </c>
      <c r="P153" s="23">
        <f>IF(N153=0,"",SUMIFS('Src_Billing_Aug'!$L$6:$L$774,'Src_Billing_Aug'!$E$6:$E$774,A153,'Src_Billing_Aug'!$D$6:$D$774,E153))</f>
        <v/>
      </c>
      <c r="Q153" s="23">
        <f>SUMIFS('Src_Billing_Aug'!$M$6:$M$774,'Src_Billing_Aug'!$E$6:$E$774,A153,'Src_Billing_Aug'!$D$6:$D$774,E153)</f>
        <v/>
      </c>
      <c r="R153" s="23">
        <f>Q153-M153</f>
        <v/>
      </c>
      <c r="S153" s="21">
        <f>IF(N153=0,"MISSING CHARGE",IF(N153&gt;1,"DUPLICATE CHARGE",IF(ABS(R153)&lt;0.005,"MATCH","VARIANCE")))</f>
        <v/>
      </c>
      <c r="T153" s="21">
        <f>IF(AND(C153="COVERED",K153&gt;'Parameters &amp; Sources'!$B$13),"BOARD REVIEW - OVER 40 FT","")</f>
        <v/>
      </c>
      <c r="U153" s="21" t="inlineStr">
        <is>
          <t>slip_inventory_2026-08.csv; billing_transactions_2022_2026.csv</t>
        </is>
      </c>
    </row>
    <row r="154">
      <c r="A154" s="17">
        <f>'Src_Inventory'!A166</f>
        <v/>
      </c>
      <c r="B154" s="17">
        <f>'Src_Inventory'!B166</f>
        <v/>
      </c>
      <c r="C154" s="17">
        <f>'Src_Inventory'!G166</f>
        <v/>
      </c>
      <c r="D154" s="17">
        <f>"AC-"&amp;A154</f>
        <v/>
      </c>
      <c r="E154" s="17">
        <f>'Src_Inventory'!L166</f>
        <v/>
      </c>
      <c r="F154" s="17">
        <f>'Src_Inventory'!M166</f>
        <v/>
      </c>
      <c r="G154" s="17">
        <f>'Src_Inventory'!N166</f>
        <v/>
      </c>
      <c r="H154" s="18">
        <f>'Src_Inventory'!O166</f>
        <v/>
      </c>
      <c r="I154" s="18">
        <f>ROUNDUP(H154,0)</f>
        <v/>
      </c>
      <c r="J154" s="18">
        <f>'Src_Inventory'!E166</f>
        <v/>
      </c>
      <c r="K154" s="18">
        <f>MAX(I154,J154)</f>
        <v/>
      </c>
      <c r="L154" s="19">
        <f>IF(C154="COVERED",'Parameters &amp; Sources'!$B$11,'Parameters &amp; Sources'!$B$12)</f>
        <v/>
      </c>
      <c r="M154" s="19">
        <f>K154*L154</f>
        <v/>
      </c>
      <c r="N154" s="20">
        <f>COUNTIFS('Src_Billing_Aug'!$E$6:$E$774,A154,'Src_Billing_Aug'!$D$6:$D$774,E154)</f>
        <v/>
      </c>
      <c r="O154" s="18">
        <f>IF(N154=0,"",SUMIFS('Src_Billing_Aug'!$I$6:$I$774,'Src_Billing_Aug'!$E$6:$E$774,A154,'Src_Billing_Aug'!$D$6:$D$774,E154))</f>
        <v/>
      </c>
      <c r="P154" s="19">
        <f>IF(N154=0,"",SUMIFS('Src_Billing_Aug'!$L$6:$L$774,'Src_Billing_Aug'!$E$6:$E$774,A154,'Src_Billing_Aug'!$D$6:$D$774,E154))</f>
        <v/>
      </c>
      <c r="Q154" s="19">
        <f>SUMIFS('Src_Billing_Aug'!$M$6:$M$774,'Src_Billing_Aug'!$E$6:$E$774,A154,'Src_Billing_Aug'!$D$6:$D$774,E154)</f>
        <v/>
      </c>
      <c r="R154" s="19">
        <f>Q154-M154</f>
        <v/>
      </c>
      <c r="S154" s="17">
        <f>IF(N154=0,"MISSING CHARGE",IF(N154&gt;1,"DUPLICATE CHARGE",IF(ABS(R154)&lt;0.005,"MATCH","VARIANCE")))</f>
        <v/>
      </c>
      <c r="T154" s="17">
        <f>IF(AND(C154="COVERED",K154&gt;'Parameters &amp; Sources'!$B$13),"BOARD REVIEW - OVER 40 FT","")</f>
        <v/>
      </c>
      <c r="U154" s="17" t="inlineStr">
        <is>
          <t>slip_inventory_2026-08.csv; billing_transactions_2022_2026.csv</t>
        </is>
      </c>
    </row>
    <row r="155">
      <c r="A155" s="21">
        <f>'Src_Inventory'!A167</f>
        <v/>
      </c>
      <c r="B155" s="21">
        <f>'Src_Inventory'!B167</f>
        <v/>
      </c>
      <c r="C155" s="21">
        <f>'Src_Inventory'!G167</f>
        <v/>
      </c>
      <c r="D155" s="21">
        <f>"AC-"&amp;A155</f>
        <v/>
      </c>
      <c r="E155" s="21">
        <f>'Src_Inventory'!L167</f>
        <v/>
      </c>
      <c r="F155" s="21">
        <f>'Src_Inventory'!M167</f>
        <v/>
      </c>
      <c r="G155" s="21">
        <f>'Src_Inventory'!N167</f>
        <v/>
      </c>
      <c r="H155" s="22">
        <f>'Src_Inventory'!O167</f>
        <v/>
      </c>
      <c r="I155" s="22">
        <f>ROUNDUP(H155,0)</f>
        <v/>
      </c>
      <c r="J155" s="22">
        <f>'Src_Inventory'!E167</f>
        <v/>
      </c>
      <c r="K155" s="22">
        <f>MAX(I155,J155)</f>
        <v/>
      </c>
      <c r="L155" s="23">
        <f>IF(C155="COVERED",'Parameters &amp; Sources'!$B$11,'Parameters &amp; Sources'!$B$12)</f>
        <v/>
      </c>
      <c r="M155" s="23">
        <f>K155*L155</f>
        <v/>
      </c>
      <c r="N155" s="24">
        <f>COUNTIFS('Src_Billing_Aug'!$E$6:$E$774,A155,'Src_Billing_Aug'!$D$6:$D$774,E155)</f>
        <v/>
      </c>
      <c r="O155" s="22">
        <f>IF(N155=0,"",SUMIFS('Src_Billing_Aug'!$I$6:$I$774,'Src_Billing_Aug'!$E$6:$E$774,A155,'Src_Billing_Aug'!$D$6:$D$774,E155))</f>
        <v/>
      </c>
      <c r="P155" s="23">
        <f>IF(N155=0,"",SUMIFS('Src_Billing_Aug'!$L$6:$L$774,'Src_Billing_Aug'!$E$6:$E$774,A155,'Src_Billing_Aug'!$D$6:$D$774,E155))</f>
        <v/>
      </c>
      <c r="Q155" s="23">
        <f>SUMIFS('Src_Billing_Aug'!$M$6:$M$774,'Src_Billing_Aug'!$E$6:$E$774,A155,'Src_Billing_Aug'!$D$6:$D$774,E155)</f>
        <v/>
      </c>
      <c r="R155" s="23">
        <f>Q155-M155</f>
        <v/>
      </c>
      <c r="S155" s="21">
        <f>IF(N155=0,"MISSING CHARGE",IF(N155&gt;1,"DUPLICATE CHARGE",IF(ABS(R155)&lt;0.005,"MATCH","VARIANCE")))</f>
        <v/>
      </c>
      <c r="T155" s="21">
        <f>IF(AND(C155="COVERED",K155&gt;'Parameters &amp; Sources'!$B$13),"BOARD REVIEW - OVER 40 FT","")</f>
        <v/>
      </c>
      <c r="U155" s="21" t="inlineStr">
        <is>
          <t>slip_inventory_2026-08.csv; billing_transactions_2022_2026.csv</t>
        </is>
      </c>
    </row>
    <row r="156">
      <c r="A156" s="17">
        <f>'Src_Inventory'!A168</f>
        <v/>
      </c>
      <c r="B156" s="17">
        <f>'Src_Inventory'!B168</f>
        <v/>
      </c>
      <c r="C156" s="17">
        <f>'Src_Inventory'!G168</f>
        <v/>
      </c>
      <c r="D156" s="17">
        <f>"AC-"&amp;A156</f>
        <v/>
      </c>
      <c r="E156" s="17">
        <f>'Src_Inventory'!L168</f>
        <v/>
      </c>
      <c r="F156" s="17">
        <f>'Src_Inventory'!M168</f>
        <v/>
      </c>
      <c r="G156" s="17">
        <f>'Src_Inventory'!N168</f>
        <v/>
      </c>
      <c r="H156" s="18">
        <f>'Src_Inventory'!O168</f>
        <v/>
      </c>
      <c r="I156" s="18">
        <f>ROUNDUP(H156,0)</f>
        <v/>
      </c>
      <c r="J156" s="18">
        <f>'Src_Inventory'!E168</f>
        <v/>
      </c>
      <c r="K156" s="18">
        <f>MAX(I156,J156)</f>
        <v/>
      </c>
      <c r="L156" s="19">
        <f>IF(C156="COVERED",'Parameters &amp; Sources'!$B$11,'Parameters &amp; Sources'!$B$12)</f>
        <v/>
      </c>
      <c r="M156" s="19">
        <f>K156*L156</f>
        <v/>
      </c>
      <c r="N156" s="20">
        <f>COUNTIFS('Src_Billing_Aug'!$E$6:$E$774,A156,'Src_Billing_Aug'!$D$6:$D$774,E156)</f>
        <v/>
      </c>
      <c r="O156" s="18">
        <f>IF(N156=0,"",SUMIFS('Src_Billing_Aug'!$I$6:$I$774,'Src_Billing_Aug'!$E$6:$E$774,A156,'Src_Billing_Aug'!$D$6:$D$774,E156))</f>
        <v/>
      </c>
      <c r="P156" s="19">
        <f>IF(N156=0,"",SUMIFS('Src_Billing_Aug'!$L$6:$L$774,'Src_Billing_Aug'!$E$6:$E$774,A156,'Src_Billing_Aug'!$D$6:$D$774,E156))</f>
        <v/>
      </c>
      <c r="Q156" s="19">
        <f>SUMIFS('Src_Billing_Aug'!$M$6:$M$774,'Src_Billing_Aug'!$E$6:$E$774,A156,'Src_Billing_Aug'!$D$6:$D$774,E156)</f>
        <v/>
      </c>
      <c r="R156" s="19">
        <f>Q156-M156</f>
        <v/>
      </c>
      <c r="S156" s="17">
        <f>IF(N156=0,"MISSING CHARGE",IF(N156&gt;1,"DUPLICATE CHARGE",IF(ABS(R156)&lt;0.005,"MATCH","VARIANCE")))</f>
        <v/>
      </c>
      <c r="T156" s="17">
        <f>IF(AND(C156="COVERED",K156&gt;'Parameters &amp; Sources'!$B$13),"BOARD REVIEW - OVER 40 FT","")</f>
        <v/>
      </c>
      <c r="U156" s="17" t="inlineStr">
        <is>
          <t>slip_inventory_2026-08.csv; billing_transactions_2022_2026.csv</t>
        </is>
      </c>
    </row>
    <row r="157">
      <c r="A157" s="21">
        <f>'Src_Inventory'!A169</f>
        <v/>
      </c>
      <c r="B157" s="21">
        <f>'Src_Inventory'!B169</f>
        <v/>
      </c>
      <c r="C157" s="21">
        <f>'Src_Inventory'!G169</f>
        <v/>
      </c>
      <c r="D157" s="21">
        <f>"AC-"&amp;A157</f>
        <v/>
      </c>
      <c r="E157" s="21">
        <f>'Src_Inventory'!L169</f>
        <v/>
      </c>
      <c r="F157" s="21">
        <f>'Src_Inventory'!M169</f>
        <v/>
      </c>
      <c r="G157" s="21">
        <f>'Src_Inventory'!N169</f>
        <v/>
      </c>
      <c r="H157" s="22">
        <f>'Src_Inventory'!O169</f>
        <v/>
      </c>
      <c r="I157" s="22">
        <f>ROUNDUP(H157,0)</f>
        <v/>
      </c>
      <c r="J157" s="22">
        <f>'Src_Inventory'!E169</f>
        <v/>
      </c>
      <c r="K157" s="22">
        <f>MAX(I157,J157)</f>
        <v/>
      </c>
      <c r="L157" s="23">
        <f>IF(C157="COVERED",'Parameters &amp; Sources'!$B$11,'Parameters &amp; Sources'!$B$12)</f>
        <v/>
      </c>
      <c r="M157" s="23">
        <f>K157*L157</f>
        <v/>
      </c>
      <c r="N157" s="24">
        <f>COUNTIFS('Src_Billing_Aug'!$E$6:$E$774,A157,'Src_Billing_Aug'!$D$6:$D$774,E157)</f>
        <v/>
      </c>
      <c r="O157" s="22">
        <f>IF(N157=0,"",SUMIFS('Src_Billing_Aug'!$I$6:$I$774,'Src_Billing_Aug'!$E$6:$E$774,A157,'Src_Billing_Aug'!$D$6:$D$774,E157))</f>
        <v/>
      </c>
      <c r="P157" s="23">
        <f>IF(N157=0,"",SUMIFS('Src_Billing_Aug'!$L$6:$L$774,'Src_Billing_Aug'!$E$6:$E$774,A157,'Src_Billing_Aug'!$D$6:$D$774,E157))</f>
        <v/>
      </c>
      <c r="Q157" s="23">
        <f>SUMIFS('Src_Billing_Aug'!$M$6:$M$774,'Src_Billing_Aug'!$E$6:$E$774,A157,'Src_Billing_Aug'!$D$6:$D$774,E157)</f>
        <v/>
      </c>
      <c r="R157" s="23">
        <f>Q157-M157</f>
        <v/>
      </c>
      <c r="S157" s="21">
        <f>IF(N157=0,"MISSING CHARGE",IF(N157&gt;1,"DUPLICATE CHARGE",IF(ABS(R157)&lt;0.005,"MATCH","VARIANCE")))</f>
        <v/>
      </c>
      <c r="T157" s="21">
        <f>IF(AND(C157="COVERED",K157&gt;'Parameters &amp; Sources'!$B$13),"BOARD REVIEW - OVER 40 FT","")</f>
        <v/>
      </c>
      <c r="U157" s="21" t="inlineStr">
        <is>
          <t>slip_inventory_2026-08.csv; billing_transactions_2022_2026.csv</t>
        </is>
      </c>
    </row>
    <row r="158">
      <c r="A158" s="17">
        <f>'Src_Inventory'!A171</f>
        <v/>
      </c>
      <c r="B158" s="17">
        <f>'Src_Inventory'!B171</f>
        <v/>
      </c>
      <c r="C158" s="17">
        <f>'Src_Inventory'!G171</f>
        <v/>
      </c>
      <c r="D158" s="17">
        <f>"AC-"&amp;A158</f>
        <v/>
      </c>
      <c r="E158" s="17">
        <f>'Src_Inventory'!L171</f>
        <v/>
      </c>
      <c r="F158" s="17">
        <f>'Src_Inventory'!M171</f>
        <v/>
      </c>
      <c r="G158" s="17">
        <f>'Src_Inventory'!N171</f>
        <v/>
      </c>
      <c r="H158" s="18">
        <f>'Src_Inventory'!O171</f>
        <v/>
      </c>
      <c r="I158" s="18">
        <f>ROUNDUP(H158,0)</f>
        <v/>
      </c>
      <c r="J158" s="18">
        <f>'Src_Inventory'!E171</f>
        <v/>
      </c>
      <c r="K158" s="18">
        <f>MAX(I158,J158)</f>
        <v/>
      </c>
      <c r="L158" s="19">
        <f>IF(C158="COVERED",'Parameters &amp; Sources'!$B$11,'Parameters &amp; Sources'!$B$12)</f>
        <v/>
      </c>
      <c r="M158" s="19">
        <f>K158*L158</f>
        <v/>
      </c>
      <c r="N158" s="20">
        <f>COUNTIFS('Src_Billing_Aug'!$E$6:$E$774,A158,'Src_Billing_Aug'!$D$6:$D$774,E158)</f>
        <v/>
      </c>
      <c r="O158" s="18">
        <f>IF(N158=0,"",SUMIFS('Src_Billing_Aug'!$I$6:$I$774,'Src_Billing_Aug'!$E$6:$E$774,A158,'Src_Billing_Aug'!$D$6:$D$774,E158))</f>
        <v/>
      </c>
      <c r="P158" s="19">
        <f>IF(N158=0,"",SUMIFS('Src_Billing_Aug'!$L$6:$L$774,'Src_Billing_Aug'!$E$6:$E$774,A158,'Src_Billing_Aug'!$D$6:$D$774,E158))</f>
        <v/>
      </c>
      <c r="Q158" s="19">
        <f>SUMIFS('Src_Billing_Aug'!$M$6:$M$774,'Src_Billing_Aug'!$E$6:$E$774,A158,'Src_Billing_Aug'!$D$6:$D$774,E158)</f>
        <v/>
      </c>
      <c r="R158" s="19">
        <f>Q158-M158</f>
        <v/>
      </c>
      <c r="S158" s="17">
        <f>IF(N158=0,"MISSING CHARGE",IF(N158&gt;1,"DUPLICATE CHARGE",IF(ABS(R158)&lt;0.005,"MATCH","VARIANCE")))</f>
        <v/>
      </c>
      <c r="T158" s="17">
        <f>IF(AND(C158="COVERED",K158&gt;'Parameters &amp; Sources'!$B$13),"BOARD REVIEW - OVER 40 FT","")</f>
        <v/>
      </c>
      <c r="U158" s="17" t="inlineStr">
        <is>
          <t>slip_inventory_2026-08.csv; billing_transactions_2022_2026.csv</t>
        </is>
      </c>
    </row>
    <row r="159">
      <c r="A159" s="21">
        <f>'Src_Inventory'!A172</f>
        <v/>
      </c>
      <c r="B159" s="21">
        <f>'Src_Inventory'!B172</f>
        <v/>
      </c>
      <c r="C159" s="21">
        <f>'Src_Inventory'!G172</f>
        <v/>
      </c>
      <c r="D159" s="21">
        <f>"AC-"&amp;A159</f>
        <v/>
      </c>
      <c r="E159" s="21">
        <f>'Src_Inventory'!L172</f>
        <v/>
      </c>
      <c r="F159" s="21">
        <f>'Src_Inventory'!M172</f>
        <v/>
      </c>
      <c r="G159" s="21">
        <f>'Src_Inventory'!N172</f>
        <v/>
      </c>
      <c r="H159" s="22">
        <f>'Src_Inventory'!O172</f>
        <v/>
      </c>
      <c r="I159" s="22">
        <f>ROUNDUP(H159,0)</f>
        <v/>
      </c>
      <c r="J159" s="22">
        <f>'Src_Inventory'!E172</f>
        <v/>
      </c>
      <c r="K159" s="22">
        <f>MAX(I159,J159)</f>
        <v/>
      </c>
      <c r="L159" s="23">
        <f>IF(C159="COVERED",'Parameters &amp; Sources'!$B$11,'Parameters &amp; Sources'!$B$12)</f>
        <v/>
      </c>
      <c r="M159" s="23">
        <f>K159*L159</f>
        <v/>
      </c>
      <c r="N159" s="24">
        <f>COUNTIFS('Src_Billing_Aug'!$E$6:$E$774,A159,'Src_Billing_Aug'!$D$6:$D$774,E159)</f>
        <v/>
      </c>
      <c r="O159" s="22">
        <f>IF(N159=0,"",SUMIFS('Src_Billing_Aug'!$I$6:$I$774,'Src_Billing_Aug'!$E$6:$E$774,A159,'Src_Billing_Aug'!$D$6:$D$774,E159))</f>
        <v/>
      </c>
      <c r="P159" s="23">
        <f>IF(N159=0,"",SUMIFS('Src_Billing_Aug'!$L$6:$L$774,'Src_Billing_Aug'!$E$6:$E$774,A159,'Src_Billing_Aug'!$D$6:$D$774,E159))</f>
        <v/>
      </c>
      <c r="Q159" s="23">
        <f>SUMIFS('Src_Billing_Aug'!$M$6:$M$774,'Src_Billing_Aug'!$E$6:$E$774,A159,'Src_Billing_Aug'!$D$6:$D$774,E159)</f>
        <v/>
      </c>
      <c r="R159" s="23">
        <f>Q159-M159</f>
        <v/>
      </c>
      <c r="S159" s="21">
        <f>IF(N159=0,"MISSING CHARGE",IF(N159&gt;1,"DUPLICATE CHARGE",IF(ABS(R159)&lt;0.005,"MATCH","VARIANCE")))</f>
        <v/>
      </c>
      <c r="T159" s="21">
        <f>IF(AND(C159="COVERED",K159&gt;'Parameters &amp; Sources'!$B$13),"BOARD REVIEW - OVER 40 FT","")</f>
        <v/>
      </c>
      <c r="U159" s="21" t="inlineStr">
        <is>
          <t>slip_inventory_2026-08.csv; billing_transactions_2022_2026.csv</t>
        </is>
      </c>
    </row>
    <row r="160">
      <c r="A160" s="17">
        <f>'Src_Inventory'!A173</f>
        <v/>
      </c>
      <c r="B160" s="17">
        <f>'Src_Inventory'!B173</f>
        <v/>
      </c>
      <c r="C160" s="17">
        <f>'Src_Inventory'!G173</f>
        <v/>
      </c>
      <c r="D160" s="17">
        <f>"AC-"&amp;A160</f>
        <v/>
      </c>
      <c r="E160" s="17">
        <f>'Src_Inventory'!L173</f>
        <v/>
      </c>
      <c r="F160" s="17">
        <f>'Src_Inventory'!M173</f>
        <v/>
      </c>
      <c r="G160" s="17">
        <f>'Src_Inventory'!N173</f>
        <v/>
      </c>
      <c r="H160" s="18">
        <f>'Src_Inventory'!O173</f>
        <v/>
      </c>
      <c r="I160" s="18">
        <f>ROUNDUP(H160,0)</f>
        <v/>
      </c>
      <c r="J160" s="18">
        <f>'Src_Inventory'!E173</f>
        <v/>
      </c>
      <c r="K160" s="18">
        <f>MAX(I160,J160)</f>
        <v/>
      </c>
      <c r="L160" s="19">
        <f>IF(C160="COVERED",'Parameters &amp; Sources'!$B$11,'Parameters &amp; Sources'!$B$12)</f>
        <v/>
      </c>
      <c r="M160" s="19">
        <f>K160*L160</f>
        <v/>
      </c>
      <c r="N160" s="20">
        <f>COUNTIFS('Src_Billing_Aug'!$E$6:$E$774,A160,'Src_Billing_Aug'!$D$6:$D$774,E160)</f>
        <v/>
      </c>
      <c r="O160" s="18">
        <f>IF(N160=0,"",SUMIFS('Src_Billing_Aug'!$I$6:$I$774,'Src_Billing_Aug'!$E$6:$E$774,A160,'Src_Billing_Aug'!$D$6:$D$774,E160))</f>
        <v/>
      </c>
      <c r="P160" s="19">
        <f>IF(N160=0,"",SUMIFS('Src_Billing_Aug'!$L$6:$L$774,'Src_Billing_Aug'!$E$6:$E$774,A160,'Src_Billing_Aug'!$D$6:$D$774,E160))</f>
        <v/>
      </c>
      <c r="Q160" s="19">
        <f>SUMIFS('Src_Billing_Aug'!$M$6:$M$774,'Src_Billing_Aug'!$E$6:$E$774,A160,'Src_Billing_Aug'!$D$6:$D$774,E160)</f>
        <v/>
      </c>
      <c r="R160" s="19">
        <f>Q160-M160</f>
        <v/>
      </c>
      <c r="S160" s="17">
        <f>IF(N160=0,"MISSING CHARGE",IF(N160&gt;1,"DUPLICATE CHARGE",IF(ABS(R160)&lt;0.005,"MATCH","VARIANCE")))</f>
        <v/>
      </c>
      <c r="T160" s="17">
        <f>IF(AND(C160="COVERED",K160&gt;'Parameters &amp; Sources'!$B$13),"BOARD REVIEW - OVER 40 FT","")</f>
        <v/>
      </c>
      <c r="U160" s="17" t="inlineStr">
        <is>
          <t>slip_inventory_2026-08.csv; billing_transactions_2022_2026.csv</t>
        </is>
      </c>
    </row>
    <row r="161">
      <c r="A161" s="21">
        <f>'Src_Inventory'!A174</f>
        <v/>
      </c>
      <c r="B161" s="21">
        <f>'Src_Inventory'!B174</f>
        <v/>
      </c>
      <c r="C161" s="21">
        <f>'Src_Inventory'!G174</f>
        <v/>
      </c>
      <c r="D161" s="21">
        <f>"AC-"&amp;A161</f>
        <v/>
      </c>
      <c r="E161" s="21">
        <f>'Src_Inventory'!L174</f>
        <v/>
      </c>
      <c r="F161" s="21">
        <f>'Src_Inventory'!M174</f>
        <v/>
      </c>
      <c r="G161" s="21">
        <f>'Src_Inventory'!N174</f>
        <v/>
      </c>
      <c r="H161" s="22">
        <f>'Src_Inventory'!O174</f>
        <v/>
      </c>
      <c r="I161" s="22">
        <f>ROUNDUP(H161,0)</f>
        <v/>
      </c>
      <c r="J161" s="22">
        <f>'Src_Inventory'!E174</f>
        <v/>
      </c>
      <c r="K161" s="22">
        <f>MAX(I161,J161)</f>
        <v/>
      </c>
      <c r="L161" s="23">
        <f>IF(C161="COVERED",'Parameters &amp; Sources'!$B$11,'Parameters &amp; Sources'!$B$12)</f>
        <v/>
      </c>
      <c r="M161" s="23">
        <f>K161*L161</f>
        <v/>
      </c>
      <c r="N161" s="24">
        <f>COUNTIFS('Src_Billing_Aug'!$E$6:$E$774,A161,'Src_Billing_Aug'!$D$6:$D$774,E161)</f>
        <v/>
      </c>
      <c r="O161" s="22">
        <f>IF(N161=0,"",SUMIFS('Src_Billing_Aug'!$I$6:$I$774,'Src_Billing_Aug'!$E$6:$E$774,A161,'Src_Billing_Aug'!$D$6:$D$774,E161))</f>
        <v/>
      </c>
      <c r="P161" s="23">
        <f>IF(N161=0,"",SUMIFS('Src_Billing_Aug'!$L$6:$L$774,'Src_Billing_Aug'!$E$6:$E$774,A161,'Src_Billing_Aug'!$D$6:$D$774,E161))</f>
        <v/>
      </c>
      <c r="Q161" s="23">
        <f>SUMIFS('Src_Billing_Aug'!$M$6:$M$774,'Src_Billing_Aug'!$E$6:$E$774,A161,'Src_Billing_Aug'!$D$6:$D$774,E161)</f>
        <v/>
      </c>
      <c r="R161" s="23">
        <f>Q161-M161</f>
        <v/>
      </c>
      <c r="S161" s="21">
        <f>IF(N161=0,"MISSING CHARGE",IF(N161&gt;1,"DUPLICATE CHARGE",IF(ABS(R161)&lt;0.005,"MATCH","VARIANCE")))</f>
        <v/>
      </c>
      <c r="T161" s="21">
        <f>IF(AND(C161="COVERED",K161&gt;'Parameters &amp; Sources'!$B$13),"BOARD REVIEW - OVER 40 FT","")</f>
        <v/>
      </c>
      <c r="U161" s="21" t="inlineStr">
        <is>
          <t>slip_inventory_2026-08.csv; billing_transactions_2022_2026.csv</t>
        </is>
      </c>
    </row>
    <row r="162">
      <c r="A162" s="17">
        <f>'Src_Inventory'!A175</f>
        <v/>
      </c>
      <c r="B162" s="17">
        <f>'Src_Inventory'!B175</f>
        <v/>
      </c>
      <c r="C162" s="17">
        <f>'Src_Inventory'!G175</f>
        <v/>
      </c>
      <c r="D162" s="17">
        <f>"AC-"&amp;A162</f>
        <v/>
      </c>
      <c r="E162" s="17">
        <f>'Src_Inventory'!L175</f>
        <v/>
      </c>
      <c r="F162" s="17">
        <f>'Src_Inventory'!M175</f>
        <v/>
      </c>
      <c r="G162" s="17">
        <f>'Src_Inventory'!N175</f>
        <v/>
      </c>
      <c r="H162" s="18">
        <f>'Src_Inventory'!O175</f>
        <v/>
      </c>
      <c r="I162" s="18">
        <f>ROUNDUP(H162,0)</f>
        <v/>
      </c>
      <c r="J162" s="18">
        <f>'Src_Inventory'!E175</f>
        <v/>
      </c>
      <c r="K162" s="18">
        <f>MAX(I162,J162)</f>
        <v/>
      </c>
      <c r="L162" s="19">
        <f>IF(C162="COVERED",'Parameters &amp; Sources'!$B$11,'Parameters &amp; Sources'!$B$12)</f>
        <v/>
      </c>
      <c r="M162" s="19">
        <f>K162*L162</f>
        <v/>
      </c>
      <c r="N162" s="20">
        <f>COUNTIFS('Src_Billing_Aug'!$E$6:$E$774,A162,'Src_Billing_Aug'!$D$6:$D$774,E162)</f>
        <v/>
      </c>
      <c r="O162" s="18">
        <f>IF(N162=0,"",SUMIFS('Src_Billing_Aug'!$I$6:$I$774,'Src_Billing_Aug'!$E$6:$E$774,A162,'Src_Billing_Aug'!$D$6:$D$774,E162))</f>
        <v/>
      </c>
      <c r="P162" s="19">
        <f>IF(N162=0,"",SUMIFS('Src_Billing_Aug'!$L$6:$L$774,'Src_Billing_Aug'!$E$6:$E$774,A162,'Src_Billing_Aug'!$D$6:$D$774,E162))</f>
        <v/>
      </c>
      <c r="Q162" s="19">
        <f>SUMIFS('Src_Billing_Aug'!$M$6:$M$774,'Src_Billing_Aug'!$E$6:$E$774,A162,'Src_Billing_Aug'!$D$6:$D$774,E162)</f>
        <v/>
      </c>
      <c r="R162" s="19">
        <f>Q162-M162</f>
        <v/>
      </c>
      <c r="S162" s="17">
        <f>IF(N162=0,"MISSING CHARGE",IF(N162&gt;1,"DUPLICATE CHARGE",IF(ABS(R162)&lt;0.005,"MATCH","VARIANCE")))</f>
        <v/>
      </c>
      <c r="T162" s="17">
        <f>IF(AND(C162="COVERED",K162&gt;'Parameters &amp; Sources'!$B$13),"BOARD REVIEW - OVER 40 FT","")</f>
        <v/>
      </c>
      <c r="U162" s="17" t="inlineStr">
        <is>
          <t>slip_inventory_2026-08.csv; billing_transactions_2022_2026.csv</t>
        </is>
      </c>
    </row>
    <row r="163">
      <c r="A163" s="21">
        <f>'Src_Inventory'!A176</f>
        <v/>
      </c>
      <c r="B163" s="21">
        <f>'Src_Inventory'!B176</f>
        <v/>
      </c>
      <c r="C163" s="21">
        <f>'Src_Inventory'!G176</f>
        <v/>
      </c>
      <c r="D163" s="21">
        <f>"AC-"&amp;A163</f>
        <v/>
      </c>
      <c r="E163" s="21">
        <f>'Src_Inventory'!L176</f>
        <v/>
      </c>
      <c r="F163" s="21">
        <f>'Src_Inventory'!M176</f>
        <v/>
      </c>
      <c r="G163" s="21">
        <f>'Src_Inventory'!N176</f>
        <v/>
      </c>
      <c r="H163" s="22">
        <f>'Src_Inventory'!O176</f>
        <v/>
      </c>
      <c r="I163" s="22">
        <f>ROUNDUP(H163,0)</f>
        <v/>
      </c>
      <c r="J163" s="22">
        <f>'Src_Inventory'!E176</f>
        <v/>
      </c>
      <c r="K163" s="22">
        <f>MAX(I163,J163)</f>
        <v/>
      </c>
      <c r="L163" s="23">
        <f>IF(C163="COVERED",'Parameters &amp; Sources'!$B$11,'Parameters &amp; Sources'!$B$12)</f>
        <v/>
      </c>
      <c r="M163" s="23">
        <f>K163*L163</f>
        <v/>
      </c>
      <c r="N163" s="24">
        <f>COUNTIFS('Src_Billing_Aug'!$E$6:$E$774,A163,'Src_Billing_Aug'!$D$6:$D$774,E163)</f>
        <v/>
      </c>
      <c r="O163" s="22">
        <f>IF(N163=0,"",SUMIFS('Src_Billing_Aug'!$I$6:$I$774,'Src_Billing_Aug'!$E$6:$E$774,A163,'Src_Billing_Aug'!$D$6:$D$774,E163))</f>
        <v/>
      </c>
      <c r="P163" s="23">
        <f>IF(N163=0,"",SUMIFS('Src_Billing_Aug'!$L$6:$L$774,'Src_Billing_Aug'!$E$6:$E$774,A163,'Src_Billing_Aug'!$D$6:$D$774,E163))</f>
        <v/>
      </c>
      <c r="Q163" s="23">
        <f>SUMIFS('Src_Billing_Aug'!$M$6:$M$774,'Src_Billing_Aug'!$E$6:$E$774,A163,'Src_Billing_Aug'!$D$6:$D$774,E163)</f>
        <v/>
      </c>
      <c r="R163" s="23">
        <f>Q163-M163</f>
        <v/>
      </c>
      <c r="S163" s="21">
        <f>IF(N163=0,"MISSING CHARGE",IF(N163&gt;1,"DUPLICATE CHARGE",IF(ABS(R163)&lt;0.005,"MATCH","VARIANCE")))</f>
        <v/>
      </c>
      <c r="T163" s="21">
        <f>IF(AND(C163="COVERED",K163&gt;'Parameters &amp; Sources'!$B$13),"BOARD REVIEW - OVER 40 FT","")</f>
        <v/>
      </c>
      <c r="U163" s="21" t="inlineStr">
        <is>
          <t>slip_inventory_2026-08.csv; billing_transactions_2022_2026.csv</t>
        </is>
      </c>
    </row>
    <row r="164">
      <c r="A164" s="17">
        <f>'Src_Inventory'!A178</f>
        <v/>
      </c>
      <c r="B164" s="17">
        <f>'Src_Inventory'!B178</f>
        <v/>
      </c>
      <c r="C164" s="17">
        <f>'Src_Inventory'!G178</f>
        <v/>
      </c>
      <c r="D164" s="17">
        <f>"AC-"&amp;A164</f>
        <v/>
      </c>
      <c r="E164" s="17">
        <f>'Src_Inventory'!L178</f>
        <v/>
      </c>
      <c r="F164" s="17">
        <f>'Src_Inventory'!M178</f>
        <v/>
      </c>
      <c r="G164" s="17">
        <f>'Src_Inventory'!N178</f>
        <v/>
      </c>
      <c r="H164" s="18">
        <f>'Src_Inventory'!O178</f>
        <v/>
      </c>
      <c r="I164" s="18">
        <f>ROUNDUP(H164,0)</f>
        <v/>
      </c>
      <c r="J164" s="18">
        <f>'Src_Inventory'!E178</f>
        <v/>
      </c>
      <c r="K164" s="18">
        <f>MAX(I164,J164)</f>
        <v/>
      </c>
      <c r="L164" s="19">
        <f>IF(C164="COVERED",'Parameters &amp; Sources'!$B$11,'Parameters &amp; Sources'!$B$12)</f>
        <v/>
      </c>
      <c r="M164" s="19">
        <f>K164*L164</f>
        <v/>
      </c>
      <c r="N164" s="20">
        <f>COUNTIFS('Src_Billing_Aug'!$E$6:$E$774,A164,'Src_Billing_Aug'!$D$6:$D$774,E164)</f>
        <v/>
      </c>
      <c r="O164" s="18">
        <f>IF(N164=0,"",SUMIFS('Src_Billing_Aug'!$I$6:$I$774,'Src_Billing_Aug'!$E$6:$E$774,A164,'Src_Billing_Aug'!$D$6:$D$774,E164))</f>
        <v/>
      </c>
      <c r="P164" s="19">
        <f>IF(N164=0,"",SUMIFS('Src_Billing_Aug'!$L$6:$L$774,'Src_Billing_Aug'!$E$6:$E$774,A164,'Src_Billing_Aug'!$D$6:$D$774,E164))</f>
        <v/>
      </c>
      <c r="Q164" s="19">
        <f>SUMIFS('Src_Billing_Aug'!$M$6:$M$774,'Src_Billing_Aug'!$E$6:$E$774,A164,'Src_Billing_Aug'!$D$6:$D$774,E164)</f>
        <v/>
      </c>
      <c r="R164" s="19">
        <f>Q164-M164</f>
        <v/>
      </c>
      <c r="S164" s="17">
        <f>IF(N164=0,"MISSING CHARGE",IF(N164&gt;1,"DUPLICATE CHARGE",IF(ABS(R164)&lt;0.005,"MATCH","VARIANCE")))</f>
        <v/>
      </c>
      <c r="T164" s="17">
        <f>IF(AND(C164="COVERED",K164&gt;'Parameters &amp; Sources'!$B$13),"BOARD REVIEW - OVER 40 FT","")</f>
        <v/>
      </c>
      <c r="U164" s="17" t="inlineStr">
        <is>
          <t>slip_inventory_2026-08.csv; billing_transactions_2022_2026.csv</t>
        </is>
      </c>
    </row>
    <row r="165">
      <c r="A165" s="21">
        <f>'Src_Inventory'!A179</f>
        <v/>
      </c>
      <c r="B165" s="21">
        <f>'Src_Inventory'!B179</f>
        <v/>
      </c>
      <c r="C165" s="21">
        <f>'Src_Inventory'!G179</f>
        <v/>
      </c>
      <c r="D165" s="21">
        <f>"AC-"&amp;A165</f>
        <v/>
      </c>
      <c r="E165" s="21">
        <f>'Src_Inventory'!L179</f>
        <v/>
      </c>
      <c r="F165" s="21">
        <f>'Src_Inventory'!M179</f>
        <v/>
      </c>
      <c r="G165" s="21">
        <f>'Src_Inventory'!N179</f>
        <v/>
      </c>
      <c r="H165" s="22">
        <f>'Src_Inventory'!O179</f>
        <v/>
      </c>
      <c r="I165" s="22">
        <f>ROUNDUP(H165,0)</f>
        <v/>
      </c>
      <c r="J165" s="22">
        <f>'Src_Inventory'!E179</f>
        <v/>
      </c>
      <c r="K165" s="22">
        <f>MAX(I165,J165)</f>
        <v/>
      </c>
      <c r="L165" s="23">
        <f>IF(C165="COVERED",'Parameters &amp; Sources'!$B$11,'Parameters &amp; Sources'!$B$12)</f>
        <v/>
      </c>
      <c r="M165" s="23">
        <f>K165*L165</f>
        <v/>
      </c>
      <c r="N165" s="24">
        <f>COUNTIFS('Src_Billing_Aug'!$E$6:$E$774,A165,'Src_Billing_Aug'!$D$6:$D$774,E165)</f>
        <v/>
      </c>
      <c r="O165" s="22">
        <f>IF(N165=0,"",SUMIFS('Src_Billing_Aug'!$I$6:$I$774,'Src_Billing_Aug'!$E$6:$E$774,A165,'Src_Billing_Aug'!$D$6:$D$774,E165))</f>
        <v/>
      </c>
      <c r="P165" s="23">
        <f>IF(N165=0,"",SUMIFS('Src_Billing_Aug'!$L$6:$L$774,'Src_Billing_Aug'!$E$6:$E$774,A165,'Src_Billing_Aug'!$D$6:$D$774,E165))</f>
        <v/>
      </c>
      <c r="Q165" s="23">
        <f>SUMIFS('Src_Billing_Aug'!$M$6:$M$774,'Src_Billing_Aug'!$E$6:$E$774,A165,'Src_Billing_Aug'!$D$6:$D$774,E165)</f>
        <v/>
      </c>
      <c r="R165" s="23">
        <f>Q165-M165</f>
        <v/>
      </c>
      <c r="S165" s="21">
        <f>IF(N165=0,"MISSING CHARGE",IF(N165&gt;1,"DUPLICATE CHARGE",IF(ABS(R165)&lt;0.005,"MATCH","VARIANCE")))</f>
        <v/>
      </c>
      <c r="T165" s="21">
        <f>IF(AND(C165="COVERED",K165&gt;'Parameters &amp; Sources'!$B$13),"BOARD REVIEW - OVER 40 FT","")</f>
        <v/>
      </c>
      <c r="U165" s="21" t="inlineStr">
        <is>
          <t>slip_inventory_2026-08.csv; billing_transactions_2022_2026.csv</t>
        </is>
      </c>
    </row>
    <row r="166">
      <c r="A166" s="17">
        <f>'Src_Inventory'!A180</f>
        <v/>
      </c>
      <c r="B166" s="17">
        <f>'Src_Inventory'!B180</f>
        <v/>
      </c>
      <c r="C166" s="17">
        <f>'Src_Inventory'!G180</f>
        <v/>
      </c>
      <c r="D166" s="17">
        <f>"AC-"&amp;A166</f>
        <v/>
      </c>
      <c r="E166" s="17">
        <f>'Src_Inventory'!L180</f>
        <v/>
      </c>
      <c r="F166" s="17">
        <f>'Src_Inventory'!M180</f>
        <v/>
      </c>
      <c r="G166" s="17">
        <f>'Src_Inventory'!N180</f>
        <v/>
      </c>
      <c r="H166" s="18">
        <f>'Src_Inventory'!O180</f>
        <v/>
      </c>
      <c r="I166" s="18">
        <f>ROUNDUP(H166,0)</f>
        <v/>
      </c>
      <c r="J166" s="18">
        <f>'Src_Inventory'!E180</f>
        <v/>
      </c>
      <c r="K166" s="18">
        <f>MAX(I166,J166)</f>
        <v/>
      </c>
      <c r="L166" s="19">
        <f>IF(C166="COVERED",'Parameters &amp; Sources'!$B$11,'Parameters &amp; Sources'!$B$12)</f>
        <v/>
      </c>
      <c r="M166" s="19">
        <f>K166*L166</f>
        <v/>
      </c>
      <c r="N166" s="20">
        <f>COUNTIFS('Src_Billing_Aug'!$E$6:$E$774,A166,'Src_Billing_Aug'!$D$6:$D$774,E166)</f>
        <v/>
      </c>
      <c r="O166" s="18">
        <f>IF(N166=0,"",SUMIFS('Src_Billing_Aug'!$I$6:$I$774,'Src_Billing_Aug'!$E$6:$E$774,A166,'Src_Billing_Aug'!$D$6:$D$774,E166))</f>
        <v/>
      </c>
      <c r="P166" s="19">
        <f>IF(N166=0,"",SUMIFS('Src_Billing_Aug'!$L$6:$L$774,'Src_Billing_Aug'!$E$6:$E$774,A166,'Src_Billing_Aug'!$D$6:$D$774,E166))</f>
        <v/>
      </c>
      <c r="Q166" s="19">
        <f>SUMIFS('Src_Billing_Aug'!$M$6:$M$774,'Src_Billing_Aug'!$E$6:$E$774,A166,'Src_Billing_Aug'!$D$6:$D$774,E166)</f>
        <v/>
      </c>
      <c r="R166" s="19">
        <f>Q166-M166</f>
        <v/>
      </c>
      <c r="S166" s="17">
        <f>IF(N166=0,"MISSING CHARGE",IF(N166&gt;1,"DUPLICATE CHARGE",IF(ABS(R166)&lt;0.005,"MATCH","VARIANCE")))</f>
        <v/>
      </c>
      <c r="T166" s="17">
        <f>IF(AND(C166="COVERED",K166&gt;'Parameters &amp; Sources'!$B$13),"BOARD REVIEW - OVER 40 FT","")</f>
        <v/>
      </c>
      <c r="U166" s="17" t="inlineStr">
        <is>
          <t>slip_inventory_2026-08.csv; billing_transactions_2022_2026.csv</t>
        </is>
      </c>
    </row>
    <row r="167">
      <c r="A167" s="21">
        <f>'Src_Inventory'!A181</f>
        <v/>
      </c>
      <c r="B167" s="21">
        <f>'Src_Inventory'!B181</f>
        <v/>
      </c>
      <c r="C167" s="21">
        <f>'Src_Inventory'!G181</f>
        <v/>
      </c>
      <c r="D167" s="21">
        <f>"AC-"&amp;A167</f>
        <v/>
      </c>
      <c r="E167" s="21">
        <f>'Src_Inventory'!L181</f>
        <v/>
      </c>
      <c r="F167" s="21">
        <f>'Src_Inventory'!M181</f>
        <v/>
      </c>
      <c r="G167" s="21">
        <f>'Src_Inventory'!N181</f>
        <v/>
      </c>
      <c r="H167" s="22">
        <f>'Src_Inventory'!O181</f>
        <v/>
      </c>
      <c r="I167" s="22">
        <f>ROUNDUP(H167,0)</f>
        <v/>
      </c>
      <c r="J167" s="22">
        <f>'Src_Inventory'!E181</f>
        <v/>
      </c>
      <c r="K167" s="22">
        <f>MAX(I167,J167)</f>
        <v/>
      </c>
      <c r="L167" s="23">
        <f>IF(C167="COVERED",'Parameters &amp; Sources'!$B$11,'Parameters &amp; Sources'!$B$12)</f>
        <v/>
      </c>
      <c r="M167" s="23">
        <f>K167*L167</f>
        <v/>
      </c>
      <c r="N167" s="24">
        <f>COUNTIFS('Src_Billing_Aug'!$E$6:$E$774,A167,'Src_Billing_Aug'!$D$6:$D$774,E167)</f>
        <v/>
      </c>
      <c r="O167" s="22">
        <f>IF(N167=0,"",SUMIFS('Src_Billing_Aug'!$I$6:$I$774,'Src_Billing_Aug'!$E$6:$E$774,A167,'Src_Billing_Aug'!$D$6:$D$774,E167))</f>
        <v/>
      </c>
      <c r="P167" s="23">
        <f>IF(N167=0,"",SUMIFS('Src_Billing_Aug'!$L$6:$L$774,'Src_Billing_Aug'!$E$6:$E$774,A167,'Src_Billing_Aug'!$D$6:$D$774,E167))</f>
        <v/>
      </c>
      <c r="Q167" s="23">
        <f>SUMIFS('Src_Billing_Aug'!$M$6:$M$774,'Src_Billing_Aug'!$E$6:$E$774,A167,'Src_Billing_Aug'!$D$6:$D$774,E167)</f>
        <v/>
      </c>
      <c r="R167" s="23">
        <f>Q167-M167</f>
        <v/>
      </c>
      <c r="S167" s="21">
        <f>IF(N167=0,"MISSING CHARGE",IF(N167&gt;1,"DUPLICATE CHARGE",IF(ABS(R167)&lt;0.005,"MATCH","VARIANCE")))</f>
        <v/>
      </c>
      <c r="T167" s="21">
        <f>IF(AND(C167="COVERED",K167&gt;'Parameters &amp; Sources'!$B$13),"BOARD REVIEW - OVER 40 FT","")</f>
        <v/>
      </c>
      <c r="U167" s="21" t="inlineStr">
        <is>
          <t>slip_inventory_2026-08.csv; billing_transactions_2022_2026.csv</t>
        </is>
      </c>
    </row>
    <row r="168">
      <c r="A168" s="17">
        <f>'Src_Inventory'!A182</f>
        <v/>
      </c>
      <c r="B168" s="17">
        <f>'Src_Inventory'!B182</f>
        <v/>
      </c>
      <c r="C168" s="17">
        <f>'Src_Inventory'!G182</f>
        <v/>
      </c>
      <c r="D168" s="17">
        <f>"AC-"&amp;A168</f>
        <v/>
      </c>
      <c r="E168" s="17">
        <f>'Src_Inventory'!L182</f>
        <v/>
      </c>
      <c r="F168" s="17">
        <f>'Src_Inventory'!M182</f>
        <v/>
      </c>
      <c r="G168" s="17">
        <f>'Src_Inventory'!N182</f>
        <v/>
      </c>
      <c r="H168" s="18">
        <f>'Src_Inventory'!O182</f>
        <v/>
      </c>
      <c r="I168" s="18">
        <f>ROUNDUP(H168,0)</f>
        <v/>
      </c>
      <c r="J168" s="18">
        <f>'Src_Inventory'!E182</f>
        <v/>
      </c>
      <c r="K168" s="18">
        <f>MAX(I168,J168)</f>
        <v/>
      </c>
      <c r="L168" s="19">
        <f>IF(C168="COVERED",'Parameters &amp; Sources'!$B$11,'Parameters &amp; Sources'!$B$12)</f>
        <v/>
      </c>
      <c r="M168" s="19">
        <f>K168*L168</f>
        <v/>
      </c>
      <c r="N168" s="20">
        <f>COUNTIFS('Src_Billing_Aug'!$E$6:$E$774,A168,'Src_Billing_Aug'!$D$6:$D$774,E168)</f>
        <v/>
      </c>
      <c r="O168" s="18">
        <f>IF(N168=0,"",SUMIFS('Src_Billing_Aug'!$I$6:$I$774,'Src_Billing_Aug'!$E$6:$E$774,A168,'Src_Billing_Aug'!$D$6:$D$774,E168))</f>
        <v/>
      </c>
      <c r="P168" s="19">
        <f>IF(N168=0,"",SUMIFS('Src_Billing_Aug'!$L$6:$L$774,'Src_Billing_Aug'!$E$6:$E$774,A168,'Src_Billing_Aug'!$D$6:$D$774,E168))</f>
        <v/>
      </c>
      <c r="Q168" s="19">
        <f>SUMIFS('Src_Billing_Aug'!$M$6:$M$774,'Src_Billing_Aug'!$E$6:$E$774,A168,'Src_Billing_Aug'!$D$6:$D$774,E168)</f>
        <v/>
      </c>
      <c r="R168" s="19">
        <f>Q168-M168</f>
        <v/>
      </c>
      <c r="S168" s="17">
        <f>IF(N168=0,"MISSING CHARGE",IF(N168&gt;1,"DUPLICATE CHARGE",IF(ABS(R168)&lt;0.005,"MATCH","VARIANCE")))</f>
        <v/>
      </c>
      <c r="T168" s="17">
        <f>IF(AND(C168="COVERED",K168&gt;'Parameters &amp; Sources'!$B$13),"BOARD REVIEW - OVER 40 FT","")</f>
        <v/>
      </c>
      <c r="U168" s="17" t="inlineStr">
        <is>
          <t>slip_inventory_2026-08.csv; billing_transactions_2022_2026.csv</t>
        </is>
      </c>
    </row>
    <row r="169">
      <c r="A169" s="21">
        <f>'Src_Inventory'!A184</f>
        <v/>
      </c>
      <c r="B169" s="21">
        <f>'Src_Inventory'!B184</f>
        <v/>
      </c>
      <c r="C169" s="21">
        <f>'Src_Inventory'!G184</f>
        <v/>
      </c>
      <c r="D169" s="21">
        <f>"AC-"&amp;A169</f>
        <v/>
      </c>
      <c r="E169" s="21">
        <f>'Src_Inventory'!L184</f>
        <v/>
      </c>
      <c r="F169" s="21">
        <f>'Src_Inventory'!M184</f>
        <v/>
      </c>
      <c r="G169" s="21">
        <f>'Src_Inventory'!N184</f>
        <v/>
      </c>
      <c r="H169" s="22">
        <f>'Src_Inventory'!O184</f>
        <v/>
      </c>
      <c r="I169" s="22">
        <f>ROUNDUP(H169,0)</f>
        <v/>
      </c>
      <c r="J169" s="22">
        <f>'Src_Inventory'!E184</f>
        <v/>
      </c>
      <c r="K169" s="22">
        <f>MAX(I169,J169)</f>
        <v/>
      </c>
      <c r="L169" s="23">
        <f>IF(C169="COVERED",'Parameters &amp; Sources'!$B$11,'Parameters &amp; Sources'!$B$12)</f>
        <v/>
      </c>
      <c r="M169" s="23">
        <f>K169*L169</f>
        <v/>
      </c>
      <c r="N169" s="24">
        <f>COUNTIFS('Src_Billing_Aug'!$E$6:$E$774,A169,'Src_Billing_Aug'!$D$6:$D$774,E169)</f>
        <v/>
      </c>
      <c r="O169" s="22">
        <f>IF(N169=0,"",SUMIFS('Src_Billing_Aug'!$I$6:$I$774,'Src_Billing_Aug'!$E$6:$E$774,A169,'Src_Billing_Aug'!$D$6:$D$774,E169))</f>
        <v/>
      </c>
      <c r="P169" s="23">
        <f>IF(N169=0,"",SUMIFS('Src_Billing_Aug'!$L$6:$L$774,'Src_Billing_Aug'!$E$6:$E$774,A169,'Src_Billing_Aug'!$D$6:$D$774,E169))</f>
        <v/>
      </c>
      <c r="Q169" s="23">
        <f>SUMIFS('Src_Billing_Aug'!$M$6:$M$774,'Src_Billing_Aug'!$E$6:$E$774,A169,'Src_Billing_Aug'!$D$6:$D$774,E169)</f>
        <v/>
      </c>
      <c r="R169" s="23">
        <f>Q169-M169</f>
        <v/>
      </c>
      <c r="S169" s="21">
        <f>IF(N169=0,"MISSING CHARGE",IF(N169&gt;1,"DUPLICATE CHARGE",IF(ABS(R169)&lt;0.005,"MATCH","VARIANCE")))</f>
        <v/>
      </c>
      <c r="T169" s="21">
        <f>IF(AND(C169="COVERED",K169&gt;'Parameters &amp; Sources'!$B$13),"BOARD REVIEW - OVER 40 FT","")</f>
        <v/>
      </c>
      <c r="U169" s="21" t="inlineStr">
        <is>
          <t>slip_inventory_2026-08.csv; billing_transactions_2022_2026.csv</t>
        </is>
      </c>
    </row>
    <row r="170">
      <c r="A170" s="17">
        <f>'Src_Inventory'!A185</f>
        <v/>
      </c>
      <c r="B170" s="17">
        <f>'Src_Inventory'!B185</f>
        <v/>
      </c>
      <c r="C170" s="17">
        <f>'Src_Inventory'!G185</f>
        <v/>
      </c>
      <c r="D170" s="17">
        <f>"AC-"&amp;A170</f>
        <v/>
      </c>
      <c r="E170" s="17">
        <f>'Src_Inventory'!L185</f>
        <v/>
      </c>
      <c r="F170" s="17">
        <f>'Src_Inventory'!M185</f>
        <v/>
      </c>
      <c r="G170" s="17">
        <f>'Src_Inventory'!N185</f>
        <v/>
      </c>
      <c r="H170" s="18">
        <f>'Src_Inventory'!O185</f>
        <v/>
      </c>
      <c r="I170" s="18">
        <f>ROUNDUP(H170,0)</f>
        <v/>
      </c>
      <c r="J170" s="18">
        <f>'Src_Inventory'!E185</f>
        <v/>
      </c>
      <c r="K170" s="18">
        <f>MAX(I170,J170)</f>
        <v/>
      </c>
      <c r="L170" s="19">
        <f>IF(C170="COVERED",'Parameters &amp; Sources'!$B$11,'Parameters &amp; Sources'!$B$12)</f>
        <v/>
      </c>
      <c r="M170" s="19">
        <f>K170*L170</f>
        <v/>
      </c>
      <c r="N170" s="20">
        <f>COUNTIFS('Src_Billing_Aug'!$E$6:$E$774,A170,'Src_Billing_Aug'!$D$6:$D$774,E170)</f>
        <v/>
      </c>
      <c r="O170" s="18">
        <f>IF(N170=0,"",SUMIFS('Src_Billing_Aug'!$I$6:$I$774,'Src_Billing_Aug'!$E$6:$E$774,A170,'Src_Billing_Aug'!$D$6:$D$774,E170))</f>
        <v/>
      </c>
      <c r="P170" s="19">
        <f>IF(N170=0,"",SUMIFS('Src_Billing_Aug'!$L$6:$L$774,'Src_Billing_Aug'!$E$6:$E$774,A170,'Src_Billing_Aug'!$D$6:$D$774,E170))</f>
        <v/>
      </c>
      <c r="Q170" s="19">
        <f>SUMIFS('Src_Billing_Aug'!$M$6:$M$774,'Src_Billing_Aug'!$E$6:$E$774,A170,'Src_Billing_Aug'!$D$6:$D$774,E170)</f>
        <v/>
      </c>
      <c r="R170" s="19">
        <f>Q170-M170</f>
        <v/>
      </c>
      <c r="S170" s="17">
        <f>IF(N170=0,"MISSING CHARGE",IF(N170&gt;1,"DUPLICATE CHARGE",IF(ABS(R170)&lt;0.005,"MATCH","VARIANCE")))</f>
        <v/>
      </c>
      <c r="T170" s="17">
        <f>IF(AND(C170="COVERED",K170&gt;'Parameters &amp; Sources'!$B$13),"BOARD REVIEW - OVER 40 FT","")</f>
        <v/>
      </c>
      <c r="U170" s="17" t="inlineStr">
        <is>
          <t>slip_inventory_2026-08.csv; billing_transactions_2022_2026.csv</t>
        </is>
      </c>
    </row>
    <row r="171">
      <c r="A171" s="21">
        <f>'Src_Inventory'!A186</f>
        <v/>
      </c>
      <c r="B171" s="21">
        <f>'Src_Inventory'!B186</f>
        <v/>
      </c>
      <c r="C171" s="21">
        <f>'Src_Inventory'!G186</f>
        <v/>
      </c>
      <c r="D171" s="21">
        <f>"AC-"&amp;A171</f>
        <v/>
      </c>
      <c r="E171" s="21">
        <f>'Src_Inventory'!L186</f>
        <v/>
      </c>
      <c r="F171" s="21">
        <f>'Src_Inventory'!M186</f>
        <v/>
      </c>
      <c r="G171" s="21">
        <f>'Src_Inventory'!N186</f>
        <v/>
      </c>
      <c r="H171" s="22">
        <f>'Src_Inventory'!O186</f>
        <v/>
      </c>
      <c r="I171" s="22">
        <f>ROUNDUP(H171,0)</f>
        <v/>
      </c>
      <c r="J171" s="22">
        <f>'Src_Inventory'!E186</f>
        <v/>
      </c>
      <c r="K171" s="22">
        <f>MAX(I171,J171)</f>
        <v/>
      </c>
      <c r="L171" s="23">
        <f>IF(C171="COVERED",'Parameters &amp; Sources'!$B$11,'Parameters &amp; Sources'!$B$12)</f>
        <v/>
      </c>
      <c r="M171" s="23">
        <f>K171*L171</f>
        <v/>
      </c>
      <c r="N171" s="24">
        <f>COUNTIFS('Src_Billing_Aug'!$E$6:$E$774,A171,'Src_Billing_Aug'!$D$6:$D$774,E171)</f>
        <v/>
      </c>
      <c r="O171" s="22">
        <f>IF(N171=0,"",SUMIFS('Src_Billing_Aug'!$I$6:$I$774,'Src_Billing_Aug'!$E$6:$E$774,A171,'Src_Billing_Aug'!$D$6:$D$774,E171))</f>
        <v/>
      </c>
      <c r="P171" s="23">
        <f>IF(N171=0,"",SUMIFS('Src_Billing_Aug'!$L$6:$L$774,'Src_Billing_Aug'!$E$6:$E$774,A171,'Src_Billing_Aug'!$D$6:$D$774,E171))</f>
        <v/>
      </c>
      <c r="Q171" s="23">
        <f>SUMIFS('Src_Billing_Aug'!$M$6:$M$774,'Src_Billing_Aug'!$E$6:$E$774,A171,'Src_Billing_Aug'!$D$6:$D$774,E171)</f>
        <v/>
      </c>
      <c r="R171" s="23">
        <f>Q171-M171</f>
        <v/>
      </c>
      <c r="S171" s="21">
        <f>IF(N171=0,"MISSING CHARGE",IF(N171&gt;1,"DUPLICATE CHARGE",IF(ABS(R171)&lt;0.005,"MATCH","VARIANCE")))</f>
        <v/>
      </c>
      <c r="T171" s="21">
        <f>IF(AND(C171="COVERED",K171&gt;'Parameters &amp; Sources'!$B$13),"BOARD REVIEW - OVER 40 FT","")</f>
        <v/>
      </c>
      <c r="U171" s="21" t="inlineStr">
        <is>
          <t>slip_inventory_2026-08.csv; billing_transactions_2022_2026.csv</t>
        </is>
      </c>
    </row>
    <row r="172">
      <c r="A172" s="17">
        <f>'Src_Inventory'!A187</f>
        <v/>
      </c>
      <c r="B172" s="17">
        <f>'Src_Inventory'!B187</f>
        <v/>
      </c>
      <c r="C172" s="17">
        <f>'Src_Inventory'!G187</f>
        <v/>
      </c>
      <c r="D172" s="17">
        <f>"AC-"&amp;A172</f>
        <v/>
      </c>
      <c r="E172" s="17">
        <f>'Src_Inventory'!L187</f>
        <v/>
      </c>
      <c r="F172" s="17">
        <f>'Src_Inventory'!M187</f>
        <v/>
      </c>
      <c r="G172" s="17">
        <f>'Src_Inventory'!N187</f>
        <v/>
      </c>
      <c r="H172" s="18">
        <f>'Src_Inventory'!O187</f>
        <v/>
      </c>
      <c r="I172" s="18">
        <f>ROUNDUP(H172,0)</f>
        <v/>
      </c>
      <c r="J172" s="18">
        <f>'Src_Inventory'!E187</f>
        <v/>
      </c>
      <c r="K172" s="18">
        <f>MAX(I172,J172)</f>
        <v/>
      </c>
      <c r="L172" s="19">
        <f>IF(C172="COVERED",'Parameters &amp; Sources'!$B$11,'Parameters &amp; Sources'!$B$12)</f>
        <v/>
      </c>
      <c r="M172" s="19">
        <f>K172*L172</f>
        <v/>
      </c>
      <c r="N172" s="20">
        <f>COUNTIFS('Src_Billing_Aug'!$E$6:$E$774,A172,'Src_Billing_Aug'!$D$6:$D$774,E172)</f>
        <v/>
      </c>
      <c r="O172" s="18">
        <f>IF(N172=0,"",SUMIFS('Src_Billing_Aug'!$I$6:$I$774,'Src_Billing_Aug'!$E$6:$E$774,A172,'Src_Billing_Aug'!$D$6:$D$774,E172))</f>
        <v/>
      </c>
      <c r="P172" s="19">
        <f>IF(N172=0,"",SUMIFS('Src_Billing_Aug'!$L$6:$L$774,'Src_Billing_Aug'!$E$6:$E$774,A172,'Src_Billing_Aug'!$D$6:$D$774,E172))</f>
        <v/>
      </c>
      <c r="Q172" s="19">
        <f>SUMIFS('Src_Billing_Aug'!$M$6:$M$774,'Src_Billing_Aug'!$E$6:$E$774,A172,'Src_Billing_Aug'!$D$6:$D$774,E172)</f>
        <v/>
      </c>
      <c r="R172" s="19">
        <f>Q172-M172</f>
        <v/>
      </c>
      <c r="S172" s="17">
        <f>IF(N172=0,"MISSING CHARGE",IF(N172&gt;1,"DUPLICATE CHARGE",IF(ABS(R172)&lt;0.005,"MATCH","VARIANCE")))</f>
        <v/>
      </c>
      <c r="T172" s="17">
        <f>IF(AND(C172="COVERED",K172&gt;'Parameters &amp; Sources'!$B$13),"BOARD REVIEW - OVER 40 FT","")</f>
        <v/>
      </c>
      <c r="U172" s="17" t="inlineStr">
        <is>
          <t>slip_inventory_2026-08.csv; billing_transactions_2022_2026.csv</t>
        </is>
      </c>
    </row>
    <row r="173">
      <c r="A173" s="21">
        <f>'Src_Inventory'!A188</f>
        <v/>
      </c>
      <c r="B173" s="21">
        <f>'Src_Inventory'!B188</f>
        <v/>
      </c>
      <c r="C173" s="21">
        <f>'Src_Inventory'!G188</f>
        <v/>
      </c>
      <c r="D173" s="21">
        <f>"AC-"&amp;A173</f>
        <v/>
      </c>
      <c r="E173" s="21">
        <f>'Src_Inventory'!L188</f>
        <v/>
      </c>
      <c r="F173" s="21">
        <f>'Src_Inventory'!M188</f>
        <v/>
      </c>
      <c r="G173" s="21">
        <f>'Src_Inventory'!N188</f>
        <v/>
      </c>
      <c r="H173" s="22">
        <f>'Src_Inventory'!O188</f>
        <v/>
      </c>
      <c r="I173" s="22">
        <f>ROUNDUP(H173,0)</f>
        <v/>
      </c>
      <c r="J173" s="22">
        <f>'Src_Inventory'!E188</f>
        <v/>
      </c>
      <c r="K173" s="22">
        <f>MAX(I173,J173)</f>
        <v/>
      </c>
      <c r="L173" s="23">
        <f>IF(C173="COVERED",'Parameters &amp; Sources'!$B$11,'Parameters &amp; Sources'!$B$12)</f>
        <v/>
      </c>
      <c r="M173" s="23">
        <f>K173*L173</f>
        <v/>
      </c>
      <c r="N173" s="24">
        <f>COUNTIFS('Src_Billing_Aug'!$E$6:$E$774,A173,'Src_Billing_Aug'!$D$6:$D$774,E173)</f>
        <v/>
      </c>
      <c r="O173" s="22">
        <f>IF(N173=0,"",SUMIFS('Src_Billing_Aug'!$I$6:$I$774,'Src_Billing_Aug'!$E$6:$E$774,A173,'Src_Billing_Aug'!$D$6:$D$774,E173))</f>
        <v/>
      </c>
      <c r="P173" s="23">
        <f>IF(N173=0,"",SUMIFS('Src_Billing_Aug'!$L$6:$L$774,'Src_Billing_Aug'!$E$6:$E$774,A173,'Src_Billing_Aug'!$D$6:$D$774,E173))</f>
        <v/>
      </c>
      <c r="Q173" s="23">
        <f>SUMIFS('Src_Billing_Aug'!$M$6:$M$774,'Src_Billing_Aug'!$E$6:$E$774,A173,'Src_Billing_Aug'!$D$6:$D$774,E173)</f>
        <v/>
      </c>
      <c r="R173" s="23">
        <f>Q173-M173</f>
        <v/>
      </c>
      <c r="S173" s="21">
        <f>IF(N173=0,"MISSING CHARGE",IF(N173&gt;1,"DUPLICATE CHARGE",IF(ABS(R173)&lt;0.005,"MATCH","VARIANCE")))</f>
        <v/>
      </c>
      <c r="T173" s="21">
        <f>IF(AND(C173="COVERED",K173&gt;'Parameters &amp; Sources'!$B$13),"BOARD REVIEW - OVER 40 FT","")</f>
        <v/>
      </c>
      <c r="U173" s="21" t="inlineStr">
        <is>
          <t>slip_inventory_2026-08.csv; billing_transactions_2022_2026.csv</t>
        </is>
      </c>
    </row>
    <row r="174">
      <c r="A174" s="17">
        <f>'Src_Inventory'!A189</f>
        <v/>
      </c>
      <c r="B174" s="17">
        <f>'Src_Inventory'!B189</f>
        <v/>
      </c>
      <c r="C174" s="17">
        <f>'Src_Inventory'!G189</f>
        <v/>
      </c>
      <c r="D174" s="17">
        <f>"AC-"&amp;A174</f>
        <v/>
      </c>
      <c r="E174" s="17">
        <f>'Src_Inventory'!L189</f>
        <v/>
      </c>
      <c r="F174" s="17">
        <f>'Src_Inventory'!M189</f>
        <v/>
      </c>
      <c r="G174" s="17">
        <f>'Src_Inventory'!N189</f>
        <v/>
      </c>
      <c r="H174" s="18">
        <f>'Src_Inventory'!O189</f>
        <v/>
      </c>
      <c r="I174" s="18">
        <f>ROUNDUP(H174,0)</f>
        <v/>
      </c>
      <c r="J174" s="18">
        <f>'Src_Inventory'!E189</f>
        <v/>
      </c>
      <c r="K174" s="18">
        <f>MAX(I174,J174)</f>
        <v/>
      </c>
      <c r="L174" s="19">
        <f>IF(C174="COVERED",'Parameters &amp; Sources'!$B$11,'Parameters &amp; Sources'!$B$12)</f>
        <v/>
      </c>
      <c r="M174" s="19">
        <f>K174*L174</f>
        <v/>
      </c>
      <c r="N174" s="20">
        <f>COUNTIFS('Src_Billing_Aug'!$E$6:$E$774,A174,'Src_Billing_Aug'!$D$6:$D$774,E174)</f>
        <v/>
      </c>
      <c r="O174" s="18">
        <f>IF(N174=0,"",SUMIFS('Src_Billing_Aug'!$I$6:$I$774,'Src_Billing_Aug'!$E$6:$E$774,A174,'Src_Billing_Aug'!$D$6:$D$774,E174))</f>
        <v/>
      </c>
      <c r="P174" s="19">
        <f>IF(N174=0,"",SUMIFS('Src_Billing_Aug'!$L$6:$L$774,'Src_Billing_Aug'!$E$6:$E$774,A174,'Src_Billing_Aug'!$D$6:$D$774,E174))</f>
        <v/>
      </c>
      <c r="Q174" s="19">
        <f>SUMIFS('Src_Billing_Aug'!$M$6:$M$774,'Src_Billing_Aug'!$E$6:$E$774,A174,'Src_Billing_Aug'!$D$6:$D$774,E174)</f>
        <v/>
      </c>
      <c r="R174" s="19">
        <f>Q174-M174</f>
        <v/>
      </c>
      <c r="S174" s="17">
        <f>IF(N174=0,"MISSING CHARGE",IF(N174&gt;1,"DUPLICATE CHARGE",IF(ABS(R174)&lt;0.005,"MATCH","VARIANCE")))</f>
        <v/>
      </c>
      <c r="T174" s="17">
        <f>IF(AND(C174="COVERED",K174&gt;'Parameters &amp; Sources'!$B$13),"BOARD REVIEW - OVER 40 FT","")</f>
        <v/>
      </c>
      <c r="U174" s="17" t="inlineStr">
        <is>
          <t>slip_inventory_2026-08.csv; billing_transactions_2022_2026.csv</t>
        </is>
      </c>
    </row>
    <row r="175">
      <c r="A175" s="21">
        <f>'Src_Inventory'!A190</f>
        <v/>
      </c>
      <c r="B175" s="21">
        <f>'Src_Inventory'!B190</f>
        <v/>
      </c>
      <c r="C175" s="21">
        <f>'Src_Inventory'!G190</f>
        <v/>
      </c>
      <c r="D175" s="21">
        <f>"AC-"&amp;A175</f>
        <v/>
      </c>
      <c r="E175" s="21">
        <f>'Src_Inventory'!L190</f>
        <v/>
      </c>
      <c r="F175" s="21">
        <f>'Src_Inventory'!M190</f>
        <v/>
      </c>
      <c r="G175" s="21">
        <f>'Src_Inventory'!N190</f>
        <v/>
      </c>
      <c r="H175" s="22">
        <f>'Src_Inventory'!O190</f>
        <v/>
      </c>
      <c r="I175" s="22">
        <f>ROUNDUP(H175,0)</f>
        <v/>
      </c>
      <c r="J175" s="22">
        <f>'Src_Inventory'!E190</f>
        <v/>
      </c>
      <c r="K175" s="22">
        <f>MAX(I175,J175)</f>
        <v/>
      </c>
      <c r="L175" s="23">
        <f>IF(C175="COVERED",'Parameters &amp; Sources'!$B$11,'Parameters &amp; Sources'!$B$12)</f>
        <v/>
      </c>
      <c r="M175" s="23">
        <f>K175*L175</f>
        <v/>
      </c>
      <c r="N175" s="24">
        <f>COUNTIFS('Src_Billing_Aug'!$E$6:$E$774,A175,'Src_Billing_Aug'!$D$6:$D$774,E175)</f>
        <v/>
      </c>
      <c r="O175" s="22">
        <f>IF(N175=0,"",SUMIFS('Src_Billing_Aug'!$I$6:$I$774,'Src_Billing_Aug'!$E$6:$E$774,A175,'Src_Billing_Aug'!$D$6:$D$774,E175))</f>
        <v/>
      </c>
      <c r="P175" s="23">
        <f>IF(N175=0,"",SUMIFS('Src_Billing_Aug'!$L$6:$L$774,'Src_Billing_Aug'!$E$6:$E$774,A175,'Src_Billing_Aug'!$D$6:$D$774,E175))</f>
        <v/>
      </c>
      <c r="Q175" s="23">
        <f>SUMIFS('Src_Billing_Aug'!$M$6:$M$774,'Src_Billing_Aug'!$E$6:$E$774,A175,'Src_Billing_Aug'!$D$6:$D$774,E175)</f>
        <v/>
      </c>
      <c r="R175" s="23">
        <f>Q175-M175</f>
        <v/>
      </c>
      <c r="S175" s="21">
        <f>IF(N175=0,"MISSING CHARGE",IF(N175&gt;1,"DUPLICATE CHARGE",IF(ABS(R175)&lt;0.005,"MATCH","VARIANCE")))</f>
        <v/>
      </c>
      <c r="T175" s="21">
        <f>IF(AND(C175="COVERED",K175&gt;'Parameters &amp; Sources'!$B$13),"BOARD REVIEW - OVER 40 FT","")</f>
        <v/>
      </c>
      <c r="U175" s="21" t="inlineStr">
        <is>
          <t>slip_inventory_2026-08.csv; billing_transactions_2022_2026.csv</t>
        </is>
      </c>
    </row>
    <row r="176">
      <c r="A176" s="17">
        <f>'Src_Inventory'!A191</f>
        <v/>
      </c>
      <c r="B176" s="17">
        <f>'Src_Inventory'!B191</f>
        <v/>
      </c>
      <c r="C176" s="17">
        <f>'Src_Inventory'!G191</f>
        <v/>
      </c>
      <c r="D176" s="17">
        <f>"AC-"&amp;A176</f>
        <v/>
      </c>
      <c r="E176" s="17">
        <f>'Src_Inventory'!L191</f>
        <v/>
      </c>
      <c r="F176" s="17">
        <f>'Src_Inventory'!M191</f>
        <v/>
      </c>
      <c r="G176" s="17">
        <f>'Src_Inventory'!N191</f>
        <v/>
      </c>
      <c r="H176" s="18">
        <f>'Src_Inventory'!O191</f>
        <v/>
      </c>
      <c r="I176" s="18">
        <f>ROUNDUP(H176,0)</f>
        <v/>
      </c>
      <c r="J176" s="18">
        <f>'Src_Inventory'!E191</f>
        <v/>
      </c>
      <c r="K176" s="18">
        <f>MAX(I176,J176)</f>
        <v/>
      </c>
      <c r="L176" s="19">
        <f>IF(C176="COVERED",'Parameters &amp; Sources'!$B$11,'Parameters &amp; Sources'!$B$12)</f>
        <v/>
      </c>
      <c r="M176" s="19">
        <f>K176*L176</f>
        <v/>
      </c>
      <c r="N176" s="20">
        <f>COUNTIFS('Src_Billing_Aug'!$E$6:$E$774,A176,'Src_Billing_Aug'!$D$6:$D$774,E176)</f>
        <v/>
      </c>
      <c r="O176" s="18">
        <f>IF(N176=0,"",SUMIFS('Src_Billing_Aug'!$I$6:$I$774,'Src_Billing_Aug'!$E$6:$E$774,A176,'Src_Billing_Aug'!$D$6:$D$774,E176))</f>
        <v/>
      </c>
      <c r="P176" s="19">
        <f>IF(N176=0,"",SUMIFS('Src_Billing_Aug'!$L$6:$L$774,'Src_Billing_Aug'!$E$6:$E$774,A176,'Src_Billing_Aug'!$D$6:$D$774,E176))</f>
        <v/>
      </c>
      <c r="Q176" s="19">
        <f>SUMIFS('Src_Billing_Aug'!$M$6:$M$774,'Src_Billing_Aug'!$E$6:$E$774,A176,'Src_Billing_Aug'!$D$6:$D$774,E176)</f>
        <v/>
      </c>
      <c r="R176" s="19">
        <f>Q176-M176</f>
        <v/>
      </c>
      <c r="S176" s="17">
        <f>IF(N176=0,"MISSING CHARGE",IF(N176&gt;1,"DUPLICATE CHARGE",IF(ABS(R176)&lt;0.005,"MATCH","VARIANCE")))</f>
        <v/>
      </c>
      <c r="T176" s="17">
        <f>IF(AND(C176="COVERED",K176&gt;'Parameters &amp; Sources'!$B$13),"BOARD REVIEW - OVER 40 FT","")</f>
        <v/>
      </c>
      <c r="U176" s="17" t="inlineStr">
        <is>
          <t>slip_inventory_2026-08.csv; billing_transactions_2022_2026.csv</t>
        </is>
      </c>
    </row>
    <row r="177">
      <c r="A177" s="21">
        <f>'Src_Inventory'!A192</f>
        <v/>
      </c>
      <c r="B177" s="21">
        <f>'Src_Inventory'!B192</f>
        <v/>
      </c>
      <c r="C177" s="21">
        <f>'Src_Inventory'!G192</f>
        <v/>
      </c>
      <c r="D177" s="21">
        <f>"AC-"&amp;A177</f>
        <v/>
      </c>
      <c r="E177" s="21">
        <f>'Src_Inventory'!L192</f>
        <v/>
      </c>
      <c r="F177" s="21">
        <f>'Src_Inventory'!M192</f>
        <v/>
      </c>
      <c r="G177" s="21">
        <f>'Src_Inventory'!N192</f>
        <v/>
      </c>
      <c r="H177" s="22">
        <f>'Src_Inventory'!O192</f>
        <v/>
      </c>
      <c r="I177" s="22">
        <f>ROUNDUP(H177,0)</f>
        <v/>
      </c>
      <c r="J177" s="22">
        <f>'Src_Inventory'!E192</f>
        <v/>
      </c>
      <c r="K177" s="22">
        <f>MAX(I177,J177)</f>
        <v/>
      </c>
      <c r="L177" s="23">
        <f>IF(C177="COVERED",'Parameters &amp; Sources'!$B$11,'Parameters &amp; Sources'!$B$12)</f>
        <v/>
      </c>
      <c r="M177" s="23">
        <f>K177*L177</f>
        <v/>
      </c>
      <c r="N177" s="24">
        <f>COUNTIFS('Src_Billing_Aug'!$E$6:$E$774,A177,'Src_Billing_Aug'!$D$6:$D$774,E177)</f>
        <v/>
      </c>
      <c r="O177" s="22">
        <f>IF(N177=0,"",SUMIFS('Src_Billing_Aug'!$I$6:$I$774,'Src_Billing_Aug'!$E$6:$E$774,A177,'Src_Billing_Aug'!$D$6:$D$774,E177))</f>
        <v/>
      </c>
      <c r="P177" s="23">
        <f>IF(N177=0,"",SUMIFS('Src_Billing_Aug'!$L$6:$L$774,'Src_Billing_Aug'!$E$6:$E$774,A177,'Src_Billing_Aug'!$D$6:$D$774,E177))</f>
        <v/>
      </c>
      <c r="Q177" s="23">
        <f>SUMIFS('Src_Billing_Aug'!$M$6:$M$774,'Src_Billing_Aug'!$E$6:$E$774,A177,'Src_Billing_Aug'!$D$6:$D$774,E177)</f>
        <v/>
      </c>
      <c r="R177" s="23">
        <f>Q177-M177</f>
        <v/>
      </c>
      <c r="S177" s="21">
        <f>IF(N177=0,"MISSING CHARGE",IF(N177&gt;1,"DUPLICATE CHARGE",IF(ABS(R177)&lt;0.005,"MATCH","VARIANCE")))</f>
        <v/>
      </c>
      <c r="T177" s="21">
        <f>IF(AND(C177="COVERED",K177&gt;'Parameters &amp; Sources'!$B$13),"BOARD REVIEW - OVER 40 FT","")</f>
        <v/>
      </c>
      <c r="U177" s="21" t="inlineStr">
        <is>
          <t>slip_inventory_2026-08.csv; billing_transactions_2022_2026.csv</t>
        </is>
      </c>
    </row>
    <row r="178">
      <c r="A178" s="17">
        <f>'Src_Inventory'!A193</f>
        <v/>
      </c>
      <c r="B178" s="17">
        <f>'Src_Inventory'!B193</f>
        <v/>
      </c>
      <c r="C178" s="17">
        <f>'Src_Inventory'!G193</f>
        <v/>
      </c>
      <c r="D178" s="17">
        <f>"AC-"&amp;A178</f>
        <v/>
      </c>
      <c r="E178" s="17">
        <f>'Src_Inventory'!L193</f>
        <v/>
      </c>
      <c r="F178" s="17">
        <f>'Src_Inventory'!M193</f>
        <v/>
      </c>
      <c r="G178" s="17">
        <f>'Src_Inventory'!N193</f>
        <v/>
      </c>
      <c r="H178" s="18">
        <f>'Src_Inventory'!O193</f>
        <v/>
      </c>
      <c r="I178" s="18">
        <f>ROUNDUP(H178,0)</f>
        <v/>
      </c>
      <c r="J178" s="18">
        <f>'Src_Inventory'!E193</f>
        <v/>
      </c>
      <c r="K178" s="18">
        <f>MAX(I178,J178)</f>
        <v/>
      </c>
      <c r="L178" s="19">
        <f>IF(C178="COVERED",'Parameters &amp; Sources'!$B$11,'Parameters &amp; Sources'!$B$12)</f>
        <v/>
      </c>
      <c r="M178" s="19">
        <f>K178*L178</f>
        <v/>
      </c>
      <c r="N178" s="20">
        <f>COUNTIFS('Src_Billing_Aug'!$E$6:$E$774,A178,'Src_Billing_Aug'!$D$6:$D$774,E178)</f>
        <v/>
      </c>
      <c r="O178" s="18">
        <f>IF(N178=0,"",SUMIFS('Src_Billing_Aug'!$I$6:$I$774,'Src_Billing_Aug'!$E$6:$E$774,A178,'Src_Billing_Aug'!$D$6:$D$774,E178))</f>
        <v/>
      </c>
      <c r="P178" s="19">
        <f>IF(N178=0,"",SUMIFS('Src_Billing_Aug'!$L$6:$L$774,'Src_Billing_Aug'!$E$6:$E$774,A178,'Src_Billing_Aug'!$D$6:$D$774,E178))</f>
        <v/>
      </c>
      <c r="Q178" s="19">
        <f>SUMIFS('Src_Billing_Aug'!$M$6:$M$774,'Src_Billing_Aug'!$E$6:$E$774,A178,'Src_Billing_Aug'!$D$6:$D$774,E178)</f>
        <v/>
      </c>
      <c r="R178" s="19">
        <f>Q178-M178</f>
        <v/>
      </c>
      <c r="S178" s="17">
        <f>IF(N178=0,"MISSING CHARGE",IF(N178&gt;1,"DUPLICATE CHARGE",IF(ABS(R178)&lt;0.005,"MATCH","VARIANCE")))</f>
        <v/>
      </c>
      <c r="T178" s="17">
        <f>IF(AND(C178="COVERED",K178&gt;'Parameters &amp; Sources'!$B$13),"BOARD REVIEW - OVER 40 FT","")</f>
        <v/>
      </c>
      <c r="U178" s="17" t="inlineStr">
        <is>
          <t>slip_inventory_2026-08.csv; billing_transactions_2022_2026.csv</t>
        </is>
      </c>
    </row>
    <row r="179">
      <c r="A179" s="21">
        <f>'Src_Inventory'!A194</f>
        <v/>
      </c>
      <c r="B179" s="21">
        <f>'Src_Inventory'!B194</f>
        <v/>
      </c>
      <c r="C179" s="21">
        <f>'Src_Inventory'!G194</f>
        <v/>
      </c>
      <c r="D179" s="21">
        <f>"AC-"&amp;A179</f>
        <v/>
      </c>
      <c r="E179" s="21">
        <f>'Src_Inventory'!L194</f>
        <v/>
      </c>
      <c r="F179" s="21">
        <f>'Src_Inventory'!M194</f>
        <v/>
      </c>
      <c r="G179" s="21">
        <f>'Src_Inventory'!N194</f>
        <v/>
      </c>
      <c r="H179" s="22">
        <f>'Src_Inventory'!O194</f>
        <v/>
      </c>
      <c r="I179" s="22">
        <f>ROUNDUP(H179,0)</f>
        <v/>
      </c>
      <c r="J179" s="22">
        <f>'Src_Inventory'!E194</f>
        <v/>
      </c>
      <c r="K179" s="22">
        <f>MAX(I179,J179)</f>
        <v/>
      </c>
      <c r="L179" s="23">
        <f>IF(C179="COVERED",'Parameters &amp; Sources'!$B$11,'Parameters &amp; Sources'!$B$12)</f>
        <v/>
      </c>
      <c r="M179" s="23">
        <f>K179*L179</f>
        <v/>
      </c>
      <c r="N179" s="24">
        <f>COUNTIFS('Src_Billing_Aug'!$E$6:$E$774,A179,'Src_Billing_Aug'!$D$6:$D$774,E179)</f>
        <v/>
      </c>
      <c r="O179" s="22">
        <f>IF(N179=0,"",SUMIFS('Src_Billing_Aug'!$I$6:$I$774,'Src_Billing_Aug'!$E$6:$E$774,A179,'Src_Billing_Aug'!$D$6:$D$774,E179))</f>
        <v/>
      </c>
      <c r="P179" s="23">
        <f>IF(N179=0,"",SUMIFS('Src_Billing_Aug'!$L$6:$L$774,'Src_Billing_Aug'!$E$6:$E$774,A179,'Src_Billing_Aug'!$D$6:$D$774,E179))</f>
        <v/>
      </c>
      <c r="Q179" s="23">
        <f>SUMIFS('Src_Billing_Aug'!$M$6:$M$774,'Src_Billing_Aug'!$E$6:$E$774,A179,'Src_Billing_Aug'!$D$6:$D$774,E179)</f>
        <v/>
      </c>
      <c r="R179" s="23">
        <f>Q179-M179</f>
        <v/>
      </c>
      <c r="S179" s="21">
        <f>IF(N179=0,"MISSING CHARGE",IF(N179&gt;1,"DUPLICATE CHARGE",IF(ABS(R179)&lt;0.005,"MATCH","VARIANCE")))</f>
        <v/>
      </c>
      <c r="T179" s="21">
        <f>IF(AND(C179="COVERED",K179&gt;'Parameters &amp; Sources'!$B$13),"BOARD REVIEW - OVER 40 FT","")</f>
        <v/>
      </c>
      <c r="U179" s="21" t="inlineStr">
        <is>
          <t>slip_inventory_2026-08.csv; billing_transactions_2022_2026.csv</t>
        </is>
      </c>
    </row>
    <row r="180">
      <c r="A180" s="17">
        <f>'Src_Inventory'!A195</f>
        <v/>
      </c>
      <c r="B180" s="17">
        <f>'Src_Inventory'!B195</f>
        <v/>
      </c>
      <c r="C180" s="17">
        <f>'Src_Inventory'!G195</f>
        <v/>
      </c>
      <c r="D180" s="17">
        <f>"AC-"&amp;A180</f>
        <v/>
      </c>
      <c r="E180" s="17">
        <f>'Src_Inventory'!L195</f>
        <v/>
      </c>
      <c r="F180" s="17">
        <f>'Src_Inventory'!M195</f>
        <v/>
      </c>
      <c r="G180" s="17">
        <f>'Src_Inventory'!N195</f>
        <v/>
      </c>
      <c r="H180" s="18">
        <f>'Src_Inventory'!O195</f>
        <v/>
      </c>
      <c r="I180" s="18">
        <f>ROUNDUP(H180,0)</f>
        <v/>
      </c>
      <c r="J180" s="18">
        <f>'Src_Inventory'!E195</f>
        <v/>
      </c>
      <c r="K180" s="18">
        <f>MAX(I180,J180)</f>
        <v/>
      </c>
      <c r="L180" s="19">
        <f>IF(C180="COVERED",'Parameters &amp; Sources'!$B$11,'Parameters &amp; Sources'!$B$12)</f>
        <v/>
      </c>
      <c r="M180" s="19">
        <f>K180*L180</f>
        <v/>
      </c>
      <c r="N180" s="20">
        <f>COUNTIFS('Src_Billing_Aug'!$E$6:$E$774,A180,'Src_Billing_Aug'!$D$6:$D$774,E180)</f>
        <v/>
      </c>
      <c r="O180" s="18">
        <f>IF(N180=0,"",SUMIFS('Src_Billing_Aug'!$I$6:$I$774,'Src_Billing_Aug'!$E$6:$E$774,A180,'Src_Billing_Aug'!$D$6:$D$774,E180))</f>
        <v/>
      </c>
      <c r="P180" s="19">
        <f>IF(N180=0,"",SUMIFS('Src_Billing_Aug'!$L$6:$L$774,'Src_Billing_Aug'!$E$6:$E$774,A180,'Src_Billing_Aug'!$D$6:$D$774,E180))</f>
        <v/>
      </c>
      <c r="Q180" s="19">
        <f>SUMIFS('Src_Billing_Aug'!$M$6:$M$774,'Src_Billing_Aug'!$E$6:$E$774,A180,'Src_Billing_Aug'!$D$6:$D$774,E180)</f>
        <v/>
      </c>
      <c r="R180" s="19">
        <f>Q180-M180</f>
        <v/>
      </c>
      <c r="S180" s="17">
        <f>IF(N180=0,"MISSING CHARGE",IF(N180&gt;1,"DUPLICATE CHARGE",IF(ABS(R180)&lt;0.005,"MATCH","VARIANCE")))</f>
        <v/>
      </c>
      <c r="T180" s="17">
        <f>IF(AND(C180="COVERED",K180&gt;'Parameters &amp; Sources'!$B$13),"BOARD REVIEW - OVER 40 FT","")</f>
        <v/>
      </c>
      <c r="U180" s="17" t="inlineStr">
        <is>
          <t>slip_inventory_2026-08.csv; billing_transactions_2022_2026.csv</t>
        </is>
      </c>
    </row>
    <row r="181">
      <c r="A181" s="21">
        <f>'Src_Inventory'!A196</f>
        <v/>
      </c>
      <c r="B181" s="21">
        <f>'Src_Inventory'!B196</f>
        <v/>
      </c>
      <c r="C181" s="21">
        <f>'Src_Inventory'!G196</f>
        <v/>
      </c>
      <c r="D181" s="21">
        <f>"AC-"&amp;A181</f>
        <v/>
      </c>
      <c r="E181" s="21">
        <f>'Src_Inventory'!L196</f>
        <v/>
      </c>
      <c r="F181" s="21">
        <f>'Src_Inventory'!M196</f>
        <v/>
      </c>
      <c r="G181" s="21">
        <f>'Src_Inventory'!N196</f>
        <v/>
      </c>
      <c r="H181" s="22">
        <f>'Src_Inventory'!O196</f>
        <v/>
      </c>
      <c r="I181" s="22">
        <f>ROUNDUP(H181,0)</f>
        <v/>
      </c>
      <c r="J181" s="22">
        <f>'Src_Inventory'!E196</f>
        <v/>
      </c>
      <c r="K181" s="22">
        <f>MAX(I181,J181)</f>
        <v/>
      </c>
      <c r="L181" s="23">
        <f>IF(C181="COVERED",'Parameters &amp; Sources'!$B$11,'Parameters &amp; Sources'!$B$12)</f>
        <v/>
      </c>
      <c r="M181" s="23">
        <f>K181*L181</f>
        <v/>
      </c>
      <c r="N181" s="24">
        <f>COUNTIFS('Src_Billing_Aug'!$E$6:$E$774,A181,'Src_Billing_Aug'!$D$6:$D$774,E181)</f>
        <v/>
      </c>
      <c r="O181" s="22">
        <f>IF(N181=0,"",SUMIFS('Src_Billing_Aug'!$I$6:$I$774,'Src_Billing_Aug'!$E$6:$E$774,A181,'Src_Billing_Aug'!$D$6:$D$774,E181))</f>
        <v/>
      </c>
      <c r="P181" s="23">
        <f>IF(N181=0,"",SUMIFS('Src_Billing_Aug'!$L$6:$L$774,'Src_Billing_Aug'!$E$6:$E$774,A181,'Src_Billing_Aug'!$D$6:$D$774,E181))</f>
        <v/>
      </c>
      <c r="Q181" s="23">
        <f>SUMIFS('Src_Billing_Aug'!$M$6:$M$774,'Src_Billing_Aug'!$E$6:$E$774,A181,'Src_Billing_Aug'!$D$6:$D$774,E181)</f>
        <v/>
      </c>
      <c r="R181" s="23">
        <f>Q181-M181</f>
        <v/>
      </c>
      <c r="S181" s="21">
        <f>IF(N181=0,"MISSING CHARGE",IF(N181&gt;1,"DUPLICATE CHARGE",IF(ABS(R181)&lt;0.005,"MATCH","VARIANCE")))</f>
        <v/>
      </c>
      <c r="T181" s="21">
        <f>IF(AND(C181="COVERED",K181&gt;'Parameters &amp; Sources'!$B$13),"BOARD REVIEW - OVER 40 FT","")</f>
        <v/>
      </c>
      <c r="U181" s="21" t="inlineStr">
        <is>
          <t>slip_inventory_2026-08.csv; billing_transactions_2022_2026.csv</t>
        </is>
      </c>
    </row>
    <row r="182">
      <c r="A182" s="17">
        <f>'Src_Inventory'!A197</f>
        <v/>
      </c>
      <c r="B182" s="17">
        <f>'Src_Inventory'!B197</f>
        <v/>
      </c>
      <c r="C182" s="17">
        <f>'Src_Inventory'!G197</f>
        <v/>
      </c>
      <c r="D182" s="17">
        <f>"AC-"&amp;A182</f>
        <v/>
      </c>
      <c r="E182" s="17">
        <f>'Src_Inventory'!L197</f>
        <v/>
      </c>
      <c r="F182" s="17">
        <f>'Src_Inventory'!M197</f>
        <v/>
      </c>
      <c r="G182" s="17">
        <f>'Src_Inventory'!N197</f>
        <v/>
      </c>
      <c r="H182" s="18">
        <f>'Src_Inventory'!O197</f>
        <v/>
      </c>
      <c r="I182" s="18">
        <f>ROUNDUP(H182,0)</f>
        <v/>
      </c>
      <c r="J182" s="18">
        <f>'Src_Inventory'!E197</f>
        <v/>
      </c>
      <c r="K182" s="18">
        <f>MAX(I182,J182)</f>
        <v/>
      </c>
      <c r="L182" s="19">
        <f>IF(C182="COVERED",'Parameters &amp; Sources'!$B$11,'Parameters &amp; Sources'!$B$12)</f>
        <v/>
      </c>
      <c r="M182" s="19">
        <f>K182*L182</f>
        <v/>
      </c>
      <c r="N182" s="20">
        <f>COUNTIFS('Src_Billing_Aug'!$E$6:$E$774,A182,'Src_Billing_Aug'!$D$6:$D$774,E182)</f>
        <v/>
      </c>
      <c r="O182" s="18">
        <f>IF(N182=0,"",SUMIFS('Src_Billing_Aug'!$I$6:$I$774,'Src_Billing_Aug'!$E$6:$E$774,A182,'Src_Billing_Aug'!$D$6:$D$774,E182))</f>
        <v/>
      </c>
      <c r="P182" s="19">
        <f>IF(N182=0,"",SUMIFS('Src_Billing_Aug'!$L$6:$L$774,'Src_Billing_Aug'!$E$6:$E$774,A182,'Src_Billing_Aug'!$D$6:$D$774,E182))</f>
        <v/>
      </c>
      <c r="Q182" s="19">
        <f>SUMIFS('Src_Billing_Aug'!$M$6:$M$774,'Src_Billing_Aug'!$E$6:$E$774,A182,'Src_Billing_Aug'!$D$6:$D$774,E182)</f>
        <v/>
      </c>
      <c r="R182" s="19">
        <f>Q182-M182</f>
        <v/>
      </c>
      <c r="S182" s="17">
        <f>IF(N182=0,"MISSING CHARGE",IF(N182&gt;1,"DUPLICATE CHARGE",IF(ABS(R182)&lt;0.005,"MATCH","VARIANCE")))</f>
        <v/>
      </c>
      <c r="T182" s="17">
        <f>IF(AND(C182="COVERED",K182&gt;'Parameters &amp; Sources'!$B$13),"BOARD REVIEW - OVER 40 FT","")</f>
        <v/>
      </c>
      <c r="U182" s="17" t="inlineStr">
        <is>
          <t>slip_inventory_2026-08.csv; billing_transactions_2022_2026.csv</t>
        </is>
      </c>
    </row>
    <row r="183">
      <c r="A183" s="21">
        <f>'Src_Inventory'!A198</f>
        <v/>
      </c>
      <c r="B183" s="21">
        <f>'Src_Inventory'!B198</f>
        <v/>
      </c>
      <c r="C183" s="21">
        <f>'Src_Inventory'!G198</f>
        <v/>
      </c>
      <c r="D183" s="21">
        <f>"AC-"&amp;A183</f>
        <v/>
      </c>
      <c r="E183" s="21">
        <f>'Src_Inventory'!L198</f>
        <v/>
      </c>
      <c r="F183" s="21">
        <f>'Src_Inventory'!M198</f>
        <v/>
      </c>
      <c r="G183" s="21">
        <f>'Src_Inventory'!N198</f>
        <v/>
      </c>
      <c r="H183" s="22">
        <f>'Src_Inventory'!O198</f>
        <v/>
      </c>
      <c r="I183" s="22">
        <f>ROUNDUP(H183,0)</f>
        <v/>
      </c>
      <c r="J183" s="22">
        <f>'Src_Inventory'!E198</f>
        <v/>
      </c>
      <c r="K183" s="22">
        <f>MAX(I183,J183)</f>
        <v/>
      </c>
      <c r="L183" s="23">
        <f>IF(C183="COVERED",'Parameters &amp; Sources'!$B$11,'Parameters &amp; Sources'!$B$12)</f>
        <v/>
      </c>
      <c r="M183" s="23">
        <f>K183*L183</f>
        <v/>
      </c>
      <c r="N183" s="24">
        <f>COUNTIFS('Src_Billing_Aug'!$E$6:$E$774,A183,'Src_Billing_Aug'!$D$6:$D$774,E183)</f>
        <v/>
      </c>
      <c r="O183" s="22">
        <f>IF(N183=0,"",SUMIFS('Src_Billing_Aug'!$I$6:$I$774,'Src_Billing_Aug'!$E$6:$E$774,A183,'Src_Billing_Aug'!$D$6:$D$774,E183))</f>
        <v/>
      </c>
      <c r="P183" s="23">
        <f>IF(N183=0,"",SUMIFS('Src_Billing_Aug'!$L$6:$L$774,'Src_Billing_Aug'!$E$6:$E$774,A183,'Src_Billing_Aug'!$D$6:$D$774,E183))</f>
        <v/>
      </c>
      <c r="Q183" s="23">
        <f>SUMIFS('Src_Billing_Aug'!$M$6:$M$774,'Src_Billing_Aug'!$E$6:$E$774,A183,'Src_Billing_Aug'!$D$6:$D$774,E183)</f>
        <v/>
      </c>
      <c r="R183" s="23">
        <f>Q183-M183</f>
        <v/>
      </c>
      <c r="S183" s="21">
        <f>IF(N183=0,"MISSING CHARGE",IF(N183&gt;1,"DUPLICATE CHARGE",IF(ABS(R183)&lt;0.005,"MATCH","VARIANCE")))</f>
        <v/>
      </c>
      <c r="T183" s="21">
        <f>IF(AND(C183="COVERED",K183&gt;'Parameters &amp; Sources'!$B$13),"BOARD REVIEW - OVER 40 FT","")</f>
        <v/>
      </c>
      <c r="U183" s="21" t="inlineStr">
        <is>
          <t>slip_inventory_2026-08.csv; billing_transactions_2022_2026.csv</t>
        </is>
      </c>
    </row>
    <row r="184">
      <c r="A184" s="17">
        <f>'Src_Inventory'!A199</f>
        <v/>
      </c>
      <c r="B184" s="17">
        <f>'Src_Inventory'!B199</f>
        <v/>
      </c>
      <c r="C184" s="17">
        <f>'Src_Inventory'!G199</f>
        <v/>
      </c>
      <c r="D184" s="17">
        <f>"AC-"&amp;A184</f>
        <v/>
      </c>
      <c r="E184" s="17">
        <f>'Src_Inventory'!L199</f>
        <v/>
      </c>
      <c r="F184" s="17">
        <f>'Src_Inventory'!M199</f>
        <v/>
      </c>
      <c r="G184" s="17">
        <f>'Src_Inventory'!N199</f>
        <v/>
      </c>
      <c r="H184" s="18">
        <f>'Src_Inventory'!O199</f>
        <v/>
      </c>
      <c r="I184" s="18">
        <f>ROUNDUP(H184,0)</f>
        <v/>
      </c>
      <c r="J184" s="18">
        <f>'Src_Inventory'!E199</f>
        <v/>
      </c>
      <c r="K184" s="18">
        <f>MAX(I184,J184)</f>
        <v/>
      </c>
      <c r="L184" s="19">
        <f>IF(C184="COVERED",'Parameters &amp; Sources'!$B$11,'Parameters &amp; Sources'!$B$12)</f>
        <v/>
      </c>
      <c r="M184" s="19">
        <f>K184*L184</f>
        <v/>
      </c>
      <c r="N184" s="20">
        <f>COUNTIFS('Src_Billing_Aug'!$E$6:$E$774,A184,'Src_Billing_Aug'!$D$6:$D$774,E184)</f>
        <v/>
      </c>
      <c r="O184" s="18">
        <f>IF(N184=0,"",SUMIFS('Src_Billing_Aug'!$I$6:$I$774,'Src_Billing_Aug'!$E$6:$E$774,A184,'Src_Billing_Aug'!$D$6:$D$774,E184))</f>
        <v/>
      </c>
      <c r="P184" s="19">
        <f>IF(N184=0,"",SUMIFS('Src_Billing_Aug'!$L$6:$L$774,'Src_Billing_Aug'!$E$6:$E$774,A184,'Src_Billing_Aug'!$D$6:$D$774,E184))</f>
        <v/>
      </c>
      <c r="Q184" s="19">
        <f>SUMIFS('Src_Billing_Aug'!$M$6:$M$774,'Src_Billing_Aug'!$E$6:$E$774,A184,'Src_Billing_Aug'!$D$6:$D$774,E184)</f>
        <v/>
      </c>
      <c r="R184" s="19">
        <f>Q184-M184</f>
        <v/>
      </c>
      <c r="S184" s="17">
        <f>IF(N184=0,"MISSING CHARGE",IF(N184&gt;1,"DUPLICATE CHARGE",IF(ABS(R184)&lt;0.005,"MATCH","VARIANCE")))</f>
        <v/>
      </c>
      <c r="T184" s="17">
        <f>IF(AND(C184="COVERED",K184&gt;'Parameters &amp; Sources'!$B$13),"BOARD REVIEW - OVER 40 FT","")</f>
        <v/>
      </c>
      <c r="U184" s="17" t="inlineStr">
        <is>
          <t>slip_inventory_2026-08.csv; billing_transactions_2022_2026.csv</t>
        </is>
      </c>
    </row>
    <row r="185">
      <c r="A185" s="21">
        <f>'Src_Inventory'!A200</f>
        <v/>
      </c>
      <c r="B185" s="21">
        <f>'Src_Inventory'!B200</f>
        <v/>
      </c>
      <c r="C185" s="21">
        <f>'Src_Inventory'!G200</f>
        <v/>
      </c>
      <c r="D185" s="21">
        <f>"AC-"&amp;A185</f>
        <v/>
      </c>
      <c r="E185" s="21">
        <f>'Src_Inventory'!L200</f>
        <v/>
      </c>
      <c r="F185" s="21">
        <f>'Src_Inventory'!M200</f>
        <v/>
      </c>
      <c r="G185" s="21">
        <f>'Src_Inventory'!N200</f>
        <v/>
      </c>
      <c r="H185" s="22">
        <f>'Src_Inventory'!O200</f>
        <v/>
      </c>
      <c r="I185" s="22">
        <f>ROUNDUP(H185,0)</f>
        <v/>
      </c>
      <c r="J185" s="22">
        <f>'Src_Inventory'!E200</f>
        <v/>
      </c>
      <c r="K185" s="22">
        <f>MAX(I185,J185)</f>
        <v/>
      </c>
      <c r="L185" s="23">
        <f>IF(C185="COVERED",'Parameters &amp; Sources'!$B$11,'Parameters &amp; Sources'!$B$12)</f>
        <v/>
      </c>
      <c r="M185" s="23">
        <f>K185*L185</f>
        <v/>
      </c>
      <c r="N185" s="24">
        <f>COUNTIFS('Src_Billing_Aug'!$E$6:$E$774,A185,'Src_Billing_Aug'!$D$6:$D$774,E185)</f>
        <v/>
      </c>
      <c r="O185" s="22">
        <f>IF(N185=0,"",SUMIFS('Src_Billing_Aug'!$I$6:$I$774,'Src_Billing_Aug'!$E$6:$E$774,A185,'Src_Billing_Aug'!$D$6:$D$774,E185))</f>
        <v/>
      </c>
      <c r="P185" s="23">
        <f>IF(N185=0,"",SUMIFS('Src_Billing_Aug'!$L$6:$L$774,'Src_Billing_Aug'!$E$6:$E$774,A185,'Src_Billing_Aug'!$D$6:$D$774,E185))</f>
        <v/>
      </c>
      <c r="Q185" s="23">
        <f>SUMIFS('Src_Billing_Aug'!$M$6:$M$774,'Src_Billing_Aug'!$E$6:$E$774,A185,'Src_Billing_Aug'!$D$6:$D$774,E185)</f>
        <v/>
      </c>
      <c r="R185" s="23">
        <f>Q185-M185</f>
        <v/>
      </c>
      <c r="S185" s="21">
        <f>IF(N185=0,"MISSING CHARGE",IF(N185&gt;1,"DUPLICATE CHARGE",IF(ABS(R185)&lt;0.005,"MATCH","VARIANCE")))</f>
        <v/>
      </c>
      <c r="T185" s="21">
        <f>IF(AND(C185="COVERED",K185&gt;'Parameters &amp; Sources'!$B$13),"BOARD REVIEW - OVER 40 FT","")</f>
        <v/>
      </c>
      <c r="U185" s="21" t="inlineStr">
        <is>
          <t>slip_inventory_2026-08.csv; billing_transactions_2022_2026.csv</t>
        </is>
      </c>
    </row>
    <row r="186">
      <c r="A186" s="17">
        <f>'Src_Inventory'!A201</f>
        <v/>
      </c>
      <c r="B186" s="17">
        <f>'Src_Inventory'!B201</f>
        <v/>
      </c>
      <c r="C186" s="17">
        <f>'Src_Inventory'!G201</f>
        <v/>
      </c>
      <c r="D186" s="17">
        <f>"AC-"&amp;A186</f>
        <v/>
      </c>
      <c r="E186" s="17">
        <f>'Src_Inventory'!L201</f>
        <v/>
      </c>
      <c r="F186" s="17">
        <f>'Src_Inventory'!M201</f>
        <v/>
      </c>
      <c r="G186" s="17">
        <f>'Src_Inventory'!N201</f>
        <v/>
      </c>
      <c r="H186" s="18">
        <f>'Src_Inventory'!O201</f>
        <v/>
      </c>
      <c r="I186" s="18">
        <f>ROUNDUP(H186,0)</f>
        <v/>
      </c>
      <c r="J186" s="18">
        <f>'Src_Inventory'!E201</f>
        <v/>
      </c>
      <c r="K186" s="18">
        <f>MAX(I186,J186)</f>
        <v/>
      </c>
      <c r="L186" s="19">
        <f>IF(C186="COVERED",'Parameters &amp; Sources'!$B$11,'Parameters &amp; Sources'!$B$12)</f>
        <v/>
      </c>
      <c r="M186" s="19">
        <f>K186*L186</f>
        <v/>
      </c>
      <c r="N186" s="20">
        <f>COUNTIFS('Src_Billing_Aug'!$E$6:$E$774,A186,'Src_Billing_Aug'!$D$6:$D$774,E186)</f>
        <v/>
      </c>
      <c r="O186" s="18">
        <f>IF(N186=0,"",SUMIFS('Src_Billing_Aug'!$I$6:$I$774,'Src_Billing_Aug'!$E$6:$E$774,A186,'Src_Billing_Aug'!$D$6:$D$774,E186))</f>
        <v/>
      </c>
      <c r="P186" s="19">
        <f>IF(N186=0,"",SUMIFS('Src_Billing_Aug'!$L$6:$L$774,'Src_Billing_Aug'!$E$6:$E$774,A186,'Src_Billing_Aug'!$D$6:$D$774,E186))</f>
        <v/>
      </c>
      <c r="Q186" s="19">
        <f>SUMIFS('Src_Billing_Aug'!$M$6:$M$774,'Src_Billing_Aug'!$E$6:$E$774,A186,'Src_Billing_Aug'!$D$6:$D$774,E186)</f>
        <v/>
      </c>
      <c r="R186" s="19">
        <f>Q186-M186</f>
        <v/>
      </c>
      <c r="S186" s="17">
        <f>IF(N186=0,"MISSING CHARGE",IF(N186&gt;1,"DUPLICATE CHARGE",IF(ABS(R186)&lt;0.005,"MATCH","VARIANCE")))</f>
        <v/>
      </c>
      <c r="T186" s="17">
        <f>IF(AND(C186="COVERED",K186&gt;'Parameters &amp; Sources'!$B$13),"BOARD REVIEW - OVER 40 FT","")</f>
        <v/>
      </c>
      <c r="U186" s="17" t="inlineStr">
        <is>
          <t>slip_inventory_2026-08.csv; billing_transactions_2022_2026.csv</t>
        </is>
      </c>
    </row>
    <row r="187">
      <c r="A187" s="21">
        <f>'Src_Inventory'!A202</f>
        <v/>
      </c>
      <c r="B187" s="21">
        <f>'Src_Inventory'!B202</f>
        <v/>
      </c>
      <c r="C187" s="21">
        <f>'Src_Inventory'!G202</f>
        <v/>
      </c>
      <c r="D187" s="21">
        <f>"AC-"&amp;A187</f>
        <v/>
      </c>
      <c r="E187" s="21">
        <f>'Src_Inventory'!L202</f>
        <v/>
      </c>
      <c r="F187" s="21">
        <f>'Src_Inventory'!M202</f>
        <v/>
      </c>
      <c r="G187" s="21">
        <f>'Src_Inventory'!N202</f>
        <v/>
      </c>
      <c r="H187" s="22">
        <f>'Src_Inventory'!O202</f>
        <v/>
      </c>
      <c r="I187" s="22">
        <f>ROUNDUP(H187,0)</f>
        <v/>
      </c>
      <c r="J187" s="22">
        <f>'Src_Inventory'!E202</f>
        <v/>
      </c>
      <c r="K187" s="22">
        <f>MAX(I187,J187)</f>
        <v/>
      </c>
      <c r="L187" s="23">
        <f>IF(C187="COVERED",'Parameters &amp; Sources'!$B$11,'Parameters &amp; Sources'!$B$12)</f>
        <v/>
      </c>
      <c r="M187" s="23">
        <f>K187*L187</f>
        <v/>
      </c>
      <c r="N187" s="24">
        <f>COUNTIFS('Src_Billing_Aug'!$E$6:$E$774,A187,'Src_Billing_Aug'!$D$6:$D$774,E187)</f>
        <v/>
      </c>
      <c r="O187" s="22">
        <f>IF(N187=0,"",SUMIFS('Src_Billing_Aug'!$I$6:$I$774,'Src_Billing_Aug'!$E$6:$E$774,A187,'Src_Billing_Aug'!$D$6:$D$774,E187))</f>
        <v/>
      </c>
      <c r="P187" s="23">
        <f>IF(N187=0,"",SUMIFS('Src_Billing_Aug'!$L$6:$L$774,'Src_Billing_Aug'!$E$6:$E$774,A187,'Src_Billing_Aug'!$D$6:$D$774,E187))</f>
        <v/>
      </c>
      <c r="Q187" s="23">
        <f>SUMIFS('Src_Billing_Aug'!$M$6:$M$774,'Src_Billing_Aug'!$E$6:$E$774,A187,'Src_Billing_Aug'!$D$6:$D$774,E187)</f>
        <v/>
      </c>
      <c r="R187" s="23">
        <f>Q187-M187</f>
        <v/>
      </c>
      <c r="S187" s="21">
        <f>IF(N187=0,"MISSING CHARGE",IF(N187&gt;1,"DUPLICATE CHARGE",IF(ABS(R187)&lt;0.005,"MATCH","VARIANCE")))</f>
        <v/>
      </c>
      <c r="T187" s="21">
        <f>IF(AND(C187="COVERED",K187&gt;'Parameters &amp; Sources'!$B$13),"BOARD REVIEW - OVER 40 FT","")</f>
        <v/>
      </c>
      <c r="U187" s="21" t="inlineStr">
        <is>
          <t>slip_inventory_2026-08.csv; billing_transactions_2022_2026.csv</t>
        </is>
      </c>
    </row>
    <row r="188">
      <c r="A188" s="17">
        <f>'Src_Inventory'!A203</f>
        <v/>
      </c>
      <c r="B188" s="17">
        <f>'Src_Inventory'!B203</f>
        <v/>
      </c>
      <c r="C188" s="17">
        <f>'Src_Inventory'!G203</f>
        <v/>
      </c>
      <c r="D188" s="17">
        <f>"AC-"&amp;A188</f>
        <v/>
      </c>
      <c r="E188" s="17">
        <f>'Src_Inventory'!L203</f>
        <v/>
      </c>
      <c r="F188" s="17">
        <f>'Src_Inventory'!M203</f>
        <v/>
      </c>
      <c r="G188" s="17">
        <f>'Src_Inventory'!N203</f>
        <v/>
      </c>
      <c r="H188" s="18">
        <f>'Src_Inventory'!O203</f>
        <v/>
      </c>
      <c r="I188" s="18">
        <f>ROUNDUP(H188,0)</f>
        <v/>
      </c>
      <c r="J188" s="18">
        <f>'Src_Inventory'!E203</f>
        <v/>
      </c>
      <c r="K188" s="18">
        <f>MAX(I188,J188)</f>
        <v/>
      </c>
      <c r="L188" s="19">
        <f>IF(C188="COVERED",'Parameters &amp; Sources'!$B$11,'Parameters &amp; Sources'!$B$12)</f>
        <v/>
      </c>
      <c r="M188" s="19">
        <f>K188*L188</f>
        <v/>
      </c>
      <c r="N188" s="20">
        <f>COUNTIFS('Src_Billing_Aug'!$E$6:$E$774,A188,'Src_Billing_Aug'!$D$6:$D$774,E188)</f>
        <v/>
      </c>
      <c r="O188" s="18">
        <f>IF(N188=0,"",SUMIFS('Src_Billing_Aug'!$I$6:$I$774,'Src_Billing_Aug'!$E$6:$E$774,A188,'Src_Billing_Aug'!$D$6:$D$774,E188))</f>
        <v/>
      </c>
      <c r="P188" s="19">
        <f>IF(N188=0,"",SUMIFS('Src_Billing_Aug'!$L$6:$L$774,'Src_Billing_Aug'!$E$6:$E$774,A188,'Src_Billing_Aug'!$D$6:$D$774,E188))</f>
        <v/>
      </c>
      <c r="Q188" s="19">
        <f>SUMIFS('Src_Billing_Aug'!$M$6:$M$774,'Src_Billing_Aug'!$E$6:$E$774,A188,'Src_Billing_Aug'!$D$6:$D$774,E188)</f>
        <v/>
      </c>
      <c r="R188" s="19">
        <f>Q188-M188</f>
        <v/>
      </c>
      <c r="S188" s="17">
        <f>IF(N188=0,"MISSING CHARGE",IF(N188&gt;1,"DUPLICATE CHARGE",IF(ABS(R188)&lt;0.005,"MATCH","VARIANCE")))</f>
        <v/>
      </c>
      <c r="T188" s="17">
        <f>IF(AND(C188="COVERED",K188&gt;'Parameters &amp; Sources'!$B$13),"BOARD REVIEW - OVER 40 FT","")</f>
        <v/>
      </c>
      <c r="U188" s="17" t="inlineStr">
        <is>
          <t>slip_inventory_2026-08.csv; billing_transactions_2022_2026.csv</t>
        </is>
      </c>
    </row>
    <row r="189">
      <c r="A189" s="21">
        <f>'Src_Inventory'!A204</f>
        <v/>
      </c>
      <c r="B189" s="21">
        <f>'Src_Inventory'!B204</f>
        <v/>
      </c>
      <c r="C189" s="21">
        <f>'Src_Inventory'!G204</f>
        <v/>
      </c>
      <c r="D189" s="21">
        <f>"AC-"&amp;A189</f>
        <v/>
      </c>
      <c r="E189" s="21">
        <f>'Src_Inventory'!L204</f>
        <v/>
      </c>
      <c r="F189" s="21">
        <f>'Src_Inventory'!M204</f>
        <v/>
      </c>
      <c r="G189" s="21">
        <f>'Src_Inventory'!N204</f>
        <v/>
      </c>
      <c r="H189" s="22">
        <f>'Src_Inventory'!O204</f>
        <v/>
      </c>
      <c r="I189" s="22">
        <f>ROUNDUP(H189,0)</f>
        <v/>
      </c>
      <c r="J189" s="22">
        <f>'Src_Inventory'!E204</f>
        <v/>
      </c>
      <c r="K189" s="22">
        <f>MAX(I189,J189)</f>
        <v/>
      </c>
      <c r="L189" s="23">
        <f>IF(C189="COVERED",'Parameters &amp; Sources'!$B$11,'Parameters &amp; Sources'!$B$12)</f>
        <v/>
      </c>
      <c r="M189" s="23">
        <f>K189*L189</f>
        <v/>
      </c>
      <c r="N189" s="24">
        <f>COUNTIFS('Src_Billing_Aug'!$E$6:$E$774,A189,'Src_Billing_Aug'!$D$6:$D$774,E189)</f>
        <v/>
      </c>
      <c r="O189" s="22">
        <f>IF(N189=0,"",SUMIFS('Src_Billing_Aug'!$I$6:$I$774,'Src_Billing_Aug'!$E$6:$E$774,A189,'Src_Billing_Aug'!$D$6:$D$774,E189))</f>
        <v/>
      </c>
      <c r="P189" s="23">
        <f>IF(N189=0,"",SUMIFS('Src_Billing_Aug'!$L$6:$L$774,'Src_Billing_Aug'!$E$6:$E$774,A189,'Src_Billing_Aug'!$D$6:$D$774,E189))</f>
        <v/>
      </c>
      <c r="Q189" s="23">
        <f>SUMIFS('Src_Billing_Aug'!$M$6:$M$774,'Src_Billing_Aug'!$E$6:$E$774,A189,'Src_Billing_Aug'!$D$6:$D$774,E189)</f>
        <v/>
      </c>
      <c r="R189" s="23">
        <f>Q189-M189</f>
        <v/>
      </c>
      <c r="S189" s="21">
        <f>IF(N189=0,"MISSING CHARGE",IF(N189&gt;1,"DUPLICATE CHARGE",IF(ABS(R189)&lt;0.005,"MATCH","VARIANCE")))</f>
        <v/>
      </c>
      <c r="T189" s="21">
        <f>IF(AND(C189="COVERED",K189&gt;'Parameters &amp; Sources'!$B$13),"BOARD REVIEW - OVER 40 FT","")</f>
        <v/>
      </c>
      <c r="U189" s="21" t="inlineStr">
        <is>
          <t>slip_inventory_2026-08.csv; billing_transactions_2022_2026.csv</t>
        </is>
      </c>
    </row>
    <row r="190">
      <c r="A190" s="17">
        <f>'Src_Inventory'!A205</f>
        <v/>
      </c>
      <c r="B190" s="17">
        <f>'Src_Inventory'!B205</f>
        <v/>
      </c>
      <c r="C190" s="17">
        <f>'Src_Inventory'!G205</f>
        <v/>
      </c>
      <c r="D190" s="17">
        <f>"AC-"&amp;A190</f>
        <v/>
      </c>
      <c r="E190" s="17">
        <f>'Src_Inventory'!L205</f>
        <v/>
      </c>
      <c r="F190" s="17">
        <f>'Src_Inventory'!M205</f>
        <v/>
      </c>
      <c r="G190" s="17">
        <f>'Src_Inventory'!N205</f>
        <v/>
      </c>
      <c r="H190" s="18">
        <f>'Src_Inventory'!O205</f>
        <v/>
      </c>
      <c r="I190" s="18">
        <f>ROUNDUP(H190,0)</f>
        <v/>
      </c>
      <c r="J190" s="18">
        <f>'Src_Inventory'!E205</f>
        <v/>
      </c>
      <c r="K190" s="18">
        <f>MAX(I190,J190)</f>
        <v/>
      </c>
      <c r="L190" s="19">
        <f>IF(C190="COVERED",'Parameters &amp; Sources'!$B$11,'Parameters &amp; Sources'!$B$12)</f>
        <v/>
      </c>
      <c r="M190" s="19">
        <f>K190*L190</f>
        <v/>
      </c>
      <c r="N190" s="20">
        <f>COUNTIFS('Src_Billing_Aug'!$E$6:$E$774,A190,'Src_Billing_Aug'!$D$6:$D$774,E190)</f>
        <v/>
      </c>
      <c r="O190" s="18">
        <f>IF(N190=0,"",SUMIFS('Src_Billing_Aug'!$I$6:$I$774,'Src_Billing_Aug'!$E$6:$E$774,A190,'Src_Billing_Aug'!$D$6:$D$774,E190))</f>
        <v/>
      </c>
      <c r="P190" s="19">
        <f>IF(N190=0,"",SUMIFS('Src_Billing_Aug'!$L$6:$L$774,'Src_Billing_Aug'!$E$6:$E$774,A190,'Src_Billing_Aug'!$D$6:$D$774,E190))</f>
        <v/>
      </c>
      <c r="Q190" s="19">
        <f>SUMIFS('Src_Billing_Aug'!$M$6:$M$774,'Src_Billing_Aug'!$E$6:$E$774,A190,'Src_Billing_Aug'!$D$6:$D$774,E190)</f>
        <v/>
      </c>
      <c r="R190" s="19">
        <f>Q190-M190</f>
        <v/>
      </c>
      <c r="S190" s="17">
        <f>IF(N190=0,"MISSING CHARGE",IF(N190&gt;1,"DUPLICATE CHARGE",IF(ABS(R190)&lt;0.005,"MATCH","VARIANCE")))</f>
        <v/>
      </c>
      <c r="T190" s="17">
        <f>IF(AND(C190="COVERED",K190&gt;'Parameters &amp; Sources'!$B$13),"BOARD REVIEW - OVER 40 FT","")</f>
        <v/>
      </c>
      <c r="U190" s="17" t="inlineStr">
        <is>
          <t>slip_inventory_2026-08.csv; billing_transactions_2022_2026.csv</t>
        </is>
      </c>
    </row>
    <row r="191">
      <c r="A191" s="21">
        <f>'Src_Inventory'!A206</f>
        <v/>
      </c>
      <c r="B191" s="21">
        <f>'Src_Inventory'!B206</f>
        <v/>
      </c>
      <c r="C191" s="21">
        <f>'Src_Inventory'!G206</f>
        <v/>
      </c>
      <c r="D191" s="21">
        <f>"AC-"&amp;A191</f>
        <v/>
      </c>
      <c r="E191" s="21">
        <f>'Src_Inventory'!L206</f>
        <v/>
      </c>
      <c r="F191" s="21">
        <f>'Src_Inventory'!M206</f>
        <v/>
      </c>
      <c r="G191" s="21">
        <f>'Src_Inventory'!N206</f>
        <v/>
      </c>
      <c r="H191" s="22">
        <f>'Src_Inventory'!O206</f>
        <v/>
      </c>
      <c r="I191" s="22">
        <f>ROUNDUP(H191,0)</f>
        <v/>
      </c>
      <c r="J191" s="22">
        <f>'Src_Inventory'!E206</f>
        <v/>
      </c>
      <c r="K191" s="22">
        <f>MAX(I191,J191)</f>
        <v/>
      </c>
      <c r="L191" s="23">
        <f>IF(C191="COVERED",'Parameters &amp; Sources'!$B$11,'Parameters &amp; Sources'!$B$12)</f>
        <v/>
      </c>
      <c r="M191" s="23">
        <f>K191*L191</f>
        <v/>
      </c>
      <c r="N191" s="24">
        <f>COUNTIFS('Src_Billing_Aug'!$E$6:$E$774,A191,'Src_Billing_Aug'!$D$6:$D$774,E191)</f>
        <v/>
      </c>
      <c r="O191" s="22">
        <f>IF(N191=0,"",SUMIFS('Src_Billing_Aug'!$I$6:$I$774,'Src_Billing_Aug'!$E$6:$E$774,A191,'Src_Billing_Aug'!$D$6:$D$774,E191))</f>
        <v/>
      </c>
      <c r="P191" s="23">
        <f>IF(N191=0,"",SUMIFS('Src_Billing_Aug'!$L$6:$L$774,'Src_Billing_Aug'!$E$6:$E$774,A191,'Src_Billing_Aug'!$D$6:$D$774,E191))</f>
        <v/>
      </c>
      <c r="Q191" s="23">
        <f>SUMIFS('Src_Billing_Aug'!$M$6:$M$774,'Src_Billing_Aug'!$E$6:$E$774,A191,'Src_Billing_Aug'!$D$6:$D$774,E191)</f>
        <v/>
      </c>
      <c r="R191" s="23">
        <f>Q191-M191</f>
        <v/>
      </c>
      <c r="S191" s="21">
        <f>IF(N191=0,"MISSING CHARGE",IF(N191&gt;1,"DUPLICATE CHARGE",IF(ABS(R191)&lt;0.005,"MATCH","VARIANCE")))</f>
        <v/>
      </c>
      <c r="T191" s="21">
        <f>IF(AND(C191="COVERED",K191&gt;'Parameters &amp; Sources'!$B$13),"BOARD REVIEW - OVER 40 FT","")</f>
        <v/>
      </c>
      <c r="U191" s="21" t="inlineStr">
        <is>
          <t>slip_inventory_2026-08.csv; billing_transactions_2022_2026.csv</t>
        </is>
      </c>
    </row>
    <row r="192">
      <c r="A192" s="17">
        <f>'Src_Inventory'!A207</f>
        <v/>
      </c>
      <c r="B192" s="17">
        <f>'Src_Inventory'!B207</f>
        <v/>
      </c>
      <c r="C192" s="17">
        <f>'Src_Inventory'!G207</f>
        <v/>
      </c>
      <c r="D192" s="17">
        <f>"AC-"&amp;A192</f>
        <v/>
      </c>
      <c r="E192" s="17">
        <f>'Src_Inventory'!L207</f>
        <v/>
      </c>
      <c r="F192" s="17">
        <f>'Src_Inventory'!M207</f>
        <v/>
      </c>
      <c r="G192" s="17">
        <f>'Src_Inventory'!N207</f>
        <v/>
      </c>
      <c r="H192" s="18">
        <f>'Src_Inventory'!O207</f>
        <v/>
      </c>
      <c r="I192" s="18">
        <f>ROUNDUP(H192,0)</f>
        <v/>
      </c>
      <c r="J192" s="18">
        <f>'Src_Inventory'!E207</f>
        <v/>
      </c>
      <c r="K192" s="18">
        <f>MAX(I192,J192)</f>
        <v/>
      </c>
      <c r="L192" s="19">
        <f>IF(C192="COVERED",'Parameters &amp; Sources'!$B$11,'Parameters &amp; Sources'!$B$12)</f>
        <v/>
      </c>
      <c r="M192" s="19">
        <f>K192*L192</f>
        <v/>
      </c>
      <c r="N192" s="20">
        <f>COUNTIFS('Src_Billing_Aug'!$E$6:$E$774,A192,'Src_Billing_Aug'!$D$6:$D$774,E192)</f>
        <v/>
      </c>
      <c r="O192" s="18">
        <f>IF(N192=0,"",SUMIFS('Src_Billing_Aug'!$I$6:$I$774,'Src_Billing_Aug'!$E$6:$E$774,A192,'Src_Billing_Aug'!$D$6:$D$774,E192))</f>
        <v/>
      </c>
      <c r="P192" s="19">
        <f>IF(N192=0,"",SUMIFS('Src_Billing_Aug'!$L$6:$L$774,'Src_Billing_Aug'!$E$6:$E$774,A192,'Src_Billing_Aug'!$D$6:$D$774,E192))</f>
        <v/>
      </c>
      <c r="Q192" s="19">
        <f>SUMIFS('Src_Billing_Aug'!$M$6:$M$774,'Src_Billing_Aug'!$E$6:$E$774,A192,'Src_Billing_Aug'!$D$6:$D$774,E192)</f>
        <v/>
      </c>
      <c r="R192" s="19">
        <f>Q192-M192</f>
        <v/>
      </c>
      <c r="S192" s="17">
        <f>IF(N192=0,"MISSING CHARGE",IF(N192&gt;1,"DUPLICATE CHARGE",IF(ABS(R192)&lt;0.005,"MATCH","VARIANCE")))</f>
        <v/>
      </c>
      <c r="T192" s="17">
        <f>IF(AND(C192="COVERED",K192&gt;'Parameters &amp; Sources'!$B$13),"BOARD REVIEW - OVER 40 FT","")</f>
        <v/>
      </c>
      <c r="U192" s="17" t="inlineStr">
        <is>
          <t>slip_inventory_2026-08.csv; billing_transactions_2022_2026.csv</t>
        </is>
      </c>
    </row>
    <row r="193">
      <c r="A193" s="21">
        <f>'Src_Inventory'!A208</f>
        <v/>
      </c>
      <c r="B193" s="21">
        <f>'Src_Inventory'!B208</f>
        <v/>
      </c>
      <c r="C193" s="21">
        <f>'Src_Inventory'!G208</f>
        <v/>
      </c>
      <c r="D193" s="21">
        <f>"AC-"&amp;A193</f>
        <v/>
      </c>
      <c r="E193" s="21">
        <f>'Src_Inventory'!L208</f>
        <v/>
      </c>
      <c r="F193" s="21">
        <f>'Src_Inventory'!M208</f>
        <v/>
      </c>
      <c r="G193" s="21">
        <f>'Src_Inventory'!N208</f>
        <v/>
      </c>
      <c r="H193" s="22">
        <f>'Src_Inventory'!O208</f>
        <v/>
      </c>
      <c r="I193" s="22">
        <f>ROUNDUP(H193,0)</f>
        <v/>
      </c>
      <c r="J193" s="22">
        <f>'Src_Inventory'!E208</f>
        <v/>
      </c>
      <c r="K193" s="22">
        <f>MAX(I193,J193)</f>
        <v/>
      </c>
      <c r="L193" s="23">
        <f>IF(C193="COVERED",'Parameters &amp; Sources'!$B$11,'Parameters &amp; Sources'!$B$12)</f>
        <v/>
      </c>
      <c r="M193" s="23">
        <f>K193*L193</f>
        <v/>
      </c>
      <c r="N193" s="24">
        <f>COUNTIFS('Src_Billing_Aug'!$E$6:$E$774,A193,'Src_Billing_Aug'!$D$6:$D$774,E193)</f>
        <v/>
      </c>
      <c r="O193" s="22">
        <f>IF(N193=0,"",SUMIFS('Src_Billing_Aug'!$I$6:$I$774,'Src_Billing_Aug'!$E$6:$E$774,A193,'Src_Billing_Aug'!$D$6:$D$774,E193))</f>
        <v/>
      </c>
      <c r="P193" s="23">
        <f>IF(N193=0,"",SUMIFS('Src_Billing_Aug'!$L$6:$L$774,'Src_Billing_Aug'!$E$6:$E$774,A193,'Src_Billing_Aug'!$D$6:$D$774,E193))</f>
        <v/>
      </c>
      <c r="Q193" s="23">
        <f>SUMIFS('Src_Billing_Aug'!$M$6:$M$774,'Src_Billing_Aug'!$E$6:$E$774,A193,'Src_Billing_Aug'!$D$6:$D$774,E193)</f>
        <v/>
      </c>
      <c r="R193" s="23">
        <f>Q193-M193</f>
        <v/>
      </c>
      <c r="S193" s="21">
        <f>IF(N193=0,"MISSING CHARGE",IF(N193&gt;1,"DUPLICATE CHARGE",IF(ABS(R193)&lt;0.005,"MATCH","VARIANCE")))</f>
        <v/>
      </c>
      <c r="T193" s="21">
        <f>IF(AND(C193="COVERED",K193&gt;'Parameters &amp; Sources'!$B$13),"BOARD REVIEW - OVER 40 FT","")</f>
        <v/>
      </c>
      <c r="U193" s="21" t="inlineStr">
        <is>
          <t>slip_inventory_2026-08.csv; billing_transactions_2022_2026.csv</t>
        </is>
      </c>
    </row>
    <row r="194">
      <c r="A194" s="17">
        <f>'Src_Inventory'!A209</f>
        <v/>
      </c>
      <c r="B194" s="17">
        <f>'Src_Inventory'!B209</f>
        <v/>
      </c>
      <c r="C194" s="17">
        <f>'Src_Inventory'!G209</f>
        <v/>
      </c>
      <c r="D194" s="17">
        <f>"AC-"&amp;A194</f>
        <v/>
      </c>
      <c r="E194" s="17">
        <f>'Src_Inventory'!L209</f>
        <v/>
      </c>
      <c r="F194" s="17">
        <f>'Src_Inventory'!M209</f>
        <v/>
      </c>
      <c r="G194" s="17">
        <f>'Src_Inventory'!N209</f>
        <v/>
      </c>
      <c r="H194" s="18">
        <f>'Src_Inventory'!O209</f>
        <v/>
      </c>
      <c r="I194" s="18">
        <f>ROUNDUP(H194,0)</f>
        <v/>
      </c>
      <c r="J194" s="18">
        <f>'Src_Inventory'!E209</f>
        <v/>
      </c>
      <c r="K194" s="18">
        <f>MAX(I194,J194)</f>
        <v/>
      </c>
      <c r="L194" s="19">
        <f>IF(C194="COVERED",'Parameters &amp; Sources'!$B$11,'Parameters &amp; Sources'!$B$12)</f>
        <v/>
      </c>
      <c r="M194" s="19">
        <f>K194*L194</f>
        <v/>
      </c>
      <c r="N194" s="20">
        <f>COUNTIFS('Src_Billing_Aug'!$E$6:$E$774,A194,'Src_Billing_Aug'!$D$6:$D$774,E194)</f>
        <v/>
      </c>
      <c r="O194" s="18">
        <f>IF(N194=0,"",SUMIFS('Src_Billing_Aug'!$I$6:$I$774,'Src_Billing_Aug'!$E$6:$E$774,A194,'Src_Billing_Aug'!$D$6:$D$774,E194))</f>
        <v/>
      </c>
      <c r="P194" s="19">
        <f>IF(N194=0,"",SUMIFS('Src_Billing_Aug'!$L$6:$L$774,'Src_Billing_Aug'!$E$6:$E$774,A194,'Src_Billing_Aug'!$D$6:$D$774,E194))</f>
        <v/>
      </c>
      <c r="Q194" s="19">
        <f>SUMIFS('Src_Billing_Aug'!$M$6:$M$774,'Src_Billing_Aug'!$E$6:$E$774,A194,'Src_Billing_Aug'!$D$6:$D$774,E194)</f>
        <v/>
      </c>
      <c r="R194" s="19">
        <f>Q194-M194</f>
        <v/>
      </c>
      <c r="S194" s="17">
        <f>IF(N194=0,"MISSING CHARGE",IF(N194&gt;1,"DUPLICATE CHARGE",IF(ABS(R194)&lt;0.005,"MATCH","VARIANCE")))</f>
        <v/>
      </c>
      <c r="T194" s="17">
        <f>IF(AND(C194="COVERED",K194&gt;'Parameters &amp; Sources'!$B$13),"BOARD REVIEW - OVER 40 FT","")</f>
        <v/>
      </c>
      <c r="U194" s="17" t="inlineStr">
        <is>
          <t>slip_inventory_2026-08.csv; billing_transactions_2022_2026.csv</t>
        </is>
      </c>
    </row>
    <row r="195">
      <c r="A195" s="21">
        <f>'Src_Inventory'!A210</f>
        <v/>
      </c>
      <c r="B195" s="21">
        <f>'Src_Inventory'!B210</f>
        <v/>
      </c>
      <c r="C195" s="21">
        <f>'Src_Inventory'!G210</f>
        <v/>
      </c>
      <c r="D195" s="21">
        <f>"AC-"&amp;A195</f>
        <v/>
      </c>
      <c r="E195" s="21">
        <f>'Src_Inventory'!L210</f>
        <v/>
      </c>
      <c r="F195" s="21">
        <f>'Src_Inventory'!M210</f>
        <v/>
      </c>
      <c r="G195" s="21">
        <f>'Src_Inventory'!N210</f>
        <v/>
      </c>
      <c r="H195" s="22">
        <f>'Src_Inventory'!O210</f>
        <v/>
      </c>
      <c r="I195" s="22">
        <f>ROUNDUP(H195,0)</f>
        <v/>
      </c>
      <c r="J195" s="22">
        <f>'Src_Inventory'!E210</f>
        <v/>
      </c>
      <c r="K195" s="22">
        <f>MAX(I195,J195)</f>
        <v/>
      </c>
      <c r="L195" s="23">
        <f>IF(C195="COVERED",'Parameters &amp; Sources'!$B$11,'Parameters &amp; Sources'!$B$12)</f>
        <v/>
      </c>
      <c r="M195" s="23">
        <f>K195*L195</f>
        <v/>
      </c>
      <c r="N195" s="24">
        <f>COUNTIFS('Src_Billing_Aug'!$E$6:$E$774,A195,'Src_Billing_Aug'!$D$6:$D$774,E195)</f>
        <v/>
      </c>
      <c r="O195" s="22">
        <f>IF(N195=0,"",SUMIFS('Src_Billing_Aug'!$I$6:$I$774,'Src_Billing_Aug'!$E$6:$E$774,A195,'Src_Billing_Aug'!$D$6:$D$774,E195))</f>
        <v/>
      </c>
      <c r="P195" s="23">
        <f>IF(N195=0,"",SUMIFS('Src_Billing_Aug'!$L$6:$L$774,'Src_Billing_Aug'!$E$6:$E$774,A195,'Src_Billing_Aug'!$D$6:$D$774,E195))</f>
        <v/>
      </c>
      <c r="Q195" s="23">
        <f>SUMIFS('Src_Billing_Aug'!$M$6:$M$774,'Src_Billing_Aug'!$E$6:$E$774,A195,'Src_Billing_Aug'!$D$6:$D$774,E195)</f>
        <v/>
      </c>
      <c r="R195" s="23">
        <f>Q195-M195</f>
        <v/>
      </c>
      <c r="S195" s="21">
        <f>IF(N195=0,"MISSING CHARGE",IF(N195&gt;1,"DUPLICATE CHARGE",IF(ABS(R195)&lt;0.005,"MATCH","VARIANCE")))</f>
        <v/>
      </c>
      <c r="T195" s="21">
        <f>IF(AND(C195="COVERED",K195&gt;'Parameters &amp; Sources'!$B$13),"BOARD REVIEW - OVER 40 FT","")</f>
        <v/>
      </c>
      <c r="U195" s="21" t="inlineStr">
        <is>
          <t>slip_inventory_2026-08.csv; billing_transactions_2022_2026.csv</t>
        </is>
      </c>
    </row>
    <row r="196">
      <c r="A196" s="17">
        <f>'Src_Inventory'!A211</f>
        <v/>
      </c>
      <c r="B196" s="17">
        <f>'Src_Inventory'!B211</f>
        <v/>
      </c>
      <c r="C196" s="17">
        <f>'Src_Inventory'!G211</f>
        <v/>
      </c>
      <c r="D196" s="17">
        <f>"AC-"&amp;A196</f>
        <v/>
      </c>
      <c r="E196" s="17">
        <f>'Src_Inventory'!L211</f>
        <v/>
      </c>
      <c r="F196" s="17">
        <f>'Src_Inventory'!M211</f>
        <v/>
      </c>
      <c r="G196" s="17">
        <f>'Src_Inventory'!N211</f>
        <v/>
      </c>
      <c r="H196" s="18">
        <f>'Src_Inventory'!O211</f>
        <v/>
      </c>
      <c r="I196" s="18">
        <f>ROUNDUP(H196,0)</f>
        <v/>
      </c>
      <c r="J196" s="18">
        <f>'Src_Inventory'!E211</f>
        <v/>
      </c>
      <c r="K196" s="18">
        <f>MAX(I196,J196)</f>
        <v/>
      </c>
      <c r="L196" s="19">
        <f>IF(C196="COVERED",'Parameters &amp; Sources'!$B$11,'Parameters &amp; Sources'!$B$12)</f>
        <v/>
      </c>
      <c r="M196" s="19">
        <f>K196*L196</f>
        <v/>
      </c>
      <c r="N196" s="20">
        <f>COUNTIFS('Src_Billing_Aug'!$E$6:$E$774,A196,'Src_Billing_Aug'!$D$6:$D$774,E196)</f>
        <v/>
      </c>
      <c r="O196" s="18">
        <f>IF(N196=0,"",SUMIFS('Src_Billing_Aug'!$I$6:$I$774,'Src_Billing_Aug'!$E$6:$E$774,A196,'Src_Billing_Aug'!$D$6:$D$774,E196))</f>
        <v/>
      </c>
      <c r="P196" s="19">
        <f>IF(N196=0,"",SUMIFS('Src_Billing_Aug'!$L$6:$L$774,'Src_Billing_Aug'!$E$6:$E$774,A196,'Src_Billing_Aug'!$D$6:$D$774,E196))</f>
        <v/>
      </c>
      <c r="Q196" s="19">
        <f>SUMIFS('Src_Billing_Aug'!$M$6:$M$774,'Src_Billing_Aug'!$E$6:$E$774,A196,'Src_Billing_Aug'!$D$6:$D$774,E196)</f>
        <v/>
      </c>
      <c r="R196" s="19">
        <f>Q196-M196</f>
        <v/>
      </c>
      <c r="S196" s="17">
        <f>IF(N196=0,"MISSING CHARGE",IF(N196&gt;1,"DUPLICATE CHARGE",IF(ABS(R196)&lt;0.005,"MATCH","VARIANCE")))</f>
        <v/>
      </c>
      <c r="T196" s="17">
        <f>IF(AND(C196="COVERED",K196&gt;'Parameters &amp; Sources'!$B$13),"BOARD REVIEW - OVER 40 FT","")</f>
        <v/>
      </c>
      <c r="U196" s="17" t="inlineStr">
        <is>
          <t>slip_inventory_2026-08.csv; billing_transactions_2022_2026.csv</t>
        </is>
      </c>
    </row>
    <row r="197">
      <c r="A197" s="21">
        <f>'Src_Inventory'!A212</f>
        <v/>
      </c>
      <c r="B197" s="21">
        <f>'Src_Inventory'!B212</f>
        <v/>
      </c>
      <c r="C197" s="21">
        <f>'Src_Inventory'!G212</f>
        <v/>
      </c>
      <c r="D197" s="21">
        <f>"AC-"&amp;A197</f>
        <v/>
      </c>
      <c r="E197" s="21">
        <f>'Src_Inventory'!L212</f>
        <v/>
      </c>
      <c r="F197" s="21">
        <f>'Src_Inventory'!M212</f>
        <v/>
      </c>
      <c r="G197" s="21">
        <f>'Src_Inventory'!N212</f>
        <v/>
      </c>
      <c r="H197" s="22">
        <f>'Src_Inventory'!O212</f>
        <v/>
      </c>
      <c r="I197" s="22">
        <f>ROUNDUP(H197,0)</f>
        <v/>
      </c>
      <c r="J197" s="22">
        <f>'Src_Inventory'!E212</f>
        <v/>
      </c>
      <c r="K197" s="22">
        <f>MAX(I197,J197)</f>
        <v/>
      </c>
      <c r="L197" s="23">
        <f>IF(C197="COVERED",'Parameters &amp; Sources'!$B$11,'Parameters &amp; Sources'!$B$12)</f>
        <v/>
      </c>
      <c r="M197" s="23">
        <f>K197*L197</f>
        <v/>
      </c>
      <c r="N197" s="24">
        <f>COUNTIFS('Src_Billing_Aug'!$E$6:$E$774,A197,'Src_Billing_Aug'!$D$6:$D$774,E197)</f>
        <v/>
      </c>
      <c r="O197" s="22">
        <f>IF(N197=0,"",SUMIFS('Src_Billing_Aug'!$I$6:$I$774,'Src_Billing_Aug'!$E$6:$E$774,A197,'Src_Billing_Aug'!$D$6:$D$774,E197))</f>
        <v/>
      </c>
      <c r="P197" s="23">
        <f>IF(N197=0,"",SUMIFS('Src_Billing_Aug'!$L$6:$L$774,'Src_Billing_Aug'!$E$6:$E$774,A197,'Src_Billing_Aug'!$D$6:$D$774,E197))</f>
        <v/>
      </c>
      <c r="Q197" s="23">
        <f>SUMIFS('Src_Billing_Aug'!$M$6:$M$774,'Src_Billing_Aug'!$E$6:$E$774,A197,'Src_Billing_Aug'!$D$6:$D$774,E197)</f>
        <v/>
      </c>
      <c r="R197" s="23">
        <f>Q197-M197</f>
        <v/>
      </c>
      <c r="S197" s="21">
        <f>IF(N197=0,"MISSING CHARGE",IF(N197&gt;1,"DUPLICATE CHARGE",IF(ABS(R197)&lt;0.005,"MATCH","VARIANCE")))</f>
        <v/>
      </c>
      <c r="T197" s="21">
        <f>IF(AND(C197="COVERED",K197&gt;'Parameters &amp; Sources'!$B$13),"BOARD REVIEW - OVER 40 FT","")</f>
        <v/>
      </c>
      <c r="U197" s="21" t="inlineStr">
        <is>
          <t>slip_inventory_2026-08.csv; billing_transactions_2022_2026.csv</t>
        </is>
      </c>
    </row>
    <row r="198">
      <c r="A198" s="17">
        <f>'Src_Inventory'!A214</f>
        <v/>
      </c>
      <c r="B198" s="17">
        <f>'Src_Inventory'!B214</f>
        <v/>
      </c>
      <c r="C198" s="17">
        <f>'Src_Inventory'!G214</f>
        <v/>
      </c>
      <c r="D198" s="17">
        <f>"AC-"&amp;A198</f>
        <v/>
      </c>
      <c r="E198" s="17">
        <f>'Src_Inventory'!L214</f>
        <v/>
      </c>
      <c r="F198" s="17">
        <f>'Src_Inventory'!M214</f>
        <v/>
      </c>
      <c r="G198" s="17">
        <f>'Src_Inventory'!N214</f>
        <v/>
      </c>
      <c r="H198" s="18">
        <f>'Src_Inventory'!O214</f>
        <v/>
      </c>
      <c r="I198" s="18">
        <f>ROUNDUP(H198,0)</f>
        <v/>
      </c>
      <c r="J198" s="18">
        <f>'Src_Inventory'!E214</f>
        <v/>
      </c>
      <c r="K198" s="18">
        <f>MAX(I198,J198)</f>
        <v/>
      </c>
      <c r="L198" s="19">
        <f>IF(C198="COVERED",'Parameters &amp; Sources'!$B$11,'Parameters &amp; Sources'!$B$12)</f>
        <v/>
      </c>
      <c r="M198" s="19">
        <f>K198*L198</f>
        <v/>
      </c>
      <c r="N198" s="20">
        <f>COUNTIFS('Src_Billing_Aug'!$E$6:$E$774,A198,'Src_Billing_Aug'!$D$6:$D$774,E198)</f>
        <v/>
      </c>
      <c r="O198" s="18">
        <f>IF(N198=0,"",SUMIFS('Src_Billing_Aug'!$I$6:$I$774,'Src_Billing_Aug'!$E$6:$E$774,A198,'Src_Billing_Aug'!$D$6:$D$774,E198))</f>
        <v/>
      </c>
      <c r="P198" s="19">
        <f>IF(N198=0,"",SUMIFS('Src_Billing_Aug'!$L$6:$L$774,'Src_Billing_Aug'!$E$6:$E$774,A198,'Src_Billing_Aug'!$D$6:$D$774,E198))</f>
        <v/>
      </c>
      <c r="Q198" s="19">
        <f>SUMIFS('Src_Billing_Aug'!$M$6:$M$774,'Src_Billing_Aug'!$E$6:$E$774,A198,'Src_Billing_Aug'!$D$6:$D$774,E198)</f>
        <v/>
      </c>
      <c r="R198" s="19">
        <f>Q198-M198</f>
        <v/>
      </c>
      <c r="S198" s="17">
        <f>IF(N198=0,"MISSING CHARGE",IF(N198&gt;1,"DUPLICATE CHARGE",IF(ABS(R198)&lt;0.005,"MATCH","VARIANCE")))</f>
        <v/>
      </c>
      <c r="T198" s="17">
        <f>IF(AND(C198="COVERED",K198&gt;'Parameters &amp; Sources'!$B$13),"BOARD REVIEW - OVER 40 FT","")</f>
        <v/>
      </c>
      <c r="U198" s="17" t="inlineStr">
        <is>
          <t>slip_inventory_2026-08.csv; billing_transactions_2022_2026.csv</t>
        </is>
      </c>
    </row>
    <row r="199">
      <c r="A199" s="21">
        <f>'Src_Inventory'!A215</f>
        <v/>
      </c>
      <c r="B199" s="21">
        <f>'Src_Inventory'!B215</f>
        <v/>
      </c>
      <c r="C199" s="21">
        <f>'Src_Inventory'!G215</f>
        <v/>
      </c>
      <c r="D199" s="21">
        <f>"AC-"&amp;A199</f>
        <v/>
      </c>
      <c r="E199" s="21">
        <f>'Src_Inventory'!L215</f>
        <v/>
      </c>
      <c r="F199" s="21">
        <f>'Src_Inventory'!M215</f>
        <v/>
      </c>
      <c r="G199" s="21">
        <f>'Src_Inventory'!N215</f>
        <v/>
      </c>
      <c r="H199" s="22">
        <f>'Src_Inventory'!O215</f>
        <v/>
      </c>
      <c r="I199" s="22">
        <f>ROUNDUP(H199,0)</f>
        <v/>
      </c>
      <c r="J199" s="22">
        <f>'Src_Inventory'!E215</f>
        <v/>
      </c>
      <c r="K199" s="22">
        <f>MAX(I199,J199)</f>
        <v/>
      </c>
      <c r="L199" s="23">
        <f>IF(C199="COVERED",'Parameters &amp; Sources'!$B$11,'Parameters &amp; Sources'!$B$12)</f>
        <v/>
      </c>
      <c r="M199" s="23">
        <f>K199*L199</f>
        <v/>
      </c>
      <c r="N199" s="24">
        <f>COUNTIFS('Src_Billing_Aug'!$E$6:$E$774,A199,'Src_Billing_Aug'!$D$6:$D$774,E199)</f>
        <v/>
      </c>
      <c r="O199" s="22">
        <f>IF(N199=0,"",SUMIFS('Src_Billing_Aug'!$I$6:$I$774,'Src_Billing_Aug'!$E$6:$E$774,A199,'Src_Billing_Aug'!$D$6:$D$774,E199))</f>
        <v/>
      </c>
      <c r="P199" s="23">
        <f>IF(N199=0,"",SUMIFS('Src_Billing_Aug'!$L$6:$L$774,'Src_Billing_Aug'!$E$6:$E$774,A199,'Src_Billing_Aug'!$D$6:$D$774,E199))</f>
        <v/>
      </c>
      <c r="Q199" s="23">
        <f>SUMIFS('Src_Billing_Aug'!$M$6:$M$774,'Src_Billing_Aug'!$E$6:$E$774,A199,'Src_Billing_Aug'!$D$6:$D$774,E199)</f>
        <v/>
      </c>
      <c r="R199" s="23">
        <f>Q199-M199</f>
        <v/>
      </c>
      <c r="S199" s="21">
        <f>IF(N199=0,"MISSING CHARGE",IF(N199&gt;1,"DUPLICATE CHARGE",IF(ABS(R199)&lt;0.005,"MATCH","VARIANCE")))</f>
        <v/>
      </c>
      <c r="T199" s="21">
        <f>IF(AND(C199="COVERED",K199&gt;'Parameters &amp; Sources'!$B$13),"BOARD REVIEW - OVER 40 FT","")</f>
        <v/>
      </c>
      <c r="U199" s="21" t="inlineStr">
        <is>
          <t>slip_inventory_2026-08.csv; billing_transactions_2022_2026.csv</t>
        </is>
      </c>
    </row>
    <row r="200">
      <c r="A200" s="17">
        <f>'Src_Inventory'!A216</f>
        <v/>
      </c>
      <c r="B200" s="17">
        <f>'Src_Inventory'!B216</f>
        <v/>
      </c>
      <c r="C200" s="17">
        <f>'Src_Inventory'!G216</f>
        <v/>
      </c>
      <c r="D200" s="17">
        <f>"AC-"&amp;A200</f>
        <v/>
      </c>
      <c r="E200" s="17">
        <f>'Src_Inventory'!L216</f>
        <v/>
      </c>
      <c r="F200" s="17">
        <f>'Src_Inventory'!M216</f>
        <v/>
      </c>
      <c r="G200" s="17">
        <f>'Src_Inventory'!N216</f>
        <v/>
      </c>
      <c r="H200" s="18">
        <f>'Src_Inventory'!O216</f>
        <v/>
      </c>
      <c r="I200" s="18">
        <f>ROUNDUP(H200,0)</f>
        <v/>
      </c>
      <c r="J200" s="18">
        <f>'Src_Inventory'!E216</f>
        <v/>
      </c>
      <c r="K200" s="18">
        <f>MAX(I200,J200)</f>
        <v/>
      </c>
      <c r="L200" s="19">
        <f>IF(C200="COVERED",'Parameters &amp; Sources'!$B$11,'Parameters &amp; Sources'!$B$12)</f>
        <v/>
      </c>
      <c r="M200" s="19">
        <f>K200*L200</f>
        <v/>
      </c>
      <c r="N200" s="20">
        <f>COUNTIFS('Src_Billing_Aug'!$E$6:$E$774,A200,'Src_Billing_Aug'!$D$6:$D$774,E200)</f>
        <v/>
      </c>
      <c r="O200" s="18">
        <f>IF(N200=0,"",SUMIFS('Src_Billing_Aug'!$I$6:$I$774,'Src_Billing_Aug'!$E$6:$E$774,A200,'Src_Billing_Aug'!$D$6:$D$774,E200))</f>
        <v/>
      </c>
      <c r="P200" s="19">
        <f>IF(N200=0,"",SUMIFS('Src_Billing_Aug'!$L$6:$L$774,'Src_Billing_Aug'!$E$6:$E$774,A200,'Src_Billing_Aug'!$D$6:$D$774,E200))</f>
        <v/>
      </c>
      <c r="Q200" s="19">
        <f>SUMIFS('Src_Billing_Aug'!$M$6:$M$774,'Src_Billing_Aug'!$E$6:$E$774,A200,'Src_Billing_Aug'!$D$6:$D$774,E200)</f>
        <v/>
      </c>
      <c r="R200" s="19">
        <f>Q200-M200</f>
        <v/>
      </c>
      <c r="S200" s="17">
        <f>IF(N200=0,"MISSING CHARGE",IF(N200&gt;1,"DUPLICATE CHARGE",IF(ABS(R200)&lt;0.005,"MATCH","VARIANCE")))</f>
        <v/>
      </c>
      <c r="T200" s="17">
        <f>IF(AND(C200="COVERED",K200&gt;'Parameters &amp; Sources'!$B$13),"BOARD REVIEW - OVER 40 FT","")</f>
        <v/>
      </c>
      <c r="U200" s="17" t="inlineStr">
        <is>
          <t>slip_inventory_2026-08.csv; billing_transactions_2022_2026.csv</t>
        </is>
      </c>
    </row>
    <row r="201">
      <c r="A201" s="21">
        <f>'Src_Inventory'!A217</f>
        <v/>
      </c>
      <c r="B201" s="21">
        <f>'Src_Inventory'!B217</f>
        <v/>
      </c>
      <c r="C201" s="21">
        <f>'Src_Inventory'!G217</f>
        <v/>
      </c>
      <c r="D201" s="21">
        <f>"AC-"&amp;A201</f>
        <v/>
      </c>
      <c r="E201" s="21">
        <f>'Src_Inventory'!L217</f>
        <v/>
      </c>
      <c r="F201" s="21">
        <f>'Src_Inventory'!M217</f>
        <v/>
      </c>
      <c r="G201" s="21">
        <f>'Src_Inventory'!N217</f>
        <v/>
      </c>
      <c r="H201" s="22">
        <f>'Src_Inventory'!O217</f>
        <v/>
      </c>
      <c r="I201" s="22">
        <f>ROUNDUP(H201,0)</f>
        <v/>
      </c>
      <c r="J201" s="22">
        <f>'Src_Inventory'!E217</f>
        <v/>
      </c>
      <c r="K201" s="22">
        <f>MAX(I201,J201)</f>
        <v/>
      </c>
      <c r="L201" s="23">
        <f>IF(C201="COVERED",'Parameters &amp; Sources'!$B$11,'Parameters &amp; Sources'!$B$12)</f>
        <v/>
      </c>
      <c r="M201" s="23">
        <f>K201*L201</f>
        <v/>
      </c>
      <c r="N201" s="24">
        <f>COUNTIFS('Src_Billing_Aug'!$E$6:$E$774,A201,'Src_Billing_Aug'!$D$6:$D$774,E201)</f>
        <v/>
      </c>
      <c r="O201" s="22">
        <f>IF(N201=0,"",SUMIFS('Src_Billing_Aug'!$I$6:$I$774,'Src_Billing_Aug'!$E$6:$E$774,A201,'Src_Billing_Aug'!$D$6:$D$774,E201))</f>
        <v/>
      </c>
      <c r="P201" s="23">
        <f>IF(N201=0,"",SUMIFS('Src_Billing_Aug'!$L$6:$L$774,'Src_Billing_Aug'!$E$6:$E$774,A201,'Src_Billing_Aug'!$D$6:$D$774,E201))</f>
        <v/>
      </c>
      <c r="Q201" s="23">
        <f>SUMIFS('Src_Billing_Aug'!$M$6:$M$774,'Src_Billing_Aug'!$E$6:$E$774,A201,'Src_Billing_Aug'!$D$6:$D$774,E201)</f>
        <v/>
      </c>
      <c r="R201" s="23">
        <f>Q201-M201</f>
        <v/>
      </c>
      <c r="S201" s="21">
        <f>IF(N201=0,"MISSING CHARGE",IF(N201&gt;1,"DUPLICATE CHARGE",IF(ABS(R201)&lt;0.005,"MATCH","VARIANCE")))</f>
        <v/>
      </c>
      <c r="T201" s="21">
        <f>IF(AND(C201="COVERED",K201&gt;'Parameters &amp; Sources'!$B$13),"BOARD REVIEW - OVER 40 FT","")</f>
        <v/>
      </c>
      <c r="U201" s="21" t="inlineStr">
        <is>
          <t>slip_inventory_2026-08.csv; billing_transactions_2022_2026.csv</t>
        </is>
      </c>
    </row>
    <row r="202">
      <c r="A202" s="17">
        <f>'Src_Inventory'!A218</f>
        <v/>
      </c>
      <c r="B202" s="17">
        <f>'Src_Inventory'!B218</f>
        <v/>
      </c>
      <c r="C202" s="17">
        <f>'Src_Inventory'!G218</f>
        <v/>
      </c>
      <c r="D202" s="17">
        <f>"AC-"&amp;A202</f>
        <v/>
      </c>
      <c r="E202" s="17">
        <f>'Src_Inventory'!L218</f>
        <v/>
      </c>
      <c r="F202" s="17">
        <f>'Src_Inventory'!M218</f>
        <v/>
      </c>
      <c r="G202" s="17">
        <f>'Src_Inventory'!N218</f>
        <v/>
      </c>
      <c r="H202" s="18">
        <f>'Src_Inventory'!O218</f>
        <v/>
      </c>
      <c r="I202" s="18">
        <f>ROUNDUP(H202,0)</f>
        <v/>
      </c>
      <c r="J202" s="18">
        <f>'Src_Inventory'!E218</f>
        <v/>
      </c>
      <c r="K202" s="18">
        <f>MAX(I202,J202)</f>
        <v/>
      </c>
      <c r="L202" s="19">
        <f>IF(C202="COVERED",'Parameters &amp; Sources'!$B$11,'Parameters &amp; Sources'!$B$12)</f>
        <v/>
      </c>
      <c r="M202" s="19">
        <f>K202*L202</f>
        <v/>
      </c>
      <c r="N202" s="20">
        <f>COUNTIFS('Src_Billing_Aug'!$E$6:$E$774,A202,'Src_Billing_Aug'!$D$6:$D$774,E202)</f>
        <v/>
      </c>
      <c r="O202" s="18">
        <f>IF(N202=0,"",SUMIFS('Src_Billing_Aug'!$I$6:$I$774,'Src_Billing_Aug'!$E$6:$E$774,A202,'Src_Billing_Aug'!$D$6:$D$774,E202))</f>
        <v/>
      </c>
      <c r="P202" s="19">
        <f>IF(N202=0,"",SUMIFS('Src_Billing_Aug'!$L$6:$L$774,'Src_Billing_Aug'!$E$6:$E$774,A202,'Src_Billing_Aug'!$D$6:$D$774,E202))</f>
        <v/>
      </c>
      <c r="Q202" s="19">
        <f>SUMIFS('Src_Billing_Aug'!$M$6:$M$774,'Src_Billing_Aug'!$E$6:$E$774,A202,'Src_Billing_Aug'!$D$6:$D$774,E202)</f>
        <v/>
      </c>
      <c r="R202" s="19">
        <f>Q202-M202</f>
        <v/>
      </c>
      <c r="S202" s="17">
        <f>IF(N202=0,"MISSING CHARGE",IF(N202&gt;1,"DUPLICATE CHARGE",IF(ABS(R202)&lt;0.005,"MATCH","VARIANCE")))</f>
        <v/>
      </c>
      <c r="T202" s="17">
        <f>IF(AND(C202="COVERED",K202&gt;'Parameters &amp; Sources'!$B$13),"BOARD REVIEW - OVER 40 FT","")</f>
        <v/>
      </c>
      <c r="U202" s="17" t="inlineStr">
        <is>
          <t>slip_inventory_2026-08.csv; billing_transactions_2022_2026.csv</t>
        </is>
      </c>
    </row>
    <row r="203">
      <c r="A203" s="21">
        <f>'Src_Inventory'!A219</f>
        <v/>
      </c>
      <c r="B203" s="21">
        <f>'Src_Inventory'!B219</f>
        <v/>
      </c>
      <c r="C203" s="21">
        <f>'Src_Inventory'!G219</f>
        <v/>
      </c>
      <c r="D203" s="21">
        <f>"AC-"&amp;A203</f>
        <v/>
      </c>
      <c r="E203" s="21">
        <f>'Src_Inventory'!L219</f>
        <v/>
      </c>
      <c r="F203" s="21">
        <f>'Src_Inventory'!M219</f>
        <v/>
      </c>
      <c r="G203" s="21">
        <f>'Src_Inventory'!N219</f>
        <v/>
      </c>
      <c r="H203" s="22">
        <f>'Src_Inventory'!O219</f>
        <v/>
      </c>
      <c r="I203" s="22">
        <f>ROUNDUP(H203,0)</f>
        <v/>
      </c>
      <c r="J203" s="22">
        <f>'Src_Inventory'!E219</f>
        <v/>
      </c>
      <c r="K203" s="22">
        <f>MAX(I203,J203)</f>
        <v/>
      </c>
      <c r="L203" s="23">
        <f>IF(C203="COVERED",'Parameters &amp; Sources'!$B$11,'Parameters &amp; Sources'!$B$12)</f>
        <v/>
      </c>
      <c r="M203" s="23">
        <f>K203*L203</f>
        <v/>
      </c>
      <c r="N203" s="24">
        <f>COUNTIFS('Src_Billing_Aug'!$E$6:$E$774,A203,'Src_Billing_Aug'!$D$6:$D$774,E203)</f>
        <v/>
      </c>
      <c r="O203" s="22">
        <f>IF(N203=0,"",SUMIFS('Src_Billing_Aug'!$I$6:$I$774,'Src_Billing_Aug'!$E$6:$E$774,A203,'Src_Billing_Aug'!$D$6:$D$774,E203))</f>
        <v/>
      </c>
      <c r="P203" s="23">
        <f>IF(N203=0,"",SUMIFS('Src_Billing_Aug'!$L$6:$L$774,'Src_Billing_Aug'!$E$6:$E$774,A203,'Src_Billing_Aug'!$D$6:$D$774,E203))</f>
        <v/>
      </c>
      <c r="Q203" s="23">
        <f>SUMIFS('Src_Billing_Aug'!$M$6:$M$774,'Src_Billing_Aug'!$E$6:$E$774,A203,'Src_Billing_Aug'!$D$6:$D$774,E203)</f>
        <v/>
      </c>
      <c r="R203" s="23">
        <f>Q203-M203</f>
        <v/>
      </c>
      <c r="S203" s="21">
        <f>IF(N203=0,"MISSING CHARGE",IF(N203&gt;1,"DUPLICATE CHARGE",IF(ABS(R203)&lt;0.005,"MATCH","VARIANCE")))</f>
        <v/>
      </c>
      <c r="T203" s="21">
        <f>IF(AND(C203="COVERED",K203&gt;'Parameters &amp; Sources'!$B$13),"BOARD REVIEW - OVER 40 FT","")</f>
        <v/>
      </c>
      <c r="U203" s="21" t="inlineStr">
        <is>
          <t>slip_inventory_2026-08.csv; billing_transactions_2022_2026.csv</t>
        </is>
      </c>
    </row>
    <row r="204">
      <c r="A204" s="17">
        <f>'Src_Inventory'!A220</f>
        <v/>
      </c>
      <c r="B204" s="17">
        <f>'Src_Inventory'!B220</f>
        <v/>
      </c>
      <c r="C204" s="17">
        <f>'Src_Inventory'!G220</f>
        <v/>
      </c>
      <c r="D204" s="17">
        <f>"AC-"&amp;A204</f>
        <v/>
      </c>
      <c r="E204" s="17">
        <f>'Src_Inventory'!L220</f>
        <v/>
      </c>
      <c r="F204" s="17">
        <f>'Src_Inventory'!M220</f>
        <v/>
      </c>
      <c r="G204" s="17">
        <f>'Src_Inventory'!N220</f>
        <v/>
      </c>
      <c r="H204" s="18">
        <f>'Src_Inventory'!O220</f>
        <v/>
      </c>
      <c r="I204" s="18">
        <f>ROUNDUP(H204,0)</f>
        <v/>
      </c>
      <c r="J204" s="18">
        <f>'Src_Inventory'!E220</f>
        <v/>
      </c>
      <c r="K204" s="18">
        <f>MAX(I204,J204)</f>
        <v/>
      </c>
      <c r="L204" s="19">
        <f>IF(C204="COVERED",'Parameters &amp; Sources'!$B$11,'Parameters &amp; Sources'!$B$12)</f>
        <v/>
      </c>
      <c r="M204" s="19">
        <f>K204*L204</f>
        <v/>
      </c>
      <c r="N204" s="20">
        <f>COUNTIFS('Src_Billing_Aug'!$E$6:$E$774,A204,'Src_Billing_Aug'!$D$6:$D$774,E204)</f>
        <v/>
      </c>
      <c r="O204" s="18">
        <f>IF(N204=0,"",SUMIFS('Src_Billing_Aug'!$I$6:$I$774,'Src_Billing_Aug'!$E$6:$E$774,A204,'Src_Billing_Aug'!$D$6:$D$774,E204))</f>
        <v/>
      </c>
      <c r="P204" s="19">
        <f>IF(N204=0,"",SUMIFS('Src_Billing_Aug'!$L$6:$L$774,'Src_Billing_Aug'!$E$6:$E$774,A204,'Src_Billing_Aug'!$D$6:$D$774,E204))</f>
        <v/>
      </c>
      <c r="Q204" s="19">
        <f>SUMIFS('Src_Billing_Aug'!$M$6:$M$774,'Src_Billing_Aug'!$E$6:$E$774,A204,'Src_Billing_Aug'!$D$6:$D$774,E204)</f>
        <v/>
      </c>
      <c r="R204" s="19">
        <f>Q204-M204</f>
        <v/>
      </c>
      <c r="S204" s="17">
        <f>IF(N204=0,"MISSING CHARGE",IF(N204&gt;1,"DUPLICATE CHARGE",IF(ABS(R204)&lt;0.005,"MATCH","VARIANCE")))</f>
        <v/>
      </c>
      <c r="T204" s="17">
        <f>IF(AND(C204="COVERED",K204&gt;'Parameters &amp; Sources'!$B$13),"BOARD REVIEW - OVER 40 FT","")</f>
        <v/>
      </c>
      <c r="U204" s="17" t="inlineStr">
        <is>
          <t>slip_inventory_2026-08.csv; billing_transactions_2022_2026.csv</t>
        </is>
      </c>
    </row>
    <row r="205">
      <c r="A205" s="21">
        <f>'Src_Inventory'!A221</f>
        <v/>
      </c>
      <c r="B205" s="21">
        <f>'Src_Inventory'!B221</f>
        <v/>
      </c>
      <c r="C205" s="21">
        <f>'Src_Inventory'!G221</f>
        <v/>
      </c>
      <c r="D205" s="21">
        <f>"AC-"&amp;A205</f>
        <v/>
      </c>
      <c r="E205" s="21">
        <f>'Src_Inventory'!L221</f>
        <v/>
      </c>
      <c r="F205" s="21">
        <f>'Src_Inventory'!M221</f>
        <v/>
      </c>
      <c r="G205" s="21">
        <f>'Src_Inventory'!N221</f>
        <v/>
      </c>
      <c r="H205" s="22">
        <f>'Src_Inventory'!O221</f>
        <v/>
      </c>
      <c r="I205" s="22">
        <f>ROUNDUP(H205,0)</f>
        <v/>
      </c>
      <c r="J205" s="22">
        <f>'Src_Inventory'!E221</f>
        <v/>
      </c>
      <c r="K205" s="22">
        <f>MAX(I205,J205)</f>
        <v/>
      </c>
      <c r="L205" s="23">
        <f>IF(C205="COVERED",'Parameters &amp; Sources'!$B$11,'Parameters &amp; Sources'!$B$12)</f>
        <v/>
      </c>
      <c r="M205" s="23">
        <f>K205*L205</f>
        <v/>
      </c>
      <c r="N205" s="24">
        <f>COUNTIFS('Src_Billing_Aug'!$E$6:$E$774,A205,'Src_Billing_Aug'!$D$6:$D$774,E205)</f>
        <v/>
      </c>
      <c r="O205" s="22">
        <f>IF(N205=0,"",SUMIFS('Src_Billing_Aug'!$I$6:$I$774,'Src_Billing_Aug'!$E$6:$E$774,A205,'Src_Billing_Aug'!$D$6:$D$774,E205))</f>
        <v/>
      </c>
      <c r="P205" s="23">
        <f>IF(N205=0,"",SUMIFS('Src_Billing_Aug'!$L$6:$L$774,'Src_Billing_Aug'!$E$6:$E$774,A205,'Src_Billing_Aug'!$D$6:$D$774,E205))</f>
        <v/>
      </c>
      <c r="Q205" s="23">
        <f>SUMIFS('Src_Billing_Aug'!$M$6:$M$774,'Src_Billing_Aug'!$E$6:$E$774,A205,'Src_Billing_Aug'!$D$6:$D$774,E205)</f>
        <v/>
      </c>
      <c r="R205" s="23">
        <f>Q205-M205</f>
        <v/>
      </c>
      <c r="S205" s="21">
        <f>IF(N205=0,"MISSING CHARGE",IF(N205&gt;1,"DUPLICATE CHARGE",IF(ABS(R205)&lt;0.005,"MATCH","VARIANCE")))</f>
        <v/>
      </c>
      <c r="T205" s="21">
        <f>IF(AND(C205="COVERED",K205&gt;'Parameters &amp; Sources'!$B$13),"BOARD REVIEW - OVER 40 FT","")</f>
        <v/>
      </c>
      <c r="U205" s="21" t="inlineStr">
        <is>
          <t>slip_inventory_2026-08.csv; billing_transactions_2022_2026.csv</t>
        </is>
      </c>
    </row>
    <row r="206">
      <c r="A206" s="17">
        <f>'Src_Inventory'!A222</f>
        <v/>
      </c>
      <c r="B206" s="17">
        <f>'Src_Inventory'!B222</f>
        <v/>
      </c>
      <c r="C206" s="17">
        <f>'Src_Inventory'!G222</f>
        <v/>
      </c>
      <c r="D206" s="17">
        <f>"AC-"&amp;A206</f>
        <v/>
      </c>
      <c r="E206" s="17">
        <f>'Src_Inventory'!L222</f>
        <v/>
      </c>
      <c r="F206" s="17">
        <f>'Src_Inventory'!M222</f>
        <v/>
      </c>
      <c r="G206" s="17">
        <f>'Src_Inventory'!N222</f>
        <v/>
      </c>
      <c r="H206" s="18">
        <f>'Src_Inventory'!O222</f>
        <v/>
      </c>
      <c r="I206" s="18">
        <f>ROUNDUP(H206,0)</f>
        <v/>
      </c>
      <c r="J206" s="18">
        <f>'Src_Inventory'!E222</f>
        <v/>
      </c>
      <c r="K206" s="18">
        <f>MAX(I206,J206)</f>
        <v/>
      </c>
      <c r="L206" s="19">
        <f>IF(C206="COVERED",'Parameters &amp; Sources'!$B$11,'Parameters &amp; Sources'!$B$12)</f>
        <v/>
      </c>
      <c r="M206" s="19">
        <f>K206*L206</f>
        <v/>
      </c>
      <c r="N206" s="20">
        <f>COUNTIFS('Src_Billing_Aug'!$E$6:$E$774,A206,'Src_Billing_Aug'!$D$6:$D$774,E206)</f>
        <v/>
      </c>
      <c r="O206" s="18">
        <f>IF(N206=0,"",SUMIFS('Src_Billing_Aug'!$I$6:$I$774,'Src_Billing_Aug'!$E$6:$E$774,A206,'Src_Billing_Aug'!$D$6:$D$774,E206))</f>
        <v/>
      </c>
      <c r="P206" s="19">
        <f>IF(N206=0,"",SUMIFS('Src_Billing_Aug'!$L$6:$L$774,'Src_Billing_Aug'!$E$6:$E$774,A206,'Src_Billing_Aug'!$D$6:$D$774,E206))</f>
        <v/>
      </c>
      <c r="Q206" s="19">
        <f>SUMIFS('Src_Billing_Aug'!$M$6:$M$774,'Src_Billing_Aug'!$E$6:$E$774,A206,'Src_Billing_Aug'!$D$6:$D$774,E206)</f>
        <v/>
      </c>
      <c r="R206" s="19">
        <f>Q206-M206</f>
        <v/>
      </c>
      <c r="S206" s="17">
        <f>IF(N206=0,"MISSING CHARGE",IF(N206&gt;1,"DUPLICATE CHARGE",IF(ABS(R206)&lt;0.005,"MATCH","VARIANCE")))</f>
        <v/>
      </c>
      <c r="T206" s="17">
        <f>IF(AND(C206="COVERED",K206&gt;'Parameters &amp; Sources'!$B$13),"BOARD REVIEW - OVER 40 FT","")</f>
        <v/>
      </c>
      <c r="U206" s="17" t="inlineStr">
        <is>
          <t>slip_inventory_2026-08.csv; billing_transactions_2022_2026.csv</t>
        </is>
      </c>
    </row>
    <row r="207">
      <c r="A207" s="21">
        <f>'Src_Inventory'!A223</f>
        <v/>
      </c>
      <c r="B207" s="21">
        <f>'Src_Inventory'!B223</f>
        <v/>
      </c>
      <c r="C207" s="21">
        <f>'Src_Inventory'!G223</f>
        <v/>
      </c>
      <c r="D207" s="21">
        <f>"AC-"&amp;A207</f>
        <v/>
      </c>
      <c r="E207" s="21">
        <f>'Src_Inventory'!L223</f>
        <v/>
      </c>
      <c r="F207" s="21">
        <f>'Src_Inventory'!M223</f>
        <v/>
      </c>
      <c r="G207" s="21">
        <f>'Src_Inventory'!N223</f>
        <v/>
      </c>
      <c r="H207" s="22">
        <f>'Src_Inventory'!O223</f>
        <v/>
      </c>
      <c r="I207" s="22">
        <f>ROUNDUP(H207,0)</f>
        <v/>
      </c>
      <c r="J207" s="22">
        <f>'Src_Inventory'!E223</f>
        <v/>
      </c>
      <c r="K207" s="22">
        <f>MAX(I207,J207)</f>
        <v/>
      </c>
      <c r="L207" s="23">
        <f>IF(C207="COVERED",'Parameters &amp; Sources'!$B$11,'Parameters &amp; Sources'!$B$12)</f>
        <v/>
      </c>
      <c r="M207" s="23">
        <f>K207*L207</f>
        <v/>
      </c>
      <c r="N207" s="24">
        <f>COUNTIFS('Src_Billing_Aug'!$E$6:$E$774,A207,'Src_Billing_Aug'!$D$6:$D$774,E207)</f>
        <v/>
      </c>
      <c r="O207" s="22">
        <f>IF(N207=0,"",SUMIFS('Src_Billing_Aug'!$I$6:$I$774,'Src_Billing_Aug'!$E$6:$E$774,A207,'Src_Billing_Aug'!$D$6:$D$774,E207))</f>
        <v/>
      </c>
      <c r="P207" s="23">
        <f>IF(N207=0,"",SUMIFS('Src_Billing_Aug'!$L$6:$L$774,'Src_Billing_Aug'!$E$6:$E$774,A207,'Src_Billing_Aug'!$D$6:$D$774,E207))</f>
        <v/>
      </c>
      <c r="Q207" s="23">
        <f>SUMIFS('Src_Billing_Aug'!$M$6:$M$774,'Src_Billing_Aug'!$E$6:$E$774,A207,'Src_Billing_Aug'!$D$6:$D$774,E207)</f>
        <v/>
      </c>
      <c r="R207" s="23">
        <f>Q207-M207</f>
        <v/>
      </c>
      <c r="S207" s="21">
        <f>IF(N207=0,"MISSING CHARGE",IF(N207&gt;1,"DUPLICATE CHARGE",IF(ABS(R207)&lt;0.005,"MATCH","VARIANCE")))</f>
        <v/>
      </c>
      <c r="T207" s="21">
        <f>IF(AND(C207="COVERED",K207&gt;'Parameters &amp; Sources'!$B$13),"BOARD REVIEW - OVER 40 FT","")</f>
        <v/>
      </c>
      <c r="U207" s="21" t="inlineStr">
        <is>
          <t>slip_inventory_2026-08.csv; billing_transactions_2022_2026.csv</t>
        </is>
      </c>
    </row>
    <row r="208">
      <c r="A208" s="17">
        <f>'Src_Inventory'!A224</f>
        <v/>
      </c>
      <c r="B208" s="17">
        <f>'Src_Inventory'!B224</f>
        <v/>
      </c>
      <c r="C208" s="17">
        <f>'Src_Inventory'!G224</f>
        <v/>
      </c>
      <c r="D208" s="17">
        <f>"AC-"&amp;A208</f>
        <v/>
      </c>
      <c r="E208" s="17">
        <f>'Src_Inventory'!L224</f>
        <v/>
      </c>
      <c r="F208" s="17">
        <f>'Src_Inventory'!M224</f>
        <v/>
      </c>
      <c r="G208" s="17">
        <f>'Src_Inventory'!N224</f>
        <v/>
      </c>
      <c r="H208" s="18">
        <f>'Src_Inventory'!O224</f>
        <v/>
      </c>
      <c r="I208" s="18">
        <f>ROUNDUP(H208,0)</f>
        <v/>
      </c>
      <c r="J208" s="18">
        <f>'Src_Inventory'!E224</f>
        <v/>
      </c>
      <c r="K208" s="18">
        <f>MAX(I208,J208)</f>
        <v/>
      </c>
      <c r="L208" s="19">
        <f>IF(C208="COVERED",'Parameters &amp; Sources'!$B$11,'Parameters &amp; Sources'!$B$12)</f>
        <v/>
      </c>
      <c r="M208" s="19">
        <f>K208*L208</f>
        <v/>
      </c>
      <c r="N208" s="20">
        <f>COUNTIFS('Src_Billing_Aug'!$E$6:$E$774,A208,'Src_Billing_Aug'!$D$6:$D$774,E208)</f>
        <v/>
      </c>
      <c r="O208" s="18">
        <f>IF(N208=0,"",SUMIFS('Src_Billing_Aug'!$I$6:$I$774,'Src_Billing_Aug'!$E$6:$E$774,A208,'Src_Billing_Aug'!$D$6:$D$774,E208))</f>
        <v/>
      </c>
      <c r="P208" s="19">
        <f>IF(N208=0,"",SUMIFS('Src_Billing_Aug'!$L$6:$L$774,'Src_Billing_Aug'!$E$6:$E$774,A208,'Src_Billing_Aug'!$D$6:$D$774,E208))</f>
        <v/>
      </c>
      <c r="Q208" s="19">
        <f>SUMIFS('Src_Billing_Aug'!$M$6:$M$774,'Src_Billing_Aug'!$E$6:$E$774,A208,'Src_Billing_Aug'!$D$6:$D$774,E208)</f>
        <v/>
      </c>
      <c r="R208" s="19">
        <f>Q208-M208</f>
        <v/>
      </c>
      <c r="S208" s="17">
        <f>IF(N208=0,"MISSING CHARGE",IF(N208&gt;1,"DUPLICATE CHARGE",IF(ABS(R208)&lt;0.005,"MATCH","VARIANCE")))</f>
        <v/>
      </c>
      <c r="T208" s="17">
        <f>IF(AND(C208="COVERED",K208&gt;'Parameters &amp; Sources'!$B$13),"BOARD REVIEW - OVER 40 FT","")</f>
        <v/>
      </c>
      <c r="U208" s="17" t="inlineStr">
        <is>
          <t>slip_inventory_2026-08.csv; billing_transactions_2022_2026.csv</t>
        </is>
      </c>
    </row>
    <row r="209">
      <c r="A209" s="21">
        <f>'Src_Inventory'!A225</f>
        <v/>
      </c>
      <c r="B209" s="21">
        <f>'Src_Inventory'!B225</f>
        <v/>
      </c>
      <c r="C209" s="21">
        <f>'Src_Inventory'!G225</f>
        <v/>
      </c>
      <c r="D209" s="21">
        <f>"AC-"&amp;A209</f>
        <v/>
      </c>
      <c r="E209" s="21">
        <f>'Src_Inventory'!L225</f>
        <v/>
      </c>
      <c r="F209" s="21">
        <f>'Src_Inventory'!M225</f>
        <v/>
      </c>
      <c r="G209" s="21">
        <f>'Src_Inventory'!N225</f>
        <v/>
      </c>
      <c r="H209" s="22">
        <f>'Src_Inventory'!O225</f>
        <v/>
      </c>
      <c r="I209" s="22">
        <f>ROUNDUP(H209,0)</f>
        <v/>
      </c>
      <c r="J209" s="22">
        <f>'Src_Inventory'!E225</f>
        <v/>
      </c>
      <c r="K209" s="22">
        <f>MAX(I209,J209)</f>
        <v/>
      </c>
      <c r="L209" s="23">
        <f>IF(C209="COVERED",'Parameters &amp; Sources'!$B$11,'Parameters &amp; Sources'!$B$12)</f>
        <v/>
      </c>
      <c r="M209" s="23">
        <f>K209*L209</f>
        <v/>
      </c>
      <c r="N209" s="24">
        <f>COUNTIFS('Src_Billing_Aug'!$E$6:$E$774,A209,'Src_Billing_Aug'!$D$6:$D$774,E209)</f>
        <v/>
      </c>
      <c r="O209" s="22">
        <f>IF(N209=0,"",SUMIFS('Src_Billing_Aug'!$I$6:$I$774,'Src_Billing_Aug'!$E$6:$E$774,A209,'Src_Billing_Aug'!$D$6:$D$774,E209))</f>
        <v/>
      </c>
      <c r="P209" s="23">
        <f>IF(N209=0,"",SUMIFS('Src_Billing_Aug'!$L$6:$L$774,'Src_Billing_Aug'!$E$6:$E$774,A209,'Src_Billing_Aug'!$D$6:$D$774,E209))</f>
        <v/>
      </c>
      <c r="Q209" s="23">
        <f>SUMIFS('Src_Billing_Aug'!$M$6:$M$774,'Src_Billing_Aug'!$E$6:$E$774,A209,'Src_Billing_Aug'!$D$6:$D$774,E209)</f>
        <v/>
      </c>
      <c r="R209" s="23">
        <f>Q209-M209</f>
        <v/>
      </c>
      <c r="S209" s="21">
        <f>IF(N209=0,"MISSING CHARGE",IF(N209&gt;1,"DUPLICATE CHARGE",IF(ABS(R209)&lt;0.005,"MATCH","VARIANCE")))</f>
        <v/>
      </c>
      <c r="T209" s="21">
        <f>IF(AND(C209="COVERED",K209&gt;'Parameters &amp; Sources'!$B$13),"BOARD REVIEW - OVER 40 FT","")</f>
        <v/>
      </c>
      <c r="U209" s="21" t="inlineStr">
        <is>
          <t>slip_inventory_2026-08.csv; billing_transactions_2022_2026.csv</t>
        </is>
      </c>
    </row>
    <row r="210">
      <c r="A210" s="17">
        <f>'Src_Inventory'!A226</f>
        <v/>
      </c>
      <c r="B210" s="17">
        <f>'Src_Inventory'!B226</f>
        <v/>
      </c>
      <c r="C210" s="17">
        <f>'Src_Inventory'!G226</f>
        <v/>
      </c>
      <c r="D210" s="17">
        <f>"AC-"&amp;A210</f>
        <v/>
      </c>
      <c r="E210" s="17">
        <f>'Src_Inventory'!L226</f>
        <v/>
      </c>
      <c r="F210" s="17">
        <f>'Src_Inventory'!M226</f>
        <v/>
      </c>
      <c r="G210" s="17">
        <f>'Src_Inventory'!N226</f>
        <v/>
      </c>
      <c r="H210" s="18">
        <f>'Src_Inventory'!O226</f>
        <v/>
      </c>
      <c r="I210" s="18">
        <f>ROUNDUP(H210,0)</f>
        <v/>
      </c>
      <c r="J210" s="18">
        <f>'Src_Inventory'!E226</f>
        <v/>
      </c>
      <c r="K210" s="18">
        <f>MAX(I210,J210)</f>
        <v/>
      </c>
      <c r="L210" s="19">
        <f>IF(C210="COVERED",'Parameters &amp; Sources'!$B$11,'Parameters &amp; Sources'!$B$12)</f>
        <v/>
      </c>
      <c r="M210" s="19">
        <f>K210*L210</f>
        <v/>
      </c>
      <c r="N210" s="20">
        <f>COUNTIFS('Src_Billing_Aug'!$E$6:$E$774,A210,'Src_Billing_Aug'!$D$6:$D$774,E210)</f>
        <v/>
      </c>
      <c r="O210" s="18">
        <f>IF(N210=0,"",SUMIFS('Src_Billing_Aug'!$I$6:$I$774,'Src_Billing_Aug'!$E$6:$E$774,A210,'Src_Billing_Aug'!$D$6:$D$774,E210))</f>
        <v/>
      </c>
      <c r="P210" s="19">
        <f>IF(N210=0,"",SUMIFS('Src_Billing_Aug'!$L$6:$L$774,'Src_Billing_Aug'!$E$6:$E$774,A210,'Src_Billing_Aug'!$D$6:$D$774,E210))</f>
        <v/>
      </c>
      <c r="Q210" s="19">
        <f>SUMIFS('Src_Billing_Aug'!$M$6:$M$774,'Src_Billing_Aug'!$E$6:$E$774,A210,'Src_Billing_Aug'!$D$6:$D$774,E210)</f>
        <v/>
      </c>
      <c r="R210" s="19">
        <f>Q210-M210</f>
        <v/>
      </c>
      <c r="S210" s="17">
        <f>IF(N210=0,"MISSING CHARGE",IF(N210&gt;1,"DUPLICATE CHARGE",IF(ABS(R210)&lt;0.005,"MATCH","VARIANCE")))</f>
        <v/>
      </c>
      <c r="T210" s="17">
        <f>IF(AND(C210="COVERED",K210&gt;'Parameters &amp; Sources'!$B$13),"BOARD REVIEW - OVER 40 FT","")</f>
        <v/>
      </c>
      <c r="U210" s="17" t="inlineStr">
        <is>
          <t>slip_inventory_2026-08.csv; billing_transactions_2022_2026.csv</t>
        </is>
      </c>
    </row>
    <row r="211">
      <c r="A211" s="21">
        <f>'Src_Inventory'!A227</f>
        <v/>
      </c>
      <c r="B211" s="21">
        <f>'Src_Inventory'!B227</f>
        <v/>
      </c>
      <c r="C211" s="21">
        <f>'Src_Inventory'!G227</f>
        <v/>
      </c>
      <c r="D211" s="21">
        <f>"AC-"&amp;A211</f>
        <v/>
      </c>
      <c r="E211" s="21">
        <f>'Src_Inventory'!L227</f>
        <v/>
      </c>
      <c r="F211" s="21">
        <f>'Src_Inventory'!M227</f>
        <v/>
      </c>
      <c r="G211" s="21">
        <f>'Src_Inventory'!N227</f>
        <v/>
      </c>
      <c r="H211" s="22">
        <f>'Src_Inventory'!O227</f>
        <v/>
      </c>
      <c r="I211" s="22">
        <f>ROUNDUP(H211,0)</f>
        <v/>
      </c>
      <c r="J211" s="22">
        <f>'Src_Inventory'!E227</f>
        <v/>
      </c>
      <c r="K211" s="22">
        <f>MAX(I211,J211)</f>
        <v/>
      </c>
      <c r="L211" s="23">
        <f>IF(C211="COVERED",'Parameters &amp; Sources'!$B$11,'Parameters &amp; Sources'!$B$12)</f>
        <v/>
      </c>
      <c r="M211" s="23">
        <f>K211*L211</f>
        <v/>
      </c>
      <c r="N211" s="24">
        <f>COUNTIFS('Src_Billing_Aug'!$E$6:$E$774,A211,'Src_Billing_Aug'!$D$6:$D$774,E211)</f>
        <v/>
      </c>
      <c r="O211" s="22">
        <f>IF(N211=0,"",SUMIFS('Src_Billing_Aug'!$I$6:$I$774,'Src_Billing_Aug'!$E$6:$E$774,A211,'Src_Billing_Aug'!$D$6:$D$774,E211))</f>
        <v/>
      </c>
      <c r="P211" s="23">
        <f>IF(N211=0,"",SUMIFS('Src_Billing_Aug'!$L$6:$L$774,'Src_Billing_Aug'!$E$6:$E$774,A211,'Src_Billing_Aug'!$D$6:$D$774,E211))</f>
        <v/>
      </c>
      <c r="Q211" s="23">
        <f>SUMIFS('Src_Billing_Aug'!$M$6:$M$774,'Src_Billing_Aug'!$E$6:$E$774,A211,'Src_Billing_Aug'!$D$6:$D$774,E211)</f>
        <v/>
      </c>
      <c r="R211" s="23">
        <f>Q211-M211</f>
        <v/>
      </c>
      <c r="S211" s="21">
        <f>IF(N211=0,"MISSING CHARGE",IF(N211&gt;1,"DUPLICATE CHARGE",IF(ABS(R211)&lt;0.005,"MATCH","VARIANCE")))</f>
        <v/>
      </c>
      <c r="T211" s="21">
        <f>IF(AND(C211="COVERED",K211&gt;'Parameters &amp; Sources'!$B$13),"BOARD REVIEW - OVER 40 FT","")</f>
        <v/>
      </c>
      <c r="U211" s="21" t="inlineStr">
        <is>
          <t>slip_inventory_2026-08.csv; billing_transactions_2022_2026.csv</t>
        </is>
      </c>
    </row>
    <row r="212">
      <c r="A212" s="17">
        <f>'Src_Inventory'!A228</f>
        <v/>
      </c>
      <c r="B212" s="17">
        <f>'Src_Inventory'!B228</f>
        <v/>
      </c>
      <c r="C212" s="17">
        <f>'Src_Inventory'!G228</f>
        <v/>
      </c>
      <c r="D212" s="17">
        <f>"AC-"&amp;A212</f>
        <v/>
      </c>
      <c r="E212" s="17">
        <f>'Src_Inventory'!L228</f>
        <v/>
      </c>
      <c r="F212" s="17">
        <f>'Src_Inventory'!M228</f>
        <v/>
      </c>
      <c r="G212" s="17">
        <f>'Src_Inventory'!N228</f>
        <v/>
      </c>
      <c r="H212" s="18">
        <f>'Src_Inventory'!O228</f>
        <v/>
      </c>
      <c r="I212" s="18">
        <f>ROUNDUP(H212,0)</f>
        <v/>
      </c>
      <c r="J212" s="18">
        <f>'Src_Inventory'!E228</f>
        <v/>
      </c>
      <c r="K212" s="18">
        <f>MAX(I212,J212)</f>
        <v/>
      </c>
      <c r="L212" s="19">
        <f>IF(C212="COVERED",'Parameters &amp; Sources'!$B$11,'Parameters &amp; Sources'!$B$12)</f>
        <v/>
      </c>
      <c r="M212" s="19">
        <f>K212*L212</f>
        <v/>
      </c>
      <c r="N212" s="20">
        <f>COUNTIFS('Src_Billing_Aug'!$E$6:$E$774,A212,'Src_Billing_Aug'!$D$6:$D$774,E212)</f>
        <v/>
      </c>
      <c r="O212" s="18">
        <f>IF(N212=0,"",SUMIFS('Src_Billing_Aug'!$I$6:$I$774,'Src_Billing_Aug'!$E$6:$E$774,A212,'Src_Billing_Aug'!$D$6:$D$774,E212))</f>
        <v/>
      </c>
      <c r="P212" s="19">
        <f>IF(N212=0,"",SUMIFS('Src_Billing_Aug'!$L$6:$L$774,'Src_Billing_Aug'!$E$6:$E$774,A212,'Src_Billing_Aug'!$D$6:$D$774,E212))</f>
        <v/>
      </c>
      <c r="Q212" s="19">
        <f>SUMIFS('Src_Billing_Aug'!$M$6:$M$774,'Src_Billing_Aug'!$E$6:$E$774,A212,'Src_Billing_Aug'!$D$6:$D$774,E212)</f>
        <v/>
      </c>
      <c r="R212" s="19">
        <f>Q212-M212</f>
        <v/>
      </c>
      <c r="S212" s="17">
        <f>IF(N212=0,"MISSING CHARGE",IF(N212&gt;1,"DUPLICATE CHARGE",IF(ABS(R212)&lt;0.005,"MATCH","VARIANCE")))</f>
        <v/>
      </c>
      <c r="T212" s="17">
        <f>IF(AND(C212="COVERED",K212&gt;'Parameters &amp; Sources'!$B$13),"BOARD REVIEW - OVER 40 FT","")</f>
        <v/>
      </c>
      <c r="U212" s="17" t="inlineStr">
        <is>
          <t>slip_inventory_2026-08.csv; billing_transactions_2022_2026.csv</t>
        </is>
      </c>
    </row>
    <row r="213">
      <c r="A213" s="21">
        <f>'Src_Inventory'!A229</f>
        <v/>
      </c>
      <c r="B213" s="21">
        <f>'Src_Inventory'!B229</f>
        <v/>
      </c>
      <c r="C213" s="21">
        <f>'Src_Inventory'!G229</f>
        <v/>
      </c>
      <c r="D213" s="21">
        <f>"AC-"&amp;A213</f>
        <v/>
      </c>
      <c r="E213" s="21">
        <f>'Src_Inventory'!L229</f>
        <v/>
      </c>
      <c r="F213" s="21">
        <f>'Src_Inventory'!M229</f>
        <v/>
      </c>
      <c r="G213" s="21">
        <f>'Src_Inventory'!N229</f>
        <v/>
      </c>
      <c r="H213" s="22">
        <f>'Src_Inventory'!O229</f>
        <v/>
      </c>
      <c r="I213" s="22">
        <f>ROUNDUP(H213,0)</f>
        <v/>
      </c>
      <c r="J213" s="22">
        <f>'Src_Inventory'!E229</f>
        <v/>
      </c>
      <c r="K213" s="22">
        <f>MAX(I213,J213)</f>
        <v/>
      </c>
      <c r="L213" s="23">
        <f>IF(C213="COVERED",'Parameters &amp; Sources'!$B$11,'Parameters &amp; Sources'!$B$12)</f>
        <v/>
      </c>
      <c r="M213" s="23">
        <f>K213*L213</f>
        <v/>
      </c>
      <c r="N213" s="24">
        <f>COUNTIFS('Src_Billing_Aug'!$E$6:$E$774,A213,'Src_Billing_Aug'!$D$6:$D$774,E213)</f>
        <v/>
      </c>
      <c r="O213" s="22">
        <f>IF(N213=0,"",SUMIFS('Src_Billing_Aug'!$I$6:$I$774,'Src_Billing_Aug'!$E$6:$E$774,A213,'Src_Billing_Aug'!$D$6:$D$774,E213))</f>
        <v/>
      </c>
      <c r="P213" s="23">
        <f>IF(N213=0,"",SUMIFS('Src_Billing_Aug'!$L$6:$L$774,'Src_Billing_Aug'!$E$6:$E$774,A213,'Src_Billing_Aug'!$D$6:$D$774,E213))</f>
        <v/>
      </c>
      <c r="Q213" s="23">
        <f>SUMIFS('Src_Billing_Aug'!$M$6:$M$774,'Src_Billing_Aug'!$E$6:$E$774,A213,'Src_Billing_Aug'!$D$6:$D$774,E213)</f>
        <v/>
      </c>
      <c r="R213" s="23">
        <f>Q213-M213</f>
        <v/>
      </c>
      <c r="S213" s="21">
        <f>IF(N213=0,"MISSING CHARGE",IF(N213&gt;1,"DUPLICATE CHARGE",IF(ABS(R213)&lt;0.005,"MATCH","VARIANCE")))</f>
        <v/>
      </c>
      <c r="T213" s="21">
        <f>IF(AND(C213="COVERED",K213&gt;'Parameters &amp; Sources'!$B$13),"BOARD REVIEW - OVER 40 FT","")</f>
        <v/>
      </c>
      <c r="U213" s="21" t="inlineStr">
        <is>
          <t>slip_inventory_2026-08.csv; billing_transactions_2022_2026.csv</t>
        </is>
      </c>
    </row>
    <row r="214">
      <c r="A214" s="17">
        <f>'Src_Inventory'!A230</f>
        <v/>
      </c>
      <c r="B214" s="17">
        <f>'Src_Inventory'!B230</f>
        <v/>
      </c>
      <c r="C214" s="17">
        <f>'Src_Inventory'!G230</f>
        <v/>
      </c>
      <c r="D214" s="17">
        <f>"AC-"&amp;A214</f>
        <v/>
      </c>
      <c r="E214" s="17">
        <f>'Src_Inventory'!L230</f>
        <v/>
      </c>
      <c r="F214" s="17">
        <f>'Src_Inventory'!M230</f>
        <v/>
      </c>
      <c r="G214" s="17">
        <f>'Src_Inventory'!N230</f>
        <v/>
      </c>
      <c r="H214" s="18">
        <f>'Src_Inventory'!O230</f>
        <v/>
      </c>
      <c r="I214" s="18">
        <f>ROUNDUP(H214,0)</f>
        <v/>
      </c>
      <c r="J214" s="18">
        <f>'Src_Inventory'!E230</f>
        <v/>
      </c>
      <c r="K214" s="18">
        <f>MAX(I214,J214)</f>
        <v/>
      </c>
      <c r="L214" s="19">
        <f>IF(C214="COVERED",'Parameters &amp; Sources'!$B$11,'Parameters &amp; Sources'!$B$12)</f>
        <v/>
      </c>
      <c r="M214" s="19">
        <f>K214*L214</f>
        <v/>
      </c>
      <c r="N214" s="20">
        <f>COUNTIFS('Src_Billing_Aug'!$E$6:$E$774,A214,'Src_Billing_Aug'!$D$6:$D$774,E214)</f>
        <v/>
      </c>
      <c r="O214" s="18">
        <f>IF(N214=0,"",SUMIFS('Src_Billing_Aug'!$I$6:$I$774,'Src_Billing_Aug'!$E$6:$E$774,A214,'Src_Billing_Aug'!$D$6:$D$774,E214))</f>
        <v/>
      </c>
      <c r="P214" s="19">
        <f>IF(N214=0,"",SUMIFS('Src_Billing_Aug'!$L$6:$L$774,'Src_Billing_Aug'!$E$6:$E$774,A214,'Src_Billing_Aug'!$D$6:$D$774,E214))</f>
        <v/>
      </c>
      <c r="Q214" s="19">
        <f>SUMIFS('Src_Billing_Aug'!$M$6:$M$774,'Src_Billing_Aug'!$E$6:$E$774,A214,'Src_Billing_Aug'!$D$6:$D$774,E214)</f>
        <v/>
      </c>
      <c r="R214" s="19">
        <f>Q214-M214</f>
        <v/>
      </c>
      <c r="S214" s="17">
        <f>IF(N214=0,"MISSING CHARGE",IF(N214&gt;1,"DUPLICATE CHARGE",IF(ABS(R214)&lt;0.005,"MATCH","VARIANCE")))</f>
        <v/>
      </c>
      <c r="T214" s="17">
        <f>IF(AND(C214="COVERED",K214&gt;'Parameters &amp; Sources'!$B$13),"BOARD REVIEW - OVER 40 FT","")</f>
        <v/>
      </c>
      <c r="U214" s="17" t="inlineStr">
        <is>
          <t>slip_inventory_2026-08.csv; billing_transactions_2022_2026.csv</t>
        </is>
      </c>
    </row>
    <row r="215">
      <c r="A215" s="21">
        <f>'Src_Inventory'!A231</f>
        <v/>
      </c>
      <c r="B215" s="21">
        <f>'Src_Inventory'!B231</f>
        <v/>
      </c>
      <c r="C215" s="21">
        <f>'Src_Inventory'!G231</f>
        <v/>
      </c>
      <c r="D215" s="21">
        <f>"AC-"&amp;A215</f>
        <v/>
      </c>
      <c r="E215" s="21">
        <f>'Src_Inventory'!L231</f>
        <v/>
      </c>
      <c r="F215" s="21">
        <f>'Src_Inventory'!M231</f>
        <v/>
      </c>
      <c r="G215" s="21">
        <f>'Src_Inventory'!N231</f>
        <v/>
      </c>
      <c r="H215" s="22">
        <f>'Src_Inventory'!O231</f>
        <v/>
      </c>
      <c r="I215" s="22">
        <f>ROUNDUP(H215,0)</f>
        <v/>
      </c>
      <c r="J215" s="22">
        <f>'Src_Inventory'!E231</f>
        <v/>
      </c>
      <c r="K215" s="22">
        <f>MAX(I215,J215)</f>
        <v/>
      </c>
      <c r="L215" s="23">
        <f>IF(C215="COVERED",'Parameters &amp; Sources'!$B$11,'Parameters &amp; Sources'!$B$12)</f>
        <v/>
      </c>
      <c r="M215" s="23">
        <f>K215*L215</f>
        <v/>
      </c>
      <c r="N215" s="24">
        <f>COUNTIFS('Src_Billing_Aug'!$E$6:$E$774,A215,'Src_Billing_Aug'!$D$6:$D$774,E215)</f>
        <v/>
      </c>
      <c r="O215" s="22">
        <f>IF(N215=0,"",SUMIFS('Src_Billing_Aug'!$I$6:$I$774,'Src_Billing_Aug'!$E$6:$E$774,A215,'Src_Billing_Aug'!$D$6:$D$774,E215))</f>
        <v/>
      </c>
      <c r="P215" s="23">
        <f>IF(N215=0,"",SUMIFS('Src_Billing_Aug'!$L$6:$L$774,'Src_Billing_Aug'!$E$6:$E$774,A215,'Src_Billing_Aug'!$D$6:$D$774,E215))</f>
        <v/>
      </c>
      <c r="Q215" s="23">
        <f>SUMIFS('Src_Billing_Aug'!$M$6:$M$774,'Src_Billing_Aug'!$E$6:$E$774,A215,'Src_Billing_Aug'!$D$6:$D$774,E215)</f>
        <v/>
      </c>
      <c r="R215" s="23">
        <f>Q215-M215</f>
        <v/>
      </c>
      <c r="S215" s="21">
        <f>IF(N215=0,"MISSING CHARGE",IF(N215&gt;1,"DUPLICATE CHARGE",IF(ABS(R215)&lt;0.005,"MATCH","VARIANCE")))</f>
        <v/>
      </c>
      <c r="T215" s="21">
        <f>IF(AND(C215="COVERED",K215&gt;'Parameters &amp; Sources'!$B$13),"BOARD REVIEW - OVER 40 FT","")</f>
        <v/>
      </c>
      <c r="U215" s="21" t="inlineStr">
        <is>
          <t>slip_inventory_2026-08.csv; billing_transactions_2022_2026.csv</t>
        </is>
      </c>
    </row>
    <row r="216">
      <c r="A216" s="17">
        <f>'Src_Inventory'!A232</f>
        <v/>
      </c>
      <c r="B216" s="17">
        <f>'Src_Inventory'!B232</f>
        <v/>
      </c>
      <c r="C216" s="17">
        <f>'Src_Inventory'!G232</f>
        <v/>
      </c>
      <c r="D216" s="17">
        <f>"AC-"&amp;A216</f>
        <v/>
      </c>
      <c r="E216" s="17">
        <f>'Src_Inventory'!L232</f>
        <v/>
      </c>
      <c r="F216" s="17">
        <f>'Src_Inventory'!M232</f>
        <v/>
      </c>
      <c r="G216" s="17">
        <f>'Src_Inventory'!N232</f>
        <v/>
      </c>
      <c r="H216" s="18">
        <f>'Src_Inventory'!O232</f>
        <v/>
      </c>
      <c r="I216" s="18">
        <f>ROUNDUP(H216,0)</f>
        <v/>
      </c>
      <c r="J216" s="18">
        <f>'Src_Inventory'!E232</f>
        <v/>
      </c>
      <c r="K216" s="18">
        <f>MAX(I216,J216)</f>
        <v/>
      </c>
      <c r="L216" s="19">
        <f>IF(C216="COVERED",'Parameters &amp; Sources'!$B$11,'Parameters &amp; Sources'!$B$12)</f>
        <v/>
      </c>
      <c r="M216" s="19">
        <f>K216*L216</f>
        <v/>
      </c>
      <c r="N216" s="20">
        <f>COUNTIFS('Src_Billing_Aug'!$E$6:$E$774,A216,'Src_Billing_Aug'!$D$6:$D$774,E216)</f>
        <v/>
      </c>
      <c r="O216" s="18">
        <f>IF(N216=0,"",SUMIFS('Src_Billing_Aug'!$I$6:$I$774,'Src_Billing_Aug'!$E$6:$E$774,A216,'Src_Billing_Aug'!$D$6:$D$774,E216))</f>
        <v/>
      </c>
      <c r="P216" s="19">
        <f>IF(N216=0,"",SUMIFS('Src_Billing_Aug'!$L$6:$L$774,'Src_Billing_Aug'!$E$6:$E$774,A216,'Src_Billing_Aug'!$D$6:$D$774,E216))</f>
        <v/>
      </c>
      <c r="Q216" s="19">
        <f>SUMIFS('Src_Billing_Aug'!$M$6:$M$774,'Src_Billing_Aug'!$E$6:$E$774,A216,'Src_Billing_Aug'!$D$6:$D$774,E216)</f>
        <v/>
      </c>
      <c r="R216" s="19">
        <f>Q216-M216</f>
        <v/>
      </c>
      <c r="S216" s="17">
        <f>IF(N216=0,"MISSING CHARGE",IF(N216&gt;1,"DUPLICATE CHARGE",IF(ABS(R216)&lt;0.005,"MATCH","VARIANCE")))</f>
        <v/>
      </c>
      <c r="T216" s="17">
        <f>IF(AND(C216="COVERED",K216&gt;'Parameters &amp; Sources'!$B$13),"BOARD REVIEW - OVER 40 FT","")</f>
        <v/>
      </c>
      <c r="U216" s="17" t="inlineStr">
        <is>
          <t>slip_inventory_2026-08.csv; billing_transactions_2022_2026.csv</t>
        </is>
      </c>
    </row>
    <row r="217">
      <c r="A217" s="21">
        <f>'Src_Inventory'!A233</f>
        <v/>
      </c>
      <c r="B217" s="21">
        <f>'Src_Inventory'!B233</f>
        <v/>
      </c>
      <c r="C217" s="21">
        <f>'Src_Inventory'!G233</f>
        <v/>
      </c>
      <c r="D217" s="21">
        <f>"AC-"&amp;A217</f>
        <v/>
      </c>
      <c r="E217" s="21">
        <f>'Src_Inventory'!L233</f>
        <v/>
      </c>
      <c r="F217" s="21">
        <f>'Src_Inventory'!M233</f>
        <v/>
      </c>
      <c r="G217" s="21">
        <f>'Src_Inventory'!N233</f>
        <v/>
      </c>
      <c r="H217" s="22">
        <f>'Src_Inventory'!O233</f>
        <v/>
      </c>
      <c r="I217" s="22">
        <f>ROUNDUP(H217,0)</f>
        <v/>
      </c>
      <c r="J217" s="22">
        <f>'Src_Inventory'!E233</f>
        <v/>
      </c>
      <c r="K217" s="22">
        <f>MAX(I217,J217)</f>
        <v/>
      </c>
      <c r="L217" s="23">
        <f>IF(C217="COVERED",'Parameters &amp; Sources'!$B$11,'Parameters &amp; Sources'!$B$12)</f>
        <v/>
      </c>
      <c r="M217" s="23">
        <f>K217*L217</f>
        <v/>
      </c>
      <c r="N217" s="24">
        <f>COUNTIFS('Src_Billing_Aug'!$E$6:$E$774,A217,'Src_Billing_Aug'!$D$6:$D$774,E217)</f>
        <v/>
      </c>
      <c r="O217" s="22">
        <f>IF(N217=0,"",SUMIFS('Src_Billing_Aug'!$I$6:$I$774,'Src_Billing_Aug'!$E$6:$E$774,A217,'Src_Billing_Aug'!$D$6:$D$774,E217))</f>
        <v/>
      </c>
      <c r="P217" s="23">
        <f>IF(N217=0,"",SUMIFS('Src_Billing_Aug'!$L$6:$L$774,'Src_Billing_Aug'!$E$6:$E$774,A217,'Src_Billing_Aug'!$D$6:$D$774,E217))</f>
        <v/>
      </c>
      <c r="Q217" s="23">
        <f>SUMIFS('Src_Billing_Aug'!$M$6:$M$774,'Src_Billing_Aug'!$E$6:$E$774,A217,'Src_Billing_Aug'!$D$6:$D$774,E217)</f>
        <v/>
      </c>
      <c r="R217" s="23">
        <f>Q217-M217</f>
        <v/>
      </c>
      <c r="S217" s="21">
        <f>IF(N217=0,"MISSING CHARGE",IF(N217&gt;1,"DUPLICATE CHARGE",IF(ABS(R217)&lt;0.005,"MATCH","VARIANCE")))</f>
        <v/>
      </c>
      <c r="T217" s="21">
        <f>IF(AND(C217="COVERED",K217&gt;'Parameters &amp; Sources'!$B$13),"BOARD REVIEW - OVER 40 FT","")</f>
        <v/>
      </c>
      <c r="U217" s="21" t="inlineStr">
        <is>
          <t>slip_inventory_2026-08.csv; billing_transactions_2022_2026.csv</t>
        </is>
      </c>
    </row>
    <row r="218">
      <c r="A218" s="17">
        <f>'Src_Inventory'!A234</f>
        <v/>
      </c>
      <c r="B218" s="17">
        <f>'Src_Inventory'!B234</f>
        <v/>
      </c>
      <c r="C218" s="17">
        <f>'Src_Inventory'!G234</f>
        <v/>
      </c>
      <c r="D218" s="17">
        <f>"AC-"&amp;A218</f>
        <v/>
      </c>
      <c r="E218" s="17">
        <f>'Src_Inventory'!L234</f>
        <v/>
      </c>
      <c r="F218" s="17">
        <f>'Src_Inventory'!M234</f>
        <v/>
      </c>
      <c r="G218" s="17">
        <f>'Src_Inventory'!N234</f>
        <v/>
      </c>
      <c r="H218" s="18">
        <f>'Src_Inventory'!O234</f>
        <v/>
      </c>
      <c r="I218" s="18">
        <f>ROUNDUP(H218,0)</f>
        <v/>
      </c>
      <c r="J218" s="18">
        <f>'Src_Inventory'!E234</f>
        <v/>
      </c>
      <c r="K218" s="18">
        <f>MAX(I218,J218)</f>
        <v/>
      </c>
      <c r="L218" s="19">
        <f>IF(C218="COVERED",'Parameters &amp; Sources'!$B$11,'Parameters &amp; Sources'!$B$12)</f>
        <v/>
      </c>
      <c r="M218" s="19">
        <f>K218*L218</f>
        <v/>
      </c>
      <c r="N218" s="20">
        <f>COUNTIFS('Src_Billing_Aug'!$E$6:$E$774,A218,'Src_Billing_Aug'!$D$6:$D$774,E218)</f>
        <v/>
      </c>
      <c r="O218" s="18">
        <f>IF(N218=0,"",SUMIFS('Src_Billing_Aug'!$I$6:$I$774,'Src_Billing_Aug'!$E$6:$E$774,A218,'Src_Billing_Aug'!$D$6:$D$774,E218))</f>
        <v/>
      </c>
      <c r="P218" s="19">
        <f>IF(N218=0,"",SUMIFS('Src_Billing_Aug'!$L$6:$L$774,'Src_Billing_Aug'!$E$6:$E$774,A218,'Src_Billing_Aug'!$D$6:$D$774,E218))</f>
        <v/>
      </c>
      <c r="Q218" s="19">
        <f>SUMIFS('Src_Billing_Aug'!$M$6:$M$774,'Src_Billing_Aug'!$E$6:$E$774,A218,'Src_Billing_Aug'!$D$6:$D$774,E218)</f>
        <v/>
      </c>
      <c r="R218" s="19">
        <f>Q218-M218</f>
        <v/>
      </c>
      <c r="S218" s="17">
        <f>IF(N218=0,"MISSING CHARGE",IF(N218&gt;1,"DUPLICATE CHARGE",IF(ABS(R218)&lt;0.005,"MATCH","VARIANCE")))</f>
        <v/>
      </c>
      <c r="T218" s="17">
        <f>IF(AND(C218="COVERED",K218&gt;'Parameters &amp; Sources'!$B$13),"BOARD REVIEW - OVER 40 FT","")</f>
        <v/>
      </c>
      <c r="U218" s="17" t="inlineStr">
        <is>
          <t>slip_inventory_2026-08.csv; billing_transactions_2022_2026.csv</t>
        </is>
      </c>
    </row>
    <row r="219">
      <c r="A219" s="21">
        <f>'Src_Inventory'!A235</f>
        <v/>
      </c>
      <c r="B219" s="21">
        <f>'Src_Inventory'!B235</f>
        <v/>
      </c>
      <c r="C219" s="21">
        <f>'Src_Inventory'!G235</f>
        <v/>
      </c>
      <c r="D219" s="21">
        <f>"AC-"&amp;A219</f>
        <v/>
      </c>
      <c r="E219" s="21">
        <f>'Src_Inventory'!L235</f>
        <v/>
      </c>
      <c r="F219" s="21">
        <f>'Src_Inventory'!M235</f>
        <v/>
      </c>
      <c r="G219" s="21">
        <f>'Src_Inventory'!N235</f>
        <v/>
      </c>
      <c r="H219" s="22">
        <f>'Src_Inventory'!O235</f>
        <v/>
      </c>
      <c r="I219" s="22">
        <f>ROUNDUP(H219,0)</f>
        <v/>
      </c>
      <c r="J219" s="22">
        <f>'Src_Inventory'!E235</f>
        <v/>
      </c>
      <c r="K219" s="22">
        <f>MAX(I219,J219)</f>
        <v/>
      </c>
      <c r="L219" s="23">
        <f>IF(C219="COVERED",'Parameters &amp; Sources'!$B$11,'Parameters &amp; Sources'!$B$12)</f>
        <v/>
      </c>
      <c r="M219" s="23">
        <f>K219*L219</f>
        <v/>
      </c>
      <c r="N219" s="24">
        <f>COUNTIFS('Src_Billing_Aug'!$E$6:$E$774,A219,'Src_Billing_Aug'!$D$6:$D$774,E219)</f>
        <v/>
      </c>
      <c r="O219" s="22">
        <f>IF(N219=0,"",SUMIFS('Src_Billing_Aug'!$I$6:$I$774,'Src_Billing_Aug'!$E$6:$E$774,A219,'Src_Billing_Aug'!$D$6:$D$774,E219))</f>
        <v/>
      </c>
      <c r="P219" s="23">
        <f>IF(N219=0,"",SUMIFS('Src_Billing_Aug'!$L$6:$L$774,'Src_Billing_Aug'!$E$6:$E$774,A219,'Src_Billing_Aug'!$D$6:$D$774,E219))</f>
        <v/>
      </c>
      <c r="Q219" s="23">
        <f>SUMIFS('Src_Billing_Aug'!$M$6:$M$774,'Src_Billing_Aug'!$E$6:$E$774,A219,'Src_Billing_Aug'!$D$6:$D$774,E219)</f>
        <v/>
      </c>
      <c r="R219" s="23">
        <f>Q219-M219</f>
        <v/>
      </c>
      <c r="S219" s="21">
        <f>IF(N219=0,"MISSING CHARGE",IF(N219&gt;1,"DUPLICATE CHARGE",IF(ABS(R219)&lt;0.005,"MATCH","VARIANCE")))</f>
        <v/>
      </c>
      <c r="T219" s="21">
        <f>IF(AND(C219="COVERED",K219&gt;'Parameters &amp; Sources'!$B$13),"BOARD REVIEW - OVER 40 FT","")</f>
        <v/>
      </c>
      <c r="U219" s="21" t="inlineStr">
        <is>
          <t>slip_inventory_2026-08.csv; billing_transactions_2022_2026.csv</t>
        </is>
      </c>
    </row>
    <row r="220">
      <c r="A220" s="17">
        <f>'Src_Inventory'!A237</f>
        <v/>
      </c>
      <c r="B220" s="17">
        <f>'Src_Inventory'!B237</f>
        <v/>
      </c>
      <c r="C220" s="17">
        <f>'Src_Inventory'!G237</f>
        <v/>
      </c>
      <c r="D220" s="17">
        <f>"AC-"&amp;A220</f>
        <v/>
      </c>
      <c r="E220" s="17">
        <f>'Src_Inventory'!L237</f>
        <v/>
      </c>
      <c r="F220" s="17">
        <f>'Src_Inventory'!M237</f>
        <v/>
      </c>
      <c r="G220" s="17">
        <f>'Src_Inventory'!N237</f>
        <v/>
      </c>
      <c r="H220" s="18">
        <f>'Src_Inventory'!O237</f>
        <v/>
      </c>
      <c r="I220" s="18">
        <f>ROUNDUP(H220,0)</f>
        <v/>
      </c>
      <c r="J220" s="18">
        <f>'Src_Inventory'!E237</f>
        <v/>
      </c>
      <c r="K220" s="18">
        <f>MAX(I220,J220)</f>
        <v/>
      </c>
      <c r="L220" s="19">
        <f>IF(C220="COVERED",'Parameters &amp; Sources'!$B$11,'Parameters &amp; Sources'!$B$12)</f>
        <v/>
      </c>
      <c r="M220" s="19">
        <f>K220*L220</f>
        <v/>
      </c>
      <c r="N220" s="20">
        <f>COUNTIFS('Src_Billing_Aug'!$E$6:$E$774,A220,'Src_Billing_Aug'!$D$6:$D$774,E220)</f>
        <v/>
      </c>
      <c r="O220" s="18">
        <f>IF(N220=0,"",SUMIFS('Src_Billing_Aug'!$I$6:$I$774,'Src_Billing_Aug'!$E$6:$E$774,A220,'Src_Billing_Aug'!$D$6:$D$774,E220))</f>
        <v/>
      </c>
      <c r="P220" s="19">
        <f>IF(N220=0,"",SUMIFS('Src_Billing_Aug'!$L$6:$L$774,'Src_Billing_Aug'!$E$6:$E$774,A220,'Src_Billing_Aug'!$D$6:$D$774,E220))</f>
        <v/>
      </c>
      <c r="Q220" s="19">
        <f>SUMIFS('Src_Billing_Aug'!$M$6:$M$774,'Src_Billing_Aug'!$E$6:$E$774,A220,'Src_Billing_Aug'!$D$6:$D$774,E220)</f>
        <v/>
      </c>
      <c r="R220" s="19">
        <f>Q220-M220</f>
        <v/>
      </c>
      <c r="S220" s="17">
        <f>IF(N220=0,"MISSING CHARGE",IF(N220&gt;1,"DUPLICATE CHARGE",IF(ABS(R220)&lt;0.005,"MATCH","VARIANCE")))</f>
        <v/>
      </c>
      <c r="T220" s="17">
        <f>IF(AND(C220="COVERED",K220&gt;'Parameters &amp; Sources'!$B$13),"BOARD REVIEW - OVER 40 FT","")</f>
        <v/>
      </c>
      <c r="U220" s="17" t="inlineStr">
        <is>
          <t>slip_inventory_2026-08.csv; billing_transactions_2022_2026.csv</t>
        </is>
      </c>
    </row>
    <row r="221">
      <c r="A221" s="21">
        <f>'Src_Inventory'!A238</f>
        <v/>
      </c>
      <c r="B221" s="21">
        <f>'Src_Inventory'!B238</f>
        <v/>
      </c>
      <c r="C221" s="21">
        <f>'Src_Inventory'!G238</f>
        <v/>
      </c>
      <c r="D221" s="21">
        <f>"AC-"&amp;A221</f>
        <v/>
      </c>
      <c r="E221" s="21">
        <f>'Src_Inventory'!L238</f>
        <v/>
      </c>
      <c r="F221" s="21">
        <f>'Src_Inventory'!M238</f>
        <v/>
      </c>
      <c r="G221" s="21">
        <f>'Src_Inventory'!N238</f>
        <v/>
      </c>
      <c r="H221" s="22">
        <f>'Src_Inventory'!O238</f>
        <v/>
      </c>
      <c r="I221" s="22">
        <f>ROUNDUP(H221,0)</f>
        <v/>
      </c>
      <c r="J221" s="22">
        <f>'Src_Inventory'!E238</f>
        <v/>
      </c>
      <c r="K221" s="22">
        <f>MAX(I221,J221)</f>
        <v/>
      </c>
      <c r="L221" s="23">
        <f>IF(C221="COVERED",'Parameters &amp; Sources'!$B$11,'Parameters &amp; Sources'!$B$12)</f>
        <v/>
      </c>
      <c r="M221" s="23">
        <f>K221*L221</f>
        <v/>
      </c>
      <c r="N221" s="24">
        <f>COUNTIFS('Src_Billing_Aug'!$E$6:$E$774,A221,'Src_Billing_Aug'!$D$6:$D$774,E221)</f>
        <v/>
      </c>
      <c r="O221" s="22">
        <f>IF(N221=0,"",SUMIFS('Src_Billing_Aug'!$I$6:$I$774,'Src_Billing_Aug'!$E$6:$E$774,A221,'Src_Billing_Aug'!$D$6:$D$774,E221))</f>
        <v/>
      </c>
      <c r="P221" s="23">
        <f>IF(N221=0,"",SUMIFS('Src_Billing_Aug'!$L$6:$L$774,'Src_Billing_Aug'!$E$6:$E$774,A221,'Src_Billing_Aug'!$D$6:$D$774,E221))</f>
        <v/>
      </c>
      <c r="Q221" s="23">
        <f>SUMIFS('Src_Billing_Aug'!$M$6:$M$774,'Src_Billing_Aug'!$E$6:$E$774,A221,'Src_Billing_Aug'!$D$6:$D$774,E221)</f>
        <v/>
      </c>
      <c r="R221" s="23">
        <f>Q221-M221</f>
        <v/>
      </c>
      <c r="S221" s="21">
        <f>IF(N221=0,"MISSING CHARGE",IF(N221&gt;1,"DUPLICATE CHARGE",IF(ABS(R221)&lt;0.005,"MATCH","VARIANCE")))</f>
        <v/>
      </c>
      <c r="T221" s="21">
        <f>IF(AND(C221="COVERED",K221&gt;'Parameters &amp; Sources'!$B$13),"BOARD REVIEW - OVER 40 FT","")</f>
        <v/>
      </c>
      <c r="U221" s="21" t="inlineStr">
        <is>
          <t>slip_inventory_2026-08.csv; billing_transactions_2022_2026.csv</t>
        </is>
      </c>
    </row>
    <row r="222">
      <c r="A222" s="17">
        <f>'Src_Inventory'!A239</f>
        <v/>
      </c>
      <c r="B222" s="17">
        <f>'Src_Inventory'!B239</f>
        <v/>
      </c>
      <c r="C222" s="17">
        <f>'Src_Inventory'!G239</f>
        <v/>
      </c>
      <c r="D222" s="17">
        <f>"AC-"&amp;A222</f>
        <v/>
      </c>
      <c r="E222" s="17">
        <f>'Src_Inventory'!L239</f>
        <v/>
      </c>
      <c r="F222" s="17">
        <f>'Src_Inventory'!M239</f>
        <v/>
      </c>
      <c r="G222" s="17">
        <f>'Src_Inventory'!N239</f>
        <v/>
      </c>
      <c r="H222" s="18">
        <f>'Src_Inventory'!O239</f>
        <v/>
      </c>
      <c r="I222" s="18">
        <f>ROUNDUP(H222,0)</f>
        <v/>
      </c>
      <c r="J222" s="18">
        <f>'Src_Inventory'!E239</f>
        <v/>
      </c>
      <c r="K222" s="18">
        <f>MAX(I222,J222)</f>
        <v/>
      </c>
      <c r="L222" s="19">
        <f>IF(C222="COVERED",'Parameters &amp; Sources'!$B$11,'Parameters &amp; Sources'!$B$12)</f>
        <v/>
      </c>
      <c r="M222" s="19">
        <f>K222*L222</f>
        <v/>
      </c>
      <c r="N222" s="20">
        <f>COUNTIFS('Src_Billing_Aug'!$E$6:$E$774,A222,'Src_Billing_Aug'!$D$6:$D$774,E222)</f>
        <v/>
      </c>
      <c r="O222" s="18">
        <f>IF(N222=0,"",SUMIFS('Src_Billing_Aug'!$I$6:$I$774,'Src_Billing_Aug'!$E$6:$E$774,A222,'Src_Billing_Aug'!$D$6:$D$774,E222))</f>
        <v/>
      </c>
      <c r="P222" s="19">
        <f>IF(N222=0,"",SUMIFS('Src_Billing_Aug'!$L$6:$L$774,'Src_Billing_Aug'!$E$6:$E$774,A222,'Src_Billing_Aug'!$D$6:$D$774,E222))</f>
        <v/>
      </c>
      <c r="Q222" s="19">
        <f>SUMIFS('Src_Billing_Aug'!$M$6:$M$774,'Src_Billing_Aug'!$E$6:$E$774,A222,'Src_Billing_Aug'!$D$6:$D$774,E222)</f>
        <v/>
      </c>
      <c r="R222" s="19">
        <f>Q222-M222</f>
        <v/>
      </c>
      <c r="S222" s="17">
        <f>IF(N222=0,"MISSING CHARGE",IF(N222&gt;1,"DUPLICATE CHARGE",IF(ABS(R222)&lt;0.005,"MATCH","VARIANCE")))</f>
        <v/>
      </c>
      <c r="T222" s="17">
        <f>IF(AND(C222="COVERED",K222&gt;'Parameters &amp; Sources'!$B$13),"BOARD REVIEW - OVER 40 FT","")</f>
        <v/>
      </c>
      <c r="U222" s="17" t="inlineStr">
        <is>
          <t>slip_inventory_2026-08.csv; billing_transactions_2022_2026.csv</t>
        </is>
      </c>
    </row>
    <row r="223">
      <c r="A223" s="21">
        <f>'Src_Inventory'!A241</f>
        <v/>
      </c>
      <c r="B223" s="21">
        <f>'Src_Inventory'!B241</f>
        <v/>
      </c>
      <c r="C223" s="21">
        <f>'Src_Inventory'!G241</f>
        <v/>
      </c>
      <c r="D223" s="21">
        <f>"AC-"&amp;A223</f>
        <v/>
      </c>
      <c r="E223" s="21">
        <f>'Src_Inventory'!L241</f>
        <v/>
      </c>
      <c r="F223" s="21">
        <f>'Src_Inventory'!M241</f>
        <v/>
      </c>
      <c r="G223" s="21">
        <f>'Src_Inventory'!N241</f>
        <v/>
      </c>
      <c r="H223" s="22">
        <f>'Src_Inventory'!O241</f>
        <v/>
      </c>
      <c r="I223" s="22">
        <f>ROUNDUP(H223,0)</f>
        <v/>
      </c>
      <c r="J223" s="22">
        <f>'Src_Inventory'!E241</f>
        <v/>
      </c>
      <c r="K223" s="22">
        <f>MAX(I223,J223)</f>
        <v/>
      </c>
      <c r="L223" s="23">
        <f>IF(C223="COVERED",'Parameters &amp; Sources'!$B$11,'Parameters &amp; Sources'!$B$12)</f>
        <v/>
      </c>
      <c r="M223" s="23">
        <f>K223*L223</f>
        <v/>
      </c>
      <c r="N223" s="24">
        <f>COUNTIFS('Src_Billing_Aug'!$E$6:$E$774,A223,'Src_Billing_Aug'!$D$6:$D$774,E223)</f>
        <v/>
      </c>
      <c r="O223" s="22">
        <f>IF(N223=0,"",SUMIFS('Src_Billing_Aug'!$I$6:$I$774,'Src_Billing_Aug'!$E$6:$E$774,A223,'Src_Billing_Aug'!$D$6:$D$774,E223))</f>
        <v/>
      </c>
      <c r="P223" s="23">
        <f>IF(N223=0,"",SUMIFS('Src_Billing_Aug'!$L$6:$L$774,'Src_Billing_Aug'!$E$6:$E$774,A223,'Src_Billing_Aug'!$D$6:$D$774,E223))</f>
        <v/>
      </c>
      <c r="Q223" s="23">
        <f>SUMIFS('Src_Billing_Aug'!$M$6:$M$774,'Src_Billing_Aug'!$E$6:$E$774,A223,'Src_Billing_Aug'!$D$6:$D$774,E223)</f>
        <v/>
      </c>
      <c r="R223" s="23">
        <f>Q223-M223</f>
        <v/>
      </c>
      <c r="S223" s="21">
        <f>IF(N223=0,"MISSING CHARGE",IF(N223&gt;1,"DUPLICATE CHARGE",IF(ABS(R223)&lt;0.005,"MATCH","VARIANCE")))</f>
        <v/>
      </c>
      <c r="T223" s="21">
        <f>IF(AND(C223="COVERED",K223&gt;'Parameters &amp; Sources'!$B$13),"BOARD REVIEW - OVER 40 FT","")</f>
        <v/>
      </c>
      <c r="U223" s="21" t="inlineStr">
        <is>
          <t>slip_inventory_2026-08.csv; billing_transactions_2022_2026.csv</t>
        </is>
      </c>
    </row>
    <row r="224">
      <c r="A224" s="17">
        <f>'Src_Inventory'!A242</f>
        <v/>
      </c>
      <c r="B224" s="17">
        <f>'Src_Inventory'!B242</f>
        <v/>
      </c>
      <c r="C224" s="17">
        <f>'Src_Inventory'!G242</f>
        <v/>
      </c>
      <c r="D224" s="17">
        <f>"AC-"&amp;A224</f>
        <v/>
      </c>
      <c r="E224" s="17">
        <f>'Src_Inventory'!L242</f>
        <v/>
      </c>
      <c r="F224" s="17">
        <f>'Src_Inventory'!M242</f>
        <v/>
      </c>
      <c r="G224" s="17">
        <f>'Src_Inventory'!N242</f>
        <v/>
      </c>
      <c r="H224" s="18">
        <f>'Src_Inventory'!O242</f>
        <v/>
      </c>
      <c r="I224" s="18">
        <f>ROUNDUP(H224,0)</f>
        <v/>
      </c>
      <c r="J224" s="18">
        <f>'Src_Inventory'!E242</f>
        <v/>
      </c>
      <c r="K224" s="18">
        <f>MAX(I224,J224)</f>
        <v/>
      </c>
      <c r="L224" s="19">
        <f>IF(C224="COVERED",'Parameters &amp; Sources'!$B$11,'Parameters &amp; Sources'!$B$12)</f>
        <v/>
      </c>
      <c r="M224" s="19">
        <f>K224*L224</f>
        <v/>
      </c>
      <c r="N224" s="20">
        <f>COUNTIFS('Src_Billing_Aug'!$E$6:$E$774,A224,'Src_Billing_Aug'!$D$6:$D$774,E224)</f>
        <v/>
      </c>
      <c r="O224" s="18">
        <f>IF(N224=0,"",SUMIFS('Src_Billing_Aug'!$I$6:$I$774,'Src_Billing_Aug'!$E$6:$E$774,A224,'Src_Billing_Aug'!$D$6:$D$774,E224))</f>
        <v/>
      </c>
      <c r="P224" s="19">
        <f>IF(N224=0,"",SUMIFS('Src_Billing_Aug'!$L$6:$L$774,'Src_Billing_Aug'!$E$6:$E$774,A224,'Src_Billing_Aug'!$D$6:$D$774,E224))</f>
        <v/>
      </c>
      <c r="Q224" s="19">
        <f>SUMIFS('Src_Billing_Aug'!$M$6:$M$774,'Src_Billing_Aug'!$E$6:$E$774,A224,'Src_Billing_Aug'!$D$6:$D$774,E224)</f>
        <v/>
      </c>
      <c r="R224" s="19">
        <f>Q224-M224</f>
        <v/>
      </c>
      <c r="S224" s="17">
        <f>IF(N224=0,"MISSING CHARGE",IF(N224&gt;1,"DUPLICATE CHARGE",IF(ABS(R224)&lt;0.005,"MATCH","VARIANCE")))</f>
        <v/>
      </c>
      <c r="T224" s="17">
        <f>IF(AND(C224="COVERED",K224&gt;'Parameters &amp; Sources'!$B$13),"BOARD REVIEW - OVER 40 FT","")</f>
        <v/>
      </c>
      <c r="U224" s="17" t="inlineStr">
        <is>
          <t>slip_inventory_2026-08.csv; billing_transactions_2022_2026.csv</t>
        </is>
      </c>
    </row>
    <row r="225">
      <c r="A225" s="21">
        <f>'Src_Inventory'!A243</f>
        <v/>
      </c>
      <c r="B225" s="21">
        <f>'Src_Inventory'!B243</f>
        <v/>
      </c>
      <c r="C225" s="21">
        <f>'Src_Inventory'!G243</f>
        <v/>
      </c>
      <c r="D225" s="21">
        <f>"AC-"&amp;A225</f>
        <v/>
      </c>
      <c r="E225" s="21">
        <f>'Src_Inventory'!L243</f>
        <v/>
      </c>
      <c r="F225" s="21">
        <f>'Src_Inventory'!M243</f>
        <v/>
      </c>
      <c r="G225" s="21">
        <f>'Src_Inventory'!N243</f>
        <v/>
      </c>
      <c r="H225" s="22">
        <f>'Src_Inventory'!O243</f>
        <v/>
      </c>
      <c r="I225" s="22">
        <f>ROUNDUP(H225,0)</f>
        <v/>
      </c>
      <c r="J225" s="22">
        <f>'Src_Inventory'!E243</f>
        <v/>
      </c>
      <c r="K225" s="22">
        <f>MAX(I225,J225)</f>
        <v/>
      </c>
      <c r="L225" s="23">
        <f>IF(C225="COVERED",'Parameters &amp; Sources'!$B$11,'Parameters &amp; Sources'!$B$12)</f>
        <v/>
      </c>
      <c r="M225" s="23">
        <f>K225*L225</f>
        <v/>
      </c>
      <c r="N225" s="24">
        <f>COUNTIFS('Src_Billing_Aug'!$E$6:$E$774,A225,'Src_Billing_Aug'!$D$6:$D$774,E225)</f>
        <v/>
      </c>
      <c r="O225" s="22">
        <f>IF(N225=0,"",SUMIFS('Src_Billing_Aug'!$I$6:$I$774,'Src_Billing_Aug'!$E$6:$E$774,A225,'Src_Billing_Aug'!$D$6:$D$774,E225))</f>
        <v/>
      </c>
      <c r="P225" s="23">
        <f>IF(N225=0,"",SUMIFS('Src_Billing_Aug'!$L$6:$L$774,'Src_Billing_Aug'!$E$6:$E$774,A225,'Src_Billing_Aug'!$D$6:$D$774,E225))</f>
        <v/>
      </c>
      <c r="Q225" s="23">
        <f>SUMIFS('Src_Billing_Aug'!$M$6:$M$774,'Src_Billing_Aug'!$E$6:$E$774,A225,'Src_Billing_Aug'!$D$6:$D$774,E225)</f>
        <v/>
      </c>
      <c r="R225" s="23">
        <f>Q225-M225</f>
        <v/>
      </c>
      <c r="S225" s="21">
        <f>IF(N225=0,"MISSING CHARGE",IF(N225&gt;1,"DUPLICATE CHARGE",IF(ABS(R225)&lt;0.005,"MATCH","VARIANCE")))</f>
        <v/>
      </c>
      <c r="T225" s="21">
        <f>IF(AND(C225="COVERED",K225&gt;'Parameters &amp; Sources'!$B$13),"BOARD REVIEW - OVER 40 FT","")</f>
        <v/>
      </c>
      <c r="U225" s="21" t="inlineStr">
        <is>
          <t>slip_inventory_2026-08.csv; billing_transactions_2022_2026.csv</t>
        </is>
      </c>
    </row>
    <row r="226">
      <c r="A226" s="17">
        <f>'Src_Inventory'!A244</f>
        <v/>
      </c>
      <c r="B226" s="17">
        <f>'Src_Inventory'!B244</f>
        <v/>
      </c>
      <c r="C226" s="17">
        <f>'Src_Inventory'!G244</f>
        <v/>
      </c>
      <c r="D226" s="17">
        <f>"AC-"&amp;A226</f>
        <v/>
      </c>
      <c r="E226" s="17">
        <f>'Src_Inventory'!L244</f>
        <v/>
      </c>
      <c r="F226" s="17">
        <f>'Src_Inventory'!M244</f>
        <v/>
      </c>
      <c r="G226" s="17">
        <f>'Src_Inventory'!N244</f>
        <v/>
      </c>
      <c r="H226" s="18">
        <f>'Src_Inventory'!O244</f>
        <v/>
      </c>
      <c r="I226" s="18">
        <f>ROUNDUP(H226,0)</f>
        <v/>
      </c>
      <c r="J226" s="18">
        <f>'Src_Inventory'!E244</f>
        <v/>
      </c>
      <c r="K226" s="18">
        <f>MAX(I226,J226)</f>
        <v/>
      </c>
      <c r="L226" s="19">
        <f>IF(C226="COVERED",'Parameters &amp; Sources'!$B$11,'Parameters &amp; Sources'!$B$12)</f>
        <v/>
      </c>
      <c r="M226" s="19">
        <f>K226*L226</f>
        <v/>
      </c>
      <c r="N226" s="20">
        <f>COUNTIFS('Src_Billing_Aug'!$E$6:$E$774,A226,'Src_Billing_Aug'!$D$6:$D$774,E226)</f>
        <v/>
      </c>
      <c r="O226" s="18">
        <f>IF(N226=0,"",SUMIFS('Src_Billing_Aug'!$I$6:$I$774,'Src_Billing_Aug'!$E$6:$E$774,A226,'Src_Billing_Aug'!$D$6:$D$774,E226))</f>
        <v/>
      </c>
      <c r="P226" s="19">
        <f>IF(N226=0,"",SUMIFS('Src_Billing_Aug'!$L$6:$L$774,'Src_Billing_Aug'!$E$6:$E$774,A226,'Src_Billing_Aug'!$D$6:$D$774,E226))</f>
        <v/>
      </c>
      <c r="Q226" s="19">
        <f>SUMIFS('Src_Billing_Aug'!$M$6:$M$774,'Src_Billing_Aug'!$E$6:$E$774,A226,'Src_Billing_Aug'!$D$6:$D$774,E226)</f>
        <v/>
      </c>
      <c r="R226" s="19">
        <f>Q226-M226</f>
        <v/>
      </c>
      <c r="S226" s="17">
        <f>IF(N226=0,"MISSING CHARGE",IF(N226&gt;1,"DUPLICATE CHARGE",IF(ABS(R226)&lt;0.005,"MATCH","VARIANCE")))</f>
        <v/>
      </c>
      <c r="T226" s="17">
        <f>IF(AND(C226="COVERED",K226&gt;'Parameters &amp; Sources'!$B$13),"BOARD REVIEW - OVER 40 FT","")</f>
        <v/>
      </c>
      <c r="U226" s="17" t="inlineStr">
        <is>
          <t>slip_inventory_2026-08.csv; billing_transactions_2022_2026.csv</t>
        </is>
      </c>
    </row>
    <row r="227">
      <c r="A227" s="21">
        <f>'Src_Inventory'!A245</f>
        <v/>
      </c>
      <c r="B227" s="21">
        <f>'Src_Inventory'!B245</f>
        <v/>
      </c>
      <c r="C227" s="21">
        <f>'Src_Inventory'!G245</f>
        <v/>
      </c>
      <c r="D227" s="21">
        <f>"AC-"&amp;A227</f>
        <v/>
      </c>
      <c r="E227" s="21">
        <f>'Src_Inventory'!L245</f>
        <v/>
      </c>
      <c r="F227" s="21">
        <f>'Src_Inventory'!M245</f>
        <v/>
      </c>
      <c r="G227" s="21">
        <f>'Src_Inventory'!N245</f>
        <v/>
      </c>
      <c r="H227" s="22">
        <f>'Src_Inventory'!O245</f>
        <v/>
      </c>
      <c r="I227" s="22">
        <f>ROUNDUP(H227,0)</f>
        <v/>
      </c>
      <c r="J227" s="22">
        <f>'Src_Inventory'!E245</f>
        <v/>
      </c>
      <c r="K227" s="22">
        <f>MAX(I227,J227)</f>
        <v/>
      </c>
      <c r="L227" s="23">
        <f>IF(C227="COVERED",'Parameters &amp; Sources'!$B$11,'Parameters &amp; Sources'!$B$12)</f>
        <v/>
      </c>
      <c r="M227" s="23">
        <f>K227*L227</f>
        <v/>
      </c>
      <c r="N227" s="24">
        <f>COUNTIFS('Src_Billing_Aug'!$E$6:$E$774,A227,'Src_Billing_Aug'!$D$6:$D$774,E227)</f>
        <v/>
      </c>
      <c r="O227" s="22">
        <f>IF(N227=0,"",SUMIFS('Src_Billing_Aug'!$I$6:$I$774,'Src_Billing_Aug'!$E$6:$E$774,A227,'Src_Billing_Aug'!$D$6:$D$774,E227))</f>
        <v/>
      </c>
      <c r="P227" s="23">
        <f>IF(N227=0,"",SUMIFS('Src_Billing_Aug'!$L$6:$L$774,'Src_Billing_Aug'!$E$6:$E$774,A227,'Src_Billing_Aug'!$D$6:$D$774,E227))</f>
        <v/>
      </c>
      <c r="Q227" s="23">
        <f>SUMIFS('Src_Billing_Aug'!$M$6:$M$774,'Src_Billing_Aug'!$E$6:$E$774,A227,'Src_Billing_Aug'!$D$6:$D$774,E227)</f>
        <v/>
      </c>
      <c r="R227" s="23">
        <f>Q227-M227</f>
        <v/>
      </c>
      <c r="S227" s="21">
        <f>IF(N227=0,"MISSING CHARGE",IF(N227&gt;1,"DUPLICATE CHARGE",IF(ABS(R227)&lt;0.005,"MATCH","VARIANCE")))</f>
        <v/>
      </c>
      <c r="T227" s="21">
        <f>IF(AND(C227="COVERED",K227&gt;'Parameters &amp; Sources'!$B$13),"BOARD REVIEW - OVER 40 FT","")</f>
        <v/>
      </c>
      <c r="U227" s="21" t="inlineStr">
        <is>
          <t>slip_inventory_2026-08.csv; billing_transactions_2022_2026.csv</t>
        </is>
      </c>
    </row>
    <row r="228">
      <c r="A228" s="17">
        <f>'Src_Inventory'!A247</f>
        <v/>
      </c>
      <c r="B228" s="17">
        <f>'Src_Inventory'!B247</f>
        <v/>
      </c>
      <c r="C228" s="17">
        <f>'Src_Inventory'!G247</f>
        <v/>
      </c>
      <c r="D228" s="17">
        <f>"AC-"&amp;A228</f>
        <v/>
      </c>
      <c r="E228" s="17">
        <f>'Src_Inventory'!L247</f>
        <v/>
      </c>
      <c r="F228" s="17">
        <f>'Src_Inventory'!M247</f>
        <v/>
      </c>
      <c r="G228" s="17">
        <f>'Src_Inventory'!N247</f>
        <v/>
      </c>
      <c r="H228" s="18">
        <f>'Src_Inventory'!O247</f>
        <v/>
      </c>
      <c r="I228" s="18">
        <f>ROUNDUP(H228,0)</f>
        <v/>
      </c>
      <c r="J228" s="18">
        <f>'Src_Inventory'!E247</f>
        <v/>
      </c>
      <c r="K228" s="18">
        <f>MAX(I228,J228)</f>
        <v/>
      </c>
      <c r="L228" s="19">
        <f>IF(C228="COVERED",'Parameters &amp; Sources'!$B$11,'Parameters &amp; Sources'!$B$12)</f>
        <v/>
      </c>
      <c r="M228" s="19">
        <f>K228*L228</f>
        <v/>
      </c>
      <c r="N228" s="20">
        <f>COUNTIFS('Src_Billing_Aug'!$E$6:$E$774,A228,'Src_Billing_Aug'!$D$6:$D$774,E228)</f>
        <v/>
      </c>
      <c r="O228" s="18">
        <f>IF(N228=0,"",SUMIFS('Src_Billing_Aug'!$I$6:$I$774,'Src_Billing_Aug'!$E$6:$E$774,A228,'Src_Billing_Aug'!$D$6:$D$774,E228))</f>
        <v/>
      </c>
      <c r="P228" s="19">
        <f>IF(N228=0,"",SUMIFS('Src_Billing_Aug'!$L$6:$L$774,'Src_Billing_Aug'!$E$6:$E$774,A228,'Src_Billing_Aug'!$D$6:$D$774,E228))</f>
        <v/>
      </c>
      <c r="Q228" s="19">
        <f>SUMIFS('Src_Billing_Aug'!$M$6:$M$774,'Src_Billing_Aug'!$E$6:$E$774,A228,'Src_Billing_Aug'!$D$6:$D$774,E228)</f>
        <v/>
      </c>
      <c r="R228" s="19">
        <f>Q228-M228</f>
        <v/>
      </c>
      <c r="S228" s="17">
        <f>IF(N228=0,"MISSING CHARGE",IF(N228&gt;1,"DUPLICATE CHARGE",IF(ABS(R228)&lt;0.005,"MATCH","VARIANCE")))</f>
        <v/>
      </c>
      <c r="T228" s="17">
        <f>IF(AND(C228="COVERED",K228&gt;'Parameters &amp; Sources'!$B$13),"BOARD REVIEW - OVER 40 FT","")</f>
        <v/>
      </c>
      <c r="U228" s="17" t="inlineStr">
        <is>
          <t>slip_inventory_2026-08.csv; billing_transactions_2022_2026.csv</t>
        </is>
      </c>
    </row>
    <row r="229">
      <c r="A229" s="21">
        <f>'Src_Inventory'!A248</f>
        <v/>
      </c>
      <c r="B229" s="21">
        <f>'Src_Inventory'!B248</f>
        <v/>
      </c>
      <c r="C229" s="21">
        <f>'Src_Inventory'!G248</f>
        <v/>
      </c>
      <c r="D229" s="21">
        <f>"AC-"&amp;A229</f>
        <v/>
      </c>
      <c r="E229" s="21">
        <f>'Src_Inventory'!L248</f>
        <v/>
      </c>
      <c r="F229" s="21">
        <f>'Src_Inventory'!M248</f>
        <v/>
      </c>
      <c r="G229" s="21">
        <f>'Src_Inventory'!N248</f>
        <v/>
      </c>
      <c r="H229" s="22">
        <f>'Src_Inventory'!O248</f>
        <v/>
      </c>
      <c r="I229" s="22">
        <f>ROUNDUP(H229,0)</f>
        <v/>
      </c>
      <c r="J229" s="22">
        <f>'Src_Inventory'!E248</f>
        <v/>
      </c>
      <c r="K229" s="22">
        <f>MAX(I229,J229)</f>
        <v/>
      </c>
      <c r="L229" s="23">
        <f>IF(C229="COVERED",'Parameters &amp; Sources'!$B$11,'Parameters &amp; Sources'!$B$12)</f>
        <v/>
      </c>
      <c r="M229" s="23">
        <f>K229*L229</f>
        <v/>
      </c>
      <c r="N229" s="24">
        <f>COUNTIFS('Src_Billing_Aug'!$E$6:$E$774,A229,'Src_Billing_Aug'!$D$6:$D$774,E229)</f>
        <v/>
      </c>
      <c r="O229" s="22">
        <f>IF(N229=0,"",SUMIFS('Src_Billing_Aug'!$I$6:$I$774,'Src_Billing_Aug'!$E$6:$E$774,A229,'Src_Billing_Aug'!$D$6:$D$774,E229))</f>
        <v/>
      </c>
      <c r="P229" s="23">
        <f>IF(N229=0,"",SUMIFS('Src_Billing_Aug'!$L$6:$L$774,'Src_Billing_Aug'!$E$6:$E$774,A229,'Src_Billing_Aug'!$D$6:$D$774,E229))</f>
        <v/>
      </c>
      <c r="Q229" s="23">
        <f>SUMIFS('Src_Billing_Aug'!$M$6:$M$774,'Src_Billing_Aug'!$E$6:$E$774,A229,'Src_Billing_Aug'!$D$6:$D$774,E229)</f>
        <v/>
      </c>
      <c r="R229" s="23">
        <f>Q229-M229</f>
        <v/>
      </c>
      <c r="S229" s="21">
        <f>IF(N229=0,"MISSING CHARGE",IF(N229&gt;1,"DUPLICATE CHARGE",IF(ABS(R229)&lt;0.005,"MATCH","VARIANCE")))</f>
        <v/>
      </c>
      <c r="T229" s="21">
        <f>IF(AND(C229="COVERED",K229&gt;'Parameters &amp; Sources'!$B$13),"BOARD REVIEW - OVER 40 FT","")</f>
        <v/>
      </c>
      <c r="U229" s="21" t="inlineStr">
        <is>
          <t>slip_inventory_2026-08.csv; billing_transactions_2022_2026.csv</t>
        </is>
      </c>
    </row>
    <row r="230">
      <c r="A230" s="17">
        <f>'Src_Inventory'!A249</f>
        <v/>
      </c>
      <c r="B230" s="17">
        <f>'Src_Inventory'!B249</f>
        <v/>
      </c>
      <c r="C230" s="17">
        <f>'Src_Inventory'!G249</f>
        <v/>
      </c>
      <c r="D230" s="17">
        <f>"AC-"&amp;A230</f>
        <v/>
      </c>
      <c r="E230" s="17">
        <f>'Src_Inventory'!L249</f>
        <v/>
      </c>
      <c r="F230" s="17">
        <f>'Src_Inventory'!M249</f>
        <v/>
      </c>
      <c r="G230" s="17">
        <f>'Src_Inventory'!N249</f>
        <v/>
      </c>
      <c r="H230" s="18">
        <f>'Src_Inventory'!O249</f>
        <v/>
      </c>
      <c r="I230" s="18">
        <f>ROUNDUP(H230,0)</f>
        <v/>
      </c>
      <c r="J230" s="18">
        <f>'Src_Inventory'!E249</f>
        <v/>
      </c>
      <c r="K230" s="18">
        <f>MAX(I230,J230)</f>
        <v/>
      </c>
      <c r="L230" s="19">
        <f>IF(C230="COVERED",'Parameters &amp; Sources'!$B$11,'Parameters &amp; Sources'!$B$12)</f>
        <v/>
      </c>
      <c r="M230" s="19">
        <f>K230*L230</f>
        <v/>
      </c>
      <c r="N230" s="20">
        <f>COUNTIFS('Src_Billing_Aug'!$E$6:$E$774,A230,'Src_Billing_Aug'!$D$6:$D$774,E230)</f>
        <v/>
      </c>
      <c r="O230" s="18">
        <f>IF(N230=0,"",SUMIFS('Src_Billing_Aug'!$I$6:$I$774,'Src_Billing_Aug'!$E$6:$E$774,A230,'Src_Billing_Aug'!$D$6:$D$774,E230))</f>
        <v/>
      </c>
      <c r="P230" s="19">
        <f>IF(N230=0,"",SUMIFS('Src_Billing_Aug'!$L$6:$L$774,'Src_Billing_Aug'!$E$6:$E$774,A230,'Src_Billing_Aug'!$D$6:$D$774,E230))</f>
        <v/>
      </c>
      <c r="Q230" s="19">
        <f>SUMIFS('Src_Billing_Aug'!$M$6:$M$774,'Src_Billing_Aug'!$E$6:$E$774,A230,'Src_Billing_Aug'!$D$6:$D$774,E230)</f>
        <v/>
      </c>
      <c r="R230" s="19">
        <f>Q230-M230</f>
        <v/>
      </c>
      <c r="S230" s="17">
        <f>IF(N230=0,"MISSING CHARGE",IF(N230&gt;1,"DUPLICATE CHARGE",IF(ABS(R230)&lt;0.005,"MATCH","VARIANCE")))</f>
        <v/>
      </c>
      <c r="T230" s="17">
        <f>IF(AND(C230="COVERED",K230&gt;'Parameters &amp; Sources'!$B$13),"BOARD REVIEW - OVER 40 FT","")</f>
        <v/>
      </c>
      <c r="U230" s="17" t="inlineStr">
        <is>
          <t>slip_inventory_2026-08.csv; billing_transactions_2022_2026.csv</t>
        </is>
      </c>
    </row>
    <row r="231">
      <c r="A231" s="21">
        <f>'Src_Inventory'!A250</f>
        <v/>
      </c>
      <c r="B231" s="21">
        <f>'Src_Inventory'!B250</f>
        <v/>
      </c>
      <c r="C231" s="21">
        <f>'Src_Inventory'!G250</f>
        <v/>
      </c>
      <c r="D231" s="21">
        <f>"AC-"&amp;A231</f>
        <v/>
      </c>
      <c r="E231" s="21">
        <f>'Src_Inventory'!L250</f>
        <v/>
      </c>
      <c r="F231" s="21">
        <f>'Src_Inventory'!M250</f>
        <v/>
      </c>
      <c r="G231" s="21">
        <f>'Src_Inventory'!N250</f>
        <v/>
      </c>
      <c r="H231" s="22">
        <f>'Src_Inventory'!O250</f>
        <v/>
      </c>
      <c r="I231" s="22">
        <f>ROUNDUP(H231,0)</f>
        <v/>
      </c>
      <c r="J231" s="22">
        <f>'Src_Inventory'!E250</f>
        <v/>
      </c>
      <c r="K231" s="22">
        <f>MAX(I231,J231)</f>
        <v/>
      </c>
      <c r="L231" s="23">
        <f>IF(C231="COVERED",'Parameters &amp; Sources'!$B$11,'Parameters &amp; Sources'!$B$12)</f>
        <v/>
      </c>
      <c r="M231" s="23">
        <f>K231*L231</f>
        <v/>
      </c>
      <c r="N231" s="24">
        <f>COUNTIFS('Src_Billing_Aug'!$E$6:$E$774,A231,'Src_Billing_Aug'!$D$6:$D$774,E231)</f>
        <v/>
      </c>
      <c r="O231" s="22">
        <f>IF(N231=0,"",SUMIFS('Src_Billing_Aug'!$I$6:$I$774,'Src_Billing_Aug'!$E$6:$E$774,A231,'Src_Billing_Aug'!$D$6:$D$774,E231))</f>
        <v/>
      </c>
      <c r="P231" s="23">
        <f>IF(N231=0,"",SUMIFS('Src_Billing_Aug'!$L$6:$L$774,'Src_Billing_Aug'!$E$6:$E$774,A231,'Src_Billing_Aug'!$D$6:$D$774,E231))</f>
        <v/>
      </c>
      <c r="Q231" s="23">
        <f>SUMIFS('Src_Billing_Aug'!$M$6:$M$774,'Src_Billing_Aug'!$E$6:$E$774,A231,'Src_Billing_Aug'!$D$6:$D$774,E231)</f>
        <v/>
      </c>
      <c r="R231" s="23">
        <f>Q231-M231</f>
        <v/>
      </c>
      <c r="S231" s="21">
        <f>IF(N231=0,"MISSING CHARGE",IF(N231&gt;1,"DUPLICATE CHARGE",IF(ABS(R231)&lt;0.005,"MATCH","VARIANCE")))</f>
        <v/>
      </c>
      <c r="T231" s="21">
        <f>IF(AND(C231="COVERED",K231&gt;'Parameters &amp; Sources'!$B$13),"BOARD REVIEW - OVER 40 FT","")</f>
        <v/>
      </c>
      <c r="U231" s="21" t="inlineStr">
        <is>
          <t>slip_inventory_2026-08.csv; billing_transactions_2022_2026.csv</t>
        </is>
      </c>
    </row>
    <row r="232">
      <c r="A232" s="17">
        <f>'Src_Inventory'!A251</f>
        <v/>
      </c>
      <c r="B232" s="17">
        <f>'Src_Inventory'!B251</f>
        <v/>
      </c>
      <c r="C232" s="17">
        <f>'Src_Inventory'!G251</f>
        <v/>
      </c>
      <c r="D232" s="17">
        <f>"AC-"&amp;A232</f>
        <v/>
      </c>
      <c r="E232" s="17">
        <f>'Src_Inventory'!L251</f>
        <v/>
      </c>
      <c r="F232" s="17">
        <f>'Src_Inventory'!M251</f>
        <v/>
      </c>
      <c r="G232" s="17">
        <f>'Src_Inventory'!N251</f>
        <v/>
      </c>
      <c r="H232" s="18">
        <f>'Src_Inventory'!O251</f>
        <v/>
      </c>
      <c r="I232" s="18">
        <f>ROUNDUP(H232,0)</f>
        <v/>
      </c>
      <c r="J232" s="18">
        <f>'Src_Inventory'!E251</f>
        <v/>
      </c>
      <c r="K232" s="18">
        <f>MAX(I232,J232)</f>
        <v/>
      </c>
      <c r="L232" s="19">
        <f>IF(C232="COVERED",'Parameters &amp; Sources'!$B$11,'Parameters &amp; Sources'!$B$12)</f>
        <v/>
      </c>
      <c r="M232" s="19">
        <f>K232*L232</f>
        <v/>
      </c>
      <c r="N232" s="20">
        <f>COUNTIFS('Src_Billing_Aug'!$E$6:$E$774,A232,'Src_Billing_Aug'!$D$6:$D$774,E232)</f>
        <v/>
      </c>
      <c r="O232" s="18">
        <f>IF(N232=0,"",SUMIFS('Src_Billing_Aug'!$I$6:$I$774,'Src_Billing_Aug'!$E$6:$E$774,A232,'Src_Billing_Aug'!$D$6:$D$774,E232))</f>
        <v/>
      </c>
      <c r="P232" s="19">
        <f>IF(N232=0,"",SUMIFS('Src_Billing_Aug'!$L$6:$L$774,'Src_Billing_Aug'!$E$6:$E$774,A232,'Src_Billing_Aug'!$D$6:$D$774,E232))</f>
        <v/>
      </c>
      <c r="Q232" s="19">
        <f>SUMIFS('Src_Billing_Aug'!$M$6:$M$774,'Src_Billing_Aug'!$E$6:$E$774,A232,'Src_Billing_Aug'!$D$6:$D$774,E232)</f>
        <v/>
      </c>
      <c r="R232" s="19">
        <f>Q232-M232</f>
        <v/>
      </c>
      <c r="S232" s="17">
        <f>IF(N232=0,"MISSING CHARGE",IF(N232&gt;1,"DUPLICATE CHARGE",IF(ABS(R232)&lt;0.005,"MATCH","VARIANCE")))</f>
        <v/>
      </c>
      <c r="T232" s="17">
        <f>IF(AND(C232="COVERED",K232&gt;'Parameters &amp; Sources'!$B$13),"BOARD REVIEW - OVER 40 FT","")</f>
        <v/>
      </c>
      <c r="U232" s="17" t="inlineStr">
        <is>
          <t>slip_inventory_2026-08.csv; billing_transactions_2022_2026.csv</t>
        </is>
      </c>
    </row>
    <row r="233">
      <c r="A233" s="21">
        <f>'Src_Inventory'!A252</f>
        <v/>
      </c>
      <c r="B233" s="21">
        <f>'Src_Inventory'!B252</f>
        <v/>
      </c>
      <c r="C233" s="21">
        <f>'Src_Inventory'!G252</f>
        <v/>
      </c>
      <c r="D233" s="21">
        <f>"AC-"&amp;A233</f>
        <v/>
      </c>
      <c r="E233" s="21">
        <f>'Src_Inventory'!L252</f>
        <v/>
      </c>
      <c r="F233" s="21">
        <f>'Src_Inventory'!M252</f>
        <v/>
      </c>
      <c r="G233" s="21">
        <f>'Src_Inventory'!N252</f>
        <v/>
      </c>
      <c r="H233" s="22">
        <f>'Src_Inventory'!O252</f>
        <v/>
      </c>
      <c r="I233" s="22">
        <f>ROUNDUP(H233,0)</f>
        <v/>
      </c>
      <c r="J233" s="22">
        <f>'Src_Inventory'!E252</f>
        <v/>
      </c>
      <c r="K233" s="22">
        <f>MAX(I233,J233)</f>
        <v/>
      </c>
      <c r="L233" s="23">
        <f>IF(C233="COVERED",'Parameters &amp; Sources'!$B$11,'Parameters &amp; Sources'!$B$12)</f>
        <v/>
      </c>
      <c r="M233" s="23">
        <f>K233*L233</f>
        <v/>
      </c>
      <c r="N233" s="24">
        <f>COUNTIFS('Src_Billing_Aug'!$E$6:$E$774,A233,'Src_Billing_Aug'!$D$6:$D$774,E233)</f>
        <v/>
      </c>
      <c r="O233" s="22">
        <f>IF(N233=0,"",SUMIFS('Src_Billing_Aug'!$I$6:$I$774,'Src_Billing_Aug'!$E$6:$E$774,A233,'Src_Billing_Aug'!$D$6:$D$774,E233))</f>
        <v/>
      </c>
      <c r="P233" s="23">
        <f>IF(N233=0,"",SUMIFS('Src_Billing_Aug'!$L$6:$L$774,'Src_Billing_Aug'!$E$6:$E$774,A233,'Src_Billing_Aug'!$D$6:$D$774,E233))</f>
        <v/>
      </c>
      <c r="Q233" s="23">
        <f>SUMIFS('Src_Billing_Aug'!$M$6:$M$774,'Src_Billing_Aug'!$E$6:$E$774,A233,'Src_Billing_Aug'!$D$6:$D$774,E233)</f>
        <v/>
      </c>
      <c r="R233" s="23">
        <f>Q233-M233</f>
        <v/>
      </c>
      <c r="S233" s="21">
        <f>IF(N233=0,"MISSING CHARGE",IF(N233&gt;1,"DUPLICATE CHARGE",IF(ABS(R233)&lt;0.005,"MATCH","VARIANCE")))</f>
        <v/>
      </c>
      <c r="T233" s="21">
        <f>IF(AND(C233="COVERED",K233&gt;'Parameters &amp; Sources'!$B$13),"BOARD REVIEW - OVER 40 FT","")</f>
        <v/>
      </c>
      <c r="U233" s="21" t="inlineStr">
        <is>
          <t>slip_inventory_2026-08.csv; billing_transactions_2022_2026.csv</t>
        </is>
      </c>
    </row>
    <row r="234">
      <c r="A234" s="17">
        <f>'Src_Inventory'!A253</f>
        <v/>
      </c>
      <c r="B234" s="17">
        <f>'Src_Inventory'!B253</f>
        <v/>
      </c>
      <c r="C234" s="17">
        <f>'Src_Inventory'!G253</f>
        <v/>
      </c>
      <c r="D234" s="17">
        <f>"AC-"&amp;A234</f>
        <v/>
      </c>
      <c r="E234" s="17">
        <f>'Src_Inventory'!L253</f>
        <v/>
      </c>
      <c r="F234" s="17">
        <f>'Src_Inventory'!M253</f>
        <v/>
      </c>
      <c r="G234" s="17">
        <f>'Src_Inventory'!N253</f>
        <v/>
      </c>
      <c r="H234" s="18">
        <f>'Src_Inventory'!O253</f>
        <v/>
      </c>
      <c r="I234" s="18">
        <f>ROUNDUP(H234,0)</f>
        <v/>
      </c>
      <c r="J234" s="18">
        <f>'Src_Inventory'!E253</f>
        <v/>
      </c>
      <c r="K234" s="18">
        <f>MAX(I234,J234)</f>
        <v/>
      </c>
      <c r="L234" s="19">
        <f>IF(C234="COVERED",'Parameters &amp; Sources'!$B$11,'Parameters &amp; Sources'!$B$12)</f>
        <v/>
      </c>
      <c r="M234" s="19">
        <f>K234*L234</f>
        <v/>
      </c>
      <c r="N234" s="20">
        <f>COUNTIFS('Src_Billing_Aug'!$E$6:$E$774,A234,'Src_Billing_Aug'!$D$6:$D$774,E234)</f>
        <v/>
      </c>
      <c r="O234" s="18">
        <f>IF(N234=0,"",SUMIFS('Src_Billing_Aug'!$I$6:$I$774,'Src_Billing_Aug'!$E$6:$E$774,A234,'Src_Billing_Aug'!$D$6:$D$774,E234))</f>
        <v/>
      </c>
      <c r="P234" s="19">
        <f>IF(N234=0,"",SUMIFS('Src_Billing_Aug'!$L$6:$L$774,'Src_Billing_Aug'!$E$6:$E$774,A234,'Src_Billing_Aug'!$D$6:$D$774,E234))</f>
        <v/>
      </c>
      <c r="Q234" s="19">
        <f>SUMIFS('Src_Billing_Aug'!$M$6:$M$774,'Src_Billing_Aug'!$E$6:$E$774,A234,'Src_Billing_Aug'!$D$6:$D$774,E234)</f>
        <v/>
      </c>
      <c r="R234" s="19">
        <f>Q234-M234</f>
        <v/>
      </c>
      <c r="S234" s="17">
        <f>IF(N234=0,"MISSING CHARGE",IF(N234&gt;1,"DUPLICATE CHARGE",IF(ABS(R234)&lt;0.005,"MATCH","VARIANCE")))</f>
        <v/>
      </c>
      <c r="T234" s="17">
        <f>IF(AND(C234="COVERED",K234&gt;'Parameters &amp; Sources'!$B$13),"BOARD REVIEW - OVER 40 FT","")</f>
        <v/>
      </c>
      <c r="U234" s="17" t="inlineStr">
        <is>
          <t>slip_inventory_2026-08.csv; billing_transactions_2022_2026.csv</t>
        </is>
      </c>
    </row>
    <row r="235">
      <c r="A235" s="21">
        <f>'Src_Inventory'!A254</f>
        <v/>
      </c>
      <c r="B235" s="21">
        <f>'Src_Inventory'!B254</f>
        <v/>
      </c>
      <c r="C235" s="21">
        <f>'Src_Inventory'!G254</f>
        <v/>
      </c>
      <c r="D235" s="21">
        <f>"AC-"&amp;A235</f>
        <v/>
      </c>
      <c r="E235" s="21">
        <f>'Src_Inventory'!L254</f>
        <v/>
      </c>
      <c r="F235" s="21">
        <f>'Src_Inventory'!M254</f>
        <v/>
      </c>
      <c r="G235" s="21">
        <f>'Src_Inventory'!N254</f>
        <v/>
      </c>
      <c r="H235" s="22">
        <f>'Src_Inventory'!O254</f>
        <v/>
      </c>
      <c r="I235" s="22">
        <f>ROUNDUP(H235,0)</f>
        <v/>
      </c>
      <c r="J235" s="22">
        <f>'Src_Inventory'!E254</f>
        <v/>
      </c>
      <c r="K235" s="22">
        <f>MAX(I235,J235)</f>
        <v/>
      </c>
      <c r="L235" s="23">
        <f>IF(C235="COVERED",'Parameters &amp; Sources'!$B$11,'Parameters &amp; Sources'!$B$12)</f>
        <v/>
      </c>
      <c r="M235" s="23">
        <f>K235*L235</f>
        <v/>
      </c>
      <c r="N235" s="24">
        <f>COUNTIFS('Src_Billing_Aug'!$E$6:$E$774,A235,'Src_Billing_Aug'!$D$6:$D$774,E235)</f>
        <v/>
      </c>
      <c r="O235" s="22">
        <f>IF(N235=0,"",SUMIFS('Src_Billing_Aug'!$I$6:$I$774,'Src_Billing_Aug'!$E$6:$E$774,A235,'Src_Billing_Aug'!$D$6:$D$774,E235))</f>
        <v/>
      </c>
      <c r="P235" s="23">
        <f>IF(N235=0,"",SUMIFS('Src_Billing_Aug'!$L$6:$L$774,'Src_Billing_Aug'!$E$6:$E$774,A235,'Src_Billing_Aug'!$D$6:$D$774,E235))</f>
        <v/>
      </c>
      <c r="Q235" s="23">
        <f>SUMIFS('Src_Billing_Aug'!$M$6:$M$774,'Src_Billing_Aug'!$E$6:$E$774,A235,'Src_Billing_Aug'!$D$6:$D$774,E235)</f>
        <v/>
      </c>
      <c r="R235" s="23">
        <f>Q235-M235</f>
        <v/>
      </c>
      <c r="S235" s="21">
        <f>IF(N235=0,"MISSING CHARGE",IF(N235&gt;1,"DUPLICATE CHARGE",IF(ABS(R235)&lt;0.005,"MATCH","VARIANCE")))</f>
        <v/>
      </c>
      <c r="T235" s="21">
        <f>IF(AND(C235="COVERED",K235&gt;'Parameters &amp; Sources'!$B$13),"BOARD REVIEW - OVER 40 FT","")</f>
        <v/>
      </c>
      <c r="U235" s="21" t="inlineStr">
        <is>
          <t>slip_inventory_2026-08.csv; billing_transactions_2022_2026.csv</t>
        </is>
      </c>
    </row>
    <row r="236">
      <c r="A236" s="17">
        <f>'Src_Inventory'!A255</f>
        <v/>
      </c>
      <c r="B236" s="17">
        <f>'Src_Inventory'!B255</f>
        <v/>
      </c>
      <c r="C236" s="17">
        <f>'Src_Inventory'!G255</f>
        <v/>
      </c>
      <c r="D236" s="17">
        <f>"AC-"&amp;A236</f>
        <v/>
      </c>
      <c r="E236" s="17">
        <f>'Src_Inventory'!L255</f>
        <v/>
      </c>
      <c r="F236" s="17">
        <f>'Src_Inventory'!M255</f>
        <v/>
      </c>
      <c r="G236" s="17">
        <f>'Src_Inventory'!N255</f>
        <v/>
      </c>
      <c r="H236" s="18">
        <f>'Src_Inventory'!O255</f>
        <v/>
      </c>
      <c r="I236" s="18">
        <f>ROUNDUP(H236,0)</f>
        <v/>
      </c>
      <c r="J236" s="18">
        <f>'Src_Inventory'!E255</f>
        <v/>
      </c>
      <c r="K236" s="18">
        <f>MAX(I236,J236)</f>
        <v/>
      </c>
      <c r="L236" s="19">
        <f>IF(C236="COVERED",'Parameters &amp; Sources'!$B$11,'Parameters &amp; Sources'!$B$12)</f>
        <v/>
      </c>
      <c r="M236" s="19">
        <f>K236*L236</f>
        <v/>
      </c>
      <c r="N236" s="20">
        <f>COUNTIFS('Src_Billing_Aug'!$E$6:$E$774,A236,'Src_Billing_Aug'!$D$6:$D$774,E236)</f>
        <v/>
      </c>
      <c r="O236" s="18">
        <f>IF(N236=0,"",SUMIFS('Src_Billing_Aug'!$I$6:$I$774,'Src_Billing_Aug'!$E$6:$E$774,A236,'Src_Billing_Aug'!$D$6:$D$774,E236))</f>
        <v/>
      </c>
      <c r="P236" s="19">
        <f>IF(N236=0,"",SUMIFS('Src_Billing_Aug'!$L$6:$L$774,'Src_Billing_Aug'!$E$6:$E$774,A236,'Src_Billing_Aug'!$D$6:$D$774,E236))</f>
        <v/>
      </c>
      <c r="Q236" s="19">
        <f>SUMIFS('Src_Billing_Aug'!$M$6:$M$774,'Src_Billing_Aug'!$E$6:$E$774,A236,'Src_Billing_Aug'!$D$6:$D$774,E236)</f>
        <v/>
      </c>
      <c r="R236" s="19">
        <f>Q236-M236</f>
        <v/>
      </c>
      <c r="S236" s="17">
        <f>IF(N236=0,"MISSING CHARGE",IF(N236&gt;1,"DUPLICATE CHARGE",IF(ABS(R236)&lt;0.005,"MATCH","VARIANCE")))</f>
        <v/>
      </c>
      <c r="T236" s="17">
        <f>IF(AND(C236="COVERED",K236&gt;'Parameters &amp; Sources'!$B$13),"BOARD REVIEW - OVER 40 FT","")</f>
        <v/>
      </c>
      <c r="U236" s="17" t="inlineStr">
        <is>
          <t>slip_inventory_2026-08.csv; billing_transactions_2022_2026.csv</t>
        </is>
      </c>
    </row>
    <row r="237">
      <c r="A237" s="21">
        <f>'Src_Inventory'!A256</f>
        <v/>
      </c>
      <c r="B237" s="21">
        <f>'Src_Inventory'!B256</f>
        <v/>
      </c>
      <c r="C237" s="21">
        <f>'Src_Inventory'!G256</f>
        <v/>
      </c>
      <c r="D237" s="21">
        <f>"AC-"&amp;A237</f>
        <v/>
      </c>
      <c r="E237" s="21">
        <f>'Src_Inventory'!L256</f>
        <v/>
      </c>
      <c r="F237" s="21">
        <f>'Src_Inventory'!M256</f>
        <v/>
      </c>
      <c r="G237" s="21">
        <f>'Src_Inventory'!N256</f>
        <v/>
      </c>
      <c r="H237" s="22">
        <f>'Src_Inventory'!O256</f>
        <v/>
      </c>
      <c r="I237" s="22">
        <f>ROUNDUP(H237,0)</f>
        <v/>
      </c>
      <c r="J237" s="22">
        <f>'Src_Inventory'!E256</f>
        <v/>
      </c>
      <c r="K237" s="22">
        <f>MAX(I237,J237)</f>
        <v/>
      </c>
      <c r="L237" s="23">
        <f>IF(C237="COVERED",'Parameters &amp; Sources'!$B$11,'Parameters &amp; Sources'!$B$12)</f>
        <v/>
      </c>
      <c r="M237" s="23">
        <f>K237*L237</f>
        <v/>
      </c>
      <c r="N237" s="24">
        <f>COUNTIFS('Src_Billing_Aug'!$E$6:$E$774,A237,'Src_Billing_Aug'!$D$6:$D$774,E237)</f>
        <v/>
      </c>
      <c r="O237" s="22">
        <f>IF(N237=0,"",SUMIFS('Src_Billing_Aug'!$I$6:$I$774,'Src_Billing_Aug'!$E$6:$E$774,A237,'Src_Billing_Aug'!$D$6:$D$774,E237))</f>
        <v/>
      </c>
      <c r="P237" s="23">
        <f>IF(N237=0,"",SUMIFS('Src_Billing_Aug'!$L$6:$L$774,'Src_Billing_Aug'!$E$6:$E$774,A237,'Src_Billing_Aug'!$D$6:$D$774,E237))</f>
        <v/>
      </c>
      <c r="Q237" s="23">
        <f>SUMIFS('Src_Billing_Aug'!$M$6:$M$774,'Src_Billing_Aug'!$E$6:$E$774,A237,'Src_Billing_Aug'!$D$6:$D$774,E237)</f>
        <v/>
      </c>
      <c r="R237" s="23">
        <f>Q237-M237</f>
        <v/>
      </c>
      <c r="S237" s="21">
        <f>IF(N237=0,"MISSING CHARGE",IF(N237&gt;1,"DUPLICATE CHARGE",IF(ABS(R237)&lt;0.005,"MATCH","VARIANCE")))</f>
        <v/>
      </c>
      <c r="T237" s="21">
        <f>IF(AND(C237="COVERED",K237&gt;'Parameters &amp; Sources'!$B$13),"BOARD REVIEW - OVER 40 FT","")</f>
        <v/>
      </c>
      <c r="U237" s="21" t="inlineStr">
        <is>
          <t>slip_inventory_2026-08.csv; billing_transactions_2022_2026.csv</t>
        </is>
      </c>
    </row>
    <row r="238">
      <c r="A238" s="17">
        <f>'Src_Inventory'!A257</f>
        <v/>
      </c>
      <c r="B238" s="17">
        <f>'Src_Inventory'!B257</f>
        <v/>
      </c>
      <c r="C238" s="17">
        <f>'Src_Inventory'!G257</f>
        <v/>
      </c>
      <c r="D238" s="17">
        <f>"AC-"&amp;A238</f>
        <v/>
      </c>
      <c r="E238" s="17">
        <f>'Src_Inventory'!L257</f>
        <v/>
      </c>
      <c r="F238" s="17">
        <f>'Src_Inventory'!M257</f>
        <v/>
      </c>
      <c r="G238" s="17">
        <f>'Src_Inventory'!N257</f>
        <v/>
      </c>
      <c r="H238" s="18">
        <f>'Src_Inventory'!O257</f>
        <v/>
      </c>
      <c r="I238" s="18">
        <f>ROUNDUP(H238,0)</f>
        <v/>
      </c>
      <c r="J238" s="18">
        <f>'Src_Inventory'!E257</f>
        <v/>
      </c>
      <c r="K238" s="18">
        <f>MAX(I238,J238)</f>
        <v/>
      </c>
      <c r="L238" s="19">
        <f>IF(C238="COVERED",'Parameters &amp; Sources'!$B$11,'Parameters &amp; Sources'!$B$12)</f>
        <v/>
      </c>
      <c r="M238" s="19">
        <f>K238*L238</f>
        <v/>
      </c>
      <c r="N238" s="20">
        <f>COUNTIFS('Src_Billing_Aug'!$E$6:$E$774,A238,'Src_Billing_Aug'!$D$6:$D$774,E238)</f>
        <v/>
      </c>
      <c r="O238" s="18">
        <f>IF(N238=0,"",SUMIFS('Src_Billing_Aug'!$I$6:$I$774,'Src_Billing_Aug'!$E$6:$E$774,A238,'Src_Billing_Aug'!$D$6:$D$774,E238))</f>
        <v/>
      </c>
      <c r="P238" s="19">
        <f>IF(N238=0,"",SUMIFS('Src_Billing_Aug'!$L$6:$L$774,'Src_Billing_Aug'!$E$6:$E$774,A238,'Src_Billing_Aug'!$D$6:$D$774,E238))</f>
        <v/>
      </c>
      <c r="Q238" s="19">
        <f>SUMIFS('Src_Billing_Aug'!$M$6:$M$774,'Src_Billing_Aug'!$E$6:$E$774,A238,'Src_Billing_Aug'!$D$6:$D$774,E238)</f>
        <v/>
      </c>
      <c r="R238" s="19">
        <f>Q238-M238</f>
        <v/>
      </c>
      <c r="S238" s="17">
        <f>IF(N238=0,"MISSING CHARGE",IF(N238&gt;1,"DUPLICATE CHARGE",IF(ABS(R238)&lt;0.005,"MATCH","VARIANCE")))</f>
        <v/>
      </c>
      <c r="T238" s="17">
        <f>IF(AND(C238="COVERED",K238&gt;'Parameters &amp; Sources'!$B$13),"BOARD REVIEW - OVER 40 FT","")</f>
        <v/>
      </c>
      <c r="U238" s="17" t="inlineStr">
        <is>
          <t>slip_inventory_2026-08.csv; billing_transactions_2022_2026.csv</t>
        </is>
      </c>
    </row>
    <row r="239">
      <c r="A239" s="21">
        <f>'Src_Inventory'!A258</f>
        <v/>
      </c>
      <c r="B239" s="21">
        <f>'Src_Inventory'!B258</f>
        <v/>
      </c>
      <c r="C239" s="21">
        <f>'Src_Inventory'!G258</f>
        <v/>
      </c>
      <c r="D239" s="21">
        <f>"AC-"&amp;A239</f>
        <v/>
      </c>
      <c r="E239" s="21">
        <f>'Src_Inventory'!L258</f>
        <v/>
      </c>
      <c r="F239" s="21">
        <f>'Src_Inventory'!M258</f>
        <v/>
      </c>
      <c r="G239" s="21">
        <f>'Src_Inventory'!N258</f>
        <v/>
      </c>
      <c r="H239" s="22">
        <f>'Src_Inventory'!O258</f>
        <v/>
      </c>
      <c r="I239" s="22">
        <f>ROUNDUP(H239,0)</f>
        <v/>
      </c>
      <c r="J239" s="22">
        <f>'Src_Inventory'!E258</f>
        <v/>
      </c>
      <c r="K239" s="22">
        <f>MAX(I239,J239)</f>
        <v/>
      </c>
      <c r="L239" s="23">
        <f>IF(C239="COVERED",'Parameters &amp; Sources'!$B$11,'Parameters &amp; Sources'!$B$12)</f>
        <v/>
      </c>
      <c r="M239" s="23">
        <f>K239*L239</f>
        <v/>
      </c>
      <c r="N239" s="24">
        <f>COUNTIFS('Src_Billing_Aug'!$E$6:$E$774,A239,'Src_Billing_Aug'!$D$6:$D$774,E239)</f>
        <v/>
      </c>
      <c r="O239" s="22">
        <f>IF(N239=0,"",SUMIFS('Src_Billing_Aug'!$I$6:$I$774,'Src_Billing_Aug'!$E$6:$E$774,A239,'Src_Billing_Aug'!$D$6:$D$774,E239))</f>
        <v/>
      </c>
      <c r="P239" s="23">
        <f>IF(N239=0,"",SUMIFS('Src_Billing_Aug'!$L$6:$L$774,'Src_Billing_Aug'!$E$6:$E$774,A239,'Src_Billing_Aug'!$D$6:$D$774,E239))</f>
        <v/>
      </c>
      <c r="Q239" s="23">
        <f>SUMIFS('Src_Billing_Aug'!$M$6:$M$774,'Src_Billing_Aug'!$E$6:$E$774,A239,'Src_Billing_Aug'!$D$6:$D$774,E239)</f>
        <v/>
      </c>
      <c r="R239" s="23">
        <f>Q239-M239</f>
        <v/>
      </c>
      <c r="S239" s="21">
        <f>IF(N239=0,"MISSING CHARGE",IF(N239&gt;1,"DUPLICATE CHARGE",IF(ABS(R239)&lt;0.005,"MATCH","VARIANCE")))</f>
        <v/>
      </c>
      <c r="T239" s="21">
        <f>IF(AND(C239="COVERED",K239&gt;'Parameters &amp; Sources'!$B$13),"BOARD REVIEW - OVER 40 FT","")</f>
        <v/>
      </c>
      <c r="U239" s="21" t="inlineStr">
        <is>
          <t>slip_inventory_2026-08.csv; billing_transactions_2022_2026.csv</t>
        </is>
      </c>
    </row>
    <row r="240">
      <c r="A240" s="17">
        <f>'Src_Inventory'!A259</f>
        <v/>
      </c>
      <c r="B240" s="17">
        <f>'Src_Inventory'!B259</f>
        <v/>
      </c>
      <c r="C240" s="17">
        <f>'Src_Inventory'!G259</f>
        <v/>
      </c>
      <c r="D240" s="17">
        <f>"AC-"&amp;A240</f>
        <v/>
      </c>
      <c r="E240" s="17">
        <f>'Src_Inventory'!L259</f>
        <v/>
      </c>
      <c r="F240" s="17">
        <f>'Src_Inventory'!M259</f>
        <v/>
      </c>
      <c r="G240" s="17">
        <f>'Src_Inventory'!N259</f>
        <v/>
      </c>
      <c r="H240" s="18">
        <f>'Src_Inventory'!O259</f>
        <v/>
      </c>
      <c r="I240" s="18">
        <f>ROUNDUP(H240,0)</f>
        <v/>
      </c>
      <c r="J240" s="18">
        <f>'Src_Inventory'!E259</f>
        <v/>
      </c>
      <c r="K240" s="18">
        <f>MAX(I240,J240)</f>
        <v/>
      </c>
      <c r="L240" s="19">
        <f>IF(C240="COVERED",'Parameters &amp; Sources'!$B$11,'Parameters &amp; Sources'!$B$12)</f>
        <v/>
      </c>
      <c r="M240" s="19">
        <f>K240*L240</f>
        <v/>
      </c>
      <c r="N240" s="20">
        <f>COUNTIFS('Src_Billing_Aug'!$E$6:$E$774,A240,'Src_Billing_Aug'!$D$6:$D$774,E240)</f>
        <v/>
      </c>
      <c r="O240" s="18">
        <f>IF(N240=0,"",SUMIFS('Src_Billing_Aug'!$I$6:$I$774,'Src_Billing_Aug'!$E$6:$E$774,A240,'Src_Billing_Aug'!$D$6:$D$774,E240))</f>
        <v/>
      </c>
      <c r="P240" s="19">
        <f>IF(N240=0,"",SUMIFS('Src_Billing_Aug'!$L$6:$L$774,'Src_Billing_Aug'!$E$6:$E$774,A240,'Src_Billing_Aug'!$D$6:$D$774,E240))</f>
        <v/>
      </c>
      <c r="Q240" s="19">
        <f>SUMIFS('Src_Billing_Aug'!$M$6:$M$774,'Src_Billing_Aug'!$E$6:$E$774,A240,'Src_Billing_Aug'!$D$6:$D$774,E240)</f>
        <v/>
      </c>
      <c r="R240" s="19">
        <f>Q240-M240</f>
        <v/>
      </c>
      <c r="S240" s="17">
        <f>IF(N240=0,"MISSING CHARGE",IF(N240&gt;1,"DUPLICATE CHARGE",IF(ABS(R240)&lt;0.005,"MATCH","VARIANCE")))</f>
        <v/>
      </c>
      <c r="T240" s="17">
        <f>IF(AND(C240="COVERED",K240&gt;'Parameters &amp; Sources'!$B$13),"BOARD REVIEW - OVER 40 FT","")</f>
        <v/>
      </c>
      <c r="U240" s="17" t="inlineStr">
        <is>
          <t>slip_inventory_2026-08.csv; billing_transactions_2022_2026.csv</t>
        </is>
      </c>
    </row>
    <row r="241">
      <c r="A241" s="21">
        <f>'Src_Inventory'!A260</f>
        <v/>
      </c>
      <c r="B241" s="21">
        <f>'Src_Inventory'!B260</f>
        <v/>
      </c>
      <c r="C241" s="21">
        <f>'Src_Inventory'!G260</f>
        <v/>
      </c>
      <c r="D241" s="21">
        <f>"AC-"&amp;A241</f>
        <v/>
      </c>
      <c r="E241" s="21">
        <f>'Src_Inventory'!L260</f>
        <v/>
      </c>
      <c r="F241" s="21">
        <f>'Src_Inventory'!M260</f>
        <v/>
      </c>
      <c r="G241" s="21">
        <f>'Src_Inventory'!N260</f>
        <v/>
      </c>
      <c r="H241" s="22">
        <f>'Src_Inventory'!O260</f>
        <v/>
      </c>
      <c r="I241" s="22">
        <f>ROUNDUP(H241,0)</f>
        <v/>
      </c>
      <c r="J241" s="22">
        <f>'Src_Inventory'!E260</f>
        <v/>
      </c>
      <c r="K241" s="22">
        <f>MAX(I241,J241)</f>
        <v/>
      </c>
      <c r="L241" s="23">
        <f>IF(C241="COVERED",'Parameters &amp; Sources'!$B$11,'Parameters &amp; Sources'!$B$12)</f>
        <v/>
      </c>
      <c r="M241" s="23">
        <f>K241*L241</f>
        <v/>
      </c>
      <c r="N241" s="24">
        <f>COUNTIFS('Src_Billing_Aug'!$E$6:$E$774,A241,'Src_Billing_Aug'!$D$6:$D$774,E241)</f>
        <v/>
      </c>
      <c r="O241" s="22">
        <f>IF(N241=0,"",SUMIFS('Src_Billing_Aug'!$I$6:$I$774,'Src_Billing_Aug'!$E$6:$E$774,A241,'Src_Billing_Aug'!$D$6:$D$774,E241))</f>
        <v/>
      </c>
      <c r="P241" s="23">
        <f>IF(N241=0,"",SUMIFS('Src_Billing_Aug'!$L$6:$L$774,'Src_Billing_Aug'!$E$6:$E$774,A241,'Src_Billing_Aug'!$D$6:$D$774,E241))</f>
        <v/>
      </c>
      <c r="Q241" s="23">
        <f>SUMIFS('Src_Billing_Aug'!$M$6:$M$774,'Src_Billing_Aug'!$E$6:$E$774,A241,'Src_Billing_Aug'!$D$6:$D$774,E241)</f>
        <v/>
      </c>
      <c r="R241" s="23">
        <f>Q241-M241</f>
        <v/>
      </c>
      <c r="S241" s="21">
        <f>IF(N241=0,"MISSING CHARGE",IF(N241&gt;1,"DUPLICATE CHARGE",IF(ABS(R241)&lt;0.005,"MATCH","VARIANCE")))</f>
        <v/>
      </c>
      <c r="T241" s="21">
        <f>IF(AND(C241="COVERED",K241&gt;'Parameters &amp; Sources'!$B$13),"BOARD REVIEW - OVER 40 FT","")</f>
        <v/>
      </c>
      <c r="U241" s="21" t="inlineStr">
        <is>
          <t>slip_inventory_2026-08.csv; billing_transactions_2022_2026.csv</t>
        </is>
      </c>
    </row>
    <row r="242">
      <c r="A242" s="17">
        <f>'Src_Inventory'!A261</f>
        <v/>
      </c>
      <c r="B242" s="17">
        <f>'Src_Inventory'!B261</f>
        <v/>
      </c>
      <c r="C242" s="17">
        <f>'Src_Inventory'!G261</f>
        <v/>
      </c>
      <c r="D242" s="17">
        <f>"AC-"&amp;A242</f>
        <v/>
      </c>
      <c r="E242" s="17">
        <f>'Src_Inventory'!L261</f>
        <v/>
      </c>
      <c r="F242" s="17">
        <f>'Src_Inventory'!M261</f>
        <v/>
      </c>
      <c r="G242" s="17">
        <f>'Src_Inventory'!N261</f>
        <v/>
      </c>
      <c r="H242" s="18">
        <f>'Src_Inventory'!O261</f>
        <v/>
      </c>
      <c r="I242" s="18">
        <f>ROUNDUP(H242,0)</f>
        <v/>
      </c>
      <c r="J242" s="18">
        <f>'Src_Inventory'!E261</f>
        <v/>
      </c>
      <c r="K242" s="18">
        <f>MAX(I242,J242)</f>
        <v/>
      </c>
      <c r="L242" s="19">
        <f>IF(C242="COVERED",'Parameters &amp; Sources'!$B$11,'Parameters &amp; Sources'!$B$12)</f>
        <v/>
      </c>
      <c r="M242" s="19">
        <f>K242*L242</f>
        <v/>
      </c>
      <c r="N242" s="20">
        <f>COUNTIFS('Src_Billing_Aug'!$E$6:$E$774,A242,'Src_Billing_Aug'!$D$6:$D$774,E242)</f>
        <v/>
      </c>
      <c r="O242" s="18">
        <f>IF(N242=0,"",SUMIFS('Src_Billing_Aug'!$I$6:$I$774,'Src_Billing_Aug'!$E$6:$E$774,A242,'Src_Billing_Aug'!$D$6:$D$774,E242))</f>
        <v/>
      </c>
      <c r="P242" s="19">
        <f>IF(N242=0,"",SUMIFS('Src_Billing_Aug'!$L$6:$L$774,'Src_Billing_Aug'!$E$6:$E$774,A242,'Src_Billing_Aug'!$D$6:$D$774,E242))</f>
        <v/>
      </c>
      <c r="Q242" s="19">
        <f>SUMIFS('Src_Billing_Aug'!$M$6:$M$774,'Src_Billing_Aug'!$E$6:$E$774,A242,'Src_Billing_Aug'!$D$6:$D$774,E242)</f>
        <v/>
      </c>
      <c r="R242" s="19">
        <f>Q242-M242</f>
        <v/>
      </c>
      <c r="S242" s="17">
        <f>IF(N242=0,"MISSING CHARGE",IF(N242&gt;1,"DUPLICATE CHARGE",IF(ABS(R242)&lt;0.005,"MATCH","VARIANCE")))</f>
        <v/>
      </c>
      <c r="T242" s="17">
        <f>IF(AND(C242="COVERED",K242&gt;'Parameters &amp; Sources'!$B$13),"BOARD REVIEW - OVER 40 FT","")</f>
        <v/>
      </c>
      <c r="U242" s="17" t="inlineStr">
        <is>
          <t>slip_inventory_2026-08.csv; billing_transactions_2022_2026.csv</t>
        </is>
      </c>
    </row>
    <row r="243">
      <c r="A243" s="21">
        <f>'Src_Inventory'!A262</f>
        <v/>
      </c>
      <c r="B243" s="21">
        <f>'Src_Inventory'!B262</f>
        <v/>
      </c>
      <c r="C243" s="21">
        <f>'Src_Inventory'!G262</f>
        <v/>
      </c>
      <c r="D243" s="21">
        <f>"AC-"&amp;A243</f>
        <v/>
      </c>
      <c r="E243" s="21">
        <f>'Src_Inventory'!L262</f>
        <v/>
      </c>
      <c r="F243" s="21">
        <f>'Src_Inventory'!M262</f>
        <v/>
      </c>
      <c r="G243" s="21">
        <f>'Src_Inventory'!N262</f>
        <v/>
      </c>
      <c r="H243" s="22">
        <f>'Src_Inventory'!O262</f>
        <v/>
      </c>
      <c r="I243" s="22">
        <f>ROUNDUP(H243,0)</f>
        <v/>
      </c>
      <c r="J243" s="22">
        <f>'Src_Inventory'!E262</f>
        <v/>
      </c>
      <c r="K243" s="22">
        <f>MAX(I243,J243)</f>
        <v/>
      </c>
      <c r="L243" s="23">
        <f>IF(C243="COVERED",'Parameters &amp; Sources'!$B$11,'Parameters &amp; Sources'!$B$12)</f>
        <v/>
      </c>
      <c r="M243" s="23">
        <f>K243*L243</f>
        <v/>
      </c>
      <c r="N243" s="24">
        <f>COUNTIFS('Src_Billing_Aug'!$E$6:$E$774,A243,'Src_Billing_Aug'!$D$6:$D$774,E243)</f>
        <v/>
      </c>
      <c r="O243" s="22">
        <f>IF(N243=0,"",SUMIFS('Src_Billing_Aug'!$I$6:$I$774,'Src_Billing_Aug'!$E$6:$E$774,A243,'Src_Billing_Aug'!$D$6:$D$774,E243))</f>
        <v/>
      </c>
      <c r="P243" s="23">
        <f>IF(N243=0,"",SUMIFS('Src_Billing_Aug'!$L$6:$L$774,'Src_Billing_Aug'!$E$6:$E$774,A243,'Src_Billing_Aug'!$D$6:$D$774,E243))</f>
        <v/>
      </c>
      <c r="Q243" s="23">
        <f>SUMIFS('Src_Billing_Aug'!$M$6:$M$774,'Src_Billing_Aug'!$E$6:$E$774,A243,'Src_Billing_Aug'!$D$6:$D$774,E243)</f>
        <v/>
      </c>
      <c r="R243" s="23">
        <f>Q243-M243</f>
        <v/>
      </c>
      <c r="S243" s="21">
        <f>IF(N243=0,"MISSING CHARGE",IF(N243&gt;1,"DUPLICATE CHARGE",IF(ABS(R243)&lt;0.005,"MATCH","VARIANCE")))</f>
        <v/>
      </c>
      <c r="T243" s="21">
        <f>IF(AND(C243="COVERED",K243&gt;'Parameters &amp; Sources'!$B$13),"BOARD REVIEW - OVER 40 FT","")</f>
        <v/>
      </c>
      <c r="U243" s="21" t="inlineStr">
        <is>
          <t>slip_inventory_2026-08.csv; billing_transactions_2022_2026.csv</t>
        </is>
      </c>
    </row>
    <row r="244">
      <c r="A244" s="17">
        <f>'Src_Inventory'!A263</f>
        <v/>
      </c>
      <c r="B244" s="17">
        <f>'Src_Inventory'!B263</f>
        <v/>
      </c>
      <c r="C244" s="17">
        <f>'Src_Inventory'!G263</f>
        <v/>
      </c>
      <c r="D244" s="17">
        <f>"AC-"&amp;A244</f>
        <v/>
      </c>
      <c r="E244" s="17">
        <f>'Src_Inventory'!L263</f>
        <v/>
      </c>
      <c r="F244" s="17">
        <f>'Src_Inventory'!M263</f>
        <v/>
      </c>
      <c r="G244" s="17">
        <f>'Src_Inventory'!N263</f>
        <v/>
      </c>
      <c r="H244" s="18">
        <f>'Src_Inventory'!O263</f>
        <v/>
      </c>
      <c r="I244" s="18">
        <f>ROUNDUP(H244,0)</f>
        <v/>
      </c>
      <c r="J244" s="18">
        <f>'Src_Inventory'!E263</f>
        <v/>
      </c>
      <c r="K244" s="18">
        <f>MAX(I244,J244)</f>
        <v/>
      </c>
      <c r="L244" s="19">
        <f>IF(C244="COVERED",'Parameters &amp; Sources'!$B$11,'Parameters &amp; Sources'!$B$12)</f>
        <v/>
      </c>
      <c r="M244" s="19">
        <f>K244*L244</f>
        <v/>
      </c>
      <c r="N244" s="20">
        <f>COUNTIFS('Src_Billing_Aug'!$E$6:$E$774,A244,'Src_Billing_Aug'!$D$6:$D$774,E244)</f>
        <v/>
      </c>
      <c r="O244" s="18">
        <f>IF(N244=0,"",SUMIFS('Src_Billing_Aug'!$I$6:$I$774,'Src_Billing_Aug'!$E$6:$E$774,A244,'Src_Billing_Aug'!$D$6:$D$774,E244))</f>
        <v/>
      </c>
      <c r="P244" s="19">
        <f>IF(N244=0,"",SUMIFS('Src_Billing_Aug'!$L$6:$L$774,'Src_Billing_Aug'!$E$6:$E$774,A244,'Src_Billing_Aug'!$D$6:$D$774,E244))</f>
        <v/>
      </c>
      <c r="Q244" s="19">
        <f>SUMIFS('Src_Billing_Aug'!$M$6:$M$774,'Src_Billing_Aug'!$E$6:$E$774,A244,'Src_Billing_Aug'!$D$6:$D$774,E244)</f>
        <v/>
      </c>
      <c r="R244" s="19">
        <f>Q244-M244</f>
        <v/>
      </c>
      <c r="S244" s="17">
        <f>IF(N244=0,"MISSING CHARGE",IF(N244&gt;1,"DUPLICATE CHARGE",IF(ABS(R244)&lt;0.005,"MATCH","VARIANCE")))</f>
        <v/>
      </c>
      <c r="T244" s="17">
        <f>IF(AND(C244="COVERED",K244&gt;'Parameters &amp; Sources'!$B$13),"BOARD REVIEW - OVER 40 FT","")</f>
        <v/>
      </c>
      <c r="U244" s="17" t="inlineStr">
        <is>
          <t>slip_inventory_2026-08.csv; billing_transactions_2022_2026.csv</t>
        </is>
      </c>
    </row>
    <row r="245">
      <c r="A245" s="21">
        <f>'Src_Inventory'!A264</f>
        <v/>
      </c>
      <c r="B245" s="21">
        <f>'Src_Inventory'!B264</f>
        <v/>
      </c>
      <c r="C245" s="21">
        <f>'Src_Inventory'!G264</f>
        <v/>
      </c>
      <c r="D245" s="21">
        <f>"AC-"&amp;A245</f>
        <v/>
      </c>
      <c r="E245" s="21">
        <f>'Src_Inventory'!L264</f>
        <v/>
      </c>
      <c r="F245" s="21">
        <f>'Src_Inventory'!M264</f>
        <v/>
      </c>
      <c r="G245" s="21">
        <f>'Src_Inventory'!N264</f>
        <v/>
      </c>
      <c r="H245" s="22">
        <f>'Src_Inventory'!O264</f>
        <v/>
      </c>
      <c r="I245" s="22">
        <f>ROUNDUP(H245,0)</f>
        <v/>
      </c>
      <c r="J245" s="22">
        <f>'Src_Inventory'!E264</f>
        <v/>
      </c>
      <c r="K245" s="22">
        <f>MAX(I245,J245)</f>
        <v/>
      </c>
      <c r="L245" s="23">
        <f>IF(C245="COVERED",'Parameters &amp; Sources'!$B$11,'Parameters &amp; Sources'!$B$12)</f>
        <v/>
      </c>
      <c r="M245" s="23">
        <f>K245*L245</f>
        <v/>
      </c>
      <c r="N245" s="24">
        <f>COUNTIFS('Src_Billing_Aug'!$E$6:$E$774,A245,'Src_Billing_Aug'!$D$6:$D$774,E245)</f>
        <v/>
      </c>
      <c r="O245" s="22">
        <f>IF(N245=0,"",SUMIFS('Src_Billing_Aug'!$I$6:$I$774,'Src_Billing_Aug'!$E$6:$E$774,A245,'Src_Billing_Aug'!$D$6:$D$774,E245))</f>
        <v/>
      </c>
      <c r="P245" s="23">
        <f>IF(N245=0,"",SUMIFS('Src_Billing_Aug'!$L$6:$L$774,'Src_Billing_Aug'!$E$6:$E$774,A245,'Src_Billing_Aug'!$D$6:$D$774,E245))</f>
        <v/>
      </c>
      <c r="Q245" s="23">
        <f>SUMIFS('Src_Billing_Aug'!$M$6:$M$774,'Src_Billing_Aug'!$E$6:$E$774,A245,'Src_Billing_Aug'!$D$6:$D$774,E245)</f>
        <v/>
      </c>
      <c r="R245" s="23">
        <f>Q245-M245</f>
        <v/>
      </c>
      <c r="S245" s="21">
        <f>IF(N245=0,"MISSING CHARGE",IF(N245&gt;1,"DUPLICATE CHARGE",IF(ABS(R245)&lt;0.005,"MATCH","VARIANCE")))</f>
        <v/>
      </c>
      <c r="T245" s="21">
        <f>IF(AND(C245="COVERED",K245&gt;'Parameters &amp; Sources'!$B$13),"BOARD REVIEW - OVER 40 FT","")</f>
        <v/>
      </c>
      <c r="U245" s="21" t="inlineStr">
        <is>
          <t>slip_inventory_2026-08.csv; billing_transactions_2022_2026.csv</t>
        </is>
      </c>
    </row>
    <row r="246">
      <c r="A246" s="17">
        <f>'Src_Inventory'!A265</f>
        <v/>
      </c>
      <c r="B246" s="17">
        <f>'Src_Inventory'!B265</f>
        <v/>
      </c>
      <c r="C246" s="17">
        <f>'Src_Inventory'!G265</f>
        <v/>
      </c>
      <c r="D246" s="17">
        <f>"AC-"&amp;A246</f>
        <v/>
      </c>
      <c r="E246" s="17">
        <f>'Src_Inventory'!L265</f>
        <v/>
      </c>
      <c r="F246" s="17">
        <f>'Src_Inventory'!M265</f>
        <v/>
      </c>
      <c r="G246" s="17">
        <f>'Src_Inventory'!N265</f>
        <v/>
      </c>
      <c r="H246" s="18">
        <f>'Src_Inventory'!O265</f>
        <v/>
      </c>
      <c r="I246" s="18">
        <f>ROUNDUP(H246,0)</f>
        <v/>
      </c>
      <c r="J246" s="18">
        <f>'Src_Inventory'!E265</f>
        <v/>
      </c>
      <c r="K246" s="18">
        <f>MAX(I246,J246)</f>
        <v/>
      </c>
      <c r="L246" s="19">
        <f>IF(C246="COVERED",'Parameters &amp; Sources'!$B$11,'Parameters &amp; Sources'!$B$12)</f>
        <v/>
      </c>
      <c r="M246" s="19">
        <f>K246*L246</f>
        <v/>
      </c>
      <c r="N246" s="20">
        <f>COUNTIFS('Src_Billing_Aug'!$E$6:$E$774,A246,'Src_Billing_Aug'!$D$6:$D$774,E246)</f>
        <v/>
      </c>
      <c r="O246" s="18">
        <f>IF(N246=0,"",SUMIFS('Src_Billing_Aug'!$I$6:$I$774,'Src_Billing_Aug'!$E$6:$E$774,A246,'Src_Billing_Aug'!$D$6:$D$774,E246))</f>
        <v/>
      </c>
      <c r="P246" s="19">
        <f>IF(N246=0,"",SUMIFS('Src_Billing_Aug'!$L$6:$L$774,'Src_Billing_Aug'!$E$6:$E$774,A246,'Src_Billing_Aug'!$D$6:$D$774,E246))</f>
        <v/>
      </c>
      <c r="Q246" s="19">
        <f>SUMIFS('Src_Billing_Aug'!$M$6:$M$774,'Src_Billing_Aug'!$E$6:$E$774,A246,'Src_Billing_Aug'!$D$6:$D$774,E246)</f>
        <v/>
      </c>
      <c r="R246" s="19">
        <f>Q246-M246</f>
        <v/>
      </c>
      <c r="S246" s="17">
        <f>IF(N246=0,"MISSING CHARGE",IF(N246&gt;1,"DUPLICATE CHARGE",IF(ABS(R246)&lt;0.005,"MATCH","VARIANCE")))</f>
        <v/>
      </c>
      <c r="T246" s="17">
        <f>IF(AND(C246="COVERED",K246&gt;'Parameters &amp; Sources'!$B$13),"BOARD REVIEW - OVER 40 FT","")</f>
        <v/>
      </c>
      <c r="U246" s="17" t="inlineStr">
        <is>
          <t>slip_inventory_2026-08.csv; billing_transactions_2022_2026.csv</t>
        </is>
      </c>
    </row>
    <row r="247">
      <c r="A247" s="21">
        <f>'Src_Inventory'!A266</f>
        <v/>
      </c>
      <c r="B247" s="21">
        <f>'Src_Inventory'!B266</f>
        <v/>
      </c>
      <c r="C247" s="21">
        <f>'Src_Inventory'!G266</f>
        <v/>
      </c>
      <c r="D247" s="21">
        <f>"AC-"&amp;A247</f>
        <v/>
      </c>
      <c r="E247" s="21">
        <f>'Src_Inventory'!L266</f>
        <v/>
      </c>
      <c r="F247" s="21">
        <f>'Src_Inventory'!M266</f>
        <v/>
      </c>
      <c r="G247" s="21">
        <f>'Src_Inventory'!N266</f>
        <v/>
      </c>
      <c r="H247" s="22">
        <f>'Src_Inventory'!O266</f>
        <v/>
      </c>
      <c r="I247" s="22">
        <f>ROUNDUP(H247,0)</f>
        <v/>
      </c>
      <c r="J247" s="22">
        <f>'Src_Inventory'!E266</f>
        <v/>
      </c>
      <c r="K247" s="22">
        <f>MAX(I247,J247)</f>
        <v/>
      </c>
      <c r="L247" s="23">
        <f>IF(C247="COVERED",'Parameters &amp; Sources'!$B$11,'Parameters &amp; Sources'!$B$12)</f>
        <v/>
      </c>
      <c r="M247" s="23">
        <f>K247*L247</f>
        <v/>
      </c>
      <c r="N247" s="24">
        <f>COUNTIFS('Src_Billing_Aug'!$E$6:$E$774,A247,'Src_Billing_Aug'!$D$6:$D$774,E247)</f>
        <v/>
      </c>
      <c r="O247" s="22">
        <f>IF(N247=0,"",SUMIFS('Src_Billing_Aug'!$I$6:$I$774,'Src_Billing_Aug'!$E$6:$E$774,A247,'Src_Billing_Aug'!$D$6:$D$774,E247))</f>
        <v/>
      </c>
      <c r="P247" s="23">
        <f>IF(N247=0,"",SUMIFS('Src_Billing_Aug'!$L$6:$L$774,'Src_Billing_Aug'!$E$6:$E$774,A247,'Src_Billing_Aug'!$D$6:$D$774,E247))</f>
        <v/>
      </c>
      <c r="Q247" s="23">
        <f>SUMIFS('Src_Billing_Aug'!$M$6:$M$774,'Src_Billing_Aug'!$E$6:$E$774,A247,'Src_Billing_Aug'!$D$6:$D$774,E247)</f>
        <v/>
      </c>
      <c r="R247" s="23">
        <f>Q247-M247</f>
        <v/>
      </c>
      <c r="S247" s="21">
        <f>IF(N247=0,"MISSING CHARGE",IF(N247&gt;1,"DUPLICATE CHARGE",IF(ABS(R247)&lt;0.005,"MATCH","VARIANCE")))</f>
        <v/>
      </c>
      <c r="T247" s="21">
        <f>IF(AND(C247="COVERED",K247&gt;'Parameters &amp; Sources'!$B$13),"BOARD REVIEW - OVER 40 FT","")</f>
        <v/>
      </c>
      <c r="U247" s="21" t="inlineStr">
        <is>
          <t>slip_inventory_2026-08.csv; billing_transactions_2022_2026.csv</t>
        </is>
      </c>
    </row>
    <row r="248">
      <c r="A248" s="17">
        <f>'Src_Inventory'!A267</f>
        <v/>
      </c>
      <c r="B248" s="17">
        <f>'Src_Inventory'!B267</f>
        <v/>
      </c>
      <c r="C248" s="17">
        <f>'Src_Inventory'!G267</f>
        <v/>
      </c>
      <c r="D248" s="17">
        <f>"AC-"&amp;A248</f>
        <v/>
      </c>
      <c r="E248" s="17">
        <f>'Src_Inventory'!L267</f>
        <v/>
      </c>
      <c r="F248" s="17">
        <f>'Src_Inventory'!M267</f>
        <v/>
      </c>
      <c r="G248" s="17">
        <f>'Src_Inventory'!N267</f>
        <v/>
      </c>
      <c r="H248" s="18">
        <f>'Src_Inventory'!O267</f>
        <v/>
      </c>
      <c r="I248" s="18">
        <f>ROUNDUP(H248,0)</f>
        <v/>
      </c>
      <c r="J248" s="18">
        <f>'Src_Inventory'!E267</f>
        <v/>
      </c>
      <c r="K248" s="18">
        <f>MAX(I248,J248)</f>
        <v/>
      </c>
      <c r="L248" s="19">
        <f>IF(C248="COVERED",'Parameters &amp; Sources'!$B$11,'Parameters &amp; Sources'!$B$12)</f>
        <v/>
      </c>
      <c r="M248" s="19">
        <f>K248*L248</f>
        <v/>
      </c>
      <c r="N248" s="20">
        <f>COUNTIFS('Src_Billing_Aug'!$E$6:$E$774,A248,'Src_Billing_Aug'!$D$6:$D$774,E248)</f>
        <v/>
      </c>
      <c r="O248" s="18">
        <f>IF(N248=0,"",SUMIFS('Src_Billing_Aug'!$I$6:$I$774,'Src_Billing_Aug'!$E$6:$E$774,A248,'Src_Billing_Aug'!$D$6:$D$774,E248))</f>
        <v/>
      </c>
      <c r="P248" s="19">
        <f>IF(N248=0,"",SUMIFS('Src_Billing_Aug'!$L$6:$L$774,'Src_Billing_Aug'!$E$6:$E$774,A248,'Src_Billing_Aug'!$D$6:$D$774,E248))</f>
        <v/>
      </c>
      <c r="Q248" s="19">
        <f>SUMIFS('Src_Billing_Aug'!$M$6:$M$774,'Src_Billing_Aug'!$E$6:$E$774,A248,'Src_Billing_Aug'!$D$6:$D$774,E248)</f>
        <v/>
      </c>
      <c r="R248" s="19">
        <f>Q248-M248</f>
        <v/>
      </c>
      <c r="S248" s="17">
        <f>IF(N248=0,"MISSING CHARGE",IF(N248&gt;1,"DUPLICATE CHARGE",IF(ABS(R248)&lt;0.005,"MATCH","VARIANCE")))</f>
        <v/>
      </c>
      <c r="T248" s="17">
        <f>IF(AND(C248="COVERED",K248&gt;'Parameters &amp; Sources'!$B$13),"BOARD REVIEW - OVER 40 FT","")</f>
        <v/>
      </c>
      <c r="U248" s="17" t="inlineStr">
        <is>
          <t>slip_inventory_2026-08.csv; billing_transactions_2022_2026.csv</t>
        </is>
      </c>
    </row>
    <row r="249">
      <c r="A249" s="21">
        <f>'Src_Inventory'!A268</f>
        <v/>
      </c>
      <c r="B249" s="21">
        <f>'Src_Inventory'!B268</f>
        <v/>
      </c>
      <c r="C249" s="21">
        <f>'Src_Inventory'!G268</f>
        <v/>
      </c>
      <c r="D249" s="21">
        <f>"AC-"&amp;A249</f>
        <v/>
      </c>
      <c r="E249" s="21">
        <f>'Src_Inventory'!L268</f>
        <v/>
      </c>
      <c r="F249" s="21">
        <f>'Src_Inventory'!M268</f>
        <v/>
      </c>
      <c r="G249" s="21">
        <f>'Src_Inventory'!N268</f>
        <v/>
      </c>
      <c r="H249" s="22">
        <f>'Src_Inventory'!O268</f>
        <v/>
      </c>
      <c r="I249" s="22">
        <f>ROUNDUP(H249,0)</f>
        <v/>
      </c>
      <c r="J249" s="22">
        <f>'Src_Inventory'!E268</f>
        <v/>
      </c>
      <c r="K249" s="22">
        <f>MAX(I249,J249)</f>
        <v/>
      </c>
      <c r="L249" s="23">
        <f>IF(C249="COVERED",'Parameters &amp; Sources'!$B$11,'Parameters &amp; Sources'!$B$12)</f>
        <v/>
      </c>
      <c r="M249" s="23">
        <f>K249*L249</f>
        <v/>
      </c>
      <c r="N249" s="24">
        <f>COUNTIFS('Src_Billing_Aug'!$E$6:$E$774,A249,'Src_Billing_Aug'!$D$6:$D$774,E249)</f>
        <v/>
      </c>
      <c r="O249" s="22">
        <f>IF(N249=0,"",SUMIFS('Src_Billing_Aug'!$I$6:$I$774,'Src_Billing_Aug'!$E$6:$E$774,A249,'Src_Billing_Aug'!$D$6:$D$774,E249))</f>
        <v/>
      </c>
      <c r="P249" s="23">
        <f>IF(N249=0,"",SUMIFS('Src_Billing_Aug'!$L$6:$L$774,'Src_Billing_Aug'!$E$6:$E$774,A249,'Src_Billing_Aug'!$D$6:$D$774,E249))</f>
        <v/>
      </c>
      <c r="Q249" s="23">
        <f>SUMIFS('Src_Billing_Aug'!$M$6:$M$774,'Src_Billing_Aug'!$E$6:$E$774,A249,'Src_Billing_Aug'!$D$6:$D$774,E249)</f>
        <v/>
      </c>
      <c r="R249" s="23">
        <f>Q249-M249</f>
        <v/>
      </c>
      <c r="S249" s="21">
        <f>IF(N249=0,"MISSING CHARGE",IF(N249&gt;1,"DUPLICATE CHARGE",IF(ABS(R249)&lt;0.005,"MATCH","VARIANCE")))</f>
        <v/>
      </c>
      <c r="T249" s="21">
        <f>IF(AND(C249="COVERED",K249&gt;'Parameters &amp; Sources'!$B$13),"BOARD REVIEW - OVER 40 FT","")</f>
        <v/>
      </c>
      <c r="U249" s="21" t="inlineStr">
        <is>
          <t>slip_inventory_2026-08.csv; billing_transactions_2022_2026.csv</t>
        </is>
      </c>
    </row>
    <row r="250">
      <c r="A250" s="17">
        <f>'Src_Inventory'!A270</f>
        <v/>
      </c>
      <c r="B250" s="17">
        <f>'Src_Inventory'!B270</f>
        <v/>
      </c>
      <c r="C250" s="17">
        <f>'Src_Inventory'!G270</f>
        <v/>
      </c>
      <c r="D250" s="17">
        <f>"AC-"&amp;A250</f>
        <v/>
      </c>
      <c r="E250" s="17">
        <f>'Src_Inventory'!L270</f>
        <v/>
      </c>
      <c r="F250" s="17">
        <f>'Src_Inventory'!M270</f>
        <v/>
      </c>
      <c r="G250" s="17">
        <f>'Src_Inventory'!N270</f>
        <v/>
      </c>
      <c r="H250" s="18">
        <f>'Src_Inventory'!O270</f>
        <v/>
      </c>
      <c r="I250" s="18">
        <f>ROUNDUP(H250,0)</f>
        <v/>
      </c>
      <c r="J250" s="18">
        <f>'Src_Inventory'!E270</f>
        <v/>
      </c>
      <c r="K250" s="18">
        <f>MAX(I250,J250)</f>
        <v/>
      </c>
      <c r="L250" s="19">
        <f>IF(C250="COVERED",'Parameters &amp; Sources'!$B$11,'Parameters &amp; Sources'!$B$12)</f>
        <v/>
      </c>
      <c r="M250" s="19">
        <f>K250*L250</f>
        <v/>
      </c>
      <c r="N250" s="20">
        <f>COUNTIFS('Src_Billing_Aug'!$E$6:$E$774,A250,'Src_Billing_Aug'!$D$6:$D$774,E250)</f>
        <v/>
      </c>
      <c r="O250" s="18">
        <f>IF(N250=0,"",SUMIFS('Src_Billing_Aug'!$I$6:$I$774,'Src_Billing_Aug'!$E$6:$E$774,A250,'Src_Billing_Aug'!$D$6:$D$774,E250))</f>
        <v/>
      </c>
      <c r="P250" s="19">
        <f>IF(N250=0,"",SUMIFS('Src_Billing_Aug'!$L$6:$L$774,'Src_Billing_Aug'!$E$6:$E$774,A250,'Src_Billing_Aug'!$D$6:$D$774,E250))</f>
        <v/>
      </c>
      <c r="Q250" s="19">
        <f>SUMIFS('Src_Billing_Aug'!$M$6:$M$774,'Src_Billing_Aug'!$E$6:$E$774,A250,'Src_Billing_Aug'!$D$6:$D$774,E250)</f>
        <v/>
      </c>
      <c r="R250" s="19">
        <f>Q250-M250</f>
        <v/>
      </c>
      <c r="S250" s="17">
        <f>IF(N250=0,"MISSING CHARGE",IF(N250&gt;1,"DUPLICATE CHARGE",IF(ABS(R250)&lt;0.005,"MATCH","VARIANCE")))</f>
        <v/>
      </c>
      <c r="T250" s="17">
        <f>IF(AND(C250="COVERED",K250&gt;'Parameters &amp; Sources'!$B$13),"BOARD REVIEW - OVER 40 FT","")</f>
        <v/>
      </c>
      <c r="U250" s="17" t="inlineStr">
        <is>
          <t>slip_inventory_2026-08.csv; billing_transactions_2022_2026.csv</t>
        </is>
      </c>
    </row>
    <row r="251">
      <c r="A251" s="21">
        <f>'Src_Inventory'!A271</f>
        <v/>
      </c>
      <c r="B251" s="21">
        <f>'Src_Inventory'!B271</f>
        <v/>
      </c>
      <c r="C251" s="21">
        <f>'Src_Inventory'!G271</f>
        <v/>
      </c>
      <c r="D251" s="21">
        <f>"AC-"&amp;A251</f>
        <v/>
      </c>
      <c r="E251" s="21">
        <f>'Src_Inventory'!L271</f>
        <v/>
      </c>
      <c r="F251" s="21">
        <f>'Src_Inventory'!M271</f>
        <v/>
      </c>
      <c r="G251" s="21">
        <f>'Src_Inventory'!N271</f>
        <v/>
      </c>
      <c r="H251" s="22">
        <f>'Src_Inventory'!O271</f>
        <v/>
      </c>
      <c r="I251" s="22">
        <f>ROUNDUP(H251,0)</f>
        <v/>
      </c>
      <c r="J251" s="22">
        <f>'Src_Inventory'!E271</f>
        <v/>
      </c>
      <c r="K251" s="22">
        <f>MAX(I251,J251)</f>
        <v/>
      </c>
      <c r="L251" s="23">
        <f>IF(C251="COVERED",'Parameters &amp; Sources'!$B$11,'Parameters &amp; Sources'!$B$12)</f>
        <v/>
      </c>
      <c r="M251" s="23">
        <f>K251*L251</f>
        <v/>
      </c>
      <c r="N251" s="24">
        <f>COUNTIFS('Src_Billing_Aug'!$E$6:$E$774,A251,'Src_Billing_Aug'!$D$6:$D$774,E251)</f>
        <v/>
      </c>
      <c r="O251" s="22">
        <f>IF(N251=0,"",SUMIFS('Src_Billing_Aug'!$I$6:$I$774,'Src_Billing_Aug'!$E$6:$E$774,A251,'Src_Billing_Aug'!$D$6:$D$774,E251))</f>
        <v/>
      </c>
      <c r="P251" s="23">
        <f>IF(N251=0,"",SUMIFS('Src_Billing_Aug'!$L$6:$L$774,'Src_Billing_Aug'!$E$6:$E$774,A251,'Src_Billing_Aug'!$D$6:$D$774,E251))</f>
        <v/>
      </c>
      <c r="Q251" s="23">
        <f>SUMIFS('Src_Billing_Aug'!$M$6:$M$774,'Src_Billing_Aug'!$E$6:$E$774,A251,'Src_Billing_Aug'!$D$6:$D$774,E251)</f>
        <v/>
      </c>
      <c r="R251" s="23">
        <f>Q251-M251</f>
        <v/>
      </c>
      <c r="S251" s="21">
        <f>IF(N251=0,"MISSING CHARGE",IF(N251&gt;1,"DUPLICATE CHARGE",IF(ABS(R251)&lt;0.005,"MATCH","VARIANCE")))</f>
        <v/>
      </c>
      <c r="T251" s="21">
        <f>IF(AND(C251="COVERED",K251&gt;'Parameters &amp; Sources'!$B$13),"BOARD REVIEW - OVER 40 FT","")</f>
        <v/>
      </c>
      <c r="U251" s="21" t="inlineStr">
        <is>
          <t>slip_inventory_2026-08.csv; billing_transactions_2022_2026.csv</t>
        </is>
      </c>
    </row>
    <row r="252">
      <c r="A252" s="17">
        <f>'Src_Inventory'!A272</f>
        <v/>
      </c>
      <c r="B252" s="17">
        <f>'Src_Inventory'!B272</f>
        <v/>
      </c>
      <c r="C252" s="17">
        <f>'Src_Inventory'!G272</f>
        <v/>
      </c>
      <c r="D252" s="17">
        <f>"AC-"&amp;A252</f>
        <v/>
      </c>
      <c r="E252" s="17">
        <f>'Src_Inventory'!L272</f>
        <v/>
      </c>
      <c r="F252" s="17">
        <f>'Src_Inventory'!M272</f>
        <v/>
      </c>
      <c r="G252" s="17">
        <f>'Src_Inventory'!N272</f>
        <v/>
      </c>
      <c r="H252" s="18">
        <f>'Src_Inventory'!O272</f>
        <v/>
      </c>
      <c r="I252" s="18">
        <f>ROUNDUP(H252,0)</f>
        <v/>
      </c>
      <c r="J252" s="18">
        <f>'Src_Inventory'!E272</f>
        <v/>
      </c>
      <c r="K252" s="18">
        <f>MAX(I252,J252)</f>
        <v/>
      </c>
      <c r="L252" s="19">
        <f>IF(C252="COVERED",'Parameters &amp; Sources'!$B$11,'Parameters &amp; Sources'!$B$12)</f>
        <v/>
      </c>
      <c r="M252" s="19">
        <f>K252*L252</f>
        <v/>
      </c>
      <c r="N252" s="20">
        <f>COUNTIFS('Src_Billing_Aug'!$E$6:$E$774,A252,'Src_Billing_Aug'!$D$6:$D$774,E252)</f>
        <v/>
      </c>
      <c r="O252" s="18">
        <f>IF(N252=0,"",SUMIFS('Src_Billing_Aug'!$I$6:$I$774,'Src_Billing_Aug'!$E$6:$E$774,A252,'Src_Billing_Aug'!$D$6:$D$774,E252))</f>
        <v/>
      </c>
      <c r="P252" s="19">
        <f>IF(N252=0,"",SUMIFS('Src_Billing_Aug'!$L$6:$L$774,'Src_Billing_Aug'!$E$6:$E$774,A252,'Src_Billing_Aug'!$D$6:$D$774,E252))</f>
        <v/>
      </c>
      <c r="Q252" s="19">
        <f>SUMIFS('Src_Billing_Aug'!$M$6:$M$774,'Src_Billing_Aug'!$E$6:$E$774,A252,'Src_Billing_Aug'!$D$6:$D$774,E252)</f>
        <v/>
      </c>
      <c r="R252" s="19">
        <f>Q252-M252</f>
        <v/>
      </c>
      <c r="S252" s="17">
        <f>IF(N252=0,"MISSING CHARGE",IF(N252&gt;1,"DUPLICATE CHARGE",IF(ABS(R252)&lt;0.005,"MATCH","VARIANCE")))</f>
        <v/>
      </c>
      <c r="T252" s="17">
        <f>IF(AND(C252="COVERED",K252&gt;'Parameters &amp; Sources'!$B$13),"BOARD REVIEW - OVER 40 FT","")</f>
        <v/>
      </c>
      <c r="U252" s="17" t="inlineStr">
        <is>
          <t>slip_inventory_2026-08.csv; billing_transactions_2022_2026.csv</t>
        </is>
      </c>
    </row>
    <row r="253">
      <c r="A253" s="21">
        <f>'Src_Inventory'!A273</f>
        <v/>
      </c>
      <c r="B253" s="21">
        <f>'Src_Inventory'!B273</f>
        <v/>
      </c>
      <c r="C253" s="21">
        <f>'Src_Inventory'!G273</f>
        <v/>
      </c>
      <c r="D253" s="21">
        <f>"AC-"&amp;A253</f>
        <v/>
      </c>
      <c r="E253" s="21">
        <f>'Src_Inventory'!L273</f>
        <v/>
      </c>
      <c r="F253" s="21">
        <f>'Src_Inventory'!M273</f>
        <v/>
      </c>
      <c r="G253" s="21">
        <f>'Src_Inventory'!N273</f>
        <v/>
      </c>
      <c r="H253" s="22">
        <f>'Src_Inventory'!O273</f>
        <v/>
      </c>
      <c r="I253" s="22">
        <f>ROUNDUP(H253,0)</f>
        <v/>
      </c>
      <c r="J253" s="22">
        <f>'Src_Inventory'!E273</f>
        <v/>
      </c>
      <c r="K253" s="22">
        <f>MAX(I253,J253)</f>
        <v/>
      </c>
      <c r="L253" s="23">
        <f>IF(C253="COVERED",'Parameters &amp; Sources'!$B$11,'Parameters &amp; Sources'!$B$12)</f>
        <v/>
      </c>
      <c r="M253" s="23">
        <f>K253*L253</f>
        <v/>
      </c>
      <c r="N253" s="24">
        <f>COUNTIFS('Src_Billing_Aug'!$E$6:$E$774,A253,'Src_Billing_Aug'!$D$6:$D$774,E253)</f>
        <v/>
      </c>
      <c r="O253" s="22">
        <f>IF(N253=0,"",SUMIFS('Src_Billing_Aug'!$I$6:$I$774,'Src_Billing_Aug'!$E$6:$E$774,A253,'Src_Billing_Aug'!$D$6:$D$774,E253))</f>
        <v/>
      </c>
      <c r="P253" s="23">
        <f>IF(N253=0,"",SUMIFS('Src_Billing_Aug'!$L$6:$L$774,'Src_Billing_Aug'!$E$6:$E$774,A253,'Src_Billing_Aug'!$D$6:$D$774,E253))</f>
        <v/>
      </c>
      <c r="Q253" s="23">
        <f>SUMIFS('Src_Billing_Aug'!$M$6:$M$774,'Src_Billing_Aug'!$E$6:$E$774,A253,'Src_Billing_Aug'!$D$6:$D$774,E253)</f>
        <v/>
      </c>
      <c r="R253" s="23">
        <f>Q253-M253</f>
        <v/>
      </c>
      <c r="S253" s="21">
        <f>IF(N253=0,"MISSING CHARGE",IF(N253&gt;1,"DUPLICATE CHARGE",IF(ABS(R253)&lt;0.005,"MATCH","VARIANCE")))</f>
        <v/>
      </c>
      <c r="T253" s="21">
        <f>IF(AND(C253="COVERED",K253&gt;'Parameters &amp; Sources'!$B$13),"BOARD REVIEW - OVER 40 FT","")</f>
        <v/>
      </c>
      <c r="U253" s="21" t="inlineStr">
        <is>
          <t>slip_inventory_2026-08.csv; billing_transactions_2022_2026.csv</t>
        </is>
      </c>
    </row>
    <row r="254">
      <c r="A254" s="17">
        <f>'Src_Inventory'!A274</f>
        <v/>
      </c>
      <c r="B254" s="17">
        <f>'Src_Inventory'!B274</f>
        <v/>
      </c>
      <c r="C254" s="17">
        <f>'Src_Inventory'!G274</f>
        <v/>
      </c>
      <c r="D254" s="17">
        <f>"AC-"&amp;A254</f>
        <v/>
      </c>
      <c r="E254" s="17">
        <f>'Src_Inventory'!L274</f>
        <v/>
      </c>
      <c r="F254" s="17">
        <f>'Src_Inventory'!M274</f>
        <v/>
      </c>
      <c r="G254" s="17">
        <f>'Src_Inventory'!N274</f>
        <v/>
      </c>
      <c r="H254" s="18">
        <f>'Src_Inventory'!O274</f>
        <v/>
      </c>
      <c r="I254" s="18">
        <f>ROUNDUP(H254,0)</f>
        <v/>
      </c>
      <c r="J254" s="18">
        <f>'Src_Inventory'!E274</f>
        <v/>
      </c>
      <c r="K254" s="18">
        <f>MAX(I254,J254)</f>
        <v/>
      </c>
      <c r="L254" s="19">
        <f>IF(C254="COVERED",'Parameters &amp; Sources'!$B$11,'Parameters &amp; Sources'!$B$12)</f>
        <v/>
      </c>
      <c r="M254" s="19">
        <f>K254*L254</f>
        <v/>
      </c>
      <c r="N254" s="20">
        <f>COUNTIFS('Src_Billing_Aug'!$E$6:$E$774,A254,'Src_Billing_Aug'!$D$6:$D$774,E254)</f>
        <v/>
      </c>
      <c r="O254" s="18">
        <f>IF(N254=0,"",SUMIFS('Src_Billing_Aug'!$I$6:$I$774,'Src_Billing_Aug'!$E$6:$E$774,A254,'Src_Billing_Aug'!$D$6:$D$774,E254))</f>
        <v/>
      </c>
      <c r="P254" s="19">
        <f>IF(N254=0,"",SUMIFS('Src_Billing_Aug'!$L$6:$L$774,'Src_Billing_Aug'!$E$6:$E$774,A254,'Src_Billing_Aug'!$D$6:$D$774,E254))</f>
        <v/>
      </c>
      <c r="Q254" s="19">
        <f>SUMIFS('Src_Billing_Aug'!$M$6:$M$774,'Src_Billing_Aug'!$E$6:$E$774,A254,'Src_Billing_Aug'!$D$6:$D$774,E254)</f>
        <v/>
      </c>
      <c r="R254" s="19">
        <f>Q254-M254</f>
        <v/>
      </c>
      <c r="S254" s="17">
        <f>IF(N254=0,"MISSING CHARGE",IF(N254&gt;1,"DUPLICATE CHARGE",IF(ABS(R254)&lt;0.005,"MATCH","VARIANCE")))</f>
        <v/>
      </c>
      <c r="T254" s="17">
        <f>IF(AND(C254="COVERED",K254&gt;'Parameters &amp; Sources'!$B$13),"BOARD REVIEW - OVER 40 FT","")</f>
        <v/>
      </c>
      <c r="U254" s="17" t="inlineStr">
        <is>
          <t>slip_inventory_2026-08.csv; billing_transactions_2022_2026.csv</t>
        </is>
      </c>
    </row>
    <row r="255">
      <c r="A255" s="21">
        <f>'Src_Inventory'!A275</f>
        <v/>
      </c>
      <c r="B255" s="21">
        <f>'Src_Inventory'!B275</f>
        <v/>
      </c>
      <c r="C255" s="21">
        <f>'Src_Inventory'!G275</f>
        <v/>
      </c>
      <c r="D255" s="21">
        <f>"AC-"&amp;A255</f>
        <v/>
      </c>
      <c r="E255" s="21">
        <f>'Src_Inventory'!L275</f>
        <v/>
      </c>
      <c r="F255" s="21">
        <f>'Src_Inventory'!M275</f>
        <v/>
      </c>
      <c r="G255" s="21">
        <f>'Src_Inventory'!N275</f>
        <v/>
      </c>
      <c r="H255" s="22">
        <f>'Src_Inventory'!O275</f>
        <v/>
      </c>
      <c r="I255" s="22">
        <f>ROUNDUP(H255,0)</f>
        <v/>
      </c>
      <c r="J255" s="22">
        <f>'Src_Inventory'!E275</f>
        <v/>
      </c>
      <c r="K255" s="22">
        <f>MAX(I255,J255)</f>
        <v/>
      </c>
      <c r="L255" s="23">
        <f>IF(C255="COVERED",'Parameters &amp; Sources'!$B$11,'Parameters &amp; Sources'!$B$12)</f>
        <v/>
      </c>
      <c r="M255" s="23">
        <f>K255*L255</f>
        <v/>
      </c>
      <c r="N255" s="24">
        <f>COUNTIFS('Src_Billing_Aug'!$E$6:$E$774,A255,'Src_Billing_Aug'!$D$6:$D$774,E255)</f>
        <v/>
      </c>
      <c r="O255" s="22">
        <f>IF(N255=0,"",SUMIFS('Src_Billing_Aug'!$I$6:$I$774,'Src_Billing_Aug'!$E$6:$E$774,A255,'Src_Billing_Aug'!$D$6:$D$774,E255))</f>
        <v/>
      </c>
      <c r="P255" s="23">
        <f>IF(N255=0,"",SUMIFS('Src_Billing_Aug'!$L$6:$L$774,'Src_Billing_Aug'!$E$6:$E$774,A255,'Src_Billing_Aug'!$D$6:$D$774,E255))</f>
        <v/>
      </c>
      <c r="Q255" s="23">
        <f>SUMIFS('Src_Billing_Aug'!$M$6:$M$774,'Src_Billing_Aug'!$E$6:$E$774,A255,'Src_Billing_Aug'!$D$6:$D$774,E255)</f>
        <v/>
      </c>
      <c r="R255" s="23">
        <f>Q255-M255</f>
        <v/>
      </c>
      <c r="S255" s="21">
        <f>IF(N255=0,"MISSING CHARGE",IF(N255&gt;1,"DUPLICATE CHARGE",IF(ABS(R255)&lt;0.005,"MATCH","VARIANCE")))</f>
        <v/>
      </c>
      <c r="T255" s="21">
        <f>IF(AND(C255="COVERED",K255&gt;'Parameters &amp; Sources'!$B$13),"BOARD REVIEW - OVER 40 FT","")</f>
        <v/>
      </c>
      <c r="U255" s="21" t="inlineStr">
        <is>
          <t>slip_inventory_2026-08.csv; billing_transactions_2022_2026.csv</t>
        </is>
      </c>
    </row>
    <row r="256">
      <c r="A256" s="17">
        <f>'Src_Inventory'!A276</f>
        <v/>
      </c>
      <c r="B256" s="17">
        <f>'Src_Inventory'!B276</f>
        <v/>
      </c>
      <c r="C256" s="17">
        <f>'Src_Inventory'!G276</f>
        <v/>
      </c>
      <c r="D256" s="17">
        <f>"AC-"&amp;A256</f>
        <v/>
      </c>
      <c r="E256" s="17">
        <f>'Src_Inventory'!L276</f>
        <v/>
      </c>
      <c r="F256" s="17">
        <f>'Src_Inventory'!M276</f>
        <v/>
      </c>
      <c r="G256" s="17">
        <f>'Src_Inventory'!N276</f>
        <v/>
      </c>
      <c r="H256" s="18">
        <f>'Src_Inventory'!O276</f>
        <v/>
      </c>
      <c r="I256" s="18">
        <f>ROUNDUP(H256,0)</f>
        <v/>
      </c>
      <c r="J256" s="18">
        <f>'Src_Inventory'!E276</f>
        <v/>
      </c>
      <c r="K256" s="18">
        <f>MAX(I256,J256)</f>
        <v/>
      </c>
      <c r="L256" s="19">
        <f>IF(C256="COVERED",'Parameters &amp; Sources'!$B$11,'Parameters &amp; Sources'!$B$12)</f>
        <v/>
      </c>
      <c r="M256" s="19">
        <f>K256*L256</f>
        <v/>
      </c>
      <c r="N256" s="20">
        <f>COUNTIFS('Src_Billing_Aug'!$E$6:$E$774,A256,'Src_Billing_Aug'!$D$6:$D$774,E256)</f>
        <v/>
      </c>
      <c r="O256" s="18">
        <f>IF(N256=0,"",SUMIFS('Src_Billing_Aug'!$I$6:$I$774,'Src_Billing_Aug'!$E$6:$E$774,A256,'Src_Billing_Aug'!$D$6:$D$774,E256))</f>
        <v/>
      </c>
      <c r="P256" s="19">
        <f>IF(N256=0,"",SUMIFS('Src_Billing_Aug'!$L$6:$L$774,'Src_Billing_Aug'!$E$6:$E$774,A256,'Src_Billing_Aug'!$D$6:$D$774,E256))</f>
        <v/>
      </c>
      <c r="Q256" s="19">
        <f>SUMIFS('Src_Billing_Aug'!$M$6:$M$774,'Src_Billing_Aug'!$E$6:$E$774,A256,'Src_Billing_Aug'!$D$6:$D$774,E256)</f>
        <v/>
      </c>
      <c r="R256" s="19">
        <f>Q256-M256</f>
        <v/>
      </c>
      <c r="S256" s="17">
        <f>IF(N256=0,"MISSING CHARGE",IF(N256&gt;1,"DUPLICATE CHARGE",IF(ABS(R256)&lt;0.005,"MATCH","VARIANCE")))</f>
        <v/>
      </c>
      <c r="T256" s="17">
        <f>IF(AND(C256="COVERED",K256&gt;'Parameters &amp; Sources'!$B$13),"BOARD REVIEW - OVER 40 FT","")</f>
        <v/>
      </c>
      <c r="U256" s="17" t="inlineStr">
        <is>
          <t>slip_inventory_2026-08.csv; billing_transactions_2022_2026.csv</t>
        </is>
      </c>
    </row>
    <row r="257">
      <c r="A257" s="21">
        <f>'Src_Inventory'!A277</f>
        <v/>
      </c>
      <c r="B257" s="21">
        <f>'Src_Inventory'!B277</f>
        <v/>
      </c>
      <c r="C257" s="21">
        <f>'Src_Inventory'!G277</f>
        <v/>
      </c>
      <c r="D257" s="21">
        <f>"AC-"&amp;A257</f>
        <v/>
      </c>
      <c r="E257" s="21">
        <f>'Src_Inventory'!L277</f>
        <v/>
      </c>
      <c r="F257" s="21">
        <f>'Src_Inventory'!M277</f>
        <v/>
      </c>
      <c r="G257" s="21">
        <f>'Src_Inventory'!N277</f>
        <v/>
      </c>
      <c r="H257" s="22">
        <f>'Src_Inventory'!O277</f>
        <v/>
      </c>
      <c r="I257" s="22">
        <f>ROUNDUP(H257,0)</f>
        <v/>
      </c>
      <c r="J257" s="22">
        <f>'Src_Inventory'!E277</f>
        <v/>
      </c>
      <c r="K257" s="22">
        <f>MAX(I257,J257)</f>
        <v/>
      </c>
      <c r="L257" s="23">
        <f>IF(C257="COVERED",'Parameters &amp; Sources'!$B$11,'Parameters &amp; Sources'!$B$12)</f>
        <v/>
      </c>
      <c r="M257" s="23">
        <f>K257*L257</f>
        <v/>
      </c>
      <c r="N257" s="24">
        <f>COUNTIFS('Src_Billing_Aug'!$E$6:$E$774,A257,'Src_Billing_Aug'!$D$6:$D$774,E257)</f>
        <v/>
      </c>
      <c r="O257" s="22">
        <f>IF(N257=0,"",SUMIFS('Src_Billing_Aug'!$I$6:$I$774,'Src_Billing_Aug'!$E$6:$E$774,A257,'Src_Billing_Aug'!$D$6:$D$774,E257))</f>
        <v/>
      </c>
      <c r="P257" s="23">
        <f>IF(N257=0,"",SUMIFS('Src_Billing_Aug'!$L$6:$L$774,'Src_Billing_Aug'!$E$6:$E$774,A257,'Src_Billing_Aug'!$D$6:$D$774,E257))</f>
        <v/>
      </c>
      <c r="Q257" s="23">
        <f>SUMIFS('Src_Billing_Aug'!$M$6:$M$774,'Src_Billing_Aug'!$E$6:$E$774,A257,'Src_Billing_Aug'!$D$6:$D$774,E257)</f>
        <v/>
      </c>
      <c r="R257" s="23">
        <f>Q257-M257</f>
        <v/>
      </c>
      <c r="S257" s="21">
        <f>IF(N257=0,"MISSING CHARGE",IF(N257&gt;1,"DUPLICATE CHARGE",IF(ABS(R257)&lt;0.005,"MATCH","VARIANCE")))</f>
        <v/>
      </c>
      <c r="T257" s="21">
        <f>IF(AND(C257="COVERED",K257&gt;'Parameters &amp; Sources'!$B$13),"BOARD REVIEW - OVER 40 FT","")</f>
        <v/>
      </c>
      <c r="U257" s="21" t="inlineStr">
        <is>
          <t>slip_inventory_2026-08.csv; billing_transactions_2022_2026.csv</t>
        </is>
      </c>
    </row>
    <row r="258">
      <c r="A258" s="17">
        <f>'Src_Inventory'!A278</f>
        <v/>
      </c>
      <c r="B258" s="17">
        <f>'Src_Inventory'!B278</f>
        <v/>
      </c>
      <c r="C258" s="17">
        <f>'Src_Inventory'!G278</f>
        <v/>
      </c>
      <c r="D258" s="17">
        <f>"AC-"&amp;A258</f>
        <v/>
      </c>
      <c r="E258" s="17">
        <f>'Src_Inventory'!L278</f>
        <v/>
      </c>
      <c r="F258" s="17">
        <f>'Src_Inventory'!M278</f>
        <v/>
      </c>
      <c r="G258" s="17">
        <f>'Src_Inventory'!N278</f>
        <v/>
      </c>
      <c r="H258" s="18">
        <f>'Src_Inventory'!O278</f>
        <v/>
      </c>
      <c r="I258" s="18">
        <f>ROUNDUP(H258,0)</f>
        <v/>
      </c>
      <c r="J258" s="18">
        <f>'Src_Inventory'!E278</f>
        <v/>
      </c>
      <c r="K258" s="18">
        <f>MAX(I258,J258)</f>
        <v/>
      </c>
      <c r="L258" s="19">
        <f>IF(C258="COVERED",'Parameters &amp; Sources'!$B$11,'Parameters &amp; Sources'!$B$12)</f>
        <v/>
      </c>
      <c r="M258" s="19">
        <f>K258*L258</f>
        <v/>
      </c>
      <c r="N258" s="20">
        <f>COUNTIFS('Src_Billing_Aug'!$E$6:$E$774,A258,'Src_Billing_Aug'!$D$6:$D$774,E258)</f>
        <v/>
      </c>
      <c r="O258" s="18">
        <f>IF(N258=0,"",SUMIFS('Src_Billing_Aug'!$I$6:$I$774,'Src_Billing_Aug'!$E$6:$E$774,A258,'Src_Billing_Aug'!$D$6:$D$774,E258))</f>
        <v/>
      </c>
      <c r="P258" s="19">
        <f>IF(N258=0,"",SUMIFS('Src_Billing_Aug'!$L$6:$L$774,'Src_Billing_Aug'!$E$6:$E$774,A258,'Src_Billing_Aug'!$D$6:$D$774,E258))</f>
        <v/>
      </c>
      <c r="Q258" s="19">
        <f>SUMIFS('Src_Billing_Aug'!$M$6:$M$774,'Src_Billing_Aug'!$E$6:$E$774,A258,'Src_Billing_Aug'!$D$6:$D$774,E258)</f>
        <v/>
      </c>
      <c r="R258" s="19">
        <f>Q258-M258</f>
        <v/>
      </c>
      <c r="S258" s="17">
        <f>IF(N258=0,"MISSING CHARGE",IF(N258&gt;1,"DUPLICATE CHARGE",IF(ABS(R258)&lt;0.005,"MATCH","VARIANCE")))</f>
        <v/>
      </c>
      <c r="T258" s="17">
        <f>IF(AND(C258="COVERED",K258&gt;'Parameters &amp; Sources'!$B$13),"BOARD REVIEW - OVER 40 FT","")</f>
        <v/>
      </c>
      <c r="U258" s="17" t="inlineStr">
        <is>
          <t>slip_inventory_2026-08.csv; billing_transactions_2022_2026.csv</t>
        </is>
      </c>
    </row>
    <row r="259">
      <c r="A259" s="21">
        <f>'Src_Inventory'!A279</f>
        <v/>
      </c>
      <c r="B259" s="21">
        <f>'Src_Inventory'!B279</f>
        <v/>
      </c>
      <c r="C259" s="21">
        <f>'Src_Inventory'!G279</f>
        <v/>
      </c>
      <c r="D259" s="21">
        <f>"AC-"&amp;A259</f>
        <v/>
      </c>
      <c r="E259" s="21">
        <f>'Src_Inventory'!L279</f>
        <v/>
      </c>
      <c r="F259" s="21">
        <f>'Src_Inventory'!M279</f>
        <v/>
      </c>
      <c r="G259" s="21">
        <f>'Src_Inventory'!N279</f>
        <v/>
      </c>
      <c r="H259" s="22">
        <f>'Src_Inventory'!O279</f>
        <v/>
      </c>
      <c r="I259" s="22">
        <f>ROUNDUP(H259,0)</f>
        <v/>
      </c>
      <c r="J259" s="22">
        <f>'Src_Inventory'!E279</f>
        <v/>
      </c>
      <c r="K259" s="22">
        <f>MAX(I259,J259)</f>
        <v/>
      </c>
      <c r="L259" s="23">
        <f>IF(C259="COVERED",'Parameters &amp; Sources'!$B$11,'Parameters &amp; Sources'!$B$12)</f>
        <v/>
      </c>
      <c r="M259" s="23">
        <f>K259*L259</f>
        <v/>
      </c>
      <c r="N259" s="24">
        <f>COUNTIFS('Src_Billing_Aug'!$E$6:$E$774,A259,'Src_Billing_Aug'!$D$6:$D$774,E259)</f>
        <v/>
      </c>
      <c r="O259" s="22">
        <f>IF(N259=0,"",SUMIFS('Src_Billing_Aug'!$I$6:$I$774,'Src_Billing_Aug'!$E$6:$E$774,A259,'Src_Billing_Aug'!$D$6:$D$774,E259))</f>
        <v/>
      </c>
      <c r="P259" s="23">
        <f>IF(N259=0,"",SUMIFS('Src_Billing_Aug'!$L$6:$L$774,'Src_Billing_Aug'!$E$6:$E$774,A259,'Src_Billing_Aug'!$D$6:$D$774,E259))</f>
        <v/>
      </c>
      <c r="Q259" s="23">
        <f>SUMIFS('Src_Billing_Aug'!$M$6:$M$774,'Src_Billing_Aug'!$E$6:$E$774,A259,'Src_Billing_Aug'!$D$6:$D$774,E259)</f>
        <v/>
      </c>
      <c r="R259" s="23">
        <f>Q259-M259</f>
        <v/>
      </c>
      <c r="S259" s="21">
        <f>IF(N259=0,"MISSING CHARGE",IF(N259&gt;1,"DUPLICATE CHARGE",IF(ABS(R259)&lt;0.005,"MATCH","VARIANCE")))</f>
        <v/>
      </c>
      <c r="T259" s="21">
        <f>IF(AND(C259="COVERED",K259&gt;'Parameters &amp; Sources'!$B$13),"BOARD REVIEW - OVER 40 FT","")</f>
        <v/>
      </c>
      <c r="U259" s="21" t="inlineStr">
        <is>
          <t>slip_inventory_2026-08.csv; billing_transactions_2022_2026.csv</t>
        </is>
      </c>
    </row>
    <row r="260">
      <c r="A260" s="17">
        <f>'Src_Inventory'!A280</f>
        <v/>
      </c>
      <c r="B260" s="17">
        <f>'Src_Inventory'!B280</f>
        <v/>
      </c>
      <c r="C260" s="17">
        <f>'Src_Inventory'!G280</f>
        <v/>
      </c>
      <c r="D260" s="17">
        <f>"AC-"&amp;A260</f>
        <v/>
      </c>
      <c r="E260" s="17">
        <f>'Src_Inventory'!L280</f>
        <v/>
      </c>
      <c r="F260" s="17">
        <f>'Src_Inventory'!M280</f>
        <v/>
      </c>
      <c r="G260" s="17">
        <f>'Src_Inventory'!N280</f>
        <v/>
      </c>
      <c r="H260" s="18">
        <f>'Src_Inventory'!O280</f>
        <v/>
      </c>
      <c r="I260" s="18">
        <f>ROUNDUP(H260,0)</f>
        <v/>
      </c>
      <c r="J260" s="18">
        <f>'Src_Inventory'!E280</f>
        <v/>
      </c>
      <c r="K260" s="18">
        <f>MAX(I260,J260)</f>
        <v/>
      </c>
      <c r="L260" s="19">
        <f>IF(C260="COVERED",'Parameters &amp; Sources'!$B$11,'Parameters &amp; Sources'!$B$12)</f>
        <v/>
      </c>
      <c r="M260" s="19">
        <f>K260*L260</f>
        <v/>
      </c>
      <c r="N260" s="20">
        <f>COUNTIFS('Src_Billing_Aug'!$E$6:$E$774,A260,'Src_Billing_Aug'!$D$6:$D$774,E260)</f>
        <v/>
      </c>
      <c r="O260" s="18">
        <f>IF(N260=0,"",SUMIFS('Src_Billing_Aug'!$I$6:$I$774,'Src_Billing_Aug'!$E$6:$E$774,A260,'Src_Billing_Aug'!$D$6:$D$774,E260))</f>
        <v/>
      </c>
      <c r="P260" s="19">
        <f>IF(N260=0,"",SUMIFS('Src_Billing_Aug'!$L$6:$L$774,'Src_Billing_Aug'!$E$6:$E$774,A260,'Src_Billing_Aug'!$D$6:$D$774,E260))</f>
        <v/>
      </c>
      <c r="Q260" s="19">
        <f>SUMIFS('Src_Billing_Aug'!$M$6:$M$774,'Src_Billing_Aug'!$E$6:$E$774,A260,'Src_Billing_Aug'!$D$6:$D$774,E260)</f>
        <v/>
      </c>
      <c r="R260" s="19">
        <f>Q260-M260</f>
        <v/>
      </c>
      <c r="S260" s="17">
        <f>IF(N260=0,"MISSING CHARGE",IF(N260&gt;1,"DUPLICATE CHARGE",IF(ABS(R260)&lt;0.005,"MATCH","VARIANCE")))</f>
        <v/>
      </c>
      <c r="T260" s="17">
        <f>IF(AND(C260="COVERED",K260&gt;'Parameters &amp; Sources'!$B$13),"BOARD REVIEW - OVER 40 FT","")</f>
        <v/>
      </c>
      <c r="U260" s="17" t="inlineStr">
        <is>
          <t>slip_inventory_2026-08.csv; billing_transactions_2022_2026.csv</t>
        </is>
      </c>
    </row>
    <row r="261">
      <c r="A261" s="21">
        <f>'Src_Inventory'!A281</f>
        <v/>
      </c>
      <c r="B261" s="21">
        <f>'Src_Inventory'!B281</f>
        <v/>
      </c>
      <c r="C261" s="21">
        <f>'Src_Inventory'!G281</f>
        <v/>
      </c>
      <c r="D261" s="21">
        <f>"AC-"&amp;A261</f>
        <v/>
      </c>
      <c r="E261" s="21">
        <f>'Src_Inventory'!L281</f>
        <v/>
      </c>
      <c r="F261" s="21">
        <f>'Src_Inventory'!M281</f>
        <v/>
      </c>
      <c r="G261" s="21">
        <f>'Src_Inventory'!N281</f>
        <v/>
      </c>
      <c r="H261" s="22">
        <f>'Src_Inventory'!O281</f>
        <v/>
      </c>
      <c r="I261" s="22">
        <f>ROUNDUP(H261,0)</f>
        <v/>
      </c>
      <c r="J261" s="22">
        <f>'Src_Inventory'!E281</f>
        <v/>
      </c>
      <c r="K261" s="22">
        <f>MAX(I261,J261)</f>
        <v/>
      </c>
      <c r="L261" s="23">
        <f>IF(C261="COVERED",'Parameters &amp; Sources'!$B$11,'Parameters &amp; Sources'!$B$12)</f>
        <v/>
      </c>
      <c r="M261" s="23">
        <f>K261*L261</f>
        <v/>
      </c>
      <c r="N261" s="24">
        <f>COUNTIFS('Src_Billing_Aug'!$E$6:$E$774,A261,'Src_Billing_Aug'!$D$6:$D$774,E261)</f>
        <v/>
      </c>
      <c r="O261" s="22">
        <f>IF(N261=0,"",SUMIFS('Src_Billing_Aug'!$I$6:$I$774,'Src_Billing_Aug'!$E$6:$E$774,A261,'Src_Billing_Aug'!$D$6:$D$774,E261))</f>
        <v/>
      </c>
      <c r="P261" s="23">
        <f>IF(N261=0,"",SUMIFS('Src_Billing_Aug'!$L$6:$L$774,'Src_Billing_Aug'!$E$6:$E$774,A261,'Src_Billing_Aug'!$D$6:$D$774,E261))</f>
        <v/>
      </c>
      <c r="Q261" s="23">
        <f>SUMIFS('Src_Billing_Aug'!$M$6:$M$774,'Src_Billing_Aug'!$E$6:$E$774,A261,'Src_Billing_Aug'!$D$6:$D$774,E261)</f>
        <v/>
      </c>
      <c r="R261" s="23">
        <f>Q261-M261</f>
        <v/>
      </c>
      <c r="S261" s="21">
        <f>IF(N261=0,"MISSING CHARGE",IF(N261&gt;1,"DUPLICATE CHARGE",IF(ABS(R261)&lt;0.005,"MATCH","VARIANCE")))</f>
        <v/>
      </c>
      <c r="T261" s="21">
        <f>IF(AND(C261="COVERED",K261&gt;'Parameters &amp; Sources'!$B$13),"BOARD REVIEW - OVER 40 FT","")</f>
        <v/>
      </c>
      <c r="U261" s="21" t="inlineStr">
        <is>
          <t>slip_inventory_2026-08.csv; billing_transactions_2022_2026.csv</t>
        </is>
      </c>
    </row>
    <row r="262">
      <c r="A262" s="17">
        <f>'Src_Inventory'!A282</f>
        <v/>
      </c>
      <c r="B262" s="17">
        <f>'Src_Inventory'!B282</f>
        <v/>
      </c>
      <c r="C262" s="17">
        <f>'Src_Inventory'!G282</f>
        <v/>
      </c>
      <c r="D262" s="17">
        <f>"AC-"&amp;A262</f>
        <v/>
      </c>
      <c r="E262" s="17">
        <f>'Src_Inventory'!L282</f>
        <v/>
      </c>
      <c r="F262" s="17">
        <f>'Src_Inventory'!M282</f>
        <v/>
      </c>
      <c r="G262" s="17">
        <f>'Src_Inventory'!N282</f>
        <v/>
      </c>
      <c r="H262" s="18">
        <f>'Src_Inventory'!O282</f>
        <v/>
      </c>
      <c r="I262" s="18">
        <f>ROUNDUP(H262,0)</f>
        <v/>
      </c>
      <c r="J262" s="18">
        <f>'Src_Inventory'!E282</f>
        <v/>
      </c>
      <c r="K262" s="18">
        <f>MAX(I262,J262)</f>
        <v/>
      </c>
      <c r="L262" s="19">
        <f>IF(C262="COVERED",'Parameters &amp; Sources'!$B$11,'Parameters &amp; Sources'!$B$12)</f>
        <v/>
      </c>
      <c r="M262" s="19">
        <f>K262*L262</f>
        <v/>
      </c>
      <c r="N262" s="20">
        <f>COUNTIFS('Src_Billing_Aug'!$E$6:$E$774,A262,'Src_Billing_Aug'!$D$6:$D$774,E262)</f>
        <v/>
      </c>
      <c r="O262" s="18">
        <f>IF(N262=0,"",SUMIFS('Src_Billing_Aug'!$I$6:$I$774,'Src_Billing_Aug'!$E$6:$E$774,A262,'Src_Billing_Aug'!$D$6:$D$774,E262))</f>
        <v/>
      </c>
      <c r="P262" s="19">
        <f>IF(N262=0,"",SUMIFS('Src_Billing_Aug'!$L$6:$L$774,'Src_Billing_Aug'!$E$6:$E$774,A262,'Src_Billing_Aug'!$D$6:$D$774,E262))</f>
        <v/>
      </c>
      <c r="Q262" s="19">
        <f>SUMIFS('Src_Billing_Aug'!$M$6:$M$774,'Src_Billing_Aug'!$E$6:$E$774,A262,'Src_Billing_Aug'!$D$6:$D$774,E262)</f>
        <v/>
      </c>
      <c r="R262" s="19">
        <f>Q262-M262</f>
        <v/>
      </c>
      <c r="S262" s="17">
        <f>IF(N262=0,"MISSING CHARGE",IF(N262&gt;1,"DUPLICATE CHARGE",IF(ABS(R262)&lt;0.005,"MATCH","VARIANCE")))</f>
        <v/>
      </c>
      <c r="T262" s="17">
        <f>IF(AND(C262="COVERED",K262&gt;'Parameters &amp; Sources'!$B$13),"BOARD REVIEW - OVER 40 FT","")</f>
        <v/>
      </c>
      <c r="U262" s="17" t="inlineStr">
        <is>
          <t>slip_inventory_2026-08.csv; billing_transactions_2022_2026.csv</t>
        </is>
      </c>
    </row>
    <row r="263">
      <c r="A263" s="21">
        <f>'Src_Inventory'!A283</f>
        <v/>
      </c>
      <c r="B263" s="21">
        <f>'Src_Inventory'!B283</f>
        <v/>
      </c>
      <c r="C263" s="21">
        <f>'Src_Inventory'!G283</f>
        <v/>
      </c>
      <c r="D263" s="21">
        <f>"AC-"&amp;A263</f>
        <v/>
      </c>
      <c r="E263" s="21">
        <f>'Src_Inventory'!L283</f>
        <v/>
      </c>
      <c r="F263" s="21">
        <f>'Src_Inventory'!M283</f>
        <v/>
      </c>
      <c r="G263" s="21">
        <f>'Src_Inventory'!N283</f>
        <v/>
      </c>
      <c r="H263" s="22">
        <f>'Src_Inventory'!O283</f>
        <v/>
      </c>
      <c r="I263" s="22">
        <f>ROUNDUP(H263,0)</f>
        <v/>
      </c>
      <c r="J263" s="22">
        <f>'Src_Inventory'!E283</f>
        <v/>
      </c>
      <c r="K263" s="22">
        <f>MAX(I263,J263)</f>
        <v/>
      </c>
      <c r="L263" s="23">
        <f>IF(C263="COVERED",'Parameters &amp; Sources'!$B$11,'Parameters &amp; Sources'!$B$12)</f>
        <v/>
      </c>
      <c r="M263" s="23">
        <f>K263*L263</f>
        <v/>
      </c>
      <c r="N263" s="24">
        <f>COUNTIFS('Src_Billing_Aug'!$E$6:$E$774,A263,'Src_Billing_Aug'!$D$6:$D$774,E263)</f>
        <v/>
      </c>
      <c r="O263" s="22">
        <f>IF(N263=0,"",SUMIFS('Src_Billing_Aug'!$I$6:$I$774,'Src_Billing_Aug'!$E$6:$E$774,A263,'Src_Billing_Aug'!$D$6:$D$774,E263))</f>
        <v/>
      </c>
      <c r="P263" s="23">
        <f>IF(N263=0,"",SUMIFS('Src_Billing_Aug'!$L$6:$L$774,'Src_Billing_Aug'!$E$6:$E$774,A263,'Src_Billing_Aug'!$D$6:$D$774,E263))</f>
        <v/>
      </c>
      <c r="Q263" s="23">
        <f>SUMIFS('Src_Billing_Aug'!$M$6:$M$774,'Src_Billing_Aug'!$E$6:$E$774,A263,'Src_Billing_Aug'!$D$6:$D$774,E263)</f>
        <v/>
      </c>
      <c r="R263" s="23">
        <f>Q263-M263</f>
        <v/>
      </c>
      <c r="S263" s="21">
        <f>IF(N263=0,"MISSING CHARGE",IF(N263&gt;1,"DUPLICATE CHARGE",IF(ABS(R263)&lt;0.005,"MATCH","VARIANCE")))</f>
        <v/>
      </c>
      <c r="T263" s="21">
        <f>IF(AND(C263="COVERED",K263&gt;'Parameters &amp; Sources'!$B$13),"BOARD REVIEW - OVER 40 FT","")</f>
        <v/>
      </c>
      <c r="U263" s="21" t="inlineStr">
        <is>
          <t>slip_inventory_2026-08.csv; billing_transactions_2022_2026.csv</t>
        </is>
      </c>
    </row>
    <row r="264">
      <c r="A264" s="17">
        <f>'Src_Inventory'!A284</f>
        <v/>
      </c>
      <c r="B264" s="17">
        <f>'Src_Inventory'!B284</f>
        <v/>
      </c>
      <c r="C264" s="17">
        <f>'Src_Inventory'!G284</f>
        <v/>
      </c>
      <c r="D264" s="17">
        <f>"AC-"&amp;A264</f>
        <v/>
      </c>
      <c r="E264" s="17">
        <f>'Src_Inventory'!L284</f>
        <v/>
      </c>
      <c r="F264" s="17">
        <f>'Src_Inventory'!M284</f>
        <v/>
      </c>
      <c r="G264" s="17">
        <f>'Src_Inventory'!N284</f>
        <v/>
      </c>
      <c r="H264" s="18">
        <f>'Src_Inventory'!O284</f>
        <v/>
      </c>
      <c r="I264" s="18">
        <f>ROUNDUP(H264,0)</f>
        <v/>
      </c>
      <c r="J264" s="18">
        <f>'Src_Inventory'!E284</f>
        <v/>
      </c>
      <c r="K264" s="18">
        <f>MAX(I264,J264)</f>
        <v/>
      </c>
      <c r="L264" s="19">
        <f>IF(C264="COVERED",'Parameters &amp; Sources'!$B$11,'Parameters &amp; Sources'!$B$12)</f>
        <v/>
      </c>
      <c r="M264" s="19">
        <f>K264*L264</f>
        <v/>
      </c>
      <c r="N264" s="20">
        <f>COUNTIFS('Src_Billing_Aug'!$E$6:$E$774,A264,'Src_Billing_Aug'!$D$6:$D$774,E264)</f>
        <v/>
      </c>
      <c r="O264" s="18">
        <f>IF(N264=0,"",SUMIFS('Src_Billing_Aug'!$I$6:$I$774,'Src_Billing_Aug'!$E$6:$E$774,A264,'Src_Billing_Aug'!$D$6:$D$774,E264))</f>
        <v/>
      </c>
      <c r="P264" s="19">
        <f>IF(N264=0,"",SUMIFS('Src_Billing_Aug'!$L$6:$L$774,'Src_Billing_Aug'!$E$6:$E$774,A264,'Src_Billing_Aug'!$D$6:$D$774,E264))</f>
        <v/>
      </c>
      <c r="Q264" s="19">
        <f>SUMIFS('Src_Billing_Aug'!$M$6:$M$774,'Src_Billing_Aug'!$E$6:$E$774,A264,'Src_Billing_Aug'!$D$6:$D$774,E264)</f>
        <v/>
      </c>
      <c r="R264" s="19">
        <f>Q264-M264</f>
        <v/>
      </c>
      <c r="S264" s="17">
        <f>IF(N264=0,"MISSING CHARGE",IF(N264&gt;1,"DUPLICATE CHARGE",IF(ABS(R264)&lt;0.005,"MATCH","VARIANCE")))</f>
        <v/>
      </c>
      <c r="T264" s="17">
        <f>IF(AND(C264="COVERED",K264&gt;'Parameters &amp; Sources'!$B$13),"BOARD REVIEW - OVER 40 FT","")</f>
        <v/>
      </c>
      <c r="U264" s="17" t="inlineStr">
        <is>
          <t>slip_inventory_2026-08.csv; billing_transactions_2022_2026.csv</t>
        </is>
      </c>
    </row>
    <row r="265">
      <c r="A265" s="21">
        <f>'Src_Inventory'!A285</f>
        <v/>
      </c>
      <c r="B265" s="21">
        <f>'Src_Inventory'!B285</f>
        <v/>
      </c>
      <c r="C265" s="21">
        <f>'Src_Inventory'!G285</f>
        <v/>
      </c>
      <c r="D265" s="21">
        <f>"AC-"&amp;A265</f>
        <v/>
      </c>
      <c r="E265" s="21">
        <f>'Src_Inventory'!L285</f>
        <v/>
      </c>
      <c r="F265" s="21">
        <f>'Src_Inventory'!M285</f>
        <v/>
      </c>
      <c r="G265" s="21">
        <f>'Src_Inventory'!N285</f>
        <v/>
      </c>
      <c r="H265" s="22">
        <f>'Src_Inventory'!O285</f>
        <v/>
      </c>
      <c r="I265" s="22">
        <f>ROUNDUP(H265,0)</f>
        <v/>
      </c>
      <c r="J265" s="22">
        <f>'Src_Inventory'!E285</f>
        <v/>
      </c>
      <c r="K265" s="22">
        <f>MAX(I265,J265)</f>
        <v/>
      </c>
      <c r="L265" s="23">
        <f>IF(C265="COVERED",'Parameters &amp; Sources'!$B$11,'Parameters &amp; Sources'!$B$12)</f>
        <v/>
      </c>
      <c r="M265" s="23">
        <f>K265*L265</f>
        <v/>
      </c>
      <c r="N265" s="24">
        <f>COUNTIFS('Src_Billing_Aug'!$E$6:$E$774,A265,'Src_Billing_Aug'!$D$6:$D$774,E265)</f>
        <v/>
      </c>
      <c r="O265" s="22">
        <f>IF(N265=0,"",SUMIFS('Src_Billing_Aug'!$I$6:$I$774,'Src_Billing_Aug'!$E$6:$E$774,A265,'Src_Billing_Aug'!$D$6:$D$774,E265))</f>
        <v/>
      </c>
      <c r="P265" s="23">
        <f>IF(N265=0,"",SUMIFS('Src_Billing_Aug'!$L$6:$L$774,'Src_Billing_Aug'!$E$6:$E$774,A265,'Src_Billing_Aug'!$D$6:$D$774,E265))</f>
        <v/>
      </c>
      <c r="Q265" s="23">
        <f>SUMIFS('Src_Billing_Aug'!$M$6:$M$774,'Src_Billing_Aug'!$E$6:$E$774,A265,'Src_Billing_Aug'!$D$6:$D$774,E265)</f>
        <v/>
      </c>
      <c r="R265" s="23">
        <f>Q265-M265</f>
        <v/>
      </c>
      <c r="S265" s="21">
        <f>IF(N265=0,"MISSING CHARGE",IF(N265&gt;1,"DUPLICATE CHARGE",IF(ABS(R265)&lt;0.005,"MATCH","VARIANCE")))</f>
        <v/>
      </c>
      <c r="T265" s="21">
        <f>IF(AND(C265="COVERED",K265&gt;'Parameters &amp; Sources'!$B$13),"BOARD REVIEW - OVER 40 FT","")</f>
        <v/>
      </c>
      <c r="U265" s="21" t="inlineStr">
        <is>
          <t>slip_inventory_2026-08.csv; billing_transactions_2022_2026.csv</t>
        </is>
      </c>
    </row>
    <row r="266">
      <c r="A266" s="17">
        <f>'Src_Inventory'!A286</f>
        <v/>
      </c>
      <c r="B266" s="17">
        <f>'Src_Inventory'!B286</f>
        <v/>
      </c>
      <c r="C266" s="17">
        <f>'Src_Inventory'!G286</f>
        <v/>
      </c>
      <c r="D266" s="17">
        <f>"AC-"&amp;A266</f>
        <v/>
      </c>
      <c r="E266" s="17">
        <f>'Src_Inventory'!L286</f>
        <v/>
      </c>
      <c r="F266" s="17">
        <f>'Src_Inventory'!M286</f>
        <v/>
      </c>
      <c r="G266" s="17">
        <f>'Src_Inventory'!N286</f>
        <v/>
      </c>
      <c r="H266" s="18">
        <f>'Src_Inventory'!O286</f>
        <v/>
      </c>
      <c r="I266" s="18">
        <f>ROUNDUP(H266,0)</f>
        <v/>
      </c>
      <c r="J266" s="18">
        <f>'Src_Inventory'!E286</f>
        <v/>
      </c>
      <c r="K266" s="18">
        <f>MAX(I266,J266)</f>
        <v/>
      </c>
      <c r="L266" s="19">
        <f>IF(C266="COVERED",'Parameters &amp; Sources'!$B$11,'Parameters &amp; Sources'!$B$12)</f>
        <v/>
      </c>
      <c r="M266" s="19">
        <f>K266*L266</f>
        <v/>
      </c>
      <c r="N266" s="20">
        <f>COUNTIFS('Src_Billing_Aug'!$E$6:$E$774,A266,'Src_Billing_Aug'!$D$6:$D$774,E266)</f>
        <v/>
      </c>
      <c r="O266" s="18">
        <f>IF(N266=0,"",SUMIFS('Src_Billing_Aug'!$I$6:$I$774,'Src_Billing_Aug'!$E$6:$E$774,A266,'Src_Billing_Aug'!$D$6:$D$774,E266))</f>
        <v/>
      </c>
      <c r="P266" s="19">
        <f>IF(N266=0,"",SUMIFS('Src_Billing_Aug'!$L$6:$L$774,'Src_Billing_Aug'!$E$6:$E$774,A266,'Src_Billing_Aug'!$D$6:$D$774,E266))</f>
        <v/>
      </c>
      <c r="Q266" s="19">
        <f>SUMIFS('Src_Billing_Aug'!$M$6:$M$774,'Src_Billing_Aug'!$E$6:$E$774,A266,'Src_Billing_Aug'!$D$6:$D$774,E266)</f>
        <v/>
      </c>
      <c r="R266" s="19">
        <f>Q266-M266</f>
        <v/>
      </c>
      <c r="S266" s="17">
        <f>IF(N266=0,"MISSING CHARGE",IF(N266&gt;1,"DUPLICATE CHARGE",IF(ABS(R266)&lt;0.005,"MATCH","VARIANCE")))</f>
        <v/>
      </c>
      <c r="T266" s="17">
        <f>IF(AND(C266="COVERED",K266&gt;'Parameters &amp; Sources'!$B$13),"BOARD REVIEW - OVER 40 FT","")</f>
        <v/>
      </c>
      <c r="U266" s="17" t="inlineStr">
        <is>
          <t>slip_inventory_2026-08.csv; billing_transactions_2022_2026.csv</t>
        </is>
      </c>
    </row>
    <row r="267">
      <c r="A267" s="21">
        <f>'Src_Inventory'!A287</f>
        <v/>
      </c>
      <c r="B267" s="21">
        <f>'Src_Inventory'!B287</f>
        <v/>
      </c>
      <c r="C267" s="21">
        <f>'Src_Inventory'!G287</f>
        <v/>
      </c>
      <c r="D267" s="21">
        <f>"AC-"&amp;A267</f>
        <v/>
      </c>
      <c r="E267" s="21">
        <f>'Src_Inventory'!L287</f>
        <v/>
      </c>
      <c r="F267" s="21">
        <f>'Src_Inventory'!M287</f>
        <v/>
      </c>
      <c r="G267" s="21">
        <f>'Src_Inventory'!N287</f>
        <v/>
      </c>
      <c r="H267" s="22">
        <f>'Src_Inventory'!O287</f>
        <v/>
      </c>
      <c r="I267" s="22">
        <f>ROUNDUP(H267,0)</f>
        <v/>
      </c>
      <c r="J267" s="22">
        <f>'Src_Inventory'!E287</f>
        <v/>
      </c>
      <c r="K267" s="22">
        <f>MAX(I267,J267)</f>
        <v/>
      </c>
      <c r="L267" s="23">
        <f>IF(C267="COVERED",'Parameters &amp; Sources'!$B$11,'Parameters &amp; Sources'!$B$12)</f>
        <v/>
      </c>
      <c r="M267" s="23">
        <f>K267*L267</f>
        <v/>
      </c>
      <c r="N267" s="24">
        <f>COUNTIFS('Src_Billing_Aug'!$E$6:$E$774,A267,'Src_Billing_Aug'!$D$6:$D$774,E267)</f>
        <v/>
      </c>
      <c r="O267" s="22">
        <f>IF(N267=0,"",SUMIFS('Src_Billing_Aug'!$I$6:$I$774,'Src_Billing_Aug'!$E$6:$E$774,A267,'Src_Billing_Aug'!$D$6:$D$774,E267))</f>
        <v/>
      </c>
      <c r="P267" s="23">
        <f>IF(N267=0,"",SUMIFS('Src_Billing_Aug'!$L$6:$L$774,'Src_Billing_Aug'!$E$6:$E$774,A267,'Src_Billing_Aug'!$D$6:$D$774,E267))</f>
        <v/>
      </c>
      <c r="Q267" s="23">
        <f>SUMIFS('Src_Billing_Aug'!$M$6:$M$774,'Src_Billing_Aug'!$E$6:$E$774,A267,'Src_Billing_Aug'!$D$6:$D$774,E267)</f>
        <v/>
      </c>
      <c r="R267" s="23">
        <f>Q267-M267</f>
        <v/>
      </c>
      <c r="S267" s="21">
        <f>IF(N267=0,"MISSING CHARGE",IF(N267&gt;1,"DUPLICATE CHARGE",IF(ABS(R267)&lt;0.005,"MATCH","VARIANCE")))</f>
        <v/>
      </c>
      <c r="T267" s="21">
        <f>IF(AND(C267="COVERED",K267&gt;'Parameters &amp; Sources'!$B$13),"BOARD REVIEW - OVER 40 FT","")</f>
        <v/>
      </c>
      <c r="U267" s="21" t="inlineStr">
        <is>
          <t>slip_inventory_2026-08.csv; billing_transactions_2022_2026.csv</t>
        </is>
      </c>
    </row>
    <row r="268">
      <c r="A268" s="17">
        <f>'Src_Inventory'!A288</f>
        <v/>
      </c>
      <c r="B268" s="17">
        <f>'Src_Inventory'!B288</f>
        <v/>
      </c>
      <c r="C268" s="17">
        <f>'Src_Inventory'!G288</f>
        <v/>
      </c>
      <c r="D268" s="17">
        <f>"AC-"&amp;A268</f>
        <v/>
      </c>
      <c r="E268" s="17">
        <f>'Src_Inventory'!L288</f>
        <v/>
      </c>
      <c r="F268" s="17">
        <f>'Src_Inventory'!M288</f>
        <v/>
      </c>
      <c r="G268" s="17">
        <f>'Src_Inventory'!N288</f>
        <v/>
      </c>
      <c r="H268" s="18">
        <f>'Src_Inventory'!O288</f>
        <v/>
      </c>
      <c r="I268" s="18">
        <f>ROUNDUP(H268,0)</f>
        <v/>
      </c>
      <c r="J268" s="18">
        <f>'Src_Inventory'!E288</f>
        <v/>
      </c>
      <c r="K268" s="18">
        <f>MAX(I268,J268)</f>
        <v/>
      </c>
      <c r="L268" s="19">
        <f>IF(C268="COVERED",'Parameters &amp; Sources'!$B$11,'Parameters &amp; Sources'!$B$12)</f>
        <v/>
      </c>
      <c r="M268" s="19">
        <f>K268*L268</f>
        <v/>
      </c>
      <c r="N268" s="20">
        <f>COUNTIFS('Src_Billing_Aug'!$E$6:$E$774,A268,'Src_Billing_Aug'!$D$6:$D$774,E268)</f>
        <v/>
      </c>
      <c r="O268" s="18">
        <f>IF(N268=0,"",SUMIFS('Src_Billing_Aug'!$I$6:$I$774,'Src_Billing_Aug'!$E$6:$E$774,A268,'Src_Billing_Aug'!$D$6:$D$774,E268))</f>
        <v/>
      </c>
      <c r="P268" s="19">
        <f>IF(N268=0,"",SUMIFS('Src_Billing_Aug'!$L$6:$L$774,'Src_Billing_Aug'!$E$6:$E$774,A268,'Src_Billing_Aug'!$D$6:$D$774,E268))</f>
        <v/>
      </c>
      <c r="Q268" s="19">
        <f>SUMIFS('Src_Billing_Aug'!$M$6:$M$774,'Src_Billing_Aug'!$E$6:$E$774,A268,'Src_Billing_Aug'!$D$6:$D$774,E268)</f>
        <v/>
      </c>
      <c r="R268" s="19">
        <f>Q268-M268</f>
        <v/>
      </c>
      <c r="S268" s="17">
        <f>IF(N268=0,"MISSING CHARGE",IF(N268&gt;1,"DUPLICATE CHARGE",IF(ABS(R268)&lt;0.005,"MATCH","VARIANCE")))</f>
        <v/>
      </c>
      <c r="T268" s="17">
        <f>IF(AND(C268="COVERED",K268&gt;'Parameters &amp; Sources'!$B$13),"BOARD REVIEW - OVER 40 FT","")</f>
        <v/>
      </c>
      <c r="U268" s="17" t="inlineStr">
        <is>
          <t>slip_inventory_2026-08.csv; billing_transactions_2022_2026.csv</t>
        </is>
      </c>
    </row>
    <row r="269">
      <c r="A269" s="21">
        <f>'Src_Inventory'!A289</f>
        <v/>
      </c>
      <c r="B269" s="21">
        <f>'Src_Inventory'!B289</f>
        <v/>
      </c>
      <c r="C269" s="21">
        <f>'Src_Inventory'!G289</f>
        <v/>
      </c>
      <c r="D269" s="21">
        <f>"AC-"&amp;A269</f>
        <v/>
      </c>
      <c r="E269" s="21">
        <f>'Src_Inventory'!L289</f>
        <v/>
      </c>
      <c r="F269" s="21">
        <f>'Src_Inventory'!M289</f>
        <v/>
      </c>
      <c r="G269" s="21">
        <f>'Src_Inventory'!N289</f>
        <v/>
      </c>
      <c r="H269" s="22">
        <f>'Src_Inventory'!O289</f>
        <v/>
      </c>
      <c r="I269" s="22">
        <f>ROUNDUP(H269,0)</f>
        <v/>
      </c>
      <c r="J269" s="22">
        <f>'Src_Inventory'!E289</f>
        <v/>
      </c>
      <c r="K269" s="22">
        <f>MAX(I269,J269)</f>
        <v/>
      </c>
      <c r="L269" s="23">
        <f>IF(C269="COVERED",'Parameters &amp; Sources'!$B$11,'Parameters &amp; Sources'!$B$12)</f>
        <v/>
      </c>
      <c r="M269" s="23">
        <f>K269*L269</f>
        <v/>
      </c>
      <c r="N269" s="24">
        <f>COUNTIFS('Src_Billing_Aug'!$E$6:$E$774,A269,'Src_Billing_Aug'!$D$6:$D$774,E269)</f>
        <v/>
      </c>
      <c r="O269" s="22">
        <f>IF(N269=0,"",SUMIFS('Src_Billing_Aug'!$I$6:$I$774,'Src_Billing_Aug'!$E$6:$E$774,A269,'Src_Billing_Aug'!$D$6:$D$774,E269))</f>
        <v/>
      </c>
      <c r="P269" s="23">
        <f>IF(N269=0,"",SUMIFS('Src_Billing_Aug'!$L$6:$L$774,'Src_Billing_Aug'!$E$6:$E$774,A269,'Src_Billing_Aug'!$D$6:$D$774,E269))</f>
        <v/>
      </c>
      <c r="Q269" s="23">
        <f>SUMIFS('Src_Billing_Aug'!$M$6:$M$774,'Src_Billing_Aug'!$E$6:$E$774,A269,'Src_Billing_Aug'!$D$6:$D$774,E269)</f>
        <v/>
      </c>
      <c r="R269" s="23">
        <f>Q269-M269</f>
        <v/>
      </c>
      <c r="S269" s="21">
        <f>IF(N269=0,"MISSING CHARGE",IF(N269&gt;1,"DUPLICATE CHARGE",IF(ABS(R269)&lt;0.005,"MATCH","VARIANCE")))</f>
        <v/>
      </c>
      <c r="T269" s="21">
        <f>IF(AND(C269="COVERED",K269&gt;'Parameters &amp; Sources'!$B$13),"BOARD REVIEW - OVER 40 FT","")</f>
        <v/>
      </c>
      <c r="U269" s="21" t="inlineStr">
        <is>
          <t>slip_inventory_2026-08.csv; billing_transactions_2022_2026.csv</t>
        </is>
      </c>
    </row>
    <row r="270">
      <c r="A270" s="17">
        <f>'Src_Inventory'!A290</f>
        <v/>
      </c>
      <c r="B270" s="17">
        <f>'Src_Inventory'!B290</f>
        <v/>
      </c>
      <c r="C270" s="17">
        <f>'Src_Inventory'!G290</f>
        <v/>
      </c>
      <c r="D270" s="17">
        <f>"AC-"&amp;A270</f>
        <v/>
      </c>
      <c r="E270" s="17">
        <f>'Src_Inventory'!L290</f>
        <v/>
      </c>
      <c r="F270" s="17">
        <f>'Src_Inventory'!M290</f>
        <v/>
      </c>
      <c r="G270" s="17">
        <f>'Src_Inventory'!N290</f>
        <v/>
      </c>
      <c r="H270" s="18">
        <f>'Src_Inventory'!O290</f>
        <v/>
      </c>
      <c r="I270" s="18">
        <f>ROUNDUP(H270,0)</f>
        <v/>
      </c>
      <c r="J270" s="18">
        <f>'Src_Inventory'!E290</f>
        <v/>
      </c>
      <c r="K270" s="18">
        <f>MAX(I270,J270)</f>
        <v/>
      </c>
      <c r="L270" s="19">
        <f>IF(C270="COVERED",'Parameters &amp; Sources'!$B$11,'Parameters &amp; Sources'!$B$12)</f>
        <v/>
      </c>
      <c r="M270" s="19">
        <f>K270*L270</f>
        <v/>
      </c>
      <c r="N270" s="20">
        <f>COUNTIFS('Src_Billing_Aug'!$E$6:$E$774,A270,'Src_Billing_Aug'!$D$6:$D$774,E270)</f>
        <v/>
      </c>
      <c r="O270" s="18">
        <f>IF(N270=0,"",SUMIFS('Src_Billing_Aug'!$I$6:$I$774,'Src_Billing_Aug'!$E$6:$E$774,A270,'Src_Billing_Aug'!$D$6:$D$774,E270))</f>
        <v/>
      </c>
      <c r="P270" s="19">
        <f>IF(N270=0,"",SUMIFS('Src_Billing_Aug'!$L$6:$L$774,'Src_Billing_Aug'!$E$6:$E$774,A270,'Src_Billing_Aug'!$D$6:$D$774,E270))</f>
        <v/>
      </c>
      <c r="Q270" s="19">
        <f>SUMIFS('Src_Billing_Aug'!$M$6:$M$774,'Src_Billing_Aug'!$E$6:$E$774,A270,'Src_Billing_Aug'!$D$6:$D$774,E270)</f>
        <v/>
      </c>
      <c r="R270" s="19">
        <f>Q270-M270</f>
        <v/>
      </c>
      <c r="S270" s="17">
        <f>IF(N270=0,"MISSING CHARGE",IF(N270&gt;1,"DUPLICATE CHARGE",IF(ABS(R270)&lt;0.005,"MATCH","VARIANCE")))</f>
        <v/>
      </c>
      <c r="T270" s="17">
        <f>IF(AND(C270="COVERED",K270&gt;'Parameters &amp; Sources'!$B$13),"BOARD REVIEW - OVER 40 FT","")</f>
        <v/>
      </c>
      <c r="U270" s="17" t="inlineStr">
        <is>
          <t>slip_inventory_2026-08.csv; billing_transactions_2022_2026.csv</t>
        </is>
      </c>
    </row>
    <row r="271">
      <c r="A271" s="21">
        <f>'Src_Inventory'!A291</f>
        <v/>
      </c>
      <c r="B271" s="21">
        <f>'Src_Inventory'!B291</f>
        <v/>
      </c>
      <c r="C271" s="21">
        <f>'Src_Inventory'!G291</f>
        <v/>
      </c>
      <c r="D271" s="21">
        <f>"AC-"&amp;A271</f>
        <v/>
      </c>
      <c r="E271" s="21">
        <f>'Src_Inventory'!L291</f>
        <v/>
      </c>
      <c r="F271" s="21">
        <f>'Src_Inventory'!M291</f>
        <v/>
      </c>
      <c r="G271" s="21">
        <f>'Src_Inventory'!N291</f>
        <v/>
      </c>
      <c r="H271" s="22">
        <f>'Src_Inventory'!O291</f>
        <v/>
      </c>
      <c r="I271" s="22">
        <f>ROUNDUP(H271,0)</f>
        <v/>
      </c>
      <c r="J271" s="22">
        <f>'Src_Inventory'!E291</f>
        <v/>
      </c>
      <c r="K271" s="22">
        <f>MAX(I271,J271)</f>
        <v/>
      </c>
      <c r="L271" s="23">
        <f>IF(C271="COVERED",'Parameters &amp; Sources'!$B$11,'Parameters &amp; Sources'!$B$12)</f>
        <v/>
      </c>
      <c r="M271" s="23">
        <f>K271*L271</f>
        <v/>
      </c>
      <c r="N271" s="24">
        <f>COUNTIFS('Src_Billing_Aug'!$E$6:$E$774,A271,'Src_Billing_Aug'!$D$6:$D$774,E271)</f>
        <v/>
      </c>
      <c r="O271" s="22">
        <f>IF(N271=0,"",SUMIFS('Src_Billing_Aug'!$I$6:$I$774,'Src_Billing_Aug'!$E$6:$E$774,A271,'Src_Billing_Aug'!$D$6:$D$774,E271))</f>
        <v/>
      </c>
      <c r="P271" s="23">
        <f>IF(N271=0,"",SUMIFS('Src_Billing_Aug'!$L$6:$L$774,'Src_Billing_Aug'!$E$6:$E$774,A271,'Src_Billing_Aug'!$D$6:$D$774,E271))</f>
        <v/>
      </c>
      <c r="Q271" s="23">
        <f>SUMIFS('Src_Billing_Aug'!$M$6:$M$774,'Src_Billing_Aug'!$E$6:$E$774,A271,'Src_Billing_Aug'!$D$6:$D$774,E271)</f>
        <v/>
      </c>
      <c r="R271" s="23">
        <f>Q271-M271</f>
        <v/>
      </c>
      <c r="S271" s="21">
        <f>IF(N271=0,"MISSING CHARGE",IF(N271&gt;1,"DUPLICATE CHARGE",IF(ABS(R271)&lt;0.005,"MATCH","VARIANCE")))</f>
        <v/>
      </c>
      <c r="T271" s="21">
        <f>IF(AND(C271="COVERED",K271&gt;'Parameters &amp; Sources'!$B$13),"BOARD REVIEW - OVER 40 FT","")</f>
        <v/>
      </c>
      <c r="U271" s="21" t="inlineStr">
        <is>
          <t>slip_inventory_2026-08.csv; billing_transactions_2022_2026.csv</t>
        </is>
      </c>
    </row>
    <row r="272">
      <c r="A272" s="17">
        <f>'Src_Inventory'!A292</f>
        <v/>
      </c>
      <c r="B272" s="17">
        <f>'Src_Inventory'!B292</f>
        <v/>
      </c>
      <c r="C272" s="17">
        <f>'Src_Inventory'!G292</f>
        <v/>
      </c>
      <c r="D272" s="17">
        <f>"AC-"&amp;A272</f>
        <v/>
      </c>
      <c r="E272" s="17">
        <f>'Src_Inventory'!L292</f>
        <v/>
      </c>
      <c r="F272" s="17">
        <f>'Src_Inventory'!M292</f>
        <v/>
      </c>
      <c r="G272" s="17">
        <f>'Src_Inventory'!N292</f>
        <v/>
      </c>
      <c r="H272" s="18">
        <f>'Src_Inventory'!O292</f>
        <v/>
      </c>
      <c r="I272" s="18">
        <f>ROUNDUP(H272,0)</f>
        <v/>
      </c>
      <c r="J272" s="18">
        <f>'Src_Inventory'!E292</f>
        <v/>
      </c>
      <c r="K272" s="18">
        <f>MAX(I272,J272)</f>
        <v/>
      </c>
      <c r="L272" s="19">
        <f>IF(C272="COVERED",'Parameters &amp; Sources'!$B$11,'Parameters &amp; Sources'!$B$12)</f>
        <v/>
      </c>
      <c r="M272" s="19">
        <f>K272*L272</f>
        <v/>
      </c>
      <c r="N272" s="20">
        <f>COUNTIFS('Src_Billing_Aug'!$E$6:$E$774,A272,'Src_Billing_Aug'!$D$6:$D$774,E272)</f>
        <v/>
      </c>
      <c r="O272" s="18">
        <f>IF(N272=0,"",SUMIFS('Src_Billing_Aug'!$I$6:$I$774,'Src_Billing_Aug'!$E$6:$E$774,A272,'Src_Billing_Aug'!$D$6:$D$774,E272))</f>
        <v/>
      </c>
      <c r="P272" s="19">
        <f>IF(N272=0,"",SUMIFS('Src_Billing_Aug'!$L$6:$L$774,'Src_Billing_Aug'!$E$6:$E$774,A272,'Src_Billing_Aug'!$D$6:$D$774,E272))</f>
        <v/>
      </c>
      <c r="Q272" s="19">
        <f>SUMIFS('Src_Billing_Aug'!$M$6:$M$774,'Src_Billing_Aug'!$E$6:$E$774,A272,'Src_Billing_Aug'!$D$6:$D$774,E272)</f>
        <v/>
      </c>
      <c r="R272" s="19">
        <f>Q272-M272</f>
        <v/>
      </c>
      <c r="S272" s="17">
        <f>IF(N272=0,"MISSING CHARGE",IF(N272&gt;1,"DUPLICATE CHARGE",IF(ABS(R272)&lt;0.005,"MATCH","VARIANCE")))</f>
        <v/>
      </c>
      <c r="T272" s="17">
        <f>IF(AND(C272="COVERED",K272&gt;'Parameters &amp; Sources'!$B$13),"BOARD REVIEW - OVER 40 FT","")</f>
        <v/>
      </c>
      <c r="U272" s="17" t="inlineStr">
        <is>
          <t>slip_inventory_2026-08.csv; billing_transactions_2022_2026.csv</t>
        </is>
      </c>
    </row>
    <row r="273">
      <c r="A273" s="21">
        <f>'Src_Inventory'!A293</f>
        <v/>
      </c>
      <c r="B273" s="21">
        <f>'Src_Inventory'!B293</f>
        <v/>
      </c>
      <c r="C273" s="21">
        <f>'Src_Inventory'!G293</f>
        <v/>
      </c>
      <c r="D273" s="21">
        <f>"AC-"&amp;A273</f>
        <v/>
      </c>
      <c r="E273" s="21">
        <f>'Src_Inventory'!L293</f>
        <v/>
      </c>
      <c r="F273" s="21">
        <f>'Src_Inventory'!M293</f>
        <v/>
      </c>
      <c r="G273" s="21">
        <f>'Src_Inventory'!N293</f>
        <v/>
      </c>
      <c r="H273" s="22">
        <f>'Src_Inventory'!O293</f>
        <v/>
      </c>
      <c r="I273" s="22">
        <f>ROUNDUP(H273,0)</f>
        <v/>
      </c>
      <c r="J273" s="22">
        <f>'Src_Inventory'!E293</f>
        <v/>
      </c>
      <c r="K273" s="22">
        <f>MAX(I273,J273)</f>
        <v/>
      </c>
      <c r="L273" s="23">
        <f>IF(C273="COVERED",'Parameters &amp; Sources'!$B$11,'Parameters &amp; Sources'!$B$12)</f>
        <v/>
      </c>
      <c r="M273" s="23">
        <f>K273*L273</f>
        <v/>
      </c>
      <c r="N273" s="24">
        <f>COUNTIFS('Src_Billing_Aug'!$E$6:$E$774,A273,'Src_Billing_Aug'!$D$6:$D$774,E273)</f>
        <v/>
      </c>
      <c r="O273" s="22">
        <f>IF(N273=0,"",SUMIFS('Src_Billing_Aug'!$I$6:$I$774,'Src_Billing_Aug'!$E$6:$E$774,A273,'Src_Billing_Aug'!$D$6:$D$774,E273))</f>
        <v/>
      </c>
      <c r="P273" s="23">
        <f>IF(N273=0,"",SUMIFS('Src_Billing_Aug'!$L$6:$L$774,'Src_Billing_Aug'!$E$6:$E$774,A273,'Src_Billing_Aug'!$D$6:$D$774,E273))</f>
        <v/>
      </c>
      <c r="Q273" s="23">
        <f>SUMIFS('Src_Billing_Aug'!$M$6:$M$774,'Src_Billing_Aug'!$E$6:$E$774,A273,'Src_Billing_Aug'!$D$6:$D$774,E273)</f>
        <v/>
      </c>
      <c r="R273" s="23">
        <f>Q273-M273</f>
        <v/>
      </c>
      <c r="S273" s="21">
        <f>IF(N273=0,"MISSING CHARGE",IF(N273&gt;1,"DUPLICATE CHARGE",IF(ABS(R273)&lt;0.005,"MATCH","VARIANCE")))</f>
        <v/>
      </c>
      <c r="T273" s="21">
        <f>IF(AND(C273="COVERED",K273&gt;'Parameters &amp; Sources'!$B$13),"BOARD REVIEW - OVER 40 FT","")</f>
        <v/>
      </c>
      <c r="U273" s="21" t="inlineStr">
        <is>
          <t>slip_inventory_2026-08.csv; billing_transactions_2022_2026.csv</t>
        </is>
      </c>
    </row>
    <row r="274">
      <c r="A274" s="17">
        <f>'Src_Inventory'!A294</f>
        <v/>
      </c>
      <c r="B274" s="17">
        <f>'Src_Inventory'!B294</f>
        <v/>
      </c>
      <c r="C274" s="17">
        <f>'Src_Inventory'!G294</f>
        <v/>
      </c>
      <c r="D274" s="17">
        <f>"AC-"&amp;A274</f>
        <v/>
      </c>
      <c r="E274" s="17">
        <f>'Src_Inventory'!L294</f>
        <v/>
      </c>
      <c r="F274" s="17">
        <f>'Src_Inventory'!M294</f>
        <v/>
      </c>
      <c r="G274" s="17">
        <f>'Src_Inventory'!N294</f>
        <v/>
      </c>
      <c r="H274" s="18">
        <f>'Src_Inventory'!O294</f>
        <v/>
      </c>
      <c r="I274" s="18">
        <f>ROUNDUP(H274,0)</f>
        <v/>
      </c>
      <c r="J274" s="18">
        <f>'Src_Inventory'!E294</f>
        <v/>
      </c>
      <c r="K274" s="18">
        <f>MAX(I274,J274)</f>
        <v/>
      </c>
      <c r="L274" s="19">
        <f>IF(C274="COVERED",'Parameters &amp; Sources'!$B$11,'Parameters &amp; Sources'!$B$12)</f>
        <v/>
      </c>
      <c r="M274" s="19">
        <f>K274*L274</f>
        <v/>
      </c>
      <c r="N274" s="20">
        <f>COUNTIFS('Src_Billing_Aug'!$E$6:$E$774,A274,'Src_Billing_Aug'!$D$6:$D$774,E274)</f>
        <v/>
      </c>
      <c r="O274" s="18">
        <f>IF(N274=0,"",SUMIFS('Src_Billing_Aug'!$I$6:$I$774,'Src_Billing_Aug'!$E$6:$E$774,A274,'Src_Billing_Aug'!$D$6:$D$774,E274))</f>
        <v/>
      </c>
      <c r="P274" s="19">
        <f>IF(N274=0,"",SUMIFS('Src_Billing_Aug'!$L$6:$L$774,'Src_Billing_Aug'!$E$6:$E$774,A274,'Src_Billing_Aug'!$D$6:$D$774,E274))</f>
        <v/>
      </c>
      <c r="Q274" s="19">
        <f>SUMIFS('Src_Billing_Aug'!$M$6:$M$774,'Src_Billing_Aug'!$E$6:$E$774,A274,'Src_Billing_Aug'!$D$6:$D$774,E274)</f>
        <v/>
      </c>
      <c r="R274" s="19">
        <f>Q274-M274</f>
        <v/>
      </c>
      <c r="S274" s="17">
        <f>IF(N274=0,"MISSING CHARGE",IF(N274&gt;1,"DUPLICATE CHARGE",IF(ABS(R274)&lt;0.005,"MATCH","VARIANCE")))</f>
        <v/>
      </c>
      <c r="T274" s="17">
        <f>IF(AND(C274="COVERED",K274&gt;'Parameters &amp; Sources'!$B$13),"BOARD REVIEW - OVER 40 FT","")</f>
        <v/>
      </c>
      <c r="U274" s="17" t="inlineStr">
        <is>
          <t>slip_inventory_2026-08.csv; billing_transactions_2022_2026.csv</t>
        </is>
      </c>
    </row>
    <row r="275">
      <c r="A275" s="21">
        <f>'Src_Inventory'!A295</f>
        <v/>
      </c>
      <c r="B275" s="21">
        <f>'Src_Inventory'!B295</f>
        <v/>
      </c>
      <c r="C275" s="21">
        <f>'Src_Inventory'!G295</f>
        <v/>
      </c>
      <c r="D275" s="21">
        <f>"AC-"&amp;A275</f>
        <v/>
      </c>
      <c r="E275" s="21">
        <f>'Src_Inventory'!L295</f>
        <v/>
      </c>
      <c r="F275" s="21">
        <f>'Src_Inventory'!M295</f>
        <v/>
      </c>
      <c r="G275" s="21">
        <f>'Src_Inventory'!N295</f>
        <v/>
      </c>
      <c r="H275" s="22">
        <f>'Src_Inventory'!O295</f>
        <v/>
      </c>
      <c r="I275" s="22">
        <f>ROUNDUP(H275,0)</f>
        <v/>
      </c>
      <c r="J275" s="22">
        <f>'Src_Inventory'!E295</f>
        <v/>
      </c>
      <c r="K275" s="22">
        <f>MAX(I275,J275)</f>
        <v/>
      </c>
      <c r="L275" s="23">
        <f>IF(C275="COVERED",'Parameters &amp; Sources'!$B$11,'Parameters &amp; Sources'!$B$12)</f>
        <v/>
      </c>
      <c r="M275" s="23">
        <f>K275*L275</f>
        <v/>
      </c>
      <c r="N275" s="24">
        <f>COUNTIFS('Src_Billing_Aug'!$E$6:$E$774,A275,'Src_Billing_Aug'!$D$6:$D$774,E275)</f>
        <v/>
      </c>
      <c r="O275" s="22">
        <f>IF(N275=0,"",SUMIFS('Src_Billing_Aug'!$I$6:$I$774,'Src_Billing_Aug'!$E$6:$E$774,A275,'Src_Billing_Aug'!$D$6:$D$774,E275))</f>
        <v/>
      </c>
      <c r="P275" s="23">
        <f>IF(N275=0,"",SUMIFS('Src_Billing_Aug'!$L$6:$L$774,'Src_Billing_Aug'!$E$6:$E$774,A275,'Src_Billing_Aug'!$D$6:$D$774,E275))</f>
        <v/>
      </c>
      <c r="Q275" s="23">
        <f>SUMIFS('Src_Billing_Aug'!$M$6:$M$774,'Src_Billing_Aug'!$E$6:$E$774,A275,'Src_Billing_Aug'!$D$6:$D$774,E275)</f>
        <v/>
      </c>
      <c r="R275" s="23">
        <f>Q275-M275</f>
        <v/>
      </c>
      <c r="S275" s="21">
        <f>IF(N275=0,"MISSING CHARGE",IF(N275&gt;1,"DUPLICATE CHARGE",IF(ABS(R275)&lt;0.005,"MATCH","VARIANCE")))</f>
        <v/>
      </c>
      <c r="T275" s="21">
        <f>IF(AND(C275="COVERED",K275&gt;'Parameters &amp; Sources'!$B$13),"BOARD REVIEW - OVER 40 FT","")</f>
        <v/>
      </c>
      <c r="U275" s="21" t="inlineStr">
        <is>
          <t>slip_inventory_2026-08.csv; billing_transactions_2022_2026.csv</t>
        </is>
      </c>
    </row>
    <row r="276">
      <c r="A276" s="17">
        <f>'Src_Inventory'!A296</f>
        <v/>
      </c>
      <c r="B276" s="17">
        <f>'Src_Inventory'!B296</f>
        <v/>
      </c>
      <c r="C276" s="17">
        <f>'Src_Inventory'!G296</f>
        <v/>
      </c>
      <c r="D276" s="17">
        <f>"AC-"&amp;A276</f>
        <v/>
      </c>
      <c r="E276" s="17">
        <f>'Src_Inventory'!L296</f>
        <v/>
      </c>
      <c r="F276" s="17">
        <f>'Src_Inventory'!M296</f>
        <v/>
      </c>
      <c r="G276" s="17">
        <f>'Src_Inventory'!N296</f>
        <v/>
      </c>
      <c r="H276" s="18">
        <f>'Src_Inventory'!O296</f>
        <v/>
      </c>
      <c r="I276" s="18">
        <f>ROUNDUP(H276,0)</f>
        <v/>
      </c>
      <c r="J276" s="18">
        <f>'Src_Inventory'!E296</f>
        <v/>
      </c>
      <c r="K276" s="18">
        <f>MAX(I276,J276)</f>
        <v/>
      </c>
      <c r="L276" s="19">
        <f>IF(C276="COVERED",'Parameters &amp; Sources'!$B$11,'Parameters &amp; Sources'!$B$12)</f>
        <v/>
      </c>
      <c r="M276" s="19">
        <f>K276*L276</f>
        <v/>
      </c>
      <c r="N276" s="20">
        <f>COUNTIFS('Src_Billing_Aug'!$E$6:$E$774,A276,'Src_Billing_Aug'!$D$6:$D$774,E276)</f>
        <v/>
      </c>
      <c r="O276" s="18">
        <f>IF(N276=0,"",SUMIFS('Src_Billing_Aug'!$I$6:$I$774,'Src_Billing_Aug'!$E$6:$E$774,A276,'Src_Billing_Aug'!$D$6:$D$774,E276))</f>
        <v/>
      </c>
      <c r="P276" s="19">
        <f>IF(N276=0,"",SUMIFS('Src_Billing_Aug'!$L$6:$L$774,'Src_Billing_Aug'!$E$6:$E$774,A276,'Src_Billing_Aug'!$D$6:$D$774,E276))</f>
        <v/>
      </c>
      <c r="Q276" s="19">
        <f>SUMIFS('Src_Billing_Aug'!$M$6:$M$774,'Src_Billing_Aug'!$E$6:$E$774,A276,'Src_Billing_Aug'!$D$6:$D$774,E276)</f>
        <v/>
      </c>
      <c r="R276" s="19">
        <f>Q276-M276</f>
        <v/>
      </c>
      <c r="S276" s="17">
        <f>IF(N276=0,"MISSING CHARGE",IF(N276&gt;1,"DUPLICATE CHARGE",IF(ABS(R276)&lt;0.005,"MATCH","VARIANCE")))</f>
        <v/>
      </c>
      <c r="T276" s="17">
        <f>IF(AND(C276="COVERED",K276&gt;'Parameters &amp; Sources'!$B$13),"BOARD REVIEW - OVER 40 FT","")</f>
        <v/>
      </c>
      <c r="U276" s="17" t="inlineStr">
        <is>
          <t>slip_inventory_2026-08.csv; billing_transactions_2022_2026.csv</t>
        </is>
      </c>
    </row>
    <row r="277">
      <c r="A277" s="21">
        <f>'Src_Inventory'!A297</f>
        <v/>
      </c>
      <c r="B277" s="21">
        <f>'Src_Inventory'!B297</f>
        <v/>
      </c>
      <c r="C277" s="21">
        <f>'Src_Inventory'!G297</f>
        <v/>
      </c>
      <c r="D277" s="21">
        <f>"AC-"&amp;A277</f>
        <v/>
      </c>
      <c r="E277" s="21">
        <f>'Src_Inventory'!L297</f>
        <v/>
      </c>
      <c r="F277" s="21">
        <f>'Src_Inventory'!M297</f>
        <v/>
      </c>
      <c r="G277" s="21">
        <f>'Src_Inventory'!N297</f>
        <v/>
      </c>
      <c r="H277" s="22">
        <f>'Src_Inventory'!O297</f>
        <v/>
      </c>
      <c r="I277" s="22">
        <f>ROUNDUP(H277,0)</f>
        <v/>
      </c>
      <c r="J277" s="22">
        <f>'Src_Inventory'!E297</f>
        <v/>
      </c>
      <c r="K277" s="22">
        <f>MAX(I277,J277)</f>
        <v/>
      </c>
      <c r="L277" s="23">
        <f>IF(C277="COVERED",'Parameters &amp; Sources'!$B$11,'Parameters &amp; Sources'!$B$12)</f>
        <v/>
      </c>
      <c r="M277" s="23">
        <f>K277*L277</f>
        <v/>
      </c>
      <c r="N277" s="24">
        <f>COUNTIFS('Src_Billing_Aug'!$E$6:$E$774,A277,'Src_Billing_Aug'!$D$6:$D$774,E277)</f>
        <v/>
      </c>
      <c r="O277" s="22">
        <f>IF(N277=0,"",SUMIFS('Src_Billing_Aug'!$I$6:$I$774,'Src_Billing_Aug'!$E$6:$E$774,A277,'Src_Billing_Aug'!$D$6:$D$774,E277))</f>
        <v/>
      </c>
      <c r="P277" s="23">
        <f>IF(N277=0,"",SUMIFS('Src_Billing_Aug'!$L$6:$L$774,'Src_Billing_Aug'!$E$6:$E$774,A277,'Src_Billing_Aug'!$D$6:$D$774,E277))</f>
        <v/>
      </c>
      <c r="Q277" s="23">
        <f>SUMIFS('Src_Billing_Aug'!$M$6:$M$774,'Src_Billing_Aug'!$E$6:$E$774,A277,'Src_Billing_Aug'!$D$6:$D$774,E277)</f>
        <v/>
      </c>
      <c r="R277" s="23">
        <f>Q277-M277</f>
        <v/>
      </c>
      <c r="S277" s="21">
        <f>IF(N277=0,"MISSING CHARGE",IF(N277&gt;1,"DUPLICATE CHARGE",IF(ABS(R277)&lt;0.005,"MATCH","VARIANCE")))</f>
        <v/>
      </c>
      <c r="T277" s="21">
        <f>IF(AND(C277="COVERED",K277&gt;'Parameters &amp; Sources'!$B$13),"BOARD REVIEW - OVER 40 FT","")</f>
        <v/>
      </c>
      <c r="U277" s="21" t="inlineStr">
        <is>
          <t>slip_inventory_2026-08.csv; billing_transactions_2022_2026.csv</t>
        </is>
      </c>
    </row>
    <row r="278">
      <c r="A278" s="17">
        <f>'Src_Inventory'!A298</f>
        <v/>
      </c>
      <c r="B278" s="17">
        <f>'Src_Inventory'!B298</f>
        <v/>
      </c>
      <c r="C278" s="17">
        <f>'Src_Inventory'!G298</f>
        <v/>
      </c>
      <c r="D278" s="17">
        <f>"AC-"&amp;A278</f>
        <v/>
      </c>
      <c r="E278" s="17">
        <f>'Src_Inventory'!L298</f>
        <v/>
      </c>
      <c r="F278" s="17">
        <f>'Src_Inventory'!M298</f>
        <v/>
      </c>
      <c r="G278" s="17">
        <f>'Src_Inventory'!N298</f>
        <v/>
      </c>
      <c r="H278" s="18">
        <f>'Src_Inventory'!O298</f>
        <v/>
      </c>
      <c r="I278" s="18">
        <f>ROUNDUP(H278,0)</f>
        <v/>
      </c>
      <c r="J278" s="18">
        <f>'Src_Inventory'!E298</f>
        <v/>
      </c>
      <c r="K278" s="18">
        <f>MAX(I278,J278)</f>
        <v/>
      </c>
      <c r="L278" s="19">
        <f>IF(C278="COVERED",'Parameters &amp; Sources'!$B$11,'Parameters &amp; Sources'!$B$12)</f>
        <v/>
      </c>
      <c r="M278" s="19">
        <f>K278*L278</f>
        <v/>
      </c>
      <c r="N278" s="20">
        <f>COUNTIFS('Src_Billing_Aug'!$E$6:$E$774,A278,'Src_Billing_Aug'!$D$6:$D$774,E278)</f>
        <v/>
      </c>
      <c r="O278" s="18">
        <f>IF(N278=0,"",SUMIFS('Src_Billing_Aug'!$I$6:$I$774,'Src_Billing_Aug'!$E$6:$E$774,A278,'Src_Billing_Aug'!$D$6:$D$774,E278))</f>
        <v/>
      </c>
      <c r="P278" s="19">
        <f>IF(N278=0,"",SUMIFS('Src_Billing_Aug'!$L$6:$L$774,'Src_Billing_Aug'!$E$6:$E$774,A278,'Src_Billing_Aug'!$D$6:$D$774,E278))</f>
        <v/>
      </c>
      <c r="Q278" s="19">
        <f>SUMIFS('Src_Billing_Aug'!$M$6:$M$774,'Src_Billing_Aug'!$E$6:$E$774,A278,'Src_Billing_Aug'!$D$6:$D$774,E278)</f>
        <v/>
      </c>
      <c r="R278" s="19">
        <f>Q278-M278</f>
        <v/>
      </c>
      <c r="S278" s="17">
        <f>IF(N278=0,"MISSING CHARGE",IF(N278&gt;1,"DUPLICATE CHARGE",IF(ABS(R278)&lt;0.005,"MATCH","VARIANCE")))</f>
        <v/>
      </c>
      <c r="T278" s="17">
        <f>IF(AND(C278="COVERED",K278&gt;'Parameters &amp; Sources'!$B$13),"BOARD REVIEW - OVER 40 FT","")</f>
        <v/>
      </c>
      <c r="U278" s="17" t="inlineStr">
        <is>
          <t>slip_inventory_2026-08.csv; billing_transactions_2022_2026.csv</t>
        </is>
      </c>
    </row>
    <row r="279">
      <c r="A279" s="21">
        <f>'Src_Inventory'!A299</f>
        <v/>
      </c>
      <c r="B279" s="21">
        <f>'Src_Inventory'!B299</f>
        <v/>
      </c>
      <c r="C279" s="21">
        <f>'Src_Inventory'!G299</f>
        <v/>
      </c>
      <c r="D279" s="21">
        <f>"AC-"&amp;A279</f>
        <v/>
      </c>
      <c r="E279" s="21">
        <f>'Src_Inventory'!L299</f>
        <v/>
      </c>
      <c r="F279" s="21">
        <f>'Src_Inventory'!M299</f>
        <v/>
      </c>
      <c r="G279" s="21">
        <f>'Src_Inventory'!N299</f>
        <v/>
      </c>
      <c r="H279" s="22">
        <f>'Src_Inventory'!O299</f>
        <v/>
      </c>
      <c r="I279" s="22">
        <f>ROUNDUP(H279,0)</f>
        <v/>
      </c>
      <c r="J279" s="22">
        <f>'Src_Inventory'!E299</f>
        <v/>
      </c>
      <c r="K279" s="22">
        <f>MAX(I279,J279)</f>
        <v/>
      </c>
      <c r="L279" s="23">
        <f>IF(C279="COVERED",'Parameters &amp; Sources'!$B$11,'Parameters &amp; Sources'!$B$12)</f>
        <v/>
      </c>
      <c r="M279" s="23">
        <f>K279*L279</f>
        <v/>
      </c>
      <c r="N279" s="24">
        <f>COUNTIFS('Src_Billing_Aug'!$E$6:$E$774,A279,'Src_Billing_Aug'!$D$6:$D$774,E279)</f>
        <v/>
      </c>
      <c r="O279" s="22">
        <f>IF(N279=0,"",SUMIFS('Src_Billing_Aug'!$I$6:$I$774,'Src_Billing_Aug'!$E$6:$E$774,A279,'Src_Billing_Aug'!$D$6:$D$774,E279))</f>
        <v/>
      </c>
      <c r="P279" s="23">
        <f>IF(N279=0,"",SUMIFS('Src_Billing_Aug'!$L$6:$L$774,'Src_Billing_Aug'!$E$6:$E$774,A279,'Src_Billing_Aug'!$D$6:$D$774,E279))</f>
        <v/>
      </c>
      <c r="Q279" s="23">
        <f>SUMIFS('Src_Billing_Aug'!$M$6:$M$774,'Src_Billing_Aug'!$E$6:$E$774,A279,'Src_Billing_Aug'!$D$6:$D$774,E279)</f>
        <v/>
      </c>
      <c r="R279" s="23">
        <f>Q279-M279</f>
        <v/>
      </c>
      <c r="S279" s="21">
        <f>IF(N279=0,"MISSING CHARGE",IF(N279&gt;1,"DUPLICATE CHARGE",IF(ABS(R279)&lt;0.005,"MATCH","VARIANCE")))</f>
        <v/>
      </c>
      <c r="T279" s="21">
        <f>IF(AND(C279="COVERED",K279&gt;'Parameters &amp; Sources'!$B$13),"BOARD REVIEW - OVER 40 FT","")</f>
        <v/>
      </c>
      <c r="U279" s="21" t="inlineStr">
        <is>
          <t>slip_inventory_2026-08.csv; billing_transactions_2022_2026.csv</t>
        </is>
      </c>
    </row>
    <row r="280">
      <c r="A280" s="17">
        <f>'Src_Inventory'!A300</f>
        <v/>
      </c>
      <c r="B280" s="17">
        <f>'Src_Inventory'!B300</f>
        <v/>
      </c>
      <c r="C280" s="17">
        <f>'Src_Inventory'!G300</f>
        <v/>
      </c>
      <c r="D280" s="17">
        <f>"AC-"&amp;A280</f>
        <v/>
      </c>
      <c r="E280" s="17">
        <f>'Src_Inventory'!L300</f>
        <v/>
      </c>
      <c r="F280" s="17">
        <f>'Src_Inventory'!M300</f>
        <v/>
      </c>
      <c r="G280" s="17">
        <f>'Src_Inventory'!N300</f>
        <v/>
      </c>
      <c r="H280" s="18">
        <f>'Src_Inventory'!O300</f>
        <v/>
      </c>
      <c r="I280" s="18">
        <f>ROUNDUP(H280,0)</f>
        <v/>
      </c>
      <c r="J280" s="18">
        <f>'Src_Inventory'!E300</f>
        <v/>
      </c>
      <c r="K280" s="18">
        <f>MAX(I280,J280)</f>
        <v/>
      </c>
      <c r="L280" s="19">
        <f>IF(C280="COVERED",'Parameters &amp; Sources'!$B$11,'Parameters &amp; Sources'!$B$12)</f>
        <v/>
      </c>
      <c r="M280" s="19">
        <f>K280*L280</f>
        <v/>
      </c>
      <c r="N280" s="20">
        <f>COUNTIFS('Src_Billing_Aug'!$E$6:$E$774,A280,'Src_Billing_Aug'!$D$6:$D$774,E280)</f>
        <v/>
      </c>
      <c r="O280" s="18">
        <f>IF(N280=0,"",SUMIFS('Src_Billing_Aug'!$I$6:$I$774,'Src_Billing_Aug'!$E$6:$E$774,A280,'Src_Billing_Aug'!$D$6:$D$774,E280))</f>
        <v/>
      </c>
      <c r="P280" s="19">
        <f>IF(N280=0,"",SUMIFS('Src_Billing_Aug'!$L$6:$L$774,'Src_Billing_Aug'!$E$6:$E$774,A280,'Src_Billing_Aug'!$D$6:$D$774,E280))</f>
        <v/>
      </c>
      <c r="Q280" s="19">
        <f>SUMIFS('Src_Billing_Aug'!$M$6:$M$774,'Src_Billing_Aug'!$E$6:$E$774,A280,'Src_Billing_Aug'!$D$6:$D$774,E280)</f>
        <v/>
      </c>
      <c r="R280" s="19">
        <f>Q280-M280</f>
        <v/>
      </c>
      <c r="S280" s="17">
        <f>IF(N280=0,"MISSING CHARGE",IF(N280&gt;1,"DUPLICATE CHARGE",IF(ABS(R280)&lt;0.005,"MATCH","VARIANCE")))</f>
        <v/>
      </c>
      <c r="T280" s="17">
        <f>IF(AND(C280="COVERED",K280&gt;'Parameters &amp; Sources'!$B$13),"BOARD REVIEW - OVER 40 FT","")</f>
        <v/>
      </c>
      <c r="U280" s="17" t="inlineStr">
        <is>
          <t>slip_inventory_2026-08.csv; billing_transactions_2022_2026.csv</t>
        </is>
      </c>
    </row>
    <row r="281">
      <c r="A281" s="21">
        <f>'Src_Inventory'!A301</f>
        <v/>
      </c>
      <c r="B281" s="21">
        <f>'Src_Inventory'!B301</f>
        <v/>
      </c>
      <c r="C281" s="21">
        <f>'Src_Inventory'!G301</f>
        <v/>
      </c>
      <c r="D281" s="21">
        <f>"AC-"&amp;A281</f>
        <v/>
      </c>
      <c r="E281" s="21">
        <f>'Src_Inventory'!L301</f>
        <v/>
      </c>
      <c r="F281" s="21">
        <f>'Src_Inventory'!M301</f>
        <v/>
      </c>
      <c r="G281" s="21">
        <f>'Src_Inventory'!N301</f>
        <v/>
      </c>
      <c r="H281" s="22">
        <f>'Src_Inventory'!O301</f>
        <v/>
      </c>
      <c r="I281" s="22">
        <f>ROUNDUP(H281,0)</f>
        <v/>
      </c>
      <c r="J281" s="22">
        <f>'Src_Inventory'!E301</f>
        <v/>
      </c>
      <c r="K281" s="22">
        <f>MAX(I281,J281)</f>
        <v/>
      </c>
      <c r="L281" s="23">
        <f>IF(C281="COVERED",'Parameters &amp; Sources'!$B$11,'Parameters &amp; Sources'!$B$12)</f>
        <v/>
      </c>
      <c r="M281" s="23">
        <f>K281*L281</f>
        <v/>
      </c>
      <c r="N281" s="24">
        <f>COUNTIFS('Src_Billing_Aug'!$E$6:$E$774,A281,'Src_Billing_Aug'!$D$6:$D$774,E281)</f>
        <v/>
      </c>
      <c r="O281" s="22">
        <f>IF(N281=0,"",SUMIFS('Src_Billing_Aug'!$I$6:$I$774,'Src_Billing_Aug'!$E$6:$E$774,A281,'Src_Billing_Aug'!$D$6:$D$774,E281))</f>
        <v/>
      </c>
      <c r="P281" s="23">
        <f>IF(N281=0,"",SUMIFS('Src_Billing_Aug'!$L$6:$L$774,'Src_Billing_Aug'!$E$6:$E$774,A281,'Src_Billing_Aug'!$D$6:$D$774,E281))</f>
        <v/>
      </c>
      <c r="Q281" s="23">
        <f>SUMIFS('Src_Billing_Aug'!$M$6:$M$774,'Src_Billing_Aug'!$E$6:$E$774,A281,'Src_Billing_Aug'!$D$6:$D$774,E281)</f>
        <v/>
      </c>
      <c r="R281" s="23">
        <f>Q281-M281</f>
        <v/>
      </c>
      <c r="S281" s="21">
        <f>IF(N281=0,"MISSING CHARGE",IF(N281&gt;1,"DUPLICATE CHARGE",IF(ABS(R281)&lt;0.005,"MATCH","VARIANCE")))</f>
        <v/>
      </c>
      <c r="T281" s="21">
        <f>IF(AND(C281="COVERED",K281&gt;'Parameters &amp; Sources'!$B$13),"BOARD REVIEW - OVER 40 FT","")</f>
        <v/>
      </c>
      <c r="U281" s="21" t="inlineStr">
        <is>
          <t>slip_inventory_2026-08.csv; billing_transactions_2022_2026.csv</t>
        </is>
      </c>
    </row>
    <row r="282">
      <c r="A282" s="17">
        <f>'Src_Inventory'!A302</f>
        <v/>
      </c>
      <c r="B282" s="17">
        <f>'Src_Inventory'!B302</f>
        <v/>
      </c>
      <c r="C282" s="17">
        <f>'Src_Inventory'!G302</f>
        <v/>
      </c>
      <c r="D282" s="17">
        <f>"AC-"&amp;A282</f>
        <v/>
      </c>
      <c r="E282" s="17">
        <f>'Src_Inventory'!L302</f>
        <v/>
      </c>
      <c r="F282" s="17">
        <f>'Src_Inventory'!M302</f>
        <v/>
      </c>
      <c r="G282" s="17">
        <f>'Src_Inventory'!N302</f>
        <v/>
      </c>
      <c r="H282" s="18">
        <f>'Src_Inventory'!O302</f>
        <v/>
      </c>
      <c r="I282" s="18">
        <f>ROUNDUP(H282,0)</f>
        <v/>
      </c>
      <c r="J282" s="18">
        <f>'Src_Inventory'!E302</f>
        <v/>
      </c>
      <c r="K282" s="18">
        <f>MAX(I282,J282)</f>
        <v/>
      </c>
      <c r="L282" s="19">
        <f>IF(C282="COVERED",'Parameters &amp; Sources'!$B$11,'Parameters &amp; Sources'!$B$12)</f>
        <v/>
      </c>
      <c r="M282" s="19">
        <f>K282*L282</f>
        <v/>
      </c>
      <c r="N282" s="20">
        <f>COUNTIFS('Src_Billing_Aug'!$E$6:$E$774,A282,'Src_Billing_Aug'!$D$6:$D$774,E282)</f>
        <v/>
      </c>
      <c r="O282" s="18">
        <f>IF(N282=0,"",SUMIFS('Src_Billing_Aug'!$I$6:$I$774,'Src_Billing_Aug'!$E$6:$E$774,A282,'Src_Billing_Aug'!$D$6:$D$774,E282))</f>
        <v/>
      </c>
      <c r="P282" s="19">
        <f>IF(N282=0,"",SUMIFS('Src_Billing_Aug'!$L$6:$L$774,'Src_Billing_Aug'!$E$6:$E$774,A282,'Src_Billing_Aug'!$D$6:$D$774,E282))</f>
        <v/>
      </c>
      <c r="Q282" s="19">
        <f>SUMIFS('Src_Billing_Aug'!$M$6:$M$774,'Src_Billing_Aug'!$E$6:$E$774,A282,'Src_Billing_Aug'!$D$6:$D$774,E282)</f>
        <v/>
      </c>
      <c r="R282" s="19">
        <f>Q282-M282</f>
        <v/>
      </c>
      <c r="S282" s="17">
        <f>IF(N282=0,"MISSING CHARGE",IF(N282&gt;1,"DUPLICATE CHARGE",IF(ABS(R282)&lt;0.005,"MATCH","VARIANCE")))</f>
        <v/>
      </c>
      <c r="T282" s="17">
        <f>IF(AND(C282="COVERED",K282&gt;'Parameters &amp; Sources'!$B$13),"BOARD REVIEW - OVER 40 FT","")</f>
        <v/>
      </c>
      <c r="U282" s="17" t="inlineStr">
        <is>
          <t>slip_inventory_2026-08.csv; billing_transactions_2022_2026.csv</t>
        </is>
      </c>
    </row>
    <row r="283">
      <c r="A283" s="21">
        <f>'Src_Inventory'!A303</f>
        <v/>
      </c>
      <c r="B283" s="21">
        <f>'Src_Inventory'!B303</f>
        <v/>
      </c>
      <c r="C283" s="21">
        <f>'Src_Inventory'!G303</f>
        <v/>
      </c>
      <c r="D283" s="21">
        <f>"AC-"&amp;A283</f>
        <v/>
      </c>
      <c r="E283" s="21">
        <f>'Src_Inventory'!L303</f>
        <v/>
      </c>
      <c r="F283" s="21">
        <f>'Src_Inventory'!M303</f>
        <v/>
      </c>
      <c r="G283" s="21">
        <f>'Src_Inventory'!N303</f>
        <v/>
      </c>
      <c r="H283" s="22">
        <f>'Src_Inventory'!O303</f>
        <v/>
      </c>
      <c r="I283" s="22">
        <f>ROUNDUP(H283,0)</f>
        <v/>
      </c>
      <c r="J283" s="22">
        <f>'Src_Inventory'!E303</f>
        <v/>
      </c>
      <c r="K283" s="22">
        <f>MAX(I283,J283)</f>
        <v/>
      </c>
      <c r="L283" s="23">
        <f>IF(C283="COVERED",'Parameters &amp; Sources'!$B$11,'Parameters &amp; Sources'!$B$12)</f>
        <v/>
      </c>
      <c r="M283" s="23">
        <f>K283*L283</f>
        <v/>
      </c>
      <c r="N283" s="24">
        <f>COUNTIFS('Src_Billing_Aug'!$E$6:$E$774,A283,'Src_Billing_Aug'!$D$6:$D$774,E283)</f>
        <v/>
      </c>
      <c r="O283" s="22">
        <f>IF(N283=0,"",SUMIFS('Src_Billing_Aug'!$I$6:$I$774,'Src_Billing_Aug'!$E$6:$E$774,A283,'Src_Billing_Aug'!$D$6:$D$774,E283))</f>
        <v/>
      </c>
      <c r="P283" s="23">
        <f>IF(N283=0,"",SUMIFS('Src_Billing_Aug'!$L$6:$L$774,'Src_Billing_Aug'!$E$6:$E$774,A283,'Src_Billing_Aug'!$D$6:$D$774,E283))</f>
        <v/>
      </c>
      <c r="Q283" s="23">
        <f>SUMIFS('Src_Billing_Aug'!$M$6:$M$774,'Src_Billing_Aug'!$E$6:$E$774,A283,'Src_Billing_Aug'!$D$6:$D$774,E283)</f>
        <v/>
      </c>
      <c r="R283" s="23">
        <f>Q283-M283</f>
        <v/>
      </c>
      <c r="S283" s="21">
        <f>IF(N283=0,"MISSING CHARGE",IF(N283&gt;1,"DUPLICATE CHARGE",IF(ABS(R283)&lt;0.005,"MATCH","VARIANCE")))</f>
        <v/>
      </c>
      <c r="T283" s="21">
        <f>IF(AND(C283="COVERED",K283&gt;'Parameters &amp; Sources'!$B$13),"BOARD REVIEW - OVER 40 FT","")</f>
        <v/>
      </c>
      <c r="U283" s="21" t="inlineStr">
        <is>
          <t>slip_inventory_2026-08.csv; billing_transactions_2022_2026.csv</t>
        </is>
      </c>
    </row>
    <row r="284">
      <c r="A284" s="17">
        <f>'Src_Inventory'!A304</f>
        <v/>
      </c>
      <c r="B284" s="17">
        <f>'Src_Inventory'!B304</f>
        <v/>
      </c>
      <c r="C284" s="17">
        <f>'Src_Inventory'!G304</f>
        <v/>
      </c>
      <c r="D284" s="17">
        <f>"AC-"&amp;A284</f>
        <v/>
      </c>
      <c r="E284" s="17">
        <f>'Src_Inventory'!L304</f>
        <v/>
      </c>
      <c r="F284" s="17">
        <f>'Src_Inventory'!M304</f>
        <v/>
      </c>
      <c r="G284" s="17">
        <f>'Src_Inventory'!N304</f>
        <v/>
      </c>
      <c r="H284" s="18">
        <f>'Src_Inventory'!O304</f>
        <v/>
      </c>
      <c r="I284" s="18">
        <f>ROUNDUP(H284,0)</f>
        <v/>
      </c>
      <c r="J284" s="18">
        <f>'Src_Inventory'!E304</f>
        <v/>
      </c>
      <c r="K284" s="18">
        <f>MAX(I284,J284)</f>
        <v/>
      </c>
      <c r="L284" s="19">
        <f>IF(C284="COVERED",'Parameters &amp; Sources'!$B$11,'Parameters &amp; Sources'!$B$12)</f>
        <v/>
      </c>
      <c r="M284" s="19">
        <f>K284*L284</f>
        <v/>
      </c>
      <c r="N284" s="20">
        <f>COUNTIFS('Src_Billing_Aug'!$E$6:$E$774,A284,'Src_Billing_Aug'!$D$6:$D$774,E284)</f>
        <v/>
      </c>
      <c r="O284" s="18">
        <f>IF(N284=0,"",SUMIFS('Src_Billing_Aug'!$I$6:$I$774,'Src_Billing_Aug'!$E$6:$E$774,A284,'Src_Billing_Aug'!$D$6:$D$774,E284))</f>
        <v/>
      </c>
      <c r="P284" s="19">
        <f>IF(N284=0,"",SUMIFS('Src_Billing_Aug'!$L$6:$L$774,'Src_Billing_Aug'!$E$6:$E$774,A284,'Src_Billing_Aug'!$D$6:$D$774,E284))</f>
        <v/>
      </c>
      <c r="Q284" s="19">
        <f>SUMIFS('Src_Billing_Aug'!$M$6:$M$774,'Src_Billing_Aug'!$E$6:$E$774,A284,'Src_Billing_Aug'!$D$6:$D$774,E284)</f>
        <v/>
      </c>
      <c r="R284" s="19">
        <f>Q284-M284</f>
        <v/>
      </c>
      <c r="S284" s="17">
        <f>IF(N284=0,"MISSING CHARGE",IF(N284&gt;1,"DUPLICATE CHARGE",IF(ABS(R284)&lt;0.005,"MATCH","VARIANCE")))</f>
        <v/>
      </c>
      <c r="T284" s="17">
        <f>IF(AND(C284="COVERED",K284&gt;'Parameters &amp; Sources'!$B$13),"BOARD REVIEW - OVER 40 FT","")</f>
        <v/>
      </c>
      <c r="U284" s="17" t="inlineStr">
        <is>
          <t>slip_inventory_2026-08.csv; billing_transactions_2022_2026.csv</t>
        </is>
      </c>
    </row>
    <row r="285">
      <c r="A285" s="21">
        <f>'Src_Inventory'!A305</f>
        <v/>
      </c>
      <c r="B285" s="21">
        <f>'Src_Inventory'!B305</f>
        <v/>
      </c>
      <c r="C285" s="21">
        <f>'Src_Inventory'!G305</f>
        <v/>
      </c>
      <c r="D285" s="21">
        <f>"AC-"&amp;A285</f>
        <v/>
      </c>
      <c r="E285" s="21">
        <f>'Src_Inventory'!L305</f>
        <v/>
      </c>
      <c r="F285" s="21">
        <f>'Src_Inventory'!M305</f>
        <v/>
      </c>
      <c r="G285" s="21">
        <f>'Src_Inventory'!N305</f>
        <v/>
      </c>
      <c r="H285" s="22">
        <f>'Src_Inventory'!O305</f>
        <v/>
      </c>
      <c r="I285" s="22">
        <f>ROUNDUP(H285,0)</f>
        <v/>
      </c>
      <c r="J285" s="22">
        <f>'Src_Inventory'!E305</f>
        <v/>
      </c>
      <c r="K285" s="22">
        <f>MAX(I285,J285)</f>
        <v/>
      </c>
      <c r="L285" s="23">
        <f>IF(C285="COVERED",'Parameters &amp; Sources'!$B$11,'Parameters &amp; Sources'!$B$12)</f>
        <v/>
      </c>
      <c r="M285" s="23">
        <f>K285*L285</f>
        <v/>
      </c>
      <c r="N285" s="24">
        <f>COUNTIFS('Src_Billing_Aug'!$E$6:$E$774,A285,'Src_Billing_Aug'!$D$6:$D$774,E285)</f>
        <v/>
      </c>
      <c r="O285" s="22">
        <f>IF(N285=0,"",SUMIFS('Src_Billing_Aug'!$I$6:$I$774,'Src_Billing_Aug'!$E$6:$E$774,A285,'Src_Billing_Aug'!$D$6:$D$774,E285))</f>
        <v/>
      </c>
      <c r="P285" s="23">
        <f>IF(N285=0,"",SUMIFS('Src_Billing_Aug'!$L$6:$L$774,'Src_Billing_Aug'!$E$6:$E$774,A285,'Src_Billing_Aug'!$D$6:$D$774,E285))</f>
        <v/>
      </c>
      <c r="Q285" s="23">
        <f>SUMIFS('Src_Billing_Aug'!$M$6:$M$774,'Src_Billing_Aug'!$E$6:$E$774,A285,'Src_Billing_Aug'!$D$6:$D$774,E285)</f>
        <v/>
      </c>
      <c r="R285" s="23">
        <f>Q285-M285</f>
        <v/>
      </c>
      <c r="S285" s="21">
        <f>IF(N285=0,"MISSING CHARGE",IF(N285&gt;1,"DUPLICATE CHARGE",IF(ABS(R285)&lt;0.005,"MATCH","VARIANCE")))</f>
        <v/>
      </c>
      <c r="T285" s="21">
        <f>IF(AND(C285="COVERED",K285&gt;'Parameters &amp; Sources'!$B$13),"BOARD REVIEW - OVER 40 FT","")</f>
        <v/>
      </c>
      <c r="U285" s="21" t="inlineStr">
        <is>
          <t>slip_inventory_2026-08.csv; billing_transactions_2022_2026.csv</t>
        </is>
      </c>
    </row>
    <row r="286">
      <c r="A286" s="17">
        <f>'Src_Inventory'!A306</f>
        <v/>
      </c>
      <c r="B286" s="17">
        <f>'Src_Inventory'!B306</f>
        <v/>
      </c>
      <c r="C286" s="17">
        <f>'Src_Inventory'!G306</f>
        <v/>
      </c>
      <c r="D286" s="17">
        <f>"AC-"&amp;A286</f>
        <v/>
      </c>
      <c r="E286" s="17">
        <f>'Src_Inventory'!L306</f>
        <v/>
      </c>
      <c r="F286" s="17">
        <f>'Src_Inventory'!M306</f>
        <v/>
      </c>
      <c r="G286" s="17">
        <f>'Src_Inventory'!N306</f>
        <v/>
      </c>
      <c r="H286" s="18">
        <f>'Src_Inventory'!O306</f>
        <v/>
      </c>
      <c r="I286" s="18">
        <f>ROUNDUP(H286,0)</f>
        <v/>
      </c>
      <c r="J286" s="18">
        <f>'Src_Inventory'!E306</f>
        <v/>
      </c>
      <c r="K286" s="18">
        <f>MAX(I286,J286)</f>
        <v/>
      </c>
      <c r="L286" s="19">
        <f>IF(C286="COVERED",'Parameters &amp; Sources'!$B$11,'Parameters &amp; Sources'!$B$12)</f>
        <v/>
      </c>
      <c r="M286" s="19">
        <f>K286*L286</f>
        <v/>
      </c>
      <c r="N286" s="20">
        <f>COUNTIFS('Src_Billing_Aug'!$E$6:$E$774,A286,'Src_Billing_Aug'!$D$6:$D$774,E286)</f>
        <v/>
      </c>
      <c r="O286" s="18">
        <f>IF(N286=0,"",SUMIFS('Src_Billing_Aug'!$I$6:$I$774,'Src_Billing_Aug'!$E$6:$E$774,A286,'Src_Billing_Aug'!$D$6:$D$774,E286))</f>
        <v/>
      </c>
      <c r="P286" s="19">
        <f>IF(N286=0,"",SUMIFS('Src_Billing_Aug'!$L$6:$L$774,'Src_Billing_Aug'!$E$6:$E$774,A286,'Src_Billing_Aug'!$D$6:$D$774,E286))</f>
        <v/>
      </c>
      <c r="Q286" s="19">
        <f>SUMIFS('Src_Billing_Aug'!$M$6:$M$774,'Src_Billing_Aug'!$E$6:$E$774,A286,'Src_Billing_Aug'!$D$6:$D$774,E286)</f>
        <v/>
      </c>
      <c r="R286" s="19">
        <f>Q286-M286</f>
        <v/>
      </c>
      <c r="S286" s="17">
        <f>IF(N286=0,"MISSING CHARGE",IF(N286&gt;1,"DUPLICATE CHARGE",IF(ABS(R286)&lt;0.005,"MATCH","VARIANCE")))</f>
        <v/>
      </c>
      <c r="T286" s="17">
        <f>IF(AND(C286="COVERED",K286&gt;'Parameters &amp; Sources'!$B$13),"BOARD REVIEW - OVER 40 FT","")</f>
        <v/>
      </c>
      <c r="U286" s="17" t="inlineStr">
        <is>
          <t>slip_inventory_2026-08.csv; billing_transactions_2022_2026.csv</t>
        </is>
      </c>
    </row>
    <row r="287">
      <c r="A287" s="21">
        <f>'Src_Inventory'!A307</f>
        <v/>
      </c>
      <c r="B287" s="21">
        <f>'Src_Inventory'!B307</f>
        <v/>
      </c>
      <c r="C287" s="21">
        <f>'Src_Inventory'!G307</f>
        <v/>
      </c>
      <c r="D287" s="21">
        <f>"AC-"&amp;A287</f>
        <v/>
      </c>
      <c r="E287" s="21">
        <f>'Src_Inventory'!L307</f>
        <v/>
      </c>
      <c r="F287" s="21">
        <f>'Src_Inventory'!M307</f>
        <v/>
      </c>
      <c r="G287" s="21">
        <f>'Src_Inventory'!N307</f>
        <v/>
      </c>
      <c r="H287" s="22">
        <f>'Src_Inventory'!O307</f>
        <v/>
      </c>
      <c r="I287" s="22">
        <f>ROUNDUP(H287,0)</f>
        <v/>
      </c>
      <c r="J287" s="22">
        <f>'Src_Inventory'!E307</f>
        <v/>
      </c>
      <c r="K287" s="22">
        <f>MAX(I287,J287)</f>
        <v/>
      </c>
      <c r="L287" s="23">
        <f>IF(C287="COVERED",'Parameters &amp; Sources'!$B$11,'Parameters &amp; Sources'!$B$12)</f>
        <v/>
      </c>
      <c r="M287" s="23">
        <f>K287*L287</f>
        <v/>
      </c>
      <c r="N287" s="24">
        <f>COUNTIFS('Src_Billing_Aug'!$E$6:$E$774,A287,'Src_Billing_Aug'!$D$6:$D$774,E287)</f>
        <v/>
      </c>
      <c r="O287" s="22">
        <f>IF(N287=0,"",SUMIFS('Src_Billing_Aug'!$I$6:$I$774,'Src_Billing_Aug'!$E$6:$E$774,A287,'Src_Billing_Aug'!$D$6:$D$774,E287))</f>
        <v/>
      </c>
      <c r="P287" s="23">
        <f>IF(N287=0,"",SUMIFS('Src_Billing_Aug'!$L$6:$L$774,'Src_Billing_Aug'!$E$6:$E$774,A287,'Src_Billing_Aug'!$D$6:$D$774,E287))</f>
        <v/>
      </c>
      <c r="Q287" s="23">
        <f>SUMIFS('Src_Billing_Aug'!$M$6:$M$774,'Src_Billing_Aug'!$E$6:$E$774,A287,'Src_Billing_Aug'!$D$6:$D$774,E287)</f>
        <v/>
      </c>
      <c r="R287" s="23">
        <f>Q287-M287</f>
        <v/>
      </c>
      <c r="S287" s="21">
        <f>IF(N287=0,"MISSING CHARGE",IF(N287&gt;1,"DUPLICATE CHARGE",IF(ABS(R287)&lt;0.005,"MATCH","VARIANCE")))</f>
        <v/>
      </c>
      <c r="T287" s="21">
        <f>IF(AND(C287="COVERED",K287&gt;'Parameters &amp; Sources'!$B$13),"BOARD REVIEW - OVER 40 FT","")</f>
        <v/>
      </c>
      <c r="U287" s="21" t="inlineStr">
        <is>
          <t>slip_inventory_2026-08.csv; billing_transactions_2022_2026.csv</t>
        </is>
      </c>
    </row>
    <row r="288">
      <c r="A288" s="17">
        <f>'Src_Inventory'!A308</f>
        <v/>
      </c>
      <c r="B288" s="17">
        <f>'Src_Inventory'!B308</f>
        <v/>
      </c>
      <c r="C288" s="17">
        <f>'Src_Inventory'!G308</f>
        <v/>
      </c>
      <c r="D288" s="17">
        <f>"AC-"&amp;A288</f>
        <v/>
      </c>
      <c r="E288" s="17">
        <f>'Src_Inventory'!L308</f>
        <v/>
      </c>
      <c r="F288" s="17">
        <f>'Src_Inventory'!M308</f>
        <v/>
      </c>
      <c r="G288" s="17">
        <f>'Src_Inventory'!N308</f>
        <v/>
      </c>
      <c r="H288" s="18">
        <f>'Src_Inventory'!O308</f>
        <v/>
      </c>
      <c r="I288" s="18">
        <f>ROUNDUP(H288,0)</f>
        <v/>
      </c>
      <c r="J288" s="18">
        <f>'Src_Inventory'!E308</f>
        <v/>
      </c>
      <c r="K288" s="18">
        <f>MAX(I288,J288)</f>
        <v/>
      </c>
      <c r="L288" s="19">
        <f>IF(C288="COVERED",'Parameters &amp; Sources'!$B$11,'Parameters &amp; Sources'!$B$12)</f>
        <v/>
      </c>
      <c r="M288" s="19">
        <f>K288*L288</f>
        <v/>
      </c>
      <c r="N288" s="20">
        <f>COUNTIFS('Src_Billing_Aug'!$E$6:$E$774,A288,'Src_Billing_Aug'!$D$6:$D$774,E288)</f>
        <v/>
      </c>
      <c r="O288" s="18">
        <f>IF(N288=0,"",SUMIFS('Src_Billing_Aug'!$I$6:$I$774,'Src_Billing_Aug'!$E$6:$E$774,A288,'Src_Billing_Aug'!$D$6:$D$774,E288))</f>
        <v/>
      </c>
      <c r="P288" s="19">
        <f>IF(N288=0,"",SUMIFS('Src_Billing_Aug'!$L$6:$L$774,'Src_Billing_Aug'!$E$6:$E$774,A288,'Src_Billing_Aug'!$D$6:$D$774,E288))</f>
        <v/>
      </c>
      <c r="Q288" s="19">
        <f>SUMIFS('Src_Billing_Aug'!$M$6:$M$774,'Src_Billing_Aug'!$E$6:$E$774,A288,'Src_Billing_Aug'!$D$6:$D$774,E288)</f>
        <v/>
      </c>
      <c r="R288" s="19">
        <f>Q288-M288</f>
        <v/>
      </c>
      <c r="S288" s="17">
        <f>IF(N288=0,"MISSING CHARGE",IF(N288&gt;1,"DUPLICATE CHARGE",IF(ABS(R288)&lt;0.005,"MATCH","VARIANCE")))</f>
        <v/>
      </c>
      <c r="T288" s="17">
        <f>IF(AND(C288="COVERED",K288&gt;'Parameters &amp; Sources'!$B$13),"BOARD REVIEW - OVER 40 FT","")</f>
        <v/>
      </c>
      <c r="U288" s="17" t="inlineStr">
        <is>
          <t>slip_inventory_2026-08.csv; billing_transactions_2022_2026.csv</t>
        </is>
      </c>
    </row>
    <row r="289">
      <c r="A289" s="21">
        <f>'Src_Inventory'!A309</f>
        <v/>
      </c>
      <c r="B289" s="21">
        <f>'Src_Inventory'!B309</f>
        <v/>
      </c>
      <c r="C289" s="21">
        <f>'Src_Inventory'!G309</f>
        <v/>
      </c>
      <c r="D289" s="21">
        <f>"AC-"&amp;A289</f>
        <v/>
      </c>
      <c r="E289" s="21">
        <f>'Src_Inventory'!L309</f>
        <v/>
      </c>
      <c r="F289" s="21">
        <f>'Src_Inventory'!M309</f>
        <v/>
      </c>
      <c r="G289" s="21">
        <f>'Src_Inventory'!N309</f>
        <v/>
      </c>
      <c r="H289" s="22">
        <f>'Src_Inventory'!O309</f>
        <v/>
      </c>
      <c r="I289" s="22">
        <f>ROUNDUP(H289,0)</f>
        <v/>
      </c>
      <c r="J289" s="22">
        <f>'Src_Inventory'!E309</f>
        <v/>
      </c>
      <c r="K289" s="22">
        <f>MAX(I289,J289)</f>
        <v/>
      </c>
      <c r="L289" s="23">
        <f>IF(C289="COVERED",'Parameters &amp; Sources'!$B$11,'Parameters &amp; Sources'!$B$12)</f>
        <v/>
      </c>
      <c r="M289" s="23">
        <f>K289*L289</f>
        <v/>
      </c>
      <c r="N289" s="24">
        <f>COUNTIFS('Src_Billing_Aug'!$E$6:$E$774,A289,'Src_Billing_Aug'!$D$6:$D$774,E289)</f>
        <v/>
      </c>
      <c r="O289" s="22">
        <f>IF(N289=0,"",SUMIFS('Src_Billing_Aug'!$I$6:$I$774,'Src_Billing_Aug'!$E$6:$E$774,A289,'Src_Billing_Aug'!$D$6:$D$774,E289))</f>
        <v/>
      </c>
      <c r="P289" s="23">
        <f>IF(N289=0,"",SUMIFS('Src_Billing_Aug'!$L$6:$L$774,'Src_Billing_Aug'!$E$6:$E$774,A289,'Src_Billing_Aug'!$D$6:$D$774,E289))</f>
        <v/>
      </c>
      <c r="Q289" s="23">
        <f>SUMIFS('Src_Billing_Aug'!$M$6:$M$774,'Src_Billing_Aug'!$E$6:$E$774,A289,'Src_Billing_Aug'!$D$6:$D$774,E289)</f>
        <v/>
      </c>
      <c r="R289" s="23">
        <f>Q289-M289</f>
        <v/>
      </c>
      <c r="S289" s="21">
        <f>IF(N289=0,"MISSING CHARGE",IF(N289&gt;1,"DUPLICATE CHARGE",IF(ABS(R289)&lt;0.005,"MATCH","VARIANCE")))</f>
        <v/>
      </c>
      <c r="T289" s="21">
        <f>IF(AND(C289="COVERED",K289&gt;'Parameters &amp; Sources'!$B$13),"BOARD REVIEW - OVER 40 FT","")</f>
        <v/>
      </c>
      <c r="U289" s="21" t="inlineStr">
        <is>
          <t>slip_inventory_2026-08.csv; billing_transactions_2022_2026.csv</t>
        </is>
      </c>
    </row>
    <row r="290">
      <c r="A290" s="17">
        <f>'Src_Inventory'!A310</f>
        <v/>
      </c>
      <c r="B290" s="17">
        <f>'Src_Inventory'!B310</f>
        <v/>
      </c>
      <c r="C290" s="17">
        <f>'Src_Inventory'!G310</f>
        <v/>
      </c>
      <c r="D290" s="17">
        <f>"AC-"&amp;A290</f>
        <v/>
      </c>
      <c r="E290" s="17">
        <f>'Src_Inventory'!L310</f>
        <v/>
      </c>
      <c r="F290" s="17">
        <f>'Src_Inventory'!M310</f>
        <v/>
      </c>
      <c r="G290" s="17">
        <f>'Src_Inventory'!N310</f>
        <v/>
      </c>
      <c r="H290" s="18">
        <f>'Src_Inventory'!O310</f>
        <v/>
      </c>
      <c r="I290" s="18">
        <f>ROUNDUP(H290,0)</f>
        <v/>
      </c>
      <c r="J290" s="18">
        <f>'Src_Inventory'!E310</f>
        <v/>
      </c>
      <c r="K290" s="18">
        <f>MAX(I290,J290)</f>
        <v/>
      </c>
      <c r="L290" s="19">
        <f>IF(C290="COVERED",'Parameters &amp; Sources'!$B$11,'Parameters &amp; Sources'!$B$12)</f>
        <v/>
      </c>
      <c r="M290" s="19">
        <f>K290*L290</f>
        <v/>
      </c>
      <c r="N290" s="20">
        <f>COUNTIFS('Src_Billing_Aug'!$E$6:$E$774,A290,'Src_Billing_Aug'!$D$6:$D$774,E290)</f>
        <v/>
      </c>
      <c r="O290" s="18">
        <f>IF(N290=0,"",SUMIFS('Src_Billing_Aug'!$I$6:$I$774,'Src_Billing_Aug'!$E$6:$E$774,A290,'Src_Billing_Aug'!$D$6:$D$774,E290))</f>
        <v/>
      </c>
      <c r="P290" s="19">
        <f>IF(N290=0,"",SUMIFS('Src_Billing_Aug'!$L$6:$L$774,'Src_Billing_Aug'!$E$6:$E$774,A290,'Src_Billing_Aug'!$D$6:$D$774,E290))</f>
        <v/>
      </c>
      <c r="Q290" s="19">
        <f>SUMIFS('Src_Billing_Aug'!$M$6:$M$774,'Src_Billing_Aug'!$E$6:$E$774,A290,'Src_Billing_Aug'!$D$6:$D$774,E290)</f>
        <v/>
      </c>
      <c r="R290" s="19">
        <f>Q290-M290</f>
        <v/>
      </c>
      <c r="S290" s="17">
        <f>IF(N290=0,"MISSING CHARGE",IF(N290&gt;1,"DUPLICATE CHARGE",IF(ABS(R290)&lt;0.005,"MATCH","VARIANCE")))</f>
        <v/>
      </c>
      <c r="T290" s="17">
        <f>IF(AND(C290="COVERED",K290&gt;'Parameters &amp; Sources'!$B$13),"BOARD REVIEW - OVER 40 FT","")</f>
        <v/>
      </c>
      <c r="U290" s="17" t="inlineStr">
        <is>
          <t>slip_inventory_2026-08.csv; billing_transactions_2022_2026.csv</t>
        </is>
      </c>
    </row>
    <row r="291">
      <c r="A291" s="21">
        <f>'Src_Inventory'!A311</f>
        <v/>
      </c>
      <c r="B291" s="21">
        <f>'Src_Inventory'!B311</f>
        <v/>
      </c>
      <c r="C291" s="21">
        <f>'Src_Inventory'!G311</f>
        <v/>
      </c>
      <c r="D291" s="21">
        <f>"AC-"&amp;A291</f>
        <v/>
      </c>
      <c r="E291" s="21">
        <f>'Src_Inventory'!L311</f>
        <v/>
      </c>
      <c r="F291" s="21">
        <f>'Src_Inventory'!M311</f>
        <v/>
      </c>
      <c r="G291" s="21">
        <f>'Src_Inventory'!N311</f>
        <v/>
      </c>
      <c r="H291" s="22">
        <f>'Src_Inventory'!O311</f>
        <v/>
      </c>
      <c r="I291" s="22">
        <f>ROUNDUP(H291,0)</f>
        <v/>
      </c>
      <c r="J291" s="22">
        <f>'Src_Inventory'!E311</f>
        <v/>
      </c>
      <c r="K291" s="22">
        <f>MAX(I291,J291)</f>
        <v/>
      </c>
      <c r="L291" s="23">
        <f>IF(C291="COVERED",'Parameters &amp; Sources'!$B$11,'Parameters &amp; Sources'!$B$12)</f>
        <v/>
      </c>
      <c r="M291" s="23">
        <f>K291*L291</f>
        <v/>
      </c>
      <c r="N291" s="24">
        <f>COUNTIFS('Src_Billing_Aug'!$E$6:$E$774,A291,'Src_Billing_Aug'!$D$6:$D$774,E291)</f>
        <v/>
      </c>
      <c r="O291" s="22">
        <f>IF(N291=0,"",SUMIFS('Src_Billing_Aug'!$I$6:$I$774,'Src_Billing_Aug'!$E$6:$E$774,A291,'Src_Billing_Aug'!$D$6:$D$774,E291))</f>
        <v/>
      </c>
      <c r="P291" s="23">
        <f>IF(N291=0,"",SUMIFS('Src_Billing_Aug'!$L$6:$L$774,'Src_Billing_Aug'!$E$6:$E$774,A291,'Src_Billing_Aug'!$D$6:$D$774,E291))</f>
        <v/>
      </c>
      <c r="Q291" s="23">
        <f>SUMIFS('Src_Billing_Aug'!$M$6:$M$774,'Src_Billing_Aug'!$E$6:$E$774,A291,'Src_Billing_Aug'!$D$6:$D$774,E291)</f>
        <v/>
      </c>
      <c r="R291" s="23">
        <f>Q291-M291</f>
        <v/>
      </c>
      <c r="S291" s="21">
        <f>IF(N291=0,"MISSING CHARGE",IF(N291&gt;1,"DUPLICATE CHARGE",IF(ABS(R291)&lt;0.005,"MATCH","VARIANCE")))</f>
        <v/>
      </c>
      <c r="T291" s="21">
        <f>IF(AND(C291="COVERED",K291&gt;'Parameters &amp; Sources'!$B$13),"BOARD REVIEW - OVER 40 FT","")</f>
        <v/>
      </c>
      <c r="U291" s="21" t="inlineStr">
        <is>
          <t>slip_inventory_2026-08.csv; billing_transactions_2022_2026.csv</t>
        </is>
      </c>
    </row>
    <row r="292">
      <c r="A292" s="17">
        <f>'Src_Inventory'!A312</f>
        <v/>
      </c>
      <c r="B292" s="17">
        <f>'Src_Inventory'!B312</f>
        <v/>
      </c>
      <c r="C292" s="17">
        <f>'Src_Inventory'!G312</f>
        <v/>
      </c>
      <c r="D292" s="17">
        <f>"AC-"&amp;A292</f>
        <v/>
      </c>
      <c r="E292" s="17">
        <f>'Src_Inventory'!L312</f>
        <v/>
      </c>
      <c r="F292" s="17">
        <f>'Src_Inventory'!M312</f>
        <v/>
      </c>
      <c r="G292" s="17">
        <f>'Src_Inventory'!N312</f>
        <v/>
      </c>
      <c r="H292" s="18">
        <f>'Src_Inventory'!O312</f>
        <v/>
      </c>
      <c r="I292" s="18">
        <f>ROUNDUP(H292,0)</f>
        <v/>
      </c>
      <c r="J292" s="18">
        <f>'Src_Inventory'!E312</f>
        <v/>
      </c>
      <c r="K292" s="18">
        <f>MAX(I292,J292)</f>
        <v/>
      </c>
      <c r="L292" s="19">
        <f>IF(C292="COVERED",'Parameters &amp; Sources'!$B$11,'Parameters &amp; Sources'!$B$12)</f>
        <v/>
      </c>
      <c r="M292" s="19">
        <f>K292*L292</f>
        <v/>
      </c>
      <c r="N292" s="20">
        <f>COUNTIFS('Src_Billing_Aug'!$E$6:$E$774,A292,'Src_Billing_Aug'!$D$6:$D$774,E292)</f>
        <v/>
      </c>
      <c r="O292" s="18">
        <f>IF(N292=0,"",SUMIFS('Src_Billing_Aug'!$I$6:$I$774,'Src_Billing_Aug'!$E$6:$E$774,A292,'Src_Billing_Aug'!$D$6:$D$774,E292))</f>
        <v/>
      </c>
      <c r="P292" s="19">
        <f>IF(N292=0,"",SUMIFS('Src_Billing_Aug'!$L$6:$L$774,'Src_Billing_Aug'!$E$6:$E$774,A292,'Src_Billing_Aug'!$D$6:$D$774,E292))</f>
        <v/>
      </c>
      <c r="Q292" s="19">
        <f>SUMIFS('Src_Billing_Aug'!$M$6:$M$774,'Src_Billing_Aug'!$E$6:$E$774,A292,'Src_Billing_Aug'!$D$6:$D$774,E292)</f>
        <v/>
      </c>
      <c r="R292" s="19">
        <f>Q292-M292</f>
        <v/>
      </c>
      <c r="S292" s="17">
        <f>IF(N292=0,"MISSING CHARGE",IF(N292&gt;1,"DUPLICATE CHARGE",IF(ABS(R292)&lt;0.005,"MATCH","VARIANCE")))</f>
        <v/>
      </c>
      <c r="T292" s="17">
        <f>IF(AND(C292="COVERED",K292&gt;'Parameters &amp; Sources'!$B$13),"BOARD REVIEW - OVER 40 FT","")</f>
        <v/>
      </c>
      <c r="U292" s="17" t="inlineStr">
        <is>
          <t>slip_inventory_2026-08.csv; billing_transactions_2022_2026.csv</t>
        </is>
      </c>
    </row>
    <row r="293">
      <c r="A293" s="21">
        <f>'Src_Inventory'!A313</f>
        <v/>
      </c>
      <c r="B293" s="21">
        <f>'Src_Inventory'!B313</f>
        <v/>
      </c>
      <c r="C293" s="21">
        <f>'Src_Inventory'!G313</f>
        <v/>
      </c>
      <c r="D293" s="21">
        <f>"AC-"&amp;A293</f>
        <v/>
      </c>
      <c r="E293" s="21">
        <f>'Src_Inventory'!L313</f>
        <v/>
      </c>
      <c r="F293" s="21">
        <f>'Src_Inventory'!M313</f>
        <v/>
      </c>
      <c r="G293" s="21">
        <f>'Src_Inventory'!N313</f>
        <v/>
      </c>
      <c r="H293" s="22">
        <f>'Src_Inventory'!O313</f>
        <v/>
      </c>
      <c r="I293" s="22">
        <f>ROUNDUP(H293,0)</f>
        <v/>
      </c>
      <c r="J293" s="22">
        <f>'Src_Inventory'!E313</f>
        <v/>
      </c>
      <c r="K293" s="22">
        <f>MAX(I293,J293)</f>
        <v/>
      </c>
      <c r="L293" s="23">
        <f>IF(C293="COVERED",'Parameters &amp; Sources'!$B$11,'Parameters &amp; Sources'!$B$12)</f>
        <v/>
      </c>
      <c r="M293" s="23">
        <f>K293*L293</f>
        <v/>
      </c>
      <c r="N293" s="24">
        <f>COUNTIFS('Src_Billing_Aug'!$E$6:$E$774,A293,'Src_Billing_Aug'!$D$6:$D$774,E293)</f>
        <v/>
      </c>
      <c r="O293" s="22">
        <f>IF(N293=0,"",SUMIFS('Src_Billing_Aug'!$I$6:$I$774,'Src_Billing_Aug'!$E$6:$E$774,A293,'Src_Billing_Aug'!$D$6:$D$774,E293))</f>
        <v/>
      </c>
      <c r="P293" s="23">
        <f>IF(N293=0,"",SUMIFS('Src_Billing_Aug'!$L$6:$L$774,'Src_Billing_Aug'!$E$6:$E$774,A293,'Src_Billing_Aug'!$D$6:$D$774,E293))</f>
        <v/>
      </c>
      <c r="Q293" s="23">
        <f>SUMIFS('Src_Billing_Aug'!$M$6:$M$774,'Src_Billing_Aug'!$E$6:$E$774,A293,'Src_Billing_Aug'!$D$6:$D$774,E293)</f>
        <v/>
      </c>
      <c r="R293" s="23">
        <f>Q293-M293</f>
        <v/>
      </c>
      <c r="S293" s="21">
        <f>IF(N293=0,"MISSING CHARGE",IF(N293&gt;1,"DUPLICATE CHARGE",IF(ABS(R293)&lt;0.005,"MATCH","VARIANCE")))</f>
        <v/>
      </c>
      <c r="T293" s="21">
        <f>IF(AND(C293="COVERED",K293&gt;'Parameters &amp; Sources'!$B$13),"BOARD REVIEW - OVER 40 FT","")</f>
        <v/>
      </c>
      <c r="U293" s="21" t="inlineStr">
        <is>
          <t>slip_inventory_2026-08.csv; billing_transactions_2022_2026.csv</t>
        </is>
      </c>
    </row>
    <row r="294">
      <c r="A294" s="17">
        <f>'Src_Inventory'!A315</f>
        <v/>
      </c>
      <c r="B294" s="17">
        <f>'Src_Inventory'!B315</f>
        <v/>
      </c>
      <c r="C294" s="17">
        <f>'Src_Inventory'!G315</f>
        <v/>
      </c>
      <c r="D294" s="17">
        <f>"AC-"&amp;A294</f>
        <v/>
      </c>
      <c r="E294" s="17">
        <f>'Src_Inventory'!L315</f>
        <v/>
      </c>
      <c r="F294" s="17">
        <f>'Src_Inventory'!M315</f>
        <v/>
      </c>
      <c r="G294" s="17">
        <f>'Src_Inventory'!N315</f>
        <v/>
      </c>
      <c r="H294" s="18">
        <f>'Src_Inventory'!O315</f>
        <v/>
      </c>
      <c r="I294" s="18">
        <f>ROUNDUP(H294,0)</f>
        <v/>
      </c>
      <c r="J294" s="18">
        <f>'Src_Inventory'!E315</f>
        <v/>
      </c>
      <c r="K294" s="18">
        <f>MAX(I294,J294)</f>
        <v/>
      </c>
      <c r="L294" s="19">
        <f>IF(C294="COVERED",'Parameters &amp; Sources'!$B$11,'Parameters &amp; Sources'!$B$12)</f>
        <v/>
      </c>
      <c r="M294" s="19">
        <f>K294*L294</f>
        <v/>
      </c>
      <c r="N294" s="20">
        <f>COUNTIFS('Src_Billing_Aug'!$E$6:$E$774,A294,'Src_Billing_Aug'!$D$6:$D$774,E294)</f>
        <v/>
      </c>
      <c r="O294" s="18">
        <f>IF(N294=0,"",SUMIFS('Src_Billing_Aug'!$I$6:$I$774,'Src_Billing_Aug'!$E$6:$E$774,A294,'Src_Billing_Aug'!$D$6:$D$774,E294))</f>
        <v/>
      </c>
      <c r="P294" s="19">
        <f>IF(N294=0,"",SUMIFS('Src_Billing_Aug'!$L$6:$L$774,'Src_Billing_Aug'!$E$6:$E$774,A294,'Src_Billing_Aug'!$D$6:$D$774,E294))</f>
        <v/>
      </c>
      <c r="Q294" s="19">
        <f>SUMIFS('Src_Billing_Aug'!$M$6:$M$774,'Src_Billing_Aug'!$E$6:$E$774,A294,'Src_Billing_Aug'!$D$6:$D$774,E294)</f>
        <v/>
      </c>
      <c r="R294" s="19">
        <f>Q294-M294</f>
        <v/>
      </c>
      <c r="S294" s="17">
        <f>IF(N294=0,"MISSING CHARGE",IF(N294&gt;1,"DUPLICATE CHARGE",IF(ABS(R294)&lt;0.005,"MATCH","VARIANCE")))</f>
        <v/>
      </c>
      <c r="T294" s="17">
        <f>IF(AND(C294="COVERED",K294&gt;'Parameters &amp; Sources'!$B$13),"BOARD REVIEW - OVER 40 FT","")</f>
        <v/>
      </c>
      <c r="U294" s="17" t="inlineStr">
        <is>
          <t>slip_inventory_2026-08.csv; billing_transactions_2022_2026.csv</t>
        </is>
      </c>
    </row>
    <row r="295">
      <c r="A295" s="21">
        <f>'Src_Inventory'!A316</f>
        <v/>
      </c>
      <c r="B295" s="21">
        <f>'Src_Inventory'!B316</f>
        <v/>
      </c>
      <c r="C295" s="21">
        <f>'Src_Inventory'!G316</f>
        <v/>
      </c>
      <c r="D295" s="21">
        <f>"AC-"&amp;A295</f>
        <v/>
      </c>
      <c r="E295" s="21">
        <f>'Src_Inventory'!L316</f>
        <v/>
      </c>
      <c r="F295" s="21">
        <f>'Src_Inventory'!M316</f>
        <v/>
      </c>
      <c r="G295" s="21">
        <f>'Src_Inventory'!N316</f>
        <v/>
      </c>
      <c r="H295" s="22">
        <f>'Src_Inventory'!O316</f>
        <v/>
      </c>
      <c r="I295" s="22">
        <f>ROUNDUP(H295,0)</f>
        <v/>
      </c>
      <c r="J295" s="22">
        <f>'Src_Inventory'!E316</f>
        <v/>
      </c>
      <c r="K295" s="22">
        <f>MAX(I295,J295)</f>
        <v/>
      </c>
      <c r="L295" s="23">
        <f>IF(C295="COVERED",'Parameters &amp; Sources'!$B$11,'Parameters &amp; Sources'!$B$12)</f>
        <v/>
      </c>
      <c r="M295" s="23">
        <f>K295*L295</f>
        <v/>
      </c>
      <c r="N295" s="24">
        <f>COUNTIFS('Src_Billing_Aug'!$E$6:$E$774,A295,'Src_Billing_Aug'!$D$6:$D$774,E295)</f>
        <v/>
      </c>
      <c r="O295" s="22">
        <f>IF(N295=0,"",SUMIFS('Src_Billing_Aug'!$I$6:$I$774,'Src_Billing_Aug'!$E$6:$E$774,A295,'Src_Billing_Aug'!$D$6:$D$774,E295))</f>
        <v/>
      </c>
      <c r="P295" s="23">
        <f>IF(N295=0,"",SUMIFS('Src_Billing_Aug'!$L$6:$L$774,'Src_Billing_Aug'!$E$6:$E$774,A295,'Src_Billing_Aug'!$D$6:$D$774,E295))</f>
        <v/>
      </c>
      <c r="Q295" s="23">
        <f>SUMIFS('Src_Billing_Aug'!$M$6:$M$774,'Src_Billing_Aug'!$E$6:$E$774,A295,'Src_Billing_Aug'!$D$6:$D$774,E295)</f>
        <v/>
      </c>
      <c r="R295" s="23">
        <f>Q295-M295</f>
        <v/>
      </c>
      <c r="S295" s="21">
        <f>IF(N295=0,"MISSING CHARGE",IF(N295&gt;1,"DUPLICATE CHARGE",IF(ABS(R295)&lt;0.005,"MATCH","VARIANCE")))</f>
        <v/>
      </c>
      <c r="T295" s="21">
        <f>IF(AND(C295="COVERED",K295&gt;'Parameters &amp; Sources'!$B$13),"BOARD REVIEW - OVER 40 FT","")</f>
        <v/>
      </c>
      <c r="U295" s="21" t="inlineStr">
        <is>
          <t>slip_inventory_2026-08.csv; billing_transactions_2022_2026.csv</t>
        </is>
      </c>
    </row>
    <row r="296">
      <c r="A296" s="17">
        <f>'Src_Inventory'!A317</f>
        <v/>
      </c>
      <c r="B296" s="17">
        <f>'Src_Inventory'!B317</f>
        <v/>
      </c>
      <c r="C296" s="17">
        <f>'Src_Inventory'!G317</f>
        <v/>
      </c>
      <c r="D296" s="17">
        <f>"AC-"&amp;A296</f>
        <v/>
      </c>
      <c r="E296" s="17">
        <f>'Src_Inventory'!L317</f>
        <v/>
      </c>
      <c r="F296" s="17">
        <f>'Src_Inventory'!M317</f>
        <v/>
      </c>
      <c r="G296" s="17">
        <f>'Src_Inventory'!N317</f>
        <v/>
      </c>
      <c r="H296" s="18">
        <f>'Src_Inventory'!O317</f>
        <v/>
      </c>
      <c r="I296" s="18">
        <f>ROUNDUP(H296,0)</f>
        <v/>
      </c>
      <c r="J296" s="18">
        <f>'Src_Inventory'!E317</f>
        <v/>
      </c>
      <c r="K296" s="18">
        <f>MAX(I296,J296)</f>
        <v/>
      </c>
      <c r="L296" s="19">
        <f>IF(C296="COVERED",'Parameters &amp; Sources'!$B$11,'Parameters &amp; Sources'!$B$12)</f>
        <v/>
      </c>
      <c r="M296" s="19">
        <f>K296*L296</f>
        <v/>
      </c>
      <c r="N296" s="20">
        <f>COUNTIFS('Src_Billing_Aug'!$E$6:$E$774,A296,'Src_Billing_Aug'!$D$6:$D$774,E296)</f>
        <v/>
      </c>
      <c r="O296" s="18">
        <f>IF(N296=0,"",SUMIFS('Src_Billing_Aug'!$I$6:$I$774,'Src_Billing_Aug'!$E$6:$E$774,A296,'Src_Billing_Aug'!$D$6:$D$774,E296))</f>
        <v/>
      </c>
      <c r="P296" s="19">
        <f>IF(N296=0,"",SUMIFS('Src_Billing_Aug'!$L$6:$L$774,'Src_Billing_Aug'!$E$6:$E$774,A296,'Src_Billing_Aug'!$D$6:$D$774,E296))</f>
        <v/>
      </c>
      <c r="Q296" s="19">
        <f>SUMIFS('Src_Billing_Aug'!$M$6:$M$774,'Src_Billing_Aug'!$E$6:$E$774,A296,'Src_Billing_Aug'!$D$6:$D$774,E296)</f>
        <v/>
      </c>
      <c r="R296" s="19">
        <f>Q296-M296</f>
        <v/>
      </c>
      <c r="S296" s="17">
        <f>IF(N296=0,"MISSING CHARGE",IF(N296&gt;1,"DUPLICATE CHARGE",IF(ABS(R296)&lt;0.005,"MATCH","VARIANCE")))</f>
        <v/>
      </c>
      <c r="T296" s="17">
        <f>IF(AND(C296="COVERED",K296&gt;'Parameters &amp; Sources'!$B$13),"BOARD REVIEW - OVER 40 FT","")</f>
        <v/>
      </c>
      <c r="U296" s="17" t="inlineStr">
        <is>
          <t>slip_inventory_2026-08.csv; billing_transactions_2022_2026.csv</t>
        </is>
      </c>
    </row>
    <row r="297">
      <c r="A297" s="21">
        <f>'Src_Inventory'!A318</f>
        <v/>
      </c>
      <c r="B297" s="21">
        <f>'Src_Inventory'!B318</f>
        <v/>
      </c>
      <c r="C297" s="21">
        <f>'Src_Inventory'!G318</f>
        <v/>
      </c>
      <c r="D297" s="21">
        <f>"AC-"&amp;A297</f>
        <v/>
      </c>
      <c r="E297" s="21">
        <f>'Src_Inventory'!L318</f>
        <v/>
      </c>
      <c r="F297" s="21">
        <f>'Src_Inventory'!M318</f>
        <v/>
      </c>
      <c r="G297" s="21">
        <f>'Src_Inventory'!N318</f>
        <v/>
      </c>
      <c r="H297" s="22">
        <f>'Src_Inventory'!O318</f>
        <v/>
      </c>
      <c r="I297" s="22">
        <f>ROUNDUP(H297,0)</f>
        <v/>
      </c>
      <c r="J297" s="22">
        <f>'Src_Inventory'!E318</f>
        <v/>
      </c>
      <c r="K297" s="22">
        <f>MAX(I297,J297)</f>
        <v/>
      </c>
      <c r="L297" s="23">
        <f>IF(C297="COVERED",'Parameters &amp; Sources'!$B$11,'Parameters &amp; Sources'!$B$12)</f>
        <v/>
      </c>
      <c r="M297" s="23">
        <f>K297*L297</f>
        <v/>
      </c>
      <c r="N297" s="24">
        <f>COUNTIFS('Src_Billing_Aug'!$E$6:$E$774,A297,'Src_Billing_Aug'!$D$6:$D$774,E297)</f>
        <v/>
      </c>
      <c r="O297" s="22">
        <f>IF(N297=0,"",SUMIFS('Src_Billing_Aug'!$I$6:$I$774,'Src_Billing_Aug'!$E$6:$E$774,A297,'Src_Billing_Aug'!$D$6:$D$774,E297))</f>
        <v/>
      </c>
      <c r="P297" s="23">
        <f>IF(N297=0,"",SUMIFS('Src_Billing_Aug'!$L$6:$L$774,'Src_Billing_Aug'!$E$6:$E$774,A297,'Src_Billing_Aug'!$D$6:$D$774,E297))</f>
        <v/>
      </c>
      <c r="Q297" s="23">
        <f>SUMIFS('Src_Billing_Aug'!$M$6:$M$774,'Src_Billing_Aug'!$E$6:$E$774,A297,'Src_Billing_Aug'!$D$6:$D$774,E297)</f>
        <v/>
      </c>
      <c r="R297" s="23">
        <f>Q297-M297</f>
        <v/>
      </c>
      <c r="S297" s="21">
        <f>IF(N297=0,"MISSING CHARGE",IF(N297&gt;1,"DUPLICATE CHARGE",IF(ABS(R297)&lt;0.005,"MATCH","VARIANCE")))</f>
        <v/>
      </c>
      <c r="T297" s="21">
        <f>IF(AND(C297="COVERED",K297&gt;'Parameters &amp; Sources'!$B$13),"BOARD REVIEW - OVER 40 FT","")</f>
        <v/>
      </c>
      <c r="U297" s="21" t="inlineStr">
        <is>
          <t>slip_inventory_2026-08.csv; billing_transactions_2022_2026.csv</t>
        </is>
      </c>
    </row>
    <row r="298">
      <c r="A298" s="17">
        <f>'Src_Inventory'!A319</f>
        <v/>
      </c>
      <c r="B298" s="17">
        <f>'Src_Inventory'!B319</f>
        <v/>
      </c>
      <c r="C298" s="17">
        <f>'Src_Inventory'!G319</f>
        <v/>
      </c>
      <c r="D298" s="17">
        <f>"AC-"&amp;A298</f>
        <v/>
      </c>
      <c r="E298" s="17">
        <f>'Src_Inventory'!L319</f>
        <v/>
      </c>
      <c r="F298" s="17">
        <f>'Src_Inventory'!M319</f>
        <v/>
      </c>
      <c r="G298" s="17">
        <f>'Src_Inventory'!N319</f>
        <v/>
      </c>
      <c r="H298" s="18">
        <f>'Src_Inventory'!O319</f>
        <v/>
      </c>
      <c r="I298" s="18">
        <f>ROUNDUP(H298,0)</f>
        <v/>
      </c>
      <c r="J298" s="18">
        <f>'Src_Inventory'!E319</f>
        <v/>
      </c>
      <c r="K298" s="18">
        <f>MAX(I298,J298)</f>
        <v/>
      </c>
      <c r="L298" s="19">
        <f>IF(C298="COVERED",'Parameters &amp; Sources'!$B$11,'Parameters &amp; Sources'!$B$12)</f>
        <v/>
      </c>
      <c r="M298" s="19">
        <f>K298*L298</f>
        <v/>
      </c>
      <c r="N298" s="20">
        <f>COUNTIFS('Src_Billing_Aug'!$E$6:$E$774,A298,'Src_Billing_Aug'!$D$6:$D$774,E298)</f>
        <v/>
      </c>
      <c r="O298" s="18">
        <f>IF(N298=0,"",SUMIFS('Src_Billing_Aug'!$I$6:$I$774,'Src_Billing_Aug'!$E$6:$E$774,A298,'Src_Billing_Aug'!$D$6:$D$774,E298))</f>
        <v/>
      </c>
      <c r="P298" s="19">
        <f>IF(N298=0,"",SUMIFS('Src_Billing_Aug'!$L$6:$L$774,'Src_Billing_Aug'!$E$6:$E$774,A298,'Src_Billing_Aug'!$D$6:$D$774,E298))</f>
        <v/>
      </c>
      <c r="Q298" s="19">
        <f>SUMIFS('Src_Billing_Aug'!$M$6:$M$774,'Src_Billing_Aug'!$E$6:$E$774,A298,'Src_Billing_Aug'!$D$6:$D$774,E298)</f>
        <v/>
      </c>
      <c r="R298" s="19">
        <f>Q298-M298</f>
        <v/>
      </c>
      <c r="S298" s="17">
        <f>IF(N298=0,"MISSING CHARGE",IF(N298&gt;1,"DUPLICATE CHARGE",IF(ABS(R298)&lt;0.005,"MATCH","VARIANCE")))</f>
        <v/>
      </c>
      <c r="T298" s="17">
        <f>IF(AND(C298="COVERED",K298&gt;'Parameters &amp; Sources'!$B$13),"BOARD REVIEW - OVER 40 FT","")</f>
        <v/>
      </c>
      <c r="U298" s="17" t="inlineStr">
        <is>
          <t>slip_inventory_2026-08.csv; billing_transactions_2022_2026.csv</t>
        </is>
      </c>
    </row>
    <row r="299">
      <c r="A299" s="21">
        <f>'Src_Inventory'!A320</f>
        <v/>
      </c>
      <c r="B299" s="21">
        <f>'Src_Inventory'!B320</f>
        <v/>
      </c>
      <c r="C299" s="21">
        <f>'Src_Inventory'!G320</f>
        <v/>
      </c>
      <c r="D299" s="21">
        <f>"AC-"&amp;A299</f>
        <v/>
      </c>
      <c r="E299" s="21">
        <f>'Src_Inventory'!L320</f>
        <v/>
      </c>
      <c r="F299" s="21">
        <f>'Src_Inventory'!M320</f>
        <v/>
      </c>
      <c r="G299" s="21">
        <f>'Src_Inventory'!N320</f>
        <v/>
      </c>
      <c r="H299" s="22">
        <f>'Src_Inventory'!O320</f>
        <v/>
      </c>
      <c r="I299" s="22">
        <f>ROUNDUP(H299,0)</f>
        <v/>
      </c>
      <c r="J299" s="22">
        <f>'Src_Inventory'!E320</f>
        <v/>
      </c>
      <c r="K299" s="22">
        <f>MAX(I299,J299)</f>
        <v/>
      </c>
      <c r="L299" s="23">
        <f>IF(C299="COVERED",'Parameters &amp; Sources'!$B$11,'Parameters &amp; Sources'!$B$12)</f>
        <v/>
      </c>
      <c r="M299" s="23">
        <f>K299*L299</f>
        <v/>
      </c>
      <c r="N299" s="24">
        <f>COUNTIFS('Src_Billing_Aug'!$E$6:$E$774,A299,'Src_Billing_Aug'!$D$6:$D$774,E299)</f>
        <v/>
      </c>
      <c r="O299" s="22">
        <f>IF(N299=0,"",SUMIFS('Src_Billing_Aug'!$I$6:$I$774,'Src_Billing_Aug'!$E$6:$E$774,A299,'Src_Billing_Aug'!$D$6:$D$774,E299))</f>
        <v/>
      </c>
      <c r="P299" s="23">
        <f>IF(N299=0,"",SUMIFS('Src_Billing_Aug'!$L$6:$L$774,'Src_Billing_Aug'!$E$6:$E$774,A299,'Src_Billing_Aug'!$D$6:$D$774,E299))</f>
        <v/>
      </c>
      <c r="Q299" s="23">
        <f>SUMIFS('Src_Billing_Aug'!$M$6:$M$774,'Src_Billing_Aug'!$E$6:$E$774,A299,'Src_Billing_Aug'!$D$6:$D$774,E299)</f>
        <v/>
      </c>
      <c r="R299" s="23">
        <f>Q299-M299</f>
        <v/>
      </c>
      <c r="S299" s="21">
        <f>IF(N299=0,"MISSING CHARGE",IF(N299&gt;1,"DUPLICATE CHARGE",IF(ABS(R299)&lt;0.005,"MATCH","VARIANCE")))</f>
        <v/>
      </c>
      <c r="T299" s="21">
        <f>IF(AND(C299="COVERED",K299&gt;'Parameters &amp; Sources'!$B$13),"BOARD REVIEW - OVER 40 FT","")</f>
        <v/>
      </c>
      <c r="U299" s="21" t="inlineStr">
        <is>
          <t>slip_inventory_2026-08.csv; billing_transactions_2022_2026.csv</t>
        </is>
      </c>
    </row>
    <row r="300">
      <c r="A300" s="17">
        <f>'Src_Inventory'!A321</f>
        <v/>
      </c>
      <c r="B300" s="17">
        <f>'Src_Inventory'!B321</f>
        <v/>
      </c>
      <c r="C300" s="17">
        <f>'Src_Inventory'!G321</f>
        <v/>
      </c>
      <c r="D300" s="17">
        <f>"AC-"&amp;A300</f>
        <v/>
      </c>
      <c r="E300" s="17">
        <f>'Src_Inventory'!L321</f>
        <v/>
      </c>
      <c r="F300" s="17">
        <f>'Src_Inventory'!M321</f>
        <v/>
      </c>
      <c r="G300" s="17">
        <f>'Src_Inventory'!N321</f>
        <v/>
      </c>
      <c r="H300" s="18">
        <f>'Src_Inventory'!O321</f>
        <v/>
      </c>
      <c r="I300" s="18">
        <f>ROUNDUP(H300,0)</f>
        <v/>
      </c>
      <c r="J300" s="18">
        <f>'Src_Inventory'!E321</f>
        <v/>
      </c>
      <c r="K300" s="18">
        <f>MAX(I300,J300)</f>
        <v/>
      </c>
      <c r="L300" s="19">
        <f>IF(C300="COVERED",'Parameters &amp; Sources'!$B$11,'Parameters &amp; Sources'!$B$12)</f>
        <v/>
      </c>
      <c r="M300" s="19">
        <f>K300*L300</f>
        <v/>
      </c>
      <c r="N300" s="20">
        <f>COUNTIFS('Src_Billing_Aug'!$E$6:$E$774,A300,'Src_Billing_Aug'!$D$6:$D$774,E300)</f>
        <v/>
      </c>
      <c r="O300" s="18">
        <f>IF(N300=0,"",SUMIFS('Src_Billing_Aug'!$I$6:$I$774,'Src_Billing_Aug'!$E$6:$E$774,A300,'Src_Billing_Aug'!$D$6:$D$774,E300))</f>
        <v/>
      </c>
      <c r="P300" s="19">
        <f>IF(N300=0,"",SUMIFS('Src_Billing_Aug'!$L$6:$L$774,'Src_Billing_Aug'!$E$6:$E$774,A300,'Src_Billing_Aug'!$D$6:$D$774,E300))</f>
        <v/>
      </c>
      <c r="Q300" s="19">
        <f>SUMIFS('Src_Billing_Aug'!$M$6:$M$774,'Src_Billing_Aug'!$E$6:$E$774,A300,'Src_Billing_Aug'!$D$6:$D$774,E300)</f>
        <v/>
      </c>
      <c r="R300" s="19">
        <f>Q300-M300</f>
        <v/>
      </c>
      <c r="S300" s="17">
        <f>IF(N300=0,"MISSING CHARGE",IF(N300&gt;1,"DUPLICATE CHARGE",IF(ABS(R300)&lt;0.005,"MATCH","VARIANCE")))</f>
        <v/>
      </c>
      <c r="T300" s="17">
        <f>IF(AND(C300="COVERED",K300&gt;'Parameters &amp; Sources'!$B$13),"BOARD REVIEW - OVER 40 FT","")</f>
        <v/>
      </c>
      <c r="U300" s="17" t="inlineStr">
        <is>
          <t>slip_inventory_2026-08.csv; billing_transactions_2022_2026.csv</t>
        </is>
      </c>
    </row>
    <row r="301">
      <c r="A301" s="21">
        <f>'Src_Inventory'!A322</f>
        <v/>
      </c>
      <c r="B301" s="21">
        <f>'Src_Inventory'!B322</f>
        <v/>
      </c>
      <c r="C301" s="21">
        <f>'Src_Inventory'!G322</f>
        <v/>
      </c>
      <c r="D301" s="21">
        <f>"AC-"&amp;A301</f>
        <v/>
      </c>
      <c r="E301" s="21">
        <f>'Src_Inventory'!L322</f>
        <v/>
      </c>
      <c r="F301" s="21">
        <f>'Src_Inventory'!M322</f>
        <v/>
      </c>
      <c r="G301" s="21">
        <f>'Src_Inventory'!N322</f>
        <v/>
      </c>
      <c r="H301" s="22">
        <f>'Src_Inventory'!O322</f>
        <v/>
      </c>
      <c r="I301" s="22">
        <f>ROUNDUP(H301,0)</f>
        <v/>
      </c>
      <c r="J301" s="22">
        <f>'Src_Inventory'!E322</f>
        <v/>
      </c>
      <c r="K301" s="22">
        <f>MAX(I301,J301)</f>
        <v/>
      </c>
      <c r="L301" s="23">
        <f>IF(C301="COVERED",'Parameters &amp; Sources'!$B$11,'Parameters &amp; Sources'!$B$12)</f>
        <v/>
      </c>
      <c r="M301" s="23">
        <f>K301*L301</f>
        <v/>
      </c>
      <c r="N301" s="24">
        <f>COUNTIFS('Src_Billing_Aug'!$E$6:$E$774,A301,'Src_Billing_Aug'!$D$6:$D$774,E301)</f>
        <v/>
      </c>
      <c r="O301" s="22">
        <f>IF(N301=0,"",SUMIFS('Src_Billing_Aug'!$I$6:$I$774,'Src_Billing_Aug'!$E$6:$E$774,A301,'Src_Billing_Aug'!$D$6:$D$774,E301))</f>
        <v/>
      </c>
      <c r="P301" s="23">
        <f>IF(N301=0,"",SUMIFS('Src_Billing_Aug'!$L$6:$L$774,'Src_Billing_Aug'!$E$6:$E$774,A301,'Src_Billing_Aug'!$D$6:$D$774,E301))</f>
        <v/>
      </c>
      <c r="Q301" s="23">
        <f>SUMIFS('Src_Billing_Aug'!$M$6:$M$774,'Src_Billing_Aug'!$E$6:$E$774,A301,'Src_Billing_Aug'!$D$6:$D$774,E301)</f>
        <v/>
      </c>
      <c r="R301" s="23">
        <f>Q301-M301</f>
        <v/>
      </c>
      <c r="S301" s="21">
        <f>IF(N301=0,"MISSING CHARGE",IF(N301&gt;1,"DUPLICATE CHARGE",IF(ABS(R301)&lt;0.005,"MATCH","VARIANCE")))</f>
        <v/>
      </c>
      <c r="T301" s="21">
        <f>IF(AND(C301="COVERED",K301&gt;'Parameters &amp; Sources'!$B$13),"BOARD REVIEW - OVER 40 FT","")</f>
        <v/>
      </c>
      <c r="U301" s="21" t="inlineStr">
        <is>
          <t>slip_inventory_2026-08.csv; billing_transactions_2022_2026.csv</t>
        </is>
      </c>
    </row>
    <row r="302">
      <c r="A302" s="17">
        <f>'Src_Inventory'!A323</f>
        <v/>
      </c>
      <c r="B302" s="17">
        <f>'Src_Inventory'!B323</f>
        <v/>
      </c>
      <c r="C302" s="17">
        <f>'Src_Inventory'!G323</f>
        <v/>
      </c>
      <c r="D302" s="17">
        <f>"AC-"&amp;A302</f>
        <v/>
      </c>
      <c r="E302" s="17">
        <f>'Src_Inventory'!L323</f>
        <v/>
      </c>
      <c r="F302" s="17">
        <f>'Src_Inventory'!M323</f>
        <v/>
      </c>
      <c r="G302" s="17">
        <f>'Src_Inventory'!N323</f>
        <v/>
      </c>
      <c r="H302" s="18">
        <f>'Src_Inventory'!O323</f>
        <v/>
      </c>
      <c r="I302" s="18">
        <f>ROUNDUP(H302,0)</f>
        <v/>
      </c>
      <c r="J302" s="18">
        <f>'Src_Inventory'!E323</f>
        <v/>
      </c>
      <c r="K302" s="18">
        <f>MAX(I302,J302)</f>
        <v/>
      </c>
      <c r="L302" s="19">
        <f>IF(C302="COVERED",'Parameters &amp; Sources'!$B$11,'Parameters &amp; Sources'!$B$12)</f>
        <v/>
      </c>
      <c r="M302" s="19">
        <f>K302*L302</f>
        <v/>
      </c>
      <c r="N302" s="20">
        <f>COUNTIFS('Src_Billing_Aug'!$E$6:$E$774,A302,'Src_Billing_Aug'!$D$6:$D$774,E302)</f>
        <v/>
      </c>
      <c r="O302" s="18">
        <f>IF(N302=0,"",SUMIFS('Src_Billing_Aug'!$I$6:$I$774,'Src_Billing_Aug'!$E$6:$E$774,A302,'Src_Billing_Aug'!$D$6:$D$774,E302))</f>
        <v/>
      </c>
      <c r="P302" s="19">
        <f>IF(N302=0,"",SUMIFS('Src_Billing_Aug'!$L$6:$L$774,'Src_Billing_Aug'!$E$6:$E$774,A302,'Src_Billing_Aug'!$D$6:$D$774,E302))</f>
        <v/>
      </c>
      <c r="Q302" s="19">
        <f>SUMIFS('Src_Billing_Aug'!$M$6:$M$774,'Src_Billing_Aug'!$E$6:$E$774,A302,'Src_Billing_Aug'!$D$6:$D$774,E302)</f>
        <v/>
      </c>
      <c r="R302" s="19">
        <f>Q302-M302</f>
        <v/>
      </c>
      <c r="S302" s="17">
        <f>IF(N302=0,"MISSING CHARGE",IF(N302&gt;1,"DUPLICATE CHARGE",IF(ABS(R302)&lt;0.005,"MATCH","VARIANCE")))</f>
        <v/>
      </c>
      <c r="T302" s="17">
        <f>IF(AND(C302="COVERED",K302&gt;'Parameters &amp; Sources'!$B$13),"BOARD REVIEW - OVER 40 FT","")</f>
        <v/>
      </c>
      <c r="U302" s="17" t="inlineStr">
        <is>
          <t>slip_inventory_2026-08.csv; billing_transactions_2022_2026.csv</t>
        </is>
      </c>
    </row>
    <row r="303">
      <c r="A303" s="21">
        <f>'Src_Inventory'!A324</f>
        <v/>
      </c>
      <c r="B303" s="21">
        <f>'Src_Inventory'!B324</f>
        <v/>
      </c>
      <c r="C303" s="21">
        <f>'Src_Inventory'!G324</f>
        <v/>
      </c>
      <c r="D303" s="21">
        <f>"AC-"&amp;A303</f>
        <v/>
      </c>
      <c r="E303" s="21">
        <f>'Src_Inventory'!L324</f>
        <v/>
      </c>
      <c r="F303" s="21">
        <f>'Src_Inventory'!M324</f>
        <v/>
      </c>
      <c r="G303" s="21">
        <f>'Src_Inventory'!N324</f>
        <v/>
      </c>
      <c r="H303" s="22">
        <f>'Src_Inventory'!O324</f>
        <v/>
      </c>
      <c r="I303" s="22">
        <f>ROUNDUP(H303,0)</f>
        <v/>
      </c>
      <c r="J303" s="22">
        <f>'Src_Inventory'!E324</f>
        <v/>
      </c>
      <c r="K303" s="22">
        <f>MAX(I303,J303)</f>
        <v/>
      </c>
      <c r="L303" s="23">
        <f>IF(C303="COVERED",'Parameters &amp; Sources'!$B$11,'Parameters &amp; Sources'!$B$12)</f>
        <v/>
      </c>
      <c r="M303" s="23">
        <f>K303*L303</f>
        <v/>
      </c>
      <c r="N303" s="24">
        <f>COUNTIFS('Src_Billing_Aug'!$E$6:$E$774,A303,'Src_Billing_Aug'!$D$6:$D$774,E303)</f>
        <v/>
      </c>
      <c r="O303" s="22">
        <f>IF(N303=0,"",SUMIFS('Src_Billing_Aug'!$I$6:$I$774,'Src_Billing_Aug'!$E$6:$E$774,A303,'Src_Billing_Aug'!$D$6:$D$774,E303))</f>
        <v/>
      </c>
      <c r="P303" s="23">
        <f>IF(N303=0,"",SUMIFS('Src_Billing_Aug'!$L$6:$L$774,'Src_Billing_Aug'!$E$6:$E$774,A303,'Src_Billing_Aug'!$D$6:$D$774,E303))</f>
        <v/>
      </c>
      <c r="Q303" s="23">
        <f>SUMIFS('Src_Billing_Aug'!$M$6:$M$774,'Src_Billing_Aug'!$E$6:$E$774,A303,'Src_Billing_Aug'!$D$6:$D$774,E303)</f>
        <v/>
      </c>
      <c r="R303" s="23">
        <f>Q303-M303</f>
        <v/>
      </c>
      <c r="S303" s="21">
        <f>IF(N303=0,"MISSING CHARGE",IF(N303&gt;1,"DUPLICATE CHARGE",IF(ABS(R303)&lt;0.005,"MATCH","VARIANCE")))</f>
        <v/>
      </c>
      <c r="T303" s="21">
        <f>IF(AND(C303="COVERED",K303&gt;'Parameters &amp; Sources'!$B$13),"BOARD REVIEW - OVER 40 FT","")</f>
        <v/>
      </c>
      <c r="U303" s="21" t="inlineStr">
        <is>
          <t>slip_inventory_2026-08.csv; billing_transactions_2022_2026.csv</t>
        </is>
      </c>
    </row>
    <row r="304">
      <c r="A304" s="17">
        <f>'Src_Inventory'!A325</f>
        <v/>
      </c>
      <c r="B304" s="17">
        <f>'Src_Inventory'!B325</f>
        <v/>
      </c>
      <c r="C304" s="17">
        <f>'Src_Inventory'!G325</f>
        <v/>
      </c>
      <c r="D304" s="17">
        <f>"AC-"&amp;A304</f>
        <v/>
      </c>
      <c r="E304" s="17">
        <f>'Src_Inventory'!L325</f>
        <v/>
      </c>
      <c r="F304" s="17">
        <f>'Src_Inventory'!M325</f>
        <v/>
      </c>
      <c r="G304" s="17">
        <f>'Src_Inventory'!N325</f>
        <v/>
      </c>
      <c r="H304" s="18">
        <f>'Src_Inventory'!O325</f>
        <v/>
      </c>
      <c r="I304" s="18">
        <f>ROUNDUP(H304,0)</f>
        <v/>
      </c>
      <c r="J304" s="18">
        <f>'Src_Inventory'!E325</f>
        <v/>
      </c>
      <c r="K304" s="18">
        <f>MAX(I304,J304)</f>
        <v/>
      </c>
      <c r="L304" s="19">
        <f>IF(C304="COVERED",'Parameters &amp; Sources'!$B$11,'Parameters &amp; Sources'!$B$12)</f>
        <v/>
      </c>
      <c r="M304" s="19">
        <f>K304*L304</f>
        <v/>
      </c>
      <c r="N304" s="20">
        <f>COUNTIFS('Src_Billing_Aug'!$E$6:$E$774,A304,'Src_Billing_Aug'!$D$6:$D$774,E304)</f>
        <v/>
      </c>
      <c r="O304" s="18">
        <f>IF(N304=0,"",SUMIFS('Src_Billing_Aug'!$I$6:$I$774,'Src_Billing_Aug'!$E$6:$E$774,A304,'Src_Billing_Aug'!$D$6:$D$774,E304))</f>
        <v/>
      </c>
      <c r="P304" s="19">
        <f>IF(N304=0,"",SUMIFS('Src_Billing_Aug'!$L$6:$L$774,'Src_Billing_Aug'!$E$6:$E$774,A304,'Src_Billing_Aug'!$D$6:$D$774,E304))</f>
        <v/>
      </c>
      <c r="Q304" s="19">
        <f>SUMIFS('Src_Billing_Aug'!$M$6:$M$774,'Src_Billing_Aug'!$E$6:$E$774,A304,'Src_Billing_Aug'!$D$6:$D$774,E304)</f>
        <v/>
      </c>
      <c r="R304" s="19">
        <f>Q304-M304</f>
        <v/>
      </c>
      <c r="S304" s="17">
        <f>IF(N304=0,"MISSING CHARGE",IF(N304&gt;1,"DUPLICATE CHARGE",IF(ABS(R304)&lt;0.005,"MATCH","VARIANCE")))</f>
        <v/>
      </c>
      <c r="T304" s="17">
        <f>IF(AND(C304="COVERED",K304&gt;'Parameters &amp; Sources'!$B$13),"BOARD REVIEW - OVER 40 FT","")</f>
        <v/>
      </c>
      <c r="U304" s="17" t="inlineStr">
        <is>
          <t>slip_inventory_2026-08.csv; billing_transactions_2022_2026.csv</t>
        </is>
      </c>
    </row>
    <row r="305">
      <c r="A305" s="21">
        <f>'Src_Inventory'!A327</f>
        <v/>
      </c>
      <c r="B305" s="21">
        <f>'Src_Inventory'!B327</f>
        <v/>
      </c>
      <c r="C305" s="21">
        <f>'Src_Inventory'!G327</f>
        <v/>
      </c>
      <c r="D305" s="21">
        <f>"AC-"&amp;A305</f>
        <v/>
      </c>
      <c r="E305" s="21">
        <f>'Src_Inventory'!L327</f>
        <v/>
      </c>
      <c r="F305" s="21">
        <f>'Src_Inventory'!M327</f>
        <v/>
      </c>
      <c r="G305" s="21">
        <f>'Src_Inventory'!N327</f>
        <v/>
      </c>
      <c r="H305" s="22">
        <f>'Src_Inventory'!O327</f>
        <v/>
      </c>
      <c r="I305" s="22">
        <f>ROUNDUP(H305,0)</f>
        <v/>
      </c>
      <c r="J305" s="22">
        <f>'Src_Inventory'!E327</f>
        <v/>
      </c>
      <c r="K305" s="22">
        <f>MAX(I305,J305)</f>
        <v/>
      </c>
      <c r="L305" s="23">
        <f>IF(C305="COVERED",'Parameters &amp; Sources'!$B$11,'Parameters &amp; Sources'!$B$12)</f>
        <v/>
      </c>
      <c r="M305" s="23">
        <f>K305*L305</f>
        <v/>
      </c>
      <c r="N305" s="24">
        <f>COUNTIFS('Src_Billing_Aug'!$E$6:$E$774,A305,'Src_Billing_Aug'!$D$6:$D$774,E305)</f>
        <v/>
      </c>
      <c r="O305" s="22">
        <f>IF(N305=0,"",SUMIFS('Src_Billing_Aug'!$I$6:$I$774,'Src_Billing_Aug'!$E$6:$E$774,A305,'Src_Billing_Aug'!$D$6:$D$774,E305))</f>
        <v/>
      </c>
      <c r="P305" s="23">
        <f>IF(N305=0,"",SUMIFS('Src_Billing_Aug'!$L$6:$L$774,'Src_Billing_Aug'!$E$6:$E$774,A305,'Src_Billing_Aug'!$D$6:$D$774,E305))</f>
        <v/>
      </c>
      <c r="Q305" s="23">
        <f>SUMIFS('Src_Billing_Aug'!$M$6:$M$774,'Src_Billing_Aug'!$E$6:$E$774,A305,'Src_Billing_Aug'!$D$6:$D$774,E305)</f>
        <v/>
      </c>
      <c r="R305" s="23">
        <f>Q305-M305</f>
        <v/>
      </c>
      <c r="S305" s="21">
        <f>IF(N305=0,"MISSING CHARGE",IF(N305&gt;1,"DUPLICATE CHARGE",IF(ABS(R305)&lt;0.005,"MATCH","VARIANCE")))</f>
        <v/>
      </c>
      <c r="T305" s="21">
        <f>IF(AND(C305="COVERED",K305&gt;'Parameters &amp; Sources'!$B$13),"BOARD REVIEW - OVER 40 FT","")</f>
        <v/>
      </c>
      <c r="U305" s="21" t="inlineStr">
        <is>
          <t>slip_inventory_2026-08.csv; billing_transactions_2022_2026.csv</t>
        </is>
      </c>
    </row>
    <row r="306">
      <c r="A306" s="17">
        <f>'Src_Inventory'!A328</f>
        <v/>
      </c>
      <c r="B306" s="17">
        <f>'Src_Inventory'!B328</f>
        <v/>
      </c>
      <c r="C306" s="17">
        <f>'Src_Inventory'!G328</f>
        <v/>
      </c>
      <c r="D306" s="17">
        <f>"AC-"&amp;A306</f>
        <v/>
      </c>
      <c r="E306" s="17">
        <f>'Src_Inventory'!L328</f>
        <v/>
      </c>
      <c r="F306" s="17">
        <f>'Src_Inventory'!M328</f>
        <v/>
      </c>
      <c r="G306" s="17">
        <f>'Src_Inventory'!N328</f>
        <v/>
      </c>
      <c r="H306" s="18">
        <f>'Src_Inventory'!O328</f>
        <v/>
      </c>
      <c r="I306" s="18">
        <f>ROUNDUP(H306,0)</f>
        <v/>
      </c>
      <c r="J306" s="18">
        <f>'Src_Inventory'!E328</f>
        <v/>
      </c>
      <c r="K306" s="18">
        <f>MAX(I306,J306)</f>
        <v/>
      </c>
      <c r="L306" s="19">
        <f>IF(C306="COVERED",'Parameters &amp; Sources'!$B$11,'Parameters &amp; Sources'!$B$12)</f>
        <v/>
      </c>
      <c r="M306" s="19">
        <f>K306*L306</f>
        <v/>
      </c>
      <c r="N306" s="20">
        <f>COUNTIFS('Src_Billing_Aug'!$E$6:$E$774,A306,'Src_Billing_Aug'!$D$6:$D$774,E306)</f>
        <v/>
      </c>
      <c r="O306" s="18">
        <f>IF(N306=0,"",SUMIFS('Src_Billing_Aug'!$I$6:$I$774,'Src_Billing_Aug'!$E$6:$E$774,A306,'Src_Billing_Aug'!$D$6:$D$774,E306))</f>
        <v/>
      </c>
      <c r="P306" s="19">
        <f>IF(N306=0,"",SUMIFS('Src_Billing_Aug'!$L$6:$L$774,'Src_Billing_Aug'!$E$6:$E$774,A306,'Src_Billing_Aug'!$D$6:$D$774,E306))</f>
        <v/>
      </c>
      <c r="Q306" s="19">
        <f>SUMIFS('Src_Billing_Aug'!$M$6:$M$774,'Src_Billing_Aug'!$E$6:$E$774,A306,'Src_Billing_Aug'!$D$6:$D$774,E306)</f>
        <v/>
      </c>
      <c r="R306" s="19">
        <f>Q306-M306</f>
        <v/>
      </c>
      <c r="S306" s="17">
        <f>IF(N306=0,"MISSING CHARGE",IF(N306&gt;1,"DUPLICATE CHARGE",IF(ABS(R306)&lt;0.005,"MATCH","VARIANCE")))</f>
        <v/>
      </c>
      <c r="T306" s="17">
        <f>IF(AND(C306="COVERED",K306&gt;'Parameters &amp; Sources'!$B$13),"BOARD REVIEW - OVER 40 FT","")</f>
        <v/>
      </c>
      <c r="U306" s="17" t="inlineStr">
        <is>
          <t>slip_inventory_2026-08.csv; billing_transactions_2022_2026.csv</t>
        </is>
      </c>
    </row>
    <row r="307">
      <c r="A307" s="21">
        <f>'Src_Inventory'!A329</f>
        <v/>
      </c>
      <c r="B307" s="21">
        <f>'Src_Inventory'!B329</f>
        <v/>
      </c>
      <c r="C307" s="21">
        <f>'Src_Inventory'!G329</f>
        <v/>
      </c>
      <c r="D307" s="21">
        <f>"AC-"&amp;A307</f>
        <v/>
      </c>
      <c r="E307" s="21">
        <f>'Src_Inventory'!L329</f>
        <v/>
      </c>
      <c r="F307" s="21">
        <f>'Src_Inventory'!M329</f>
        <v/>
      </c>
      <c r="G307" s="21">
        <f>'Src_Inventory'!N329</f>
        <v/>
      </c>
      <c r="H307" s="22">
        <f>'Src_Inventory'!O329</f>
        <v/>
      </c>
      <c r="I307" s="22">
        <f>ROUNDUP(H307,0)</f>
        <v/>
      </c>
      <c r="J307" s="22">
        <f>'Src_Inventory'!E329</f>
        <v/>
      </c>
      <c r="K307" s="22">
        <f>MAX(I307,J307)</f>
        <v/>
      </c>
      <c r="L307" s="23">
        <f>IF(C307="COVERED",'Parameters &amp; Sources'!$B$11,'Parameters &amp; Sources'!$B$12)</f>
        <v/>
      </c>
      <c r="M307" s="23">
        <f>K307*L307</f>
        <v/>
      </c>
      <c r="N307" s="24">
        <f>COUNTIFS('Src_Billing_Aug'!$E$6:$E$774,A307,'Src_Billing_Aug'!$D$6:$D$774,E307)</f>
        <v/>
      </c>
      <c r="O307" s="22">
        <f>IF(N307=0,"",SUMIFS('Src_Billing_Aug'!$I$6:$I$774,'Src_Billing_Aug'!$E$6:$E$774,A307,'Src_Billing_Aug'!$D$6:$D$774,E307))</f>
        <v/>
      </c>
      <c r="P307" s="23">
        <f>IF(N307=0,"",SUMIFS('Src_Billing_Aug'!$L$6:$L$774,'Src_Billing_Aug'!$E$6:$E$774,A307,'Src_Billing_Aug'!$D$6:$D$774,E307))</f>
        <v/>
      </c>
      <c r="Q307" s="23">
        <f>SUMIFS('Src_Billing_Aug'!$M$6:$M$774,'Src_Billing_Aug'!$E$6:$E$774,A307,'Src_Billing_Aug'!$D$6:$D$774,E307)</f>
        <v/>
      </c>
      <c r="R307" s="23">
        <f>Q307-M307</f>
        <v/>
      </c>
      <c r="S307" s="21">
        <f>IF(N307=0,"MISSING CHARGE",IF(N307&gt;1,"DUPLICATE CHARGE",IF(ABS(R307)&lt;0.005,"MATCH","VARIANCE")))</f>
        <v/>
      </c>
      <c r="T307" s="21">
        <f>IF(AND(C307="COVERED",K307&gt;'Parameters &amp; Sources'!$B$13),"BOARD REVIEW - OVER 40 FT","")</f>
        <v/>
      </c>
      <c r="U307" s="21" t="inlineStr">
        <is>
          <t>slip_inventory_2026-08.csv; billing_transactions_2022_2026.csv</t>
        </is>
      </c>
    </row>
    <row r="308">
      <c r="A308" s="17">
        <f>'Src_Inventory'!A330</f>
        <v/>
      </c>
      <c r="B308" s="17">
        <f>'Src_Inventory'!B330</f>
        <v/>
      </c>
      <c r="C308" s="17">
        <f>'Src_Inventory'!G330</f>
        <v/>
      </c>
      <c r="D308" s="17">
        <f>"AC-"&amp;A308</f>
        <v/>
      </c>
      <c r="E308" s="17">
        <f>'Src_Inventory'!L330</f>
        <v/>
      </c>
      <c r="F308" s="17">
        <f>'Src_Inventory'!M330</f>
        <v/>
      </c>
      <c r="G308" s="17">
        <f>'Src_Inventory'!N330</f>
        <v/>
      </c>
      <c r="H308" s="18">
        <f>'Src_Inventory'!O330</f>
        <v/>
      </c>
      <c r="I308" s="18">
        <f>ROUNDUP(H308,0)</f>
        <v/>
      </c>
      <c r="J308" s="18">
        <f>'Src_Inventory'!E330</f>
        <v/>
      </c>
      <c r="K308" s="18">
        <f>MAX(I308,J308)</f>
        <v/>
      </c>
      <c r="L308" s="19">
        <f>IF(C308="COVERED",'Parameters &amp; Sources'!$B$11,'Parameters &amp; Sources'!$B$12)</f>
        <v/>
      </c>
      <c r="M308" s="19">
        <f>K308*L308</f>
        <v/>
      </c>
      <c r="N308" s="20">
        <f>COUNTIFS('Src_Billing_Aug'!$E$6:$E$774,A308,'Src_Billing_Aug'!$D$6:$D$774,E308)</f>
        <v/>
      </c>
      <c r="O308" s="18">
        <f>IF(N308=0,"",SUMIFS('Src_Billing_Aug'!$I$6:$I$774,'Src_Billing_Aug'!$E$6:$E$774,A308,'Src_Billing_Aug'!$D$6:$D$774,E308))</f>
        <v/>
      </c>
      <c r="P308" s="19">
        <f>IF(N308=0,"",SUMIFS('Src_Billing_Aug'!$L$6:$L$774,'Src_Billing_Aug'!$E$6:$E$774,A308,'Src_Billing_Aug'!$D$6:$D$774,E308))</f>
        <v/>
      </c>
      <c r="Q308" s="19">
        <f>SUMIFS('Src_Billing_Aug'!$M$6:$M$774,'Src_Billing_Aug'!$E$6:$E$774,A308,'Src_Billing_Aug'!$D$6:$D$774,E308)</f>
        <v/>
      </c>
      <c r="R308" s="19">
        <f>Q308-M308</f>
        <v/>
      </c>
      <c r="S308" s="17">
        <f>IF(N308=0,"MISSING CHARGE",IF(N308&gt;1,"DUPLICATE CHARGE",IF(ABS(R308)&lt;0.005,"MATCH","VARIANCE")))</f>
        <v/>
      </c>
      <c r="T308" s="17">
        <f>IF(AND(C308="COVERED",K308&gt;'Parameters &amp; Sources'!$B$13),"BOARD REVIEW - OVER 40 FT","")</f>
        <v/>
      </c>
      <c r="U308" s="17" t="inlineStr">
        <is>
          <t>slip_inventory_2026-08.csv; billing_transactions_2022_2026.csv</t>
        </is>
      </c>
    </row>
    <row r="309">
      <c r="A309" s="21">
        <f>'Src_Inventory'!A331</f>
        <v/>
      </c>
      <c r="B309" s="21">
        <f>'Src_Inventory'!B331</f>
        <v/>
      </c>
      <c r="C309" s="21">
        <f>'Src_Inventory'!G331</f>
        <v/>
      </c>
      <c r="D309" s="21">
        <f>"AC-"&amp;A309</f>
        <v/>
      </c>
      <c r="E309" s="21">
        <f>'Src_Inventory'!L331</f>
        <v/>
      </c>
      <c r="F309" s="21">
        <f>'Src_Inventory'!M331</f>
        <v/>
      </c>
      <c r="G309" s="21">
        <f>'Src_Inventory'!N331</f>
        <v/>
      </c>
      <c r="H309" s="22">
        <f>'Src_Inventory'!O331</f>
        <v/>
      </c>
      <c r="I309" s="22">
        <f>ROUNDUP(H309,0)</f>
        <v/>
      </c>
      <c r="J309" s="22">
        <f>'Src_Inventory'!E331</f>
        <v/>
      </c>
      <c r="K309" s="22">
        <f>MAX(I309,J309)</f>
        <v/>
      </c>
      <c r="L309" s="23">
        <f>IF(C309="COVERED",'Parameters &amp; Sources'!$B$11,'Parameters &amp; Sources'!$B$12)</f>
        <v/>
      </c>
      <c r="M309" s="23">
        <f>K309*L309</f>
        <v/>
      </c>
      <c r="N309" s="24">
        <f>COUNTIFS('Src_Billing_Aug'!$E$6:$E$774,A309,'Src_Billing_Aug'!$D$6:$D$774,E309)</f>
        <v/>
      </c>
      <c r="O309" s="22">
        <f>IF(N309=0,"",SUMIFS('Src_Billing_Aug'!$I$6:$I$774,'Src_Billing_Aug'!$E$6:$E$774,A309,'Src_Billing_Aug'!$D$6:$D$774,E309))</f>
        <v/>
      </c>
      <c r="P309" s="23">
        <f>IF(N309=0,"",SUMIFS('Src_Billing_Aug'!$L$6:$L$774,'Src_Billing_Aug'!$E$6:$E$774,A309,'Src_Billing_Aug'!$D$6:$D$774,E309))</f>
        <v/>
      </c>
      <c r="Q309" s="23">
        <f>SUMIFS('Src_Billing_Aug'!$M$6:$M$774,'Src_Billing_Aug'!$E$6:$E$774,A309,'Src_Billing_Aug'!$D$6:$D$774,E309)</f>
        <v/>
      </c>
      <c r="R309" s="23">
        <f>Q309-M309</f>
        <v/>
      </c>
      <c r="S309" s="21">
        <f>IF(N309=0,"MISSING CHARGE",IF(N309&gt;1,"DUPLICATE CHARGE",IF(ABS(R309)&lt;0.005,"MATCH","VARIANCE")))</f>
        <v/>
      </c>
      <c r="T309" s="21">
        <f>IF(AND(C309="COVERED",K309&gt;'Parameters &amp; Sources'!$B$13),"BOARD REVIEW - OVER 40 FT","")</f>
        <v/>
      </c>
      <c r="U309" s="21" t="inlineStr">
        <is>
          <t>slip_inventory_2026-08.csv; billing_transactions_2022_2026.csv</t>
        </is>
      </c>
    </row>
    <row r="310">
      <c r="A310" s="17">
        <f>'Src_Inventory'!A332</f>
        <v/>
      </c>
      <c r="B310" s="17">
        <f>'Src_Inventory'!B332</f>
        <v/>
      </c>
      <c r="C310" s="17">
        <f>'Src_Inventory'!G332</f>
        <v/>
      </c>
      <c r="D310" s="17">
        <f>"AC-"&amp;A310</f>
        <v/>
      </c>
      <c r="E310" s="17">
        <f>'Src_Inventory'!L332</f>
        <v/>
      </c>
      <c r="F310" s="17">
        <f>'Src_Inventory'!M332</f>
        <v/>
      </c>
      <c r="G310" s="17">
        <f>'Src_Inventory'!N332</f>
        <v/>
      </c>
      <c r="H310" s="18">
        <f>'Src_Inventory'!O332</f>
        <v/>
      </c>
      <c r="I310" s="18">
        <f>ROUNDUP(H310,0)</f>
        <v/>
      </c>
      <c r="J310" s="18">
        <f>'Src_Inventory'!E332</f>
        <v/>
      </c>
      <c r="K310" s="18">
        <f>MAX(I310,J310)</f>
        <v/>
      </c>
      <c r="L310" s="19">
        <f>IF(C310="COVERED",'Parameters &amp; Sources'!$B$11,'Parameters &amp; Sources'!$B$12)</f>
        <v/>
      </c>
      <c r="M310" s="19">
        <f>K310*L310</f>
        <v/>
      </c>
      <c r="N310" s="20">
        <f>COUNTIFS('Src_Billing_Aug'!$E$6:$E$774,A310,'Src_Billing_Aug'!$D$6:$D$774,E310)</f>
        <v/>
      </c>
      <c r="O310" s="18">
        <f>IF(N310=0,"",SUMIFS('Src_Billing_Aug'!$I$6:$I$774,'Src_Billing_Aug'!$E$6:$E$774,A310,'Src_Billing_Aug'!$D$6:$D$774,E310))</f>
        <v/>
      </c>
      <c r="P310" s="19">
        <f>IF(N310=0,"",SUMIFS('Src_Billing_Aug'!$L$6:$L$774,'Src_Billing_Aug'!$E$6:$E$774,A310,'Src_Billing_Aug'!$D$6:$D$774,E310))</f>
        <v/>
      </c>
      <c r="Q310" s="19">
        <f>SUMIFS('Src_Billing_Aug'!$M$6:$M$774,'Src_Billing_Aug'!$E$6:$E$774,A310,'Src_Billing_Aug'!$D$6:$D$774,E310)</f>
        <v/>
      </c>
      <c r="R310" s="19">
        <f>Q310-M310</f>
        <v/>
      </c>
      <c r="S310" s="17">
        <f>IF(N310=0,"MISSING CHARGE",IF(N310&gt;1,"DUPLICATE CHARGE",IF(ABS(R310)&lt;0.005,"MATCH","VARIANCE")))</f>
        <v/>
      </c>
      <c r="T310" s="17">
        <f>IF(AND(C310="COVERED",K310&gt;'Parameters &amp; Sources'!$B$13),"BOARD REVIEW - OVER 40 FT","")</f>
        <v/>
      </c>
      <c r="U310" s="17" t="inlineStr">
        <is>
          <t>slip_inventory_2026-08.csv; billing_transactions_2022_2026.csv</t>
        </is>
      </c>
    </row>
    <row r="311">
      <c r="A311" s="21">
        <f>'Src_Inventory'!A333</f>
        <v/>
      </c>
      <c r="B311" s="21">
        <f>'Src_Inventory'!B333</f>
        <v/>
      </c>
      <c r="C311" s="21">
        <f>'Src_Inventory'!G333</f>
        <v/>
      </c>
      <c r="D311" s="21">
        <f>"AC-"&amp;A311</f>
        <v/>
      </c>
      <c r="E311" s="21">
        <f>'Src_Inventory'!L333</f>
        <v/>
      </c>
      <c r="F311" s="21">
        <f>'Src_Inventory'!M333</f>
        <v/>
      </c>
      <c r="G311" s="21">
        <f>'Src_Inventory'!N333</f>
        <v/>
      </c>
      <c r="H311" s="22">
        <f>'Src_Inventory'!O333</f>
        <v/>
      </c>
      <c r="I311" s="22">
        <f>ROUNDUP(H311,0)</f>
        <v/>
      </c>
      <c r="J311" s="22">
        <f>'Src_Inventory'!E333</f>
        <v/>
      </c>
      <c r="K311" s="22">
        <f>MAX(I311,J311)</f>
        <v/>
      </c>
      <c r="L311" s="23">
        <f>IF(C311="COVERED",'Parameters &amp; Sources'!$B$11,'Parameters &amp; Sources'!$B$12)</f>
        <v/>
      </c>
      <c r="M311" s="23">
        <f>K311*L311</f>
        <v/>
      </c>
      <c r="N311" s="24">
        <f>COUNTIFS('Src_Billing_Aug'!$E$6:$E$774,A311,'Src_Billing_Aug'!$D$6:$D$774,E311)</f>
        <v/>
      </c>
      <c r="O311" s="22">
        <f>IF(N311=0,"",SUMIFS('Src_Billing_Aug'!$I$6:$I$774,'Src_Billing_Aug'!$E$6:$E$774,A311,'Src_Billing_Aug'!$D$6:$D$774,E311))</f>
        <v/>
      </c>
      <c r="P311" s="23">
        <f>IF(N311=0,"",SUMIFS('Src_Billing_Aug'!$L$6:$L$774,'Src_Billing_Aug'!$E$6:$E$774,A311,'Src_Billing_Aug'!$D$6:$D$774,E311))</f>
        <v/>
      </c>
      <c r="Q311" s="23">
        <f>SUMIFS('Src_Billing_Aug'!$M$6:$M$774,'Src_Billing_Aug'!$E$6:$E$774,A311,'Src_Billing_Aug'!$D$6:$D$774,E311)</f>
        <v/>
      </c>
      <c r="R311" s="23">
        <f>Q311-M311</f>
        <v/>
      </c>
      <c r="S311" s="21">
        <f>IF(N311=0,"MISSING CHARGE",IF(N311&gt;1,"DUPLICATE CHARGE",IF(ABS(R311)&lt;0.005,"MATCH","VARIANCE")))</f>
        <v/>
      </c>
      <c r="T311" s="21">
        <f>IF(AND(C311="COVERED",K311&gt;'Parameters &amp; Sources'!$B$13),"BOARD REVIEW - OVER 40 FT","")</f>
        <v/>
      </c>
      <c r="U311" s="21" t="inlineStr">
        <is>
          <t>slip_inventory_2026-08.csv; billing_transactions_2022_2026.csv</t>
        </is>
      </c>
    </row>
    <row r="312">
      <c r="A312" s="17">
        <f>'Src_Inventory'!A334</f>
        <v/>
      </c>
      <c r="B312" s="17">
        <f>'Src_Inventory'!B334</f>
        <v/>
      </c>
      <c r="C312" s="17">
        <f>'Src_Inventory'!G334</f>
        <v/>
      </c>
      <c r="D312" s="17">
        <f>"AC-"&amp;A312</f>
        <v/>
      </c>
      <c r="E312" s="17">
        <f>'Src_Inventory'!L334</f>
        <v/>
      </c>
      <c r="F312" s="17">
        <f>'Src_Inventory'!M334</f>
        <v/>
      </c>
      <c r="G312" s="17">
        <f>'Src_Inventory'!N334</f>
        <v/>
      </c>
      <c r="H312" s="18">
        <f>'Src_Inventory'!O334</f>
        <v/>
      </c>
      <c r="I312" s="18">
        <f>ROUNDUP(H312,0)</f>
        <v/>
      </c>
      <c r="J312" s="18">
        <f>'Src_Inventory'!E334</f>
        <v/>
      </c>
      <c r="K312" s="18">
        <f>MAX(I312,J312)</f>
        <v/>
      </c>
      <c r="L312" s="19">
        <f>IF(C312="COVERED",'Parameters &amp; Sources'!$B$11,'Parameters &amp; Sources'!$B$12)</f>
        <v/>
      </c>
      <c r="M312" s="19">
        <f>K312*L312</f>
        <v/>
      </c>
      <c r="N312" s="20">
        <f>COUNTIFS('Src_Billing_Aug'!$E$6:$E$774,A312,'Src_Billing_Aug'!$D$6:$D$774,E312)</f>
        <v/>
      </c>
      <c r="O312" s="18">
        <f>IF(N312=0,"",SUMIFS('Src_Billing_Aug'!$I$6:$I$774,'Src_Billing_Aug'!$E$6:$E$774,A312,'Src_Billing_Aug'!$D$6:$D$774,E312))</f>
        <v/>
      </c>
      <c r="P312" s="19">
        <f>IF(N312=0,"",SUMIFS('Src_Billing_Aug'!$L$6:$L$774,'Src_Billing_Aug'!$E$6:$E$774,A312,'Src_Billing_Aug'!$D$6:$D$774,E312))</f>
        <v/>
      </c>
      <c r="Q312" s="19">
        <f>SUMIFS('Src_Billing_Aug'!$M$6:$M$774,'Src_Billing_Aug'!$E$6:$E$774,A312,'Src_Billing_Aug'!$D$6:$D$774,E312)</f>
        <v/>
      </c>
      <c r="R312" s="19">
        <f>Q312-M312</f>
        <v/>
      </c>
      <c r="S312" s="17">
        <f>IF(N312=0,"MISSING CHARGE",IF(N312&gt;1,"DUPLICATE CHARGE",IF(ABS(R312)&lt;0.005,"MATCH","VARIANCE")))</f>
        <v/>
      </c>
      <c r="T312" s="17">
        <f>IF(AND(C312="COVERED",K312&gt;'Parameters &amp; Sources'!$B$13),"BOARD REVIEW - OVER 40 FT","")</f>
        <v/>
      </c>
      <c r="U312" s="17" t="inlineStr">
        <is>
          <t>slip_inventory_2026-08.csv; billing_transactions_2022_2026.csv</t>
        </is>
      </c>
    </row>
    <row r="313">
      <c r="A313" s="21">
        <f>'Src_Inventory'!A335</f>
        <v/>
      </c>
      <c r="B313" s="21">
        <f>'Src_Inventory'!B335</f>
        <v/>
      </c>
      <c r="C313" s="21">
        <f>'Src_Inventory'!G335</f>
        <v/>
      </c>
      <c r="D313" s="21">
        <f>"AC-"&amp;A313</f>
        <v/>
      </c>
      <c r="E313" s="21">
        <f>'Src_Inventory'!L335</f>
        <v/>
      </c>
      <c r="F313" s="21">
        <f>'Src_Inventory'!M335</f>
        <v/>
      </c>
      <c r="G313" s="21">
        <f>'Src_Inventory'!N335</f>
        <v/>
      </c>
      <c r="H313" s="22">
        <f>'Src_Inventory'!O335</f>
        <v/>
      </c>
      <c r="I313" s="22">
        <f>ROUNDUP(H313,0)</f>
        <v/>
      </c>
      <c r="J313" s="22">
        <f>'Src_Inventory'!E335</f>
        <v/>
      </c>
      <c r="K313" s="22">
        <f>MAX(I313,J313)</f>
        <v/>
      </c>
      <c r="L313" s="23">
        <f>IF(C313="COVERED",'Parameters &amp; Sources'!$B$11,'Parameters &amp; Sources'!$B$12)</f>
        <v/>
      </c>
      <c r="M313" s="23">
        <f>K313*L313</f>
        <v/>
      </c>
      <c r="N313" s="24">
        <f>COUNTIFS('Src_Billing_Aug'!$E$6:$E$774,A313,'Src_Billing_Aug'!$D$6:$D$774,E313)</f>
        <v/>
      </c>
      <c r="O313" s="22">
        <f>IF(N313=0,"",SUMIFS('Src_Billing_Aug'!$I$6:$I$774,'Src_Billing_Aug'!$E$6:$E$774,A313,'Src_Billing_Aug'!$D$6:$D$774,E313))</f>
        <v/>
      </c>
      <c r="P313" s="23">
        <f>IF(N313=0,"",SUMIFS('Src_Billing_Aug'!$L$6:$L$774,'Src_Billing_Aug'!$E$6:$E$774,A313,'Src_Billing_Aug'!$D$6:$D$774,E313))</f>
        <v/>
      </c>
      <c r="Q313" s="23">
        <f>SUMIFS('Src_Billing_Aug'!$M$6:$M$774,'Src_Billing_Aug'!$E$6:$E$774,A313,'Src_Billing_Aug'!$D$6:$D$774,E313)</f>
        <v/>
      </c>
      <c r="R313" s="23">
        <f>Q313-M313</f>
        <v/>
      </c>
      <c r="S313" s="21">
        <f>IF(N313=0,"MISSING CHARGE",IF(N313&gt;1,"DUPLICATE CHARGE",IF(ABS(R313)&lt;0.005,"MATCH","VARIANCE")))</f>
        <v/>
      </c>
      <c r="T313" s="21">
        <f>IF(AND(C313="COVERED",K313&gt;'Parameters &amp; Sources'!$B$13),"BOARD REVIEW - OVER 40 FT","")</f>
        <v/>
      </c>
      <c r="U313" s="21" t="inlineStr">
        <is>
          <t>slip_inventory_2026-08.csv; billing_transactions_2022_2026.csv</t>
        </is>
      </c>
    </row>
    <row r="314">
      <c r="A314" s="17">
        <f>'Src_Inventory'!A336</f>
        <v/>
      </c>
      <c r="B314" s="17">
        <f>'Src_Inventory'!B336</f>
        <v/>
      </c>
      <c r="C314" s="17">
        <f>'Src_Inventory'!G336</f>
        <v/>
      </c>
      <c r="D314" s="17">
        <f>"AC-"&amp;A314</f>
        <v/>
      </c>
      <c r="E314" s="17">
        <f>'Src_Inventory'!L336</f>
        <v/>
      </c>
      <c r="F314" s="17">
        <f>'Src_Inventory'!M336</f>
        <v/>
      </c>
      <c r="G314" s="17">
        <f>'Src_Inventory'!N336</f>
        <v/>
      </c>
      <c r="H314" s="18">
        <f>'Src_Inventory'!O336</f>
        <v/>
      </c>
      <c r="I314" s="18">
        <f>ROUNDUP(H314,0)</f>
        <v/>
      </c>
      <c r="J314" s="18">
        <f>'Src_Inventory'!E336</f>
        <v/>
      </c>
      <c r="K314" s="18">
        <f>MAX(I314,J314)</f>
        <v/>
      </c>
      <c r="L314" s="19">
        <f>IF(C314="COVERED",'Parameters &amp; Sources'!$B$11,'Parameters &amp; Sources'!$B$12)</f>
        <v/>
      </c>
      <c r="M314" s="19">
        <f>K314*L314</f>
        <v/>
      </c>
      <c r="N314" s="20">
        <f>COUNTIFS('Src_Billing_Aug'!$E$6:$E$774,A314,'Src_Billing_Aug'!$D$6:$D$774,E314)</f>
        <v/>
      </c>
      <c r="O314" s="18">
        <f>IF(N314=0,"",SUMIFS('Src_Billing_Aug'!$I$6:$I$774,'Src_Billing_Aug'!$E$6:$E$774,A314,'Src_Billing_Aug'!$D$6:$D$774,E314))</f>
        <v/>
      </c>
      <c r="P314" s="19">
        <f>IF(N314=0,"",SUMIFS('Src_Billing_Aug'!$L$6:$L$774,'Src_Billing_Aug'!$E$6:$E$774,A314,'Src_Billing_Aug'!$D$6:$D$774,E314))</f>
        <v/>
      </c>
      <c r="Q314" s="19">
        <f>SUMIFS('Src_Billing_Aug'!$M$6:$M$774,'Src_Billing_Aug'!$E$6:$E$774,A314,'Src_Billing_Aug'!$D$6:$D$774,E314)</f>
        <v/>
      </c>
      <c r="R314" s="19">
        <f>Q314-M314</f>
        <v/>
      </c>
      <c r="S314" s="17">
        <f>IF(N314=0,"MISSING CHARGE",IF(N314&gt;1,"DUPLICATE CHARGE",IF(ABS(R314)&lt;0.005,"MATCH","VARIANCE")))</f>
        <v/>
      </c>
      <c r="T314" s="17">
        <f>IF(AND(C314="COVERED",K314&gt;'Parameters &amp; Sources'!$B$13),"BOARD REVIEW - OVER 40 FT","")</f>
        <v/>
      </c>
      <c r="U314" s="17" t="inlineStr">
        <is>
          <t>slip_inventory_2026-08.csv; billing_transactions_2022_2026.csv</t>
        </is>
      </c>
    </row>
    <row r="315">
      <c r="A315" s="21">
        <f>'Src_Inventory'!A337</f>
        <v/>
      </c>
      <c r="B315" s="21">
        <f>'Src_Inventory'!B337</f>
        <v/>
      </c>
      <c r="C315" s="21">
        <f>'Src_Inventory'!G337</f>
        <v/>
      </c>
      <c r="D315" s="21">
        <f>"AC-"&amp;A315</f>
        <v/>
      </c>
      <c r="E315" s="21">
        <f>'Src_Inventory'!L337</f>
        <v/>
      </c>
      <c r="F315" s="21">
        <f>'Src_Inventory'!M337</f>
        <v/>
      </c>
      <c r="G315" s="21">
        <f>'Src_Inventory'!N337</f>
        <v/>
      </c>
      <c r="H315" s="22">
        <f>'Src_Inventory'!O337</f>
        <v/>
      </c>
      <c r="I315" s="22">
        <f>ROUNDUP(H315,0)</f>
        <v/>
      </c>
      <c r="J315" s="22">
        <f>'Src_Inventory'!E337</f>
        <v/>
      </c>
      <c r="K315" s="22">
        <f>MAX(I315,J315)</f>
        <v/>
      </c>
      <c r="L315" s="23">
        <f>IF(C315="COVERED",'Parameters &amp; Sources'!$B$11,'Parameters &amp; Sources'!$B$12)</f>
        <v/>
      </c>
      <c r="M315" s="23">
        <f>K315*L315</f>
        <v/>
      </c>
      <c r="N315" s="24">
        <f>COUNTIFS('Src_Billing_Aug'!$E$6:$E$774,A315,'Src_Billing_Aug'!$D$6:$D$774,E315)</f>
        <v/>
      </c>
      <c r="O315" s="22">
        <f>IF(N315=0,"",SUMIFS('Src_Billing_Aug'!$I$6:$I$774,'Src_Billing_Aug'!$E$6:$E$774,A315,'Src_Billing_Aug'!$D$6:$D$774,E315))</f>
        <v/>
      </c>
      <c r="P315" s="23">
        <f>IF(N315=0,"",SUMIFS('Src_Billing_Aug'!$L$6:$L$774,'Src_Billing_Aug'!$E$6:$E$774,A315,'Src_Billing_Aug'!$D$6:$D$774,E315))</f>
        <v/>
      </c>
      <c r="Q315" s="23">
        <f>SUMIFS('Src_Billing_Aug'!$M$6:$M$774,'Src_Billing_Aug'!$E$6:$E$774,A315,'Src_Billing_Aug'!$D$6:$D$774,E315)</f>
        <v/>
      </c>
      <c r="R315" s="23">
        <f>Q315-M315</f>
        <v/>
      </c>
      <c r="S315" s="21">
        <f>IF(N315=0,"MISSING CHARGE",IF(N315&gt;1,"DUPLICATE CHARGE",IF(ABS(R315)&lt;0.005,"MATCH","VARIANCE")))</f>
        <v/>
      </c>
      <c r="T315" s="21">
        <f>IF(AND(C315="COVERED",K315&gt;'Parameters &amp; Sources'!$B$13),"BOARD REVIEW - OVER 40 FT","")</f>
        <v/>
      </c>
      <c r="U315" s="21" t="inlineStr">
        <is>
          <t>slip_inventory_2026-08.csv; billing_transactions_2022_2026.csv</t>
        </is>
      </c>
    </row>
    <row r="316">
      <c r="A316" s="17">
        <f>'Src_Inventory'!A338</f>
        <v/>
      </c>
      <c r="B316" s="17">
        <f>'Src_Inventory'!B338</f>
        <v/>
      </c>
      <c r="C316" s="17">
        <f>'Src_Inventory'!G338</f>
        <v/>
      </c>
      <c r="D316" s="17">
        <f>"AC-"&amp;A316</f>
        <v/>
      </c>
      <c r="E316" s="17">
        <f>'Src_Inventory'!L338</f>
        <v/>
      </c>
      <c r="F316" s="17">
        <f>'Src_Inventory'!M338</f>
        <v/>
      </c>
      <c r="G316" s="17">
        <f>'Src_Inventory'!N338</f>
        <v/>
      </c>
      <c r="H316" s="18">
        <f>'Src_Inventory'!O338</f>
        <v/>
      </c>
      <c r="I316" s="18">
        <f>ROUNDUP(H316,0)</f>
        <v/>
      </c>
      <c r="J316" s="18">
        <f>'Src_Inventory'!E338</f>
        <v/>
      </c>
      <c r="K316" s="18">
        <f>MAX(I316,J316)</f>
        <v/>
      </c>
      <c r="L316" s="19">
        <f>IF(C316="COVERED",'Parameters &amp; Sources'!$B$11,'Parameters &amp; Sources'!$B$12)</f>
        <v/>
      </c>
      <c r="M316" s="19">
        <f>K316*L316</f>
        <v/>
      </c>
      <c r="N316" s="20">
        <f>COUNTIFS('Src_Billing_Aug'!$E$6:$E$774,A316,'Src_Billing_Aug'!$D$6:$D$774,E316)</f>
        <v/>
      </c>
      <c r="O316" s="18">
        <f>IF(N316=0,"",SUMIFS('Src_Billing_Aug'!$I$6:$I$774,'Src_Billing_Aug'!$E$6:$E$774,A316,'Src_Billing_Aug'!$D$6:$D$774,E316))</f>
        <v/>
      </c>
      <c r="P316" s="19">
        <f>IF(N316=0,"",SUMIFS('Src_Billing_Aug'!$L$6:$L$774,'Src_Billing_Aug'!$E$6:$E$774,A316,'Src_Billing_Aug'!$D$6:$D$774,E316))</f>
        <v/>
      </c>
      <c r="Q316" s="19">
        <f>SUMIFS('Src_Billing_Aug'!$M$6:$M$774,'Src_Billing_Aug'!$E$6:$E$774,A316,'Src_Billing_Aug'!$D$6:$D$774,E316)</f>
        <v/>
      </c>
      <c r="R316" s="19">
        <f>Q316-M316</f>
        <v/>
      </c>
      <c r="S316" s="17">
        <f>IF(N316=0,"MISSING CHARGE",IF(N316&gt;1,"DUPLICATE CHARGE",IF(ABS(R316)&lt;0.005,"MATCH","VARIANCE")))</f>
        <v/>
      </c>
      <c r="T316" s="17">
        <f>IF(AND(C316="COVERED",K316&gt;'Parameters &amp; Sources'!$B$13),"BOARD REVIEW - OVER 40 FT","")</f>
        <v/>
      </c>
      <c r="U316" s="17" t="inlineStr">
        <is>
          <t>slip_inventory_2026-08.csv; billing_transactions_2022_2026.csv</t>
        </is>
      </c>
    </row>
    <row r="317">
      <c r="A317" s="21">
        <f>'Src_Inventory'!A339</f>
        <v/>
      </c>
      <c r="B317" s="21">
        <f>'Src_Inventory'!B339</f>
        <v/>
      </c>
      <c r="C317" s="21">
        <f>'Src_Inventory'!G339</f>
        <v/>
      </c>
      <c r="D317" s="21">
        <f>"AC-"&amp;A317</f>
        <v/>
      </c>
      <c r="E317" s="21">
        <f>'Src_Inventory'!L339</f>
        <v/>
      </c>
      <c r="F317" s="21">
        <f>'Src_Inventory'!M339</f>
        <v/>
      </c>
      <c r="G317" s="21">
        <f>'Src_Inventory'!N339</f>
        <v/>
      </c>
      <c r="H317" s="22">
        <f>'Src_Inventory'!O339</f>
        <v/>
      </c>
      <c r="I317" s="22">
        <f>ROUNDUP(H317,0)</f>
        <v/>
      </c>
      <c r="J317" s="22">
        <f>'Src_Inventory'!E339</f>
        <v/>
      </c>
      <c r="K317" s="22">
        <f>MAX(I317,J317)</f>
        <v/>
      </c>
      <c r="L317" s="23">
        <f>IF(C317="COVERED",'Parameters &amp; Sources'!$B$11,'Parameters &amp; Sources'!$B$12)</f>
        <v/>
      </c>
      <c r="M317" s="23">
        <f>K317*L317</f>
        <v/>
      </c>
      <c r="N317" s="24">
        <f>COUNTIFS('Src_Billing_Aug'!$E$6:$E$774,A317,'Src_Billing_Aug'!$D$6:$D$774,E317)</f>
        <v/>
      </c>
      <c r="O317" s="22">
        <f>IF(N317=0,"",SUMIFS('Src_Billing_Aug'!$I$6:$I$774,'Src_Billing_Aug'!$E$6:$E$774,A317,'Src_Billing_Aug'!$D$6:$D$774,E317))</f>
        <v/>
      </c>
      <c r="P317" s="23">
        <f>IF(N317=0,"",SUMIFS('Src_Billing_Aug'!$L$6:$L$774,'Src_Billing_Aug'!$E$6:$E$774,A317,'Src_Billing_Aug'!$D$6:$D$774,E317))</f>
        <v/>
      </c>
      <c r="Q317" s="23">
        <f>SUMIFS('Src_Billing_Aug'!$M$6:$M$774,'Src_Billing_Aug'!$E$6:$E$774,A317,'Src_Billing_Aug'!$D$6:$D$774,E317)</f>
        <v/>
      </c>
      <c r="R317" s="23">
        <f>Q317-M317</f>
        <v/>
      </c>
      <c r="S317" s="21">
        <f>IF(N317=0,"MISSING CHARGE",IF(N317&gt;1,"DUPLICATE CHARGE",IF(ABS(R317)&lt;0.005,"MATCH","VARIANCE")))</f>
        <v/>
      </c>
      <c r="T317" s="21">
        <f>IF(AND(C317="COVERED",K317&gt;'Parameters &amp; Sources'!$B$13),"BOARD REVIEW - OVER 40 FT","")</f>
        <v/>
      </c>
      <c r="U317" s="21" t="inlineStr">
        <is>
          <t>slip_inventory_2026-08.csv; billing_transactions_2022_2026.csv</t>
        </is>
      </c>
    </row>
    <row r="318">
      <c r="A318" s="17">
        <f>'Src_Inventory'!A340</f>
        <v/>
      </c>
      <c r="B318" s="17">
        <f>'Src_Inventory'!B340</f>
        <v/>
      </c>
      <c r="C318" s="17">
        <f>'Src_Inventory'!G340</f>
        <v/>
      </c>
      <c r="D318" s="17">
        <f>"AC-"&amp;A318</f>
        <v/>
      </c>
      <c r="E318" s="17">
        <f>'Src_Inventory'!L340</f>
        <v/>
      </c>
      <c r="F318" s="17">
        <f>'Src_Inventory'!M340</f>
        <v/>
      </c>
      <c r="G318" s="17">
        <f>'Src_Inventory'!N340</f>
        <v/>
      </c>
      <c r="H318" s="18">
        <f>'Src_Inventory'!O340</f>
        <v/>
      </c>
      <c r="I318" s="18">
        <f>ROUNDUP(H318,0)</f>
        <v/>
      </c>
      <c r="J318" s="18">
        <f>'Src_Inventory'!E340</f>
        <v/>
      </c>
      <c r="K318" s="18">
        <f>MAX(I318,J318)</f>
        <v/>
      </c>
      <c r="L318" s="19">
        <f>IF(C318="COVERED",'Parameters &amp; Sources'!$B$11,'Parameters &amp; Sources'!$B$12)</f>
        <v/>
      </c>
      <c r="M318" s="19">
        <f>K318*L318</f>
        <v/>
      </c>
      <c r="N318" s="20">
        <f>COUNTIFS('Src_Billing_Aug'!$E$6:$E$774,A318,'Src_Billing_Aug'!$D$6:$D$774,E318)</f>
        <v/>
      </c>
      <c r="O318" s="18">
        <f>IF(N318=0,"",SUMIFS('Src_Billing_Aug'!$I$6:$I$774,'Src_Billing_Aug'!$E$6:$E$774,A318,'Src_Billing_Aug'!$D$6:$D$774,E318))</f>
        <v/>
      </c>
      <c r="P318" s="19">
        <f>IF(N318=0,"",SUMIFS('Src_Billing_Aug'!$L$6:$L$774,'Src_Billing_Aug'!$E$6:$E$774,A318,'Src_Billing_Aug'!$D$6:$D$774,E318))</f>
        <v/>
      </c>
      <c r="Q318" s="19">
        <f>SUMIFS('Src_Billing_Aug'!$M$6:$M$774,'Src_Billing_Aug'!$E$6:$E$774,A318,'Src_Billing_Aug'!$D$6:$D$774,E318)</f>
        <v/>
      </c>
      <c r="R318" s="19">
        <f>Q318-M318</f>
        <v/>
      </c>
      <c r="S318" s="17">
        <f>IF(N318=0,"MISSING CHARGE",IF(N318&gt;1,"DUPLICATE CHARGE",IF(ABS(R318)&lt;0.005,"MATCH","VARIANCE")))</f>
        <v/>
      </c>
      <c r="T318" s="17">
        <f>IF(AND(C318="COVERED",K318&gt;'Parameters &amp; Sources'!$B$13),"BOARD REVIEW - OVER 40 FT","")</f>
        <v/>
      </c>
      <c r="U318" s="17" t="inlineStr">
        <is>
          <t>slip_inventory_2026-08.csv; billing_transactions_2022_2026.csv</t>
        </is>
      </c>
    </row>
    <row r="319">
      <c r="A319" s="21">
        <f>'Src_Inventory'!A342</f>
        <v/>
      </c>
      <c r="B319" s="21">
        <f>'Src_Inventory'!B342</f>
        <v/>
      </c>
      <c r="C319" s="21">
        <f>'Src_Inventory'!G342</f>
        <v/>
      </c>
      <c r="D319" s="21">
        <f>"AC-"&amp;A319</f>
        <v/>
      </c>
      <c r="E319" s="21">
        <f>'Src_Inventory'!L342</f>
        <v/>
      </c>
      <c r="F319" s="21">
        <f>'Src_Inventory'!M342</f>
        <v/>
      </c>
      <c r="G319" s="21">
        <f>'Src_Inventory'!N342</f>
        <v/>
      </c>
      <c r="H319" s="22">
        <f>'Src_Inventory'!O342</f>
        <v/>
      </c>
      <c r="I319" s="22">
        <f>ROUNDUP(H319,0)</f>
        <v/>
      </c>
      <c r="J319" s="22">
        <f>'Src_Inventory'!E342</f>
        <v/>
      </c>
      <c r="K319" s="22">
        <f>MAX(I319,J319)</f>
        <v/>
      </c>
      <c r="L319" s="23">
        <f>IF(C319="COVERED",'Parameters &amp; Sources'!$B$11,'Parameters &amp; Sources'!$B$12)</f>
        <v/>
      </c>
      <c r="M319" s="23">
        <f>K319*L319</f>
        <v/>
      </c>
      <c r="N319" s="24">
        <f>COUNTIFS('Src_Billing_Aug'!$E$6:$E$774,A319,'Src_Billing_Aug'!$D$6:$D$774,E319)</f>
        <v/>
      </c>
      <c r="O319" s="22">
        <f>IF(N319=0,"",SUMIFS('Src_Billing_Aug'!$I$6:$I$774,'Src_Billing_Aug'!$E$6:$E$774,A319,'Src_Billing_Aug'!$D$6:$D$774,E319))</f>
        <v/>
      </c>
      <c r="P319" s="23">
        <f>IF(N319=0,"",SUMIFS('Src_Billing_Aug'!$L$6:$L$774,'Src_Billing_Aug'!$E$6:$E$774,A319,'Src_Billing_Aug'!$D$6:$D$774,E319))</f>
        <v/>
      </c>
      <c r="Q319" s="23">
        <f>SUMIFS('Src_Billing_Aug'!$M$6:$M$774,'Src_Billing_Aug'!$E$6:$E$774,A319,'Src_Billing_Aug'!$D$6:$D$774,E319)</f>
        <v/>
      </c>
      <c r="R319" s="23">
        <f>Q319-M319</f>
        <v/>
      </c>
      <c r="S319" s="21">
        <f>IF(N319=0,"MISSING CHARGE",IF(N319&gt;1,"DUPLICATE CHARGE",IF(ABS(R319)&lt;0.005,"MATCH","VARIANCE")))</f>
        <v/>
      </c>
      <c r="T319" s="21">
        <f>IF(AND(C319="COVERED",K319&gt;'Parameters &amp; Sources'!$B$13),"BOARD REVIEW - OVER 40 FT","")</f>
        <v/>
      </c>
      <c r="U319" s="21" t="inlineStr">
        <is>
          <t>slip_inventory_2026-08.csv; billing_transactions_2022_2026.csv</t>
        </is>
      </c>
    </row>
    <row r="320">
      <c r="A320" s="17">
        <f>'Src_Inventory'!A343</f>
        <v/>
      </c>
      <c r="B320" s="17">
        <f>'Src_Inventory'!B343</f>
        <v/>
      </c>
      <c r="C320" s="17">
        <f>'Src_Inventory'!G343</f>
        <v/>
      </c>
      <c r="D320" s="17">
        <f>"AC-"&amp;A320</f>
        <v/>
      </c>
      <c r="E320" s="17">
        <f>'Src_Inventory'!L343</f>
        <v/>
      </c>
      <c r="F320" s="17">
        <f>'Src_Inventory'!M343</f>
        <v/>
      </c>
      <c r="G320" s="17">
        <f>'Src_Inventory'!N343</f>
        <v/>
      </c>
      <c r="H320" s="18">
        <f>'Src_Inventory'!O343</f>
        <v/>
      </c>
      <c r="I320" s="18">
        <f>ROUNDUP(H320,0)</f>
        <v/>
      </c>
      <c r="J320" s="18">
        <f>'Src_Inventory'!E343</f>
        <v/>
      </c>
      <c r="K320" s="18">
        <f>MAX(I320,J320)</f>
        <v/>
      </c>
      <c r="L320" s="19">
        <f>IF(C320="COVERED",'Parameters &amp; Sources'!$B$11,'Parameters &amp; Sources'!$B$12)</f>
        <v/>
      </c>
      <c r="M320" s="19">
        <f>K320*L320</f>
        <v/>
      </c>
      <c r="N320" s="20">
        <f>COUNTIFS('Src_Billing_Aug'!$E$6:$E$774,A320,'Src_Billing_Aug'!$D$6:$D$774,E320)</f>
        <v/>
      </c>
      <c r="O320" s="18">
        <f>IF(N320=0,"",SUMIFS('Src_Billing_Aug'!$I$6:$I$774,'Src_Billing_Aug'!$E$6:$E$774,A320,'Src_Billing_Aug'!$D$6:$D$774,E320))</f>
        <v/>
      </c>
      <c r="P320" s="19">
        <f>IF(N320=0,"",SUMIFS('Src_Billing_Aug'!$L$6:$L$774,'Src_Billing_Aug'!$E$6:$E$774,A320,'Src_Billing_Aug'!$D$6:$D$774,E320))</f>
        <v/>
      </c>
      <c r="Q320" s="19">
        <f>SUMIFS('Src_Billing_Aug'!$M$6:$M$774,'Src_Billing_Aug'!$E$6:$E$774,A320,'Src_Billing_Aug'!$D$6:$D$774,E320)</f>
        <v/>
      </c>
      <c r="R320" s="19">
        <f>Q320-M320</f>
        <v/>
      </c>
      <c r="S320" s="17">
        <f>IF(N320=0,"MISSING CHARGE",IF(N320&gt;1,"DUPLICATE CHARGE",IF(ABS(R320)&lt;0.005,"MATCH","VARIANCE")))</f>
        <v/>
      </c>
      <c r="T320" s="17">
        <f>IF(AND(C320="COVERED",K320&gt;'Parameters &amp; Sources'!$B$13),"BOARD REVIEW - OVER 40 FT","")</f>
        <v/>
      </c>
      <c r="U320" s="17" t="inlineStr">
        <is>
          <t>slip_inventory_2026-08.csv; billing_transactions_2022_2026.csv</t>
        </is>
      </c>
    </row>
    <row r="321">
      <c r="A321" s="21">
        <f>'Src_Inventory'!A344</f>
        <v/>
      </c>
      <c r="B321" s="21">
        <f>'Src_Inventory'!B344</f>
        <v/>
      </c>
      <c r="C321" s="21">
        <f>'Src_Inventory'!G344</f>
        <v/>
      </c>
      <c r="D321" s="21">
        <f>"AC-"&amp;A321</f>
        <v/>
      </c>
      <c r="E321" s="21">
        <f>'Src_Inventory'!L344</f>
        <v/>
      </c>
      <c r="F321" s="21">
        <f>'Src_Inventory'!M344</f>
        <v/>
      </c>
      <c r="G321" s="21">
        <f>'Src_Inventory'!N344</f>
        <v/>
      </c>
      <c r="H321" s="22">
        <f>'Src_Inventory'!O344</f>
        <v/>
      </c>
      <c r="I321" s="22">
        <f>ROUNDUP(H321,0)</f>
        <v/>
      </c>
      <c r="J321" s="22">
        <f>'Src_Inventory'!E344</f>
        <v/>
      </c>
      <c r="K321" s="22">
        <f>MAX(I321,J321)</f>
        <v/>
      </c>
      <c r="L321" s="23">
        <f>IF(C321="COVERED",'Parameters &amp; Sources'!$B$11,'Parameters &amp; Sources'!$B$12)</f>
        <v/>
      </c>
      <c r="M321" s="23">
        <f>K321*L321</f>
        <v/>
      </c>
      <c r="N321" s="24">
        <f>COUNTIFS('Src_Billing_Aug'!$E$6:$E$774,A321,'Src_Billing_Aug'!$D$6:$D$774,E321)</f>
        <v/>
      </c>
      <c r="O321" s="22">
        <f>IF(N321=0,"",SUMIFS('Src_Billing_Aug'!$I$6:$I$774,'Src_Billing_Aug'!$E$6:$E$774,A321,'Src_Billing_Aug'!$D$6:$D$774,E321))</f>
        <v/>
      </c>
      <c r="P321" s="23">
        <f>IF(N321=0,"",SUMIFS('Src_Billing_Aug'!$L$6:$L$774,'Src_Billing_Aug'!$E$6:$E$774,A321,'Src_Billing_Aug'!$D$6:$D$774,E321))</f>
        <v/>
      </c>
      <c r="Q321" s="23">
        <f>SUMIFS('Src_Billing_Aug'!$M$6:$M$774,'Src_Billing_Aug'!$E$6:$E$774,A321,'Src_Billing_Aug'!$D$6:$D$774,E321)</f>
        <v/>
      </c>
      <c r="R321" s="23">
        <f>Q321-M321</f>
        <v/>
      </c>
      <c r="S321" s="21">
        <f>IF(N321=0,"MISSING CHARGE",IF(N321&gt;1,"DUPLICATE CHARGE",IF(ABS(R321)&lt;0.005,"MATCH","VARIANCE")))</f>
        <v/>
      </c>
      <c r="T321" s="21">
        <f>IF(AND(C321="COVERED",K321&gt;'Parameters &amp; Sources'!$B$13),"BOARD REVIEW - OVER 40 FT","")</f>
        <v/>
      </c>
      <c r="U321" s="21" t="inlineStr">
        <is>
          <t>slip_inventory_2026-08.csv; billing_transactions_2022_2026.csv</t>
        </is>
      </c>
    </row>
    <row r="322">
      <c r="A322" s="17">
        <f>'Src_Inventory'!A345</f>
        <v/>
      </c>
      <c r="B322" s="17">
        <f>'Src_Inventory'!B345</f>
        <v/>
      </c>
      <c r="C322" s="17">
        <f>'Src_Inventory'!G345</f>
        <v/>
      </c>
      <c r="D322" s="17">
        <f>"AC-"&amp;A322</f>
        <v/>
      </c>
      <c r="E322" s="17">
        <f>'Src_Inventory'!L345</f>
        <v/>
      </c>
      <c r="F322" s="17">
        <f>'Src_Inventory'!M345</f>
        <v/>
      </c>
      <c r="G322" s="17">
        <f>'Src_Inventory'!N345</f>
        <v/>
      </c>
      <c r="H322" s="18">
        <f>'Src_Inventory'!O345</f>
        <v/>
      </c>
      <c r="I322" s="18">
        <f>ROUNDUP(H322,0)</f>
        <v/>
      </c>
      <c r="J322" s="18">
        <f>'Src_Inventory'!E345</f>
        <v/>
      </c>
      <c r="K322" s="18">
        <f>MAX(I322,J322)</f>
        <v/>
      </c>
      <c r="L322" s="19">
        <f>IF(C322="COVERED",'Parameters &amp; Sources'!$B$11,'Parameters &amp; Sources'!$B$12)</f>
        <v/>
      </c>
      <c r="M322" s="19">
        <f>K322*L322</f>
        <v/>
      </c>
      <c r="N322" s="20">
        <f>COUNTIFS('Src_Billing_Aug'!$E$6:$E$774,A322,'Src_Billing_Aug'!$D$6:$D$774,E322)</f>
        <v/>
      </c>
      <c r="O322" s="18">
        <f>IF(N322=0,"",SUMIFS('Src_Billing_Aug'!$I$6:$I$774,'Src_Billing_Aug'!$E$6:$E$774,A322,'Src_Billing_Aug'!$D$6:$D$774,E322))</f>
        <v/>
      </c>
      <c r="P322" s="19">
        <f>IF(N322=0,"",SUMIFS('Src_Billing_Aug'!$L$6:$L$774,'Src_Billing_Aug'!$E$6:$E$774,A322,'Src_Billing_Aug'!$D$6:$D$774,E322))</f>
        <v/>
      </c>
      <c r="Q322" s="19">
        <f>SUMIFS('Src_Billing_Aug'!$M$6:$M$774,'Src_Billing_Aug'!$E$6:$E$774,A322,'Src_Billing_Aug'!$D$6:$D$774,E322)</f>
        <v/>
      </c>
      <c r="R322" s="19">
        <f>Q322-M322</f>
        <v/>
      </c>
      <c r="S322" s="17">
        <f>IF(N322=0,"MISSING CHARGE",IF(N322&gt;1,"DUPLICATE CHARGE",IF(ABS(R322)&lt;0.005,"MATCH","VARIANCE")))</f>
        <v/>
      </c>
      <c r="T322" s="17">
        <f>IF(AND(C322="COVERED",K322&gt;'Parameters &amp; Sources'!$B$13),"BOARD REVIEW - OVER 40 FT","")</f>
        <v/>
      </c>
      <c r="U322" s="17" t="inlineStr">
        <is>
          <t>slip_inventory_2026-08.csv; billing_transactions_2022_2026.csv</t>
        </is>
      </c>
    </row>
    <row r="323">
      <c r="A323" s="21">
        <f>'Src_Inventory'!A346</f>
        <v/>
      </c>
      <c r="B323" s="21">
        <f>'Src_Inventory'!B346</f>
        <v/>
      </c>
      <c r="C323" s="21">
        <f>'Src_Inventory'!G346</f>
        <v/>
      </c>
      <c r="D323" s="21">
        <f>"AC-"&amp;A323</f>
        <v/>
      </c>
      <c r="E323" s="21">
        <f>'Src_Inventory'!L346</f>
        <v/>
      </c>
      <c r="F323" s="21">
        <f>'Src_Inventory'!M346</f>
        <v/>
      </c>
      <c r="G323" s="21">
        <f>'Src_Inventory'!N346</f>
        <v/>
      </c>
      <c r="H323" s="22">
        <f>'Src_Inventory'!O346</f>
        <v/>
      </c>
      <c r="I323" s="22">
        <f>ROUNDUP(H323,0)</f>
        <v/>
      </c>
      <c r="J323" s="22">
        <f>'Src_Inventory'!E346</f>
        <v/>
      </c>
      <c r="K323" s="22">
        <f>MAX(I323,J323)</f>
        <v/>
      </c>
      <c r="L323" s="23">
        <f>IF(C323="COVERED",'Parameters &amp; Sources'!$B$11,'Parameters &amp; Sources'!$B$12)</f>
        <v/>
      </c>
      <c r="M323" s="23">
        <f>K323*L323</f>
        <v/>
      </c>
      <c r="N323" s="24">
        <f>COUNTIFS('Src_Billing_Aug'!$E$6:$E$774,A323,'Src_Billing_Aug'!$D$6:$D$774,E323)</f>
        <v/>
      </c>
      <c r="O323" s="22">
        <f>IF(N323=0,"",SUMIFS('Src_Billing_Aug'!$I$6:$I$774,'Src_Billing_Aug'!$E$6:$E$774,A323,'Src_Billing_Aug'!$D$6:$D$774,E323))</f>
        <v/>
      </c>
      <c r="P323" s="23">
        <f>IF(N323=0,"",SUMIFS('Src_Billing_Aug'!$L$6:$L$774,'Src_Billing_Aug'!$E$6:$E$774,A323,'Src_Billing_Aug'!$D$6:$D$774,E323))</f>
        <v/>
      </c>
      <c r="Q323" s="23">
        <f>SUMIFS('Src_Billing_Aug'!$M$6:$M$774,'Src_Billing_Aug'!$E$6:$E$774,A323,'Src_Billing_Aug'!$D$6:$D$774,E323)</f>
        <v/>
      </c>
      <c r="R323" s="23">
        <f>Q323-M323</f>
        <v/>
      </c>
      <c r="S323" s="21">
        <f>IF(N323=0,"MISSING CHARGE",IF(N323&gt;1,"DUPLICATE CHARGE",IF(ABS(R323)&lt;0.005,"MATCH","VARIANCE")))</f>
        <v/>
      </c>
      <c r="T323" s="21">
        <f>IF(AND(C323="COVERED",K323&gt;'Parameters &amp; Sources'!$B$13),"BOARD REVIEW - OVER 40 FT","")</f>
        <v/>
      </c>
      <c r="U323" s="21" t="inlineStr">
        <is>
          <t>slip_inventory_2026-08.csv; billing_transactions_2022_2026.csv</t>
        </is>
      </c>
    </row>
    <row r="324">
      <c r="A324" s="17">
        <f>'Src_Inventory'!A347</f>
        <v/>
      </c>
      <c r="B324" s="17">
        <f>'Src_Inventory'!B347</f>
        <v/>
      </c>
      <c r="C324" s="17">
        <f>'Src_Inventory'!G347</f>
        <v/>
      </c>
      <c r="D324" s="17">
        <f>"AC-"&amp;A324</f>
        <v/>
      </c>
      <c r="E324" s="17">
        <f>'Src_Inventory'!L347</f>
        <v/>
      </c>
      <c r="F324" s="17">
        <f>'Src_Inventory'!M347</f>
        <v/>
      </c>
      <c r="G324" s="17">
        <f>'Src_Inventory'!N347</f>
        <v/>
      </c>
      <c r="H324" s="18">
        <f>'Src_Inventory'!O347</f>
        <v/>
      </c>
      <c r="I324" s="18">
        <f>ROUNDUP(H324,0)</f>
        <v/>
      </c>
      <c r="J324" s="18">
        <f>'Src_Inventory'!E347</f>
        <v/>
      </c>
      <c r="K324" s="18">
        <f>MAX(I324,J324)</f>
        <v/>
      </c>
      <c r="L324" s="19">
        <f>IF(C324="COVERED",'Parameters &amp; Sources'!$B$11,'Parameters &amp; Sources'!$B$12)</f>
        <v/>
      </c>
      <c r="M324" s="19">
        <f>K324*L324</f>
        <v/>
      </c>
      <c r="N324" s="20">
        <f>COUNTIFS('Src_Billing_Aug'!$E$6:$E$774,A324,'Src_Billing_Aug'!$D$6:$D$774,E324)</f>
        <v/>
      </c>
      <c r="O324" s="18">
        <f>IF(N324=0,"",SUMIFS('Src_Billing_Aug'!$I$6:$I$774,'Src_Billing_Aug'!$E$6:$E$774,A324,'Src_Billing_Aug'!$D$6:$D$774,E324))</f>
        <v/>
      </c>
      <c r="P324" s="19">
        <f>IF(N324=0,"",SUMIFS('Src_Billing_Aug'!$L$6:$L$774,'Src_Billing_Aug'!$E$6:$E$774,A324,'Src_Billing_Aug'!$D$6:$D$774,E324))</f>
        <v/>
      </c>
      <c r="Q324" s="19">
        <f>SUMIFS('Src_Billing_Aug'!$M$6:$M$774,'Src_Billing_Aug'!$E$6:$E$774,A324,'Src_Billing_Aug'!$D$6:$D$774,E324)</f>
        <v/>
      </c>
      <c r="R324" s="19">
        <f>Q324-M324</f>
        <v/>
      </c>
      <c r="S324" s="17">
        <f>IF(N324=0,"MISSING CHARGE",IF(N324&gt;1,"DUPLICATE CHARGE",IF(ABS(R324)&lt;0.005,"MATCH","VARIANCE")))</f>
        <v/>
      </c>
      <c r="T324" s="17">
        <f>IF(AND(C324="COVERED",K324&gt;'Parameters &amp; Sources'!$B$13),"BOARD REVIEW - OVER 40 FT","")</f>
        <v/>
      </c>
      <c r="U324" s="17" t="inlineStr">
        <is>
          <t>slip_inventory_2026-08.csv; billing_transactions_2022_2026.csv</t>
        </is>
      </c>
    </row>
    <row r="325">
      <c r="A325" s="21">
        <f>'Src_Inventory'!A348</f>
        <v/>
      </c>
      <c r="B325" s="21">
        <f>'Src_Inventory'!B348</f>
        <v/>
      </c>
      <c r="C325" s="21">
        <f>'Src_Inventory'!G348</f>
        <v/>
      </c>
      <c r="D325" s="21">
        <f>"AC-"&amp;A325</f>
        <v/>
      </c>
      <c r="E325" s="21">
        <f>'Src_Inventory'!L348</f>
        <v/>
      </c>
      <c r="F325" s="21">
        <f>'Src_Inventory'!M348</f>
        <v/>
      </c>
      <c r="G325" s="21">
        <f>'Src_Inventory'!N348</f>
        <v/>
      </c>
      <c r="H325" s="22">
        <f>'Src_Inventory'!O348</f>
        <v/>
      </c>
      <c r="I325" s="22">
        <f>ROUNDUP(H325,0)</f>
        <v/>
      </c>
      <c r="J325" s="22">
        <f>'Src_Inventory'!E348</f>
        <v/>
      </c>
      <c r="K325" s="22">
        <f>MAX(I325,J325)</f>
        <v/>
      </c>
      <c r="L325" s="23">
        <f>IF(C325="COVERED",'Parameters &amp; Sources'!$B$11,'Parameters &amp; Sources'!$B$12)</f>
        <v/>
      </c>
      <c r="M325" s="23">
        <f>K325*L325</f>
        <v/>
      </c>
      <c r="N325" s="24">
        <f>COUNTIFS('Src_Billing_Aug'!$E$6:$E$774,A325,'Src_Billing_Aug'!$D$6:$D$774,E325)</f>
        <v/>
      </c>
      <c r="O325" s="22">
        <f>IF(N325=0,"",SUMIFS('Src_Billing_Aug'!$I$6:$I$774,'Src_Billing_Aug'!$E$6:$E$774,A325,'Src_Billing_Aug'!$D$6:$D$774,E325))</f>
        <v/>
      </c>
      <c r="P325" s="23">
        <f>IF(N325=0,"",SUMIFS('Src_Billing_Aug'!$L$6:$L$774,'Src_Billing_Aug'!$E$6:$E$774,A325,'Src_Billing_Aug'!$D$6:$D$774,E325))</f>
        <v/>
      </c>
      <c r="Q325" s="23">
        <f>SUMIFS('Src_Billing_Aug'!$M$6:$M$774,'Src_Billing_Aug'!$E$6:$E$774,A325,'Src_Billing_Aug'!$D$6:$D$774,E325)</f>
        <v/>
      </c>
      <c r="R325" s="23">
        <f>Q325-M325</f>
        <v/>
      </c>
      <c r="S325" s="21">
        <f>IF(N325=0,"MISSING CHARGE",IF(N325&gt;1,"DUPLICATE CHARGE",IF(ABS(R325)&lt;0.005,"MATCH","VARIANCE")))</f>
        <v/>
      </c>
      <c r="T325" s="21">
        <f>IF(AND(C325="COVERED",K325&gt;'Parameters &amp; Sources'!$B$13),"BOARD REVIEW - OVER 40 FT","")</f>
        <v/>
      </c>
      <c r="U325" s="21" t="inlineStr">
        <is>
          <t>slip_inventory_2026-08.csv; billing_transactions_2022_2026.csv</t>
        </is>
      </c>
    </row>
    <row r="326">
      <c r="A326" s="17">
        <f>'Src_Inventory'!A349</f>
        <v/>
      </c>
      <c r="B326" s="17">
        <f>'Src_Inventory'!B349</f>
        <v/>
      </c>
      <c r="C326" s="17">
        <f>'Src_Inventory'!G349</f>
        <v/>
      </c>
      <c r="D326" s="17">
        <f>"AC-"&amp;A326</f>
        <v/>
      </c>
      <c r="E326" s="17">
        <f>'Src_Inventory'!L349</f>
        <v/>
      </c>
      <c r="F326" s="17">
        <f>'Src_Inventory'!M349</f>
        <v/>
      </c>
      <c r="G326" s="17">
        <f>'Src_Inventory'!N349</f>
        <v/>
      </c>
      <c r="H326" s="18">
        <f>'Src_Inventory'!O349</f>
        <v/>
      </c>
      <c r="I326" s="18">
        <f>ROUNDUP(H326,0)</f>
        <v/>
      </c>
      <c r="J326" s="18">
        <f>'Src_Inventory'!E349</f>
        <v/>
      </c>
      <c r="K326" s="18">
        <f>MAX(I326,J326)</f>
        <v/>
      </c>
      <c r="L326" s="19">
        <f>IF(C326="COVERED",'Parameters &amp; Sources'!$B$11,'Parameters &amp; Sources'!$B$12)</f>
        <v/>
      </c>
      <c r="M326" s="19">
        <f>K326*L326</f>
        <v/>
      </c>
      <c r="N326" s="20">
        <f>COUNTIFS('Src_Billing_Aug'!$E$6:$E$774,A326,'Src_Billing_Aug'!$D$6:$D$774,E326)</f>
        <v/>
      </c>
      <c r="O326" s="18">
        <f>IF(N326=0,"",SUMIFS('Src_Billing_Aug'!$I$6:$I$774,'Src_Billing_Aug'!$E$6:$E$774,A326,'Src_Billing_Aug'!$D$6:$D$774,E326))</f>
        <v/>
      </c>
      <c r="P326" s="19">
        <f>IF(N326=0,"",SUMIFS('Src_Billing_Aug'!$L$6:$L$774,'Src_Billing_Aug'!$E$6:$E$774,A326,'Src_Billing_Aug'!$D$6:$D$774,E326))</f>
        <v/>
      </c>
      <c r="Q326" s="19">
        <f>SUMIFS('Src_Billing_Aug'!$M$6:$M$774,'Src_Billing_Aug'!$E$6:$E$774,A326,'Src_Billing_Aug'!$D$6:$D$774,E326)</f>
        <v/>
      </c>
      <c r="R326" s="19">
        <f>Q326-M326</f>
        <v/>
      </c>
      <c r="S326" s="17">
        <f>IF(N326=0,"MISSING CHARGE",IF(N326&gt;1,"DUPLICATE CHARGE",IF(ABS(R326)&lt;0.005,"MATCH","VARIANCE")))</f>
        <v/>
      </c>
      <c r="T326" s="17">
        <f>IF(AND(C326="COVERED",K326&gt;'Parameters &amp; Sources'!$B$13),"BOARD REVIEW - OVER 40 FT","")</f>
        <v/>
      </c>
      <c r="U326" s="17" t="inlineStr">
        <is>
          <t>slip_inventory_2026-08.csv; billing_transactions_2022_2026.csv</t>
        </is>
      </c>
    </row>
    <row r="327">
      <c r="A327" s="21">
        <f>'Src_Inventory'!A350</f>
        <v/>
      </c>
      <c r="B327" s="21">
        <f>'Src_Inventory'!B350</f>
        <v/>
      </c>
      <c r="C327" s="21">
        <f>'Src_Inventory'!G350</f>
        <v/>
      </c>
      <c r="D327" s="21">
        <f>"AC-"&amp;A327</f>
        <v/>
      </c>
      <c r="E327" s="21">
        <f>'Src_Inventory'!L350</f>
        <v/>
      </c>
      <c r="F327" s="21">
        <f>'Src_Inventory'!M350</f>
        <v/>
      </c>
      <c r="G327" s="21">
        <f>'Src_Inventory'!N350</f>
        <v/>
      </c>
      <c r="H327" s="22">
        <f>'Src_Inventory'!O350</f>
        <v/>
      </c>
      <c r="I327" s="22">
        <f>ROUNDUP(H327,0)</f>
        <v/>
      </c>
      <c r="J327" s="22">
        <f>'Src_Inventory'!E350</f>
        <v/>
      </c>
      <c r="K327" s="22">
        <f>MAX(I327,J327)</f>
        <v/>
      </c>
      <c r="L327" s="23">
        <f>IF(C327="COVERED",'Parameters &amp; Sources'!$B$11,'Parameters &amp; Sources'!$B$12)</f>
        <v/>
      </c>
      <c r="M327" s="23">
        <f>K327*L327</f>
        <v/>
      </c>
      <c r="N327" s="24">
        <f>COUNTIFS('Src_Billing_Aug'!$E$6:$E$774,A327,'Src_Billing_Aug'!$D$6:$D$774,E327)</f>
        <v/>
      </c>
      <c r="O327" s="22">
        <f>IF(N327=0,"",SUMIFS('Src_Billing_Aug'!$I$6:$I$774,'Src_Billing_Aug'!$E$6:$E$774,A327,'Src_Billing_Aug'!$D$6:$D$774,E327))</f>
        <v/>
      </c>
      <c r="P327" s="23">
        <f>IF(N327=0,"",SUMIFS('Src_Billing_Aug'!$L$6:$L$774,'Src_Billing_Aug'!$E$6:$E$774,A327,'Src_Billing_Aug'!$D$6:$D$774,E327))</f>
        <v/>
      </c>
      <c r="Q327" s="23">
        <f>SUMIFS('Src_Billing_Aug'!$M$6:$M$774,'Src_Billing_Aug'!$E$6:$E$774,A327,'Src_Billing_Aug'!$D$6:$D$774,E327)</f>
        <v/>
      </c>
      <c r="R327" s="23">
        <f>Q327-M327</f>
        <v/>
      </c>
      <c r="S327" s="21">
        <f>IF(N327=0,"MISSING CHARGE",IF(N327&gt;1,"DUPLICATE CHARGE",IF(ABS(R327)&lt;0.005,"MATCH","VARIANCE")))</f>
        <v/>
      </c>
      <c r="T327" s="21">
        <f>IF(AND(C327="COVERED",K327&gt;'Parameters &amp; Sources'!$B$13),"BOARD REVIEW - OVER 40 FT","")</f>
        <v/>
      </c>
      <c r="U327" s="21" t="inlineStr">
        <is>
          <t>slip_inventory_2026-08.csv; billing_transactions_2022_2026.csv</t>
        </is>
      </c>
    </row>
    <row r="328">
      <c r="A328" s="17">
        <f>'Src_Inventory'!A351</f>
        <v/>
      </c>
      <c r="B328" s="17">
        <f>'Src_Inventory'!B351</f>
        <v/>
      </c>
      <c r="C328" s="17">
        <f>'Src_Inventory'!G351</f>
        <v/>
      </c>
      <c r="D328" s="17">
        <f>"AC-"&amp;A328</f>
        <v/>
      </c>
      <c r="E328" s="17">
        <f>'Src_Inventory'!L351</f>
        <v/>
      </c>
      <c r="F328" s="17">
        <f>'Src_Inventory'!M351</f>
        <v/>
      </c>
      <c r="G328" s="17">
        <f>'Src_Inventory'!N351</f>
        <v/>
      </c>
      <c r="H328" s="18">
        <f>'Src_Inventory'!O351</f>
        <v/>
      </c>
      <c r="I328" s="18">
        <f>ROUNDUP(H328,0)</f>
        <v/>
      </c>
      <c r="J328" s="18">
        <f>'Src_Inventory'!E351</f>
        <v/>
      </c>
      <c r="K328" s="18">
        <f>MAX(I328,J328)</f>
        <v/>
      </c>
      <c r="L328" s="19">
        <f>IF(C328="COVERED",'Parameters &amp; Sources'!$B$11,'Parameters &amp; Sources'!$B$12)</f>
        <v/>
      </c>
      <c r="M328" s="19">
        <f>K328*L328</f>
        <v/>
      </c>
      <c r="N328" s="20">
        <f>COUNTIFS('Src_Billing_Aug'!$E$6:$E$774,A328,'Src_Billing_Aug'!$D$6:$D$774,E328)</f>
        <v/>
      </c>
      <c r="O328" s="18">
        <f>IF(N328=0,"",SUMIFS('Src_Billing_Aug'!$I$6:$I$774,'Src_Billing_Aug'!$E$6:$E$774,A328,'Src_Billing_Aug'!$D$6:$D$774,E328))</f>
        <v/>
      </c>
      <c r="P328" s="19">
        <f>IF(N328=0,"",SUMIFS('Src_Billing_Aug'!$L$6:$L$774,'Src_Billing_Aug'!$E$6:$E$774,A328,'Src_Billing_Aug'!$D$6:$D$774,E328))</f>
        <v/>
      </c>
      <c r="Q328" s="19">
        <f>SUMIFS('Src_Billing_Aug'!$M$6:$M$774,'Src_Billing_Aug'!$E$6:$E$774,A328,'Src_Billing_Aug'!$D$6:$D$774,E328)</f>
        <v/>
      </c>
      <c r="R328" s="19">
        <f>Q328-M328</f>
        <v/>
      </c>
      <c r="S328" s="17">
        <f>IF(N328=0,"MISSING CHARGE",IF(N328&gt;1,"DUPLICATE CHARGE",IF(ABS(R328)&lt;0.005,"MATCH","VARIANCE")))</f>
        <v/>
      </c>
      <c r="T328" s="17">
        <f>IF(AND(C328="COVERED",K328&gt;'Parameters &amp; Sources'!$B$13),"BOARD REVIEW - OVER 40 FT","")</f>
        <v/>
      </c>
      <c r="U328" s="17" t="inlineStr">
        <is>
          <t>slip_inventory_2026-08.csv; billing_transactions_2022_2026.csv</t>
        </is>
      </c>
    </row>
    <row r="329">
      <c r="A329" s="21">
        <f>'Src_Inventory'!A352</f>
        <v/>
      </c>
      <c r="B329" s="21">
        <f>'Src_Inventory'!B352</f>
        <v/>
      </c>
      <c r="C329" s="21">
        <f>'Src_Inventory'!G352</f>
        <v/>
      </c>
      <c r="D329" s="21">
        <f>"AC-"&amp;A329</f>
        <v/>
      </c>
      <c r="E329" s="21">
        <f>'Src_Inventory'!L352</f>
        <v/>
      </c>
      <c r="F329" s="21">
        <f>'Src_Inventory'!M352</f>
        <v/>
      </c>
      <c r="G329" s="21">
        <f>'Src_Inventory'!N352</f>
        <v/>
      </c>
      <c r="H329" s="22">
        <f>'Src_Inventory'!O352</f>
        <v/>
      </c>
      <c r="I329" s="22">
        <f>ROUNDUP(H329,0)</f>
        <v/>
      </c>
      <c r="J329" s="22">
        <f>'Src_Inventory'!E352</f>
        <v/>
      </c>
      <c r="K329" s="22">
        <f>MAX(I329,J329)</f>
        <v/>
      </c>
      <c r="L329" s="23">
        <f>IF(C329="COVERED",'Parameters &amp; Sources'!$B$11,'Parameters &amp; Sources'!$B$12)</f>
        <v/>
      </c>
      <c r="M329" s="23">
        <f>K329*L329</f>
        <v/>
      </c>
      <c r="N329" s="24">
        <f>COUNTIFS('Src_Billing_Aug'!$E$6:$E$774,A329,'Src_Billing_Aug'!$D$6:$D$774,E329)</f>
        <v/>
      </c>
      <c r="O329" s="22">
        <f>IF(N329=0,"",SUMIFS('Src_Billing_Aug'!$I$6:$I$774,'Src_Billing_Aug'!$E$6:$E$774,A329,'Src_Billing_Aug'!$D$6:$D$774,E329))</f>
        <v/>
      </c>
      <c r="P329" s="23">
        <f>IF(N329=0,"",SUMIFS('Src_Billing_Aug'!$L$6:$L$774,'Src_Billing_Aug'!$E$6:$E$774,A329,'Src_Billing_Aug'!$D$6:$D$774,E329))</f>
        <v/>
      </c>
      <c r="Q329" s="23">
        <f>SUMIFS('Src_Billing_Aug'!$M$6:$M$774,'Src_Billing_Aug'!$E$6:$E$774,A329,'Src_Billing_Aug'!$D$6:$D$774,E329)</f>
        <v/>
      </c>
      <c r="R329" s="23">
        <f>Q329-M329</f>
        <v/>
      </c>
      <c r="S329" s="21">
        <f>IF(N329=0,"MISSING CHARGE",IF(N329&gt;1,"DUPLICATE CHARGE",IF(ABS(R329)&lt;0.005,"MATCH","VARIANCE")))</f>
        <v/>
      </c>
      <c r="T329" s="21">
        <f>IF(AND(C329="COVERED",K329&gt;'Parameters &amp; Sources'!$B$13),"BOARD REVIEW - OVER 40 FT","")</f>
        <v/>
      </c>
      <c r="U329" s="21" t="inlineStr">
        <is>
          <t>slip_inventory_2026-08.csv; billing_transactions_2022_2026.csv</t>
        </is>
      </c>
    </row>
    <row r="330">
      <c r="A330" s="17">
        <f>'Src_Inventory'!A353</f>
        <v/>
      </c>
      <c r="B330" s="17">
        <f>'Src_Inventory'!B353</f>
        <v/>
      </c>
      <c r="C330" s="17">
        <f>'Src_Inventory'!G353</f>
        <v/>
      </c>
      <c r="D330" s="17">
        <f>"AC-"&amp;A330</f>
        <v/>
      </c>
      <c r="E330" s="17">
        <f>'Src_Inventory'!L353</f>
        <v/>
      </c>
      <c r="F330" s="17">
        <f>'Src_Inventory'!M353</f>
        <v/>
      </c>
      <c r="G330" s="17">
        <f>'Src_Inventory'!N353</f>
        <v/>
      </c>
      <c r="H330" s="18">
        <f>'Src_Inventory'!O353</f>
        <v/>
      </c>
      <c r="I330" s="18">
        <f>ROUNDUP(H330,0)</f>
        <v/>
      </c>
      <c r="J330" s="18">
        <f>'Src_Inventory'!E353</f>
        <v/>
      </c>
      <c r="K330" s="18">
        <f>MAX(I330,J330)</f>
        <v/>
      </c>
      <c r="L330" s="19">
        <f>IF(C330="COVERED",'Parameters &amp; Sources'!$B$11,'Parameters &amp; Sources'!$B$12)</f>
        <v/>
      </c>
      <c r="M330" s="19">
        <f>K330*L330</f>
        <v/>
      </c>
      <c r="N330" s="20">
        <f>COUNTIFS('Src_Billing_Aug'!$E$6:$E$774,A330,'Src_Billing_Aug'!$D$6:$D$774,E330)</f>
        <v/>
      </c>
      <c r="O330" s="18">
        <f>IF(N330=0,"",SUMIFS('Src_Billing_Aug'!$I$6:$I$774,'Src_Billing_Aug'!$E$6:$E$774,A330,'Src_Billing_Aug'!$D$6:$D$774,E330))</f>
        <v/>
      </c>
      <c r="P330" s="19">
        <f>IF(N330=0,"",SUMIFS('Src_Billing_Aug'!$L$6:$L$774,'Src_Billing_Aug'!$E$6:$E$774,A330,'Src_Billing_Aug'!$D$6:$D$774,E330))</f>
        <v/>
      </c>
      <c r="Q330" s="19">
        <f>SUMIFS('Src_Billing_Aug'!$M$6:$M$774,'Src_Billing_Aug'!$E$6:$E$774,A330,'Src_Billing_Aug'!$D$6:$D$774,E330)</f>
        <v/>
      </c>
      <c r="R330" s="19">
        <f>Q330-M330</f>
        <v/>
      </c>
      <c r="S330" s="17">
        <f>IF(N330=0,"MISSING CHARGE",IF(N330&gt;1,"DUPLICATE CHARGE",IF(ABS(R330)&lt;0.005,"MATCH","VARIANCE")))</f>
        <v/>
      </c>
      <c r="T330" s="17">
        <f>IF(AND(C330="COVERED",K330&gt;'Parameters &amp; Sources'!$B$13),"BOARD REVIEW - OVER 40 FT","")</f>
        <v/>
      </c>
      <c r="U330" s="17" t="inlineStr">
        <is>
          <t>slip_inventory_2026-08.csv; billing_transactions_2022_2026.csv</t>
        </is>
      </c>
    </row>
    <row r="331">
      <c r="A331" s="21">
        <f>'Src_Inventory'!A354</f>
        <v/>
      </c>
      <c r="B331" s="21">
        <f>'Src_Inventory'!B354</f>
        <v/>
      </c>
      <c r="C331" s="21">
        <f>'Src_Inventory'!G354</f>
        <v/>
      </c>
      <c r="D331" s="21">
        <f>"AC-"&amp;A331</f>
        <v/>
      </c>
      <c r="E331" s="21">
        <f>'Src_Inventory'!L354</f>
        <v/>
      </c>
      <c r="F331" s="21">
        <f>'Src_Inventory'!M354</f>
        <v/>
      </c>
      <c r="G331" s="21">
        <f>'Src_Inventory'!N354</f>
        <v/>
      </c>
      <c r="H331" s="22">
        <f>'Src_Inventory'!O354</f>
        <v/>
      </c>
      <c r="I331" s="22">
        <f>ROUNDUP(H331,0)</f>
        <v/>
      </c>
      <c r="J331" s="22">
        <f>'Src_Inventory'!E354</f>
        <v/>
      </c>
      <c r="K331" s="22">
        <f>MAX(I331,J331)</f>
        <v/>
      </c>
      <c r="L331" s="23">
        <f>IF(C331="COVERED",'Parameters &amp; Sources'!$B$11,'Parameters &amp; Sources'!$B$12)</f>
        <v/>
      </c>
      <c r="M331" s="23">
        <f>K331*L331</f>
        <v/>
      </c>
      <c r="N331" s="24">
        <f>COUNTIFS('Src_Billing_Aug'!$E$6:$E$774,A331,'Src_Billing_Aug'!$D$6:$D$774,E331)</f>
        <v/>
      </c>
      <c r="O331" s="22">
        <f>IF(N331=0,"",SUMIFS('Src_Billing_Aug'!$I$6:$I$774,'Src_Billing_Aug'!$E$6:$E$774,A331,'Src_Billing_Aug'!$D$6:$D$774,E331))</f>
        <v/>
      </c>
      <c r="P331" s="23">
        <f>IF(N331=0,"",SUMIFS('Src_Billing_Aug'!$L$6:$L$774,'Src_Billing_Aug'!$E$6:$E$774,A331,'Src_Billing_Aug'!$D$6:$D$774,E331))</f>
        <v/>
      </c>
      <c r="Q331" s="23">
        <f>SUMIFS('Src_Billing_Aug'!$M$6:$M$774,'Src_Billing_Aug'!$E$6:$E$774,A331,'Src_Billing_Aug'!$D$6:$D$774,E331)</f>
        <v/>
      </c>
      <c r="R331" s="23">
        <f>Q331-M331</f>
        <v/>
      </c>
      <c r="S331" s="21">
        <f>IF(N331=0,"MISSING CHARGE",IF(N331&gt;1,"DUPLICATE CHARGE",IF(ABS(R331)&lt;0.005,"MATCH","VARIANCE")))</f>
        <v/>
      </c>
      <c r="T331" s="21">
        <f>IF(AND(C331="COVERED",K331&gt;'Parameters &amp; Sources'!$B$13),"BOARD REVIEW - OVER 40 FT","")</f>
        <v/>
      </c>
      <c r="U331" s="21" t="inlineStr">
        <is>
          <t>slip_inventory_2026-08.csv; billing_transactions_2022_2026.csv</t>
        </is>
      </c>
    </row>
    <row r="332">
      <c r="A332" s="17">
        <f>'Src_Inventory'!A355</f>
        <v/>
      </c>
      <c r="B332" s="17">
        <f>'Src_Inventory'!B355</f>
        <v/>
      </c>
      <c r="C332" s="17">
        <f>'Src_Inventory'!G355</f>
        <v/>
      </c>
      <c r="D332" s="17">
        <f>"AC-"&amp;A332</f>
        <v/>
      </c>
      <c r="E332" s="17">
        <f>'Src_Inventory'!L355</f>
        <v/>
      </c>
      <c r="F332" s="17">
        <f>'Src_Inventory'!M355</f>
        <v/>
      </c>
      <c r="G332" s="17">
        <f>'Src_Inventory'!N355</f>
        <v/>
      </c>
      <c r="H332" s="18">
        <f>'Src_Inventory'!O355</f>
        <v/>
      </c>
      <c r="I332" s="18">
        <f>ROUNDUP(H332,0)</f>
        <v/>
      </c>
      <c r="J332" s="18">
        <f>'Src_Inventory'!E355</f>
        <v/>
      </c>
      <c r="K332" s="18">
        <f>MAX(I332,J332)</f>
        <v/>
      </c>
      <c r="L332" s="19">
        <f>IF(C332="COVERED",'Parameters &amp; Sources'!$B$11,'Parameters &amp; Sources'!$B$12)</f>
        <v/>
      </c>
      <c r="M332" s="19">
        <f>K332*L332</f>
        <v/>
      </c>
      <c r="N332" s="20">
        <f>COUNTIFS('Src_Billing_Aug'!$E$6:$E$774,A332,'Src_Billing_Aug'!$D$6:$D$774,E332)</f>
        <v/>
      </c>
      <c r="O332" s="18">
        <f>IF(N332=0,"",SUMIFS('Src_Billing_Aug'!$I$6:$I$774,'Src_Billing_Aug'!$E$6:$E$774,A332,'Src_Billing_Aug'!$D$6:$D$774,E332))</f>
        <v/>
      </c>
      <c r="P332" s="19">
        <f>IF(N332=0,"",SUMIFS('Src_Billing_Aug'!$L$6:$L$774,'Src_Billing_Aug'!$E$6:$E$774,A332,'Src_Billing_Aug'!$D$6:$D$774,E332))</f>
        <v/>
      </c>
      <c r="Q332" s="19">
        <f>SUMIFS('Src_Billing_Aug'!$M$6:$M$774,'Src_Billing_Aug'!$E$6:$E$774,A332,'Src_Billing_Aug'!$D$6:$D$774,E332)</f>
        <v/>
      </c>
      <c r="R332" s="19">
        <f>Q332-M332</f>
        <v/>
      </c>
      <c r="S332" s="17">
        <f>IF(N332=0,"MISSING CHARGE",IF(N332&gt;1,"DUPLICATE CHARGE",IF(ABS(R332)&lt;0.005,"MATCH","VARIANCE")))</f>
        <v/>
      </c>
      <c r="T332" s="17">
        <f>IF(AND(C332="COVERED",K332&gt;'Parameters &amp; Sources'!$B$13),"BOARD REVIEW - OVER 40 FT","")</f>
        <v/>
      </c>
      <c r="U332" s="17" t="inlineStr">
        <is>
          <t>slip_inventory_2026-08.csv; billing_transactions_2022_2026.csv</t>
        </is>
      </c>
    </row>
    <row r="333">
      <c r="A333" s="21">
        <f>'Src_Inventory'!A356</f>
        <v/>
      </c>
      <c r="B333" s="21">
        <f>'Src_Inventory'!B356</f>
        <v/>
      </c>
      <c r="C333" s="21">
        <f>'Src_Inventory'!G356</f>
        <v/>
      </c>
      <c r="D333" s="21">
        <f>"AC-"&amp;A333</f>
        <v/>
      </c>
      <c r="E333" s="21">
        <f>'Src_Inventory'!L356</f>
        <v/>
      </c>
      <c r="F333" s="21">
        <f>'Src_Inventory'!M356</f>
        <v/>
      </c>
      <c r="G333" s="21">
        <f>'Src_Inventory'!N356</f>
        <v/>
      </c>
      <c r="H333" s="22">
        <f>'Src_Inventory'!O356</f>
        <v/>
      </c>
      <c r="I333" s="22">
        <f>ROUNDUP(H333,0)</f>
        <v/>
      </c>
      <c r="J333" s="22">
        <f>'Src_Inventory'!E356</f>
        <v/>
      </c>
      <c r="K333" s="22">
        <f>MAX(I333,J333)</f>
        <v/>
      </c>
      <c r="L333" s="23">
        <f>IF(C333="COVERED",'Parameters &amp; Sources'!$B$11,'Parameters &amp; Sources'!$B$12)</f>
        <v/>
      </c>
      <c r="M333" s="23">
        <f>K333*L333</f>
        <v/>
      </c>
      <c r="N333" s="24">
        <f>COUNTIFS('Src_Billing_Aug'!$E$6:$E$774,A333,'Src_Billing_Aug'!$D$6:$D$774,E333)</f>
        <v/>
      </c>
      <c r="O333" s="22">
        <f>IF(N333=0,"",SUMIFS('Src_Billing_Aug'!$I$6:$I$774,'Src_Billing_Aug'!$E$6:$E$774,A333,'Src_Billing_Aug'!$D$6:$D$774,E333))</f>
        <v/>
      </c>
      <c r="P333" s="23">
        <f>IF(N333=0,"",SUMIFS('Src_Billing_Aug'!$L$6:$L$774,'Src_Billing_Aug'!$E$6:$E$774,A333,'Src_Billing_Aug'!$D$6:$D$774,E333))</f>
        <v/>
      </c>
      <c r="Q333" s="23">
        <f>SUMIFS('Src_Billing_Aug'!$M$6:$M$774,'Src_Billing_Aug'!$E$6:$E$774,A333,'Src_Billing_Aug'!$D$6:$D$774,E333)</f>
        <v/>
      </c>
      <c r="R333" s="23">
        <f>Q333-M333</f>
        <v/>
      </c>
      <c r="S333" s="21">
        <f>IF(N333=0,"MISSING CHARGE",IF(N333&gt;1,"DUPLICATE CHARGE",IF(ABS(R333)&lt;0.005,"MATCH","VARIANCE")))</f>
        <v/>
      </c>
      <c r="T333" s="21">
        <f>IF(AND(C333="COVERED",K333&gt;'Parameters &amp; Sources'!$B$13),"BOARD REVIEW - OVER 40 FT","")</f>
        <v/>
      </c>
      <c r="U333" s="21" t="inlineStr">
        <is>
          <t>slip_inventory_2026-08.csv; billing_transactions_2022_2026.csv</t>
        </is>
      </c>
    </row>
    <row r="334">
      <c r="A334" s="17">
        <f>'Src_Inventory'!A357</f>
        <v/>
      </c>
      <c r="B334" s="17">
        <f>'Src_Inventory'!B357</f>
        <v/>
      </c>
      <c r="C334" s="17">
        <f>'Src_Inventory'!G357</f>
        <v/>
      </c>
      <c r="D334" s="17">
        <f>"AC-"&amp;A334</f>
        <v/>
      </c>
      <c r="E334" s="17">
        <f>'Src_Inventory'!L357</f>
        <v/>
      </c>
      <c r="F334" s="17">
        <f>'Src_Inventory'!M357</f>
        <v/>
      </c>
      <c r="G334" s="17">
        <f>'Src_Inventory'!N357</f>
        <v/>
      </c>
      <c r="H334" s="18">
        <f>'Src_Inventory'!O357</f>
        <v/>
      </c>
      <c r="I334" s="18">
        <f>ROUNDUP(H334,0)</f>
        <v/>
      </c>
      <c r="J334" s="18">
        <f>'Src_Inventory'!E357</f>
        <v/>
      </c>
      <c r="K334" s="18">
        <f>MAX(I334,J334)</f>
        <v/>
      </c>
      <c r="L334" s="19">
        <f>IF(C334="COVERED",'Parameters &amp; Sources'!$B$11,'Parameters &amp; Sources'!$B$12)</f>
        <v/>
      </c>
      <c r="M334" s="19">
        <f>K334*L334</f>
        <v/>
      </c>
      <c r="N334" s="20">
        <f>COUNTIFS('Src_Billing_Aug'!$E$6:$E$774,A334,'Src_Billing_Aug'!$D$6:$D$774,E334)</f>
        <v/>
      </c>
      <c r="O334" s="18">
        <f>IF(N334=0,"",SUMIFS('Src_Billing_Aug'!$I$6:$I$774,'Src_Billing_Aug'!$E$6:$E$774,A334,'Src_Billing_Aug'!$D$6:$D$774,E334))</f>
        <v/>
      </c>
      <c r="P334" s="19">
        <f>IF(N334=0,"",SUMIFS('Src_Billing_Aug'!$L$6:$L$774,'Src_Billing_Aug'!$E$6:$E$774,A334,'Src_Billing_Aug'!$D$6:$D$774,E334))</f>
        <v/>
      </c>
      <c r="Q334" s="19">
        <f>SUMIFS('Src_Billing_Aug'!$M$6:$M$774,'Src_Billing_Aug'!$E$6:$E$774,A334,'Src_Billing_Aug'!$D$6:$D$774,E334)</f>
        <v/>
      </c>
      <c r="R334" s="19">
        <f>Q334-M334</f>
        <v/>
      </c>
      <c r="S334" s="17">
        <f>IF(N334=0,"MISSING CHARGE",IF(N334&gt;1,"DUPLICATE CHARGE",IF(ABS(R334)&lt;0.005,"MATCH","VARIANCE")))</f>
        <v/>
      </c>
      <c r="T334" s="17">
        <f>IF(AND(C334="COVERED",K334&gt;'Parameters &amp; Sources'!$B$13),"BOARD REVIEW - OVER 40 FT","")</f>
        <v/>
      </c>
      <c r="U334" s="17" t="inlineStr">
        <is>
          <t>slip_inventory_2026-08.csv; billing_transactions_2022_2026.csv</t>
        </is>
      </c>
    </row>
    <row r="335">
      <c r="A335" s="21">
        <f>'Src_Inventory'!A359</f>
        <v/>
      </c>
      <c r="B335" s="21">
        <f>'Src_Inventory'!B359</f>
        <v/>
      </c>
      <c r="C335" s="21">
        <f>'Src_Inventory'!G359</f>
        <v/>
      </c>
      <c r="D335" s="21">
        <f>"AC-"&amp;A335</f>
        <v/>
      </c>
      <c r="E335" s="21">
        <f>'Src_Inventory'!L359</f>
        <v/>
      </c>
      <c r="F335" s="21">
        <f>'Src_Inventory'!M359</f>
        <v/>
      </c>
      <c r="G335" s="21">
        <f>'Src_Inventory'!N359</f>
        <v/>
      </c>
      <c r="H335" s="22">
        <f>'Src_Inventory'!O359</f>
        <v/>
      </c>
      <c r="I335" s="22">
        <f>ROUNDUP(H335,0)</f>
        <v/>
      </c>
      <c r="J335" s="22">
        <f>'Src_Inventory'!E359</f>
        <v/>
      </c>
      <c r="K335" s="22">
        <f>MAX(I335,J335)</f>
        <v/>
      </c>
      <c r="L335" s="23">
        <f>IF(C335="COVERED",'Parameters &amp; Sources'!$B$11,'Parameters &amp; Sources'!$B$12)</f>
        <v/>
      </c>
      <c r="M335" s="23">
        <f>K335*L335</f>
        <v/>
      </c>
      <c r="N335" s="24">
        <f>COUNTIFS('Src_Billing_Aug'!$E$6:$E$774,A335,'Src_Billing_Aug'!$D$6:$D$774,E335)</f>
        <v/>
      </c>
      <c r="O335" s="22">
        <f>IF(N335=0,"",SUMIFS('Src_Billing_Aug'!$I$6:$I$774,'Src_Billing_Aug'!$E$6:$E$774,A335,'Src_Billing_Aug'!$D$6:$D$774,E335))</f>
        <v/>
      </c>
      <c r="P335" s="23">
        <f>IF(N335=0,"",SUMIFS('Src_Billing_Aug'!$L$6:$L$774,'Src_Billing_Aug'!$E$6:$E$774,A335,'Src_Billing_Aug'!$D$6:$D$774,E335))</f>
        <v/>
      </c>
      <c r="Q335" s="23">
        <f>SUMIFS('Src_Billing_Aug'!$M$6:$M$774,'Src_Billing_Aug'!$E$6:$E$774,A335,'Src_Billing_Aug'!$D$6:$D$774,E335)</f>
        <v/>
      </c>
      <c r="R335" s="23">
        <f>Q335-M335</f>
        <v/>
      </c>
      <c r="S335" s="21">
        <f>IF(N335=0,"MISSING CHARGE",IF(N335&gt;1,"DUPLICATE CHARGE",IF(ABS(R335)&lt;0.005,"MATCH","VARIANCE")))</f>
        <v/>
      </c>
      <c r="T335" s="21">
        <f>IF(AND(C335="COVERED",K335&gt;'Parameters &amp; Sources'!$B$13),"BOARD REVIEW - OVER 40 FT","")</f>
        <v/>
      </c>
      <c r="U335" s="21" t="inlineStr">
        <is>
          <t>slip_inventory_2026-08.csv; billing_transactions_2022_2026.csv</t>
        </is>
      </c>
    </row>
    <row r="336">
      <c r="A336" s="17">
        <f>'Src_Inventory'!A360</f>
        <v/>
      </c>
      <c r="B336" s="17">
        <f>'Src_Inventory'!B360</f>
        <v/>
      </c>
      <c r="C336" s="17">
        <f>'Src_Inventory'!G360</f>
        <v/>
      </c>
      <c r="D336" s="17">
        <f>"AC-"&amp;A336</f>
        <v/>
      </c>
      <c r="E336" s="17">
        <f>'Src_Inventory'!L360</f>
        <v/>
      </c>
      <c r="F336" s="17">
        <f>'Src_Inventory'!M360</f>
        <v/>
      </c>
      <c r="G336" s="17">
        <f>'Src_Inventory'!N360</f>
        <v/>
      </c>
      <c r="H336" s="18">
        <f>'Src_Inventory'!O360</f>
        <v/>
      </c>
      <c r="I336" s="18">
        <f>ROUNDUP(H336,0)</f>
        <v/>
      </c>
      <c r="J336" s="18">
        <f>'Src_Inventory'!E360</f>
        <v/>
      </c>
      <c r="K336" s="18">
        <f>MAX(I336,J336)</f>
        <v/>
      </c>
      <c r="L336" s="19">
        <f>IF(C336="COVERED",'Parameters &amp; Sources'!$B$11,'Parameters &amp; Sources'!$B$12)</f>
        <v/>
      </c>
      <c r="M336" s="19">
        <f>K336*L336</f>
        <v/>
      </c>
      <c r="N336" s="20">
        <f>COUNTIFS('Src_Billing_Aug'!$E$6:$E$774,A336,'Src_Billing_Aug'!$D$6:$D$774,E336)</f>
        <v/>
      </c>
      <c r="O336" s="18">
        <f>IF(N336=0,"",SUMIFS('Src_Billing_Aug'!$I$6:$I$774,'Src_Billing_Aug'!$E$6:$E$774,A336,'Src_Billing_Aug'!$D$6:$D$774,E336))</f>
        <v/>
      </c>
      <c r="P336" s="19">
        <f>IF(N336=0,"",SUMIFS('Src_Billing_Aug'!$L$6:$L$774,'Src_Billing_Aug'!$E$6:$E$774,A336,'Src_Billing_Aug'!$D$6:$D$774,E336))</f>
        <v/>
      </c>
      <c r="Q336" s="19">
        <f>SUMIFS('Src_Billing_Aug'!$M$6:$M$774,'Src_Billing_Aug'!$E$6:$E$774,A336,'Src_Billing_Aug'!$D$6:$D$774,E336)</f>
        <v/>
      </c>
      <c r="R336" s="19">
        <f>Q336-M336</f>
        <v/>
      </c>
      <c r="S336" s="17">
        <f>IF(N336=0,"MISSING CHARGE",IF(N336&gt;1,"DUPLICATE CHARGE",IF(ABS(R336)&lt;0.005,"MATCH","VARIANCE")))</f>
        <v/>
      </c>
      <c r="T336" s="17">
        <f>IF(AND(C336="COVERED",K336&gt;'Parameters &amp; Sources'!$B$13),"BOARD REVIEW - OVER 40 FT","")</f>
        <v/>
      </c>
      <c r="U336" s="17" t="inlineStr">
        <is>
          <t>slip_inventory_2026-08.csv; billing_transactions_2022_2026.csv</t>
        </is>
      </c>
    </row>
    <row r="337">
      <c r="A337" s="21">
        <f>'Src_Inventory'!A361</f>
        <v/>
      </c>
      <c r="B337" s="21">
        <f>'Src_Inventory'!B361</f>
        <v/>
      </c>
      <c r="C337" s="21">
        <f>'Src_Inventory'!G361</f>
        <v/>
      </c>
      <c r="D337" s="21">
        <f>"AC-"&amp;A337</f>
        <v/>
      </c>
      <c r="E337" s="21">
        <f>'Src_Inventory'!L361</f>
        <v/>
      </c>
      <c r="F337" s="21">
        <f>'Src_Inventory'!M361</f>
        <v/>
      </c>
      <c r="G337" s="21">
        <f>'Src_Inventory'!N361</f>
        <v/>
      </c>
      <c r="H337" s="22">
        <f>'Src_Inventory'!O361</f>
        <v/>
      </c>
      <c r="I337" s="22">
        <f>ROUNDUP(H337,0)</f>
        <v/>
      </c>
      <c r="J337" s="22">
        <f>'Src_Inventory'!E361</f>
        <v/>
      </c>
      <c r="K337" s="22">
        <f>MAX(I337,J337)</f>
        <v/>
      </c>
      <c r="L337" s="23">
        <f>IF(C337="COVERED",'Parameters &amp; Sources'!$B$11,'Parameters &amp; Sources'!$B$12)</f>
        <v/>
      </c>
      <c r="M337" s="23">
        <f>K337*L337</f>
        <v/>
      </c>
      <c r="N337" s="24">
        <f>COUNTIFS('Src_Billing_Aug'!$E$6:$E$774,A337,'Src_Billing_Aug'!$D$6:$D$774,E337)</f>
        <v/>
      </c>
      <c r="O337" s="22">
        <f>IF(N337=0,"",SUMIFS('Src_Billing_Aug'!$I$6:$I$774,'Src_Billing_Aug'!$E$6:$E$774,A337,'Src_Billing_Aug'!$D$6:$D$774,E337))</f>
        <v/>
      </c>
      <c r="P337" s="23">
        <f>IF(N337=0,"",SUMIFS('Src_Billing_Aug'!$L$6:$L$774,'Src_Billing_Aug'!$E$6:$E$774,A337,'Src_Billing_Aug'!$D$6:$D$774,E337))</f>
        <v/>
      </c>
      <c r="Q337" s="23">
        <f>SUMIFS('Src_Billing_Aug'!$M$6:$M$774,'Src_Billing_Aug'!$E$6:$E$774,A337,'Src_Billing_Aug'!$D$6:$D$774,E337)</f>
        <v/>
      </c>
      <c r="R337" s="23">
        <f>Q337-M337</f>
        <v/>
      </c>
      <c r="S337" s="21">
        <f>IF(N337=0,"MISSING CHARGE",IF(N337&gt;1,"DUPLICATE CHARGE",IF(ABS(R337)&lt;0.005,"MATCH","VARIANCE")))</f>
        <v/>
      </c>
      <c r="T337" s="21">
        <f>IF(AND(C337="COVERED",K337&gt;'Parameters &amp; Sources'!$B$13),"BOARD REVIEW - OVER 40 FT","")</f>
        <v/>
      </c>
      <c r="U337" s="21" t="inlineStr">
        <is>
          <t>slip_inventory_2026-08.csv; billing_transactions_2022_2026.csv</t>
        </is>
      </c>
    </row>
    <row r="338">
      <c r="A338" s="17">
        <f>'Src_Inventory'!A362</f>
        <v/>
      </c>
      <c r="B338" s="17">
        <f>'Src_Inventory'!B362</f>
        <v/>
      </c>
      <c r="C338" s="17">
        <f>'Src_Inventory'!G362</f>
        <v/>
      </c>
      <c r="D338" s="17">
        <f>"AC-"&amp;A338</f>
        <v/>
      </c>
      <c r="E338" s="17">
        <f>'Src_Inventory'!L362</f>
        <v/>
      </c>
      <c r="F338" s="17">
        <f>'Src_Inventory'!M362</f>
        <v/>
      </c>
      <c r="G338" s="17">
        <f>'Src_Inventory'!N362</f>
        <v/>
      </c>
      <c r="H338" s="18">
        <f>'Src_Inventory'!O362</f>
        <v/>
      </c>
      <c r="I338" s="18">
        <f>ROUNDUP(H338,0)</f>
        <v/>
      </c>
      <c r="J338" s="18">
        <f>'Src_Inventory'!E362</f>
        <v/>
      </c>
      <c r="K338" s="18">
        <f>MAX(I338,J338)</f>
        <v/>
      </c>
      <c r="L338" s="19">
        <f>IF(C338="COVERED",'Parameters &amp; Sources'!$B$11,'Parameters &amp; Sources'!$B$12)</f>
        <v/>
      </c>
      <c r="M338" s="19">
        <f>K338*L338</f>
        <v/>
      </c>
      <c r="N338" s="20">
        <f>COUNTIFS('Src_Billing_Aug'!$E$6:$E$774,A338,'Src_Billing_Aug'!$D$6:$D$774,E338)</f>
        <v/>
      </c>
      <c r="O338" s="18">
        <f>IF(N338=0,"",SUMIFS('Src_Billing_Aug'!$I$6:$I$774,'Src_Billing_Aug'!$E$6:$E$774,A338,'Src_Billing_Aug'!$D$6:$D$774,E338))</f>
        <v/>
      </c>
      <c r="P338" s="19">
        <f>IF(N338=0,"",SUMIFS('Src_Billing_Aug'!$L$6:$L$774,'Src_Billing_Aug'!$E$6:$E$774,A338,'Src_Billing_Aug'!$D$6:$D$774,E338))</f>
        <v/>
      </c>
      <c r="Q338" s="19">
        <f>SUMIFS('Src_Billing_Aug'!$M$6:$M$774,'Src_Billing_Aug'!$E$6:$E$774,A338,'Src_Billing_Aug'!$D$6:$D$774,E338)</f>
        <v/>
      </c>
      <c r="R338" s="19">
        <f>Q338-M338</f>
        <v/>
      </c>
      <c r="S338" s="17">
        <f>IF(N338=0,"MISSING CHARGE",IF(N338&gt;1,"DUPLICATE CHARGE",IF(ABS(R338)&lt;0.005,"MATCH","VARIANCE")))</f>
        <v/>
      </c>
      <c r="T338" s="17">
        <f>IF(AND(C338="COVERED",K338&gt;'Parameters &amp; Sources'!$B$13),"BOARD REVIEW - OVER 40 FT","")</f>
        <v/>
      </c>
      <c r="U338" s="17" t="inlineStr">
        <is>
          <t>slip_inventory_2026-08.csv; billing_transactions_2022_2026.csv</t>
        </is>
      </c>
    </row>
    <row r="339">
      <c r="A339" s="21">
        <f>'Src_Inventory'!A363</f>
        <v/>
      </c>
      <c r="B339" s="21">
        <f>'Src_Inventory'!B363</f>
        <v/>
      </c>
      <c r="C339" s="21">
        <f>'Src_Inventory'!G363</f>
        <v/>
      </c>
      <c r="D339" s="21">
        <f>"AC-"&amp;A339</f>
        <v/>
      </c>
      <c r="E339" s="21">
        <f>'Src_Inventory'!L363</f>
        <v/>
      </c>
      <c r="F339" s="21">
        <f>'Src_Inventory'!M363</f>
        <v/>
      </c>
      <c r="G339" s="21">
        <f>'Src_Inventory'!N363</f>
        <v/>
      </c>
      <c r="H339" s="22">
        <f>'Src_Inventory'!O363</f>
        <v/>
      </c>
      <c r="I339" s="22">
        <f>ROUNDUP(H339,0)</f>
        <v/>
      </c>
      <c r="J339" s="22">
        <f>'Src_Inventory'!E363</f>
        <v/>
      </c>
      <c r="K339" s="22">
        <f>MAX(I339,J339)</f>
        <v/>
      </c>
      <c r="L339" s="23">
        <f>IF(C339="COVERED",'Parameters &amp; Sources'!$B$11,'Parameters &amp; Sources'!$B$12)</f>
        <v/>
      </c>
      <c r="M339" s="23">
        <f>K339*L339</f>
        <v/>
      </c>
      <c r="N339" s="24">
        <f>COUNTIFS('Src_Billing_Aug'!$E$6:$E$774,A339,'Src_Billing_Aug'!$D$6:$D$774,E339)</f>
        <v/>
      </c>
      <c r="O339" s="22">
        <f>IF(N339=0,"",SUMIFS('Src_Billing_Aug'!$I$6:$I$774,'Src_Billing_Aug'!$E$6:$E$774,A339,'Src_Billing_Aug'!$D$6:$D$774,E339))</f>
        <v/>
      </c>
      <c r="P339" s="23">
        <f>IF(N339=0,"",SUMIFS('Src_Billing_Aug'!$L$6:$L$774,'Src_Billing_Aug'!$E$6:$E$774,A339,'Src_Billing_Aug'!$D$6:$D$774,E339))</f>
        <v/>
      </c>
      <c r="Q339" s="23">
        <f>SUMIFS('Src_Billing_Aug'!$M$6:$M$774,'Src_Billing_Aug'!$E$6:$E$774,A339,'Src_Billing_Aug'!$D$6:$D$774,E339)</f>
        <v/>
      </c>
      <c r="R339" s="23">
        <f>Q339-M339</f>
        <v/>
      </c>
      <c r="S339" s="21">
        <f>IF(N339=0,"MISSING CHARGE",IF(N339&gt;1,"DUPLICATE CHARGE",IF(ABS(R339)&lt;0.005,"MATCH","VARIANCE")))</f>
        <v/>
      </c>
      <c r="T339" s="21">
        <f>IF(AND(C339="COVERED",K339&gt;'Parameters &amp; Sources'!$B$13),"BOARD REVIEW - OVER 40 FT","")</f>
        <v/>
      </c>
      <c r="U339" s="21" t="inlineStr">
        <is>
          <t>slip_inventory_2026-08.csv; billing_transactions_2022_2026.csv</t>
        </is>
      </c>
    </row>
    <row r="340">
      <c r="A340" s="17">
        <f>'Src_Inventory'!A365</f>
        <v/>
      </c>
      <c r="B340" s="17">
        <f>'Src_Inventory'!B365</f>
        <v/>
      </c>
      <c r="C340" s="17">
        <f>'Src_Inventory'!G365</f>
        <v/>
      </c>
      <c r="D340" s="17">
        <f>"AC-"&amp;A340</f>
        <v/>
      </c>
      <c r="E340" s="17">
        <f>'Src_Inventory'!L365</f>
        <v/>
      </c>
      <c r="F340" s="17">
        <f>'Src_Inventory'!M365</f>
        <v/>
      </c>
      <c r="G340" s="17">
        <f>'Src_Inventory'!N365</f>
        <v/>
      </c>
      <c r="H340" s="18">
        <f>'Src_Inventory'!O365</f>
        <v/>
      </c>
      <c r="I340" s="18">
        <f>ROUNDUP(H340,0)</f>
        <v/>
      </c>
      <c r="J340" s="18">
        <f>'Src_Inventory'!E365</f>
        <v/>
      </c>
      <c r="K340" s="18">
        <f>MAX(I340,J340)</f>
        <v/>
      </c>
      <c r="L340" s="19">
        <f>IF(C340="COVERED",'Parameters &amp; Sources'!$B$11,'Parameters &amp; Sources'!$B$12)</f>
        <v/>
      </c>
      <c r="M340" s="19">
        <f>K340*L340</f>
        <v/>
      </c>
      <c r="N340" s="20">
        <f>COUNTIFS('Src_Billing_Aug'!$E$6:$E$774,A340,'Src_Billing_Aug'!$D$6:$D$774,E340)</f>
        <v/>
      </c>
      <c r="O340" s="18">
        <f>IF(N340=0,"",SUMIFS('Src_Billing_Aug'!$I$6:$I$774,'Src_Billing_Aug'!$E$6:$E$774,A340,'Src_Billing_Aug'!$D$6:$D$774,E340))</f>
        <v/>
      </c>
      <c r="P340" s="19">
        <f>IF(N340=0,"",SUMIFS('Src_Billing_Aug'!$L$6:$L$774,'Src_Billing_Aug'!$E$6:$E$774,A340,'Src_Billing_Aug'!$D$6:$D$774,E340))</f>
        <v/>
      </c>
      <c r="Q340" s="19">
        <f>SUMIFS('Src_Billing_Aug'!$M$6:$M$774,'Src_Billing_Aug'!$E$6:$E$774,A340,'Src_Billing_Aug'!$D$6:$D$774,E340)</f>
        <v/>
      </c>
      <c r="R340" s="19">
        <f>Q340-M340</f>
        <v/>
      </c>
      <c r="S340" s="17">
        <f>IF(N340=0,"MISSING CHARGE",IF(N340&gt;1,"DUPLICATE CHARGE",IF(ABS(R340)&lt;0.005,"MATCH","VARIANCE")))</f>
        <v/>
      </c>
      <c r="T340" s="17">
        <f>IF(AND(C340="COVERED",K340&gt;'Parameters &amp; Sources'!$B$13),"BOARD REVIEW - OVER 40 FT","")</f>
        <v/>
      </c>
      <c r="U340" s="17" t="inlineStr">
        <is>
          <t>slip_inventory_2026-08.csv; billing_transactions_2022_2026.csv</t>
        </is>
      </c>
    </row>
    <row r="341">
      <c r="A341" s="21">
        <f>'Src_Inventory'!A366</f>
        <v/>
      </c>
      <c r="B341" s="21">
        <f>'Src_Inventory'!B366</f>
        <v/>
      </c>
      <c r="C341" s="21">
        <f>'Src_Inventory'!G366</f>
        <v/>
      </c>
      <c r="D341" s="21">
        <f>"AC-"&amp;A341</f>
        <v/>
      </c>
      <c r="E341" s="21">
        <f>'Src_Inventory'!L366</f>
        <v/>
      </c>
      <c r="F341" s="21">
        <f>'Src_Inventory'!M366</f>
        <v/>
      </c>
      <c r="G341" s="21">
        <f>'Src_Inventory'!N366</f>
        <v/>
      </c>
      <c r="H341" s="22">
        <f>'Src_Inventory'!O366</f>
        <v/>
      </c>
      <c r="I341" s="22">
        <f>ROUNDUP(H341,0)</f>
        <v/>
      </c>
      <c r="J341" s="22">
        <f>'Src_Inventory'!E366</f>
        <v/>
      </c>
      <c r="K341" s="22">
        <f>MAX(I341,J341)</f>
        <v/>
      </c>
      <c r="L341" s="23">
        <f>IF(C341="COVERED",'Parameters &amp; Sources'!$B$11,'Parameters &amp; Sources'!$B$12)</f>
        <v/>
      </c>
      <c r="M341" s="23">
        <f>K341*L341</f>
        <v/>
      </c>
      <c r="N341" s="24">
        <f>COUNTIFS('Src_Billing_Aug'!$E$6:$E$774,A341,'Src_Billing_Aug'!$D$6:$D$774,E341)</f>
        <v/>
      </c>
      <c r="O341" s="22">
        <f>IF(N341=0,"",SUMIFS('Src_Billing_Aug'!$I$6:$I$774,'Src_Billing_Aug'!$E$6:$E$774,A341,'Src_Billing_Aug'!$D$6:$D$774,E341))</f>
        <v/>
      </c>
      <c r="P341" s="23">
        <f>IF(N341=0,"",SUMIFS('Src_Billing_Aug'!$L$6:$L$774,'Src_Billing_Aug'!$E$6:$E$774,A341,'Src_Billing_Aug'!$D$6:$D$774,E341))</f>
        <v/>
      </c>
      <c r="Q341" s="23">
        <f>SUMIFS('Src_Billing_Aug'!$M$6:$M$774,'Src_Billing_Aug'!$E$6:$E$774,A341,'Src_Billing_Aug'!$D$6:$D$774,E341)</f>
        <v/>
      </c>
      <c r="R341" s="23">
        <f>Q341-M341</f>
        <v/>
      </c>
      <c r="S341" s="21">
        <f>IF(N341=0,"MISSING CHARGE",IF(N341&gt;1,"DUPLICATE CHARGE",IF(ABS(R341)&lt;0.005,"MATCH","VARIANCE")))</f>
        <v/>
      </c>
      <c r="T341" s="21">
        <f>IF(AND(C341="COVERED",K341&gt;'Parameters &amp; Sources'!$B$13),"BOARD REVIEW - OVER 40 FT","")</f>
        <v/>
      </c>
      <c r="U341" s="21" t="inlineStr">
        <is>
          <t>slip_inventory_2026-08.csv; billing_transactions_2022_2026.csv</t>
        </is>
      </c>
    </row>
    <row r="342">
      <c r="A342" s="17">
        <f>'Src_Inventory'!A367</f>
        <v/>
      </c>
      <c r="B342" s="17">
        <f>'Src_Inventory'!B367</f>
        <v/>
      </c>
      <c r="C342" s="17">
        <f>'Src_Inventory'!G367</f>
        <v/>
      </c>
      <c r="D342" s="17">
        <f>"AC-"&amp;A342</f>
        <v/>
      </c>
      <c r="E342" s="17">
        <f>'Src_Inventory'!L367</f>
        <v/>
      </c>
      <c r="F342" s="17">
        <f>'Src_Inventory'!M367</f>
        <v/>
      </c>
      <c r="G342" s="17">
        <f>'Src_Inventory'!N367</f>
        <v/>
      </c>
      <c r="H342" s="18">
        <f>'Src_Inventory'!O367</f>
        <v/>
      </c>
      <c r="I342" s="18">
        <f>ROUNDUP(H342,0)</f>
        <v/>
      </c>
      <c r="J342" s="18">
        <f>'Src_Inventory'!E367</f>
        <v/>
      </c>
      <c r="K342" s="18">
        <f>MAX(I342,J342)</f>
        <v/>
      </c>
      <c r="L342" s="19">
        <f>IF(C342="COVERED",'Parameters &amp; Sources'!$B$11,'Parameters &amp; Sources'!$B$12)</f>
        <v/>
      </c>
      <c r="M342" s="19">
        <f>K342*L342</f>
        <v/>
      </c>
      <c r="N342" s="20">
        <f>COUNTIFS('Src_Billing_Aug'!$E$6:$E$774,A342,'Src_Billing_Aug'!$D$6:$D$774,E342)</f>
        <v/>
      </c>
      <c r="O342" s="18">
        <f>IF(N342=0,"",SUMIFS('Src_Billing_Aug'!$I$6:$I$774,'Src_Billing_Aug'!$E$6:$E$774,A342,'Src_Billing_Aug'!$D$6:$D$774,E342))</f>
        <v/>
      </c>
      <c r="P342" s="19">
        <f>IF(N342=0,"",SUMIFS('Src_Billing_Aug'!$L$6:$L$774,'Src_Billing_Aug'!$E$6:$E$774,A342,'Src_Billing_Aug'!$D$6:$D$774,E342))</f>
        <v/>
      </c>
      <c r="Q342" s="19">
        <f>SUMIFS('Src_Billing_Aug'!$M$6:$M$774,'Src_Billing_Aug'!$E$6:$E$774,A342,'Src_Billing_Aug'!$D$6:$D$774,E342)</f>
        <v/>
      </c>
      <c r="R342" s="19">
        <f>Q342-M342</f>
        <v/>
      </c>
      <c r="S342" s="17">
        <f>IF(N342=0,"MISSING CHARGE",IF(N342&gt;1,"DUPLICATE CHARGE",IF(ABS(R342)&lt;0.005,"MATCH","VARIANCE")))</f>
        <v/>
      </c>
      <c r="T342" s="17">
        <f>IF(AND(C342="COVERED",K342&gt;'Parameters &amp; Sources'!$B$13),"BOARD REVIEW - OVER 40 FT","")</f>
        <v/>
      </c>
      <c r="U342" s="17" t="inlineStr">
        <is>
          <t>slip_inventory_2026-08.csv; billing_transactions_2022_2026.csv</t>
        </is>
      </c>
    </row>
    <row r="343">
      <c r="A343" s="21">
        <f>'Src_Inventory'!A368</f>
        <v/>
      </c>
      <c r="B343" s="21">
        <f>'Src_Inventory'!B368</f>
        <v/>
      </c>
      <c r="C343" s="21">
        <f>'Src_Inventory'!G368</f>
        <v/>
      </c>
      <c r="D343" s="21">
        <f>"AC-"&amp;A343</f>
        <v/>
      </c>
      <c r="E343" s="21">
        <f>'Src_Inventory'!L368</f>
        <v/>
      </c>
      <c r="F343" s="21">
        <f>'Src_Inventory'!M368</f>
        <v/>
      </c>
      <c r="G343" s="21">
        <f>'Src_Inventory'!N368</f>
        <v/>
      </c>
      <c r="H343" s="22">
        <f>'Src_Inventory'!O368</f>
        <v/>
      </c>
      <c r="I343" s="22">
        <f>ROUNDUP(H343,0)</f>
        <v/>
      </c>
      <c r="J343" s="22">
        <f>'Src_Inventory'!E368</f>
        <v/>
      </c>
      <c r="K343" s="22">
        <f>MAX(I343,J343)</f>
        <v/>
      </c>
      <c r="L343" s="23">
        <f>IF(C343="COVERED",'Parameters &amp; Sources'!$B$11,'Parameters &amp; Sources'!$B$12)</f>
        <v/>
      </c>
      <c r="M343" s="23">
        <f>K343*L343</f>
        <v/>
      </c>
      <c r="N343" s="24">
        <f>COUNTIFS('Src_Billing_Aug'!$E$6:$E$774,A343,'Src_Billing_Aug'!$D$6:$D$774,E343)</f>
        <v/>
      </c>
      <c r="O343" s="22">
        <f>IF(N343=0,"",SUMIFS('Src_Billing_Aug'!$I$6:$I$774,'Src_Billing_Aug'!$E$6:$E$774,A343,'Src_Billing_Aug'!$D$6:$D$774,E343))</f>
        <v/>
      </c>
      <c r="P343" s="23">
        <f>IF(N343=0,"",SUMIFS('Src_Billing_Aug'!$L$6:$L$774,'Src_Billing_Aug'!$E$6:$E$774,A343,'Src_Billing_Aug'!$D$6:$D$774,E343))</f>
        <v/>
      </c>
      <c r="Q343" s="23">
        <f>SUMIFS('Src_Billing_Aug'!$M$6:$M$774,'Src_Billing_Aug'!$E$6:$E$774,A343,'Src_Billing_Aug'!$D$6:$D$774,E343)</f>
        <v/>
      </c>
      <c r="R343" s="23">
        <f>Q343-M343</f>
        <v/>
      </c>
      <c r="S343" s="21">
        <f>IF(N343=0,"MISSING CHARGE",IF(N343&gt;1,"DUPLICATE CHARGE",IF(ABS(R343)&lt;0.005,"MATCH","VARIANCE")))</f>
        <v/>
      </c>
      <c r="T343" s="21">
        <f>IF(AND(C343="COVERED",K343&gt;'Parameters &amp; Sources'!$B$13),"BOARD REVIEW - OVER 40 FT","")</f>
        <v/>
      </c>
      <c r="U343" s="21" t="inlineStr">
        <is>
          <t>slip_inventory_2026-08.csv; billing_transactions_2022_2026.csv</t>
        </is>
      </c>
    </row>
    <row r="344">
      <c r="A344" s="17">
        <f>'Src_Inventory'!A369</f>
        <v/>
      </c>
      <c r="B344" s="17">
        <f>'Src_Inventory'!B369</f>
        <v/>
      </c>
      <c r="C344" s="17">
        <f>'Src_Inventory'!G369</f>
        <v/>
      </c>
      <c r="D344" s="17">
        <f>"AC-"&amp;A344</f>
        <v/>
      </c>
      <c r="E344" s="17">
        <f>'Src_Inventory'!L369</f>
        <v/>
      </c>
      <c r="F344" s="17">
        <f>'Src_Inventory'!M369</f>
        <v/>
      </c>
      <c r="G344" s="17">
        <f>'Src_Inventory'!N369</f>
        <v/>
      </c>
      <c r="H344" s="18">
        <f>'Src_Inventory'!O369</f>
        <v/>
      </c>
      <c r="I344" s="18">
        <f>ROUNDUP(H344,0)</f>
        <v/>
      </c>
      <c r="J344" s="18">
        <f>'Src_Inventory'!E369</f>
        <v/>
      </c>
      <c r="K344" s="18">
        <f>MAX(I344,J344)</f>
        <v/>
      </c>
      <c r="L344" s="19">
        <f>IF(C344="COVERED",'Parameters &amp; Sources'!$B$11,'Parameters &amp; Sources'!$B$12)</f>
        <v/>
      </c>
      <c r="M344" s="19">
        <f>K344*L344</f>
        <v/>
      </c>
      <c r="N344" s="20">
        <f>COUNTIFS('Src_Billing_Aug'!$E$6:$E$774,A344,'Src_Billing_Aug'!$D$6:$D$774,E344)</f>
        <v/>
      </c>
      <c r="O344" s="18">
        <f>IF(N344=0,"",SUMIFS('Src_Billing_Aug'!$I$6:$I$774,'Src_Billing_Aug'!$E$6:$E$774,A344,'Src_Billing_Aug'!$D$6:$D$774,E344))</f>
        <v/>
      </c>
      <c r="P344" s="19">
        <f>IF(N344=0,"",SUMIFS('Src_Billing_Aug'!$L$6:$L$774,'Src_Billing_Aug'!$E$6:$E$774,A344,'Src_Billing_Aug'!$D$6:$D$774,E344))</f>
        <v/>
      </c>
      <c r="Q344" s="19">
        <f>SUMIFS('Src_Billing_Aug'!$M$6:$M$774,'Src_Billing_Aug'!$E$6:$E$774,A344,'Src_Billing_Aug'!$D$6:$D$774,E344)</f>
        <v/>
      </c>
      <c r="R344" s="19">
        <f>Q344-M344</f>
        <v/>
      </c>
      <c r="S344" s="17">
        <f>IF(N344=0,"MISSING CHARGE",IF(N344&gt;1,"DUPLICATE CHARGE",IF(ABS(R344)&lt;0.005,"MATCH","VARIANCE")))</f>
        <v/>
      </c>
      <c r="T344" s="17">
        <f>IF(AND(C344="COVERED",K344&gt;'Parameters &amp; Sources'!$B$13),"BOARD REVIEW - OVER 40 FT","")</f>
        <v/>
      </c>
      <c r="U344" s="17" t="inlineStr">
        <is>
          <t>slip_inventory_2026-08.csv; billing_transactions_2022_2026.csv</t>
        </is>
      </c>
    </row>
    <row r="345">
      <c r="A345" s="21">
        <f>'Src_Inventory'!A370</f>
        <v/>
      </c>
      <c r="B345" s="21">
        <f>'Src_Inventory'!B370</f>
        <v/>
      </c>
      <c r="C345" s="21">
        <f>'Src_Inventory'!G370</f>
        <v/>
      </c>
      <c r="D345" s="21">
        <f>"AC-"&amp;A345</f>
        <v/>
      </c>
      <c r="E345" s="21">
        <f>'Src_Inventory'!L370</f>
        <v/>
      </c>
      <c r="F345" s="21">
        <f>'Src_Inventory'!M370</f>
        <v/>
      </c>
      <c r="G345" s="21">
        <f>'Src_Inventory'!N370</f>
        <v/>
      </c>
      <c r="H345" s="22">
        <f>'Src_Inventory'!O370</f>
        <v/>
      </c>
      <c r="I345" s="22">
        <f>ROUNDUP(H345,0)</f>
        <v/>
      </c>
      <c r="J345" s="22">
        <f>'Src_Inventory'!E370</f>
        <v/>
      </c>
      <c r="K345" s="22">
        <f>MAX(I345,J345)</f>
        <v/>
      </c>
      <c r="L345" s="23">
        <f>IF(C345="COVERED",'Parameters &amp; Sources'!$B$11,'Parameters &amp; Sources'!$B$12)</f>
        <v/>
      </c>
      <c r="M345" s="23">
        <f>K345*L345</f>
        <v/>
      </c>
      <c r="N345" s="24">
        <f>COUNTIFS('Src_Billing_Aug'!$E$6:$E$774,A345,'Src_Billing_Aug'!$D$6:$D$774,E345)</f>
        <v/>
      </c>
      <c r="O345" s="22">
        <f>IF(N345=0,"",SUMIFS('Src_Billing_Aug'!$I$6:$I$774,'Src_Billing_Aug'!$E$6:$E$774,A345,'Src_Billing_Aug'!$D$6:$D$774,E345))</f>
        <v/>
      </c>
      <c r="P345" s="23">
        <f>IF(N345=0,"",SUMIFS('Src_Billing_Aug'!$L$6:$L$774,'Src_Billing_Aug'!$E$6:$E$774,A345,'Src_Billing_Aug'!$D$6:$D$774,E345))</f>
        <v/>
      </c>
      <c r="Q345" s="23">
        <f>SUMIFS('Src_Billing_Aug'!$M$6:$M$774,'Src_Billing_Aug'!$E$6:$E$774,A345,'Src_Billing_Aug'!$D$6:$D$774,E345)</f>
        <v/>
      </c>
      <c r="R345" s="23">
        <f>Q345-M345</f>
        <v/>
      </c>
      <c r="S345" s="21">
        <f>IF(N345=0,"MISSING CHARGE",IF(N345&gt;1,"DUPLICATE CHARGE",IF(ABS(R345)&lt;0.005,"MATCH","VARIANCE")))</f>
        <v/>
      </c>
      <c r="T345" s="21">
        <f>IF(AND(C345="COVERED",K345&gt;'Parameters &amp; Sources'!$B$13),"BOARD REVIEW - OVER 40 FT","")</f>
        <v/>
      </c>
      <c r="U345" s="21" t="inlineStr">
        <is>
          <t>slip_inventory_2026-08.csv; billing_transactions_2022_2026.csv</t>
        </is>
      </c>
    </row>
    <row r="346">
      <c r="A346" s="17">
        <f>'Src_Inventory'!A371</f>
        <v/>
      </c>
      <c r="B346" s="17">
        <f>'Src_Inventory'!B371</f>
        <v/>
      </c>
      <c r="C346" s="17">
        <f>'Src_Inventory'!G371</f>
        <v/>
      </c>
      <c r="D346" s="17">
        <f>"AC-"&amp;A346</f>
        <v/>
      </c>
      <c r="E346" s="17">
        <f>'Src_Inventory'!L371</f>
        <v/>
      </c>
      <c r="F346" s="17">
        <f>'Src_Inventory'!M371</f>
        <v/>
      </c>
      <c r="G346" s="17">
        <f>'Src_Inventory'!N371</f>
        <v/>
      </c>
      <c r="H346" s="18">
        <f>'Src_Inventory'!O371</f>
        <v/>
      </c>
      <c r="I346" s="18">
        <f>ROUNDUP(H346,0)</f>
        <v/>
      </c>
      <c r="J346" s="18">
        <f>'Src_Inventory'!E371</f>
        <v/>
      </c>
      <c r="K346" s="18">
        <f>MAX(I346,J346)</f>
        <v/>
      </c>
      <c r="L346" s="19">
        <f>IF(C346="COVERED",'Parameters &amp; Sources'!$B$11,'Parameters &amp; Sources'!$B$12)</f>
        <v/>
      </c>
      <c r="M346" s="19">
        <f>K346*L346</f>
        <v/>
      </c>
      <c r="N346" s="20">
        <f>COUNTIFS('Src_Billing_Aug'!$E$6:$E$774,A346,'Src_Billing_Aug'!$D$6:$D$774,E346)</f>
        <v/>
      </c>
      <c r="O346" s="18">
        <f>IF(N346=0,"",SUMIFS('Src_Billing_Aug'!$I$6:$I$774,'Src_Billing_Aug'!$E$6:$E$774,A346,'Src_Billing_Aug'!$D$6:$D$774,E346))</f>
        <v/>
      </c>
      <c r="P346" s="19">
        <f>IF(N346=0,"",SUMIFS('Src_Billing_Aug'!$L$6:$L$774,'Src_Billing_Aug'!$E$6:$E$774,A346,'Src_Billing_Aug'!$D$6:$D$774,E346))</f>
        <v/>
      </c>
      <c r="Q346" s="19">
        <f>SUMIFS('Src_Billing_Aug'!$M$6:$M$774,'Src_Billing_Aug'!$E$6:$E$774,A346,'Src_Billing_Aug'!$D$6:$D$774,E346)</f>
        <v/>
      </c>
      <c r="R346" s="19">
        <f>Q346-M346</f>
        <v/>
      </c>
      <c r="S346" s="17">
        <f>IF(N346=0,"MISSING CHARGE",IF(N346&gt;1,"DUPLICATE CHARGE",IF(ABS(R346)&lt;0.005,"MATCH","VARIANCE")))</f>
        <v/>
      </c>
      <c r="T346" s="17">
        <f>IF(AND(C346="COVERED",K346&gt;'Parameters &amp; Sources'!$B$13),"BOARD REVIEW - OVER 40 FT","")</f>
        <v/>
      </c>
      <c r="U346" s="17" t="inlineStr">
        <is>
          <t>slip_inventory_2026-08.csv; billing_transactions_2022_2026.csv</t>
        </is>
      </c>
    </row>
    <row r="347">
      <c r="A347" s="21">
        <f>'Src_Inventory'!A372</f>
        <v/>
      </c>
      <c r="B347" s="21">
        <f>'Src_Inventory'!B372</f>
        <v/>
      </c>
      <c r="C347" s="21">
        <f>'Src_Inventory'!G372</f>
        <v/>
      </c>
      <c r="D347" s="21">
        <f>"AC-"&amp;A347</f>
        <v/>
      </c>
      <c r="E347" s="21">
        <f>'Src_Inventory'!L372</f>
        <v/>
      </c>
      <c r="F347" s="21">
        <f>'Src_Inventory'!M372</f>
        <v/>
      </c>
      <c r="G347" s="21">
        <f>'Src_Inventory'!N372</f>
        <v/>
      </c>
      <c r="H347" s="22">
        <f>'Src_Inventory'!O372</f>
        <v/>
      </c>
      <c r="I347" s="22">
        <f>ROUNDUP(H347,0)</f>
        <v/>
      </c>
      <c r="J347" s="22">
        <f>'Src_Inventory'!E372</f>
        <v/>
      </c>
      <c r="K347" s="22">
        <f>MAX(I347,J347)</f>
        <v/>
      </c>
      <c r="L347" s="23">
        <f>IF(C347="COVERED",'Parameters &amp; Sources'!$B$11,'Parameters &amp; Sources'!$B$12)</f>
        <v/>
      </c>
      <c r="M347" s="23">
        <f>K347*L347</f>
        <v/>
      </c>
      <c r="N347" s="24">
        <f>COUNTIFS('Src_Billing_Aug'!$E$6:$E$774,A347,'Src_Billing_Aug'!$D$6:$D$774,E347)</f>
        <v/>
      </c>
      <c r="O347" s="22">
        <f>IF(N347=0,"",SUMIFS('Src_Billing_Aug'!$I$6:$I$774,'Src_Billing_Aug'!$E$6:$E$774,A347,'Src_Billing_Aug'!$D$6:$D$774,E347))</f>
        <v/>
      </c>
      <c r="P347" s="23">
        <f>IF(N347=0,"",SUMIFS('Src_Billing_Aug'!$L$6:$L$774,'Src_Billing_Aug'!$E$6:$E$774,A347,'Src_Billing_Aug'!$D$6:$D$774,E347))</f>
        <v/>
      </c>
      <c r="Q347" s="23">
        <f>SUMIFS('Src_Billing_Aug'!$M$6:$M$774,'Src_Billing_Aug'!$E$6:$E$774,A347,'Src_Billing_Aug'!$D$6:$D$774,E347)</f>
        <v/>
      </c>
      <c r="R347" s="23">
        <f>Q347-M347</f>
        <v/>
      </c>
      <c r="S347" s="21">
        <f>IF(N347=0,"MISSING CHARGE",IF(N347&gt;1,"DUPLICATE CHARGE",IF(ABS(R347)&lt;0.005,"MATCH","VARIANCE")))</f>
        <v/>
      </c>
      <c r="T347" s="21">
        <f>IF(AND(C347="COVERED",K347&gt;'Parameters &amp; Sources'!$B$13),"BOARD REVIEW - OVER 40 FT","")</f>
        <v/>
      </c>
      <c r="U347" s="21" t="inlineStr">
        <is>
          <t>slip_inventory_2026-08.csv; billing_transactions_2022_2026.csv</t>
        </is>
      </c>
    </row>
    <row r="348">
      <c r="A348" s="17">
        <f>'Src_Inventory'!A373</f>
        <v/>
      </c>
      <c r="B348" s="17">
        <f>'Src_Inventory'!B373</f>
        <v/>
      </c>
      <c r="C348" s="17">
        <f>'Src_Inventory'!G373</f>
        <v/>
      </c>
      <c r="D348" s="17">
        <f>"AC-"&amp;A348</f>
        <v/>
      </c>
      <c r="E348" s="17">
        <f>'Src_Inventory'!L373</f>
        <v/>
      </c>
      <c r="F348" s="17">
        <f>'Src_Inventory'!M373</f>
        <v/>
      </c>
      <c r="G348" s="17">
        <f>'Src_Inventory'!N373</f>
        <v/>
      </c>
      <c r="H348" s="18">
        <f>'Src_Inventory'!O373</f>
        <v/>
      </c>
      <c r="I348" s="18">
        <f>ROUNDUP(H348,0)</f>
        <v/>
      </c>
      <c r="J348" s="18">
        <f>'Src_Inventory'!E373</f>
        <v/>
      </c>
      <c r="K348" s="18">
        <f>MAX(I348,J348)</f>
        <v/>
      </c>
      <c r="L348" s="19">
        <f>IF(C348="COVERED",'Parameters &amp; Sources'!$B$11,'Parameters &amp; Sources'!$B$12)</f>
        <v/>
      </c>
      <c r="M348" s="19">
        <f>K348*L348</f>
        <v/>
      </c>
      <c r="N348" s="20">
        <f>COUNTIFS('Src_Billing_Aug'!$E$6:$E$774,A348,'Src_Billing_Aug'!$D$6:$D$774,E348)</f>
        <v/>
      </c>
      <c r="O348" s="18">
        <f>IF(N348=0,"",SUMIFS('Src_Billing_Aug'!$I$6:$I$774,'Src_Billing_Aug'!$E$6:$E$774,A348,'Src_Billing_Aug'!$D$6:$D$774,E348))</f>
        <v/>
      </c>
      <c r="P348" s="19">
        <f>IF(N348=0,"",SUMIFS('Src_Billing_Aug'!$L$6:$L$774,'Src_Billing_Aug'!$E$6:$E$774,A348,'Src_Billing_Aug'!$D$6:$D$774,E348))</f>
        <v/>
      </c>
      <c r="Q348" s="19">
        <f>SUMIFS('Src_Billing_Aug'!$M$6:$M$774,'Src_Billing_Aug'!$E$6:$E$774,A348,'Src_Billing_Aug'!$D$6:$D$774,E348)</f>
        <v/>
      </c>
      <c r="R348" s="19">
        <f>Q348-M348</f>
        <v/>
      </c>
      <c r="S348" s="17">
        <f>IF(N348=0,"MISSING CHARGE",IF(N348&gt;1,"DUPLICATE CHARGE",IF(ABS(R348)&lt;0.005,"MATCH","VARIANCE")))</f>
        <v/>
      </c>
      <c r="T348" s="17">
        <f>IF(AND(C348="COVERED",K348&gt;'Parameters &amp; Sources'!$B$13),"BOARD REVIEW - OVER 40 FT","")</f>
        <v/>
      </c>
      <c r="U348" s="17" t="inlineStr">
        <is>
          <t>slip_inventory_2026-08.csv; billing_transactions_2022_2026.csv</t>
        </is>
      </c>
    </row>
    <row r="349">
      <c r="A349" s="21">
        <f>'Src_Inventory'!A374</f>
        <v/>
      </c>
      <c r="B349" s="21">
        <f>'Src_Inventory'!B374</f>
        <v/>
      </c>
      <c r="C349" s="21">
        <f>'Src_Inventory'!G374</f>
        <v/>
      </c>
      <c r="D349" s="21">
        <f>"AC-"&amp;A349</f>
        <v/>
      </c>
      <c r="E349" s="21">
        <f>'Src_Inventory'!L374</f>
        <v/>
      </c>
      <c r="F349" s="21">
        <f>'Src_Inventory'!M374</f>
        <v/>
      </c>
      <c r="G349" s="21">
        <f>'Src_Inventory'!N374</f>
        <v/>
      </c>
      <c r="H349" s="22">
        <f>'Src_Inventory'!O374</f>
        <v/>
      </c>
      <c r="I349" s="22">
        <f>ROUNDUP(H349,0)</f>
        <v/>
      </c>
      <c r="J349" s="22">
        <f>'Src_Inventory'!E374</f>
        <v/>
      </c>
      <c r="K349" s="22">
        <f>MAX(I349,J349)</f>
        <v/>
      </c>
      <c r="L349" s="23">
        <f>IF(C349="COVERED",'Parameters &amp; Sources'!$B$11,'Parameters &amp; Sources'!$B$12)</f>
        <v/>
      </c>
      <c r="M349" s="23">
        <f>K349*L349</f>
        <v/>
      </c>
      <c r="N349" s="24">
        <f>COUNTIFS('Src_Billing_Aug'!$E$6:$E$774,A349,'Src_Billing_Aug'!$D$6:$D$774,E349)</f>
        <v/>
      </c>
      <c r="O349" s="22">
        <f>IF(N349=0,"",SUMIFS('Src_Billing_Aug'!$I$6:$I$774,'Src_Billing_Aug'!$E$6:$E$774,A349,'Src_Billing_Aug'!$D$6:$D$774,E349))</f>
        <v/>
      </c>
      <c r="P349" s="23">
        <f>IF(N349=0,"",SUMIFS('Src_Billing_Aug'!$L$6:$L$774,'Src_Billing_Aug'!$E$6:$E$774,A349,'Src_Billing_Aug'!$D$6:$D$774,E349))</f>
        <v/>
      </c>
      <c r="Q349" s="23">
        <f>SUMIFS('Src_Billing_Aug'!$M$6:$M$774,'Src_Billing_Aug'!$E$6:$E$774,A349,'Src_Billing_Aug'!$D$6:$D$774,E349)</f>
        <v/>
      </c>
      <c r="R349" s="23">
        <f>Q349-M349</f>
        <v/>
      </c>
      <c r="S349" s="21">
        <f>IF(N349=0,"MISSING CHARGE",IF(N349&gt;1,"DUPLICATE CHARGE",IF(ABS(R349)&lt;0.005,"MATCH","VARIANCE")))</f>
        <v/>
      </c>
      <c r="T349" s="21">
        <f>IF(AND(C349="COVERED",K349&gt;'Parameters &amp; Sources'!$B$13),"BOARD REVIEW - OVER 40 FT","")</f>
        <v/>
      </c>
      <c r="U349" s="21" t="inlineStr">
        <is>
          <t>slip_inventory_2026-08.csv; billing_transactions_2022_2026.csv</t>
        </is>
      </c>
    </row>
    <row r="350">
      <c r="A350" s="17">
        <f>'Src_Inventory'!A375</f>
        <v/>
      </c>
      <c r="B350" s="17">
        <f>'Src_Inventory'!B375</f>
        <v/>
      </c>
      <c r="C350" s="17">
        <f>'Src_Inventory'!G375</f>
        <v/>
      </c>
      <c r="D350" s="17">
        <f>"AC-"&amp;A350</f>
        <v/>
      </c>
      <c r="E350" s="17">
        <f>'Src_Inventory'!L375</f>
        <v/>
      </c>
      <c r="F350" s="17">
        <f>'Src_Inventory'!M375</f>
        <v/>
      </c>
      <c r="G350" s="17">
        <f>'Src_Inventory'!N375</f>
        <v/>
      </c>
      <c r="H350" s="18">
        <f>'Src_Inventory'!O375</f>
        <v/>
      </c>
      <c r="I350" s="18">
        <f>ROUNDUP(H350,0)</f>
        <v/>
      </c>
      <c r="J350" s="18">
        <f>'Src_Inventory'!E375</f>
        <v/>
      </c>
      <c r="K350" s="18">
        <f>MAX(I350,J350)</f>
        <v/>
      </c>
      <c r="L350" s="19">
        <f>IF(C350="COVERED",'Parameters &amp; Sources'!$B$11,'Parameters &amp; Sources'!$B$12)</f>
        <v/>
      </c>
      <c r="M350" s="19">
        <f>K350*L350</f>
        <v/>
      </c>
      <c r="N350" s="20">
        <f>COUNTIFS('Src_Billing_Aug'!$E$6:$E$774,A350,'Src_Billing_Aug'!$D$6:$D$774,E350)</f>
        <v/>
      </c>
      <c r="O350" s="18">
        <f>IF(N350=0,"",SUMIFS('Src_Billing_Aug'!$I$6:$I$774,'Src_Billing_Aug'!$E$6:$E$774,A350,'Src_Billing_Aug'!$D$6:$D$774,E350))</f>
        <v/>
      </c>
      <c r="P350" s="19">
        <f>IF(N350=0,"",SUMIFS('Src_Billing_Aug'!$L$6:$L$774,'Src_Billing_Aug'!$E$6:$E$774,A350,'Src_Billing_Aug'!$D$6:$D$774,E350))</f>
        <v/>
      </c>
      <c r="Q350" s="19">
        <f>SUMIFS('Src_Billing_Aug'!$M$6:$M$774,'Src_Billing_Aug'!$E$6:$E$774,A350,'Src_Billing_Aug'!$D$6:$D$774,E350)</f>
        <v/>
      </c>
      <c r="R350" s="19">
        <f>Q350-M350</f>
        <v/>
      </c>
      <c r="S350" s="17">
        <f>IF(N350=0,"MISSING CHARGE",IF(N350&gt;1,"DUPLICATE CHARGE",IF(ABS(R350)&lt;0.005,"MATCH","VARIANCE")))</f>
        <v/>
      </c>
      <c r="T350" s="17">
        <f>IF(AND(C350="COVERED",K350&gt;'Parameters &amp; Sources'!$B$13),"BOARD REVIEW - OVER 40 FT","")</f>
        <v/>
      </c>
      <c r="U350" s="17" t="inlineStr">
        <is>
          <t>slip_inventory_2026-08.csv; billing_transactions_2022_2026.csv</t>
        </is>
      </c>
    </row>
    <row r="351">
      <c r="A351" s="21">
        <f>'Src_Inventory'!A376</f>
        <v/>
      </c>
      <c r="B351" s="21">
        <f>'Src_Inventory'!B376</f>
        <v/>
      </c>
      <c r="C351" s="21">
        <f>'Src_Inventory'!G376</f>
        <v/>
      </c>
      <c r="D351" s="21">
        <f>"AC-"&amp;A351</f>
        <v/>
      </c>
      <c r="E351" s="21">
        <f>'Src_Inventory'!L376</f>
        <v/>
      </c>
      <c r="F351" s="21">
        <f>'Src_Inventory'!M376</f>
        <v/>
      </c>
      <c r="G351" s="21">
        <f>'Src_Inventory'!N376</f>
        <v/>
      </c>
      <c r="H351" s="22">
        <f>'Src_Inventory'!O376</f>
        <v/>
      </c>
      <c r="I351" s="22">
        <f>ROUNDUP(H351,0)</f>
        <v/>
      </c>
      <c r="J351" s="22">
        <f>'Src_Inventory'!E376</f>
        <v/>
      </c>
      <c r="K351" s="22">
        <f>MAX(I351,J351)</f>
        <v/>
      </c>
      <c r="L351" s="23">
        <f>IF(C351="COVERED",'Parameters &amp; Sources'!$B$11,'Parameters &amp; Sources'!$B$12)</f>
        <v/>
      </c>
      <c r="M351" s="23">
        <f>K351*L351</f>
        <v/>
      </c>
      <c r="N351" s="24">
        <f>COUNTIFS('Src_Billing_Aug'!$E$6:$E$774,A351,'Src_Billing_Aug'!$D$6:$D$774,E351)</f>
        <v/>
      </c>
      <c r="O351" s="22">
        <f>IF(N351=0,"",SUMIFS('Src_Billing_Aug'!$I$6:$I$774,'Src_Billing_Aug'!$E$6:$E$774,A351,'Src_Billing_Aug'!$D$6:$D$774,E351))</f>
        <v/>
      </c>
      <c r="P351" s="23">
        <f>IF(N351=0,"",SUMIFS('Src_Billing_Aug'!$L$6:$L$774,'Src_Billing_Aug'!$E$6:$E$774,A351,'Src_Billing_Aug'!$D$6:$D$774,E351))</f>
        <v/>
      </c>
      <c r="Q351" s="23">
        <f>SUMIFS('Src_Billing_Aug'!$M$6:$M$774,'Src_Billing_Aug'!$E$6:$E$774,A351,'Src_Billing_Aug'!$D$6:$D$774,E351)</f>
        <v/>
      </c>
      <c r="R351" s="23">
        <f>Q351-M351</f>
        <v/>
      </c>
      <c r="S351" s="21">
        <f>IF(N351=0,"MISSING CHARGE",IF(N351&gt;1,"DUPLICATE CHARGE",IF(ABS(R351)&lt;0.005,"MATCH","VARIANCE")))</f>
        <v/>
      </c>
      <c r="T351" s="21">
        <f>IF(AND(C351="COVERED",K351&gt;'Parameters &amp; Sources'!$B$13),"BOARD REVIEW - OVER 40 FT","")</f>
        <v/>
      </c>
      <c r="U351" s="21" t="inlineStr">
        <is>
          <t>slip_inventory_2026-08.csv; billing_transactions_2022_2026.csv</t>
        </is>
      </c>
    </row>
    <row r="352">
      <c r="A352" s="17">
        <f>'Src_Inventory'!A378</f>
        <v/>
      </c>
      <c r="B352" s="17">
        <f>'Src_Inventory'!B378</f>
        <v/>
      </c>
      <c r="C352" s="17">
        <f>'Src_Inventory'!G378</f>
        <v/>
      </c>
      <c r="D352" s="17">
        <f>"AC-"&amp;A352</f>
        <v/>
      </c>
      <c r="E352" s="17">
        <f>'Src_Inventory'!L378</f>
        <v/>
      </c>
      <c r="F352" s="17">
        <f>'Src_Inventory'!M378</f>
        <v/>
      </c>
      <c r="G352" s="17">
        <f>'Src_Inventory'!N378</f>
        <v/>
      </c>
      <c r="H352" s="18">
        <f>'Src_Inventory'!O378</f>
        <v/>
      </c>
      <c r="I352" s="18">
        <f>ROUNDUP(H352,0)</f>
        <v/>
      </c>
      <c r="J352" s="18">
        <f>'Src_Inventory'!E378</f>
        <v/>
      </c>
      <c r="K352" s="18">
        <f>MAX(I352,J352)</f>
        <v/>
      </c>
      <c r="L352" s="19">
        <f>IF(C352="COVERED",'Parameters &amp; Sources'!$B$11,'Parameters &amp; Sources'!$B$12)</f>
        <v/>
      </c>
      <c r="M352" s="19">
        <f>K352*L352</f>
        <v/>
      </c>
      <c r="N352" s="20">
        <f>COUNTIFS('Src_Billing_Aug'!$E$6:$E$774,A352,'Src_Billing_Aug'!$D$6:$D$774,E352)</f>
        <v/>
      </c>
      <c r="O352" s="18">
        <f>IF(N352=0,"",SUMIFS('Src_Billing_Aug'!$I$6:$I$774,'Src_Billing_Aug'!$E$6:$E$774,A352,'Src_Billing_Aug'!$D$6:$D$774,E352))</f>
        <v/>
      </c>
      <c r="P352" s="19">
        <f>IF(N352=0,"",SUMIFS('Src_Billing_Aug'!$L$6:$L$774,'Src_Billing_Aug'!$E$6:$E$774,A352,'Src_Billing_Aug'!$D$6:$D$774,E352))</f>
        <v/>
      </c>
      <c r="Q352" s="19">
        <f>SUMIFS('Src_Billing_Aug'!$M$6:$M$774,'Src_Billing_Aug'!$E$6:$E$774,A352,'Src_Billing_Aug'!$D$6:$D$774,E352)</f>
        <v/>
      </c>
      <c r="R352" s="19">
        <f>Q352-M352</f>
        <v/>
      </c>
      <c r="S352" s="17">
        <f>IF(N352=0,"MISSING CHARGE",IF(N352&gt;1,"DUPLICATE CHARGE",IF(ABS(R352)&lt;0.005,"MATCH","VARIANCE")))</f>
        <v/>
      </c>
      <c r="T352" s="17">
        <f>IF(AND(C352="COVERED",K352&gt;'Parameters &amp; Sources'!$B$13),"BOARD REVIEW - OVER 40 FT","")</f>
        <v/>
      </c>
      <c r="U352" s="17" t="inlineStr">
        <is>
          <t>slip_inventory_2026-08.csv; billing_transactions_2022_2026.csv</t>
        </is>
      </c>
    </row>
    <row r="353">
      <c r="A353" s="21">
        <f>'Src_Inventory'!A379</f>
        <v/>
      </c>
      <c r="B353" s="21">
        <f>'Src_Inventory'!B379</f>
        <v/>
      </c>
      <c r="C353" s="21">
        <f>'Src_Inventory'!G379</f>
        <v/>
      </c>
      <c r="D353" s="21">
        <f>"AC-"&amp;A353</f>
        <v/>
      </c>
      <c r="E353" s="21">
        <f>'Src_Inventory'!L379</f>
        <v/>
      </c>
      <c r="F353" s="21">
        <f>'Src_Inventory'!M379</f>
        <v/>
      </c>
      <c r="G353" s="21">
        <f>'Src_Inventory'!N379</f>
        <v/>
      </c>
      <c r="H353" s="22">
        <f>'Src_Inventory'!O379</f>
        <v/>
      </c>
      <c r="I353" s="22">
        <f>ROUNDUP(H353,0)</f>
        <v/>
      </c>
      <c r="J353" s="22">
        <f>'Src_Inventory'!E379</f>
        <v/>
      </c>
      <c r="K353" s="22">
        <f>MAX(I353,J353)</f>
        <v/>
      </c>
      <c r="L353" s="23">
        <f>IF(C353="COVERED",'Parameters &amp; Sources'!$B$11,'Parameters &amp; Sources'!$B$12)</f>
        <v/>
      </c>
      <c r="M353" s="23">
        <f>K353*L353</f>
        <v/>
      </c>
      <c r="N353" s="24">
        <f>COUNTIFS('Src_Billing_Aug'!$E$6:$E$774,A353,'Src_Billing_Aug'!$D$6:$D$774,E353)</f>
        <v/>
      </c>
      <c r="O353" s="22">
        <f>IF(N353=0,"",SUMIFS('Src_Billing_Aug'!$I$6:$I$774,'Src_Billing_Aug'!$E$6:$E$774,A353,'Src_Billing_Aug'!$D$6:$D$774,E353))</f>
        <v/>
      </c>
      <c r="P353" s="23">
        <f>IF(N353=0,"",SUMIFS('Src_Billing_Aug'!$L$6:$L$774,'Src_Billing_Aug'!$E$6:$E$774,A353,'Src_Billing_Aug'!$D$6:$D$774,E353))</f>
        <v/>
      </c>
      <c r="Q353" s="23">
        <f>SUMIFS('Src_Billing_Aug'!$M$6:$M$774,'Src_Billing_Aug'!$E$6:$E$774,A353,'Src_Billing_Aug'!$D$6:$D$774,E353)</f>
        <v/>
      </c>
      <c r="R353" s="23">
        <f>Q353-M353</f>
        <v/>
      </c>
      <c r="S353" s="21">
        <f>IF(N353=0,"MISSING CHARGE",IF(N353&gt;1,"DUPLICATE CHARGE",IF(ABS(R353)&lt;0.005,"MATCH","VARIANCE")))</f>
        <v/>
      </c>
      <c r="T353" s="21">
        <f>IF(AND(C353="COVERED",K353&gt;'Parameters &amp; Sources'!$B$13),"BOARD REVIEW - OVER 40 FT","")</f>
        <v/>
      </c>
      <c r="U353" s="21" t="inlineStr">
        <is>
          <t>slip_inventory_2026-08.csv; billing_transactions_2022_2026.csv</t>
        </is>
      </c>
    </row>
    <row r="354">
      <c r="A354" s="17">
        <f>'Src_Inventory'!A380</f>
        <v/>
      </c>
      <c r="B354" s="17">
        <f>'Src_Inventory'!B380</f>
        <v/>
      </c>
      <c r="C354" s="17">
        <f>'Src_Inventory'!G380</f>
        <v/>
      </c>
      <c r="D354" s="17">
        <f>"AC-"&amp;A354</f>
        <v/>
      </c>
      <c r="E354" s="17">
        <f>'Src_Inventory'!L380</f>
        <v/>
      </c>
      <c r="F354" s="17">
        <f>'Src_Inventory'!M380</f>
        <v/>
      </c>
      <c r="G354" s="17">
        <f>'Src_Inventory'!N380</f>
        <v/>
      </c>
      <c r="H354" s="18">
        <f>'Src_Inventory'!O380</f>
        <v/>
      </c>
      <c r="I354" s="18">
        <f>ROUNDUP(H354,0)</f>
        <v/>
      </c>
      <c r="J354" s="18">
        <f>'Src_Inventory'!E380</f>
        <v/>
      </c>
      <c r="K354" s="18">
        <f>MAX(I354,J354)</f>
        <v/>
      </c>
      <c r="L354" s="19">
        <f>IF(C354="COVERED",'Parameters &amp; Sources'!$B$11,'Parameters &amp; Sources'!$B$12)</f>
        <v/>
      </c>
      <c r="M354" s="19">
        <f>K354*L354</f>
        <v/>
      </c>
      <c r="N354" s="20">
        <f>COUNTIFS('Src_Billing_Aug'!$E$6:$E$774,A354,'Src_Billing_Aug'!$D$6:$D$774,E354)</f>
        <v/>
      </c>
      <c r="O354" s="18">
        <f>IF(N354=0,"",SUMIFS('Src_Billing_Aug'!$I$6:$I$774,'Src_Billing_Aug'!$E$6:$E$774,A354,'Src_Billing_Aug'!$D$6:$D$774,E354))</f>
        <v/>
      </c>
      <c r="P354" s="19">
        <f>IF(N354=0,"",SUMIFS('Src_Billing_Aug'!$L$6:$L$774,'Src_Billing_Aug'!$E$6:$E$774,A354,'Src_Billing_Aug'!$D$6:$D$774,E354))</f>
        <v/>
      </c>
      <c r="Q354" s="19">
        <f>SUMIFS('Src_Billing_Aug'!$M$6:$M$774,'Src_Billing_Aug'!$E$6:$E$774,A354,'Src_Billing_Aug'!$D$6:$D$774,E354)</f>
        <v/>
      </c>
      <c r="R354" s="19">
        <f>Q354-M354</f>
        <v/>
      </c>
      <c r="S354" s="17">
        <f>IF(N354=0,"MISSING CHARGE",IF(N354&gt;1,"DUPLICATE CHARGE",IF(ABS(R354)&lt;0.005,"MATCH","VARIANCE")))</f>
        <v/>
      </c>
      <c r="T354" s="17">
        <f>IF(AND(C354="COVERED",K354&gt;'Parameters &amp; Sources'!$B$13),"BOARD REVIEW - OVER 40 FT","")</f>
        <v/>
      </c>
      <c r="U354" s="17" t="inlineStr">
        <is>
          <t>slip_inventory_2026-08.csv; billing_transactions_2022_2026.csv</t>
        </is>
      </c>
    </row>
    <row r="355">
      <c r="A355" s="21">
        <f>'Src_Inventory'!A381</f>
        <v/>
      </c>
      <c r="B355" s="21">
        <f>'Src_Inventory'!B381</f>
        <v/>
      </c>
      <c r="C355" s="21">
        <f>'Src_Inventory'!G381</f>
        <v/>
      </c>
      <c r="D355" s="21">
        <f>"AC-"&amp;A355</f>
        <v/>
      </c>
      <c r="E355" s="21">
        <f>'Src_Inventory'!L381</f>
        <v/>
      </c>
      <c r="F355" s="21">
        <f>'Src_Inventory'!M381</f>
        <v/>
      </c>
      <c r="G355" s="21">
        <f>'Src_Inventory'!N381</f>
        <v/>
      </c>
      <c r="H355" s="22">
        <f>'Src_Inventory'!O381</f>
        <v/>
      </c>
      <c r="I355" s="22">
        <f>ROUNDUP(H355,0)</f>
        <v/>
      </c>
      <c r="J355" s="22">
        <f>'Src_Inventory'!E381</f>
        <v/>
      </c>
      <c r="K355" s="22">
        <f>MAX(I355,J355)</f>
        <v/>
      </c>
      <c r="L355" s="23">
        <f>IF(C355="COVERED",'Parameters &amp; Sources'!$B$11,'Parameters &amp; Sources'!$B$12)</f>
        <v/>
      </c>
      <c r="M355" s="23">
        <f>K355*L355</f>
        <v/>
      </c>
      <c r="N355" s="24">
        <f>COUNTIFS('Src_Billing_Aug'!$E$6:$E$774,A355,'Src_Billing_Aug'!$D$6:$D$774,E355)</f>
        <v/>
      </c>
      <c r="O355" s="22">
        <f>IF(N355=0,"",SUMIFS('Src_Billing_Aug'!$I$6:$I$774,'Src_Billing_Aug'!$E$6:$E$774,A355,'Src_Billing_Aug'!$D$6:$D$774,E355))</f>
        <v/>
      </c>
      <c r="P355" s="23">
        <f>IF(N355=0,"",SUMIFS('Src_Billing_Aug'!$L$6:$L$774,'Src_Billing_Aug'!$E$6:$E$774,A355,'Src_Billing_Aug'!$D$6:$D$774,E355))</f>
        <v/>
      </c>
      <c r="Q355" s="23">
        <f>SUMIFS('Src_Billing_Aug'!$M$6:$M$774,'Src_Billing_Aug'!$E$6:$E$774,A355,'Src_Billing_Aug'!$D$6:$D$774,E355)</f>
        <v/>
      </c>
      <c r="R355" s="23">
        <f>Q355-M355</f>
        <v/>
      </c>
      <c r="S355" s="21">
        <f>IF(N355=0,"MISSING CHARGE",IF(N355&gt;1,"DUPLICATE CHARGE",IF(ABS(R355)&lt;0.005,"MATCH","VARIANCE")))</f>
        <v/>
      </c>
      <c r="T355" s="21">
        <f>IF(AND(C355="COVERED",K355&gt;'Parameters &amp; Sources'!$B$13),"BOARD REVIEW - OVER 40 FT","")</f>
        <v/>
      </c>
      <c r="U355" s="21" t="inlineStr">
        <is>
          <t>slip_inventory_2026-08.csv; billing_transactions_2022_2026.csv</t>
        </is>
      </c>
    </row>
    <row r="356">
      <c r="A356" s="17">
        <f>'Src_Inventory'!A382</f>
        <v/>
      </c>
      <c r="B356" s="17">
        <f>'Src_Inventory'!B382</f>
        <v/>
      </c>
      <c r="C356" s="17">
        <f>'Src_Inventory'!G382</f>
        <v/>
      </c>
      <c r="D356" s="17">
        <f>"AC-"&amp;A356</f>
        <v/>
      </c>
      <c r="E356" s="17">
        <f>'Src_Inventory'!L382</f>
        <v/>
      </c>
      <c r="F356" s="17">
        <f>'Src_Inventory'!M382</f>
        <v/>
      </c>
      <c r="G356" s="17">
        <f>'Src_Inventory'!N382</f>
        <v/>
      </c>
      <c r="H356" s="18">
        <f>'Src_Inventory'!O382</f>
        <v/>
      </c>
      <c r="I356" s="18">
        <f>ROUNDUP(H356,0)</f>
        <v/>
      </c>
      <c r="J356" s="18">
        <f>'Src_Inventory'!E382</f>
        <v/>
      </c>
      <c r="K356" s="18">
        <f>MAX(I356,J356)</f>
        <v/>
      </c>
      <c r="L356" s="19">
        <f>IF(C356="COVERED",'Parameters &amp; Sources'!$B$11,'Parameters &amp; Sources'!$B$12)</f>
        <v/>
      </c>
      <c r="M356" s="19">
        <f>K356*L356</f>
        <v/>
      </c>
      <c r="N356" s="20">
        <f>COUNTIFS('Src_Billing_Aug'!$E$6:$E$774,A356,'Src_Billing_Aug'!$D$6:$D$774,E356)</f>
        <v/>
      </c>
      <c r="O356" s="18">
        <f>IF(N356=0,"",SUMIFS('Src_Billing_Aug'!$I$6:$I$774,'Src_Billing_Aug'!$E$6:$E$774,A356,'Src_Billing_Aug'!$D$6:$D$774,E356))</f>
        <v/>
      </c>
      <c r="P356" s="19">
        <f>IF(N356=0,"",SUMIFS('Src_Billing_Aug'!$L$6:$L$774,'Src_Billing_Aug'!$E$6:$E$774,A356,'Src_Billing_Aug'!$D$6:$D$774,E356))</f>
        <v/>
      </c>
      <c r="Q356" s="19">
        <f>SUMIFS('Src_Billing_Aug'!$M$6:$M$774,'Src_Billing_Aug'!$E$6:$E$774,A356,'Src_Billing_Aug'!$D$6:$D$774,E356)</f>
        <v/>
      </c>
      <c r="R356" s="19">
        <f>Q356-M356</f>
        <v/>
      </c>
      <c r="S356" s="17">
        <f>IF(N356=0,"MISSING CHARGE",IF(N356&gt;1,"DUPLICATE CHARGE",IF(ABS(R356)&lt;0.005,"MATCH","VARIANCE")))</f>
        <v/>
      </c>
      <c r="T356" s="17">
        <f>IF(AND(C356="COVERED",K356&gt;'Parameters &amp; Sources'!$B$13),"BOARD REVIEW - OVER 40 FT","")</f>
        <v/>
      </c>
      <c r="U356" s="17" t="inlineStr">
        <is>
          <t>slip_inventory_2026-08.csv; billing_transactions_2022_2026.csv</t>
        </is>
      </c>
    </row>
    <row r="357">
      <c r="A357" s="21">
        <f>'Src_Inventory'!A383</f>
        <v/>
      </c>
      <c r="B357" s="21">
        <f>'Src_Inventory'!B383</f>
        <v/>
      </c>
      <c r="C357" s="21">
        <f>'Src_Inventory'!G383</f>
        <v/>
      </c>
      <c r="D357" s="21">
        <f>"AC-"&amp;A357</f>
        <v/>
      </c>
      <c r="E357" s="21">
        <f>'Src_Inventory'!L383</f>
        <v/>
      </c>
      <c r="F357" s="21">
        <f>'Src_Inventory'!M383</f>
        <v/>
      </c>
      <c r="G357" s="21">
        <f>'Src_Inventory'!N383</f>
        <v/>
      </c>
      <c r="H357" s="22">
        <f>'Src_Inventory'!O383</f>
        <v/>
      </c>
      <c r="I357" s="22">
        <f>ROUNDUP(H357,0)</f>
        <v/>
      </c>
      <c r="J357" s="22">
        <f>'Src_Inventory'!E383</f>
        <v/>
      </c>
      <c r="K357" s="22">
        <f>MAX(I357,J357)</f>
        <v/>
      </c>
      <c r="L357" s="23">
        <f>IF(C357="COVERED",'Parameters &amp; Sources'!$B$11,'Parameters &amp; Sources'!$B$12)</f>
        <v/>
      </c>
      <c r="M357" s="23">
        <f>K357*L357</f>
        <v/>
      </c>
      <c r="N357" s="24">
        <f>COUNTIFS('Src_Billing_Aug'!$E$6:$E$774,A357,'Src_Billing_Aug'!$D$6:$D$774,E357)</f>
        <v/>
      </c>
      <c r="O357" s="22">
        <f>IF(N357=0,"",SUMIFS('Src_Billing_Aug'!$I$6:$I$774,'Src_Billing_Aug'!$E$6:$E$774,A357,'Src_Billing_Aug'!$D$6:$D$774,E357))</f>
        <v/>
      </c>
      <c r="P357" s="23">
        <f>IF(N357=0,"",SUMIFS('Src_Billing_Aug'!$L$6:$L$774,'Src_Billing_Aug'!$E$6:$E$774,A357,'Src_Billing_Aug'!$D$6:$D$774,E357))</f>
        <v/>
      </c>
      <c r="Q357" s="23">
        <f>SUMIFS('Src_Billing_Aug'!$M$6:$M$774,'Src_Billing_Aug'!$E$6:$E$774,A357,'Src_Billing_Aug'!$D$6:$D$774,E357)</f>
        <v/>
      </c>
      <c r="R357" s="23">
        <f>Q357-M357</f>
        <v/>
      </c>
      <c r="S357" s="21">
        <f>IF(N357=0,"MISSING CHARGE",IF(N357&gt;1,"DUPLICATE CHARGE",IF(ABS(R357)&lt;0.005,"MATCH","VARIANCE")))</f>
        <v/>
      </c>
      <c r="T357" s="21">
        <f>IF(AND(C357="COVERED",K357&gt;'Parameters &amp; Sources'!$B$13),"BOARD REVIEW - OVER 40 FT","")</f>
        <v/>
      </c>
      <c r="U357" s="21" t="inlineStr">
        <is>
          <t>slip_inventory_2026-08.csv; billing_transactions_2022_2026.csv</t>
        </is>
      </c>
    </row>
    <row r="358">
      <c r="A358" s="17">
        <f>'Src_Inventory'!A384</f>
        <v/>
      </c>
      <c r="B358" s="17">
        <f>'Src_Inventory'!B384</f>
        <v/>
      </c>
      <c r="C358" s="17">
        <f>'Src_Inventory'!G384</f>
        <v/>
      </c>
      <c r="D358" s="17">
        <f>"AC-"&amp;A358</f>
        <v/>
      </c>
      <c r="E358" s="17">
        <f>'Src_Inventory'!L384</f>
        <v/>
      </c>
      <c r="F358" s="17">
        <f>'Src_Inventory'!M384</f>
        <v/>
      </c>
      <c r="G358" s="17">
        <f>'Src_Inventory'!N384</f>
        <v/>
      </c>
      <c r="H358" s="18">
        <f>'Src_Inventory'!O384</f>
        <v/>
      </c>
      <c r="I358" s="18">
        <f>ROUNDUP(H358,0)</f>
        <v/>
      </c>
      <c r="J358" s="18">
        <f>'Src_Inventory'!E384</f>
        <v/>
      </c>
      <c r="K358" s="18">
        <f>MAX(I358,J358)</f>
        <v/>
      </c>
      <c r="L358" s="19">
        <f>IF(C358="COVERED",'Parameters &amp; Sources'!$B$11,'Parameters &amp; Sources'!$B$12)</f>
        <v/>
      </c>
      <c r="M358" s="19">
        <f>K358*L358</f>
        <v/>
      </c>
      <c r="N358" s="20">
        <f>COUNTIFS('Src_Billing_Aug'!$E$6:$E$774,A358,'Src_Billing_Aug'!$D$6:$D$774,E358)</f>
        <v/>
      </c>
      <c r="O358" s="18">
        <f>IF(N358=0,"",SUMIFS('Src_Billing_Aug'!$I$6:$I$774,'Src_Billing_Aug'!$E$6:$E$774,A358,'Src_Billing_Aug'!$D$6:$D$774,E358))</f>
        <v/>
      </c>
      <c r="P358" s="19">
        <f>IF(N358=0,"",SUMIFS('Src_Billing_Aug'!$L$6:$L$774,'Src_Billing_Aug'!$E$6:$E$774,A358,'Src_Billing_Aug'!$D$6:$D$774,E358))</f>
        <v/>
      </c>
      <c r="Q358" s="19">
        <f>SUMIFS('Src_Billing_Aug'!$M$6:$M$774,'Src_Billing_Aug'!$E$6:$E$774,A358,'Src_Billing_Aug'!$D$6:$D$774,E358)</f>
        <v/>
      </c>
      <c r="R358" s="19">
        <f>Q358-M358</f>
        <v/>
      </c>
      <c r="S358" s="17">
        <f>IF(N358=0,"MISSING CHARGE",IF(N358&gt;1,"DUPLICATE CHARGE",IF(ABS(R358)&lt;0.005,"MATCH","VARIANCE")))</f>
        <v/>
      </c>
      <c r="T358" s="17">
        <f>IF(AND(C358="COVERED",K358&gt;'Parameters &amp; Sources'!$B$13),"BOARD REVIEW - OVER 40 FT","")</f>
        <v/>
      </c>
      <c r="U358" s="17" t="inlineStr">
        <is>
          <t>slip_inventory_2026-08.csv; billing_transactions_2022_2026.csv</t>
        </is>
      </c>
    </row>
    <row r="359">
      <c r="A359" s="21">
        <f>'Src_Inventory'!A385</f>
        <v/>
      </c>
      <c r="B359" s="21">
        <f>'Src_Inventory'!B385</f>
        <v/>
      </c>
      <c r="C359" s="21">
        <f>'Src_Inventory'!G385</f>
        <v/>
      </c>
      <c r="D359" s="21">
        <f>"AC-"&amp;A359</f>
        <v/>
      </c>
      <c r="E359" s="21">
        <f>'Src_Inventory'!L385</f>
        <v/>
      </c>
      <c r="F359" s="21">
        <f>'Src_Inventory'!M385</f>
        <v/>
      </c>
      <c r="G359" s="21">
        <f>'Src_Inventory'!N385</f>
        <v/>
      </c>
      <c r="H359" s="22">
        <f>'Src_Inventory'!O385</f>
        <v/>
      </c>
      <c r="I359" s="22">
        <f>ROUNDUP(H359,0)</f>
        <v/>
      </c>
      <c r="J359" s="22">
        <f>'Src_Inventory'!E385</f>
        <v/>
      </c>
      <c r="K359" s="22">
        <f>MAX(I359,J359)</f>
        <v/>
      </c>
      <c r="L359" s="23">
        <f>IF(C359="COVERED",'Parameters &amp; Sources'!$B$11,'Parameters &amp; Sources'!$B$12)</f>
        <v/>
      </c>
      <c r="M359" s="23">
        <f>K359*L359</f>
        <v/>
      </c>
      <c r="N359" s="24">
        <f>COUNTIFS('Src_Billing_Aug'!$E$6:$E$774,A359,'Src_Billing_Aug'!$D$6:$D$774,E359)</f>
        <v/>
      </c>
      <c r="O359" s="22">
        <f>IF(N359=0,"",SUMIFS('Src_Billing_Aug'!$I$6:$I$774,'Src_Billing_Aug'!$E$6:$E$774,A359,'Src_Billing_Aug'!$D$6:$D$774,E359))</f>
        <v/>
      </c>
      <c r="P359" s="23">
        <f>IF(N359=0,"",SUMIFS('Src_Billing_Aug'!$L$6:$L$774,'Src_Billing_Aug'!$E$6:$E$774,A359,'Src_Billing_Aug'!$D$6:$D$774,E359))</f>
        <v/>
      </c>
      <c r="Q359" s="23">
        <f>SUMIFS('Src_Billing_Aug'!$M$6:$M$774,'Src_Billing_Aug'!$E$6:$E$774,A359,'Src_Billing_Aug'!$D$6:$D$774,E359)</f>
        <v/>
      </c>
      <c r="R359" s="23">
        <f>Q359-M359</f>
        <v/>
      </c>
      <c r="S359" s="21">
        <f>IF(N359=0,"MISSING CHARGE",IF(N359&gt;1,"DUPLICATE CHARGE",IF(ABS(R359)&lt;0.005,"MATCH","VARIANCE")))</f>
        <v/>
      </c>
      <c r="T359" s="21">
        <f>IF(AND(C359="COVERED",K359&gt;'Parameters &amp; Sources'!$B$13),"BOARD REVIEW - OVER 40 FT","")</f>
        <v/>
      </c>
      <c r="U359" s="21" t="inlineStr">
        <is>
          <t>slip_inventory_2026-08.csv; billing_transactions_2022_2026.csv</t>
        </is>
      </c>
    </row>
    <row r="360">
      <c r="A360" s="17">
        <f>'Src_Inventory'!A386</f>
        <v/>
      </c>
      <c r="B360" s="17">
        <f>'Src_Inventory'!B386</f>
        <v/>
      </c>
      <c r="C360" s="17">
        <f>'Src_Inventory'!G386</f>
        <v/>
      </c>
      <c r="D360" s="17">
        <f>"AC-"&amp;A360</f>
        <v/>
      </c>
      <c r="E360" s="17">
        <f>'Src_Inventory'!L386</f>
        <v/>
      </c>
      <c r="F360" s="17">
        <f>'Src_Inventory'!M386</f>
        <v/>
      </c>
      <c r="G360" s="17">
        <f>'Src_Inventory'!N386</f>
        <v/>
      </c>
      <c r="H360" s="18">
        <f>'Src_Inventory'!O386</f>
        <v/>
      </c>
      <c r="I360" s="18">
        <f>ROUNDUP(H360,0)</f>
        <v/>
      </c>
      <c r="J360" s="18">
        <f>'Src_Inventory'!E386</f>
        <v/>
      </c>
      <c r="K360" s="18">
        <f>MAX(I360,J360)</f>
        <v/>
      </c>
      <c r="L360" s="19">
        <f>IF(C360="COVERED",'Parameters &amp; Sources'!$B$11,'Parameters &amp; Sources'!$B$12)</f>
        <v/>
      </c>
      <c r="M360" s="19">
        <f>K360*L360</f>
        <v/>
      </c>
      <c r="N360" s="20">
        <f>COUNTIFS('Src_Billing_Aug'!$E$6:$E$774,A360,'Src_Billing_Aug'!$D$6:$D$774,E360)</f>
        <v/>
      </c>
      <c r="O360" s="18">
        <f>IF(N360=0,"",SUMIFS('Src_Billing_Aug'!$I$6:$I$774,'Src_Billing_Aug'!$E$6:$E$774,A360,'Src_Billing_Aug'!$D$6:$D$774,E360))</f>
        <v/>
      </c>
      <c r="P360" s="19">
        <f>IF(N360=0,"",SUMIFS('Src_Billing_Aug'!$L$6:$L$774,'Src_Billing_Aug'!$E$6:$E$774,A360,'Src_Billing_Aug'!$D$6:$D$774,E360))</f>
        <v/>
      </c>
      <c r="Q360" s="19">
        <f>SUMIFS('Src_Billing_Aug'!$M$6:$M$774,'Src_Billing_Aug'!$E$6:$E$774,A360,'Src_Billing_Aug'!$D$6:$D$774,E360)</f>
        <v/>
      </c>
      <c r="R360" s="19">
        <f>Q360-M360</f>
        <v/>
      </c>
      <c r="S360" s="17">
        <f>IF(N360=0,"MISSING CHARGE",IF(N360&gt;1,"DUPLICATE CHARGE",IF(ABS(R360)&lt;0.005,"MATCH","VARIANCE")))</f>
        <v/>
      </c>
      <c r="T360" s="17">
        <f>IF(AND(C360="COVERED",K360&gt;'Parameters &amp; Sources'!$B$13),"BOARD REVIEW - OVER 40 FT","")</f>
        <v/>
      </c>
      <c r="U360" s="17" t="inlineStr">
        <is>
          <t>slip_inventory_2026-08.csv; billing_transactions_2022_2026.csv</t>
        </is>
      </c>
    </row>
    <row r="361">
      <c r="A361" s="21">
        <f>'Src_Inventory'!A387</f>
        <v/>
      </c>
      <c r="B361" s="21">
        <f>'Src_Inventory'!B387</f>
        <v/>
      </c>
      <c r="C361" s="21">
        <f>'Src_Inventory'!G387</f>
        <v/>
      </c>
      <c r="D361" s="21">
        <f>"AC-"&amp;A361</f>
        <v/>
      </c>
      <c r="E361" s="21">
        <f>'Src_Inventory'!L387</f>
        <v/>
      </c>
      <c r="F361" s="21">
        <f>'Src_Inventory'!M387</f>
        <v/>
      </c>
      <c r="G361" s="21">
        <f>'Src_Inventory'!N387</f>
        <v/>
      </c>
      <c r="H361" s="22">
        <f>'Src_Inventory'!O387</f>
        <v/>
      </c>
      <c r="I361" s="22">
        <f>ROUNDUP(H361,0)</f>
        <v/>
      </c>
      <c r="J361" s="22">
        <f>'Src_Inventory'!E387</f>
        <v/>
      </c>
      <c r="K361" s="22">
        <f>MAX(I361,J361)</f>
        <v/>
      </c>
      <c r="L361" s="23">
        <f>IF(C361="COVERED",'Parameters &amp; Sources'!$B$11,'Parameters &amp; Sources'!$B$12)</f>
        <v/>
      </c>
      <c r="M361" s="23">
        <f>K361*L361</f>
        <v/>
      </c>
      <c r="N361" s="24">
        <f>COUNTIFS('Src_Billing_Aug'!$E$6:$E$774,A361,'Src_Billing_Aug'!$D$6:$D$774,E361)</f>
        <v/>
      </c>
      <c r="O361" s="22">
        <f>IF(N361=0,"",SUMIFS('Src_Billing_Aug'!$I$6:$I$774,'Src_Billing_Aug'!$E$6:$E$774,A361,'Src_Billing_Aug'!$D$6:$D$774,E361))</f>
        <v/>
      </c>
      <c r="P361" s="23">
        <f>IF(N361=0,"",SUMIFS('Src_Billing_Aug'!$L$6:$L$774,'Src_Billing_Aug'!$E$6:$E$774,A361,'Src_Billing_Aug'!$D$6:$D$774,E361))</f>
        <v/>
      </c>
      <c r="Q361" s="23">
        <f>SUMIFS('Src_Billing_Aug'!$M$6:$M$774,'Src_Billing_Aug'!$E$6:$E$774,A361,'Src_Billing_Aug'!$D$6:$D$774,E361)</f>
        <v/>
      </c>
      <c r="R361" s="23">
        <f>Q361-M361</f>
        <v/>
      </c>
      <c r="S361" s="21">
        <f>IF(N361=0,"MISSING CHARGE",IF(N361&gt;1,"DUPLICATE CHARGE",IF(ABS(R361)&lt;0.005,"MATCH","VARIANCE")))</f>
        <v/>
      </c>
      <c r="T361" s="21">
        <f>IF(AND(C361="COVERED",K361&gt;'Parameters &amp; Sources'!$B$13),"BOARD REVIEW - OVER 40 FT","")</f>
        <v/>
      </c>
      <c r="U361" s="21" t="inlineStr">
        <is>
          <t>slip_inventory_2026-08.csv; billing_transactions_2022_2026.csv</t>
        </is>
      </c>
    </row>
    <row r="362">
      <c r="A362" s="17">
        <f>'Src_Inventory'!A388</f>
        <v/>
      </c>
      <c r="B362" s="17">
        <f>'Src_Inventory'!B388</f>
        <v/>
      </c>
      <c r="C362" s="17">
        <f>'Src_Inventory'!G388</f>
        <v/>
      </c>
      <c r="D362" s="17">
        <f>"AC-"&amp;A362</f>
        <v/>
      </c>
      <c r="E362" s="17">
        <f>'Src_Inventory'!L388</f>
        <v/>
      </c>
      <c r="F362" s="17">
        <f>'Src_Inventory'!M388</f>
        <v/>
      </c>
      <c r="G362" s="17">
        <f>'Src_Inventory'!N388</f>
        <v/>
      </c>
      <c r="H362" s="18">
        <f>'Src_Inventory'!O388</f>
        <v/>
      </c>
      <c r="I362" s="18">
        <f>ROUNDUP(H362,0)</f>
        <v/>
      </c>
      <c r="J362" s="18">
        <f>'Src_Inventory'!E388</f>
        <v/>
      </c>
      <c r="K362" s="18">
        <f>MAX(I362,J362)</f>
        <v/>
      </c>
      <c r="L362" s="19">
        <f>IF(C362="COVERED",'Parameters &amp; Sources'!$B$11,'Parameters &amp; Sources'!$B$12)</f>
        <v/>
      </c>
      <c r="M362" s="19">
        <f>K362*L362</f>
        <v/>
      </c>
      <c r="N362" s="20">
        <f>COUNTIFS('Src_Billing_Aug'!$E$6:$E$774,A362,'Src_Billing_Aug'!$D$6:$D$774,E362)</f>
        <v/>
      </c>
      <c r="O362" s="18">
        <f>IF(N362=0,"",SUMIFS('Src_Billing_Aug'!$I$6:$I$774,'Src_Billing_Aug'!$E$6:$E$774,A362,'Src_Billing_Aug'!$D$6:$D$774,E362))</f>
        <v/>
      </c>
      <c r="P362" s="19">
        <f>IF(N362=0,"",SUMIFS('Src_Billing_Aug'!$L$6:$L$774,'Src_Billing_Aug'!$E$6:$E$774,A362,'Src_Billing_Aug'!$D$6:$D$774,E362))</f>
        <v/>
      </c>
      <c r="Q362" s="19">
        <f>SUMIFS('Src_Billing_Aug'!$M$6:$M$774,'Src_Billing_Aug'!$E$6:$E$774,A362,'Src_Billing_Aug'!$D$6:$D$774,E362)</f>
        <v/>
      </c>
      <c r="R362" s="19">
        <f>Q362-M362</f>
        <v/>
      </c>
      <c r="S362" s="17">
        <f>IF(N362=0,"MISSING CHARGE",IF(N362&gt;1,"DUPLICATE CHARGE",IF(ABS(R362)&lt;0.005,"MATCH","VARIANCE")))</f>
        <v/>
      </c>
      <c r="T362" s="17">
        <f>IF(AND(C362="COVERED",K362&gt;'Parameters &amp; Sources'!$B$13),"BOARD REVIEW - OVER 40 FT","")</f>
        <v/>
      </c>
      <c r="U362" s="17" t="inlineStr">
        <is>
          <t>slip_inventory_2026-08.csv; billing_transactions_2022_2026.csv</t>
        </is>
      </c>
    </row>
    <row r="363">
      <c r="A363" s="21">
        <f>'Src_Inventory'!A389</f>
        <v/>
      </c>
      <c r="B363" s="21">
        <f>'Src_Inventory'!B389</f>
        <v/>
      </c>
      <c r="C363" s="21">
        <f>'Src_Inventory'!G389</f>
        <v/>
      </c>
      <c r="D363" s="21">
        <f>"AC-"&amp;A363</f>
        <v/>
      </c>
      <c r="E363" s="21">
        <f>'Src_Inventory'!L389</f>
        <v/>
      </c>
      <c r="F363" s="21">
        <f>'Src_Inventory'!M389</f>
        <v/>
      </c>
      <c r="G363" s="21">
        <f>'Src_Inventory'!N389</f>
        <v/>
      </c>
      <c r="H363" s="22">
        <f>'Src_Inventory'!O389</f>
        <v/>
      </c>
      <c r="I363" s="22">
        <f>ROUNDUP(H363,0)</f>
        <v/>
      </c>
      <c r="J363" s="22">
        <f>'Src_Inventory'!E389</f>
        <v/>
      </c>
      <c r="K363" s="22">
        <f>MAX(I363,J363)</f>
        <v/>
      </c>
      <c r="L363" s="23">
        <f>IF(C363="COVERED",'Parameters &amp; Sources'!$B$11,'Parameters &amp; Sources'!$B$12)</f>
        <v/>
      </c>
      <c r="M363" s="23">
        <f>K363*L363</f>
        <v/>
      </c>
      <c r="N363" s="24">
        <f>COUNTIFS('Src_Billing_Aug'!$E$6:$E$774,A363,'Src_Billing_Aug'!$D$6:$D$774,E363)</f>
        <v/>
      </c>
      <c r="O363" s="22">
        <f>IF(N363=0,"",SUMIFS('Src_Billing_Aug'!$I$6:$I$774,'Src_Billing_Aug'!$E$6:$E$774,A363,'Src_Billing_Aug'!$D$6:$D$774,E363))</f>
        <v/>
      </c>
      <c r="P363" s="23">
        <f>IF(N363=0,"",SUMIFS('Src_Billing_Aug'!$L$6:$L$774,'Src_Billing_Aug'!$E$6:$E$774,A363,'Src_Billing_Aug'!$D$6:$D$774,E363))</f>
        <v/>
      </c>
      <c r="Q363" s="23">
        <f>SUMIFS('Src_Billing_Aug'!$M$6:$M$774,'Src_Billing_Aug'!$E$6:$E$774,A363,'Src_Billing_Aug'!$D$6:$D$774,E363)</f>
        <v/>
      </c>
      <c r="R363" s="23">
        <f>Q363-M363</f>
        <v/>
      </c>
      <c r="S363" s="21">
        <f>IF(N363=0,"MISSING CHARGE",IF(N363&gt;1,"DUPLICATE CHARGE",IF(ABS(R363)&lt;0.005,"MATCH","VARIANCE")))</f>
        <v/>
      </c>
      <c r="T363" s="21">
        <f>IF(AND(C363="COVERED",K363&gt;'Parameters &amp; Sources'!$B$13),"BOARD REVIEW - OVER 40 FT","")</f>
        <v/>
      </c>
      <c r="U363" s="21" t="inlineStr">
        <is>
          <t>slip_inventory_2026-08.csv; billing_transactions_2022_2026.csv</t>
        </is>
      </c>
    </row>
    <row r="364">
      <c r="A364" s="17">
        <f>'Src_Inventory'!A390</f>
        <v/>
      </c>
      <c r="B364" s="17">
        <f>'Src_Inventory'!B390</f>
        <v/>
      </c>
      <c r="C364" s="17">
        <f>'Src_Inventory'!G390</f>
        <v/>
      </c>
      <c r="D364" s="17">
        <f>"AC-"&amp;A364</f>
        <v/>
      </c>
      <c r="E364" s="17">
        <f>'Src_Inventory'!L390</f>
        <v/>
      </c>
      <c r="F364" s="17">
        <f>'Src_Inventory'!M390</f>
        <v/>
      </c>
      <c r="G364" s="17">
        <f>'Src_Inventory'!N390</f>
        <v/>
      </c>
      <c r="H364" s="18">
        <f>'Src_Inventory'!O390</f>
        <v/>
      </c>
      <c r="I364" s="18">
        <f>ROUNDUP(H364,0)</f>
        <v/>
      </c>
      <c r="J364" s="18">
        <f>'Src_Inventory'!E390</f>
        <v/>
      </c>
      <c r="K364" s="18">
        <f>MAX(I364,J364)</f>
        <v/>
      </c>
      <c r="L364" s="19">
        <f>IF(C364="COVERED",'Parameters &amp; Sources'!$B$11,'Parameters &amp; Sources'!$B$12)</f>
        <v/>
      </c>
      <c r="M364" s="19">
        <f>K364*L364</f>
        <v/>
      </c>
      <c r="N364" s="20">
        <f>COUNTIFS('Src_Billing_Aug'!$E$6:$E$774,A364,'Src_Billing_Aug'!$D$6:$D$774,E364)</f>
        <v/>
      </c>
      <c r="O364" s="18">
        <f>IF(N364=0,"",SUMIFS('Src_Billing_Aug'!$I$6:$I$774,'Src_Billing_Aug'!$E$6:$E$774,A364,'Src_Billing_Aug'!$D$6:$D$774,E364))</f>
        <v/>
      </c>
      <c r="P364" s="19">
        <f>IF(N364=0,"",SUMIFS('Src_Billing_Aug'!$L$6:$L$774,'Src_Billing_Aug'!$E$6:$E$774,A364,'Src_Billing_Aug'!$D$6:$D$774,E364))</f>
        <v/>
      </c>
      <c r="Q364" s="19">
        <f>SUMIFS('Src_Billing_Aug'!$M$6:$M$774,'Src_Billing_Aug'!$E$6:$E$774,A364,'Src_Billing_Aug'!$D$6:$D$774,E364)</f>
        <v/>
      </c>
      <c r="R364" s="19">
        <f>Q364-M364</f>
        <v/>
      </c>
      <c r="S364" s="17">
        <f>IF(N364=0,"MISSING CHARGE",IF(N364&gt;1,"DUPLICATE CHARGE",IF(ABS(R364)&lt;0.005,"MATCH","VARIANCE")))</f>
        <v/>
      </c>
      <c r="T364" s="17">
        <f>IF(AND(C364="COVERED",K364&gt;'Parameters &amp; Sources'!$B$13),"BOARD REVIEW - OVER 40 FT","")</f>
        <v/>
      </c>
      <c r="U364" s="17" t="inlineStr">
        <is>
          <t>slip_inventory_2026-08.csv; billing_transactions_2022_2026.csv</t>
        </is>
      </c>
    </row>
    <row r="365">
      <c r="A365" s="21">
        <f>'Src_Inventory'!A391</f>
        <v/>
      </c>
      <c r="B365" s="21">
        <f>'Src_Inventory'!B391</f>
        <v/>
      </c>
      <c r="C365" s="21">
        <f>'Src_Inventory'!G391</f>
        <v/>
      </c>
      <c r="D365" s="21">
        <f>"AC-"&amp;A365</f>
        <v/>
      </c>
      <c r="E365" s="21">
        <f>'Src_Inventory'!L391</f>
        <v/>
      </c>
      <c r="F365" s="21">
        <f>'Src_Inventory'!M391</f>
        <v/>
      </c>
      <c r="G365" s="21">
        <f>'Src_Inventory'!N391</f>
        <v/>
      </c>
      <c r="H365" s="22">
        <f>'Src_Inventory'!O391</f>
        <v/>
      </c>
      <c r="I365" s="22">
        <f>ROUNDUP(H365,0)</f>
        <v/>
      </c>
      <c r="J365" s="22">
        <f>'Src_Inventory'!E391</f>
        <v/>
      </c>
      <c r="K365" s="22">
        <f>MAX(I365,J365)</f>
        <v/>
      </c>
      <c r="L365" s="23">
        <f>IF(C365="COVERED",'Parameters &amp; Sources'!$B$11,'Parameters &amp; Sources'!$B$12)</f>
        <v/>
      </c>
      <c r="M365" s="23">
        <f>K365*L365</f>
        <v/>
      </c>
      <c r="N365" s="24">
        <f>COUNTIFS('Src_Billing_Aug'!$E$6:$E$774,A365,'Src_Billing_Aug'!$D$6:$D$774,E365)</f>
        <v/>
      </c>
      <c r="O365" s="22">
        <f>IF(N365=0,"",SUMIFS('Src_Billing_Aug'!$I$6:$I$774,'Src_Billing_Aug'!$E$6:$E$774,A365,'Src_Billing_Aug'!$D$6:$D$774,E365))</f>
        <v/>
      </c>
      <c r="P365" s="23">
        <f>IF(N365=0,"",SUMIFS('Src_Billing_Aug'!$L$6:$L$774,'Src_Billing_Aug'!$E$6:$E$774,A365,'Src_Billing_Aug'!$D$6:$D$774,E365))</f>
        <v/>
      </c>
      <c r="Q365" s="23">
        <f>SUMIFS('Src_Billing_Aug'!$M$6:$M$774,'Src_Billing_Aug'!$E$6:$E$774,A365,'Src_Billing_Aug'!$D$6:$D$774,E365)</f>
        <v/>
      </c>
      <c r="R365" s="23">
        <f>Q365-M365</f>
        <v/>
      </c>
      <c r="S365" s="21">
        <f>IF(N365=0,"MISSING CHARGE",IF(N365&gt;1,"DUPLICATE CHARGE",IF(ABS(R365)&lt;0.005,"MATCH","VARIANCE")))</f>
        <v/>
      </c>
      <c r="T365" s="21">
        <f>IF(AND(C365="COVERED",K365&gt;'Parameters &amp; Sources'!$B$13),"BOARD REVIEW - OVER 40 FT","")</f>
        <v/>
      </c>
      <c r="U365" s="21" t="inlineStr">
        <is>
          <t>slip_inventory_2026-08.csv; billing_transactions_2022_2026.csv</t>
        </is>
      </c>
    </row>
    <row r="366">
      <c r="A366" s="17">
        <f>'Src_Inventory'!A392</f>
        <v/>
      </c>
      <c r="B366" s="17">
        <f>'Src_Inventory'!B392</f>
        <v/>
      </c>
      <c r="C366" s="17">
        <f>'Src_Inventory'!G392</f>
        <v/>
      </c>
      <c r="D366" s="17">
        <f>"AC-"&amp;A366</f>
        <v/>
      </c>
      <c r="E366" s="17">
        <f>'Src_Inventory'!L392</f>
        <v/>
      </c>
      <c r="F366" s="17">
        <f>'Src_Inventory'!M392</f>
        <v/>
      </c>
      <c r="G366" s="17">
        <f>'Src_Inventory'!N392</f>
        <v/>
      </c>
      <c r="H366" s="18">
        <f>'Src_Inventory'!O392</f>
        <v/>
      </c>
      <c r="I366" s="18">
        <f>ROUNDUP(H366,0)</f>
        <v/>
      </c>
      <c r="J366" s="18">
        <f>'Src_Inventory'!E392</f>
        <v/>
      </c>
      <c r="K366" s="18">
        <f>MAX(I366,J366)</f>
        <v/>
      </c>
      <c r="L366" s="19">
        <f>IF(C366="COVERED",'Parameters &amp; Sources'!$B$11,'Parameters &amp; Sources'!$B$12)</f>
        <v/>
      </c>
      <c r="M366" s="19">
        <f>K366*L366</f>
        <v/>
      </c>
      <c r="N366" s="20">
        <f>COUNTIFS('Src_Billing_Aug'!$E$6:$E$774,A366,'Src_Billing_Aug'!$D$6:$D$774,E366)</f>
        <v/>
      </c>
      <c r="O366" s="18">
        <f>IF(N366=0,"",SUMIFS('Src_Billing_Aug'!$I$6:$I$774,'Src_Billing_Aug'!$E$6:$E$774,A366,'Src_Billing_Aug'!$D$6:$D$774,E366))</f>
        <v/>
      </c>
      <c r="P366" s="19">
        <f>IF(N366=0,"",SUMIFS('Src_Billing_Aug'!$L$6:$L$774,'Src_Billing_Aug'!$E$6:$E$774,A366,'Src_Billing_Aug'!$D$6:$D$774,E366))</f>
        <v/>
      </c>
      <c r="Q366" s="19">
        <f>SUMIFS('Src_Billing_Aug'!$M$6:$M$774,'Src_Billing_Aug'!$E$6:$E$774,A366,'Src_Billing_Aug'!$D$6:$D$774,E366)</f>
        <v/>
      </c>
      <c r="R366" s="19">
        <f>Q366-M366</f>
        <v/>
      </c>
      <c r="S366" s="17">
        <f>IF(N366=0,"MISSING CHARGE",IF(N366&gt;1,"DUPLICATE CHARGE",IF(ABS(R366)&lt;0.005,"MATCH","VARIANCE")))</f>
        <v/>
      </c>
      <c r="T366" s="17">
        <f>IF(AND(C366="COVERED",K366&gt;'Parameters &amp; Sources'!$B$13),"BOARD REVIEW - OVER 40 FT","")</f>
        <v/>
      </c>
      <c r="U366" s="17" t="inlineStr">
        <is>
          <t>slip_inventory_2026-08.csv; billing_transactions_2022_2026.csv</t>
        </is>
      </c>
    </row>
    <row r="367">
      <c r="A367" s="21">
        <f>'Src_Inventory'!A394</f>
        <v/>
      </c>
      <c r="B367" s="21">
        <f>'Src_Inventory'!B394</f>
        <v/>
      </c>
      <c r="C367" s="21">
        <f>'Src_Inventory'!G394</f>
        <v/>
      </c>
      <c r="D367" s="21">
        <f>"AC-"&amp;A367</f>
        <v/>
      </c>
      <c r="E367" s="21">
        <f>'Src_Inventory'!L394</f>
        <v/>
      </c>
      <c r="F367" s="21">
        <f>'Src_Inventory'!M394</f>
        <v/>
      </c>
      <c r="G367" s="21">
        <f>'Src_Inventory'!N394</f>
        <v/>
      </c>
      <c r="H367" s="22">
        <f>'Src_Inventory'!O394</f>
        <v/>
      </c>
      <c r="I367" s="22">
        <f>ROUNDUP(H367,0)</f>
        <v/>
      </c>
      <c r="J367" s="22">
        <f>'Src_Inventory'!E394</f>
        <v/>
      </c>
      <c r="K367" s="22">
        <f>MAX(I367,J367)</f>
        <v/>
      </c>
      <c r="L367" s="23">
        <f>IF(C367="COVERED",'Parameters &amp; Sources'!$B$11,'Parameters &amp; Sources'!$B$12)</f>
        <v/>
      </c>
      <c r="M367" s="23">
        <f>K367*L367</f>
        <v/>
      </c>
      <c r="N367" s="24">
        <f>COUNTIFS('Src_Billing_Aug'!$E$6:$E$774,A367,'Src_Billing_Aug'!$D$6:$D$774,E367)</f>
        <v/>
      </c>
      <c r="O367" s="22">
        <f>IF(N367=0,"",SUMIFS('Src_Billing_Aug'!$I$6:$I$774,'Src_Billing_Aug'!$E$6:$E$774,A367,'Src_Billing_Aug'!$D$6:$D$774,E367))</f>
        <v/>
      </c>
      <c r="P367" s="23">
        <f>IF(N367=0,"",SUMIFS('Src_Billing_Aug'!$L$6:$L$774,'Src_Billing_Aug'!$E$6:$E$774,A367,'Src_Billing_Aug'!$D$6:$D$774,E367))</f>
        <v/>
      </c>
      <c r="Q367" s="23">
        <f>SUMIFS('Src_Billing_Aug'!$M$6:$M$774,'Src_Billing_Aug'!$E$6:$E$774,A367,'Src_Billing_Aug'!$D$6:$D$774,E367)</f>
        <v/>
      </c>
      <c r="R367" s="23">
        <f>Q367-M367</f>
        <v/>
      </c>
      <c r="S367" s="21">
        <f>IF(N367=0,"MISSING CHARGE",IF(N367&gt;1,"DUPLICATE CHARGE",IF(ABS(R367)&lt;0.005,"MATCH","VARIANCE")))</f>
        <v/>
      </c>
      <c r="T367" s="21">
        <f>IF(AND(C367="COVERED",K367&gt;'Parameters &amp; Sources'!$B$13),"BOARD REVIEW - OVER 40 FT","")</f>
        <v/>
      </c>
      <c r="U367" s="21" t="inlineStr">
        <is>
          <t>slip_inventory_2026-08.csv; billing_transactions_2022_2026.csv</t>
        </is>
      </c>
    </row>
    <row r="368">
      <c r="A368" s="17">
        <f>'Src_Inventory'!A395</f>
        <v/>
      </c>
      <c r="B368" s="17">
        <f>'Src_Inventory'!B395</f>
        <v/>
      </c>
      <c r="C368" s="17">
        <f>'Src_Inventory'!G395</f>
        <v/>
      </c>
      <c r="D368" s="17">
        <f>"AC-"&amp;A368</f>
        <v/>
      </c>
      <c r="E368" s="17">
        <f>'Src_Inventory'!L395</f>
        <v/>
      </c>
      <c r="F368" s="17">
        <f>'Src_Inventory'!M395</f>
        <v/>
      </c>
      <c r="G368" s="17">
        <f>'Src_Inventory'!N395</f>
        <v/>
      </c>
      <c r="H368" s="18">
        <f>'Src_Inventory'!O395</f>
        <v/>
      </c>
      <c r="I368" s="18">
        <f>ROUNDUP(H368,0)</f>
        <v/>
      </c>
      <c r="J368" s="18">
        <f>'Src_Inventory'!E395</f>
        <v/>
      </c>
      <c r="K368" s="18">
        <f>MAX(I368,J368)</f>
        <v/>
      </c>
      <c r="L368" s="19">
        <f>IF(C368="COVERED",'Parameters &amp; Sources'!$B$11,'Parameters &amp; Sources'!$B$12)</f>
        <v/>
      </c>
      <c r="M368" s="19">
        <f>K368*L368</f>
        <v/>
      </c>
      <c r="N368" s="20">
        <f>COUNTIFS('Src_Billing_Aug'!$E$6:$E$774,A368,'Src_Billing_Aug'!$D$6:$D$774,E368)</f>
        <v/>
      </c>
      <c r="O368" s="18">
        <f>IF(N368=0,"",SUMIFS('Src_Billing_Aug'!$I$6:$I$774,'Src_Billing_Aug'!$E$6:$E$774,A368,'Src_Billing_Aug'!$D$6:$D$774,E368))</f>
        <v/>
      </c>
      <c r="P368" s="19">
        <f>IF(N368=0,"",SUMIFS('Src_Billing_Aug'!$L$6:$L$774,'Src_Billing_Aug'!$E$6:$E$774,A368,'Src_Billing_Aug'!$D$6:$D$774,E368))</f>
        <v/>
      </c>
      <c r="Q368" s="19">
        <f>SUMIFS('Src_Billing_Aug'!$M$6:$M$774,'Src_Billing_Aug'!$E$6:$E$774,A368,'Src_Billing_Aug'!$D$6:$D$774,E368)</f>
        <v/>
      </c>
      <c r="R368" s="19">
        <f>Q368-M368</f>
        <v/>
      </c>
      <c r="S368" s="17">
        <f>IF(N368=0,"MISSING CHARGE",IF(N368&gt;1,"DUPLICATE CHARGE",IF(ABS(R368)&lt;0.005,"MATCH","VARIANCE")))</f>
        <v/>
      </c>
      <c r="T368" s="17">
        <f>IF(AND(C368="COVERED",K368&gt;'Parameters &amp; Sources'!$B$13),"BOARD REVIEW - OVER 40 FT","")</f>
        <v/>
      </c>
      <c r="U368" s="17" t="inlineStr">
        <is>
          <t>slip_inventory_2026-08.csv; billing_transactions_2022_2026.csv</t>
        </is>
      </c>
    </row>
    <row r="369">
      <c r="A369" s="21">
        <f>'Src_Inventory'!A396</f>
        <v/>
      </c>
      <c r="B369" s="21">
        <f>'Src_Inventory'!B396</f>
        <v/>
      </c>
      <c r="C369" s="21">
        <f>'Src_Inventory'!G396</f>
        <v/>
      </c>
      <c r="D369" s="21">
        <f>"AC-"&amp;A369</f>
        <v/>
      </c>
      <c r="E369" s="21">
        <f>'Src_Inventory'!L396</f>
        <v/>
      </c>
      <c r="F369" s="21">
        <f>'Src_Inventory'!M396</f>
        <v/>
      </c>
      <c r="G369" s="21">
        <f>'Src_Inventory'!N396</f>
        <v/>
      </c>
      <c r="H369" s="22">
        <f>'Src_Inventory'!O396</f>
        <v/>
      </c>
      <c r="I369" s="22">
        <f>ROUNDUP(H369,0)</f>
        <v/>
      </c>
      <c r="J369" s="22">
        <f>'Src_Inventory'!E396</f>
        <v/>
      </c>
      <c r="K369" s="22">
        <f>MAX(I369,J369)</f>
        <v/>
      </c>
      <c r="L369" s="23">
        <f>IF(C369="COVERED",'Parameters &amp; Sources'!$B$11,'Parameters &amp; Sources'!$B$12)</f>
        <v/>
      </c>
      <c r="M369" s="23">
        <f>K369*L369</f>
        <v/>
      </c>
      <c r="N369" s="24">
        <f>COUNTIFS('Src_Billing_Aug'!$E$6:$E$774,A369,'Src_Billing_Aug'!$D$6:$D$774,E369)</f>
        <v/>
      </c>
      <c r="O369" s="22">
        <f>IF(N369=0,"",SUMIFS('Src_Billing_Aug'!$I$6:$I$774,'Src_Billing_Aug'!$E$6:$E$774,A369,'Src_Billing_Aug'!$D$6:$D$774,E369))</f>
        <v/>
      </c>
      <c r="P369" s="23">
        <f>IF(N369=0,"",SUMIFS('Src_Billing_Aug'!$L$6:$L$774,'Src_Billing_Aug'!$E$6:$E$774,A369,'Src_Billing_Aug'!$D$6:$D$774,E369))</f>
        <v/>
      </c>
      <c r="Q369" s="23">
        <f>SUMIFS('Src_Billing_Aug'!$M$6:$M$774,'Src_Billing_Aug'!$E$6:$E$774,A369,'Src_Billing_Aug'!$D$6:$D$774,E369)</f>
        <v/>
      </c>
      <c r="R369" s="23">
        <f>Q369-M369</f>
        <v/>
      </c>
      <c r="S369" s="21">
        <f>IF(N369=0,"MISSING CHARGE",IF(N369&gt;1,"DUPLICATE CHARGE",IF(ABS(R369)&lt;0.005,"MATCH","VARIANCE")))</f>
        <v/>
      </c>
      <c r="T369" s="21">
        <f>IF(AND(C369="COVERED",K369&gt;'Parameters &amp; Sources'!$B$13),"BOARD REVIEW - OVER 40 FT","")</f>
        <v/>
      </c>
      <c r="U369" s="21" t="inlineStr">
        <is>
          <t>slip_inventory_2026-08.csv; billing_transactions_2022_2026.csv</t>
        </is>
      </c>
    </row>
    <row r="370">
      <c r="A370" s="17">
        <f>'Src_Inventory'!A397</f>
        <v/>
      </c>
      <c r="B370" s="17">
        <f>'Src_Inventory'!B397</f>
        <v/>
      </c>
      <c r="C370" s="17">
        <f>'Src_Inventory'!G397</f>
        <v/>
      </c>
      <c r="D370" s="17">
        <f>"AC-"&amp;A370</f>
        <v/>
      </c>
      <c r="E370" s="17">
        <f>'Src_Inventory'!L397</f>
        <v/>
      </c>
      <c r="F370" s="17">
        <f>'Src_Inventory'!M397</f>
        <v/>
      </c>
      <c r="G370" s="17">
        <f>'Src_Inventory'!N397</f>
        <v/>
      </c>
      <c r="H370" s="18">
        <f>'Src_Inventory'!O397</f>
        <v/>
      </c>
      <c r="I370" s="18">
        <f>ROUNDUP(H370,0)</f>
        <v/>
      </c>
      <c r="J370" s="18">
        <f>'Src_Inventory'!E397</f>
        <v/>
      </c>
      <c r="K370" s="18">
        <f>MAX(I370,J370)</f>
        <v/>
      </c>
      <c r="L370" s="19">
        <f>IF(C370="COVERED",'Parameters &amp; Sources'!$B$11,'Parameters &amp; Sources'!$B$12)</f>
        <v/>
      </c>
      <c r="M370" s="19">
        <f>K370*L370</f>
        <v/>
      </c>
      <c r="N370" s="20">
        <f>COUNTIFS('Src_Billing_Aug'!$E$6:$E$774,A370,'Src_Billing_Aug'!$D$6:$D$774,E370)</f>
        <v/>
      </c>
      <c r="O370" s="18">
        <f>IF(N370=0,"",SUMIFS('Src_Billing_Aug'!$I$6:$I$774,'Src_Billing_Aug'!$E$6:$E$774,A370,'Src_Billing_Aug'!$D$6:$D$774,E370))</f>
        <v/>
      </c>
      <c r="P370" s="19">
        <f>IF(N370=0,"",SUMIFS('Src_Billing_Aug'!$L$6:$L$774,'Src_Billing_Aug'!$E$6:$E$774,A370,'Src_Billing_Aug'!$D$6:$D$774,E370))</f>
        <v/>
      </c>
      <c r="Q370" s="19">
        <f>SUMIFS('Src_Billing_Aug'!$M$6:$M$774,'Src_Billing_Aug'!$E$6:$E$774,A370,'Src_Billing_Aug'!$D$6:$D$774,E370)</f>
        <v/>
      </c>
      <c r="R370" s="19">
        <f>Q370-M370</f>
        <v/>
      </c>
      <c r="S370" s="17">
        <f>IF(N370=0,"MISSING CHARGE",IF(N370&gt;1,"DUPLICATE CHARGE",IF(ABS(R370)&lt;0.005,"MATCH","VARIANCE")))</f>
        <v/>
      </c>
      <c r="T370" s="17">
        <f>IF(AND(C370="COVERED",K370&gt;'Parameters &amp; Sources'!$B$13),"BOARD REVIEW - OVER 40 FT","")</f>
        <v/>
      </c>
      <c r="U370" s="17" t="inlineStr">
        <is>
          <t>slip_inventory_2026-08.csv; billing_transactions_2022_2026.csv</t>
        </is>
      </c>
    </row>
    <row r="371">
      <c r="A371" s="21">
        <f>'Src_Inventory'!A398</f>
        <v/>
      </c>
      <c r="B371" s="21">
        <f>'Src_Inventory'!B398</f>
        <v/>
      </c>
      <c r="C371" s="21">
        <f>'Src_Inventory'!G398</f>
        <v/>
      </c>
      <c r="D371" s="21">
        <f>"AC-"&amp;A371</f>
        <v/>
      </c>
      <c r="E371" s="21">
        <f>'Src_Inventory'!L398</f>
        <v/>
      </c>
      <c r="F371" s="21">
        <f>'Src_Inventory'!M398</f>
        <v/>
      </c>
      <c r="G371" s="21">
        <f>'Src_Inventory'!N398</f>
        <v/>
      </c>
      <c r="H371" s="22">
        <f>'Src_Inventory'!O398</f>
        <v/>
      </c>
      <c r="I371" s="22">
        <f>ROUNDUP(H371,0)</f>
        <v/>
      </c>
      <c r="J371" s="22">
        <f>'Src_Inventory'!E398</f>
        <v/>
      </c>
      <c r="K371" s="22">
        <f>MAX(I371,J371)</f>
        <v/>
      </c>
      <c r="L371" s="23">
        <f>IF(C371="COVERED",'Parameters &amp; Sources'!$B$11,'Parameters &amp; Sources'!$B$12)</f>
        <v/>
      </c>
      <c r="M371" s="23">
        <f>K371*L371</f>
        <v/>
      </c>
      <c r="N371" s="24">
        <f>COUNTIFS('Src_Billing_Aug'!$E$6:$E$774,A371,'Src_Billing_Aug'!$D$6:$D$774,E371)</f>
        <v/>
      </c>
      <c r="O371" s="22">
        <f>IF(N371=0,"",SUMIFS('Src_Billing_Aug'!$I$6:$I$774,'Src_Billing_Aug'!$E$6:$E$774,A371,'Src_Billing_Aug'!$D$6:$D$774,E371))</f>
        <v/>
      </c>
      <c r="P371" s="23">
        <f>IF(N371=0,"",SUMIFS('Src_Billing_Aug'!$L$6:$L$774,'Src_Billing_Aug'!$E$6:$E$774,A371,'Src_Billing_Aug'!$D$6:$D$774,E371))</f>
        <v/>
      </c>
      <c r="Q371" s="23">
        <f>SUMIFS('Src_Billing_Aug'!$M$6:$M$774,'Src_Billing_Aug'!$E$6:$E$774,A371,'Src_Billing_Aug'!$D$6:$D$774,E371)</f>
        <v/>
      </c>
      <c r="R371" s="23">
        <f>Q371-M371</f>
        <v/>
      </c>
      <c r="S371" s="21">
        <f>IF(N371=0,"MISSING CHARGE",IF(N371&gt;1,"DUPLICATE CHARGE",IF(ABS(R371)&lt;0.005,"MATCH","VARIANCE")))</f>
        <v/>
      </c>
      <c r="T371" s="21">
        <f>IF(AND(C371="COVERED",K371&gt;'Parameters &amp; Sources'!$B$13),"BOARD REVIEW - OVER 40 FT","")</f>
        <v/>
      </c>
      <c r="U371" s="21" t="inlineStr">
        <is>
          <t>slip_inventory_2026-08.csv; billing_transactions_2022_2026.csv</t>
        </is>
      </c>
    </row>
    <row r="372">
      <c r="A372" s="17">
        <f>'Src_Inventory'!A399</f>
        <v/>
      </c>
      <c r="B372" s="17">
        <f>'Src_Inventory'!B399</f>
        <v/>
      </c>
      <c r="C372" s="17">
        <f>'Src_Inventory'!G399</f>
        <v/>
      </c>
      <c r="D372" s="17">
        <f>"AC-"&amp;A372</f>
        <v/>
      </c>
      <c r="E372" s="17">
        <f>'Src_Inventory'!L399</f>
        <v/>
      </c>
      <c r="F372" s="17">
        <f>'Src_Inventory'!M399</f>
        <v/>
      </c>
      <c r="G372" s="17">
        <f>'Src_Inventory'!N399</f>
        <v/>
      </c>
      <c r="H372" s="18">
        <f>'Src_Inventory'!O399</f>
        <v/>
      </c>
      <c r="I372" s="18">
        <f>ROUNDUP(H372,0)</f>
        <v/>
      </c>
      <c r="J372" s="18">
        <f>'Src_Inventory'!E399</f>
        <v/>
      </c>
      <c r="K372" s="18">
        <f>MAX(I372,J372)</f>
        <v/>
      </c>
      <c r="L372" s="19">
        <f>IF(C372="COVERED",'Parameters &amp; Sources'!$B$11,'Parameters &amp; Sources'!$B$12)</f>
        <v/>
      </c>
      <c r="M372" s="19">
        <f>K372*L372</f>
        <v/>
      </c>
      <c r="N372" s="20">
        <f>COUNTIFS('Src_Billing_Aug'!$E$6:$E$774,A372,'Src_Billing_Aug'!$D$6:$D$774,E372)</f>
        <v/>
      </c>
      <c r="O372" s="18">
        <f>IF(N372=0,"",SUMIFS('Src_Billing_Aug'!$I$6:$I$774,'Src_Billing_Aug'!$E$6:$E$774,A372,'Src_Billing_Aug'!$D$6:$D$774,E372))</f>
        <v/>
      </c>
      <c r="P372" s="19">
        <f>IF(N372=0,"",SUMIFS('Src_Billing_Aug'!$L$6:$L$774,'Src_Billing_Aug'!$E$6:$E$774,A372,'Src_Billing_Aug'!$D$6:$D$774,E372))</f>
        <v/>
      </c>
      <c r="Q372" s="19">
        <f>SUMIFS('Src_Billing_Aug'!$M$6:$M$774,'Src_Billing_Aug'!$E$6:$E$774,A372,'Src_Billing_Aug'!$D$6:$D$774,E372)</f>
        <v/>
      </c>
      <c r="R372" s="19">
        <f>Q372-M372</f>
        <v/>
      </c>
      <c r="S372" s="17">
        <f>IF(N372=0,"MISSING CHARGE",IF(N372&gt;1,"DUPLICATE CHARGE",IF(ABS(R372)&lt;0.005,"MATCH","VARIANCE")))</f>
        <v/>
      </c>
      <c r="T372" s="17">
        <f>IF(AND(C372="COVERED",K372&gt;'Parameters &amp; Sources'!$B$13),"BOARD REVIEW - OVER 40 FT","")</f>
        <v/>
      </c>
      <c r="U372" s="17" t="inlineStr">
        <is>
          <t>slip_inventory_2026-08.csv; billing_transactions_2022_2026.csv</t>
        </is>
      </c>
    </row>
    <row r="373">
      <c r="A373" s="21">
        <f>'Src_Inventory'!A400</f>
        <v/>
      </c>
      <c r="B373" s="21">
        <f>'Src_Inventory'!B400</f>
        <v/>
      </c>
      <c r="C373" s="21">
        <f>'Src_Inventory'!G400</f>
        <v/>
      </c>
      <c r="D373" s="21">
        <f>"AC-"&amp;A373</f>
        <v/>
      </c>
      <c r="E373" s="21">
        <f>'Src_Inventory'!L400</f>
        <v/>
      </c>
      <c r="F373" s="21">
        <f>'Src_Inventory'!M400</f>
        <v/>
      </c>
      <c r="G373" s="21">
        <f>'Src_Inventory'!N400</f>
        <v/>
      </c>
      <c r="H373" s="22">
        <f>'Src_Inventory'!O400</f>
        <v/>
      </c>
      <c r="I373" s="22">
        <f>ROUNDUP(H373,0)</f>
        <v/>
      </c>
      <c r="J373" s="22">
        <f>'Src_Inventory'!E400</f>
        <v/>
      </c>
      <c r="K373" s="22">
        <f>MAX(I373,J373)</f>
        <v/>
      </c>
      <c r="L373" s="23">
        <f>IF(C373="COVERED",'Parameters &amp; Sources'!$B$11,'Parameters &amp; Sources'!$B$12)</f>
        <v/>
      </c>
      <c r="M373" s="23">
        <f>K373*L373</f>
        <v/>
      </c>
      <c r="N373" s="24">
        <f>COUNTIFS('Src_Billing_Aug'!$E$6:$E$774,A373,'Src_Billing_Aug'!$D$6:$D$774,E373)</f>
        <v/>
      </c>
      <c r="O373" s="22">
        <f>IF(N373=0,"",SUMIFS('Src_Billing_Aug'!$I$6:$I$774,'Src_Billing_Aug'!$E$6:$E$774,A373,'Src_Billing_Aug'!$D$6:$D$774,E373))</f>
        <v/>
      </c>
      <c r="P373" s="23">
        <f>IF(N373=0,"",SUMIFS('Src_Billing_Aug'!$L$6:$L$774,'Src_Billing_Aug'!$E$6:$E$774,A373,'Src_Billing_Aug'!$D$6:$D$774,E373))</f>
        <v/>
      </c>
      <c r="Q373" s="23">
        <f>SUMIFS('Src_Billing_Aug'!$M$6:$M$774,'Src_Billing_Aug'!$E$6:$E$774,A373,'Src_Billing_Aug'!$D$6:$D$774,E373)</f>
        <v/>
      </c>
      <c r="R373" s="23">
        <f>Q373-M373</f>
        <v/>
      </c>
      <c r="S373" s="21">
        <f>IF(N373=0,"MISSING CHARGE",IF(N373&gt;1,"DUPLICATE CHARGE",IF(ABS(R373)&lt;0.005,"MATCH","VARIANCE")))</f>
        <v/>
      </c>
      <c r="T373" s="21">
        <f>IF(AND(C373="COVERED",K373&gt;'Parameters &amp; Sources'!$B$13),"BOARD REVIEW - OVER 40 FT","")</f>
        <v/>
      </c>
      <c r="U373" s="21" t="inlineStr">
        <is>
          <t>slip_inventory_2026-08.csv; billing_transactions_2022_2026.csv</t>
        </is>
      </c>
    </row>
    <row r="374">
      <c r="A374" s="17">
        <f>'Src_Inventory'!A401</f>
        <v/>
      </c>
      <c r="B374" s="17">
        <f>'Src_Inventory'!B401</f>
        <v/>
      </c>
      <c r="C374" s="17">
        <f>'Src_Inventory'!G401</f>
        <v/>
      </c>
      <c r="D374" s="17">
        <f>"AC-"&amp;A374</f>
        <v/>
      </c>
      <c r="E374" s="17">
        <f>'Src_Inventory'!L401</f>
        <v/>
      </c>
      <c r="F374" s="17">
        <f>'Src_Inventory'!M401</f>
        <v/>
      </c>
      <c r="G374" s="17">
        <f>'Src_Inventory'!N401</f>
        <v/>
      </c>
      <c r="H374" s="18">
        <f>'Src_Inventory'!O401</f>
        <v/>
      </c>
      <c r="I374" s="18">
        <f>ROUNDUP(H374,0)</f>
        <v/>
      </c>
      <c r="J374" s="18">
        <f>'Src_Inventory'!E401</f>
        <v/>
      </c>
      <c r="K374" s="18">
        <f>MAX(I374,J374)</f>
        <v/>
      </c>
      <c r="L374" s="19">
        <f>IF(C374="COVERED",'Parameters &amp; Sources'!$B$11,'Parameters &amp; Sources'!$B$12)</f>
        <v/>
      </c>
      <c r="M374" s="19">
        <f>K374*L374</f>
        <v/>
      </c>
      <c r="N374" s="20">
        <f>COUNTIFS('Src_Billing_Aug'!$E$6:$E$774,A374,'Src_Billing_Aug'!$D$6:$D$774,E374)</f>
        <v/>
      </c>
      <c r="O374" s="18">
        <f>IF(N374=0,"",SUMIFS('Src_Billing_Aug'!$I$6:$I$774,'Src_Billing_Aug'!$E$6:$E$774,A374,'Src_Billing_Aug'!$D$6:$D$774,E374))</f>
        <v/>
      </c>
      <c r="P374" s="19">
        <f>IF(N374=0,"",SUMIFS('Src_Billing_Aug'!$L$6:$L$774,'Src_Billing_Aug'!$E$6:$E$774,A374,'Src_Billing_Aug'!$D$6:$D$774,E374))</f>
        <v/>
      </c>
      <c r="Q374" s="19">
        <f>SUMIFS('Src_Billing_Aug'!$M$6:$M$774,'Src_Billing_Aug'!$E$6:$E$774,A374,'Src_Billing_Aug'!$D$6:$D$774,E374)</f>
        <v/>
      </c>
      <c r="R374" s="19">
        <f>Q374-M374</f>
        <v/>
      </c>
      <c r="S374" s="17">
        <f>IF(N374=0,"MISSING CHARGE",IF(N374&gt;1,"DUPLICATE CHARGE",IF(ABS(R374)&lt;0.005,"MATCH","VARIANCE")))</f>
        <v/>
      </c>
      <c r="T374" s="17">
        <f>IF(AND(C374="COVERED",K374&gt;'Parameters &amp; Sources'!$B$13),"BOARD REVIEW - OVER 40 FT","")</f>
        <v/>
      </c>
      <c r="U374" s="17" t="inlineStr">
        <is>
          <t>slip_inventory_2026-08.csv; billing_transactions_2022_2026.csv</t>
        </is>
      </c>
    </row>
    <row r="375">
      <c r="A375" s="21">
        <f>'Src_Inventory'!A402</f>
        <v/>
      </c>
      <c r="B375" s="21">
        <f>'Src_Inventory'!B402</f>
        <v/>
      </c>
      <c r="C375" s="21">
        <f>'Src_Inventory'!G402</f>
        <v/>
      </c>
      <c r="D375" s="21">
        <f>"AC-"&amp;A375</f>
        <v/>
      </c>
      <c r="E375" s="21">
        <f>'Src_Inventory'!L402</f>
        <v/>
      </c>
      <c r="F375" s="21">
        <f>'Src_Inventory'!M402</f>
        <v/>
      </c>
      <c r="G375" s="21">
        <f>'Src_Inventory'!N402</f>
        <v/>
      </c>
      <c r="H375" s="22">
        <f>'Src_Inventory'!O402</f>
        <v/>
      </c>
      <c r="I375" s="22">
        <f>ROUNDUP(H375,0)</f>
        <v/>
      </c>
      <c r="J375" s="22">
        <f>'Src_Inventory'!E402</f>
        <v/>
      </c>
      <c r="K375" s="22">
        <f>MAX(I375,J375)</f>
        <v/>
      </c>
      <c r="L375" s="23">
        <f>IF(C375="COVERED",'Parameters &amp; Sources'!$B$11,'Parameters &amp; Sources'!$B$12)</f>
        <v/>
      </c>
      <c r="M375" s="23">
        <f>K375*L375</f>
        <v/>
      </c>
      <c r="N375" s="24">
        <f>COUNTIFS('Src_Billing_Aug'!$E$6:$E$774,A375,'Src_Billing_Aug'!$D$6:$D$774,E375)</f>
        <v/>
      </c>
      <c r="O375" s="22">
        <f>IF(N375=0,"",SUMIFS('Src_Billing_Aug'!$I$6:$I$774,'Src_Billing_Aug'!$E$6:$E$774,A375,'Src_Billing_Aug'!$D$6:$D$774,E375))</f>
        <v/>
      </c>
      <c r="P375" s="23">
        <f>IF(N375=0,"",SUMIFS('Src_Billing_Aug'!$L$6:$L$774,'Src_Billing_Aug'!$E$6:$E$774,A375,'Src_Billing_Aug'!$D$6:$D$774,E375))</f>
        <v/>
      </c>
      <c r="Q375" s="23">
        <f>SUMIFS('Src_Billing_Aug'!$M$6:$M$774,'Src_Billing_Aug'!$E$6:$E$774,A375,'Src_Billing_Aug'!$D$6:$D$774,E375)</f>
        <v/>
      </c>
      <c r="R375" s="23">
        <f>Q375-M375</f>
        <v/>
      </c>
      <c r="S375" s="21">
        <f>IF(N375=0,"MISSING CHARGE",IF(N375&gt;1,"DUPLICATE CHARGE",IF(ABS(R375)&lt;0.005,"MATCH","VARIANCE")))</f>
        <v/>
      </c>
      <c r="T375" s="21">
        <f>IF(AND(C375="COVERED",K375&gt;'Parameters &amp; Sources'!$B$13),"BOARD REVIEW - OVER 40 FT","")</f>
        <v/>
      </c>
      <c r="U375" s="21" t="inlineStr">
        <is>
          <t>slip_inventory_2026-08.csv; billing_transactions_2022_2026.csv</t>
        </is>
      </c>
    </row>
    <row r="376">
      <c r="A376" s="17">
        <f>'Src_Inventory'!A403</f>
        <v/>
      </c>
      <c r="B376" s="17">
        <f>'Src_Inventory'!B403</f>
        <v/>
      </c>
      <c r="C376" s="17">
        <f>'Src_Inventory'!G403</f>
        <v/>
      </c>
      <c r="D376" s="17">
        <f>"AC-"&amp;A376</f>
        <v/>
      </c>
      <c r="E376" s="17">
        <f>'Src_Inventory'!L403</f>
        <v/>
      </c>
      <c r="F376" s="17">
        <f>'Src_Inventory'!M403</f>
        <v/>
      </c>
      <c r="G376" s="17">
        <f>'Src_Inventory'!N403</f>
        <v/>
      </c>
      <c r="H376" s="18">
        <f>'Src_Inventory'!O403</f>
        <v/>
      </c>
      <c r="I376" s="18">
        <f>ROUNDUP(H376,0)</f>
        <v/>
      </c>
      <c r="J376" s="18">
        <f>'Src_Inventory'!E403</f>
        <v/>
      </c>
      <c r="K376" s="18">
        <f>MAX(I376,J376)</f>
        <v/>
      </c>
      <c r="L376" s="19">
        <f>IF(C376="COVERED",'Parameters &amp; Sources'!$B$11,'Parameters &amp; Sources'!$B$12)</f>
        <v/>
      </c>
      <c r="M376" s="19">
        <f>K376*L376</f>
        <v/>
      </c>
      <c r="N376" s="20">
        <f>COUNTIFS('Src_Billing_Aug'!$E$6:$E$774,A376,'Src_Billing_Aug'!$D$6:$D$774,E376)</f>
        <v/>
      </c>
      <c r="O376" s="18">
        <f>IF(N376=0,"",SUMIFS('Src_Billing_Aug'!$I$6:$I$774,'Src_Billing_Aug'!$E$6:$E$774,A376,'Src_Billing_Aug'!$D$6:$D$774,E376))</f>
        <v/>
      </c>
      <c r="P376" s="19">
        <f>IF(N376=0,"",SUMIFS('Src_Billing_Aug'!$L$6:$L$774,'Src_Billing_Aug'!$E$6:$E$774,A376,'Src_Billing_Aug'!$D$6:$D$774,E376))</f>
        <v/>
      </c>
      <c r="Q376" s="19">
        <f>SUMIFS('Src_Billing_Aug'!$M$6:$M$774,'Src_Billing_Aug'!$E$6:$E$774,A376,'Src_Billing_Aug'!$D$6:$D$774,E376)</f>
        <v/>
      </c>
      <c r="R376" s="19">
        <f>Q376-M376</f>
        <v/>
      </c>
      <c r="S376" s="17">
        <f>IF(N376=0,"MISSING CHARGE",IF(N376&gt;1,"DUPLICATE CHARGE",IF(ABS(R376)&lt;0.005,"MATCH","VARIANCE")))</f>
        <v/>
      </c>
      <c r="T376" s="17">
        <f>IF(AND(C376="COVERED",K376&gt;'Parameters &amp; Sources'!$B$13),"BOARD REVIEW - OVER 40 FT","")</f>
        <v/>
      </c>
      <c r="U376" s="17" t="inlineStr">
        <is>
          <t>slip_inventory_2026-08.csv; billing_transactions_2022_2026.csv</t>
        </is>
      </c>
    </row>
    <row r="377">
      <c r="A377" s="21">
        <f>'Src_Inventory'!A404</f>
        <v/>
      </c>
      <c r="B377" s="21">
        <f>'Src_Inventory'!B404</f>
        <v/>
      </c>
      <c r="C377" s="21">
        <f>'Src_Inventory'!G404</f>
        <v/>
      </c>
      <c r="D377" s="21">
        <f>"AC-"&amp;A377</f>
        <v/>
      </c>
      <c r="E377" s="21">
        <f>'Src_Inventory'!L404</f>
        <v/>
      </c>
      <c r="F377" s="21">
        <f>'Src_Inventory'!M404</f>
        <v/>
      </c>
      <c r="G377" s="21">
        <f>'Src_Inventory'!N404</f>
        <v/>
      </c>
      <c r="H377" s="22">
        <f>'Src_Inventory'!O404</f>
        <v/>
      </c>
      <c r="I377" s="22">
        <f>ROUNDUP(H377,0)</f>
        <v/>
      </c>
      <c r="J377" s="22">
        <f>'Src_Inventory'!E404</f>
        <v/>
      </c>
      <c r="K377" s="22">
        <f>MAX(I377,J377)</f>
        <v/>
      </c>
      <c r="L377" s="23">
        <f>IF(C377="COVERED",'Parameters &amp; Sources'!$B$11,'Parameters &amp; Sources'!$B$12)</f>
        <v/>
      </c>
      <c r="M377" s="23">
        <f>K377*L377</f>
        <v/>
      </c>
      <c r="N377" s="24">
        <f>COUNTIFS('Src_Billing_Aug'!$E$6:$E$774,A377,'Src_Billing_Aug'!$D$6:$D$774,E377)</f>
        <v/>
      </c>
      <c r="O377" s="22">
        <f>IF(N377=0,"",SUMIFS('Src_Billing_Aug'!$I$6:$I$774,'Src_Billing_Aug'!$E$6:$E$774,A377,'Src_Billing_Aug'!$D$6:$D$774,E377))</f>
        <v/>
      </c>
      <c r="P377" s="23">
        <f>IF(N377=0,"",SUMIFS('Src_Billing_Aug'!$L$6:$L$774,'Src_Billing_Aug'!$E$6:$E$774,A377,'Src_Billing_Aug'!$D$6:$D$774,E377))</f>
        <v/>
      </c>
      <c r="Q377" s="23">
        <f>SUMIFS('Src_Billing_Aug'!$M$6:$M$774,'Src_Billing_Aug'!$E$6:$E$774,A377,'Src_Billing_Aug'!$D$6:$D$774,E377)</f>
        <v/>
      </c>
      <c r="R377" s="23">
        <f>Q377-M377</f>
        <v/>
      </c>
      <c r="S377" s="21">
        <f>IF(N377=0,"MISSING CHARGE",IF(N377&gt;1,"DUPLICATE CHARGE",IF(ABS(R377)&lt;0.005,"MATCH","VARIANCE")))</f>
        <v/>
      </c>
      <c r="T377" s="21">
        <f>IF(AND(C377="COVERED",K377&gt;'Parameters &amp; Sources'!$B$13),"BOARD REVIEW - OVER 40 FT","")</f>
        <v/>
      </c>
      <c r="U377" s="21" t="inlineStr">
        <is>
          <t>slip_inventory_2026-08.csv; billing_transactions_2022_2026.csv</t>
        </is>
      </c>
    </row>
    <row r="378">
      <c r="A378" s="17">
        <f>'Src_Inventory'!A405</f>
        <v/>
      </c>
      <c r="B378" s="17">
        <f>'Src_Inventory'!B405</f>
        <v/>
      </c>
      <c r="C378" s="17">
        <f>'Src_Inventory'!G405</f>
        <v/>
      </c>
      <c r="D378" s="17">
        <f>"AC-"&amp;A378</f>
        <v/>
      </c>
      <c r="E378" s="17">
        <f>'Src_Inventory'!L405</f>
        <v/>
      </c>
      <c r="F378" s="17">
        <f>'Src_Inventory'!M405</f>
        <v/>
      </c>
      <c r="G378" s="17">
        <f>'Src_Inventory'!N405</f>
        <v/>
      </c>
      <c r="H378" s="18">
        <f>'Src_Inventory'!O405</f>
        <v/>
      </c>
      <c r="I378" s="18">
        <f>ROUNDUP(H378,0)</f>
        <v/>
      </c>
      <c r="J378" s="18">
        <f>'Src_Inventory'!E405</f>
        <v/>
      </c>
      <c r="K378" s="18">
        <f>MAX(I378,J378)</f>
        <v/>
      </c>
      <c r="L378" s="19">
        <f>IF(C378="COVERED",'Parameters &amp; Sources'!$B$11,'Parameters &amp; Sources'!$B$12)</f>
        <v/>
      </c>
      <c r="M378" s="19">
        <f>K378*L378</f>
        <v/>
      </c>
      <c r="N378" s="20">
        <f>COUNTIFS('Src_Billing_Aug'!$E$6:$E$774,A378,'Src_Billing_Aug'!$D$6:$D$774,E378)</f>
        <v/>
      </c>
      <c r="O378" s="18">
        <f>IF(N378=0,"",SUMIFS('Src_Billing_Aug'!$I$6:$I$774,'Src_Billing_Aug'!$E$6:$E$774,A378,'Src_Billing_Aug'!$D$6:$D$774,E378))</f>
        <v/>
      </c>
      <c r="P378" s="19">
        <f>IF(N378=0,"",SUMIFS('Src_Billing_Aug'!$L$6:$L$774,'Src_Billing_Aug'!$E$6:$E$774,A378,'Src_Billing_Aug'!$D$6:$D$774,E378))</f>
        <v/>
      </c>
      <c r="Q378" s="19">
        <f>SUMIFS('Src_Billing_Aug'!$M$6:$M$774,'Src_Billing_Aug'!$E$6:$E$774,A378,'Src_Billing_Aug'!$D$6:$D$774,E378)</f>
        <v/>
      </c>
      <c r="R378" s="19">
        <f>Q378-M378</f>
        <v/>
      </c>
      <c r="S378" s="17">
        <f>IF(N378=0,"MISSING CHARGE",IF(N378&gt;1,"DUPLICATE CHARGE",IF(ABS(R378)&lt;0.005,"MATCH","VARIANCE")))</f>
        <v/>
      </c>
      <c r="T378" s="17">
        <f>IF(AND(C378="COVERED",K378&gt;'Parameters &amp; Sources'!$B$13),"BOARD REVIEW - OVER 40 FT","")</f>
        <v/>
      </c>
      <c r="U378" s="17" t="inlineStr">
        <is>
          <t>slip_inventory_2026-08.csv; billing_transactions_2022_2026.csv</t>
        </is>
      </c>
    </row>
    <row r="379">
      <c r="A379" s="21">
        <f>'Src_Inventory'!A406</f>
        <v/>
      </c>
      <c r="B379" s="21">
        <f>'Src_Inventory'!B406</f>
        <v/>
      </c>
      <c r="C379" s="21">
        <f>'Src_Inventory'!G406</f>
        <v/>
      </c>
      <c r="D379" s="21">
        <f>"AC-"&amp;A379</f>
        <v/>
      </c>
      <c r="E379" s="21">
        <f>'Src_Inventory'!L406</f>
        <v/>
      </c>
      <c r="F379" s="21">
        <f>'Src_Inventory'!M406</f>
        <v/>
      </c>
      <c r="G379" s="21">
        <f>'Src_Inventory'!N406</f>
        <v/>
      </c>
      <c r="H379" s="22">
        <f>'Src_Inventory'!O406</f>
        <v/>
      </c>
      <c r="I379" s="22">
        <f>ROUNDUP(H379,0)</f>
        <v/>
      </c>
      <c r="J379" s="22">
        <f>'Src_Inventory'!E406</f>
        <v/>
      </c>
      <c r="K379" s="22">
        <f>MAX(I379,J379)</f>
        <v/>
      </c>
      <c r="L379" s="23">
        <f>IF(C379="COVERED",'Parameters &amp; Sources'!$B$11,'Parameters &amp; Sources'!$B$12)</f>
        <v/>
      </c>
      <c r="M379" s="23">
        <f>K379*L379</f>
        <v/>
      </c>
      <c r="N379" s="24">
        <f>COUNTIFS('Src_Billing_Aug'!$E$6:$E$774,A379,'Src_Billing_Aug'!$D$6:$D$774,E379)</f>
        <v/>
      </c>
      <c r="O379" s="22">
        <f>IF(N379=0,"",SUMIFS('Src_Billing_Aug'!$I$6:$I$774,'Src_Billing_Aug'!$E$6:$E$774,A379,'Src_Billing_Aug'!$D$6:$D$774,E379))</f>
        <v/>
      </c>
      <c r="P379" s="23">
        <f>IF(N379=0,"",SUMIFS('Src_Billing_Aug'!$L$6:$L$774,'Src_Billing_Aug'!$E$6:$E$774,A379,'Src_Billing_Aug'!$D$6:$D$774,E379))</f>
        <v/>
      </c>
      <c r="Q379" s="23">
        <f>SUMIFS('Src_Billing_Aug'!$M$6:$M$774,'Src_Billing_Aug'!$E$6:$E$774,A379,'Src_Billing_Aug'!$D$6:$D$774,E379)</f>
        <v/>
      </c>
      <c r="R379" s="23">
        <f>Q379-M379</f>
        <v/>
      </c>
      <c r="S379" s="21">
        <f>IF(N379=0,"MISSING CHARGE",IF(N379&gt;1,"DUPLICATE CHARGE",IF(ABS(R379)&lt;0.005,"MATCH","VARIANCE")))</f>
        <v/>
      </c>
      <c r="T379" s="21">
        <f>IF(AND(C379="COVERED",K379&gt;'Parameters &amp; Sources'!$B$13),"BOARD REVIEW - OVER 40 FT","")</f>
        <v/>
      </c>
      <c r="U379" s="21" t="inlineStr">
        <is>
          <t>slip_inventory_2026-08.csv; billing_transactions_2022_2026.csv</t>
        </is>
      </c>
    </row>
    <row r="380">
      <c r="A380" s="17">
        <f>'Src_Inventory'!A407</f>
        <v/>
      </c>
      <c r="B380" s="17">
        <f>'Src_Inventory'!B407</f>
        <v/>
      </c>
      <c r="C380" s="17">
        <f>'Src_Inventory'!G407</f>
        <v/>
      </c>
      <c r="D380" s="17">
        <f>"AC-"&amp;A380</f>
        <v/>
      </c>
      <c r="E380" s="17">
        <f>'Src_Inventory'!L407</f>
        <v/>
      </c>
      <c r="F380" s="17">
        <f>'Src_Inventory'!M407</f>
        <v/>
      </c>
      <c r="G380" s="17">
        <f>'Src_Inventory'!N407</f>
        <v/>
      </c>
      <c r="H380" s="18">
        <f>'Src_Inventory'!O407</f>
        <v/>
      </c>
      <c r="I380" s="18">
        <f>ROUNDUP(H380,0)</f>
        <v/>
      </c>
      <c r="J380" s="18">
        <f>'Src_Inventory'!E407</f>
        <v/>
      </c>
      <c r="K380" s="18">
        <f>MAX(I380,J380)</f>
        <v/>
      </c>
      <c r="L380" s="19">
        <f>IF(C380="COVERED",'Parameters &amp; Sources'!$B$11,'Parameters &amp; Sources'!$B$12)</f>
        <v/>
      </c>
      <c r="M380" s="19">
        <f>K380*L380</f>
        <v/>
      </c>
      <c r="N380" s="20">
        <f>COUNTIFS('Src_Billing_Aug'!$E$6:$E$774,A380,'Src_Billing_Aug'!$D$6:$D$774,E380)</f>
        <v/>
      </c>
      <c r="O380" s="18">
        <f>IF(N380=0,"",SUMIFS('Src_Billing_Aug'!$I$6:$I$774,'Src_Billing_Aug'!$E$6:$E$774,A380,'Src_Billing_Aug'!$D$6:$D$774,E380))</f>
        <v/>
      </c>
      <c r="P380" s="19">
        <f>IF(N380=0,"",SUMIFS('Src_Billing_Aug'!$L$6:$L$774,'Src_Billing_Aug'!$E$6:$E$774,A380,'Src_Billing_Aug'!$D$6:$D$774,E380))</f>
        <v/>
      </c>
      <c r="Q380" s="19">
        <f>SUMIFS('Src_Billing_Aug'!$M$6:$M$774,'Src_Billing_Aug'!$E$6:$E$774,A380,'Src_Billing_Aug'!$D$6:$D$774,E380)</f>
        <v/>
      </c>
      <c r="R380" s="19">
        <f>Q380-M380</f>
        <v/>
      </c>
      <c r="S380" s="17">
        <f>IF(N380=0,"MISSING CHARGE",IF(N380&gt;1,"DUPLICATE CHARGE",IF(ABS(R380)&lt;0.005,"MATCH","VARIANCE")))</f>
        <v/>
      </c>
      <c r="T380" s="17">
        <f>IF(AND(C380="COVERED",K380&gt;'Parameters &amp; Sources'!$B$13),"BOARD REVIEW - OVER 40 FT","")</f>
        <v/>
      </c>
      <c r="U380" s="17" t="inlineStr">
        <is>
          <t>slip_inventory_2026-08.csv; billing_transactions_2022_2026.csv</t>
        </is>
      </c>
    </row>
    <row r="381">
      <c r="A381" s="21">
        <f>'Src_Inventory'!A408</f>
        <v/>
      </c>
      <c r="B381" s="21">
        <f>'Src_Inventory'!B408</f>
        <v/>
      </c>
      <c r="C381" s="21">
        <f>'Src_Inventory'!G408</f>
        <v/>
      </c>
      <c r="D381" s="21">
        <f>"AC-"&amp;A381</f>
        <v/>
      </c>
      <c r="E381" s="21">
        <f>'Src_Inventory'!L408</f>
        <v/>
      </c>
      <c r="F381" s="21">
        <f>'Src_Inventory'!M408</f>
        <v/>
      </c>
      <c r="G381" s="21">
        <f>'Src_Inventory'!N408</f>
        <v/>
      </c>
      <c r="H381" s="22">
        <f>'Src_Inventory'!O408</f>
        <v/>
      </c>
      <c r="I381" s="22">
        <f>ROUNDUP(H381,0)</f>
        <v/>
      </c>
      <c r="J381" s="22">
        <f>'Src_Inventory'!E408</f>
        <v/>
      </c>
      <c r="K381" s="22">
        <f>MAX(I381,J381)</f>
        <v/>
      </c>
      <c r="L381" s="23">
        <f>IF(C381="COVERED",'Parameters &amp; Sources'!$B$11,'Parameters &amp; Sources'!$B$12)</f>
        <v/>
      </c>
      <c r="M381" s="23">
        <f>K381*L381</f>
        <v/>
      </c>
      <c r="N381" s="24">
        <f>COUNTIFS('Src_Billing_Aug'!$E$6:$E$774,A381,'Src_Billing_Aug'!$D$6:$D$774,E381)</f>
        <v/>
      </c>
      <c r="O381" s="22">
        <f>IF(N381=0,"",SUMIFS('Src_Billing_Aug'!$I$6:$I$774,'Src_Billing_Aug'!$E$6:$E$774,A381,'Src_Billing_Aug'!$D$6:$D$774,E381))</f>
        <v/>
      </c>
      <c r="P381" s="23">
        <f>IF(N381=0,"",SUMIFS('Src_Billing_Aug'!$L$6:$L$774,'Src_Billing_Aug'!$E$6:$E$774,A381,'Src_Billing_Aug'!$D$6:$D$774,E381))</f>
        <v/>
      </c>
      <c r="Q381" s="23">
        <f>SUMIFS('Src_Billing_Aug'!$M$6:$M$774,'Src_Billing_Aug'!$E$6:$E$774,A381,'Src_Billing_Aug'!$D$6:$D$774,E381)</f>
        <v/>
      </c>
      <c r="R381" s="23">
        <f>Q381-M381</f>
        <v/>
      </c>
      <c r="S381" s="21">
        <f>IF(N381=0,"MISSING CHARGE",IF(N381&gt;1,"DUPLICATE CHARGE",IF(ABS(R381)&lt;0.005,"MATCH","VARIANCE")))</f>
        <v/>
      </c>
      <c r="T381" s="21">
        <f>IF(AND(C381="COVERED",K381&gt;'Parameters &amp; Sources'!$B$13),"BOARD REVIEW - OVER 40 FT","")</f>
        <v/>
      </c>
      <c r="U381" s="21" t="inlineStr">
        <is>
          <t>slip_inventory_2026-08.csv; billing_transactions_2022_2026.csv</t>
        </is>
      </c>
    </row>
    <row r="382">
      <c r="A382" s="17">
        <f>'Src_Inventory'!A409</f>
        <v/>
      </c>
      <c r="B382" s="17">
        <f>'Src_Inventory'!B409</f>
        <v/>
      </c>
      <c r="C382" s="17">
        <f>'Src_Inventory'!G409</f>
        <v/>
      </c>
      <c r="D382" s="17">
        <f>"AC-"&amp;A382</f>
        <v/>
      </c>
      <c r="E382" s="17">
        <f>'Src_Inventory'!L409</f>
        <v/>
      </c>
      <c r="F382" s="17">
        <f>'Src_Inventory'!M409</f>
        <v/>
      </c>
      <c r="G382" s="17">
        <f>'Src_Inventory'!N409</f>
        <v/>
      </c>
      <c r="H382" s="18">
        <f>'Src_Inventory'!O409</f>
        <v/>
      </c>
      <c r="I382" s="18">
        <f>ROUNDUP(H382,0)</f>
        <v/>
      </c>
      <c r="J382" s="18">
        <f>'Src_Inventory'!E409</f>
        <v/>
      </c>
      <c r="K382" s="18">
        <f>MAX(I382,J382)</f>
        <v/>
      </c>
      <c r="L382" s="19">
        <f>IF(C382="COVERED",'Parameters &amp; Sources'!$B$11,'Parameters &amp; Sources'!$B$12)</f>
        <v/>
      </c>
      <c r="M382" s="19">
        <f>K382*L382</f>
        <v/>
      </c>
      <c r="N382" s="20">
        <f>COUNTIFS('Src_Billing_Aug'!$E$6:$E$774,A382,'Src_Billing_Aug'!$D$6:$D$774,E382)</f>
        <v/>
      </c>
      <c r="O382" s="18">
        <f>IF(N382=0,"",SUMIFS('Src_Billing_Aug'!$I$6:$I$774,'Src_Billing_Aug'!$E$6:$E$774,A382,'Src_Billing_Aug'!$D$6:$D$774,E382))</f>
        <v/>
      </c>
      <c r="P382" s="19">
        <f>IF(N382=0,"",SUMIFS('Src_Billing_Aug'!$L$6:$L$774,'Src_Billing_Aug'!$E$6:$E$774,A382,'Src_Billing_Aug'!$D$6:$D$774,E382))</f>
        <v/>
      </c>
      <c r="Q382" s="19">
        <f>SUMIFS('Src_Billing_Aug'!$M$6:$M$774,'Src_Billing_Aug'!$E$6:$E$774,A382,'Src_Billing_Aug'!$D$6:$D$774,E382)</f>
        <v/>
      </c>
      <c r="R382" s="19">
        <f>Q382-M382</f>
        <v/>
      </c>
      <c r="S382" s="17">
        <f>IF(N382=0,"MISSING CHARGE",IF(N382&gt;1,"DUPLICATE CHARGE",IF(ABS(R382)&lt;0.005,"MATCH","VARIANCE")))</f>
        <v/>
      </c>
      <c r="T382" s="17">
        <f>IF(AND(C382="COVERED",K382&gt;'Parameters &amp; Sources'!$B$13),"BOARD REVIEW - OVER 40 FT","")</f>
        <v/>
      </c>
      <c r="U382" s="17" t="inlineStr">
        <is>
          <t>slip_inventory_2026-08.csv; billing_transactions_2022_2026.csv</t>
        </is>
      </c>
    </row>
    <row r="383">
      <c r="A383" s="21">
        <f>'Src_Inventory'!A410</f>
        <v/>
      </c>
      <c r="B383" s="21">
        <f>'Src_Inventory'!B410</f>
        <v/>
      </c>
      <c r="C383" s="21">
        <f>'Src_Inventory'!G410</f>
        <v/>
      </c>
      <c r="D383" s="21">
        <f>"AC-"&amp;A383</f>
        <v/>
      </c>
      <c r="E383" s="21">
        <f>'Src_Inventory'!L410</f>
        <v/>
      </c>
      <c r="F383" s="21">
        <f>'Src_Inventory'!M410</f>
        <v/>
      </c>
      <c r="G383" s="21">
        <f>'Src_Inventory'!N410</f>
        <v/>
      </c>
      <c r="H383" s="22">
        <f>'Src_Inventory'!O410</f>
        <v/>
      </c>
      <c r="I383" s="22">
        <f>ROUNDUP(H383,0)</f>
        <v/>
      </c>
      <c r="J383" s="22">
        <f>'Src_Inventory'!E410</f>
        <v/>
      </c>
      <c r="K383" s="22">
        <f>MAX(I383,J383)</f>
        <v/>
      </c>
      <c r="L383" s="23">
        <f>IF(C383="COVERED",'Parameters &amp; Sources'!$B$11,'Parameters &amp; Sources'!$B$12)</f>
        <v/>
      </c>
      <c r="M383" s="23">
        <f>K383*L383</f>
        <v/>
      </c>
      <c r="N383" s="24">
        <f>COUNTIFS('Src_Billing_Aug'!$E$6:$E$774,A383,'Src_Billing_Aug'!$D$6:$D$774,E383)</f>
        <v/>
      </c>
      <c r="O383" s="22">
        <f>IF(N383=0,"",SUMIFS('Src_Billing_Aug'!$I$6:$I$774,'Src_Billing_Aug'!$E$6:$E$774,A383,'Src_Billing_Aug'!$D$6:$D$774,E383))</f>
        <v/>
      </c>
      <c r="P383" s="23">
        <f>IF(N383=0,"",SUMIFS('Src_Billing_Aug'!$L$6:$L$774,'Src_Billing_Aug'!$E$6:$E$774,A383,'Src_Billing_Aug'!$D$6:$D$774,E383))</f>
        <v/>
      </c>
      <c r="Q383" s="23">
        <f>SUMIFS('Src_Billing_Aug'!$M$6:$M$774,'Src_Billing_Aug'!$E$6:$E$774,A383,'Src_Billing_Aug'!$D$6:$D$774,E383)</f>
        <v/>
      </c>
      <c r="R383" s="23">
        <f>Q383-M383</f>
        <v/>
      </c>
      <c r="S383" s="21">
        <f>IF(N383=0,"MISSING CHARGE",IF(N383&gt;1,"DUPLICATE CHARGE",IF(ABS(R383)&lt;0.005,"MATCH","VARIANCE")))</f>
        <v/>
      </c>
      <c r="T383" s="21">
        <f>IF(AND(C383="COVERED",K383&gt;'Parameters &amp; Sources'!$B$13),"BOARD REVIEW - OVER 40 FT","")</f>
        <v/>
      </c>
      <c r="U383" s="21" t="inlineStr">
        <is>
          <t>slip_inventory_2026-08.csv; billing_transactions_2022_2026.csv</t>
        </is>
      </c>
    </row>
    <row r="384">
      <c r="A384" s="17">
        <f>'Src_Inventory'!A412</f>
        <v/>
      </c>
      <c r="B384" s="17">
        <f>'Src_Inventory'!B412</f>
        <v/>
      </c>
      <c r="C384" s="17">
        <f>'Src_Inventory'!G412</f>
        <v/>
      </c>
      <c r="D384" s="17">
        <f>"AC-"&amp;A384</f>
        <v/>
      </c>
      <c r="E384" s="17">
        <f>'Src_Inventory'!L412</f>
        <v/>
      </c>
      <c r="F384" s="17">
        <f>'Src_Inventory'!M412</f>
        <v/>
      </c>
      <c r="G384" s="17">
        <f>'Src_Inventory'!N412</f>
        <v/>
      </c>
      <c r="H384" s="18">
        <f>'Src_Inventory'!O412</f>
        <v/>
      </c>
      <c r="I384" s="18">
        <f>ROUNDUP(H384,0)</f>
        <v/>
      </c>
      <c r="J384" s="18">
        <f>'Src_Inventory'!E412</f>
        <v/>
      </c>
      <c r="K384" s="18">
        <f>MAX(I384,J384)</f>
        <v/>
      </c>
      <c r="L384" s="19">
        <f>IF(C384="COVERED",'Parameters &amp; Sources'!$B$11,'Parameters &amp; Sources'!$B$12)</f>
        <v/>
      </c>
      <c r="M384" s="19">
        <f>K384*L384</f>
        <v/>
      </c>
      <c r="N384" s="20">
        <f>COUNTIFS('Src_Billing_Aug'!$E$6:$E$774,A384,'Src_Billing_Aug'!$D$6:$D$774,E384)</f>
        <v/>
      </c>
      <c r="O384" s="18">
        <f>IF(N384=0,"",SUMIFS('Src_Billing_Aug'!$I$6:$I$774,'Src_Billing_Aug'!$E$6:$E$774,A384,'Src_Billing_Aug'!$D$6:$D$774,E384))</f>
        <v/>
      </c>
      <c r="P384" s="19">
        <f>IF(N384=0,"",SUMIFS('Src_Billing_Aug'!$L$6:$L$774,'Src_Billing_Aug'!$E$6:$E$774,A384,'Src_Billing_Aug'!$D$6:$D$774,E384))</f>
        <v/>
      </c>
      <c r="Q384" s="19">
        <f>SUMIFS('Src_Billing_Aug'!$M$6:$M$774,'Src_Billing_Aug'!$E$6:$E$774,A384,'Src_Billing_Aug'!$D$6:$D$774,E384)</f>
        <v/>
      </c>
      <c r="R384" s="19">
        <f>Q384-M384</f>
        <v/>
      </c>
      <c r="S384" s="17">
        <f>IF(N384=0,"MISSING CHARGE",IF(N384&gt;1,"DUPLICATE CHARGE",IF(ABS(R384)&lt;0.005,"MATCH","VARIANCE")))</f>
        <v/>
      </c>
      <c r="T384" s="17">
        <f>IF(AND(C384="COVERED",K384&gt;'Parameters &amp; Sources'!$B$13),"BOARD REVIEW - OVER 40 FT","")</f>
        <v/>
      </c>
      <c r="U384" s="17" t="inlineStr">
        <is>
          <t>slip_inventory_2026-08.csv; billing_transactions_2022_2026.csv</t>
        </is>
      </c>
    </row>
    <row r="385">
      <c r="A385" s="21">
        <f>'Src_Inventory'!A413</f>
        <v/>
      </c>
      <c r="B385" s="21">
        <f>'Src_Inventory'!B413</f>
        <v/>
      </c>
      <c r="C385" s="21">
        <f>'Src_Inventory'!G413</f>
        <v/>
      </c>
      <c r="D385" s="21">
        <f>"AC-"&amp;A385</f>
        <v/>
      </c>
      <c r="E385" s="21">
        <f>'Src_Inventory'!L413</f>
        <v/>
      </c>
      <c r="F385" s="21">
        <f>'Src_Inventory'!M413</f>
        <v/>
      </c>
      <c r="G385" s="21">
        <f>'Src_Inventory'!N413</f>
        <v/>
      </c>
      <c r="H385" s="22">
        <f>'Src_Inventory'!O413</f>
        <v/>
      </c>
      <c r="I385" s="22">
        <f>ROUNDUP(H385,0)</f>
        <v/>
      </c>
      <c r="J385" s="22">
        <f>'Src_Inventory'!E413</f>
        <v/>
      </c>
      <c r="K385" s="22">
        <f>MAX(I385,J385)</f>
        <v/>
      </c>
      <c r="L385" s="23">
        <f>IF(C385="COVERED",'Parameters &amp; Sources'!$B$11,'Parameters &amp; Sources'!$B$12)</f>
        <v/>
      </c>
      <c r="M385" s="23">
        <f>K385*L385</f>
        <v/>
      </c>
      <c r="N385" s="24">
        <f>COUNTIFS('Src_Billing_Aug'!$E$6:$E$774,A385,'Src_Billing_Aug'!$D$6:$D$774,E385)</f>
        <v/>
      </c>
      <c r="O385" s="22">
        <f>IF(N385=0,"",SUMIFS('Src_Billing_Aug'!$I$6:$I$774,'Src_Billing_Aug'!$E$6:$E$774,A385,'Src_Billing_Aug'!$D$6:$D$774,E385))</f>
        <v/>
      </c>
      <c r="P385" s="23">
        <f>IF(N385=0,"",SUMIFS('Src_Billing_Aug'!$L$6:$L$774,'Src_Billing_Aug'!$E$6:$E$774,A385,'Src_Billing_Aug'!$D$6:$D$774,E385))</f>
        <v/>
      </c>
      <c r="Q385" s="23">
        <f>SUMIFS('Src_Billing_Aug'!$M$6:$M$774,'Src_Billing_Aug'!$E$6:$E$774,A385,'Src_Billing_Aug'!$D$6:$D$774,E385)</f>
        <v/>
      </c>
      <c r="R385" s="23">
        <f>Q385-M385</f>
        <v/>
      </c>
      <c r="S385" s="21">
        <f>IF(N385=0,"MISSING CHARGE",IF(N385&gt;1,"DUPLICATE CHARGE",IF(ABS(R385)&lt;0.005,"MATCH","VARIANCE")))</f>
        <v/>
      </c>
      <c r="T385" s="21">
        <f>IF(AND(C385="COVERED",K385&gt;'Parameters &amp; Sources'!$B$13),"BOARD REVIEW - OVER 40 FT","")</f>
        <v/>
      </c>
      <c r="U385" s="21" t="inlineStr">
        <is>
          <t>slip_inventory_2026-08.csv; billing_transactions_2022_2026.csv</t>
        </is>
      </c>
    </row>
    <row r="386">
      <c r="A386" s="17">
        <f>'Src_Inventory'!A414</f>
        <v/>
      </c>
      <c r="B386" s="17">
        <f>'Src_Inventory'!B414</f>
        <v/>
      </c>
      <c r="C386" s="17">
        <f>'Src_Inventory'!G414</f>
        <v/>
      </c>
      <c r="D386" s="17">
        <f>"AC-"&amp;A386</f>
        <v/>
      </c>
      <c r="E386" s="17">
        <f>'Src_Inventory'!L414</f>
        <v/>
      </c>
      <c r="F386" s="17">
        <f>'Src_Inventory'!M414</f>
        <v/>
      </c>
      <c r="G386" s="17">
        <f>'Src_Inventory'!N414</f>
        <v/>
      </c>
      <c r="H386" s="18">
        <f>'Src_Inventory'!O414</f>
        <v/>
      </c>
      <c r="I386" s="18">
        <f>ROUNDUP(H386,0)</f>
        <v/>
      </c>
      <c r="J386" s="18">
        <f>'Src_Inventory'!E414</f>
        <v/>
      </c>
      <c r="K386" s="18">
        <f>MAX(I386,J386)</f>
        <v/>
      </c>
      <c r="L386" s="19">
        <f>IF(C386="COVERED",'Parameters &amp; Sources'!$B$11,'Parameters &amp; Sources'!$B$12)</f>
        <v/>
      </c>
      <c r="M386" s="19">
        <f>K386*L386</f>
        <v/>
      </c>
      <c r="N386" s="20">
        <f>COUNTIFS('Src_Billing_Aug'!$E$6:$E$774,A386,'Src_Billing_Aug'!$D$6:$D$774,E386)</f>
        <v/>
      </c>
      <c r="O386" s="18">
        <f>IF(N386=0,"",SUMIFS('Src_Billing_Aug'!$I$6:$I$774,'Src_Billing_Aug'!$E$6:$E$774,A386,'Src_Billing_Aug'!$D$6:$D$774,E386))</f>
        <v/>
      </c>
      <c r="P386" s="19">
        <f>IF(N386=0,"",SUMIFS('Src_Billing_Aug'!$L$6:$L$774,'Src_Billing_Aug'!$E$6:$E$774,A386,'Src_Billing_Aug'!$D$6:$D$774,E386))</f>
        <v/>
      </c>
      <c r="Q386" s="19">
        <f>SUMIFS('Src_Billing_Aug'!$M$6:$M$774,'Src_Billing_Aug'!$E$6:$E$774,A386,'Src_Billing_Aug'!$D$6:$D$774,E386)</f>
        <v/>
      </c>
      <c r="R386" s="19">
        <f>Q386-M386</f>
        <v/>
      </c>
      <c r="S386" s="17">
        <f>IF(N386=0,"MISSING CHARGE",IF(N386&gt;1,"DUPLICATE CHARGE",IF(ABS(R386)&lt;0.005,"MATCH","VARIANCE")))</f>
        <v/>
      </c>
      <c r="T386" s="17">
        <f>IF(AND(C386="COVERED",K386&gt;'Parameters &amp; Sources'!$B$13),"BOARD REVIEW - OVER 40 FT","")</f>
        <v/>
      </c>
      <c r="U386" s="17" t="inlineStr">
        <is>
          <t>slip_inventory_2026-08.csv; billing_transactions_2022_2026.csv</t>
        </is>
      </c>
    </row>
    <row r="387">
      <c r="A387" s="21">
        <f>'Src_Inventory'!A415</f>
        <v/>
      </c>
      <c r="B387" s="21">
        <f>'Src_Inventory'!B415</f>
        <v/>
      </c>
      <c r="C387" s="21">
        <f>'Src_Inventory'!G415</f>
        <v/>
      </c>
      <c r="D387" s="21">
        <f>"AC-"&amp;A387</f>
        <v/>
      </c>
      <c r="E387" s="21">
        <f>'Src_Inventory'!L415</f>
        <v/>
      </c>
      <c r="F387" s="21">
        <f>'Src_Inventory'!M415</f>
        <v/>
      </c>
      <c r="G387" s="21">
        <f>'Src_Inventory'!N415</f>
        <v/>
      </c>
      <c r="H387" s="22">
        <f>'Src_Inventory'!O415</f>
        <v/>
      </c>
      <c r="I387" s="22">
        <f>ROUNDUP(H387,0)</f>
        <v/>
      </c>
      <c r="J387" s="22">
        <f>'Src_Inventory'!E415</f>
        <v/>
      </c>
      <c r="K387" s="22">
        <f>MAX(I387,J387)</f>
        <v/>
      </c>
      <c r="L387" s="23">
        <f>IF(C387="COVERED",'Parameters &amp; Sources'!$B$11,'Parameters &amp; Sources'!$B$12)</f>
        <v/>
      </c>
      <c r="M387" s="23">
        <f>K387*L387</f>
        <v/>
      </c>
      <c r="N387" s="24">
        <f>COUNTIFS('Src_Billing_Aug'!$E$6:$E$774,A387,'Src_Billing_Aug'!$D$6:$D$774,E387)</f>
        <v/>
      </c>
      <c r="O387" s="22">
        <f>IF(N387=0,"",SUMIFS('Src_Billing_Aug'!$I$6:$I$774,'Src_Billing_Aug'!$E$6:$E$774,A387,'Src_Billing_Aug'!$D$6:$D$774,E387))</f>
        <v/>
      </c>
      <c r="P387" s="23">
        <f>IF(N387=0,"",SUMIFS('Src_Billing_Aug'!$L$6:$L$774,'Src_Billing_Aug'!$E$6:$E$774,A387,'Src_Billing_Aug'!$D$6:$D$774,E387))</f>
        <v/>
      </c>
      <c r="Q387" s="23">
        <f>SUMIFS('Src_Billing_Aug'!$M$6:$M$774,'Src_Billing_Aug'!$E$6:$E$774,A387,'Src_Billing_Aug'!$D$6:$D$774,E387)</f>
        <v/>
      </c>
      <c r="R387" s="23">
        <f>Q387-M387</f>
        <v/>
      </c>
      <c r="S387" s="21">
        <f>IF(N387=0,"MISSING CHARGE",IF(N387&gt;1,"DUPLICATE CHARGE",IF(ABS(R387)&lt;0.005,"MATCH","VARIANCE")))</f>
        <v/>
      </c>
      <c r="T387" s="21">
        <f>IF(AND(C387="COVERED",K387&gt;'Parameters &amp; Sources'!$B$13),"BOARD REVIEW - OVER 40 FT","")</f>
        <v/>
      </c>
      <c r="U387" s="21" t="inlineStr">
        <is>
          <t>slip_inventory_2026-08.csv; billing_transactions_2022_2026.csv</t>
        </is>
      </c>
    </row>
    <row r="388">
      <c r="A388" s="17">
        <f>'Src_Inventory'!A416</f>
        <v/>
      </c>
      <c r="B388" s="17">
        <f>'Src_Inventory'!B416</f>
        <v/>
      </c>
      <c r="C388" s="17">
        <f>'Src_Inventory'!G416</f>
        <v/>
      </c>
      <c r="D388" s="17">
        <f>"AC-"&amp;A388</f>
        <v/>
      </c>
      <c r="E388" s="17">
        <f>'Src_Inventory'!L416</f>
        <v/>
      </c>
      <c r="F388" s="17">
        <f>'Src_Inventory'!M416</f>
        <v/>
      </c>
      <c r="G388" s="17">
        <f>'Src_Inventory'!N416</f>
        <v/>
      </c>
      <c r="H388" s="18">
        <f>'Src_Inventory'!O416</f>
        <v/>
      </c>
      <c r="I388" s="18">
        <f>ROUNDUP(H388,0)</f>
        <v/>
      </c>
      <c r="J388" s="18">
        <f>'Src_Inventory'!E416</f>
        <v/>
      </c>
      <c r="K388" s="18">
        <f>MAX(I388,J388)</f>
        <v/>
      </c>
      <c r="L388" s="19">
        <f>IF(C388="COVERED",'Parameters &amp; Sources'!$B$11,'Parameters &amp; Sources'!$B$12)</f>
        <v/>
      </c>
      <c r="M388" s="19">
        <f>K388*L388</f>
        <v/>
      </c>
      <c r="N388" s="20">
        <f>COUNTIFS('Src_Billing_Aug'!$E$6:$E$774,A388,'Src_Billing_Aug'!$D$6:$D$774,E388)</f>
        <v/>
      </c>
      <c r="O388" s="18">
        <f>IF(N388=0,"",SUMIFS('Src_Billing_Aug'!$I$6:$I$774,'Src_Billing_Aug'!$E$6:$E$774,A388,'Src_Billing_Aug'!$D$6:$D$774,E388))</f>
        <v/>
      </c>
      <c r="P388" s="19">
        <f>IF(N388=0,"",SUMIFS('Src_Billing_Aug'!$L$6:$L$774,'Src_Billing_Aug'!$E$6:$E$774,A388,'Src_Billing_Aug'!$D$6:$D$774,E388))</f>
        <v/>
      </c>
      <c r="Q388" s="19">
        <f>SUMIFS('Src_Billing_Aug'!$M$6:$M$774,'Src_Billing_Aug'!$E$6:$E$774,A388,'Src_Billing_Aug'!$D$6:$D$774,E388)</f>
        <v/>
      </c>
      <c r="R388" s="19">
        <f>Q388-M388</f>
        <v/>
      </c>
      <c r="S388" s="17">
        <f>IF(N388=0,"MISSING CHARGE",IF(N388&gt;1,"DUPLICATE CHARGE",IF(ABS(R388)&lt;0.005,"MATCH","VARIANCE")))</f>
        <v/>
      </c>
      <c r="T388" s="17">
        <f>IF(AND(C388="COVERED",K388&gt;'Parameters &amp; Sources'!$B$13),"BOARD REVIEW - OVER 40 FT","")</f>
        <v/>
      </c>
      <c r="U388" s="17" t="inlineStr">
        <is>
          <t>slip_inventory_2026-08.csv; billing_transactions_2022_2026.csv</t>
        </is>
      </c>
    </row>
    <row r="389">
      <c r="A389" s="21">
        <f>'Src_Inventory'!A417</f>
        <v/>
      </c>
      <c r="B389" s="21">
        <f>'Src_Inventory'!B417</f>
        <v/>
      </c>
      <c r="C389" s="21">
        <f>'Src_Inventory'!G417</f>
        <v/>
      </c>
      <c r="D389" s="21">
        <f>"AC-"&amp;A389</f>
        <v/>
      </c>
      <c r="E389" s="21">
        <f>'Src_Inventory'!L417</f>
        <v/>
      </c>
      <c r="F389" s="21">
        <f>'Src_Inventory'!M417</f>
        <v/>
      </c>
      <c r="G389" s="21">
        <f>'Src_Inventory'!N417</f>
        <v/>
      </c>
      <c r="H389" s="22">
        <f>'Src_Inventory'!O417</f>
        <v/>
      </c>
      <c r="I389" s="22">
        <f>ROUNDUP(H389,0)</f>
        <v/>
      </c>
      <c r="J389" s="22">
        <f>'Src_Inventory'!E417</f>
        <v/>
      </c>
      <c r="K389" s="22">
        <f>MAX(I389,J389)</f>
        <v/>
      </c>
      <c r="L389" s="23">
        <f>IF(C389="COVERED",'Parameters &amp; Sources'!$B$11,'Parameters &amp; Sources'!$B$12)</f>
        <v/>
      </c>
      <c r="M389" s="23">
        <f>K389*L389</f>
        <v/>
      </c>
      <c r="N389" s="24">
        <f>COUNTIFS('Src_Billing_Aug'!$E$6:$E$774,A389,'Src_Billing_Aug'!$D$6:$D$774,E389)</f>
        <v/>
      </c>
      <c r="O389" s="22">
        <f>IF(N389=0,"",SUMIFS('Src_Billing_Aug'!$I$6:$I$774,'Src_Billing_Aug'!$E$6:$E$774,A389,'Src_Billing_Aug'!$D$6:$D$774,E389))</f>
        <v/>
      </c>
      <c r="P389" s="23">
        <f>IF(N389=0,"",SUMIFS('Src_Billing_Aug'!$L$6:$L$774,'Src_Billing_Aug'!$E$6:$E$774,A389,'Src_Billing_Aug'!$D$6:$D$774,E389))</f>
        <v/>
      </c>
      <c r="Q389" s="23">
        <f>SUMIFS('Src_Billing_Aug'!$M$6:$M$774,'Src_Billing_Aug'!$E$6:$E$774,A389,'Src_Billing_Aug'!$D$6:$D$774,E389)</f>
        <v/>
      </c>
      <c r="R389" s="23">
        <f>Q389-M389</f>
        <v/>
      </c>
      <c r="S389" s="21">
        <f>IF(N389=0,"MISSING CHARGE",IF(N389&gt;1,"DUPLICATE CHARGE",IF(ABS(R389)&lt;0.005,"MATCH","VARIANCE")))</f>
        <v/>
      </c>
      <c r="T389" s="21">
        <f>IF(AND(C389="COVERED",K389&gt;'Parameters &amp; Sources'!$B$13),"BOARD REVIEW - OVER 40 FT","")</f>
        <v/>
      </c>
      <c r="U389" s="21" t="inlineStr">
        <is>
          <t>slip_inventory_2026-08.csv; billing_transactions_2022_2026.csv</t>
        </is>
      </c>
    </row>
    <row r="390">
      <c r="A390" s="17">
        <f>'Src_Inventory'!A418</f>
        <v/>
      </c>
      <c r="B390" s="17">
        <f>'Src_Inventory'!B418</f>
        <v/>
      </c>
      <c r="C390" s="17">
        <f>'Src_Inventory'!G418</f>
        <v/>
      </c>
      <c r="D390" s="17">
        <f>"AC-"&amp;A390</f>
        <v/>
      </c>
      <c r="E390" s="17">
        <f>'Src_Inventory'!L418</f>
        <v/>
      </c>
      <c r="F390" s="17">
        <f>'Src_Inventory'!M418</f>
        <v/>
      </c>
      <c r="G390" s="17">
        <f>'Src_Inventory'!N418</f>
        <v/>
      </c>
      <c r="H390" s="18">
        <f>'Src_Inventory'!O418</f>
        <v/>
      </c>
      <c r="I390" s="18">
        <f>ROUNDUP(H390,0)</f>
        <v/>
      </c>
      <c r="J390" s="18">
        <f>'Src_Inventory'!E418</f>
        <v/>
      </c>
      <c r="K390" s="18">
        <f>MAX(I390,J390)</f>
        <v/>
      </c>
      <c r="L390" s="19">
        <f>IF(C390="COVERED",'Parameters &amp; Sources'!$B$11,'Parameters &amp; Sources'!$B$12)</f>
        <v/>
      </c>
      <c r="M390" s="19">
        <f>K390*L390</f>
        <v/>
      </c>
      <c r="N390" s="20">
        <f>COUNTIFS('Src_Billing_Aug'!$E$6:$E$774,A390,'Src_Billing_Aug'!$D$6:$D$774,E390)</f>
        <v/>
      </c>
      <c r="O390" s="18">
        <f>IF(N390=0,"",SUMIFS('Src_Billing_Aug'!$I$6:$I$774,'Src_Billing_Aug'!$E$6:$E$774,A390,'Src_Billing_Aug'!$D$6:$D$774,E390))</f>
        <v/>
      </c>
      <c r="P390" s="19">
        <f>IF(N390=0,"",SUMIFS('Src_Billing_Aug'!$L$6:$L$774,'Src_Billing_Aug'!$E$6:$E$774,A390,'Src_Billing_Aug'!$D$6:$D$774,E390))</f>
        <v/>
      </c>
      <c r="Q390" s="19">
        <f>SUMIFS('Src_Billing_Aug'!$M$6:$M$774,'Src_Billing_Aug'!$E$6:$E$774,A390,'Src_Billing_Aug'!$D$6:$D$774,E390)</f>
        <v/>
      </c>
      <c r="R390" s="19">
        <f>Q390-M390</f>
        <v/>
      </c>
      <c r="S390" s="17">
        <f>IF(N390=0,"MISSING CHARGE",IF(N390&gt;1,"DUPLICATE CHARGE",IF(ABS(R390)&lt;0.005,"MATCH","VARIANCE")))</f>
        <v/>
      </c>
      <c r="T390" s="17">
        <f>IF(AND(C390="COVERED",K390&gt;'Parameters &amp; Sources'!$B$13),"BOARD REVIEW - OVER 40 FT","")</f>
        <v/>
      </c>
      <c r="U390" s="17" t="inlineStr">
        <is>
          <t>slip_inventory_2026-08.csv; billing_transactions_2022_2026.csv</t>
        </is>
      </c>
    </row>
    <row r="391">
      <c r="A391" s="21">
        <f>'Src_Inventory'!A419</f>
        <v/>
      </c>
      <c r="B391" s="21">
        <f>'Src_Inventory'!B419</f>
        <v/>
      </c>
      <c r="C391" s="21">
        <f>'Src_Inventory'!G419</f>
        <v/>
      </c>
      <c r="D391" s="21">
        <f>"AC-"&amp;A391</f>
        <v/>
      </c>
      <c r="E391" s="21">
        <f>'Src_Inventory'!L419</f>
        <v/>
      </c>
      <c r="F391" s="21">
        <f>'Src_Inventory'!M419</f>
        <v/>
      </c>
      <c r="G391" s="21">
        <f>'Src_Inventory'!N419</f>
        <v/>
      </c>
      <c r="H391" s="22">
        <f>'Src_Inventory'!O419</f>
        <v/>
      </c>
      <c r="I391" s="22">
        <f>ROUNDUP(H391,0)</f>
        <v/>
      </c>
      <c r="J391" s="22">
        <f>'Src_Inventory'!E419</f>
        <v/>
      </c>
      <c r="K391" s="22">
        <f>MAX(I391,J391)</f>
        <v/>
      </c>
      <c r="L391" s="23">
        <f>IF(C391="COVERED",'Parameters &amp; Sources'!$B$11,'Parameters &amp; Sources'!$B$12)</f>
        <v/>
      </c>
      <c r="M391" s="23">
        <f>K391*L391</f>
        <v/>
      </c>
      <c r="N391" s="24">
        <f>COUNTIFS('Src_Billing_Aug'!$E$6:$E$774,A391,'Src_Billing_Aug'!$D$6:$D$774,E391)</f>
        <v/>
      </c>
      <c r="O391" s="22">
        <f>IF(N391=0,"",SUMIFS('Src_Billing_Aug'!$I$6:$I$774,'Src_Billing_Aug'!$E$6:$E$774,A391,'Src_Billing_Aug'!$D$6:$D$774,E391))</f>
        <v/>
      </c>
      <c r="P391" s="23">
        <f>IF(N391=0,"",SUMIFS('Src_Billing_Aug'!$L$6:$L$774,'Src_Billing_Aug'!$E$6:$E$774,A391,'Src_Billing_Aug'!$D$6:$D$774,E391))</f>
        <v/>
      </c>
      <c r="Q391" s="23">
        <f>SUMIFS('Src_Billing_Aug'!$M$6:$M$774,'Src_Billing_Aug'!$E$6:$E$774,A391,'Src_Billing_Aug'!$D$6:$D$774,E391)</f>
        <v/>
      </c>
      <c r="R391" s="23">
        <f>Q391-M391</f>
        <v/>
      </c>
      <c r="S391" s="21">
        <f>IF(N391=0,"MISSING CHARGE",IF(N391&gt;1,"DUPLICATE CHARGE",IF(ABS(R391)&lt;0.005,"MATCH","VARIANCE")))</f>
        <v/>
      </c>
      <c r="T391" s="21">
        <f>IF(AND(C391="COVERED",K391&gt;'Parameters &amp; Sources'!$B$13),"BOARD REVIEW - OVER 40 FT","")</f>
        <v/>
      </c>
      <c r="U391" s="21" t="inlineStr">
        <is>
          <t>slip_inventory_2026-08.csv; billing_transactions_2022_2026.csv</t>
        </is>
      </c>
    </row>
    <row r="392">
      <c r="A392" s="17">
        <f>'Src_Inventory'!A420</f>
        <v/>
      </c>
      <c r="B392" s="17">
        <f>'Src_Inventory'!B420</f>
        <v/>
      </c>
      <c r="C392" s="17">
        <f>'Src_Inventory'!G420</f>
        <v/>
      </c>
      <c r="D392" s="17">
        <f>"AC-"&amp;A392</f>
        <v/>
      </c>
      <c r="E392" s="17">
        <f>'Src_Inventory'!L420</f>
        <v/>
      </c>
      <c r="F392" s="17">
        <f>'Src_Inventory'!M420</f>
        <v/>
      </c>
      <c r="G392" s="17">
        <f>'Src_Inventory'!N420</f>
        <v/>
      </c>
      <c r="H392" s="18">
        <f>'Src_Inventory'!O420</f>
        <v/>
      </c>
      <c r="I392" s="18">
        <f>ROUNDUP(H392,0)</f>
        <v/>
      </c>
      <c r="J392" s="18">
        <f>'Src_Inventory'!E420</f>
        <v/>
      </c>
      <c r="K392" s="18">
        <f>MAX(I392,J392)</f>
        <v/>
      </c>
      <c r="L392" s="19">
        <f>IF(C392="COVERED",'Parameters &amp; Sources'!$B$11,'Parameters &amp; Sources'!$B$12)</f>
        <v/>
      </c>
      <c r="M392" s="19">
        <f>K392*L392</f>
        <v/>
      </c>
      <c r="N392" s="20">
        <f>COUNTIFS('Src_Billing_Aug'!$E$6:$E$774,A392,'Src_Billing_Aug'!$D$6:$D$774,E392)</f>
        <v/>
      </c>
      <c r="O392" s="18">
        <f>IF(N392=0,"",SUMIFS('Src_Billing_Aug'!$I$6:$I$774,'Src_Billing_Aug'!$E$6:$E$774,A392,'Src_Billing_Aug'!$D$6:$D$774,E392))</f>
        <v/>
      </c>
      <c r="P392" s="19">
        <f>IF(N392=0,"",SUMIFS('Src_Billing_Aug'!$L$6:$L$774,'Src_Billing_Aug'!$E$6:$E$774,A392,'Src_Billing_Aug'!$D$6:$D$774,E392))</f>
        <v/>
      </c>
      <c r="Q392" s="19">
        <f>SUMIFS('Src_Billing_Aug'!$M$6:$M$774,'Src_Billing_Aug'!$E$6:$E$774,A392,'Src_Billing_Aug'!$D$6:$D$774,E392)</f>
        <v/>
      </c>
      <c r="R392" s="19">
        <f>Q392-M392</f>
        <v/>
      </c>
      <c r="S392" s="17">
        <f>IF(N392=0,"MISSING CHARGE",IF(N392&gt;1,"DUPLICATE CHARGE",IF(ABS(R392)&lt;0.005,"MATCH","VARIANCE")))</f>
        <v/>
      </c>
      <c r="T392" s="17">
        <f>IF(AND(C392="COVERED",K392&gt;'Parameters &amp; Sources'!$B$13),"BOARD REVIEW - OVER 40 FT","")</f>
        <v/>
      </c>
      <c r="U392" s="17" t="inlineStr">
        <is>
          <t>slip_inventory_2026-08.csv; billing_transactions_2022_2026.csv</t>
        </is>
      </c>
    </row>
    <row r="393">
      <c r="A393" s="21">
        <f>'Src_Inventory'!A421</f>
        <v/>
      </c>
      <c r="B393" s="21">
        <f>'Src_Inventory'!B421</f>
        <v/>
      </c>
      <c r="C393" s="21">
        <f>'Src_Inventory'!G421</f>
        <v/>
      </c>
      <c r="D393" s="21">
        <f>"AC-"&amp;A393</f>
        <v/>
      </c>
      <c r="E393" s="21">
        <f>'Src_Inventory'!L421</f>
        <v/>
      </c>
      <c r="F393" s="21">
        <f>'Src_Inventory'!M421</f>
        <v/>
      </c>
      <c r="G393" s="21">
        <f>'Src_Inventory'!N421</f>
        <v/>
      </c>
      <c r="H393" s="22">
        <f>'Src_Inventory'!O421</f>
        <v/>
      </c>
      <c r="I393" s="22">
        <f>ROUNDUP(H393,0)</f>
        <v/>
      </c>
      <c r="J393" s="22">
        <f>'Src_Inventory'!E421</f>
        <v/>
      </c>
      <c r="K393" s="22">
        <f>MAX(I393,J393)</f>
        <v/>
      </c>
      <c r="L393" s="23">
        <f>IF(C393="COVERED",'Parameters &amp; Sources'!$B$11,'Parameters &amp; Sources'!$B$12)</f>
        <v/>
      </c>
      <c r="M393" s="23">
        <f>K393*L393</f>
        <v/>
      </c>
      <c r="N393" s="24">
        <f>COUNTIFS('Src_Billing_Aug'!$E$6:$E$774,A393,'Src_Billing_Aug'!$D$6:$D$774,E393)</f>
        <v/>
      </c>
      <c r="O393" s="22">
        <f>IF(N393=0,"",SUMIFS('Src_Billing_Aug'!$I$6:$I$774,'Src_Billing_Aug'!$E$6:$E$774,A393,'Src_Billing_Aug'!$D$6:$D$774,E393))</f>
        <v/>
      </c>
      <c r="P393" s="23">
        <f>IF(N393=0,"",SUMIFS('Src_Billing_Aug'!$L$6:$L$774,'Src_Billing_Aug'!$E$6:$E$774,A393,'Src_Billing_Aug'!$D$6:$D$774,E393))</f>
        <v/>
      </c>
      <c r="Q393" s="23">
        <f>SUMIFS('Src_Billing_Aug'!$M$6:$M$774,'Src_Billing_Aug'!$E$6:$E$774,A393,'Src_Billing_Aug'!$D$6:$D$774,E393)</f>
        <v/>
      </c>
      <c r="R393" s="23">
        <f>Q393-M393</f>
        <v/>
      </c>
      <c r="S393" s="21">
        <f>IF(N393=0,"MISSING CHARGE",IF(N393&gt;1,"DUPLICATE CHARGE",IF(ABS(R393)&lt;0.005,"MATCH","VARIANCE")))</f>
        <v/>
      </c>
      <c r="T393" s="21">
        <f>IF(AND(C393="COVERED",K393&gt;'Parameters &amp; Sources'!$B$13),"BOARD REVIEW - OVER 40 FT","")</f>
        <v/>
      </c>
      <c r="U393" s="21" t="inlineStr">
        <is>
          <t>slip_inventory_2026-08.csv; billing_transactions_2022_2026.csv</t>
        </is>
      </c>
    </row>
    <row r="394">
      <c r="A394" s="17">
        <f>'Src_Inventory'!A422</f>
        <v/>
      </c>
      <c r="B394" s="17">
        <f>'Src_Inventory'!B422</f>
        <v/>
      </c>
      <c r="C394" s="17">
        <f>'Src_Inventory'!G422</f>
        <v/>
      </c>
      <c r="D394" s="17">
        <f>"AC-"&amp;A394</f>
        <v/>
      </c>
      <c r="E394" s="17">
        <f>'Src_Inventory'!L422</f>
        <v/>
      </c>
      <c r="F394" s="17">
        <f>'Src_Inventory'!M422</f>
        <v/>
      </c>
      <c r="G394" s="17">
        <f>'Src_Inventory'!N422</f>
        <v/>
      </c>
      <c r="H394" s="18">
        <f>'Src_Inventory'!O422</f>
        <v/>
      </c>
      <c r="I394" s="18">
        <f>ROUNDUP(H394,0)</f>
        <v/>
      </c>
      <c r="J394" s="18">
        <f>'Src_Inventory'!E422</f>
        <v/>
      </c>
      <c r="K394" s="18">
        <f>MAX(I394,J394)</f>
        <v/>
      </c>
      <c r="L394" s="19">
        <f>IF(C394="COVERED",'Parameters &amp; Sources'!$B$11,'Parameters &amp; Sources'!$B$12)</f>
        <v/>
      </c>
      <c r="M394" s="19">
        <f>K394*L394</f>
        <v/>
      </c>
      <c r="N394" s="20">
        <f>COUNTIFS('Src_Billing_Aug'!$E$6:$E$774,A394,'Src_Billing_Aug'!$D$6:$D$774,E394)</f>
        <v/>
      </c>
      <c r="O394" s="18">
        <f>IF(N394=0,"",SUMIFS('Src_Billing_Aug'!$I$6:$I$774,'Src_Billing_Aug'!$E$6:$E$774,A394,'Src_Billing_Aug'!$D$6:$D$774,E394))</f>
        <v/>
      </c>
      <c r="P394" s="19">
        <f>IF(N394=0,"",SUMIFS('Src_Billing_Aug'!$L$6:$L$774,'Src_Billing_Aug'!$E$6:$E$774,A394,'Src_Billing_Aug'!$D$6:$D$774,E394))</f>
        <v/>
      </c>
      <c r="Q394" s="19">
        <f>SUMIFS('Src_Billing_Aug'!$M$6:$M$774,'Src_Billing_Aug'!$E$6:$E$774,A394,'Src_Billing_Aug'!$D$6:$D$774,E394)</f>
        <v/>
      </c>
      <c r="R394" s="19">
        <f>Q394-M394</f>
        <v/>
      </c>
      <c r="S394" s="17">
        <f>IF(N394=0,"MISSING CHARGE",IF(N394&gt;1,"DUPLICATE CHARGE",IF(ABS(R394)&lt;0.005,"MATCH","VARIANCE")))</f>
        <v/>
      </c>
      <c r="T394" s="17">
        <f>IF(AND(C394="COVERED",K394&gt;'Parameters &amp; Sources'!$B$13),"BOARD REVIEW - OVER 40 FT","")</f>
        <v/>
      </c>
      <c r="U394" s="17" t="inlineStr">
        <is>
          <t>slip_inventory_2026-08.csv; billing_transactions_2022_2026.csv</t>
        </is>
      </c>
    </row>
    <row r="395">
      <c r="A395" s="21">
        <f>'Src_Inventory'!A423</f>
        <v/>
      </c>
      <c r="B395" s="21">
        <f>'Src_Inventory'!B423</f>
        <v/>
      </c>
      <c r="C395" s="21">
        <f>'Src_Inventory'!G423</f>
        <v/>
      </c>
      <c r="D395" s="21">
        <f>"AC-"&amp;A395</f>
        <v/>
      </c>
      <c r="E395" s="21">
        <f>'Src_Inventory'!L423</f>
        <v/>
      </c>
      <c r="F395" s="21">
        <f>'Src_Inventory'!M423</f>
        <v/>
      </c>
      <c r="G395" s="21">
        <f>'Src_Inventory'!N423</f>
        <v/>
      </c>
      <c r="H395" s="22">
        <f>'Src_Inventory'!O423</f>
        <v/>
      </c>
      <c r="I395" s="22">
        <f>ROUNDUP(H395,0)</f>
        <v/>
      </c>
      <c r="J395" s="22">
        <f>'Src_Inventory'!E423</f>
        <v/>
      </c>
      <c r="K395" s="22">
        <f>MAX(I395,J395)</f>
        <v/>
      </c>
      <c r="L395" s="23">
        <f>IF(C395="COVERED",'Parameters &amp; Sources'!$B$11,'Parameters &amp; Sources'!$B$12)</f>
        <v/>
      </c>
      <c r="M395" s="23">
        <f>K395*L395</f>
        <v/>
      </c>
      <c r="N395" s="24">
        <f>COUNTIFS('Src_Billing_Aug'!$E$6:$E$774,A395,'Src_Billing_Aug'!$D$6:$D$774,E395)</f>
        <v/>
      </c>
      <c r="O395" s="22">
        <f>IF(N395=0,"",SUMIFS('Src_Billing_Aug'!$I$6:$I$774,'Src_Billing_Aug'!$E$6:$E$774,A395,'Src_Billing_Aug'!$D$6:$D$774,E395))</f>
        <v/>
      </c>
      <c r="P395" s="23">
        <f>IF(N395=0,"",SUMIFS('Src_Billing_Aug'!$L$6:$L$774,'Src_Billing_Aug'!$E$6:$E$774,A395,'Src_Billing_Aug'!$D$6:$D$774,E395))</f>
        <v/>
      </c>
      <c r="Q395" s="23">
        <f>SUMIFS('Src_Billing_Aug'!$M$6:$M$774,'Src_Billing_Aug'!$E$6:$E$774,A395,'Src_Billing_Aug'!$D$6:$D$774,E395)</f>
        <v/>
      </c>
      <c r="R395" s="23">
        <f>Q395-M395</f>
        <v/>
      </c>
      <c r="S395" s="21">
        <f>IF(N395=0,"MISSING CHARGE",IF(N395&gt;1,"DUPLICATE CHARGE",IF(ABS(R395)&lt;0.005,"MATCH","VARIANCE")))</f>
        <v/>
      </c>
      <c r="T395" s="21">
        <f>IF(AND(C395="COVERED",K395&gt;'Parameters &amp; Sources'!$B$13),"BOARD REVIEW - OVER 40 FT","")</f>
        <v/>
      </c>
      <c r="U395" s="21" t="inlineStr">
        <is>
          <t>slip_inventory_2026-08.csv; billing_transactions_2022_2026.csv</t>
        </is>
      </c>
    </row>
    <row r="396">
      <c r="A396" s="17">
        <f>'Src_Inventory'!A424</f>
        <v/>
      </c>
      <c r="B396" s="17">
        <f>'Src_Inventory'!B424</f>
        <v/>
      </c>
      <c r="C396" s="17">
        <f>'Src_Inventory'!G424</f>
        <v/>
      </c>
      <c r="D396" s="17">
        <f>"AC-"&amp;A396</f>
        <v/>
      </c>
      <c r="E396" s="17">
        <f>'Src_Inventory'!L424</f>
        <v/>
      </c>
      <c r="F396" s="17">
        <f>'Src_Inventory'!M424</f>
        <v/>
      </c>
      <c r="G396" s="17">
        <f>'Src_Inventory'!N424</f>
        <v/>
      </c>
      <c r="H396" s="18">
        <f>'Src_Inventory'!O424</f>
        <v/>
      </c>
      <c r="I396" s="18">
        <f>ROUNDUP(H396,0)</f>
        <v/>
      </c>
      <c r="J396" s="18">
        <f>'Src_Inventory'!E424</f>
        <v/>
      </c>
      <c r="K396" s="18">
        <f>MAX(I396,J396)</f>
        <v/>
      </c>
      <c r="L396" s="19">
        <f>IF(C396="COVERED",'Parameters &amp; Sources'!$B$11,'Parameters &amp; Sources'!$B$12)</f>
        <v/>
      </c>
      <c r="M396" s="19">
        <f>K396*L396</f>
        <v/>
      </c>
      <c r="N396" s="20">
        <f>COUNTIFS('Src_Billing_Aug'!$E$6:$E$774,A396,'Src_Billing_Aug'!$D$6:$D$774,E396)</f>
        <v/>
      </c>
      <c r="O396" s="18">
        <f>IF(N396=0,"",SUMIFS('Src_Billing_Aug'!$I$6:$I$774,'Src_Billing_Aug'!$E$6:$E$774,A396,'Src_Billing_Aug'!$D$6:$D$774,E396))</f>
        <v/>
      </c>
      <c r="P396" s="19">
        <f>IF(N396=0,"",SUMIFS('Src_Billing_Aug'!$L$6:$L$774,'Src_Billing_Aug'!$E$6:$E$774,A396,'Src_Billing_Aug'!$D$6:$D$774,E396))</f>
        <v/>
      </c>
      <c r="Q396" s="19">
        <f>SUMIFS('Src_Billing_Aug'!$M$6:$M$774,'Src_Billing_Aug'!$E$6:$E$774,A396,'Src_Billing_Aug'!$D$6:$D$774,E396)</f>
        <v/>
      </c>
      <c r="R396" s="19">
        <f>Q396-M396</f>
        <v/>
      </c>
      <c r="S396" s="17">
        <f>IF(N396=0,"MISSING CHARGE",IF(N396&gt;1,"DUPLICATE CHARGE",IF(ABS(R396)&lt;0.005,"MATCH","VARIANCE")))</f>
        <v/>
      </c>
      <c r="T396" s="17">
        <f>IF(AND(C396="COVERED",K396&gt;'Parameters &amp; Sources'!$B$13),"BOARD REVIEW - OVER 40 FT","")</f>
        <v/>
      </c>
      <c r="U396" s="17" t="inlineStr">
        <is>
          <t>slip_inventory_2026-08.csv; billing_transactions_2022_2026.csv</t>
        </is>
      </c>
    </row>
    <row r="397">
      <c r="A397" s="21">
        <f>'Src_Inventory'!A425</f>
        <v/>
      </c>
      <c r="B397" s="21">
        <f>'Src_Inventory'!B425</f>
        <v/>
      </c>
      <c r="C397" s="21">
        <f>'Src_Inventory'!G425</f>
        <v/>
      </c>
      <c r="D397" s="21">
        <f>"AC-"&amp;A397</f>
        <v/>
      </c>
      <c r="E397" s="21">
        <f>'Src_Inventory'!L425</f>
        <v/>
      </c>
      <c r="F397" s="21">
        <f>'Src_Inventory'!M425</f>
        <v/>
      </c>
      <c r="G397" s="21">
        <f>'Src_Inventory'!N425</f>
        <v/>
      </c>
      <c r="H397" s="22">
        <f>'Src_Inventory'!O425</f>
        <v/>
      </c>
      <c r="I397" s="22">
        <f>ROUNDUP(H397,0)</f>
        <v/>
      </c>
      <c r="J397" s="22">
        <f>'Src_Inventory'!E425</f>
        <v/>
      </c>
      <c r="K397" s="22">
        <f>MAX(I397,J397)</f>
        <v/>
      </c>
      <c r="L397" s="23">
        <f>IF(C397="COVERED",'Parameters &amp; Sources'!$B$11,'Parameters &amp; Sources'!$B$12)</f>
        <v/>
      </c>
      <c r="M397" s="23">
        <f>K397*L397</f>
        <v/>
      </c>
      <c r="N397" s="24">
        <f>COUNTIFS('Src_Billing_Aug'!$E$6:$E$774,A397,'Src_Billing_Aug'!$D$6:$D$774,E397)</f>
        <v/>
      </c>
      <c r="O397" s="22">
        <f>IF(N397=0,"",SUMIFS('Src_Billing_Aug'!$I$6:$I$774,'Src_Billing_Aug'!$E$6:$E$774,A397,'Src_Billing_Aug'!$D$6:$D$774,E397))</f>
        <v/>
      </c>
      <c r="P397" s="23">
        <f>IF(N397=0,"",SUMIFS('Src_Billing_Aug'!$L$6:$L$774,'Src_Billing_Aug'!$E$6:$E$774,A397,'Src_Billing_Aug'!$D$6:$D$774,E397))</f>
        <v/>
      </c>
      <c r="Q397" s="23">
        <f>SUMIFS('Src_Billing_Aug'!$M$6:$M$774,'Src_Billing_Aug'!$E$6:$E$774,A397,'Src_Billing_Aug'!$D$6:$D$774,E397)</f>
        <v/>
      </c>
      <c r="R397" s="23">
        <f>Q397-M397</f>
        <v/>
      </c>
      <c r="S397" s="21">
        <f>IF(N397=0,"MISSING CHARGE",IF(N397&gt;1,"DUPLICATE CHARGE",IF(ABS(R397)&lt;0.005,"MATCH","VARIANCE")))</f>
        <v/>
      </c>
      <c r="T397" s="21">
        <f>IF(AND(C397="COVERED",K397&gt;'Parameters &amp; Sources'!$B$13),"BOARD REVIEW - OVER 40 FT","")</f>
        <v/>
      </c>
      <c r="U397" s="21" t="inlineStr">
        <is>
          <t>slip_inventory_2026-08.csv; billing_transactions_2022_2026.csv</t>
        </is>
      </c>
    </row>
    <row r="398">
      <c r="A398" s="17">
        <f>'Src_Inventory'!A426</f>
        <v/>
      </c>
      <c r="B398" s="17">
        <f>'Src_Inventory'!B426</f>
        <v/>
      </c>
      <c r="C398" s="17">
        <f>'Src_Inventory'!G426</f>
        <v/>
      </c>
      <c r="D398" s="17">
        <f>"AC-"&amp;A398</f>
        <v/>
      </c>
      <c r="E398" s="17">
        <f>'Src_Inventory'!L426</f>
        <v/>
      </c>
      <c r="F398" s="17">
        <f>'Src_Inventory'!M426</f>
        <v/>
      </c>
      <c r="G398" s="17">
        <f>'Src_Inventory'!N426</f>
        <v/>
      </c>
      <c r="H398" s="18">
        <f>'Src_Inventory'!O426</f>
        <v/>
      </c>
      <c r="I398" s="18">
        <f>ROUNDUP(H398,0)</f>
        <v/>
      </c>
      <c r="J398" s="18">
        <f>'Src_Inventory'!E426</f>
        <v/>
      </c>
      <c r="K398" s="18">
        <f>MAX(I398,J398)</f>
        <v/>
      </c>
      <c r="L398" s="19">
        <f>IF(C398="COVERED",'Parameters &amp; Sources'!$B$11,'Parameters &amp; Sources'!$B$12)</f>
        <v/>
      </c>
      <c r="M398" s="19">
        <f>K398*L398</f>
        <v/>
      </c>
      <c r="N398" s="20">
        <f>COUNTIFS('Src_Billing_Aug'!$E$6:$E$774,A398,'Src_Billing_Aug'!$D$6:$D$774,E398)</f>
        <v/>
      </c>
      <c r="O398" s="18">
        <f>IF(N398=0,"",SUMIFS('Src_Billing_Aug'!$I$6:$I$774,'Src_Billing_Aug'!$E$6:$E$774,A398,'Src_Billing_Aug'!$D$6:$D$774,E398))</f>
        <v/>
      </c>
      <c r="P398" s="19">
        <f>IF(N398=0,"",SUMIFS('Src_Billing_Aug'!$L$6:$L$774,'Src_Billing_Aug'!$E$6:$E$774,A398,'Src_Billing_Aug'!$D$6:$D$774,E398))</f>
        <v/>
      </c>
      <c r="Q398" s="19">
        <f>SUMIFS('Src_Billing_Aug'!$M$6:$M$774,'Src_Billing_Aug'!$E$6:$E$774,A398,'Src_Billing_Aug'!$D$6:$D$774,E398)</f>
        <v/>
      </c>
      <c r="R398" s="19">
        <f>Q398-M398</f>
        <v/>
      </c>
      <c r="S398" s="17">
        <f>IF(N398=0,"MISSING CHARGE",IF(N398&gt;1,"DUPLICATE CHARGE",IF(ABS(R398)&lt;0.005,"MATCH","VARIANCE")))</f>
        <v/>
      </c>
      <c r="T398" s="17">
        <f>IF(AND(C398="COVERED",K398&gt;'Parameters &amp; Sources'!$B$13),"BOARD REVIEW - OVER 40 FT","")</f>
        <v/>
      </c>
      <c r="U398" s="17" t="inlineStr">
        <is>
          <t>slip_inventory_2026-08.csv; billing_transactions_2022_2026.csv</t>
        </is>
      </c>
    </row>
    <row r="399">
      <c r="A399" s="21">
        <f>'Src_Inventory'!A427</f>
        <v/>
      </c>
      <c r="B399" s="21">
        <f>'Src_Inventory'!B427</f>
        <v/>
      </c>
      <c r="C399" s="21">
        <f>'Src_Inventory'!G427</f>
        <v/>
      </c>
      <c r="D399" s="21">
        <f>"AC-"&amp;A399</f>
        <v/>
      </c>
      <c r="E399" s="21">
        <f>'Src_Inventory'!L427</f>
        <v/>
      </c>
      <c r="F399" s="21">
        <f>'Src_Inventory'!M427</f>
        <v/>
      </c>
      <c r="G399" s="21">
        <f>'Src_Inventory'!N427</f>
        <v/>
      </c>
      <c r="H399" s="22">
        <f>'Src_Inventory'!O427</f>
        <v/>
      </c>
      <c r="I399" s="22">
        <f>ROUNDUP(H399,0)</f>
        <v/>
      </c>
      <c r="J399" s="22">
        <f>'Src_Inventory'!E427</f>
        <v/>
      </c>
      <c r="K399" s="22">
        <f>MAX(I399,J399)</f>
        <v/>
      </c>
      <c r="L399" s="23">
        <f>IF(C399="COVERED",'Parameters &amp; Sources'!$B$11,'Parameters &amp; Sources'!$B$12)</f>
        <v/>
      </c>
      <c r="M399" s="23">
        <f>K399*L399</f>
        <v/>
      </c>
      <c r="N399" s="24">
        <f>COUNTIFS('Src_Billing_Aug'!$E$6:$E$774,A399,'Src_Billing_Aug'!$D$6:$D$774,E399)</f>
        <v/>
      </c>
      <c r="O399" s="22">
        <f>IF(N399=0,"",SUMIFS('Src_Billing_Aug'!$I$6:$I$774,'Src_Billing_Aug'!$E$6:$E$774,A399,'Src_Billing_Aug'!$D$6:$D$774,E399))</f>
        <v/>
      </c>
      <c r="P399" s="23">
        <f>IF(N399=0,"",SUMIFS('Src_Billing_Aug'!$L$6:$L$774,'Src_Billing_Aug'!$E$6:$E$774,A399,'Src_Billing_Aug'!$D$6:$D$774,E399))</f>
        <v/>
      </c>
      <c r="Q399" s="23">
        <f>SUMIFS('Src_Billing_Aug'!$M$6:$M$774,'Src_Billing_Aug'!$E$6:$E$774,A399,'Src_Billing_Aug'!$D$6:$D$774,E399)</f>
        <v/>
      </c>
      <c r="R399" s="23">
        <f>Q399-M399</f>
        <v/>
      </c>
      <c r="S399" s="21">
        <f>IF(N399=0,"MISSING CHARGE",IF(N399&gt;1,"DUPLICATE CHARGE",IF(ABS(R399)&lt;0.005,"MATCH","VARIANCE")))</f>
        <v/>
      </c>
      <c r="T399" s="21">
        <f>IF(AND(C399="COVERED",K399&gt;'Parameters &amp; Sources'!$B$13),"BOARD REVIEW - OVER 40 FT","")</f>
        <v/>
      </c>
      <c r="U399" s="21" t="inlineStr">
        <is>
          <t>slip_inventory_2026-08.csv; billing_transactions_2022_2026.csv</t>
        </is>
      </c>
    </row>
    <row r="400">
      <c r="A400" s="17">
        <f>'Src_Inventory'!A428</f>
        <v/>
      </c>
      <c r="B400" s="17">
        <f>'Src_Inventory'!B428</f>
        <v/>
      </c>
      <c r="C400" s="17">
        <f>'Src_Inventory'!G428</f>
        <v/>
      </c>
      <c r="D400" s="17">
        <f>"AC-"&amp;A400</f>
        <v/>
      </c>
      <c r="E400" s="17">
        <f>'Src_Inventory'!L428</f>
        <v/>
      </c>
      <c r="F400" s="17">
        <f>'Src_Inventory'!M428</f>
        <v/>
      </c>
      <c r="G400" s="17">
        <f>'Src_Inventory'!N428</f>
        <v/>
      </c>
      <c r="H400" s="18">
        <f>'Src_Inventory'!O428</f>
        <v/>
      </c>
      <c r="I400" s="18">
        <f>ROUNDUP(H400,0)</f>
        <v/>
      </c>
      <c r="J400" s="18">
        <f>'Src_Inventory'!E428</f>
        <v/>
      </c>
      <c r="K400" s="18">
        <f>MAX(I400,J400)</f>
        <v/>
      </c>
      <c r="L400" s="19">
        <f>IF(C400="COVERED",'Parameters &amp; Sources'!$B$11,'Parameters &amp; Sources'!$B$12)</f>
        <v/>
      </c>
      <c r="M400" s="19">
        <f>K400*L400</f>
        <v/>
      </c>
      <c r="N400" s="20">
        <f>COUNTIFS('Src_Billing_Aug'!$E$6:$E$774,A400,'Src_Billing_Aug'!$D$6:$D$774,E400)</f>
        <v/>
      </c>
      <c r="O400" s="18">
        <f>IF(N400=0,"",SUMIFS('Src_Billing_Aug'!$I$6:$I$774,'Src_Billing_Aug'!$E$6:$E$774,A400,'Src_Billing_Aug'!$D$6:$D$774,E400))</f>
        <v/>
      </c>
      <c r="P400" s="19">
        <f>IF(N400=0,"",SUMIFS('Src_Billing_Aug'!$L$6:$L$774,'Src_Billing_Aug'!$E$6:$E$774,A400,'Src_Billing_Aug'!$D$6:$D$774,E400))</f>
        <v/>
      </c>
      <c r="Q400" s="19">
        <f>SUMIFS('Src_Billing_Aug'!$M$6:$M$774,'Src_Billing_Aug'!$E$6:$E$774,A400,'Src_Billing_Aug'!$D$6:$D$774,E400)</f>
        <v/>
      </c>
      <c r="R400" s="19">
        <f>Q400-M400</f>
        <v/>
      </c>
      <c r="S400" s="17">
        <f>IF(N400=0,"MISSING CHARGE",IF(N400&gt;1,"DUPLICATE CHARGE",IF(ABS(R400)&lt;0.005,"MATCH","VARIANCE")))</f>
        <v/>
      </c>
      <c r="T400" s="17">
        <f>IF(AND(C400="COVERED",K400&gt;'Parameters &amp; Sources'!$B$13),"BOARD REVIEW - OVER 40 FT","")</f>
        <v/>
      </c>
      <c r="U400" s="17" t="inlineStr">
        <is>
          <t>slip_inventory_2026-08.csv; billing_transactions_2022_2026.csv</t>
        </is>
      </c>
    </row>
    <row r="401">
      <c r="A401" s="21">
        <f>'Src_Inventory'!A429</f>
        <v/>
      </c>
      <c r="B401" s="21">
        <f>'Src_Inventory'!B429</f>
        <v/>
      </c>
      <c r="C401" s="21">
        <f>'Src_Inventory'!G429</f>
        <v/>
      </c>
      <c r="D401" s="21">
        <f>"AC-"&amp;A401</f>
        <v/>
      </c>
      <c r="E401" s="21">
        <f>'Src_Inventory'!L429</f>
        <v/>
      </c>
      <c r="F401" s="21">
        <f>'Src_Inventory'!M429</f>
        <v/>
      </c>
      <c r="G401" s="21">
        <f>'Src_Inventory'!N429</f>
        <v/>
      </c>
      <c r="H401" s="22">
        <f>'Src_Inventory'!O429</f>
        <v/>
      </c>
      <c r="I401" s="22">
        <f>ROUNDUP(H401,0)</f>
        <v/>
      </c>
      <c r="J401" s="22">
        <f>'Src_Inventory'!E429</f>
        <v/>
      </c>
      <c r="K401" s="22">
        <f>MAX(I401,J401)</f>
        <v/>
      </c>
      <c r="L401" s="23">
        <f>IF(C401="COVERED",'Parameters &amp; Sources'!$B$11,'Parameters &amp; Sources'!$B$12)</f>
        <v/>
      </c>
      <c r="M401" s="23">
        <f>K401*L401</f>
        <v/>
      </c>
      <c r="N401" s="24">
        <f>COUNTIFS('Src_Billing_Aug'!$E$6:$E$774,A401,'Src_Billing_Aug'!$D$6:$D$774,E401)</f>
        <v/>
      </c>
      <c r="O401" s="22">
        <f>IF(N401=0,"",SUMIFS('Src_Billing_Aug'!$I$6:$I$774,'Src_Billing_Aug'!$E$6:$E$774,A401,'Src_Billing_Aug'!$D$6:$D$774,E401))</f>
        <v/>
      </c>
      <c r="P401" s="23">
        <f>IF(N401=0,"",SUMIFS('Src_Billing_Aug'!$L$6:$L$774,'Src_Billing_Aug'!$E$6:$E$774,A401,'Src_Billing_Aug'!$D$6:$D$774,E401))</f>
        <v/>
      </c>
      <c r="Q401" s="23">
        <f>SUMIFS('Src_Billing_Aug'!$M$6:$M$774,'Src_Billing_Aug'!$E$6:$E$774,A401,'Src_Billing_Aug'!$D$6:$D$774,E401)</f>
        <v/>
      </c>
      <c r="R401" s="23">
        <f>Q401-M401</f>
        <v/>
      </c>
      <c r="S401" s="21">
        <f>IF(N401=0,"MISSING CHARGE",IF(N401&gt;1,"DUPLICATE CHARGE",IF(ABS(R401)&lt;0.005,"MATCH","VARIANCE")))</f>
        <v/>
      </c>
      <c r="T401" s="21">
        <f>IF(AND(C401="COVERED",K401&gt;'Parameters &amp; Sources'!$B$13),"BOARD REVIEW - OVER 40 FT","")</f>
        <v/>
      </c>
      <c r="U401" s="21" t="inlineStr">
        <is>
          <t>slip_inventory_2026-08.csv; billing_transactions_2022_2026.csv</t>
        </is>
      </c>
    </row>
    <row r="402">
      <c r="A402" s="17">
        <f>'Src_Inventory'!A430</f>
        <v/>
      </c>
      <c r="B402" s="17">
        <f>'Src_Inventory'!B430</f>
        <v/>
      </c>
      <c r="C402" s="17">
        <f>'Src_Inventory'!G430</f>
        <v/>
      </c>
      <c r="D402" s="17">
        <f>"AC-"&amp;A402</f>
        <v/>
      </c>
      <c r="E402" s="17">
        <f>'Src_Inventory'!L430</f>
        <v/>
      </c>
      <c r="F402" s="17">
        <f>'Src_Inventory'!M430</f>
        <v/>
      </c>
      <c r="G402" s="17">
        <f>'Src_Inventory'!N430</f>
        <v/>
      </c>
      <c r="H402" s="18">
        <f>'Src_Inventory'!O430</f>
        <v/>
      </c>
      <c r="I402" s="18">
        <f>ROUNDUP(H402,0)</f>
        <v/>
      </c>
      <c r="J402" s="18">
        <f>'Src_Inventory'!E430</f>
        <v/>
      </c>
      <c r="K402" s="18">
        <f>MAX(I402,J402)</f>
        <v/>
      </c>
      <c r="L402" s="19">
        <f>IF(C402="COVERED",'Parameters &amp; Sources'!$B$11,'Parameters &amp; Sources'!$B$12)</f>
        <v/>
      </c>
      <c r="M402" s="19">
        <f>K402*L402</f>
        <v/>
      </c>
      <c r="N402" s="20">
        <f>COUNTIFS('Src_Billing_Aug'!$E$6:$E$774,A402,'Src_Billing_Aug'!$D$6:$D$774,E402)</f>
        <v/>
      </c>
      <c r="O402" s="18">
        <f>IF(N402=0,"",SUMIFS('Src_Billing_Aug'!$I$6:$I$774,'Src_Billing_Aug'!$E$6:$E$774,A402,'Src_Billing_Aug'!$D$6:$D$774,E402))</f>
        <v/>
      </c>
      <c r="P402" s="19">
        <f>IF(N402=0,"",SUMIFS('Src_Billing_Aug'!$L$6:$L$774,'Src_Billing_Aug'!$E$6:$E$774,A402,'Src_Billing_Aug'!$D$6:$D$774,E402))</f>
        <v/>
      </c>
      <c r="Q402" s="19">
        <f>SUMIFS('Src_Billing_Aug'!$M$6:$M$774,'Src_Billing_Aug'!$E$6:$E$774,A402,'Src_Billing_Aug'!$D$6:$D$774,E402)</f>
        <v/>
      </c>
      <c r="R402" s="19">
        <f>Q402-M402</f>
        <v/>
      </c>
      <c r="S402" s="17">
        <f>IF(N402=0,"MISSING CHARGE",IF(N402&gt;1,"DUPLICATE CHARGE",IF(ABS(R402)&lt;0.005,"MATCH","VARIANCE")))</f>
        <v/>
      </c>
      <c r="T402" s="17">
        <f>IF(AND(C402="COVERED",K402&gt;'Parameters &amp; Sources'!$B$13),"BOARD REVIEW - OVER 40 FT","")</f>
        <v/>
      </c>
      <c r="U402" s="17" t="inlineStr">
        <is>
          <t>slip_inventory_2026-08.csv; billing_transactions_2022_2026.csv</t>
        </is>
      </c>
    </row>
    <row r="403">
      <c r="A403" s="21">
        <f>'Src_Inventory'!A431</f>
        <v/>
      </c>
      <c r="B403" s="21">
        <f>'Src_Inventory'!B431</f>
        <v/>
      </c>
      <c r="C403" s="21">
        <f>'Src_Inventory'!G431</f>
        <v/>
      </c>
      <c r="D403" s="21">
        <f>"AC-"&amp;A403</f>
        <v/>
      </c>
      <c r="E403" s="21">
        <f>'Src_Inventory'!L431</f>
        <v/>
      </c>
      <c r="F403" s="21">
        <f>'Src_Inventory'!M431</f>
        <v/>
      </c>
      <c r="G403" s="21">
        <f>'Src_Inventory'!N431</f>
        <v/>
      </c>
      <c r="H403" s="22">
        <f>'Src_Inventory'!O431</f>
        <v/>
      </c>
      <c r="I403" s="22">
        <f>ROUNDUP(H403,0)</f>
        <v/>
      </c>
      <c r="J403" s="22">
        <f>'Src_Inventory'!E431</f>
        <v/>
      </c>
      <c r="K403" s="22">
        <f>MAX(I403,J403)</f>
        <v/>
      </c>
      <c r="L403" s="23">
        <f>IF(C403="COVERED",'Parameters &amp; Sources'!$B$11,'Parameters &amp; Sources'!$B$12)</f>
        <v/>
      </c>
      <c r="M403" s="23">
        <f>K403*L403</f>
        <v/>
      </c>
      <c r="N403" s="24">
        <f>COUNTIFS('Src_Billing_Aug'!$E$6:$E$774,A403,'Src_Billing_Aug'!$D$6:$D$774,E403)</f>
        <v/>
      </c>
      <c r="O403" s="22">
        <f>IF(N403=0,"",SUMIFS('Src_Billing_Aug'!$I$6:$I$774,'Src_Billing_Aug'!$E$6:$E$774,A403,'Src_Billing_Aug'!$D$6:$D$774,E403))</f>
        <v/>
      </c>
      <c r="P403" s="23">
        <f>IF(N403=0,"",SUMIFS('Src_Billing_Aug'!$L$6:$L$774,'Src_Billing_Aug'!$E$6:$E$774,A403,'Src_Billing_Aug'!$D$6:$D$774,E403))</f>
        <v/>
      </c>
      <c r="Q403" s="23">
        <f>SUMIFS('Src_Billing_Aug'!$M$6:$M$774,'Src_Billing_Aug'!$E$6:$E$774,A403,'Src_Billing_Aug'!$D$6:$D$774,E403)</f>
        <v/>
      </c>
      <c r="R403" s="23">
        <f>Q403-M403</f>
        <v/>
      </c>
      <c r="S403" s="21">
        <f>IF(N403=0,"MISSING CHARGE",IF(N403&gt;1,"DUPLICATE CHARGE",IF(ABS(R403)&lt;0.005,"MATCH","VARIANCE")))</f>
        <v/>
      </c>
      <c r="T403" s="21">
        <f>IF(AND(C403="COVERED",K403&gt;'Parameters &amp; Sources'!$B$13),"BOARD REVIEW - OVER 40 FT","")</f>
        <v/>
      </c>
      <c r="U403" s="21" t="inlineStr">
        <is>
          <t>slip_inventory_2026-08.csv; billing_transactions_2022_2026.csv</t>
        </is>
      </c>
    </row>
    <row r="404">
      <c r="A404" s="17">
        <f>'Src_Inventory'!A432</f>
        <v/>
      </c>
      <c r="B404" s="17">
        <f>'Src_Inventory'!B432</f>
        <v/>
      </c>
      <c r="C404" s="17">
        <f>'Src_Inventory'!G432</f>
        <v/>
      </c>
      <c r="D404" s="17">
        <f>"AC-"&amp;A404</f>
        <v/>
      </c>
      <c r="E404" s="17">
        <f>'Src_Inventory'!L432</f>
        <v/>
      </c>
      <c r="F404" s="17">
        <f>'Src_Inventory'!M432</f>
        <v/>
      </c>
      <c r="G404" s="17">
        <f>'Src_Inventory'!N432</f>
        <v/>
      </c>
      <c r="H404" s="18">
        <f>'Src_Inventory'!O432</f>
        <v/>
      </c>
      <c r="I404" s="18">
        <f>ROUNDUP(H404,0)</f>
        <v/>
      </c>
      <c r="J404" s="18">
        <f>'Src_Inventory'!E432</f>
        <v/>
      </c>
      <c r="K404" s="18">
        <f>MAX(I404,J404)</f>
        <v/>
      </c>
      <c r="L404" s="19">
        <f>IF(C404="COVERED",'Parameters &amp; Sources'!$B$11,'Parameters &amp; Sources'!$B$12)</f>
        <v/>
      </c>
      <c r="M404" s="19">
        <f>K404*L404</f>
        <v/>
      </c>
      <c r="N404" s="20">
        <f>COUNTIFS('Src_Billing_Aug'!$E$6:$E$774,A404,'Src_Billing_Aug'!$D$6:$D$774,E404)</f>
        <v/>
      </c>
      <c r="O404" s="18">
        <f>IF(N404=0,"",SUMIFS('Src_Billing_Aug'!$I$6:$I$774,'Src_Billing_Aug'!$E$6:$E$774,A404,'Src_Billing_Aug'!$D$6:$D$774,E404))</f>
        <v/>
      </c>
      <c r="P404" s="19">
        <f>IF(N404=0,"",SUMIFS('Src_Billing_Aug'!$L$6:$L$774,'Src_Billing_Aug'!$E$6:$E$774,A404,'Src_Billing_Aug'!$D$6:$D$774,E404))</f>
        <v/>
      </c>
      <c r="Q404" s="19">
        <f>SUMIFS('Src_Billing_Aug'!$M$6:$M$774,'Src_Billing_Aug'!$E$6:$E$774,A404,'Src_Billing_Aug'!$D$6:$D$774,E404)</f>
        <v/>
      </c>
      <c r="R404" s="19">
        <f>Q404-M404</f>
        <v/>
      </c>
      <c r="S404" s="17">
        <f>IF(N404=0,"MISSING CHARGE",IF(N404&gt;1,"DUPLICATE CHARGE",IF(ABS(R404)&lt;0.005,"MATCH","VARIANCE")))</f>
        <v/>
      </c>
      <c r="T404" s="17">
        <f>IF(AND(C404="COVERED",K404&gt;'Parameters &amp; Sources'!$B$13),"BOARD REVIEW - OVER 40 FT","")</f>
        <v/>
      </c>
      <c r="U404" s="17" t="inlineStr">
        <is>
          <t>slip_inventory_2026-08.csv; billing_transactions_2022_2026.csv</t>
        </is>
      </c>
    </row>
    <row r="405">
      <c r="A405" s="21">
        <f>'Src_Inventory'!A433</f>
        <v/>
      </c>
      <c r="B405" s="21">
        <f>'Src_Inventory'!B433</f>
        <v/>
      </c>
      <c r="C405" s="21">
        <f>'Src_Inventory'!G433</f>
        <v/>
      </c>
      <c r="D405" s="21">
        <f>"AC-"&amp;A405</f>
        <v/>
      </c>
      <c r="E405" s="21">
        <f>'Src_Inventory'!L433</f>
        <v/>
      </c>
      <c r="F405" s="21">
        <f>'Src_Inventory'!M433</f>
        <v/>
      </c>
      <c r="G405" s="21">
        <f>'Src_Inventory'!N433</f>
        <v/>
      </c>
      <c r="H405" s="22">
        <f>'Src_Inventory'!O433</f>
        <v/>
      </c>
      <c r="I405" s="22">
        <f>ROUNDUP(H405,0)</f>
        <v/>
      </c>
      <c r="J405" s="22">
        <f>'Src_Inventory'!E433</f>
        <v/>
      </c>
      <c r="K405" s="22">
        <f>MAX(I405,J405)</f>
        <v/>
      </c>
      <c r="L405" s="23">
        <f>IF(C405="COVERED",'Parameters &amp; Sources'!$B$11,'Parameters &amp; Sources'!$B$12)</f>
        <v/>
      </c>
      <c r="M405" s="23">
        <f>K405*L405</f>
        <v/>
      </c>
      <c r="N405" s="24">
        <f>COUNTIFS('Src_Billing_Aug'!$E$6:$E$774,A405,'Src_Billing_Aug'!$D$6:$D$774,E405)</f>
        <v/>
      </c>
      <c r="O405" s="22">
        <f>IF(N405=0,"",SUMIFS('Src_Billing_Aug'!$I$6:$I$774,'Src_Billing_Aug'!$E$6:$E$774,A405,'Src_Billing_Aug'!$D$6:$D$774,E405))</f>
        <v/>
      </c>
      <c r="P405" s="23">
        <f>IF(N405=0,"",SUMIFS('Src_Billing_Aug'!$L$6:$L$774,'Src_Billing_Aug'!$E$6:$E$774,A405,'Src_Billing_Aug'!$D$6:$D$774,E405))</f>
        <v/>
      </c>
      <c r="Q405" s="23">
        <f>SUMIFS('Src_Billing_Aug'!$M$6:$M$774,'Src_Billing_Aug'!$E$6:$E$774,A405,'Src_Billing_Aug'!$D$6:$D$774,E405)</f>
        <v/>
      </c>
      <c r="R405" s="23">
        <f>Q405-M405</f>
        <v/>
      </c>
      <c r="S405" s="21">
        <f>IF(N405=0,"MISSING CHARGE",IF(N405&gt;1,"DUPLICATE CHARGE",IF(ABS(R405)&lt;0.005,"MATCH","VARIANCE")))</f>
        <v/>
      </c>
      <c r="T405" s="21">
        <f>IF(AND(C405="COVERED",K405&gt;'Parameters &amp; Sources'!$B$13),"BOARD REVIEW - OVER 40 FT","")</f>
        <v/>
      </c>
      <c r="U405" s="21" t="inlineStr">
        <is>
          <t>slip_inventory_2026-08.csv; billing_transactions_2022_2026.csv</t>
        </is>
      </c>
    </row>
    <row r="406">
      <c r="A406" s="17">
        <f>'Src_Inventory'!A434</f>
        <v/>
      </c>
      <c r="B406" s="17">
        <f>'Src_Inventory'!B434</f>
        <v/>
      </c>
      <c r="C406" s="17">
        <f>'Src_Inventory'!G434</f>
        <v/>
      </c>
      <c r="D406" s="17">
        <f>"AC-"&amp;A406</f>
        <v/>
      </c>
      <c r="E406" s="17">
        <f>'Src_Inventory'!L434</f>
        <v/>
      </c>
      <c r="F406" s="17">
        <f>'Src_Inventory'!M434</f>
        <v/>
      </c>
      <c r="G406" s="17">
        <f>'Src_Inventory'!N434</f>
        <v/>
      </c>
      <c r="H406" s="18">
        <f>'Src_Inventory'!O434</f>
        <v/>
      </c>
      <c r="I406" s="18">
        <f>ROUNDUP(H406,0)</f>
        <v/>
      </c>
      <c r="J406" s="18">
        <f>'Src_Inventory'!E434</f>
        <v/>
      </c>
      <c r="K406" s="18">
        <f>MAX(I406,J406)</f>
        <v/>
      </c>
      <c r="L406" s="19">
        <f>IF(C406="COVERED",'Parameters &amp; Sources'!$B$11,'Parameters &amp; Sources'!$B$12)</f>
        <v/>
      </c>
      <c r="M406" s="19">
        <f>K406*L406</f>
        <v/>
      </c>
      <c r="N406" s="20">
        <f>COUNTIFS('Src_Billing_Aug'!$E$6:$E$774,A406,'Src_Billing_Aug'!$D$6:$D$774,E406)</f>
        <v/>
      </c>
      <c r="O406" s="18">
        <f>IF(N406=0,"",SUMIFS('Src_Billing_Aug'!$I$6:$I$774,'Src_Billing_Aug'!$E$6:$E$774,A406,'Src_Billing_Aug'!$D$6:$D$774,E406))</f>
        <v/>
      </c>
      <c r="P406" s="19">
        <f>IF(N406=0,"",SUMIFS('Src_Billing_Aug'!$L$6:$L$774,'Src_Billing_Aug'!$E$6:$E$774,A406,'Src_Billing_Aug'!$D$6:$D$774,E406))</f>
        <v/>
      </c>
      <c r="Q406" s="19">
        <f>SUMIFS('Src_Billing_Aug'!$M$6:$M$774,'Src_Billing_Aug'!$E$6:$E$774,A406,'Src_Billing_Aug'!$D$6:$D$774,E406)</f>
        <v/>
      </c>
      <c r="R406" s="19">
        <f>Q406-M406</f>
        <v/>
      </c>
      <c r="S406" s="17">
        <f>IF(N406=0,"MISSING CHARGE",IF(N406&gt;1,"DUPLICATE CHARGE",IF(ABS(R406)&lt;0.005,"MATCH","VARIANCE")))</f>
        <v/>
      </c>
      <c r="T406" s="17">
        <f>IF(AND(C406="COVERED",K406&gt;'Parameters &amp; Sources'!$B$13),"BOARD REVIEW - OVER 40 FT","")</f>
        <v/>
      </c>
      <c r="U406" s="17" t="inlineStr">
        <is>
          <t>slip_inventory_2026-08.csv; billing_transactions_2022_2026.csv</t>
        </is>
      </c>
    </row>
    <row r="407">
      <c r="A407" s="21">
        <f>'Src_Inventory'!A435</f>
        <v/>
      </c>
      <c r="B407" s="21">
        <f>'Src_Inventory'!B435</f>
        <v/>
      </c>
      <c r="C407" s="21">
        <f>'Src_Inventory'!G435</f>
        <v/>
      </c>
      <c r="D407" s="21">
        <f>"AC-"&amp;A407</f>
        <v/>
      </c>
      <c r="E407" s="21">
        <f>'Src_Inventory'!L435</f>
        <v/>
      </c>
      <c r="F407" s="21">
        <f>'Src_Inventory'!M435</f>
        <v/>
      </c>
      <c r="G407" s="21">
        <f>'Src_Inventory'!N435</f>
        <v/>
      </c>
      <c r="H407" s="22">
        <f>'Src_Inventory'!O435</f>
        <v/>
      </c>
      <c r="I407" s="22">
        <f>ROUNDUP(H407,0)</f>
        <v/>
      </c>
      <c r="J407" s="22">
        <f>'Src_Inventory'!E435</f>
        <v/>
      </c>
      <c r="K407" s="22">
        <f>MAX(I407,J407)</f>
        <v/>
      </c>
      <c r="L407" s="23">
        <f>IF(C407="COVERED",'Parameters &amp; Sources'!$B$11,'Parameters &amp; Sources'!$B$12)</f>
        <v/>
      </c>
      <c r="M407" s="23">
        <f>K407*L407</f>
        <v/>
      </c>
      <c r="N407" s="24">
        <f>COUNTIFS('Src_Billing_Aug'!$E$6:$E$774,A407,'Src_Billing_Aug'!$D$6:$D$774,E407)</f>
        <v/>
      </c>
      <c r="O407" s="22">
        <f>IF(N407=0,"",SUMIFS('Src_Billing_Aug'!$I$6:$I$774,'Src_Billing_Aug'!$E$6:$E$774,A407,'Src_Billing_Aug'!$D$6:$D$774,E407))</f>
        <v/>
      </c>
      <c r="P407" s="23">
        <f>IF(N407=0,"",SUMIFS('Src_Billing_Aug'!$L$6:$L$774,'Src_Billing_Aug'!$E$6:$E$774,A407,'Src_Billing_Aug'!$D$6:$D$774,E407))</f>
        <v/>
      </c>
      <c r="Q407" s="23">
        <f>SUMIFS('Src_Billing_Aug'!$M$6:$M$774,'Src_Billing_Aug'!$E$6:$E$774,A407,'Src_Billing_Aug'!$D$6:$D$774,E407)</f>
        <v/>
      </c>
      <c r="R407" s="23">
        <f>Q407-M407</f>
        <v/>
      </c>
      <c r="S407" s="21">
        <f>IF(N407=0,"MISSING CHARGE",IF(N407&gt;1,"DUPLICATE CHARGE",IF(ABS(R407)&lt;0.005,"MATCH","VARIANCE")))</f>
        <v/>
      </c>
      <c r="T407" s="21">
        <f>IF(AND(C407="COVERED",K407&gt;'Parameters &amp; Sources'!$B$13),"BOARD REVIEW - OVER 40 FT","")</f>
        <v/>
      </c>
      <c r="U407" s="21" t="inlineStr">
        <is>
          <t>slip_inventory_2026-08.csv; billing_transactions_2022_2026.csv</t>
        </is>
      </c>
    </row>
    <row r="408">
      <c r="A408" s="17">
        <f>'Src_Inventory'!A436</f>
        <v/>
      </c>
      <c r="B408" s="17">
        <f>'Src_Inventory'!B436</f>
        <v/>
      </c>
      <c r="C408" s="17">
        <f>'Src_Inventory'!G436</f>
        <v/>
      </c>
      <c r="D408" s="17">
        <f>"AC-"&amp;A408</f>
        <v/>
      </c>
      <c r="E408" s="17">
        <f>'Src_Inventory'!L436</f>
        <v/>
      </c>
      <c r="F408" s="17">
        <f>'Src_Inventory'!M436</f>
        <v/>
      </c>
      <c r="G408" s="17">
        <f>'Src_Inventory'!N436</f>
        <v/>
      </c>
      <c r="H408" s="18">
        <f>'Src_Inventory'!O436</f>
        <v/>
      </c>
      <c r="I408" s="18">
        <f>ROUNDUP(H408,0)</f>
        <v/>
      </c>
      <c r="J408" s="18">
        <f>'Src_Inventory'!E436</f>
        <v/>
      </c>
      <c r="K408" s="18">
        <f>MAX(I408,J408)</f>
        <v/>
      </c>
      <c r="L408" s="19">
        <f>IF(C408="COVERED",'Parameters &amp; Sources'!$B$11,'Parameters &amp; Sources'!$B$12)</f>
        <v/>
      </c>
      <c r="M408" s="19">
        <f>K408*L408</f>
        <v/>
      </c>
      <c r="N408" s="20">
        <f>COUNTIFS('Src_Billing_Aug'!$E$6:$E$774,A408,'Src_Billing_Aug'!$D$6:$D$774,E408)</f>
        <v/>
      </c>
      <c r="O408" s="18">
        <f>IF(N408=0,"",SUMIFS('Src_Billing_Aug'!$I$6:$I$774,'Src_Billing_Aug'!$E$6:$E$774,A408,'Src_Billing_Aug'!$D$6:$D$774,E408))</f>
        <v/>
      </c>
      <c r="P408" s="19">
        <f>IF(N408=0,"",SUMIFS('Src_Billing_Aug'!$L$6:$L$774,'Src_Billing_Aug'!$E$6:$E$774,A408,'Src_Billing_Aug'!$D$6:$D$774,E408))</f>
        <v/>
      </c>
      <c r="Q408" s="19">
        <f>SUMIFS('Src_Billing_Aug'!$M$6:$M$774,'Src_Billing_Aug'!$E$6:$E$774,A408,'Src_Billing_Aug'!$D$6:$D$774,E408)</f>
        <v/>
      </c>
      <c r="R408" s="19">
        <f>Q408-M408</f>
        <v/>
      </c>
      <c r="S408" s="17">
        <f>IF(N408=0,"MISSING CHARGE",IF(N408&gt;1,"DUPLICATE CHARGE",IF(ABS(R408)&lt;0.005,"MATCH","VARIANCE")))</f>
        <v/>
      </c>
      <c r="T408" s="17">
        <f>IF(AND(C408="COVERED",K408&gt;'Parameters &amp; Sources'!$B$13),"BOARD REVIEW - OVER 40 FT","")</f>
        <v/>
      </c>
      <c r="U408" s="17" t="inlineStr">
        <is>
          <t>slip_inventory_2026-08.csv; billing_transactions_2022_2026.csv</t>
        </is>
      </c>
    </row>
    <row r="409">
      <c r="A409" s="21">
        <f>'Src_Inventory'!A437</f>
        <v/>
      </c>
      <c r="B409" s="21">
        <f>'Src_Inventory'!B437</f>
        <v/>
      </c>
      <c r="C409" s="21">
        <f>'Src_Inventory'!G437</f>
        <v/>
      </c>
      <c r="D409" s="21">
        <f>"AC-"&amp;A409</f>
        <v/>
      </c>
      <c r="E409" s="21">
        <f>'Src_Inventory'!L437</f>
        <v/>
      </c>
      <c r="F409" s="21">
        <f>'Src_Inventory'!M437</f>
        <v/>
      </c>
      <c r="G409" s="21">
        <f>'Src_Inventory'!N437</f>
        <v/>
      </c>
      <c r="H409" s="22">
        <f>'Src_Inventory'!O437</f>
        <v/>
      </c>
      <c r="I409" s="22">
        <f>ROUNDUP(H409,0)</f>
        <v/>
      </c>
      <c r="J409" s="22">
        <f>'Src_Inventory'!E437</f>
        <v/>
      </c>
      <c r="K409" s="22">
        <f>MAX(I409,J409)</f>
        <v/>
      </c>
      <c r="L409" s="23">
        <f>IF(C409="COVERED",'Parameters &amp; Sources'!$B$11,'Parameters &amp; Sources'!$B$12)</f>
        <v/>
      </c>
      <c r="M409" s="23">
        <f>K409*L409</f>
        <v/>
      </c>
      <c r="N409" s="24">
        <f>COUNTIFS('Src_Billing_Aug'!$E$6:$E$774,A409,'Src_Billing_Aug'!$D$6:$D$774,E409)</f>
        <v/>
      </c>
      <c r="O409" s="22">
        <f>IF(N409=0,"",SUMIFS('Src_Billing_Aug'!$I$6:$I$774,'Src_Billing_Aug'!$E$6:$E$774,A409,'Src_Billing_Aug'!$D$6:$D$774,E409))</f>
        <v/>
      </c>
      <c r="P409" s="23">
        <f>IF(N409=0,"",SUMIFS('Src_Billing_Aug'!$L$6:$L$774,'Src_Billing_Aug'!$E$6:$E$774,A409,'Src_Billing_Aug'!$D$6:$D$774,E409))</f>
        <v/>
      </c>
      <c r="Q409" s="23">
        <f>SUMIFS('Src_Billing_Aug'!$M$6:$M$774,'Src_Billing_Aug'!$E$6:$E$774,A409,'Src_Billing_Aug'!$D$6:$D$774,E409)</f>
        <v/>
      </c>
      <c r="R409" s="23">
        <f>Q409-M409</f>
        <v/>
      </c>
      <c r="S409" s="21">
        <f>IF(N409=0,"MISSING CHARGE",IF(N409&gt;1,"DUPLICATE CHARGE",IF(ABS(R409)&lt;0.005,"MATCH","VARIANCE")))</f>
        <v/>
      </c>
      <c r="T409" s="21">
        <f>IF(AND(C409="COVERED",K409&gt;'Parameters &amp; Sources'!$B$13),"BOARD REVIEW - OVER 40 FT","")</f>
        <v/>
      </c>
      <c r="U409" s="21" t="inlineStr">
        <is>
          <t>slip_inventory_2026-08.csv; billing_transactions_2022_2026.csv</t>
        </is>
      </c>
    </row>
    <row r="410">
      <c r="A410" s="17">
        <f>'Src_Inventory'!A438</f>
        <v/>
      </c>
      <c r="B410" s="17">
        <f>'Src_Inventory'!B438</f>
        <v/>
      </c>
      <c r="C410" s="17">
        <f>'Src_Inventory'!G438</f>
        <v/>
      </c>
      <c r="D410" s="17">
        <f>"AC-"&amp;A410</f>
        <v/>
      </c>
      <c r="E410" s="17">
        <f>'Src_Inventory'!L438</f>
        <v/>
      </c>
      <c r="F410" s="17">
        <f>'Src_Inventory'!M438</f>
        <v/>
      </c>
      <c r="G410" s="17">
        <f>'Src_Inventory'!N438</f>
        <v/>
      </c>
      <c r="H410" s="18">
        <f>'Src_Inventory'!O438</f>
        <v/>
      </c>
      <c r="I410" s="18">
        <f>ROUNDUP(H410,0)</f>
        <v/>
      </c>
      <c r="J410" s="18">
        <f>'Src_Inventory'!E438</f>
        <v/>
      </c>
      <c r="K410" s="18">
        <f>MAX(I410,J410)</f>
        <v/>
      </c>
      <c r="L410" s="19">
        <f>IF(C410="COVERED",'Parameters &amp; Sources'!$B$11,'Parameters &amp; Sources'!$B$12)</f>
        <v/>
      </c>
      <c r="M410" s="19">
        <f>K410*L410</f>
        <v/>
      </c>
      <c r="N410" s="20">
        <f>COUNTIFS('Src_Billing_Aug'!$E$6:$E$774,A410,'Src_Billing_Aug'!$D$6:$D$774,E410)</f>
        <v/>
      </c>
      <c r="O410" s="18">
        <f>IF(N410=0,"",SUMIFS('Src_Billing_Aug'!$I$6:$I$774,'Src_Billing_Aug'!$E$6:$E$774,A410,'Src_Billing_Aug'!$D$6:$D$774,E410))</f>
        <v/>
      </c>
      <c r="P410" s="19">
        <f>IF(N410=0,"",SUMIFS('Src_Billing_Aug'!$L$6:$L$774,'Src_Billing_Aug'!$E$6:$E$774,A410,'Src_Billing_Aug'!$D$6:$D$774,E410))</f>
        <v/>
      </c>
      <c r="Q410" s="19">
        <f>SUMIFS('Src_Billing_Aug'!$M$6:$M$774,'Src_Billing_Aug'!$E$6:$E$774,A410,'Src_Billing_Aug'!$D$6:$D$774,E410)</f>
        <v/>
      </c>
      <c r="R410" s="19">
        <f>Q410-M410</f>
        <v/>
      </c>
      <c r="S410" s="17">
        <f>IF(N410=0,"MISSING CHARGE",IF(N410&gt;1,"DUPLICATE CHARGE",IF(ABS(R410)&lt;0.005,"MATCH","VARIANCE")))</f>
        <v/>
      </c>
      <c r="T410" s="17">
        <f>IF(AND(C410="COVERED",K410&gt;'Parameters &amp; Sources'!$B$13),"BOARD REVIEW - OVER 40 FT","")</f>
        <v/>
      </c>
      <c r="U410" s="17" t="inlineStr">
        <is>
          <t>slip_inventory_2026-08.csv; billing_transactions_2022_2026.csv</t>
        </is>
      </c>
    </row>
    <row r="411">
      <c r="A411" s="21">
        <f>'Src_Inventory'!A439</f>
        <v/>
      </c>
      <c r="B411" s="21">
        <f>'Src_Inventory'!B439</f>
        <v/>
      </c>
      <c r="C411" s="21">
        <f>'Src_Inventory'!G439</f>
        <v/>
      </c>
      <c r="D411" s="21">
        <f>"AC-"&amp;A411</f>
        <v/>
      </c>
      <c r="E411" s="21">
        <f>'Src_Inventory'!L439</f>
        <v/>
      </c>
      <c r="F411" s="21">
        <f>'Src_Inventory'!M439</f>
        <v/>
      </c>
      <c r="G411" s="21">
        <f>'Src_Inventory'!N439</f>
        <v/>
      </c>
      <c r="H411" s="22">
        <f>'Src_Inventory'!O439</f>
        <v/>
      </c>
      <c r="I411" s="22">
        <f>ROUNDUP(H411,0)</f>
        <v/>
      </c>
      <c r="J411" s="22">
        <f>'Src_Inventory'!E439</f>
        <v/>
      </c>
      <c r="K411" s="22">
        <f>MAX(I411,J411)</f>
        <v/>
      </c>
      <c r="L411" s="23">
        <f>IF(C411="COVERED",'Parameters &amp; Sources'!$B$11,'Parameters &amp; Sources'!$B$12)</f>
        <v/>
      </c>
      <c r="M411" s="23">
        <f>K411*L411</f>
        <v/>
      </c>
      <c r="N411" s="24">
        <f>COUNTIFS('Src_Billing_Aug'!$E$6:$E$774,A411,'Src_Billing_Aug'!$D$6:$D$774,E411)</f>
        <v/>
      </c>
      <c r="O411" s="22">
        <f>IF(N411=0,"",SUMIFS('Src_Billing_Aug'!$I$6:$I$774,'Src_Billing_Aug'!$E$6:$E$774,A411,'Src_Billing_Aug'!$D$6:$D$774,E411))</f>
        <v/>
      </c>
      <c r="P411" s="23">
        <f>IF(N411=0,"",SUMIFS('Src_Billing_Aug'!$L$6:$L$774,'Src_Billing_Aug'!$E$6:$E$774,A411,'Src_Billing_Aug'!$D$6:$D$774,E411))</f>
        <v/>
      </c>
      <c r="Q411" s="23">
        <f>SUMIFS('Src_Billing_Aug'!$M$6:$M$774,'Src_Billing_Aug'!$E$6:$E$774,A411,'Src_Billing_Aug'!$D$6:$D$774,E411)</f>
        <v/>
      </c>
      <c r="R411" s="23">
        <f>Q411-M411</f>
        <v/>
      </c>
      <c r="S411" s="21">
        <f>IF(N411=0,"MISSING CHARGE",IF(N411&gt;1,"DUPLICATE CHARGE",IF(ABS(R411)&lt;0.005,"MATCH","VARIANCE")))</f>
        <v/>
      </c>
      <c r="T411" s="21">
        <f>IF(AND(C411="COVERED",K411&gt;'Parameters &amp; Sources'!$B$13),"BOARD REVIEW - OVER 40 FT","")</f>
        <v/>
      </c>
      <c r="U411" s="21" t="inlineStr">
        <is>
          <t>slip_inventory_2026-08.csv; billing_transactions_2022_2026.csv</t>
        </is>
      </c>
    </row>
    <row r="412">
      <c r="A412" s="17">
        <f>'Src_Inventory'!A440</f>
        <v/>
      </c>
      <c r="B412" s="17">
        <f>'Src_Inventory'!B440</f>
        <v/>
      </c>
      <c r="C412" s="17">
        <f>'Src_Inventory'!G440</f>
        <v/>
      </c>
      <c r="D412" s="17">
        <f>"AC-"&amp;A412</f>
        <v/>
      </c>
      <c r="E412" s="17">
        <f>'Src_Inventory'!L440</f>
        <v/>
      </c>
      <c r="F412" s="17">
        <f>'Src_Inventory'!M440</f>
        <v/>
      </c>
      <c r="G412" s="17">
        <f>'Src_Inventory'!N440</f>
        <v/>
      </c>
      <c r="H412" s="18">
        <f>'Src_Inventory'!O440</f>
        <v/>
      </c>
      <c r="I412" s="18">
        <f>ROUNDUP(H412,0)</f>
        <v/>
      </c>
      <c r="J412" s="18">
        <f>'Src_Inventory'!E440</f>
        <v/>
      </c>
      <c r="K412" s="18">
        <f>MAX(I412,J412)</f>
        <v/>
      </c>
      <c r="L412" s="19">
        <f>IF(C412="COVERED",'Parameters &amp; Sources'!$B$11,'Parameters &amp; Sources'!$B$12)</f>
        <v/>
      </c>
      <c r="M412" s="19">
        <f>K412*L412</f>
        <v/>
      </c>
      <c r="N412" s="20">
        <f>COUNTIFS('Src_Billing_Aug'!$E$6:$E$774,A412,'Src_Billing_Aug'!$D$6:$D$774,E412)</f>
        <v/>
      </c>
      <c r="O412" s="18">
        <f>IF(N412=0,"",SUMIFS('Src_Billing_Aug'!$I$6:$I$774,'Src_Billing_Aug'!$E$6:$E$774,A412,'Src_Billing_Aug'!$D$6:$D$774,E412))</f>
        <v/>
      </c>
      <c r="P412" s="19">
        <f>IF(N412=0,"",SUMIFS('Src_Billing_Aug'!$L$6:$L$774,'Src_Billing_Aug'!$E$6:$E$774,A412,'Src_Billing_Aug'!$D$6:$D$774,E412))</f>
        <v/>
      </c>
      <c r="Q412" s="19">
        <f>SUMIFS('Src_Billing_Aug'!$M$6:$M$774,'Src_Billing_Aug'!$E$6:$E$774,A412,'Src_Billing_Aug'!$D$6:$D$774,E412)</f>
        <v/>
      </c>
      <c r="R412" s="19">
        <f>Q412-M412</f>
        <v/>
      </c>
      <c r="S412" s="17">
        <f>IF(N412=0,"MISSING CHARGE",IF(N412&gt;1,"DUPLICATE CHARGE",IF(ABS(R412)&lt;0.005,"MATCH","VARIANCE")))</f>
        <v/>
      </c>
      <c r="T412" s="17">
        <f>IF(AND(C412="COVERED",K412&gt;'Parameters &amp; Sources'!$B$13),"BOARD REVIEW - OVER 40 FT","")</f>
        <v/>
      </c>
      <c r="U412" s="17" t="inlineStr">
        <is>
          <t>slip_inventory_2026-08.csv; billing_transactions_2022_2026.csv</t>
        </is>
      </c>
    </row>
    <row r="413">
      <c r="A413" s="21">
        <f>'Src_Inventory'!A441</f>
        <v/>
      </c>
      <c r="B413" s="21">
        <f>'Src_Inventory'!B441</f>
        <v/>
      </c>
      <c r="C413" s="21">
        <f>'Src_Inventory'!G441</f>
        <v/>
      </c>
      <c r="D413" s="21">
        <f>"AC-"&amp;A413</f>
        <v/>
      </c>
      <c r="E413" s="21">
        <f>'Src_Inventory'!L441</f>
        <v/>
      </c>
      <c r="F413" s="21">
        <f>'Src_Inventory'!M441</f>
        <v/>
      </c>
      <c r="G413" s="21">
        <f>'Src_Inventory'!N441</f>
        <v/>
      </c>
      <c r="H413" s="22">
        <f>'Src_Inventory'!O441</f>
        <v/>
      </c>
      <c r="I413" s="22">
        <f>ROUNDUP(H413,0)</f>
        <v/>
      </c>
      <c r="J413" s="22">
        <f>'Src_Inventory'!E441</f>
        <v/>
      </c>
      <c r="K413" s="22">
        <f>MAX(I413,J413)</f>
        <v/>
      </c>
      <c r="L413" s="23">
        <f>IF(C413="COVERED",'Parameters &amp; Sources'!$B$11,'Parameters &amp; Sources'!$B$12)</f>
        <v/>
      </c>
      <c r="M413" s="23">
        <f>K413*L413</f>
        <v/>
      </c>
      <c r="N413" s="24">
        <f>COUNTIFS('Src_Billing_Aug'!$E$6:$E$774,A413,'Src_Billing_Aug'!$D$6:$D$774,E413)</f>
        <v/>
      </c>
      <c r="O413" s="22">
        <f>IF(N413=0,"",SUMIFS('Src_Billing_Aug'!$I$6:$I$774,'Src_Billing_Aug'!$E$6:$E$774,A413,'Src_Billing_Aug'!$D$6:$D$774,E413))</f>
        <v/>
      </c>
      <c r="P413" s="23">
        <f>IF(N413=0,"",SUMIFS('Src_Billing_Aug'!$L$6:$L$774,'Src_Billing_Aug'!$E$6:$E$774,A413,'Src_Billing_Aug'!$D$6:$D$774,E413))</f>
        <v/>
      </c>
      <c r="Q413" s="23">
        <f>SUMIFS('Src_Billing_Aug'!$M$6:$M$774,'Src_Billing_Aug'!$E$6:$E$774,A413,'Src_Billing_Aug'!$D$6:$D$774,E413)</f>
        <v/>
      </c>
      <c r="R413" s="23">
        <f>Q413-M413</f>
        <v/>
      </c>
      <c r="S413" s="21">
        <f>IF(N413=0,"MISSING CHARGE",IF(N413&gt;1,"DUPLICATE CHARGE",IF(ABS(R413)&lt;0.005,"MATCH","VARIANCE")))</f>
        <v/>
      </c>
      <c r="T413" s="21">
        <f>IF(AND(C413="COVERED",K413&gt;'Parameters &amp; Sources'!$B$13),"BOARD REVIEW - OVER 40 FT","")</f>
        <v/>
      </c>
      <c r="U413" s="21" t="inlineStr">
        <is>
          <t>slip_inventory_2026-08.csv; billing_transactions_2022_2026.csv</t>
        </is>
      </c>
    </row>
    <row r="414">
      <c r="A414" s="17">
        <f>'Src_Inventory'!A443</f>
        <v/>
      </c>
      <c r="B414" s="17">
        <f>'Src_Inventory'!B443</f>
        <v/>
      </c>
      <c r="C414" s="17">
        <f>'Src_Inventory'!G443</f>
        <v/>
      </c>
      <c r="D414" s="17">
        <f>"AC-"&amp;A414</f>
        <v/>
      </c>
      <c r="E414" s="17">
        <f>'Src_Inventory'!L443</f>
        <v/>
      </c>
      <c r="F414" s="17">
        <f>'Src_Inventory'!M443</f>
        <v/>
      </c>
      <c r="G414" s="17">
        <f>'Src_Inventory'!N443</f>
        <v/>
      </c>
      <c r="H414" s="18">
        <f>'Src_Inventory'!O443</f>
        <v/>
      </c>
      <c r="I414" s="18">
        <f>ROUNDUP(H414,0)</f>
        <v/>
      </c>
      <c r="J414" s="18">
        <f>'Src_Inventory'!E443</f>
        <v/>
      </c>
      <c r="K414" s="18">
        <f>MAX(I414,J414)</f>
        <v/>
      </c>
      <c r="L414" s="19">
        <f>IF(C414="COVERED",'Parameters &amp; Sources'!$B$11,'Parameters &amp; Sources'!$B$12)</f>
        <v/>
      </c>
      <c r="M414" s="19">
        <f>K414*L414</f>
        <v/>
      </c>
      <c r="N414" s="20">
        <f>COUNTIFS('Src_Billing_Aug'!$E$6:$E$774,A414,'Src_Billing_Aug'!$D$6:$D$774,E414)</f>
        <v/>
      </c>
      <c r="O414" s="18">
        <f>IF(N414=0,"",SUMIFS('Src_Billing_Aug'!$I$6:$I$774,'Src_Billing_Aug'!$E$6:$E$774,A414,'Src_Billing_Aug'!$D$6:$D$774,E414))</f>
        <v/>
      </c>
      <c r="P414" s="19">
        <f>IF(N414=0,"",SUMIFS('Src_Billing_Aug'!$L$6:$L$774,'Src_Billing_Aug'!$E$6:$E$774,A414,'Src_Billing_Aug'!$D$6:$D$774,E414))</f>
        <v/>
      </c>
      <c r="Q414" s="19">
        <f>SUMIFS('Src_Billing_Aug'!$M$6:$M$774,'Src_Billing_Aug'!$E$6:$E$774,A414,'Src_Billing_Aug'!$D$6:$D$774,E414)</f>
        <v/>
      </c>
      <c r="R414" s="19">
        <f>Q414-M414</f>
        <v/>
      </c>
      <c r="S414" s="17">
        <f>IF(N414=0,"MISSING CHARGE",IF(N414&gt;1,"DUPLICATE CHARGE",IF(ABS(R414)&lt;0.005,"MATCH","VARIANCE")))</f>
        <v/>
      </c>
      <c r="T414" s="17">
        <f>IF(AND(C414="COVERED",K414&gt;'Parameters &amp; Sources'!$B$13),"BOARD REVIEW - OVER 40 FT","")</f>
        <v/>
      </c>
      <c r="U414" s="17" t="inlineStr">
        <is>
          <t>slip_inventory_2026-08.csv; billing_transactions_2022_2026.csv</t>
        </is>
      </c>
    </row>
    <row r="415">
      <c r="A415" s="21">
        <f>'Src_Inventory'!A444</f>
        <v/>
      </c>
      <c r="B415" s="21">
        <f>'Src_Inventory'!B444</f>
        <v/>
      </c>
      <c r="C415" s="21">
        <f>'Src_Inventory'!G444</f>
        <v/>
      </c>
      <c r="D415" s="21">
        <f>"AC-"&amp;A415</f>
        <v/>
      </c>
      <c r="E415" s="21">
        <f>'Src_Inventory'!L444</f>
        <v/>
      </c>
      <c r="F415" s="21">
        <f>'Src_Inventory'!M444</f>
        <v/>
      </c>
      <c r="G415" s="21">
        <f>'Src_Inventory'!N444</f>
        <v/>
      </c>
      <c r="H415" s="22">
        <f>'Src_Inventory'!O444</f>
        <v/>
      </c>
      <c r="I415" s="22">
        <f>ROUNDUP(H415,0)</f>
        <v/>
      </c>
      <c r="J415" s="22">
        <f>'Src_Inventory'!E444</f>
        <v/>
      </c>
      <c r="K415" s="22">
        <f>MAX(I415,J415)</f>
        <v/>
      </c>
      <c r="L415" s="23">
        <f>IF(C415="COVERED",'Parameters &amp; Sources'!$B$11,'Parameters &amp; Sources'!$B$12)</f>
        <v/>
      </c>
      <c r="M415" s="23">
        <f>K415*L415</f>
        <v/>
      </c>
      <c r="N415" s="24">
        <f>COUNTIFS('Src_Billing_Aug'!$E$6:$E$774,A415,'Src_Billing_Aug'!$D$6:$D$774,E415)</f>
        <v/>
      </c>
      <c r="O415" s="22">
        <f>IF(N415=0,"",SUMIFS('Src_Billing_Aug'!$I$6:$I$774,'Src_Billing_Aug'!$E$6:$E$774,A415,'Src_Billing_Aug'!$D$6:$D$774,E415))</f>
        <v/>
      </c>
      <c r="P415" s="23">
        <f>IF(N415=0,"",SUMIFS('Src_Billing_Aug'!$L$6:$L$774,'Src_Billing_Aug'!$E$6:$E$774,A415,'Src_Billing_Aug'!$D$6:$D$774,E415))</f>
        <v/>
      </c>
      <c r="Q415" s="23">
        <f>SUMIFS('Src_Billing_Aug'!$M$6:$M$774,'Src_Billing_Aug'!$E$6:$E$774,A415,'Src_Billing_Aug'!$D$6:$D$774,E415)</f>
        <v/>
      </c>
      <c r="R415" s="23">
        <f>Q415-M415</f>
        <v/>
      </c>
      <c r="S415" s="21">
        <f>IF(N415=0,"MISSING CHARGE",IF(N415&gt;1,"DUPLICATE CHARGE",IF(ABS(R415)&lt;0.005,"MATCH","VARIANCE")))</f>
        <v/>
      </c>
      <c r="T415" s="21">
        <f>IF(AND(C415="COVERED",K415&gt;'Parameters &amp; Sources'!$B$13),"BOARD REVIEW - OVER 40 FT","")</f>
        <v/>
      </c>
      <c r="U415" s="21" t="inlineStr">
        <is>
          <t>slip_inventory_2026-08.csv; billing_transactions_2022_2026.csv</t>
        </is>
      </c>
    </row>
    <row r="416">
      <c r="A416" s="17">
        <f>'Src_Inventory'!A445</f>
        <v/>
      </c>
      <c r="B416" s="17">
        <f>'Src_Inventory'!B445</f>
        <v/>
      </c>
      <c r="C416" s="17">
        <f>'Src_Inventory'!G445</f>
        <v/>
      </c>
      <c r="D416" s="17">
        <f>"AC-"&amp;A416</f>
        <v/>
      </c>
      <c r="E416" s="17">
        <f>'Src_Inventory'!L445</f>
        <v/>
      </c>
      <c r="F416" s="17">
        <f>'Src_Inventory'!M445</f>
        <v/>
      </c>
      <c r="G416" s="17">
        <f>'Src_Inventory'!N445</f>
        <v/>
      </c>
      <c r="H416" s="18">
        <f>'Src_Inventory'!O445</f>
        <v/>
      </c>
      <c r="I416" s="18">
        <f>ROUNDUP(H416,0)</f>
        <v/>
      </c>
      <c r="J416" s="18">
        <f>'Src_Inventory'!E445</f>
        <v/>
      </c>
      <c r="K416" s="18">
        <f>MAX(I416,J416)</f>
        <v/>
      </c>
      <c r="L416" s="19">
        <f>IF(C416="COVERED",'Parameters &amp; Sources'!$B$11,'Parameters &amp; Sources'!$B$12)</f>
        <v/>
      </c>
      <c r="M416" s="19">
        <f>K416*L416</f>
        <v/>
      </c>
      <c r="N416" s="20">
        <f>COUNTIFS('Src_Billing_Aug'!$E$6:$E$774,A416,'Src_Billing_Aug'!$D$6:$D$774,E416)</f>
        <v/>
      </c>
      <c r="O416" s="18">
        <f>IF(N416=0,"",SUMIFS('Src_Billing_Aug'!$I$6:$I$774,'Src_Billing_Aug'!$E$6:$E$774,A416,'Src_Billing_Aug'!$D$6:$D$774,E416))</f>
        <v/>
      </c>
      <c r="P416" s="19">
        <f>IF(N416=0,"",SUMIFS('Src_Billing_Aug'!$L$6:$L$774,'Src_Billing_Aug'!$E$6:$E$774,A416,'Src_Billing_Aug'!$D$6:$D$774,E416))</f>
        <v/>
      </c>
      <c r="Q416" s="19">
        <f>SUMIFS('Src_Billing_Aug'!$M$6:$M$774,'Src_Billing_Aug'!$E$6:$E$774,A416,'Src_Billing_Aug'!$D$6:$D$774,E416)</f>
        <v/>
      </c>
      <c r="R416" s="19">
        <f>Q416-M416</f>
        <v/>
      </c>
      <c r="S416" s="17">
        <f>IF(N416=0,"MISSING CHARGE",IF(N416&gt;1,"DUPLICATE CHARGE",IF(ABS(R416)&lt;0.005,"MATCH","VARIANCE")))</f>
        <v/>
      </c>
      <c r="T416" s="17">
        <f>IF(AND(C416="COVERED",K416&gt;'Parameters &amp; Sources'!$B$13),"BOARD REVIEW - OVER 40 FT","")</f>
        <v/>
      </c>
      <c r="U416" s="17" t="inlineStr">
        <is>
          <t>slip_inventory_2026-08.csv; billing_transactions_2022_2026.csv</t>
        </is>
      </c>
    </row>
    <row r="417">
      <c r="A417" s="21">
        <f>'Src_Inventory'!A446</f>
        <v/>
      </c>
      <c r="B417" s="21">
        <f>'Src_Inventory'!B446</f>
        <v/>
      </c>
      <c r="C417" s="21">
        <f>'Src_Inventory'!G446</f>
        <v/>
      </c>
      <c r="D417" s="21">
        <f>"AC-"&amp;A417</f>
        <v/>
      </c>
      <c r="E417" s="21">
        <f>'Src_Inventory'!L446</f>
        <v/>
      </c>
      <c r="F417" s="21">
        <f>'Src_Inventory'!M446</f>
        <v/>
      </c>
      <c r="G417" s="21">
        <f>'Src_Inventory'!N446</f>
        <v/>
      </c>
      <c r="H417" s="22">
        <f>'Src_Inventory'!O446</f>
        <v/>
      </c>
      <c r="I417" s="22">
        <f>ROUNDUP(H417,0)</f>
        <v/>
      </c>
      <c r="J417" s="22">
        <f>'Src_Inventory'!E446</f>
        <v/>
      </c>
      <c r="K417" s="22">
        <f>MAX(I417,J417)</f>
        <v/>
      </c>
      <c r="L417" s="23">
        <f>IF(C417="COVERED",'Parameters &amp; Sources'!$B$11,'Parameters &amp; Sources'!$B$12)</f>
        <v/>
      </c>
      <c r="M417" s="23">
        <f>K417*L417</f>
        <v/>
      </c>
      <c r="N417" s="24">
        <f>COUNTIFS('Src_Billing_Aug'!$E$6:$E$774,A417,'Src_Billing_Aug'!$D$6:$D$774,E417)</f>
        <v/>
      </c>
      <c r="O417" s="22">
        <f>IF(N417=0,"",SUMIFS('Src_Billing_Aug'!$I$6:$I$774,'Src_Billing_Aug'!$E$6:$E$774,A417,'Src_Billing_Aug'!$D$6:$D$774,E417))</f>
        <v/>
      </c>
      <c r="P417" s="23">
        <f>IF(N417=0,"",SUMIFS('Src_Billing_Aug'!$L$6:$L$774,'Src_Billing_Aug'!$E$6:$E$774,A417,'Src_Billing_Aug'!$D$6:$D$774,E417))</f>
        <v/>
      </c>
      <c r="Q417" s="23">
        <f>SUMIFS('Src_Billing_Aug'!$M$6:$M$774,'Src_Billing_Aug'!$E$6:$E$774,A417,'Src_Billing_Aug'!$D$6:$D$774,E417)</f>
        <v/>
      </c>
      <c r="R417" s="23">
        <f>Q417-M417</f>
        <v/>
      </c>
      <c r="S417" s="21">
        <f>IF(N417=0,"MISSING CHARGE",IF(N417&gt;1,"DUPLICATE CHARGE",IF(ABS(R417)&lt;0.005,"MATCH","VARIANCE")))</f>
        <v/>
      </c>
      <c r="T417" s="21">
        <f>IF(AND(C417="COVERED",K417&gt;'Parameters &amp; Sources'!$B$13),"BOARD REVIEW - OVER 40 FT","")</f>
        <v/>
      </c>
      <c r="U417" s="21" t="inlineStr">
        <is>
          <t>slip_inventory_2026-08.csv; billing_transactions_2022_2026.csv</t>
        </is>
      </c>
    </row>
    <row r="418">
      <c r="A418" s="17">
        <f>'Src_Inventory'!A447</f>
        <v/>
      </c>
      <c r="B418" s="17">
        <f>'Src_Inventory'!B447</f>
        <v/>
      </c>
      <c r="C418" s="17">
        <f>'Src_Inventory'!G447</f>
        <v/>
      </c>
      <c r="D418" s="17">
        <f>"AC-"&amp;A418</f>
        <v/>
      </c>
      <c r="E418" s="17">
        <f>'Src_Inventory'!L447</f>
        <v/>
      </c>
      <c r="F418" s="17">
        <f>'Src_Inventory'!M447</f>
        <v/>
      </c>
      <c r="G418" s="17">
        <f>'Src_Inventory'!N447</f>
        <v/>
      </c>
      <c r="H418" s="18">
        <f>'Src_Inventory'!O447</f>
        <v/>
      </c>
      <c r="I418" s="18">
        <f>ROUNDUP(H418,0)</f>
        <v/>
      </c>
      <c r="J418" s="18">
        <f>'Src_Inventory'!E447</f>
        <v/>
      </c>
      <c r="K418" s="18">
        <f>MAX(I418,J418)</f>
        <v/>
      </c>
      <c r="L418" s="19">
        <f>IF(C418="COVERED",'Parameters &amp; Sources'!$B$11,'Parameters &amp; Sources'!$B$12)</f>
        <v/>
      </c>
      <c r="M418" s="19">
        <f>K418*L418</f>
        <v/>
      </c>
      <c r="N418" s="20">
        <f>COUNTIFS('Src_Billing_Aug'!$E$6:$E$774,A418,'Src_Billing_Aug'!$D$6:$D$774,E418)</f>
        <v/>
      </c>
      <c r="O418" s="18">
        <f>IF(N418=0,"",SUMIFS('Src_Billing_Aug'!$I$6:$I$774,'Src_Billing_Aug'!$E$6:$E$774,A418,'Src_Billing_Aug'!$D$6:$D$774,E418))</f>
        <v/>
      </c>
      <c r="P418" s="19">
        <f>IF(N418=0,"",SUMIFS('Src_Billing_Aug'!$L$6:$L$774,'Src_Billing_Aug'!$E$6:$E$774,A418,'Src_Billing_Aug'!$D$6:$D$774,E418))</f>
        <v/>
      </c>
      <c r="Q418" s="19">
        <f>SUMIFS('Src_Billing_Aug'!$M$6:$M$774,'Src_Billing_Aug'!$E$6:$E$774,A418,'Src_Billing_Aug'!$D$6:$D$774,E418)</f>
        <v/>
      </c>
      <c r="R418" s="19">
        <f>Q418-M418</f>
        <v/>
      </c>
      <c r="S418" s="17">
        <f>IF(N418=0,"MISSING CHARGE",IF(N418&gt;1,"DUPLICATE CHARGE",IF(ABS(R418)&lt;0.005,"MATCH","VARIANCE")))</f>
        <v/>
      </c>
      <c r="T418" s="17">
        <f>IF(AND(C418="COVERED",K418&gt;'Parameters &amp; Sources'!$B$13),"BOARD REVIEW - OVER 40 FT","")</f>
        <v/>
      </c>
      <c r="U418" s="17" t="inlineStr">
        <is>
          <t>slip_inventory_2026-08.csv; billing_transactions_2022_2026.csv</t>
        </is>
      </c>
    </row>
    <row r="419">
      <c r="A419" s="21">
        <f>'Src_Inventory'!A448</f>
        <v/>
      </c>
      <c r="B419" s="21">
        <f>'Src_Inventory'!B448</f>
        <v/>
      </c>
      <c r="C419" s="21">
        <f>'Src_Inventory'!G448</f>
        <v/>
      </c>
      <c r="D419" s="21">
        <f>"AC-"&amp;A419</f>
        <v/>
      </c>
      <c r="E419" s="21">
        <f>'Src_Inventory'!L448</f>
        <v/>
      </c>
      <c r="F419" s="21">
        <f>'Src_Inventory'!M448</f>
        <v/>
      </c>
      <c r="G419" s="21">
        <f>'Src_Inventory'!N448</f>
        <v/>
      </c>
      <c r="H419" s="22">
        <f>'Src_Inventory'!O448</f>
        <v/>
      </c>
      <c r="I419" s="22">
        <f>ROUNDUP(H419,0)</f>
        <v/>
      </c>
      <c r="J419" s="22">
        <f>'Src_Inventory'!E448</f>
        <v/>
      </c>
      <c r="K419" s="22">
        <f>MAX(I419,J419)</f>
        <v/>
      </c>
      <c r="L419" s="23">
        <f>IF(C419="COVERED",'Parameters &amp; Sources'!$B$11,'Parameters &amp; Sources'!$B$12)</f>
        <v/>
      </c>
      <c r="M419" s="23">
        <f>K419*L419</f>
        <v/>
      </c>
      <c r="N419" s="24">
        <f>COUNTIFS('Src_Billing_Aug'!$E$6:$E$774,A419,'Src_Billing_Aug'!$D$6:$D$774,E419)</f>
        <v/>
      </c>
      <c r="O419" s="22">
        <f>IF(N419=0,"",SUMIFS('Src_Billing_Aug'!$I$6:$I$774,'Src_Billing_Aug'!$E$6:$E$774,A419,'Src_Billing_Aug'!$D$6:$D$774,E419))</f>
        <v/>
      </c>
      <c r="P419" s="23">
        <f>IF(N419=0,"",SUMIFS('Src_Billing_Aug'!$L$6:$L$774,'Src_Billing_Aug'!$E$6:$E$774,A419,'Src_Billing_Aug'!$D$6:$D$774,E419))</f>
        <v/>
      </c>
      <c r="Q419" s="23">
        <f>SUMIFS('Src_Billing_Aug'!$M$6:$M$774,'Src_Billing_Aug'!$E$6:$E$774,A419,'Src_Billing_Aug'!$D$6:$D$774,E419)</f>
        <v/>
      </c>
      <c r="R419" s="23">
        <f>Q419-M419</f>
        <v/>
      </c>
      <c r="S419" s="21">
        <f>IF(N419=0,"MISSING CHARGE",IF(N419&gt;1,"DUPLICATE CHARGE",IF(ABS(R419)&lt;0.005,"MATCH","VARIANCE")))</f>
        <v/>
      </c>
      <c r="T419" s="21">
        <f>IF(AND(C419="COVERED",K419&gt;'Parameters &amp; Sources'!$B$13),"BOARD REVIEW - OVER 40 FT","")</f>
        <v/>
      </c>
      <c r="U419" s="21" t="inlineStr">
        <is>
          <t>slip_inventory_2026-08.csv; billing_transactions_2022_2026.csv</t>
        </is>
      </c>
    </row>
    <row r="420">
      <c r="A420" s="17">
        <f>'Src_Inventory'!A449</f>
        <v/>
      </c>
      <c r="B420" s="17">
        <f>'Src_Inventory'!B449</f>
        <v/>
      </c>
      <c r="C420" s="17">
        <f>'Src_Inventory'!G449</f>
        <v/>
      </c>
      <c r="D420" s="17">
        <f>"AC-"&amp;A420</f>
        <v/>
      </c>
      <c r="E420" s="17">
        <f>'Src_Inventory'!L449</f>
        <v/>
      </c>
      <c r="F420" s="17">
        <f>'Src_Inventory'!M449</f>
        <v/>
      </c>
      <c r="G420" s="17">
        <f>'Src_Inventory'!N449</f>
        <v/>
      </c>
      <c r="H420" s="18">
        <f>'Src_Inventory'!O449</f>
        <v/>
      </c>
      <c r="I420" s="18">
        <f>ROUNDUP(H420,0)</f>
        <v/>
      </c>
      <c r="J420" s="18">
        <f>'Src_Inventory'!E449</f>
        <v/>
      </c>
      <c r="K420" s="18">
        <f>MAX(I420,J420)</f>
        <v/>
      </c>
      <c r="L420" s="19">
        <f>IF(C420="COVERED",'Parameters &amp; Sources'!$B$11,'Parameters &amp; Sources'!$B$12)</f>
        <v/>
      </c>
      <c r="M420" s="19">
        <f>K420*L420</f>
        <v/>
      </c>
      <c r="N420" s="20">
        <f>COUNTIFS('Src_Billing_Aug'!$E$6:$E$774,A420,'Src_Billing_Aug'!$D$6:$D$774,E420)</f>
        <v/>
      </c>
      <c r="O420" s="18">
        <f>IF(N420=0,"",SUMIFS('Src_Billing_Aug'!$I$6:$I$774,'Src_Billing_Aug'!$E$6:$E$774,A420,'Src_Billing_Aug'!$D$6:$D$774,E420))</f>
        <v/>
      </c>
      <c r="P420" s="19">
        <f>IF(N420=0,"",SUMIFS('Src_Billing_Aug'!$L$6:$L$774,'Src_Billing_Aug'!$E$6:$E$774,A420,'Src_Billing_Aug'!$D$6:$D$774,E420))</f>
        <v/>
      </c>
      <c r="Q420" s="19">
        <f>SUMIFS('Src_Billing_Aug'!$M$6:$M$774,'Src_Billing_Aug'!$E$6:$E$774,A420,'Src_Billing_Aug'!$D$6:$D$774,E420)</f>
        <v/>
      </c>
      <c r="R420" s="19">
        <f>Q420-M420</f>
        <v/>
      </c>
      <c r="S420" s="17">
        <f>IF(N420=0,"MISSING CHARGE",IF(N420&gt;1,"DUPLICATE CHARGE",IF(ABS(R420)&lt;0.005,"MATCH","VARIANCE")))</f>
        <v/>
      </c>
      <c r="T420" s="17">
        <f>IF(AND(C420="COVERED",K420&gt;'Parameters &amp; Sources'!$B$13),"BOARD REVIEW - OVER 40 FT","")</f>
        <v/>
      </c>
      <c r="U420" s="17" t="inlineStr">
        <is>
          <t>slip_inventory_2026-08.csv; billing_transactions_2022_2026.csv</t>
        </is>
      </c>
    </row>
    <row r="421">
      <c r="A421" s="21">
        <f>'Src_Inventory'!A450</f>
        <v/>
      </c>
      <c r="B421" s="21">
        <f>'Src_Inventory'!B450</f>
        <v/>
      </c>
      <c r="C421" s="21">
        <f>'Src_Inventory'!G450</f>
        <v/>
      </c>
      <c r="D421" s="21">
        <f>"AC-"&amp;A421</f>
        <v/>
      </c>
      <c r="E421" s="21">
        <f>'Src_Inventory'!L450</f>
        <v/>
      </c>
      <c r="F421" s="21">
        <f>'Src_Inventory'!M450</f>
        <v/>
      </c>
      <c r="G421" s="21">
        <f>'Src_Inventory'!N450</f>
        <v/>
      </c>
      <c r="H421" s="22">
        <f>'Src_Inventory'!O450</f>
        <v/>
      </c>
      <c r="I421" s="22">
        <f>ROUNDUP(H421,0)</f>
        <v/>
      </c>
      <c r="J421" s="22">
        <f>'Src_Inventory'!E450</f>
        <v/>
      </c>
      <c r="K421" s="22">
        <f>MAX(I421,J421)</f>
        <v/>
      </c>
      <c r="L421" s="23">
        <f>IF(C421="COVERED",'Parameters &amp; Sources'!$B$11,'Parameters &amp; Sources'!$B$12)</f>
        <v/>
      </c>
      <c r="M421" s="23">
        <f>K421*L421</f>
        <v/>
      </c>
      <c r="N421" s="24">
        <f>COUNTIFS('Src_Billing_Aug'!$E$6:$E$774,A421,'Src_Billing_Aug'!$D$6:$D$774,E421)</f>
        <v/>
      </c>
      <c r="O421" s="22">
        <f>IF(N421=0,"",SUMIFS('Src_Billing_Aug'!$I$6:$I$774,'Src_Billing_Aug'!$E$6:$E$774,A421,'Src_Billing_Aug'!$D$6:$D$774,E421))</f>
        <v/>
      </c>
      <c r="P421" s="23">
        <f>IF(N421=0,"",SUMIFS('Src_Billing_Aug'!$L$6:$L$774,'Src_Billing_Aug'!$E$6:$E$774,A421,'Src_Billing_Aug'!$D$6:$D$774,E421))</f>
        <v/>
      </c>
      <c r="Q421" s="23">
        <f>SUMIFS('Src_Billing_Aug'!$M$6:$M$774,'Src_Billing_Aug'!$E$6:$E$774,A421,'Src_Billing_Aug'!$D$6:$D$774,E421)</f>
        <v/>
      </c>
      <c r="R421" s="23">
        <f>Q421-M421</f>
        <v/>
      </c>
      <c r="S421" s="21">
        <f>IF(N421=0,"MISSING CHARGE",IF(N421&gt;1,"DUPLICATE CHARGE",IF(ABS(R421)&lt;0.005,"MATCH","VARIANCE")))</f>
        <v/>
      </c>
      <c r="T421" s="21">
        <f>IF(AND(C421="COVERED",K421&gt;'Parameters &amp; Sources'!$B$13),"BOARD REVIEW - OVER 40 FT","")</f>
        <v/>
      </c>
      <c r="U421" s="21" t="inlineStr">
        <is>
          <t>slip_inventory_2026-08.csv; billing_transactions_2022_2026.csv</t>
        </is>
      </c>
    </row>
    <row r="422">
      <c r="A422" s="17">
        <f>'Src_Inventory'!A451</f>
        <v/>
      </c>
      <c r="B422" s="17">
        <f>'Src_Inventory'!B451</f>
        <v/>
      </c>
      <c r="C422" s="17">
        <f>'Src_Inventory'!G451</f>
        <v/>
      </c>
      <c r="D422" s="17">
        <f>"AC-"&amp;A422</f>
        <v/>
      </c>
      <c r="E422" s="17">
        <f>'Src_Inventory'!L451</f>
        <v/>
      </c>
      <c r="F422" s="17">
        <f>'Src_Inventory'!M451</f>
        <v/>
      </c>
      <c r="G422" s="17">
        <f>'Src_Inventory'!N451</f>
        <v/>
      </c>
      <c r="H422" s="18">
        <f>'Src_Inventory'!O451</f>
        <v/>
      </c>
      <c r="I422" s="18">
        <f>ROUNDUP(H422,0)</f>
        <v/>
      </c>
      <c r="J422" s="18">
        <f>'Src_Inventory'!E451</f>
        <v/>
      </c>
      <c r="K422" s="18">
        <f>MAX(I422,J422)</f>
        <v/>
      </c>
      <c r="L422" s="19">
        <f>IF(C422="COVERED",'Parameters &amp; Sources'!$B$11,'Parameters &amp; Sources'!$B$12)</f>
        <v/>
      </c>
      <c r="M422" s="19">
        <f>K422*L422</f>
        <v/>
      </c>
      <c r="N422" s="20">
        <f>COUNTIFS('Src_Billing_Aug'!$E$6:$E$774,A422,'Src_Billing_Aug'!$D$6:$D$774,E422)</f>
        <v/>
      </c>
      <c r="O422" s="18">
        <f>IF(N422=0,"",SUMIFS('Src_Billing_Aug'!$I$6:$I$774,'Src_Billing_Aug'!$E$6:$E$774,A422,'Src_Billing_Aug'!$D$6:$D$774,E422))</f>
        <v/>
      </c>
      <c r="P422" s="19">
        <f>IF(N422=0,"",SUMIFS('Src_Billing_Aug'!$L$6:$L$774,'Src_Billing_Aug'!$E$6:$E$774,A422,'Src_Billing_Aug'!$D$6:$D$774,E422))</f>
        <v/>
      </c>
      <c r="Q422" s="19">
        <f>SUMIFS('Src_Billing_Aug'!$M$6:$M$774,'Src_Billing_Aug'!$E$6:$E$774,A422,'Src_Billing_Aug'!$D$6:$D$774,E422)</f>
        <v/>
      </c>
      <c r="R422" s="19">
        <f>Q422-M422</f>
        <v/>
      </c>
      <c r="S422" s="17">
        <f>IF(N422=0,"MISSING CHARGE",IF(N422&gt;1,"DUPLICATE CHARGE",IF(ABS(R422)&lt;0.005,"MATCH","VARIANCE")))</f>
        <v/>
      </c>
      <c r="T422" s="17">
        <f>IF(AND(C422="COVERED",K422&gt;'Parameters &amp; Sources'!$B$13),"BOARD REVIEW - OVER 40 FT","")</f>
        <v/>
      </c>
      <c r="U422" s="17" t="inlineStr">
        <is>
          <t>slip_inventory_2026-08.csv; billing_transactions_2022_2026.csv</t>
        </is>
      </c>
    </row>
    <row r="423">
      <c r="A423" s="21">
        <f>'Src_Inventory'!A452</f>
        <v/>
      </c>
      <c r="B423" s="21">
        <f>'Src_Inventory'!B452</f>
        <v/>
      </c>
      <c r="C423" s="21">
        <f>'Src_Inventory'!G452</f>
        <v/>
      </c>
      <c r="D423" s="21">
        <f>"AC-"&amp;A423</f>
        <v/>
      </c>
      <c r="E423" s="21">
        <f>'Src_Inventory'!L452</f>
        <v/>
      </c>
      <c r="F423" s="21">
        <f>'Src_Inventory'!M452</f>
        <v/>
      </c>
      <c r="G423" s="21">
        <f>'Src_Inventory'!N452</f>
        <v/>
      </c>
      <c r="H423" s="22">
        <f>'Src_Inventory'!O452</f>
        <v/>
      </c>
      <c r="I423" s="22">
        <f>ROUNDUP(H423,0)</f>
        <v/>
      </c>
      <c r="J423" s="22">
        <f>'Src_Inventory'!E452</f>
        <v/>
      </c>
      <c r="K423" s="22">
        <f>MAX(I423,J423)</f>
        <v/>
      </c>
      <c r="L423" s="23">
        <f>IF(C423="COVERED",'Parameters &amp; Sources'!$B$11,'Parameters &amp; Sources'!$B$12)</f>
        <v/>
      </c>
      <c r="M423" s="23">
        <f>K423*L423</f>
        <v/>
      </c>
      <c r="N423" s="24">
        <f>COUNTIFS('Src_Billing_Aug'!$E$6:$E$774,A423,'Src_Billing_Aug'!$D$6:$D$774,E423)</f>
        <v/>
      </c>
      <c r="O423" s="22">
        <f>IF(N423=0,"",SUMIFS('Src_Billing_Aug'!$I$6:$I$774,'Src_Billing_Aug'!$E$6:$E$774,A423,'Src_Billing_Aug'!$D$6:$D$774,E423))</f>
        <v/>
      </c>
      <c r="P423" s="23">
        <f>IF(N423=0,"",SUMIFS('Src_Billing_Aug'!$L$6:$L$774,'Src_Billing_Aug'!$E$6:$E$774,A423,'Src_Billing_Aug'!$D$6:$D$774,E423))</f>
        <v/>
      </c>
      <c r="Q423" s="23">
        <f>SUMIFS('Src_Billing_Aug'!$M$6:$M$774,'Src_Billing_Aug'!$E$6:$E$774,A423,'Src_Billing_Aug'!$D$6:$D$774,E423)</f>
        <v/>
      </c>
      <c r="R423" s="23">
        <f>Q423-M423</f>
        <v/>
      </c>
      <c r="S423" s="21">
        <f>IF(N423=0,"MISSING CHARGE",IF(N423&gt;1,"DUPLICATE CHARGE",IF(ABS(R423)&lt;0.005,"MATCH","VARIANCE")))</f>
        <v/>
      </c>
      <c r="T423" s="21">
        <f>IF(AND(C423="COVERED",K423&gt;'Parameters &amp; Sources'!$B$13),"BOARD REVIEW - OVER 40 FT","")</f>
        <v/>
      </c>
      <c r="U423" s="21" t="inlineStr">
        <is>
          <t>slip_inventory_2026-08.csv; billing_transactions_2022_2026.csv</t>
        </is>
      </c>
    </row>
    <row r="424">
      <c r="A424" s="17">
        <f>'Src_Inventory'!A453</f>
        <v/>
      </c>
      <c r="B424" s="17">
        <f>'Src_Inventory'!B453</f>
        <v/>
      </c>
      <c r="C424" s="17">
        <f>'Src_Inventory'!G453</f>
        <v/>
      </c>
      <c r="D424" s="17">
        <f>"AC-"&amp;A424</f>
        <v/>
      </c>
      <c r="E424" s="17">
        <f>'Src_Inventory'!L453</f>
        <v/>
      </c>
      <c r="F424" s="17">
        <f>'Src_Inventory'!M453</f>
        <v/>
      </c>
      <c r="G424" s="17">
        <f>'Src_Inventory'!N453</f>
        <v/>
      </c>
      <c r="H424" s="18">
        <f>'Src_Inventory'!O453</f>
        <v/>
      </c>
      <c r="I424" s="18">
        <f>ROUNDUP(H424,0)</f>
        <v/>
      </c>
      <c r="J424" s="18">
        <f>'Src_Inventory'!E453</f>
        <v/>
      </c>
      <c r="K424" s="18">
        <f>MAX(I424,J424)</f>
        <v/>
      </c>
      <c r="L424" s="19">
        <f>IF(C424="COVERED",'Parameters &amp; Sources'!$B$11,'Parameters &amp; Sources'!$B$12)</f>
        <v/>
      </c>
      <c r="M424" s="19">
        <f>K424*L424</f>
        <v/>
      </c>
      <c r="N424" s="20">
        <f>COUNTIFS('Src_Billing_Aug'!$E$6:$E$774,A424,'Src_Billing_Aug'!$D$6:$D$774,E424)</f>
        <v/>
      </c>
      <c r="O424" s="18">
        <f>IF(N424=0,"",SUMIFS('Src_Billing_Aug'!$I$6:$I$774,'Src_Billing_Aug'!$E$6:$E$774,A424,'Src_Billing_Aug'!$D$6:$D$774,E424))</f>
        <v/>
      </c>
      <c r="P424" s="19">
        <f>IF(N424=0,"",SUMIFS('Src_Billing_Aug'!$L$6:$L$774,'Src_Billing_Aug'!$E$6:$E$774,A424,'Src_Billing_Aug'!$D$6:$D$774,E424))</f>
        <v/>
      </c>
      <c r="Q424" s="19">
        <f>SUMIFS('Src_Billing_Aug'!$M$6:$M$774,'Src_Billing_Aug'!$E$6:$E$774,A424,'Src_Billing_Aug'!$D$6:$D$774,E424)</f>
        <v/>
      </c>
      <c r="R424" s="19">
        <f>Q424-M424</f>
        <v/>
      </c>
      <c r="S424" s="17">
        <f>IF(N424=0,"MISSING CHARGE",IF(N424&gt;1,"DUPLICATE CHARGE",IF(ABS(R424)&lt;0.005,"MATCH","VARIANCE")))</f>
        <v/>
      </c>
      <c r="T424" s="17">
        <f>IF(AND(C424="COVERED",K424&gt;'Parameters &amp; Sources'!$B$13),"BOARD REVIEW - OVER 40 FT","")</f>
        <v/>
      </c>
      <c r="U424" s="17" t="inlineStr">
        <is>
          <t>slip_inventory_2026-08.csv; billing_transactions_2022_2026.csv</t>
        </is>
      </c>
    </row>
    <row r="425">
      <c r="A425" s="21">
        <f>'Src_Inventory'!A454</f>
        <v/>
      </c>
      <c r="B425" s="21">
        <f>'Src_Inventory'!B454</f>
        <v/>
      </c>
      <c r="C425" s="21">
        <f>'Src_Inventory'!G454</f>
        <v/>
      </c>
      <c r="D425" s="21">
        <f>"AC-"&amp;A425</f>
        <v/>
      </c>
      <c r="E425" s="21">
        <f>'Src_Inventory'!L454</f>
        <v/>
      </c>
      <c r="F425" s="21">
        <f>'Src_Inventory'!M454</f>
        <v/>
      </c>
      <c r="G425" s="21">
        <f>'Src_Inventory'!N454</f>
        <v/>
      </c>
      <c r="H425" s="22">
        <f>'Src_Inventory'!O454</f>
        <v/>
      </c>
      <c r="I425" s="22">
        <f>ROUNDUP(H425,0)</f>
        <v/>
      </c>
      <c r="J425" s="22">
        <f>'Src_Inventory'!E454</f>
        <v/>
      </c>
      <c r="K425" s="22">
        <f>MAX(I425,J425)</f>
        <v/>
      </c>
      <c r="L425" s="23">
        <f>IF(C425="COVERED",'Parameters &amp; Sources'!$B$11,'Parameters &amp; Sources'!$B$12)</f>
        <v/>
      </c>
      <c r="M425" s="23">
        <f>K425*L425</f>
        <v/>
      </c>
      <c r="N425" s="24">
        <f>COUNTIFS('Src_Billing_Aug'!$E$6:$E$774,A425,'Src_Billing_Aug'!$D$6:$D$774,E425)</f>
        <v/>
      </c>
      <c r="O425" s="22">
        <f>IF(N425=0,"",SUMIFS('Src_Billing_Aug'!$I$6:$I$774,'Src_Billing_Aug'!$E$6:$E$774,A425,'Src_Billing_Aug'!$D$6:$D$774,E425))</f>
        <v/>
      </c>
      <c r="P425" s="23">
        <f>IF(N425=0,"",SUMIFS('Src_Billing_Aug'!$L$6:$L$774,'Src_Billing_Aug'!$E$6:$E$774,A425,'Src_Billing_Aug'!$D$6:$D$774,E425))</f>
        <v/>
      </c>
      <c r="Q425" s="23">
        <f>SUMIFS('Src_Billing_Aug'!$M$6:$M$774,'Src_Billing_Aug'!$E$6:$E$774,A425,'Src_Billing_Aug'!$D$6:$D$774,E425)</f>
        <v/>
      </c>
      <c r="R425" s="23">
        <f>Q425-M425</f>
        <v/>
      </c>
      <c r="S425" s="21">
        <f>IF(N425=0,"MISSING CHARGE",IF(N425&gt;1,"DUPLICATE CHARGE",IF(ABS(R425)&lt;0.005,"MATCH","VARIANCE")))</f>
        <v/>
      </c>
      <c r="T425" s="21">
        <f>IF(AND(C425="COVERED",K425&gt;'Parameters &amp; Sources'!$B$13),"BOARD REVIEW - OVER 40 FT","")</f>
        <v/>
      </c>
      <c r="U425" s="21" t="inlineStr">
        <is>
          <t>slip_inventory_2026-08.csv; billing_transactions_2022_2026.csv</t>
        </is>
      </c>
    </row>
    <row r="426">
      <c r="A426" s="17">
        <f>'Src_Inventory'!A455</f>
        <v/>
      </c>
      <c r="B426" s="17">
        <f>'Src_Inventory'!B455</f>
        <v/>
      </c>
      <c r="C426" s="17">
        <f>'Src_Inventory'!G455</f>
        <v/>
      </c>
      <c r="D426" s="17">
        <f>"AC-"&amp;A426</f>
        <v/>
      </c>
      <c r="E426" s="17">
        <f>'Src_Inventory'!L455</f>
        <v/>
      </c>
      <c r="F426" s="17">
        <f>'Src_Inventory'!M455</f>
        <v/>
      </c>
      <c r="G426" s="17">
        <f>'Src_Inventory'!N455</f>
        <v/>
      </c>
      <c r="H426" s="18">
        <f>'Src_Inventory'!O455</f>
        <v/>
      </c>
      <c r="I426" s="18">
        <f>ROUNDUP(H426,0)</f>
        <v/>
      </c>
      <c r="J426" s="18">
        <f>'Src_Inventory'!E455</f>
        <v/>
      </c>
      <c r="K426" s="18">
        <f>MAX(I426,J426)</f>
        <v/>
      </c>
      <c r="L426" s="19">
        <f>IF(C426="COVERED",'Parameters &amp; Sources'!$B$11,'Parameters &amp; Sources'!$B$12)</f>
        <v/>
      </c>
      <c r="M426" s="19">
        <f>K426*L426</f>
        <v/>
      </c>
      <c r="N426" s="20">
        <f>COUNTIFS('Src_Billing_Aug'!$E$6:$E$774,A426,'Src_Billing_Aug'!$D$6:$D$774,E426)</f>
        <v/>
      </c>
      <c r="O426" s="18">
        <f>IF(N426=0,"",SUMIFS('Src_Billing_Aug'!$I$6:$I$774,'Src_Billing_Aug'!$E$6:$E$774,A426,'Src_Billing_Aug'!$D$6:$D$774,E426))</f>
        <v/>
      </c>
      <c r="P426" s="19">
        <f>IF(N426=0,"",SUMIFS('Src_Billing_Aug'!$L$6:$L$774,'Src_Billing_Aug'!$E$6:$E$774,A426,'Src_Billing_Aug'!$D$6:$D$774,E426))</f>
        <v/>
      </c>
      <c r="Q426" s="19">
        <f>SUMIFS('Src_Billing_Aug'!$M$6:$M$774,'Src_Billing_Aug'!$E$6:$E$774,A426,'Src_Billing_Aug'!$D$6:$D$774,E426)</f>
        <v/>
      </c>
      <c r="R426" s="19">
        <f>Q426-M426</f>
        <v/>
      </c>
      <c r="S426" s="17">
        <f>IF(N426=0,"MISSING CHARGE",IF(N426&gt;1,"DUPLICATE CHARGE",IF(ABS(R426)&lt;0.005,"MATCH","VARIANCE")))</f>
        <v/>
      </c>
      <c r="T426" s="17">
        <f>IF(AND(C426="COVERED",K426&gt;'Parameters &amp; Sources'!$B$13),"BOARD REVIEW - OVER 40 FT","")</f>
        <v/>
      </c>
      <c r="U426" s="17" t="inlineStr">
        <is>
          <t>slip_inventory_2026-08.csv; billing_transactions_2022_2026.csv</t>
        </is>
      </c>
    </row>
    <row r="427">
      <c r="A427" s="21">
        <f>'Src_Inventory'!A456</f>
        <v/>
      </c>
      <c r="B427" s="21">
        <f>'Src_Inventory'!B456</f>
        <v/>
      </c>
      <c r="C427" s="21">
        <f>'Src_Inventory'!G456</f>
        <v/>
      </c>
      <c r="D427" s="21">
        <f>"AC-"&amp;A427</f>
        <v/>
      </c>
      <c r="E427" s="21">
        <f>'Src_Inventory'!L456</f>
        <v/>
      </c>
      <c r="F427" s="21">
        <f>'Src_Inventory'!M456</f>
        <v/>
      </c>
      <c r="G427" s="21">
        <f>'Src_Inventory'!N456</f>
        <v/>
      </c>
      <c r="H427" s="22">
        <f>'Src_Inventory'!O456</f>
        <v/>
      </c>
      <c r="I427" s="22">
        <f>ROUNDUP(H427,0)</f>
        <v/>
      </c>
      <c r="J427" s="22">
        <f>'Src_Inventory'!E456</f>
        <v/>
      </c>
      <c r="K427" s="22">
        <f>MAX(I427,J427)</f>
        <v/>
      </c>
      <c r="L427" s="23">
        <f>IF(C427="COVERED",'Parameters &amp; Sources'!$B$11,'Parameters &amp; Sources'!$B$12)</f>
        <v/>
      </c>
      <c r="M427" s="23">
        <f>K427*L427</f>
        <v/>
      </c>
      <c r="N427" s="24">
        <f>COUNTIFS('Src_Billing_Aug'!$E$6:$E$774,A427,'Src_Billing_Aug'!$D$6:$D$774,E427)</f>
        <v/>
      </c>
      <c r="O427" s="22">
        <f>IF(N427=0,"",SUMIFS('Src_Billing_Aug'!$I$6:$I$774,'Src_Billing_Aug'!$E$6:$E$774,A427,'Src_Billing_Aug'!$D$6:$D$774,E427))</f>
        <v/>
      </c>
      <c r="P427" s="23">
        <f>IF(N427=0,"",SUMIFS('Src_Billing_Aug'!$L$6:$L$774,'Src_Billing_Aug'!$E$6:$E$774,A427,'Src_Billing_Aug'!$D$6:$D$774,E427))</f>
        <v/>
      </c>
      <c r="Q427" s="23">
        <f>SUMIFS('Src_Billing_Aug'!$M$6:$M$774,'Src_Billing_Aug'!$E$6:$E$774,A427,'Src_Billing_Aug'!$D$6:$D$774,E427)</f>
        <v/>
      </c>
      <c r="R427" s="23">
        <f>Q427-M427</f>
        <v/>
      </c>
      <c r="S427" s="21">
        <f>IF(N427=0,"MISSING CHARGE",IF(N427&gt;1,"DUPLICATE CHARGE",IF(ABS(R427)&lt;0.005,"MATCH","VARIANCE")))</f>
        <v/>
      </c>
      <c r="T427" s="21">
        <f>IF(AND(C427="COVERED",K427&gt;'Parameters &amp; Sources'!$B$13),"BOARD REVIEW - OVER 40 FT","")</f>
        <v/>
      </c>
      <c r="U427" s="21" t="inlineStr">
        <is>
          <t>slip_inventory_2026-08.csv; billing_transactions_2022_2026.csv</t>
        </is>
      </c>
    </row>
    <row r="428">
      <c r="A428" s="17">
        <f>'Src_Inventory'!A458</f>
        <v/>
      </c>
      <c r="B428" s="17">
        <f>'Src_Inventory'!B458</f>
        <v/>
      </c>
      <c r="C428" s="17">
        <f>'Src_Inventory'!G458</f>
        <v/>
      </c>
      <c r="D428" s="17">
        <f>"AC-"&amp;A428</f>
        <v/>
      </c>
      <c r="E428" s="17">
        <f>'Src_Inventory'!L458</f>
        <v/>
      </c>
      <c r="F428" s="17">
        <f>'Src_Inventory'!M458</f>
        <v/>
      </c>
      <c r="G428" s="17">
        <f>'Src_Inventory'!N458</f>
        <v/>
      </c>
      <c r="H428" s="18">
        <f>'Src_Inventory'!O458</f>
        <v/>
      </c>
      <c r="I428" s="18">
        <f>ROUNDUP(H428,0)</f>
        <v/>
      </c>
      <c r="J428" s="18">
        <f>'Src_Inventory'!E458</f>
        <v/>
      </c>
      <c r="K428" s="18">
        <f>MAX(I428,J428)</f>
        <v/>
      </c>
      <c r="L428" s="19">
        <f>IF(C428="COVERED",'Parameters &amp; Sources'!$B$11,'Parameters &amp; Sources'!$B$12)</f>
        <v/>
      </c>
      <c r="M428" s="19">
        <f>K428*L428</f>
        <v/>
      </c>
      <c r="N428" s="20">
        <f>COUNTIFS('Src_Billing_Aug'!$E$6:$E$774,A428,'Src_Billing_Aug'!$D$6:$D$774,E428)</f>
        <v/>
      </c>
      <c r="O428" s="18">
        <f>IF(N428=0,"",SUMIFS('Src_Billing_Aug'!$I$6:$I$774,'Src_Billing_Aug'!$E$6:$E$774,A428,'Src_Billing_Aug'!$D$6:$D$774,E428))</f>
        <v/>
      </c>
      <c r="P428" s="19">
        <f>IF(N428=0,"",SUMIFS('Src_Billing_Aug'!$L$6:$L$774,'Src_Billing_Aug'!$E$6:$E$774,A428,'Src_Billing_Aug'!$D$6:$D$774,E428))</f>
        <v/>
      </c>
      <c r="Q428" s="19">
        <f>SUMIFS('Src_Billing_Aug'!$M$6:$M$774,'Src_Billing_Aug'!$E$6:$E$774,A428,'Src_Billing_Aug'!$D$6:$D$774,E428)</f>
        <v/>
      </c>
      <c r="R428" s="19">
        <f>Q428-M428</f>
        <v/>
      </c>
      <c r="S428" s="17">
        <f>IF(N428=0,"MISSING CHARGE",IF(N428&gt;1,"DUPLICATE CHARGE",IF(ABS(R428)&lt;0.005,"MATCH","VARIANCE")))</f>
        <v/>
      </c>
      <c r="T428" s="17">
        <f>IF(AND(C428="COVERED",K428&gt;'Parameters &amp; Sources'!$B$13),"BOARD REVIEW - OVER 40 FT","")</f>
        <v/>
      </c>
      <c r="U428" s="17" t="inlineStr">
        <is>
          <t>slip_inventory_2026-08.csv; billing_transactions_2022_2026.csv</t>
        </is>
      </c>
    </row>
    <row r="429">
      <c r="A429" s="21">
        <f>'Src_Inventory'!A459</f>
        <v/>
      </c>
      <c r="B429" s="21">
        <f>'Src_Inventory'!B459</f>
        <v/>
      </c>
      <c r="C429" s="21">
        <f>'Src_Inventory'!G459</f>
        <v/>
      </c>
      <c r="D429" s="21">
        <f>"AC-"&amp;A429</f>
        <v/>
      </c>
      <c r="E429" s="21">
        <f>'Src_Inventory'!L459</f>
        <v/>
      </c>
      <c r="F429" s="21">
        <f>'Src_Inventory'!M459</f>
        <v/>
      </c>
      <c r="G429" s="21">
        <f>'Src_Inventory'!N459</f>
        <v/>
      </c>
      <c r="H429" s="22">
        <f>'Src_Inventory'!O459</f>
        <v/>
      </c>
      <c r="I429" s="22">
        <f>ROUNDUP(H429,0)</f>
        <v/>
      </c>
      <c r="J429" s="22">
        <f>'Src_Inventory'!E459</f>
        <v/>
      </c>
      <c r="K429" s="22">
        <f>MAX(I429,J429)</f>
        <v/>
      </c>
      <c r="L429" s="23">
        <f>IF(C429="COVERED",'Parameters &amp; Sources'!$B$11,'Parameters &amp; Sources'!$B$12)</f>
        <v/>
      </c>
      <c r="M429" s="23">
        <f>K429*L429</f>
        <v/>
      </c>
      <c r="N429" s="24">
        <f>COUNTIFS('Src_Billing_Aug'!$E$6:$E$774,A429,'Src_Billing_Aug'!$D$6:$D$774,E429)</f>
        <v/>
      </c>
      <c r="O429" s="22">
        <f>IF(N429=0,"",SUMIFS('Src_Billing_Aug'!$I$6:$I$774,'Src_Billing_Aug'!$E$6:$E$774,A429,'Src_Billing_Aug'!$D$6:$D$774,E429))</f>
        <v/>
      </c>
      <c r="P429" s="23">
        <f>IF(N429=0,"",SUMIFS('Src_Billing_Aug'!$L$6:$L$774,'Src_Billing_Aug'!$E$6:$E$774,A429,'Src_Billing_Aug'!$D$6:$D$774,E429))</f>
        <v/>
      </c>
      <c r="Q429" s="23">
        <f>SUMIFS('Src_Billing_Aug'!$M$6:$M$774,'Src_Billing_Aug'!$E$6:$E$774,A429,'Src_Billing_Aug'!$D$6:$D$774,E429)</f>
        <v/>
      </c>
      <c r="R429" s="23">
        <f>Q429-M429</f>
        <v/>
      </c>
      <c r="S429" s="21">
        <f>IF(N429=0,"MISSING CHARGE",IF(N429&gt;1,"DUPLICATE CHARGE",IF(ABS(R429)&lt;0.005,"MATCH","VARIANCE")))</f>
        <v/>
      </c>
      <c r="T429" s="21">
        <f>IF(AND(C429="COVERED",K429&gt;'Parameters &amp; Sources'!$B$13),"BOARD REVIEW - OVER 40 FT","")</f>
        <v/>
      </c>
      <c r="U429" s="21" t="inlineStr">
        <is>
          <t>slip_inventory_2026-08.csv; billing_transactions_2022_2026.csv</t>
        </is>
      </c>
    </row>
    <row r="430">
      <c r="A430" s="17">
        <f>'Src_Inventory'!A460</f>
        <v/>
      </c>
      <c r="B430" s="17">
        <f>'Src_Inventory'!B460</f>
        <v/>
      </c>
      <c r="C430" s="17">
        <f>'Src_Inventory'!G460</f>
        <v/>
      </c>
      <c r="D430" s="17">
        <f>"AC-"&amp;A430</f>
        <v/>
      </c>
      <c r="E430" s="17">
        <f>'Src_Inventory'!L460</f>
        <v/>
      </c>
      <c r="F430" s="17">
        <f>'Src_Inventory'!M460</f>
        <v/>
      </c>
      <c r="G430" s="17">
        <f>'Src_Inventory'!N460</f>
        <v/>
      </c>
      <c r="H430" s="18">
        <f>'Src_Inventory'!O460</f>
        <v/>
      </c>
      <c r="I430" s="18">
        <f>ROUNDUP(H430,0)</f>
        <v/>
      </c>
      <c r="J430" s="18">
        <f>'Src_Inventory'!E460</f>
        <v/>
      </c>
      <c r="K430" s="18">
        <f>MAX(I430,J430)</f>
        <v/>
      </c>
      <c r="L430" s="19">
        <f>IF(C430="COVERED",'Parameters &amp; Sources'!$B$11,'Parameters &amp; Sources'!$B$12)</f>
        <v/>
      </c>
      <c r="M430" s="19">
        <f>K430*L430</f>
        <v/>
      </c>
      <c r="N430" s="20">
        <f>COUNTIFS('Src_Billing_Aug'!$E$6:$E$774,A430,'Src_Billing_Aug'!$D$6:$D$774,E430)</f>
        <v/>
      </c>
      <c r="O430" s="18">
        <f>IF(N430=0,"",SUMIFS('Src_Billing_Aug'!$I$6:$I$774,'Src_Billing_Aug'!$E$6:$E$774,A430,'Src_Billing_Aug'!$D$6:$D$774,E430))</f>
        <v/>
      </c>
      <c r="P430" s="19">
        <f>IF(N430=0,"",SUMIFS('Src_Billing_Aug'!$L$6:$L$774,'Src_Billing_Aug'!$E$6:$E$774,A430,'Src_Billing_Aug'!$D$6:$D$774,E430))</f>
        <v/>
      </c>
      <c r="Q430" s="19">
        <f>SUMIFS('Src_Billing_Aug'!$M$6:$M$774,'Src_Billing_Aug'!$E$6:$E$774,A430,'Src_Billing_Aug'!$D$6:$D$774,E430)</f>
        <v/>
      </c>
      <c r="R430" s="19">
        <f>Q430-M430</f>
        <v/>
      </c>
      <c r="S430" s="17">
        <f>IF(N430=0,"MISSING CHARGE",IF(N430&gt;1,"DUPLICATE CHARGE",IF(ABS(R430)&lt;0.005,"MATCH","VARIANCE")))</f>
        <v/>
      </c>
      <c r="T430" s="17">
        <f>IF(AND(C430="COVERED",K430&gt;'Parameters &amp; Sources'!$B$13),"BOARD REVIEW - OVER 40 FT","")</f>
        <v/>
      </c>
      <c r="U430" s="17" t="inlineStr">
        <is>
          <t>slip_inventory_2026-08.csv; billing_transactions_2022_2026.csv</t>
        </is>
      </c>
    </row>
    <row r="431">
      <c r="A431" s="21">
        <f>'Src_Inventory'!A461</f>
        <v/>
      </c>
      <c r="B431" s="21">
        <f>'Src_Inventory'!B461</f>
        <v/>
      </c>
      <c r="C431" s="21">
        <f>'Src_Inventory'!G461</f>
        <v/>
      </c>
      <c r="D431" s="21">
        <f>"AC-"&amp;A431</f>
        <v/>
      </c>
      <c r="E431" s="21">
        <f>'Src_Inventory'!L461</f>
        <v/>
      </c>
      <c r="F431" s="21">
        <f>'Src_Inventory'!M461</f>
        <v/>
      </c>
      <c r="G431" s="21">
        <f>'Src_Inventory'!N461</f>
        <v/>
      </c>
      <c r="H431" s="22">
        <f>'Src_Inventory'!O461</f>
        <v/>
      </c>
      <c r="I431" s="22">
        <f>ROUNDUP(H431,0)</f>
        <v/>
      </c>
      <c r="J431" s="22">
        <f>'Src_Inventory'!E461</f>
        <v/>
      </c>
      <c r="K431" s="22">
        <f>MAX(I431,J431)</f>
        <v/>
      </c>
      <c r="L431" s="23">
        <f>IF(C431="COVERED",'Parameters &amp; Sources'!$B$11,'Parameters &amp; Sources'!$B$12)</f>
        <v/>
      </c>
      <c r="M431" s="23">
        <f>K431*L431</f>
        <v/>
      </c>
      <c r="N431" s="24">
        <f>COUNTIFS('Src_Billing_Aug'!$E$6:$E$774,A431,'Src_Billing_Aug'!$D$6:$D$774,E431)</f>
        <v/>
      </c>
      <c r="O431" s="22">
        <f>IF(N431=0,"",SUMIFS('Src_Billing_Aug'!$I$6:$I$774,'Src_Billing_Aug'!$E$6:$E$774,A431,'Src_Billing_Aug'!$D$6:$D$774,E431))</f>
        <v/>
      </c>
      <c r="P431" s="23">
        <f>IF(N431=0,"",SUMIFS('Src_Billing_Aug'!$L$6:$L$774,'Src_Billing_Aug'!$E$6:$E$774,A431,'Src_Billing_Aug'!$D$6:$D$774,E431))</f>
        <v/>
      </c>
      <c r="Q431" s="23">
        <f>SUMIFS('Src_Billing_Aug'!$M$6:$M$774,'Src_Billing_Aug'!$E$6:$E$774,A431,'Src_Billing_Aug'!$D$6:$D$774,E431)</f>
        <v/>
      </c>
      <c r="R431" s="23">
        <f>Q431-M431</f>
        <v/>
      </c>
      <c r="S431" s="21">
        <f>IF(N431=0,"MISSING CHARGE",IF(N431&gt;1,"DUPLICATE CHARGE",IF(ABS(R431)&lt;0.005,"MATCH","VARIANCE")))</f>
        <v/>
      </c>
      <c r="T431" s="21">
        <f>IF(AND(C431="COVERED",K431&gt;'Parameters &amp; Sources'!$B$13),"BOARD REVIEW - OVER 40 FT","")</f>
        <v/>
      </c>
      <c r="U431" s="21" t="inlineStr">
        <is>
          <t>slip_inventory_2026-08.csv; billing_transactions_2022_2026.csv</t>
        </is>
      </c>
    </row>
    <row r="432">
      <c r="A432" s="17">
        <f>'Src_Inventory'!A462</f>
        <v/>
      </c>
      <c r="B432" s="17">
        <f>'Src_Inventory'!B462</f>
        <v/>
      </c>
      <c r="C432" s="17">
        <f>'Src_Inventory'!G462</f>
        <v/>
      </c>
      <c r="D432" s="17">
        <f>"AC-"&amp;A432</f>
        <v/>
      </c>
      <c r="E432" s="17">
        <f>'Src_Inventory'!L462</f>
        <v/>
      </c>
      <c r="F432" s="17">
        <f>'Src_Inventory'!M462</f>
        <v/>
      </c>
      <c r="G432" s="17">
        <f>'Src_Inventory'!N462</f>
        <v/>
      </c>
      <c r="H432" s="18">
        <f>'Src_Inventory'!O462</f>
        <v/>
      </c>
      <c r="I432" s="18">
        <f>ROUNDUP(H432,0)</f>
        <v/>
      </c>
      <c r="J432" s="18">
        <f>'Src_Inventory'!E462</f>
        <v/>
      </c>
      <c r="K432" s="18">
        <f>MAX(I432,J432)</f>
        <v/>
      </c>
      <c r="L432" s="19">
        <f>IF(C432="COVERED",'Parameters &amp; Sources'!$B$11,'Parameters &amp; Sources'!$B$12)</f>
        <v/>
      </c>
      <c r="M432" s="19">
        <f>K432*L432</f>
        <v/>
      </c>
      <c r="N432" s="20">
        <f>COUNTIFS('Src_Billing_Aug'!$E$6:$E$774,A432,'Src_Billing_Aug'!$D$6:$D$774,E432)</f>
        <v/>
      </c>
      <c r="O432" s="18">
        <f>IF(N432=0,"",SUMIFS('Src_Billing_Aug'!$I$6:$I$774,'Src_Billing_Aug'!$E$6:$E$774,A432,'Src_Billing_Aug'!$D$6:$D$774,E432))</f>
        <v/>
      </c>
      <c r="P432" s="19">
        <f>IF(N432=0,"",SUMIFS('Src_Billing_Aug'!$L$6:$L$774,'Src_Billing_Aug'!$E$6:$E$774,A432,'Src_Billing_Aug'!$D$6:$D$774,E432))</f>
        <v/>
      </c>
      <c r="Q432" s="19">
        <f>SUMIFS('Src_Billing_Aug'!$M$6:$M$774,'Src_Billing_Aug'!$E$6:$E$774,A432,'Src_Billing_Aug'!$D$6:$D$774,E432)</f>
        <v/>
      </c>
      <c r="R432" s="19">
        <f>Q432-M432</f>
        <v/>
      </c>
      <c r="S432" s="17">
        <f>IF(N432=0,"MISSING CHARGE",IF(N432&gt;1,"DUPLICATE CHARGE",IF(ABS(R432)&lt;0.005,"MATCH","VARIANCE")))</f>
        <v/>
      </c>
      <c r="T432" s="17">
        <f>IF(AND(C432="COVERED",K432&gt;'Parameters &amp; Sources'!$B$13),"BOARD REVIEW - OVER 40 FT","")</f>
        <v/>
      </c>
      <c r="U432" s="17" t="inlineStr">
        <is>
          <t>slip_inventory_2026-08.csv; billing_transactions_2022_2026.csv</t>
        </is>
      </c>
    </row>
    <row r="433">
      <c r="A433" s="21">
        <f>'Src_Inventory'!A463</f>
        <v/>
      </c>
      <c r="B433" s="21">
        <f>'Src_Inventory'!B463</f>
        <v/>
      </c>
      <c r="C433" s="21">
        <f>'Src_Inventory'!G463</f>
        <v/>
      </c>
      <c r="D433" s="21">
        <f>"AC-"&amp;A433</f>
        <v/>
      </c>
      <c r="E433" s="21">
        <f>'Src_Inventory'!L463</f>
        <v/>
      </c>
      <c r="F433" s="21">
        <f>'Src_Inventory'!M463</f>
        <v/>
      </c>
      <c r="G433" s="21">
        <f>'Src_Inventory'!N463</f>
        <v/>
      </c>
      <c r="H433" s="22">
        <f>'Src_Inventory'!O463</f>
        <v/>
      </c>
      <c r="I433" s="22">
        <f>ROUNDUP(H433,0)</f>
        <v/>
      </c>
      <c r="J433" s="22">
        <f>'Src_Inventory'!E463</f>
        <v/>
      </c>
      <c r="K433" s="22">
        <f>MAX(I433,J433)</f>
        <v/>
      </c>
      <c r="L433" s="23">
        <f>IF(C433="COVERED",'Parameters &amp; Sources'!$B$11,'Parameters &amp; Sources'!$B$12)</f>
        <v/>
      </c>
      <c r="M433" s="23">
        <f>K433*L433</f>
        <v/>
      </c>
      <c r="N433" s="24">
        <f>COUNTIFS('Src_Billing_Aug'!$E$6:$E$774,A433,'Src_Billing_Aug'!$D$6:$D$774,E433)</f>
        <v/>
      </c>
      <c r="O433" s="22">
        <f>IF(N433=0,"",SUMIFS('Src_Billing_Aug'!$I$6:$I$774,'Src_Billing_Aug'!$E$6:$E$774,A433,'Src_Billing_Aug'!$D$6:$D$774,E433))</f>
        <v/>
      </c>
      <c r="P433" s="23">
        <f>IF(N433=0,"",SUMIFS('Src_Billing_Aug'!$L$6:$L$774,'Src_Billing_Aug'!$E$6:$E$774,A433,'Src_Billing_Aug'!$D$6:$D$774,E433))</f>
        <v/>
      </c>
      <c r="Q433" s="23">
        <f>SUMIFS('Src_Billing_Aug'!$M$6:$M$774,'Src_Billing_Aug'!$E$6:$E$774,A433,'Src_Billing_Aug'!$D$6:$D$774,E433)</f>
        <v/>
      </c>
      <c r="R433" s="23">
        <f>Q433-M433</f>
        <v/>
      </c>
      <c r="S433" s="21">
        <f>IF(N433=0,"MISSING CHARGE",IF(N433&gt;1,"DUPLICATE CHARGE",IF(ABS(R433)&lt;0.005,"MATCH","VARIANCE")))</f>
        <v/>
      </c>
      <c r="T433" s="21">
        <f>IF(AND(C433="COVERED",K433&gt;'Parameters &amp; Sources'!$B$13),"BOARD REVIEW - OVER 40 FT","")</f>
        <v/>
      </c>
      <c r="U433" s="21" t="inlineStr">
        <is>
          <t>slip_inventory_2026-08.csv; billing_transactions_2022_2026.csv</t>
        </is>
      </c>
    </row>
    <row r="434">
      <c r="A434" s="17">
        <f>'Src_Inventory'!A464</f>
        <v/>
      </c>
      <c r="B434" s="17">
        <f>'Src_Inventory'!B464</f>
        <v/>
      </c>
      <c r="C434" s="17">
        <f>'Src_Inventory'!G464</f>
        <v/>
      </c>
      <c r="D434" s="17">
        <f>"AC-"&amp;A434</f>
        <v/>
      </c>
      <c r="E434" s="17">
        <f>'Src_Inventory'!L464</f>
        <v/>
      </c>
      <c r="F434" s="17">
        <f>'Src_Inventory'!M464</f>
        <v/>
      </c>
      <c r="G434" s="17">
        <f>'Src_Inventory'!N464</f>
        <v/>
      </c>
      <c r="H434" s="18">
        <f>'Src_Inventory'!O464</f>
        <v/>
      </c>
      <c r="I434" s="18">
        <f>ROUNDUP(H434,0)</f>
        <v/>
      </c>
      <c r="J434" s="18">
        <f>'Src_Inventory'!E464</f>
        <v/>
      </c>
      <c r="K434" s="18">
        <f>MAX(I434,J434)</f>
        <v/>
      </c>
      <c r="L434" s="19">
        <f>IF(C434="COVERED",'Parameters &amp; Sources'!$B$11,'Parameters &amp; Sources'!$B$12)</f>
        <v/>
      </c>
      <c r="M434" s="19">
        <f>K434*L434</f>
        <v/>
      </c>
      <c r="N434" s="20">
        <f>COUNTIFS('Src_Billing_Aug'!$E$6:$E$774,A434,'Src_Billing_Aug'!$D$6:$D$774,E434)</f>
        <v/>
      </c>
      <c r="O434" s="18">
        <f>IF(N434=0,"",SUMIFS('Src_Billing_Aug'!$I$6:$I$774,'Src_Billing_Aug'!$E$6:$E$774,A434,'Src_Billing_Aug'!$D$6:$D$774,E434))</f>
        <v/>
      </c>
      <c r="P434" s="19">
        <f>IF(N434=0,"",SUMIFS('Src_Billing_Aug'!$L$6:$L$774,'Src_Billing_Aug'!$E$6:$E$774,A434,'Src_Billing_Aug'!$D$6:$D$774,E434))</f>
        <v/>
      </c>
      <c r="Q434" s="19">
        <f>SUMIFS('Src_Billing_Aug'!$M$6:$M$774,'Src_Billing_Aug'!$E$6:$E$774,A434,'Src_Billing_Aug'!$D$6:$D$774,E434)</f>
        <v/>
      </c>
      <c r="R434" s="19">
        <f>Q434-M434</f>
        <v/>
      </c>
      <c r="S434" s="17">
        <f>IF(N434=0,"MISSING CHARGE",IF(N434&gt;1,"DUPLICATE CHARGE",IF(ABS(R434)&lt;0.005,"MATCH","VARIANCE")))</f>
        <v/>
      </c>
      <c r="T434" s="17">
        <f>IF(AND(C434="COVERED",K434&gt;'Parameters &amp; Sources'!$B$13),"BOARD REVIEW - OVER 40 FT","")</f>
        <v/>
      </c>
      <c r="U434" s="17" t="inlineStr">
        <is>
          <t>slip_inventory_2026-08.csv; billing_transactions_2022_2026.csv</t>
        </is>
      </c>
    </row>
    <row r="435">
      <c r="A435" s="21">
        <f>'Src_Inventory'!A465</f>
        <v/>
      </c>
      <c r="B435" s="21">
        <f>'Src_Inventory'!B465</f>
        <v/>
      </c>
      <c r="C435" s="21">
        <f>'Src_Inventory'!G465</f>
        <v/>
      </c>
      <c r="D435" s="21">
        <f>"AC-"&amp;A435</f>
        <v/>
      </c>
      <c r="E435" s="21">
        <f>'Src_Inventory'!L465</f>
        <v/>
      </c>
      <c r="F435" s="21">
        <f>'Src_Inventory'!M465</f>
        <v/>
      </c>
      <c r="G435" s="21">
        <f>'Src_Inventory'!N465</f>
        <v/>
      </c>
      <c r="H435" s="22">
        <f>'Src_Inventory'!O465</f>
        <v/>
      </c>
      <c r="I435" s="22">
        <f>ROUNDUP(H435,0)</f>
        <v/>
      </c>
      <c r="J435" s="22">
        <f>'Src_Inventory'!E465</f>
        <v/>
      </c>
      <c r="K435" s="22">
        <f>MAX(I435,J435)</f>
        <v/>
      </c>
      <c r="L435" s="23">
        <f>IF(C435="COVERED",'Parameters &amp; Sources'!$B$11,'Parameters &amp; Sources'!$B$12)</f>
        <v/>
      </c>
      <c r="M435" s="23">
        <f>K435*L435</f>
        <v/>
      </c>
      <c r="N435" s="24">
        <f>COUNTIFS('Src_Billing_Aug'!$E$6:$E$774,A435,'Src_Billing_Aug'!$D$6:$D$774,E435)</f>
        <v/>
      </c>
      <c r="O435" s="22">
        <f>IF(N435=0,"",SUMIFS('Src_Billing_Aug'!$I$6:$I$774,'Src_Billing_Aug'!$E$6:$E$774,A435,'Src_Billing_Aug'!$D$6:$D$774,E435))</f>
        <v/>
      </c>
      <c r="P435" s="23">
        <f>IF(N435=0,"",SUMIFS('Src_Billing_Aug'!$L$6:$L$774,'Src_Billing_Aug'!$E$6:$E$774,A435,'Src_Billing_Aug'!$D$6:$D$774,E435))</f>
        <v/>
      </c>
      <c r="Q435" s="23">
        <f>SUMIFS('Src_Billing_Aug'!$M$6:$M$774,'Src_Billing_Aug'!$E$6:$E$774,A435,'Src_Billing_Aug'!$D$6:$D$774,E435)</f>
        <v/>
      </c>
      <c r="R435" s="23">
        <f>Q435-M435</f>
        <v/>
      </c>
      <c r="S435" s="21">
        <f>IF(N435=0,"MISSING CHARGE",IF(N435&gt;1,"DUPLICATE CHARGE",IF(ABS(R435)&lt;0.005,"MATCH","VARIANCE")))</f>
        <v/>
      </c>
      <c r="T435" s="21">
        <f>IF(AND(C435="COVERED",K435&gt;'Parameters &amp; Sources'!$B$13),"BOARD REVIEW - OVER 40 FT","")</f>
        <v/>
      </c>
      <c r="U435" s="21" t="inlineStr">
        <is>
          <t>slip_inventory_2026-08.csv; billing_transactions_2022_2026.csv</t>
        </is>
      </c>
    </row>
    <row r="436">
      <c r="A436" s="17">
        <f>'Src_Inventory'!A466</f>
        <v/>
      </c>
      <c r="B436" s="17">
        <f>'Src_Inventory'!B466</f>
        <v/>
      </c>
      <c r="C436" s="17">
        <f>'Src_Inventory'!G466</f>
        <v/>
      </c>
      <c r="D436" s="17">
        <f>"AC-"&amp;A436</f>
        <v/>
      </c>
      <c r="E436" s="17">
        <f>'Src_Inventory'!L466</f>
        <v/>
      </c>
      <c r="F436" s="17">
        <f>'Src_Inventory'!M466</f>
        <v/>
      </c>
      <c r="G436" s="17">
        <f>'Src_Inventory'!N466</f>
        <v/>
      </c>
      <c r="H436" s="18">
        <f>'Src_Inventory'!O466</f>
        <v/>
      </c>
      <c r="I436" s="18">
        <f>ROUNDUP(H436,0)</f>
        <v/>
      </c>
      <c r="J436" s="18">
        <f>'Src_Inventory'!E466</f>
        <v/>
      </c>
      <c r="K436" s="18">
        <f>MAX(I436,J436)</f>
        <v/>
      </c>
      <c r="L436" s="19">
        <f>IF(C436="COVERED",'Parameters &amp; Sources'!$B$11,'Parameters &amp; Sources'!$B$12)</f>
        <v/>
      </c>
      <c r="M436" s="19">
        <f>K436*L436</f>
        <v/>
      </c>
      <c r="N436" s="20">
        <f>COUNTIFS('Src_Billing_Aug'!$E$6:$E$774,A436,'Src_Billing_Aug'!$D$6:$D$774,E436)</f>
        <v/>
      </c>
      <c r="O436" s="18">
        <f>IF(N436=0,"",SUMIFS('Src_Billing_Aug'!$I$6:$I$774,'Src_Billing_Aug'!$E$6:$E$774,A436,'Src_Billing_Aug'!$D$6:$D$774,E436))</f>
        <v/>
      </c>
      <c r="P436" s="19">
        <f>IF(N436=0,"",SUMIFS('Src_Billing_Aug'!$L$6:$L$774,'Src_Billing_Aug'!$E$6:$E$774,A436,'Src_Billing_Aug'!$D$6:$D$774,E436))</f>
        <v/>
      </c>
      <c r="Q436" s="19">
        <f>SUMIFS('Src_Billing_Aug'!$M$6:$M$774,'Src_Billing_Aug'!$E$6:$E$774,A436,'Src_Billing_Aug'!$D$6:$D$774,E436)</f>
        <v/>
      </c>
      <c r="R436" s="19">
        <f>Q436-M436</f>
        <v/>
      </c>
      <c r="S436" s="17">
        <f>IF(N436=0,"MISSING CHARGE",IF(N436&gt;1,"DUPLICATE CHARGE",IF(ABS(R436)&lt;0.005,"MATCH","VARIANCE")))</f>
        <v/>
      </c>
      <c r="T436" s="17">
        <f>IF(AND(C436="COVERED",K436&gt;'Parameters &amp; Sources'!$B$13),"BOARD REVIEW - OVER 40 FT","")</f>
        <v/>
      </c>
      <c r="U436" s="17" t="inlineStr">
        <is>
          <t>slip_inventory_2026-08.csv; billing_transactions_2022_2026.csv</t>
        </is>
      </c>
    </row>
    <row r="437">
      <c r="A437" s="21">
        <f>'Src_Inventory'!A467</f>
        <v/>
      </c>
      <c r="B437" s="21">
        <f>'Src_Inventory'!B467</f>
        <v/>
      </c>
      <c r="C437" s="21">
        <f>'Src_Inventory'!G467</f>
        <v/>
      </c>
      <c r="D437" s="21">
        <f>"AC-"&amp;A437</f>
        <v/>
      </c>
      <c r="E437" s="21">
        <f>'Src_Inventory'!L467</f>
        <v/>
      </c>
      <c r="F437" s="21">
        <f>'Src_Inventory'!M467</f>
        <v/>
      </c>
      <c r="G437" s="21">
        <f>'Src_Inventory'!N467</f>
        <v/>
      </c>
      <c r="H437" s="22">
        <f>'Src_Inventory'!O467</f>
        <v/>
      </c>
      <c r="I437" s="22">
        <f>ROUNDUP(H437,0)</f>
        <v/>
      </c>
      <c r="J437" s="22">
        <f>'Src_Inventory'!E467</f>
        <v/>
      </c>
      <c r="K437" s="22">
        <f>MAX(I437,J437)</f>
        <v/>
      </c>
      <c r="L437" s="23">
        <f>IF(C437="COVERED",'Parameters &amp; Sources'!$B$11,'Parameters &amp; Sources'!$B$12)</f>
        <v/>
      </c>
      <c r="M437" s="23">
        <f>K437*L437</f>
        <v/>
      </c>
      <c r="N437" s="24">
        <f>COUNTIFS('Src_Billing_Aug'!$E$6:$E$774,A437,'Src_Billing_Aug'!$D$6:$D$774,E437)</f>
        <v/>
      </c>
      <c r="O437" s="22">
        <f>IF(N437=0,"",SUMIFS('Src_Billing_Aug'!$I$6:$I$774,'Src_Billing_Aug'!$E$6:$E$774,A437,'Src_Billing_Aug'!$D$6:$D$774,E437))</f>
        <v/>
      </c>
      <c r="P437" s="23">
        <f>IF(N437=0,"",SUMIFS('Src_Billing_Aug'!$L$6:$L$774,'Src_Billing_Aug'!$E$6:$E$774,A437,'Src_Billing_Aug'!$D$6:$D$774,E437))</f>
        <v/>
      </c>
      <c r="Q437" s="23">
        <f>SUMIFS('Src_Billing_Aug'!$M$6:$M$774,'Src_Billing_Aug'!$E$6:$E$774,A437,'Src_Billing_Aug'!$D$6:$D$774,E437)</f>
        <v/>
      </c>
      <c r="R437" s="23">
        <f>Q437-M437</f>
        <v/>
      </c>
      <c r="S437" s="21">
        <f>IF(N437=0,"MISSING CHARGE",IF(N437&gt;1,"DUPLICATE CHARGE",IF(ABS(R437)&lt;0.005,"MATCH","VARIANCE")))</f>
        <v/>
      </c>
      <c r="T437" s="21">
        <f>IF(AND(C437="COVERED",K437&gt;'Parameters &amp; Sources'!$B$13),"BOARD REVIEW - OVER 40 FT","")</f>
        <v/>
      </c>
      <c r="U437" s="21" t="inlineStr">
        <is>
          <t>slip_inventory_2026-08.csv; billing_transactions_2022_2026.csv</t>
        </is>
      </c>
    </row>
    <row r="438">
      <c r="A438" s="17">
        <f>'Src_Inventory'!A468</f>
        <v/>
      </c>
      <c r="B438" s="17">
        <f>'Src_Inventory'!B468</f>
        <v/>
      </c>
      <c r="C438" s="17">
        <f>'Src_Inventory'!G468</f>
        <v/>
      </c>
      <c r="D438" s="17">
        <f>"AC-"&amp;A438</f>
        <v/>
      </c>
      <c r="E438" s="17">
        <f>'Src_Inventory'!L468</f>
        <v/>
      </c>
      <c r="F438" s="17">
        <f>'Src_Inventory'!M468</f>
        <v/>
      </c>
      <c r="G438" s="17">
        <f>'Src_Inventory'!N468</f>
        <v/>
      </c>
      <c r="H438" s="18">
        <f>'Src_Inventory'!O468</f>
        <v/>
      </c>
      <c r="I438" s="18">
        <f>ROUNDUP(H438,0)</f>
        <v/>
      </c>
      <c r="J438" s="18">
        <f>'Src_Inventory'!E468</f>
        <v/>
      </c>
      <c r="K438" s="18">
        <f>MAX(I438,J438)</f>
        <v/>
      </c>
      <c r="L438" s="19">
        <f>IF(C438="COVERED",'Parameters &amp; Sources'!$B$11,'Parameters &amp; Sources'!$B$12)</f>
        <v/>
      </c>
      <c r="M438" s="19">
        <f>K438*L438</f>
        <v/>
      </c>
      <c r="N438" s="20">
        <f>COUNTIFS('Src_Billing_Aug'!$E$6:$E$774,A438,'Src_Billing_Aug'!$D$6:$D$774,E438)</f>
        <v/>
      </c>
      <c r="O438" s="18">
        <f>IF(N438=0,"",SUMIFS('Src_Billing_Aug'!$I$6:$I$774,'Src_Billing_Aug'!$E$6:$E$774,A438,'Src_Billing_Aug'!$D$6:$D$774,E438))</f>
        <v/>
      </c>
      <c r="P438" s="19">
        <f>IF(N438=0,"",SUMIFS('Src_Billing_Aug'!$L$6:$L$774,'Src_Billing_Aug'!$E$6:$E$774,A438,'Src_Billing_Aug'!$D$6:$D$774,E438))</f>
        <v/>
      </c>
      <c r="Q438" s="19">
        <f>SUMIFS('Src_Billing_Aug'!$M$6:$M$774,'Src_Billing_Aug'!$E$6:$E$774,A438,'Src_Billing_Aug'!$D$6:$D$774,E438)</f>
        <v/>
      </c>
      <c r="R438" s="19">
        <f>Q438-M438</f>
        <v/>
      </c>
      <c r="S438" s="17">
        <f>IF(N438=0,"MISSING CHARGE",IF(N438&gt;1,"DUPLICATE CHARGE",IF(ABS(R438)&lt;0.005,"MATCH","VARIANCE")))</f>
        <v/>
      </c>
      <c r="T438" s="17">
        <f>IF(AND(C438="COVERED",K438&gt;'Parameters &amp; Sources'!$B$13),"BOARD REVIEW - OVER 40 FT","")</f>
        <v/>
      </c>
      <c r="U438" s="17" t="inlineStr">
        <is>
          <t>slip_inventory_2026-08.csv; billing_transactions_2022_2026.csv</t>
        </is>
      </c>
    </row>
    <row r="439">
      <c r="A439" s="21">
        <f>'Src_Inventory'!A469</f>
        <v/>
      </c>
      <c r="B439" s="21">
        <f>'Src_Inventory'!B469</f>
        <v/>
      </c>
      <c r="C439" s="21">
        <f>'Src_Inventory'!G469</f>
        <v/>
      </c>
      <c r="D439" s="21">
        <f>"AC-"&amp;A439</f>
        <v/>
      </c>
      <c r="E439" s="21">
        <f>'Src_Inventory'!L469</f>
        <v/>
      </c>
      <c r="F439" s="21">
        <f>'Src_Inventory'!M469</f>
        <v/>
      </c>
      <c r="G439" s="21">
        <f>'Src_Inventory'!N469</f>
        <v/>
      </c>
      <c r="H439" s="22">
        <f>'Src_Inventory'!O469</f>
        <v/>
      </c>
      <c r="I439" s="22">
        <f>ROUNDUP(H439,0)</f>
        <v/>
      </c>
      <c r="J439" s="22">
        <f>'Src_Inventory'!E469</f>
        <v/>
      </c>
      <c r="K439" s="22">
        <f>MAX(I439,J439)</f>
        <v/>
      </c>
      <c r="L439" s="23">
        <f>IF(C439="COVERED",'Parameters &amp; Sources'!$B$11,'Parameters &amp; Sources'!$B$12)</f>
        <v/>
      </c>
      <c r="M439" s="23">
        <f>K439*L439</f>
        <v/>
      </c>
      <c r="N439" s="24">
        <f>COUNTIFS('Src_Billing_Aug'!$E$6:$E$774,A439,'Src_Billing_Aug'!$D$6:$D$774,E439)</f>
        <v/>
      </c>
      <c r="O439" s="22">
        <f>IF(N439=0,"",SUMIFS('Src_Billing_Aug'!$I$6:$I$774,'Src_Billing_Aug'!$E$6:$E$774,A439,'Src_Billing_Aug'!$D$6:$D$774,E439))</f>
        <v/>
      </c>
      <c r="P439" s="23">
        <f>IF(N439=0,"",SUMIFS('Src_Billing_Aug'!$L$6:$L$774,'Src_Billing_Aug'!$E$6:$E$774,A439,'Src_Billing_Aug'!$D$6:$D$774,E439))</f>
        <v/>
      </c>
      <c r="Q439" s="23">
        <f>SUMIFS('Src_Billing_Aug'!$M$6:$M$774,'Src_Billing_Aug'!$E$6:$E$774,A439,'Src_Billing_Aug'!$D$6:$D$774,E439)</f>
        <v/>
      </c>
      <c r="R439" s="23">
        <f>Q439-M439</f>
        <v/>
      </c>
      <c r="S439" s="21">
        <f>IF(N439=0,"MISSING CHARGE",IF(N439&gt;1,"DUPLICATE CHARGE",IF(ABS(R439)&lt;0.005,"MATCH","VARIANCE")))</f>
        <v/>
      </c>
      <c r="T439" s="21">
        <f>IF(AND(C439="COVERED",K439&gt;'Parameters &amp; Sources'!$B$13),"BOARD REVIEW - OVER 40 FT","")</f>
        <v/>
      </c>
      <c r="U439" s="21" t="inlineStr">
        <is>
          <t>slip_inventory_2026-08.csv; billing_transactions_2022_2026.csv</t>
        </is>
      </c>
    </row>
    <row r="440">
      <c r="A440" s="17">
        <f>'Src_Inventory'!A470</f>
        <v/>
      </c>
      <c r="B440" s="17">
        <f>'Src_Inventory'!B470</f>
        <v/>
      </c>
      <c r="C440" s="17">
        <f>'Src_Inventory'!G470</f>
        <v/>
      </c>
      <c r="D440" s="17">
        <f>"AC-"&amp;A440</f>
        <v/>
      </c>
      <c r="E440" s="17">
        <f>'Src_Inventory'!L470</f>
        <v/>
      </c>
      <c r="F440" s="17">
        <f>'Src_Inventory'!M470</f>
        <v/>
      </c>
      <c r="G440" s="17">
        <f>'Src_Inventory'!N470</f>
        <v/>
      </c>
      <c r="H440" s="18">
        <f>'Src_Inventory'!O470</f>
        <v/>
      </c>
      <c r="I440" s="18">
        <f>ROUNDUP(H440,0)</f>
        <v/>
      </c>
      <c r="J440" s="18">
        <f>'Src_Inventory'!E470</f>
        <v/>
      </c>
      <c r="K440" s="18">
        <f>MAX(I440,J440)</f>
        <v/>
      </c>
      <c r="L440" s="19">
        <f>IF(C440="COVERED",'Parameters &amp; Sources'!$B$11,'Parameters &amp; Sources'!$B$12)</f>
        <v/>
      </c>
      <c r="M440" s="19">
        <f>K440*L440</f>
        <v/>
      </c>
      <c r="N440" s="20">
        <f>COUNTIFS('Src_Billing_Aug'!$E$6:$E$774,A440,'Src_Billing_Aug'!$D$6:$D$774,E440)</f>
        <v/>
      </c>
      <c r="O440" s="18">
        <f>IF(N440=0,"",SUMIFS('Src_Billing_Aug'!$I$6:$I$774,'Src_Billing_Aug'!$E$6:$E$774,A440,'Src_Billing_Aug'!$D$6:$D$774,E440))</f>
        <v/>
      </c>
      <c r="P440" s="19">
        <f>IF(N440=0,"",SUMIFS('Src_Billing_Aug'!$L$6:$L$774,'Src_Billing_Aug'!$E$6:$E$774,A440,'Src_Billing_Aug'!$D$6:$D$774,E440))</f>
        <v/>
      </c>
      <c r="Q440" s="19">
        <f>SUMIFS('Src_Billing_Aug'!$M$6:$M$774,'Src_Billing_Aug'!$E$6:$E$774,A440,'Src_Billing_Aug'!$D$6:$D$774,E440)</f>
        <v/>
      </c>
      <c r="R440" s="19">
        <f>Q440-M440</f>
        <v/>
      </c>
      <c r="S440" s="17">
        <f>IF(N440=0,"MISSING CHARGE",IF(N440&gt;1,"DUPLICATE CHARGE",IF(ABS(R440)&lt;0.005,"MATCH","VARIANCE")))</f>
        <v/>
      </c>
      <c r="T440" s="17">
        <f>IF(AND(C440="COVERED",K440&gt;'Parameters &amp; Sources'!$B$13),"BOARD REVIEW - OVER 40 FT","")</f>
        <v/>
      </c>
      <c r="U440" s="17" t="inlineStr">
        <is>
          <t>slip_inventory_2026-08.csv; billing_transactions_2022_2026.csv</t>
        </is>
      </c>
    </row>
    <row r="441">
      <c r="A441" s="21">
        <f>'Src_Inventory'!A471</f>
        <v/>
      </c>
      <c r="B441" s="21">
        <f>'Src_Inventory'!B471</f>
        <v/>
      </c>
      <c r="C441" s="21">
        <f>'Src_Inventory'!G471</f>
        <v/>
      </c>
      <c r="D441" s="21">
        <f>"AC-"&amp;A441</f>
        <v/>
      </c>
      <c r="E441" s="21">
        <f>'Src_Inventory'!L471</f>
        <v/>
      </c>
      <c r="F441" s="21">
        <f>'Src_Inventory'!M471</f>
        <v/>
      </c>
      <c r="G441" s="21">
        <f>'Src_Inventory'!N471</f>
        <v/>
      </c>
      <c r="H441" s="22">
        <f>'Src_Inventory'!O471</f>
        <v/>
      </c>
      <c r="I441" s="22">
        <f>ROUNDUP(H441,0)</f>
        <v/>
      </c>
      <c r="J441" s="22">
        <f>'Src_Inventory'!E471</f>
        <v/>
      </c>
      <c r="K441" s="22">
        <f>MAX(I441,J441)</f>
        <v/>
      </c>
      <c r="L441" s="23">
        <f>IF(C441="COVERED",'Parameters &amp; Sources'!$B$11,'Parameters &amp; Sources'!$B$12)</f>
        <v/>
      </c>
      <c r="M441" s="23">
        <f>K441*L441</f>
        <v/>
      </c>
      <c r="N441" s="24">
        <f>COUNTIFS('Src_Billing_Aug'!$E$6:$E$774,A441,'Src_Billing_Aug'!$D$6:$D$774,E441)</f>
        <v/>
      </c>
      <c r="O441" s="22">
        <f>IF(N441=0,"",SUMIFS('Src_Billing_Aug'!$I$6:$I$774,'Src_Billing_Aug'!$E$6:$E$774,A441,'Src_Billing_Aug'!$D$6:$D$774,E441))</f>
        <v/>
      </c>
      <c r="P441" s="23">
        <f>IF(N441=0,"",SUMIFS('Src_Billing_Aug'!$L$6:$L$774,'Src_Billing_Aug'!$E$6:$E$774,A441,'Src_Billing_Aug'!$D$6:$D$774,E441))</f>
        <v/>
      </c>
      <c r="Q441" s="23">
        <f>SUMIFS('Src_Billing_Aug'!$M$6:$M$774,'Src_Billing_Aug'!$E$6:$E$774,A441,'Src_Billing_Aug'!$D$6:$D$774,E441)</f>
        <v/>
      </c>
      <c r="R441" s="23">
        <f>Q441-M441</f>
        <v/>
      </c>
      <c r="S441" s="21">
        <f>IF(N441=0,"MISSING CHARGE",IF(N441&gt;1,"DUPLICATE CHARGE",IF(ABS(R441)&lt;0.005,"MATCH","VARIANCE")))</f>
        <v/>
      </c>
      <c r="T441" s="21">
        <f>IF(AND(C441="COVERED",K441&gt;'Parameters &amp; Sources'!$B$13),"BOARD REVIEW - OVER 40 FT","")</f>
        <v/>
      </c>
      <c r="U441" s="21" t="inlineStr">
        <is>
          <t>slip_inventory_2026-08.csv; billing_transactions_2022_2026.csv</t>
        </is>
      </c>
    </row>
    <row r="442">
      <c r="A442" s="17">
        <f>'Src_Inventory'!A472</f>
        <v/>
      </c>
      <c r="B442" s="17">
        <f>'Src_Inventory'!B472</f>
        <v/>
      </c>
      <c r="C442" s="17">
        <f>'Src_Inventory'!G472</f>
        <v/>
      </c>
      <c r="D442" s="17">
        <f>"AC-"&amp;A442</f>
        <v/>
      </c>
      <c r="E442" s="17">
        <f>'Src_Inventory'!L472</f>
        <v/>
      </c>
      <c r="F442" s="17">
        <f>'Src_Inventory'!M472</f>
        <v/>
      </c>
      <c r="G442" s="17">
        <f>'Src_Inventory'!N472</f>
        <v/>
      </c>
      <c r="H442" s="18">
        <f>'Src_Inventory'!O472</f>
        <v/>
      </c>
      <c r="I442" s="18">
        <f>ROUNDUP(H442,0)</f>
        <v/>
      </c>
      <c r="J442" s="18">
        <f>'Src_Inventory'!E472</f>
        <v/>
      </c>
      <c r="K442" s="18">
        <f>MAX(I442,J442)</f>
        <v/>
      </c>
      <c r="L442" s="19">
        <f>IF(C442="COVERED",'Parameters &amp; Sources'!$B$11,'Parameters &amp; Sources'!$B$12)</f>
        <v/>
      </c>
      <c r="M442" s="19">
        <f>K442*L442</f>
        <v/>
      </c>
      <c r="N442" s="20">
        <f>COUNTIFS('Src_Billing_Aug'!$E$6:$E$774,A442,'Src_Billing_Aug'!$D$6:$D$774,E442)</f>
        <v/>
      </c>
      <c r="O442" s="18">
        <f>IF(N442=0,"",SUMIFS('Src_Billing_Aug'!$I$6:$I$774,'Src_Billing_Aug'!$E$6:$E$774,A442,'Src_Billing_Aug'!$D$6:$D$774,E442))</f>
        <v/>
      </c>
      <c r="P442" s="19">
        <f>IF(N442=0,"",SUMIFS('Src_Billing_Aug'!$L$6:$L$774,'Src_Billing_Aug'!$E$6:$E$774,A442,'Src_Billing_Aug'!$D$6:$D$774,E442))</f>
        <v/>
      </c>
      <c r="Q442" s="19">
        <f>SUMIFS('Src_Billing_Aug'!$M$6:$M$774,'Src_Billing_Aug'!$E$6:$E$774,A442,'Src_Billing_Aug'!$D$6:$D$774,E442)</f>
        <v/>
      </c>
      <c r="R442" s="19">
        <f>Q442-M442</f>
        <v/>
      </c>
      <c r="S442" s="17">
        <f>IF(N442=0,"MISSING CHARGE",IF(N442&gt;1,"DUPLICATE CHARGE",IF(ABS(R442)&lt;0.005,"MATCH","VARIANCE")))</f>
        <v/>
      </c>
      <c r="T442" s="17">
        <f>IF(AND(C442="COVERED",K442&gt;'Parameters &amp; Sources'!$B$13),"BOARD REVIEW - OVER 40 FT","")</f>
        <v/>
      </c>
      <c r="U442" s="17" t="inlineStr">
        <is>
          <t>slip_inventory_2026-08.csv; billing_transactions_2022_2026.csv</t>
        </is>
      </c>
    </row>
    <row r="443">
      <c r="A443" s="21">
        <f>'Src_Inventory'!A473</f>
        <v/>
      </c>
      <c r="B443" s="21">
        <f>'Src_Inventory'!B473</f>
        <v/>
      </c>
      <c r="C443" s="21">
        <f>'Src_Inventory'!G473</f>
        <v/>
      </c>
      <c r="D443" s="21">
        <f>"AC-"&amp;A443</f>
        <v/>
      </c>
      <c r="E443" s="21">
        <f>'Src_Inventory'!L473</f>
        <v/>
      </c>
      <c r="F443" s="21">
        <f>'Src_Inventory'!M473</f>
        <v/>
      </c>
      <c r="G443" s="21">
        <f>'Src_Inventory'!N473</f>
        <v/>
      </c>
      <c r="H443" s="22">
        <f>'Src_Inventory'!O473</f>
        <v/>
      </c>
      <c r="I443" s="22">
        <f>ROUNDUP(H443,0)</f>
        <v/>
      </c>
      <c r="J443" s="22">
        <f>'Src_Inventory'!E473</f>
        <v/>
      </c>
      <c r="K443" s="22">
        <f>MAX(I443,J443)</f>
        <v/>
      </c>
      <c r="L443" s="23">
        <f>IF(C443="COVERED",'Parameters &amp; Sources'!$B$11,'Parameters &amp; Sources'!$B$12)</f>
        <v/>
      </c>
      <c r="M443" s="23">
        <f>K443*L443</f>
        <v/>
      </c>
      <c r="N443" s="24">
        <f>COUNTIFS('Src_Billing_Aug'!$E$6:$E$774,A443,'Src_Billing_Aug'!$D$6:$D$774,E443)</f>
        <v/>
      </c>
      <c r="O443" s="22">
        <f>IF(N443=0,"",SUMIFS('Src_Billing_Aug'!$I$6:$I$774,'Src_Billing_Aug'!$E$6:$E$774,A443,'Src_Billing_Aug'!$D$6:$D$774,E443))</f>
        <v/>
      </c>
      <c r="P443" s="23">
        <f>IF(N443=0,"",SUMIFS('Src_Billing_Aug'!$L$6:$L$774,'Src_Billing_Aug'!$E$6:$E$774,A443,'Src_Billing_Aug'!$D$6:$D$774,E443))</f>
        <v/>
      </c>
      <c r="Q443" s="23">
        <f>SUMIFS('Src_Billing_Aug'!$M$6:$M$774,'Src_Billing_Aug'!$E$6:$E$774,A443,'Src_Billing_Aug'!$D$6:$D$774,E443)</f>
        <v/>
      </c>
      <c r="R443" s="23">
        <f>Q443-M443</f>
        <v/>
      </c>
      <c r="S443" s="21">
        <f>IF(N443=0,"MISSING CHARGE",IF(N443&gt;1,"DUPLICATE CHARGE",IF(ABS(R443)&lt;0.005,"MATCH","VARIANCE")))</f>
        <v/>
      </c>
      <c r="T443" s="21">
        <f>IF(AND(C443="COVERED",K443&gt;'Parameters &amp; Sources'!$B$13),"BOARD REVIEW - OVER 40 FT","")</f>
        <v/>
      </c>
      <c r="U443" s="21" t="inlineStr">
        <is>
          <t>slip_inventory_2026-08.csv; billing_transactions_2022_2026.csv</t>
        </is>
      </c>
    </row>
    <row r="444">
      <c r="A444" s="17">
        <f>'Src_Inventory'!A474</f>
        <v/>
      </c>
      <c r="B444" s="17">
        <f>'Src_Inventory'!B474</f>
        <v/>
      </c>
      <c r="C444" s="17">
        <f>'Src_Inventory'!G474</f>
        <v/>
      </c>
      <c r="D444" s="17">
        <f>"AC-"&amp;A444</f>
        <v/>
      </c>
      <c r="E444" s="17">
        <f>'Src_Inventory'!L474</f>
        <v/>
      </c>
      <c r="F444" s="17">
        <f>'Src_Inventory'!M474</f>
        <v/>
      </c>
      <c r="G444" s="17">
        <f>'Src_Inventory'!N474</f>
        <v/>
      </c>
      <c r="H444" s="18">
        <f>'Src_Inventory'!O474</f>
        <v/>
      </c>
      <c r="I444" s="18">
        <f>ROUNDUP(H444,0)</f>
        <v/>
      </c>
      <c r="J444" s="18">
        <f>'Src_Inventory'!E474</f>
        <v/>
      </c>
      <c r="K444" s="18">
        <f>MAX(I444,J444)</f>
        <v/>
      </c>
      <c r="L444" s="19">
        <f>IF(C444="COVERED",'Parameters &amp; Sources'!$B$11,'Parameters &amp; Sources'!$B$12)</f>
        <v/>
      </c>
      <c r="M444" s="19">
        <f>K444*L444</f>
        <v/>
      </c>
      <c r="N444" s="20">
        <f>COUNTIFS('Src_Billing_Aug'!$E$6:$E$774,A444,'Src_Billing_Aug'!$D$6:$D$774,E444)</f>
        <v/>
      </c>
      <c r="O444" s="18">
        <f>IF(N444=0,"",SUMIFS('Src_Billing_Aug'!$I$6:$I$774,'Src_Billing_Aug'!$E$6:$E$774,A444,'Src_Billing_Aug'!$D$6:$D$774,E444))</f>
        <v/>
      </c>
      <c r="P444" s="19">
        <f>IF(N444=0,"",SUMIFS('Src_Billing_Aug'!$L$6:$L$774,'Src_Billing_Aug'!$E$6:$E$774,A444,'Src_Billing_Aug'!$D$6:$D$774,E444))</f>
        <v/>
      </c>
      <c r="Q444" s="19">
        <f>SUMIFS('Src_Billing_Aug'!$M$6:$M$774,'Src_Billing_Aug'!$E$6:$E$774,A444,'Src_Billing_Aug'!$D$6:$D$774,E444)</f>
        <v/>
      </c>
      <c r="R444" s="19">
        <f>Q444-M444</f>
        <v/>
      </c>
      <c r="S444" s="17">
        <f>IF(N444=0,"MISSING CHARGE",IF(N444&gt;1,"DUPLICATE CHARGE",IF(ABS(R444)&lt;0.005,"MATCH","VARIANCE")))</f>
        <v/>
      </c>
      <c r="T444" s="17">
        <f>IF(AND(C444="COVERED",K444&gt;'Parameters &amp; Sources'!$B$13),"BOARD REVIEW - OVER 40 FT","")</f>
        <v/>
      </c>
      <c r="U444" s="17" t="inlineStr">
        <is>
          <t>slip_inventory_2026-08.csv; billing_transactions_2022_2026.csv</t>
        </is>
      </c>
    </row>
    <row r="445">
      <c r="A445" s="21">
        <f>'Src_Inventory'!A475</f>
        <v/>
      </c>
      <c r="B445" s="21">
        <f>'Src_Inventory'!B475</f>
        <v/>
      </c>
      <c r="C445" s="21">
        <f>'Src_Inventory'!G475</f>
        <v/>
      </c>
      <c r="D445" s="21">
        <f>"AC-"&amp;A445</f>
        <v/>
      </c>
      <c r="E445" s="21">
        <f>'Src_Inventory'!L475</f>
        <v/>
      </c>
      <c r="F445" s="21">
        <f>'Src_Inventory'!M475</f>
        <v/>
      </c>
      <c r="G445" s="21">
        <f>'Src_Inventory'!N475</f>
        <v/>
      </c>
      <c r="H445" s="22">
        <f>'Src_Inventory'!O475</f>
        <v/>
      </c>
      <c r="I445" s="22">
        <f>ROUNDUP(H445,0)</f>
        <v/>
      </c>
      <c r="J445" s="22">
        <f>'Src_Inventory'!E475</f>
        <v/>
      </c>
      <c r="K445" s="22">
        <f>MAX(I445,J445)</f>
        <v/>
      </c>
      <c r="L445" s="23">
        <f>IF(C445="COVERED",'Parameters &amp; Sources'!$B$11,'Parameters &amp; Sources'!$B$12)</f>
        <v/>
      </c>
      <c r="M445" s="23">
        <f>K445*L445</f>
        <v/>
      </c>
      <c r="N445" s="24">
        <f>COUNTIFS('Src_Billing_Aug'!$E$6:$E$774,A445,'Src_Billing_Aug'!$D$6:$D$774,E445)</f>
        <v/>
      </c>
      <c r="O445" s="22">
        <f>IF(N445=0,"",SUMIFS('Src_Billing_Aug'!$I$6:$I$774,'Src_Billing_Aug'!$E$6:$E$774,A445,'Src_Billing_Aug'!$D$6:$D$774,E445))</f>
        <v/>
      </c>
      <c r="P445" s="23">
        <f>IF(N445=0,"",SUMIFS('Src_Billing_Aug'!$L$6:$L$774,'Src_Billing_Aug'!$E$6:$E$774,A445,'Src_Billing_Aug'!$D$6:$D$774,E445))</f>
        <v/>
      </c>
      <c r="Q445" s="23">
        <f>SUMIFS('Src_Billing_Aug'!$M$6:$M$774,'Src_Billing_Aug'!$E$6:$E$774,A445,'Src_Billing_Aug'!$D$6:$D$774,E445)</f>
        <v/>
      </c>
      <c r="R445" s="23">
        <f>Q445-M445</f>
        <v/>
      </c>
      <c r="S445" s="21">
        <f>IF(N445=0,"MISSING CHARGE",IF(N445&gt;1,"DUPLICATE CHARGE",IF(ABS(R445)&lt;0.005,"MATCH","VARIANCE")))</f>
        <v/>
      </c>
      <c r="T445" s="21">
        <f>IF(AND(C445="COVERED",K445&gt;'Parameters &amp; Sources'!$B$13),"BOARD REVIEW - OVER 40 FT","")</f>
        <v/>
      </c>
      <c r="U445" s="21" t="inlineStr">
        <is>
          <t>slip_inventory_2026-08.csv; billing_transactions_2022_2026.csv</t>
        </is>
      </c>
    </row>
    <row r="446">
      <c r="A446" s="17">
        <f>'Src_Inventory'!A476</f>
        <v/>
      </c>
      <c r="B446" s="17">
        <f>'Src_Inventory'!B476</f>
        <v/>
      </c>
      <c r="C446" s="17">
        <f>'Src_Inventory'!G476</f>
        <v/>
      </c>
      <c r="D446" s="17">
        <f>"AC-"&amp;A446</f>
        <v/>
      </c>
      <c r="E446" s="17">
        <f>'Src_Inventory'!L476</f>
        <v/>
      </c>
      <c r="F446" s="17">
        <f>'Src_Inventory'!M476</f>
        <v/>
      </c>
      <c r="G446" s="17">
        <f>'Src_Inventory'!N476</f>
        <v/>
      </c>
      <c r="H446" s="18">
        <f>'Src_Inventory'!O476</f>
        <v/>
      </c>
      <c r="I446" s="18">
        <f>ROUNDUP(H446,0)</f>
        <v/>
      </c>
      <c r="J446" s="18">
        <f>'Src_Inventory'!E476</f>
        <v/>
      </c>
      <c r="K446" s="18">
        <f>MAX(I446,J446)</f>
        <v/>
      </c>
      <c r="L446" s="19">
        <f>IF(C446="COVERED",'Parameters &amp; Sources'!$B$11,'Parameters &amp; Sources'!$B$12)</f>
        <v/>
      </c>
      <c r="M446" s="19">
        <f>K446*L446</f>
        <v/>
      </c>
      <c r="N446" s="20">
        <f>COUNTIFS('Src_Billing_Aug'!$E$6:$E$774,A446,'Src_Billing_Aug'!$D$6:$D$774,E446)</f>
        <v/>
      </c>
      <c r="O446" s="18">
        <f>IF(N446=0,"",SUMIFS('Src_Billing_Aug'!$I$6:$I$774,'Src_Billing_Aug'!$E$6:$E$774,A446,'Src_Billing_Aug'!$D$6:$D$774,E446))</f>
        <v/>
      </c>
      <c r="P446" s="19">
        <f>IF(N446=0,"",SUMIFS('Src_Billing_Aug'!$L$6:$L$774,'Src_Billing_Aug'!$E$6:$E$774,A446,'Src_Billing_Aug'!$D$6:$D$774,E446))</f>
        <v/>
      </c>
      <c r="Q446" s="19">
        <f>SUMIFS('Src_Billing_Aug'!$M$6:$M$774,'Src_Billing_Aug'!$E$6:$E$774,A446,'Src_Billing_Aug'!$D$6:$D$774,E446)</f>
        <v/>
      </c>
      <c r="R446" s="19">
        <f>Q446-M446</f>
        <v/>
      </c>
      <c r="S446" s="17">
        <f>IF(N446=0,"MISSING CHARGE",IF(N446&gt;1,"DUPLICATE CHARGE",IF(ABS(R446)&lt;0.005,"MATCH","VARIANCE")))</f>
        <v/>
      </c>
      <c r="T446" s="17">
        <f>IF(AND(C446="COVERED",K446&gt;'Parameters &amp; Sources'!$B$13),"BOARD REVIEW - OVER 40 FT","")</f>
        <v/>
      </c>
      <c r="U446" s="17" t="inlineStr">
        <is>
          <t>slip_inventory_2026-08.csv; billing_transactions_2022_2026.csv</t>
        </is>
      </c>
    </row>
    <row r="447">
      <c r="A447" s="21">
        <f>'Src_Inventory'!A477</f>
        <v/>
      </c>
      <c r="B447" s="21">
        <f>'Src_Inventory'!B477</f>
        <v/>
      </c>
      <c r="C447" s="21">
        <f>'Src_Inventory'!G477</f>
        <v/>
      </c>
      <c r="D447" s="21">
        <f>"AC-"&amp;A447</f>
        <v/>
      </c>
      <c r="E447" s="21">
        <f>'Src_Inventory'!L477</f>
        <v/>
      </c>
      <c r="F447" s="21">
        <f>'Src_Inventory'!M477</f>
        <v/>
      </c>
      <c r="G447" s="21">
        <f>'Src_Inventory'!N477</f>
        <v/>
      </c>
      <c r="H447" s="22">
        <f>'Src_Inventory'!O477</f>
        <v/>
      </c>
      <c r="I447" s="22">
        <f>ROUNDUP(H447,0)</f>
        <v/>
      </c>
      <c r="J447" s="22">
        <f>'Src_Inventory'!E477</f>
        <v/>
      </c>
      <c r="K447" s="22">
        <f>MAX(I447,J447)</f>
        <v/>
      </c>
      <c r="L447" s="23">
        <f>IF(C447="COVERED",'Parameters &amp; Sources'!$B$11,'Parameters &amp; Sources'!$B$12)</f>
        <v/>
      </c>
      <c r="M447" s="23">
        <f>K447*L447</f>
        <v/>
      </c>
      <c r="N447" s="24">
        <f>COUNTIFS('Src_Billing_Aug'!$E$6:$E$774,A447,'Src_Billing_Aug'!$D$6:$D$774,E447)</f>
        <v/>
      </c>
      <c r="O447" s="22">
        <f>IF(N447=0,"",SUMIFS('Src_Billing_Aug'!$I$6:$I$774,'Src_Billing_Aug'!$E$6:$E$774,A447,'Src_Billing_Aug'!$D$6:$D$774,E447))</f>
        <v/>
      </c>
      <c r="P447" s="23">
        <f>IF(N447=0,"",SUMIFS('Src_Billing_Aug'!$L$6:$L$774,'Src_Billing_Aug'!$E$6:$E$774,A447,'Src_Billing_Aug'!$D$6:$D$774,E447))</f>
        <v/>
      </c>
      <c r="Q447" s="23">
        <f>SUMIFS('Src_Billing_Aug'!$M$6:$M$774,'Src_Billing_Aug'!$E$6:$E$774,A447,'Src_Billing_Aug'!$D$6:$D$774,E447)</f>
        <v/>
      </c>
      <c r="R447" s="23">
        <f>Q447-M447</f>
        <v/>
      </c>
      <c r="S447" s="21">
        <f>IF(N447=0,"MISSING CHARGE",IF(N447&gt;1,"DUPLICATE CHARGE",IF(ABS(R447)&lt;0.005,"MATCH","VARIANCE")))</f>
        <v/>
      </c>
      <c r="T447" s="21">
        <f>IF(AND(C447="COVERED",K447&gt;'Parameters &amp; Sources'!$B$13),"BOARD REVIEW - OVER 40 FT","")</f>
        <v/>
      </c>
      <c r="U447" s="21" t="inlineStr">
        <is>
          <t>slip_inventory_2026-08.csv; billing_transactions_2022_2026.csv</t>
        </is>
      </c>
    </row>
    <row r="448">
      <c r="A448" s="17">
        <f>'Src_Inventory'!A478</f>
        <v/>
      </c>
      <c r="B448" s="17">
        <f>'Src_Inventory'!B478</f>
        <v/>
      </c>
      <c r="C448" s="17">
        <f>'Src_Inventory'!G478</f>
        <v/>
      </c>
      <c r="D448" s="17">
        <f>"AC-"&amp;A448</f>
        <v/>
      </c>
      <c r="E448" s="17">
        <f>'Src_Inventory'!L478</f>
        <v/>
      </c>
      <c r="F448" s="17">
        <f>'Src_Inventory'!M478</f>
        <v/>
      </c>
      <c r="G448" s="17">
        <f>'Src_Inventory'!N478</f>
        <v/>
      </c>
      <c r="H448" s="18">
        <f>'Src_Inventory'!O478</f>
        <v/>
      </c>
      <c r="I448" s="18">
        <f>ROUNDUP(H448,0)</f>
        <v/>
      </c>
      <c r="J448" s="18">
        <f>'Src_Inventory'!E478</f>
        <v/>
      </c>
      <c r="K448" s="18">
        <f>MAX(I448,J448)</f>
        <v/>
      </c>
      <c r="L448" s="19">
        <f>IF(C448="COVERED",'Parameters &amp; Sources'!$B$11,'Parameters &amp; Sources'!$B$12)</f>
        <v/>
      </c>
      <c r="M448" s="19">
        <f>K448*L448</f>
        <v/>
      </c>
      <c r="N448" s="20">
        <f>COUNTIFS('Src_Billing_Aug'!$E$6:$E$774,A448,'Src_Billing_Aug'!$D$6:$D$774,E448)</f>
        <v/>
      </c>
      <c r="O448" s="18">
        <f>IF(N448=0,"",SUMIFS('Src_Billing_Aug'!$I$6:$I$774,'Src_Billing_Aug'!$E$6:$E$774,A448,'Src_Billing_Aug'!$D$6:$D$774,E448))</f>
        <v/>
      </c>
      <c r="P448" s="19">
        <f>IF(N448=0,"",SUMIFS('Src_Billing_Aug'!$L$6:$L$774,'Src_Billing_Aug'!$E$6:$E$774,A448,'Src_Billing_Aug'!$D$6:$D$774,E448))</f>
        <v/>
      </c>
      <c r="Q448" s="19">
        <f>SUMIFS('Src_Billing_Aug'!$M$6:$M$774,'Src_Billing_Aug'!$E$6:$E$774,A448,'Src_Billing_Aug'!$D$6:$D$774,E448)</f>
        <v/>
      </c>
      <c r="R448" s="19">
        <f>Q448-M448</f>
        <v/>
      </c>
      <c r="S448" s="17">
        <f>IF(N448=0,"MISSING CHARGE",IF(N448&gt;1,"DUPLICATE CHARGE",IF(ABS(R448)&lt;0.005,"MATCH","VARIANCE")))</f>
        <v/>
      </c>
      <c r="T448" s="17">
        <f>IF(AND(C448="COVERED",K448&gt;'Parameters &amp; Sources'!$B$13),"BOARD REVIEW - OVER 40 FT","")</f>
        <v/>
      </c>
      <c r="U448" s="17" t="inlineStr">
        <is>
          <t>slip_inventory_2026-08.csv; billing_transactions_2022_2026.csv</t>
        </is>
      </c>
    </row>
    <row r="449">
      <c r="A449" s="21">
        <f>'Src_Inventory'!A480</f>
        <v/>
      </c>
      <c r="B449" s="21">
        <f>'Src_Inventory'!B480</f>
        <v/>
      </c>
      <c r="C449" s="21">
        <f>'Src_Inventory'!G480</f>
        <v/>
      </c>
      <c r="D449" s="21">
        <f>"AC-"&amp;A449</f>
        <v/>
      </c>
      <c r="E449" s="21">
        <f>'Src_Inventory'!L480</f>
        <v/>
      </c>
      <c r="F449" s="21">
        <f>'Src_Inventory'!M480</f>
        <v/>
      </c>
      <c r="G449" s="21">
        <f>'Src_Inventory'!N480</f>
        <v/>
      </c>
      <c r="H449" s="22">
        <f>'Src_Inventory'!O480</f>
        <v/>
      </c>
      <c r="I449" s="22">
        <f>ROUNDUP(H449,0)</f>
        <v/>
      </c>
      <c r="J449" s="22">
        <f>'Src_Inventory'!E480</f>
        <v/>
      </c>
      <c r="K449" s="22">
        <f>MAX(I449,J449)</f>
        <v/>
      </c>
      <c r="L449" s="23">
        <f>IF(C449="COVERED",'Parameters &amp; Sources'!$B$11,'Parameters &amp; Sources'!$B$12)</f>
        <v/>
      </c>
      <c r="M449" s="23">
        <f>K449*L449</f>
        <v/>
      </c>
      <c r="N449" s="24">
        <f>COUNTIFS('Src_Billing_Aug'!$E$6:$E$774,A449,'Src_Billing_Aug'!$D$6:$D$774,E449)</f>
        <v/>
      </c>
      <c r="O449" s="22">
        <f>IF(N449=0,"",SUMIFS('Src_Billing_Aug'!$I$6:$I$774,'Src_Billing_Aug'!$E$6:$E$774,A449,'Src_Billing_Aug'!$D$6:$D$774,E449))</f>
        <v/>
      </c>
      <c r="P449" s="23">
        <f>IF(N449=0,"",SUMIFS('Src_Billing_Aug'!$L$6:$L$774,'Src_Billing_Aug'!$E$6:$E$774,A449,'Src_Billing_Aug'!$D$6:$D$774,E449))</f>
        <v/>
      </c>
      <c r="Q449" s="23">
        <f>SUMIFS('Src_Billing_Aug'!$M$6:$M$774,'Src_Billing_Aug'!$E$6:$E$774,A449,'Src_Billing_Aug'!$D$6:$D$774,E449)</f>
        <v/>
      </c>
      <c r="R449" s="23">
        <f>Q449-M449</f>
        <v/>
      </c>
      <c r="S449" s="21">
        <f>IF(N449=0,"MISSING CHARGE",IF(N449&gt;1,"DUPLICATE CHARGE",IF(ABS(R449)&lt;0.005,"MATCH","VARIANCE")))</f>
        <v/>
      </c>
      <c r="T449" s="21">
        <f>IF(AND(C449="COVERED",K449&gt;'Parameters &amp; Sources'!$B$13),"BOARD REVIEW - OVER 40 FT","")</f>
        <v/>
      </c>
      <c r="U449" s="21" t="inlineStr">
        <is>
          <t>slip_inventory_2026-08.csv; billing_transactions_2022_2026.csv</t>
        </is>
      </c>
    </row>
    <row r="450">
      <c r="A450" s="17">
        <f>'Src_Inventory'!A481</f>
        <v/>
      </c>
      <c r="B450" s="17">
        <f>'Src_Inventory'!B481</f>
        <v/>
      </c>
      <c r="C450" s="17">
        <f>'Src_Inventory'!G481</f>
        <v/>
      </c>
      <c r="D450" s="17">
        <f>"AC-"&amp;A450</f>
        <v/>
      </c>
      <c r="E450" s="17">
        <f>'Src_Inventory'!L481</f>
        <v/>
      </c>
      <c r="F450" s="17">
        <f>'Src_Inventory'!M481</f>
        <v/>
      </c>
      <c r="G450" s="17">
        <f>'Src_Inventory'!N481</f>
        <v/>
      </c>
      <c r="H450" s="18">
        <f>'Src_Inventory'!O481</f>
        <v/>
      </c>
      <c r="I450" s="18">
        <f>ROUNDUP(H450,0)</f>
        <v/>
      </c>
      <c r="J450" s="18">
        <f>'Src_Inventory'!E481</f>
        <v/>
      </c>
      <c r="K450" s="18">
        <f>MAX(I450,J450)</f>
        <v/>
      </c>
      <c r="L450" s="19">
        <f>IF(C450="COVERED",'Parameters &amp; Sources'!$B$11,'Parameters &amp; Sources'!$B$12)</f>
        <v/>
      </c>
      <c r="M450" s="19">
        <f>K450*L450</f>
        <v/>
      </c>
      <c r="N450" s="20">
        <f>COUNTIFS('Src_Billing_Aug'!$E$6:$E$774,A450,'Src_Billing_Aug'!$D$6:$D$774,E450)</f>
        <v/>
      </c>
      <c r="O450" s="18">
        <f>IF(N450=0,"",SUMIFS('Src_Billing_Aug'!$I$6:$I$774,'Src_Billing_Aug'!$E$6:$E$774,A450,'Src_Billing_Aug'!$D$6:$D$774,E450))</f>
        <v/>
      </c>
      <c r="P450" s="19">
        <f>IF(N450=0,"",SUMIFS('Src_Billing_Aug'!$L$6:$L$774,'Src_Billing_Aug'!$E$6:$E$774,A450,'Src_Billing_Aug'!$D$6:$D$774,E450))</f>
        <v/>
      </c>
      <c r="Q450" s="19">
        <f>SUMIFS('Src_Billing_Aug'!$M$6:$M$774,'Src_Billing_Aug'!$E$6:$E$774,A450,'Src_Billing_Aug'!$D$6:$D$774,E450)</f>
        <v/>
      </c>
      <c r="R450" s="19">
        <f>Q450-M450</f>
        <v/>
      </c>
      <c r="S450" s="17">
        <f>IF(N450=0,"MISSING CHARGE",IF(N450&gt;1,"DUPLICATE CHARGE",IF(ABS(R450)&lt;0.005,"MATCH","VARIANCE")))</f>
        <v/>
      </c>
      <c r="T450" s="17">
        <f>IF(AND(C450="COVERED",K450&gt;'Parameters &amp; Sources'!$B$13),"BOARD REVIEW - OVER 40 FT","")</f>
        <v/>
      </c>
      <c r="U450" s="17" t="inlineStr">
        <is>
          <t>slip_inventory_2026-08.csv; billing_transactions_2022_2026.csv</t>
        </is>
      </c>
    </row>
    <row r="451">
      <c r="A451" s="21">
        <f>'Src_Inventory'!A482</f>
        <v/>
      </c>
      <c r="B451" s="21">
        <f>'Src_Inventory'!B482</f>
        <v/>
      </c>
      <c r="C451" s="21">
        <f>'Src_Inventory'!G482</f>
        <v/>
      </c>
      <c r="D451" s="21">
        <f>"AC-"&amp;A451</f>
        <v/>
      </c>
      <c r="E451" s="21">
        <f>'Src_Inventory'!L482</f>
        <v/>
      </c>
      <c r="F451" s="21">
        <f>'Src_Inventory'!M482</f>
        <v/>
      </c>
      <c r="G451" s="21">
        <f>'Src_Inventory'!N482</f>
        <v/>
      </c>
      <c r="H451" s="22">
        <f>'Src_Inventory'!O482</f>
        <v/>
      </c>
      <c r="I451" s="22">
        <f>ROUNDUP(H451,0)</f>
        <v/>
      </c>
      <c r="J451" s="22">
        <f>'Src_Inventory'!E482</f>
        <v/>
      </c>
      <c r="K451" s="22">
        <f>MAX(I451,J451)</f>
        <v/>
      </c>
      <c r="L451" s="23">
        <f>IF(C451="COVERED",'Parameters &amp; Sources'!$B$11,'Parameters &amp; Sources'!$B$12)</f>
        <v/>
      </c>
      <c r="M451" s="23">
        <f>K451*L451</f>
        <v/>
      </c>
      <c r="N451" s="24">
        <f>COUNTIFS('Src_Billing_Aug'!$E$6:$E$774,A451,'Src_Billing_Aug'!$D$6:$D$774,E451)</f>
        <v/>
      </c>
      <c r="O451" s="22">
        <f>IF(N451=0,"",SUMIFS('Src_Billing_Aug'!$I$6:$I$774,'Src_Billing_Aug'!$E$6:$E$774,A451,'Src_Billing_Aug'!$D$6:$D$774,E451))</f>
        <v/>
      </c>
      <c r="P451" s="23">
        <f>IF(N451=0,"",SUMIFS('Src_Billing_Aug'!$L$6:$L$774,'Src_Billing_Aug'!$E$6:$E$774,A451,'Src_Billing_Aug'!$D$6:$D$774,E451))</f>
        <v/>
      </c>
      <c r="Q451" s="23">
        <f>SUMIFS('Src_Billing_Aug'!$M$6:$M$774,'Src_Billing_Aug'!$E$6:$E$774,A451,'Src_Billing_Aug'!$D$6:$D$774,E451)</f>
        <v/>
      </c>
      <c r="R451" s="23">
        <f>Q451-M451</f>
        <v/>
      </c>
      <c r="S451" s="21">
        <f>IF(N451=0,"MISSING CHARGE",IF(N451&gt;1,"DUPLICATE CHARGE",IF(ABS(R451)&lt;0.005,"MATCH","VARIANCE")))</f>
        <v/>
      </c>
      <c r="T451" s="21">
        <f>IF(AND(C451="COVERED",K451&gt;'Parameters &amp; Sources'!$B$13),"BOARD REVIEW - OVER 40 FT","")</f>
        <v/>
      </c>
      <c r="U451" s="21" t="inlineStr">
        <is>
          <t>slip_inventory_2026-08.csv; billing_transactions_2022_2026.csv</t>
        </is>
      </c>
    </row>
    <row r="452">
      <c r="A452" s="17">
        <f>'Src_Inventory'!A483</f>
        <v/>
      </c>
      <c r="B452" s="17">
        <f>'Src_Inventory'!B483</f>
        <v/>
      </c>
      <c r="C452" s="17">
        <f>'Src_Inventory'!G483</f>
        <v/>
      </c>
      <c r="D452" s="17">
        <f>"AC-"&amp;A452</f>
        <v/>
      </c>
      <c r="E452" s="17">
        <f>'Src_Inventory'!L483</f>
        <v/>
      </c>
      <c r="F452" s="17">
        <f>'Src_Inventory'!M483</f>
        <v/>
      </c>
      <c r="G452" s="17">
        <f>'Src_Inventory'!N483</f>
        <v/>
      </c>
      <c r="H452" s="18">
        <f>'Src_Inventory'!O483</f>
        <v/>
      </c>
      <c r="I452" s="18">
        <f>ROUNDUP(H452,0)</f>
        <v/>
      </c>
      <c r="J452" s="18">
        <f>'Src_Inventory'!E483</f>
        <v/>
      </c>
      <c r="K452" s="18">
        <f>MAX(I452,J452)</f>
        <v/>
      </c>
      <c r="L452" s="19">
        <f>IF(C452="COVERED",'Parameters &amp; Sources'!$B$11,'Parameters &amp; Sources'!$B$12)</f>
        <v/>
      </c>
      <c r="M452" s="19">
        <f>K452*L452</f>
        <v/>
      </c>
      <c r="N452" s="20">
        <f>COUNTIFS('Src_Billing_Aug'!$E$6:$E$774,A452,'Src_Billing_Aug'!$D$6:$D$774,E452)</f>
        <v/>
      </c>
      <c r="O452" s="18">
        <f>IF(N452=0,"",SUMIFS('Src_Billing_Aug'!$I$6:$I$774,'Src_Billing_Aug'!$E$6:$E$774,A452,'Src_Billing_Aug'!$D$6:$D$774,E452))</f>
        <v/>
      </c>
      <c r="P452" s="19">
        <f>IF(N452=0,"",SUMIFS('Src_Billing_Aug'!$L$6:$L$774,'Src_Billing_Aug'!$E$6:$E$774,A452,'Src_Billing_Aug'!$D$6:$D$774,E452))</f>
        <v/>
      </c>
      <c r="Q452" s="19">
        <f>SUMIFS('Src_Billing_Aug'!$M$6:$M$774,'Src_Billing_Aug'!$E$6:$E$774,A452,'Src_Billing_Aug'!$D$6:$D$774,E452)</f>
        <v/>
      </c>
      <c r="R452" s="19">
        <f>Q452-M452</f>
        <v/>
      </c>
      <c r="S452" s="17">
        <f>IF(N452=0,"MISSING CHARGE",IF(N452&gt;1,"DUPLICATE CHARGE",IF(ABS(R452)&lt;0.005,"MATCH","VARIANCE")))</f>
        <v/>
      </c>
      <c r="T452" s="17">
        <f>IF(AND(C452="COVERED",K452&gt;'Parameters &amp; Sources'!$B$13),"BOARD REVIEW - OVER 40 FT","")</f>
        <v/>
      </c>
      <c r="U452" s="17" t="inlineStr">
        <is>
          <t>slip_inventory_2026-08.csv; billing_transactions_2022_2026.csv</t>
        </is>
      </c>
    </row>
    <row r="453">
      <c r="A453" s="21">
        <f>'Src_Inventory'!A485</f>
        <v/>
      </c>
      <c r="B453" s="21">
        <f>'Src_Inventory'!B485</f>
        <v/>
      </c>
      <c r="C453" s="21">
        <f>'Src_Inventory'!G485</f>
        <v/>
      </c>
      <c r="D453" s="21">
        <f>"AC-"&amp;A453</f>
        <v/>
      </c>
      <c r="E453" s="21">
        <f>'Src_Inventory'!L485</f>
        <v/>
      </c>
      <c r="F453" s="21">
        <f>'Src_Inventory'!M485</f>
        <v/>
      </c>
      <c r="G453" s="21">
        <f>'Src_Inventory'!N485</f>
        <v/>
      </c>
      <c r="H453" s="22">
        <f>'Src_Inventory'!O485</f>
        <v/>
      </c>
      <c r="I453" s="22">
        <f>ROUNDUP(H453,0)</f>
        <v/>
      </c>
      <c r="J453" s="22">
        <f>'Src_Inventory'!E485</f>
        <v/>
      </c>
      <c r="K453" s="22">
        <f>MAX(I453,J453)</f>
        <v/>
      </c>
      <c r="L453" s="23">
        <f>IF(C453="COVERED",'Parameters &amp; Sources'!$B$11,'Parameters &amp; Sources'!$B$12)</f>
        <v/>
      </c>
      <c r="M453" s="23">
        <f>K453*L453</f>
        <v/>
      </c>
      <c r="N453" s="24">
        <f>COUNTIFS('Src_Billing_Aug'!$E$6:$E$774,A453,'Src_Billing_Aug'!$D$6:$D$774,E453)</f>
        <v/>
      </c>
      <c r="O453" s="22">
        <f>IF(N453=0,"",SUMIFS('Src_Billing_Aug'!$I$6:$I$774,'Src_Billing_Aug'!$E$6:$E$774,A453,'Src_Billing_Aug'!$D$6:$D$774,E453))</f>
        <v/>
      </c>
      <c r="P453" s="23">
        <f>IF(N453=0,"",SUMIFS('Src_Billing_Aug'!$L$6:$L$774,'Src_Billing_Aug'!$E$6:$E$774,A453,'Src_Billing_Aug'!$D$6:$D$774,E453))</f>
        <v/>
      </c>
      <c r="Q453" s="23">
        <f>SUMIFS('Src_Billing_Aug'!$M$6:$M$774,'Src_Billing_Aug'!$E$6:$E$774,A453,'Src_Billing_Aug'!$D$6:$D$774,E453)</f>
        <v/>
      </c>
      <c r="R453" s="23">
        <f>Q453-M453</f>
        <v/>
      </c>
      <c r="S453" s="21">
        <f>IF(N453=0,"MISSING CHARGE",IF(N453&gt;1,"DUPLICATE CHARGE",IF(ABS(R453)&lt;0.005,"MATCH","VARIANCE")))</f>
        <v/>
      </c>
      <c r="T453" s="21">
        <f>IF(AND(C453="COVERED",K453&gt;'Parameters &amp; Sources'!$B$13),"BOARD REVIEW - OVER 40 FT","")</f>
        <v/>
      </c>
      <c r="U453" s="21" t="inlineStr">
        <is>
          <t>slip_inventory_2026-08.csv; billing_transactions_2022_2026.csv</t>
        </is>
      </c>
    </row>
    <row r="454">
      <c r="A454" s="17">
        <f>'Src_Inventory'!A486</f>
        <v/>
      </c>
      <c r="B454" s="17">
        <f>'Src_Inventory'!B486</f>
        <v/>
      </c>
      <c r="C454" s="17">
        <f>'Src_Inventory'!G486</f>
        <v/>
      </c>
      <c r="D454" s="17">
        <f>"AC-"&amp;A454</f>
        <v/>
      </c>
      <c r="E454" s="17">
        <f>'Src_Inventory'!L486</f>
        <v/>
      </c>
      <c r="F454" s="17">
        <f>'Src_Inventory'!M486</f>
        <v/>
      </c>
      <c r="G454" s="17">
        <f>'Src_Inventory'!N486</f>
        <v/>
      </c>
      <c r="H454" s="18">
        <f>'Src_Inventory'!O486</f>
        <v/>
      </c>
      <c r="I454" s="18">
        <f>ROUNDUP(H454,0)</f>
        <v/>
      </c>
      <c r="J454" s="18">
        <f>'Src_Inventory'!E486</f>
        <v/>
      </c>
      <c r="K454" s="18">
        <f>MAX(I454,J454)</f>
        <v/>
      </c>
      <c r="L454" s="19">
        <f>IF(C454="COVERED",'Parameters &amp; Sources'!$B$11,'Parameters &amp; Sources'!$B$12)</f>
        <v/>
      </c>
      <c r="M454" s="19">
        <f>K454*L454</f>
        <v/>
      </c>
      <c r="N454" s="20">
        <f>COUNTIFS('Src_Billing_Aug'!$E$6:$E$774,A454,'Src_Billing_Aug'!$D$6:$D$774,E454)</f>
        <v/>
      </c>
      <c r="O454" s="18">
        <f>IF(N454=0,"",SUMIFS('Src_Billing_Aug'!$I$6:$I$774,'Src_Billing_Aug'!$E$6:$E$774,A454,'Src_Billing_Aug'!$D$6:$D$774,E454))</f>
        <v/>
      </c>
      <c r="P454" s="19">
        <f>IF(N454=0,"",SUMIFS('Src_Billing_Aug'!$L$6:$L$774,'Src_Billing_Aug'!$E$6:$E$774,A454,'Src_Billing_Aug'!$D$6:$D$774,E454))</f>
        <v/>
      </c>
      <c r="Q454" s="19">
        <f>SUMIFS('Src_Billing_Aug'!$M$6:$M$774,'Src_Billing_Aug'!$E$6:$E$774,A454,'Src_Billing_Aug'!$D$6:$D$774,E454)</f>
        <v/>
      </c>
      <c r="R454" s="19">
        <f>Q454-M454</f>
        <v/>
      </c>
      <c r="S454" s="17">
        <f>IF(N454=0,"MISSING CHARGE",IF(N454&gt;1,"DUPLICATE CHARGE",IF(ABS(R454)&lt;0.005,"MATCH","VARIANCE")))</f>
        <v/>
      </c>
      <c r="T454" s="17">
        <f>IF(AND(C454="COVERED",K454&gt;'Parameters &amp; Sources'!$B$13),"BOARD REVIEW - OVER 40 FT","")</f>
        <v/>
      </c>
      <c r="U454" s="17" t="inlineStr">
        <is>
          <t>slip_inventory_2026-08.csv; billing_transactions_2022_2026.csv</t>
        </is>
      </c>
    </row>
    <row r="455">
      <c r="A455" s="21">
        <f>'Src_Inventory'!A487</f>
        <v/>
      </c>
      <c r="B455" s="21">
        <f>'Src_Inventory'!B487</f>
        <v/>
      </c>
      <c r="C455" s="21">
        <f>'Src_Inventory'!G487</f>
        <v/>
      </c>
      <c r="D455" s="21">
        <f>"AC-"&amp;A455</f>
        <v/>
      </c>
      <c r="E455" s="21">
        <f>'Src_Inventory'!L487</f>
        <v/>
      </c>
      <c r="F455" s="21">
        <f>'Src_Inventory'!M487</f>
        <v/>
      </c>
      <c r="G455" s="21">
        <f>'Src_Inventory'!N487</f>
        <v/>
      </c>
      <c r="H455" s="22">
        <f>'Src_Inventory'!O487</f>
        <v/>
      </c>
      <c r="I455" s="22">
        <f>ROUNDUP(H455,0)</f>
        <v/>
      </c>
      <c r="J455" s="22">
        <f>'Src_Inventory'!E487</f>
        <v/>
      </c>
      <c r="K455" s="22">
        <f>MAX(I455,J455)</f>
        <v/>
      </c>
      <c r="L455" s="23">
        <f>IF(C455="COVERED",'Parameters &amp; Sources'!$B$11,'Parameters &amp; Sources'!$B$12)</f>
        <v/>
      </c>
      <c r="M455" s="23">
        <f>K455*L455</f>
        <v/>
      </c>
      <c r="N455" s="24">
        <f>COUNTIFS('Src_Billing_Aug'!$E$6:$E$774,A455,'Src_Billing_Aug'!$D$6:$D$774,E455)</f>
        <v/>
      </c>
      <c r="O455" s="22">
        <f>IF(N455=0,"",SUMIFS('Src_Billing_Aug'!$I$6:$I$774,'Src_Billing_Aug'!$E$6:$E$774,A455,'Src_Billing_Aug'!$D$6:$D$774,E455))</f>
        <v/>
      </c>
      <c r="P455" s="23">
        <f>IF(N455=0,"",SUMIFS('Src_Billing_Aug'!$L$6:$L$774,'Src_Billing_Aug'!$E$6:$E$774,A455,'Src_Billing_Aug'!$D$6:$D$774,E455))</f>
        <v/>
      </c>
      <c r="Q455" s="23">
        <f>SUMIFS('Src_Billing_Aug'!$M$6:$M$774,'Src_Billing_Aug'!$E$6:$E$774,A455,'Src_Billing_Aug'!$D$6:$D$774,E455)</f>
        <v/>
      </c>
      <c r="R455" s="23">
        <f>Q455-M455</f>
        <v/>
      </c>
      <c r="S455" s="21">
        <f>IF(N455=0,"MISSING CHARGE",IF(N455&gt;1,"DUPLICATE CHARGE",IF(ABS(R455)&lt;0.005,"MATCH","VARIANCE")))</f>
        <v/>
      </c>
      <c r="T455" s="21">
        <f>IF(AND(C455="COVERED",K455&gt;'Parameters &amp; Sources'!$B$13),"BOARD REVIEW - OVER 40 FT","")</f>
        <v/>
      </c>
      <c r="U455" s="21" t="inlineStr">
        <is>
          <t>slip_inventory_2026-08.csv; billing_transactions_2022_2026.csv</t>
        </is>
      </c>
    </row>
    <row r="456">
      <c r="A456" s="17">
        <f>'Src_Inventory'!A488</f>
        <v/>
      </c>
      <c r="B456" s="17">
        <f>'Src_Inventory'!B488</f>
        <v/>
      </c>
      <c r="C456" s="17">
        <f>'Src_Inventory'!G488</f>
        <v/>
      </c>
      <c r="D456" s="17">
        <f>"AC-"&amp;A456</f>
        <v/>
      </c>
      <c r="E456" s="17">
        <f>'Src_Inventory'!L488</f>
        <v/>
      </c>
      <c r="F456" s="17">
        <f>'Src_Inventory'!M488</f>
        <v/>
      </c>
      <c r="G456" s="17">
        <f>'Src_Inventory'!N488</f>
        <v/>
      </c>
      <c r="H456" s="18">
        <f>'Src_Inventory'!O488</f>
        <v/>
      </c>
      <c r="I456" s="18">
        <f>ROUNDUP(H456,0)</f>
        <v/>
      </c>
      <c r="J456" s="18">
        <f>'Src_Inventory'!E488</f>
        <v/>
      </c>
      <c r="K456" s="18">
        <f>MAX(I456,J456)</f>
        <v/>
      </c>
      <c r="L456" s="19">
        <f>IF(C456="COVERED",'Parameters &amp; Sources'!$B$11,'Parameters &amp; Sources'!$B$12)</f>
        <v/>
      </c>
      <c r="M456" s="19">
        <f>K456*L456</f>
        <v/>
      </c>
      <c r="N456" s="20">
        <f>COUNTIFS('Src_Billing_Aug'!$E$6:$E$774,A456,'Src_Billing_Aug'!$D$6:$D$774,E456)</f>
        <v/>
      </c>
      <c r="O456" s="18">
        <f>IF(N456=0,"",SUMIFS('Src_Billing_Aug'!$I$6:$I$774,'Src_Billing_Aug'!$E$6:$E$774,A456,'Src_Billing_Aug'!$D$6:$D$774,E456))</f>
        <v/>
      </c>
      <c r="P456" s="19">
        <f>IF(N456=0,"",SUMIFS('Src_Billing_Aug'!$L$6:$L$774,'Src_Billing_Aug'!$E$6:$E$774,A456,'Src_Billing_Aug'!$D$6:$D$774,E456))</f>
        <v/>
      </c>
      <c r="Q456" s="19">
        <f>SUMIFS('Src_Billing_Aug'!$M$6:$M$774,'Src_Billing_Aug'!$E$6:$E$774,A456,'Src_Billing_Aug'!$D$6:$D$774,E456)</f>
        <v/>
      </c>
      <c r="R456" s="19">
        <f>Q456-M456</f>
        <v/>
      </c>
      <c r="S456" s="17">
        <f>IF(N456=0,"MISSING CHARGE",IF(N456&gt;1,"DUPLICATE CHARGE",IF(ABS(R456)&lt;0.005,"MATCH","VARIANCE")))</f>
        <v/>
      </c>
      <c r="T456" s="17">
        <f>IF(AND(C456="COVERED",K456&gt;'Parameters &amp; Sources'!$B$13),"BOARD REVIEW - OVER 40 FT","")</f>
        <v/>
      </c>
      <c r="U456" s="17" t="inlineStr">
        <is>
          <t>slip_inventory_2026-08.csv; billing_transactions_2022_2026.csv</t>
        </is>
      </c>
    </row>
    <row r="457">
      <c r="A457" s="21">
        <f>'Src_Inventory'!A489</f>
        <v/>
      </c>
      <c r="B457" s="21">
        <f>'Src_Inventory'!B489</f>
        <v/>
      </c>
      <c r="C457" s="21">
        <f>'Src_Inventory'!G489</f>
        <v/>
      </c>
      <c r="D457" s="21">
        <f>"AC-"&amp;A457</f>
        <v/>
      </c>
      <c r="E457" s="21">
        <f>'Src_Inventory'!L489</f>
        <v/>
      </c>
      <c r="F457" s="21">
        <f>'Src_Inventory'!M489</f>
        <v/>
      </c>
      <c r="G457" s="21">
        <f>'Src_Inventory'!N489</f>
        <v/>
      </c>
      <c r="H457" s="22">
        <f>'Src_Inventory'!O489</f>
        <v/>
      </c>
      <c r="I457" s="22">
        <f>ROUNDUP(H457,0)</f>
        <v/>
      </c>
      <c r="J457" s="22">
        <f>'Src_Inventory'!E489</f>
        <v/>
      </c>
      <c r="K457" s="22">
        <f>MAX(I457,J457)</f>
        <v/>
      </c>
      <c r="L457" s="23">
        <f>IF(C457="COVERED",'Parameters &amp; Sources'!$B$11,'Parameters &amp; Sources'!$B$12)</f>
        <v/>
      </c>
      <c r="M457" s="23">
        <f>K457*L457</f>
        <v/>
      </c>
      <c r="N457" s="24">
        <f>COUNTIFS('Src_Billing_Aug'!$E$6:$E$774,A457,'Src_Billing_Aug'!$D$6:$D$774,E457)</f>
        <v/>
      </c>
      <c r="O457" s="22">
        <f>IF(N457=0,"",SUMIFS('Src_Billing_Aug'!$I$6:$I$774,'Src_Billing_Aug'!$E$6:$E$774,A457,'Src_Billing_Aug'!$D$6:$D$774,E457))</f>
        <v/>
      </c>
      <c r="P457" s="23">
        <f>IF(N457=0,"",SUMIFS('Src_Billing_Aug'!$L$6:$L$774,'Src_Billing_Aug'!$E$6:$E$774,A457,'Src_Billing_Aug'!$D$6:$D$774,E457))</f>
        <v/>
      </c>
      <c r="Q457" s="23">
        <f>SUMIFS('Src_Billing_Aug'!$M$6:$M$774,'Src_Billing_Aug'!$E$6:$E$774,A457,'Src_Billing_Aug'!$D$6:$D$774,E457)</f>
        <v/>
      </c>
      <c r="R457" s="23">
        <f>Q457-M457</f>
        <v/>
      </c>
      <c r="S457" s="21">
        <f>IF(N457=0,"MISSING CHARGE",IF(N457&gt;1,"DUPLICATE CHARGE",IF(ABS(R457)&lt;0.005,"MATCH","VARIANCE")))</f>
        <v/>
      </c>
      <c r="T457" s="21">
        <f>IF(AND(C457="COVERED",K457&gt;'Parameters &amp; Sources'!$B$13),"BOARD REVIEW - OVER 40 FT","")</f>
        <v/>
      </c>
      <c r="U457" s="21" t="inlineStr">
        <is>
          <t>slip_inventory_2026-08.csv; billing_transactions_2022_2026.csv</t>
        </is>
      </c>
    </row>
    <row r="458">
      <c r="A458" s="17">
        <f>'Src_Inventory'!A490</f>
        <v/>
      </c>
      <c r="B458" s="17">
        <f>'Src_Inventory'!B490</f>
        <v/>
      </c>
      <c r="C458" s="17">
        <f>'Src_Inventory'!G490</f>
        <v/>
      </c>
      <c r="D458" s="17">
        <f>"AC-"&amp;A458</f>
        <v/>
      </c>
      <c r="E458" s="17">
        <f>'Src_Inventory'!L490</f>
        <v/>
      </c>
      <c r="F458" s="17">
        <f>'Src_Inventory'!M490</f>
        <v/>
      </c>
      <c r="G458" s="17">
        <f>'Src_Inventory'!N490</f>
        <v/>
      </c>
      <c r="H458" s="18">
        <f>'Src_Inventory'!O490</f>
        <v/>
      </c>
      <c r="I458" s="18">
        <f>ROUNDUP(H458,0)</f>
        <v/>
      </c>
      <c r="J458" s="18">
        <f>'Src_Inventory'!E490</f>
        <v/>
      </c>
      <c r="K458" s="18">
        <f>MAX(I458,J458)</f>
        <v/>
      </c>
      <c r="L458" s="19">
        <f>IF(C458="COVERED",'Parameters &amp; Sources'!$B$11,'Parameters &amp; Sources'!$B$12)</f>
        <v/>
      </c>
      <c r="M458" s="19">
        <f>K458*L458</f>
        <v/>
      </c>
      <c r="N458" s="20">
        <f>COUNTIFS('Src_Billing_Aug'!$E$6:$E$774,A458,'Src_Billing_Aug'!$D$6:$D$774,E458)</f>
        <v/>
      </c>
      <c r="O458" s="18">
        <f>IF(N458=0,"",SUMIFS('Src_Billing_Aug'!$I$6:$I$774,'Src_Billing_Aug'!$E$6:$E$774,A458,'Src_Billing_Aug'!$D$6:$D$774,E458))</f>
        <v/>
      </c>
      <c r="P458" s="19">
        <f>IF(N458=0,"",SUMIFS('Src_Billing_Aug'!$L$6:$L$774,'Src_Billing_Aug'!$E$6:$E$774,A458,'Src_Billing_Aug'!$D$6:$D$774,E458))</f>
        <v/>
      </c>
      <c r="Q458" s="19">
        <f>SUMIFS('Src_Billing_Aug'!$M$6:$M$774,'Src_Billing_Aug'!$E$6:$E$774,A458,'Src_Billing_Aug'!$D$6:$D$774,E458)</f>
        <v/>
      </c>
      <c r="R458" s="19">
        <f>Q458-M458</f>
        <v/>
      </c>
      <c r="S458" s="17">
        <f>IF(N458=0,"MISSING CHARGE",IF(N458&gt;1,"DUPLICATE CHARGE",IF(ABS(R458)&lt;0.005,"MATCH","VARIANCE")))</f>
        <v/>
      </c>
      <c r="T458" s="17">
        <f>IF(AND(C458="COVERED",K458&gt;'Parameters &amp; Sources'!$B$13),"BOARD REVIEW - OVER 40 FT","")</f>
        <v/>
      </c>
      <c r="U458" s="17" t="inlineStr">
        <is>
          <t>slip_inventory_2026-08.csv; billing_transactions_2022_2026.csv</t>
        </is>
      </c>
    </row>
    <row r="459">
      <c r="A459" s="21">
        <f>'Src_Inventory'!A491</f>
        <v/>
      </c>
      <c r="B459" s="21">
        <f>'Src_Inventory'!B491</f>
        <v/>
      </c>
      <c r="C459" s="21">
        <f>'Src_Inventory'!G491</f>
        <v/>
      </c>
      <c r="D459" s="21">
        <f>"AC-"&amp;A459</f>
        <v/>
      </c>
      <c r="E459" s="21">
        <f>'Src_Inventory'!L491</f>
        <v/>
      </c>
      <c r="F459" s="21">
        <f>'Src_Inventory'!M491</f>
        <v/>
      </c>
      <c r="G459" s="21">
        <f>'Src_Inventory'!N491</f>
        <v/>
      </c>
      <c r="H459" s="22">
        <f>'Src_Inventory'!O491</f>
        <v/>
      </c>
      <c r="I459" s="22">
        <f>ROUNDUP(H459,0)</f>
        <v/>
      </c>
      <c r="J459" s="22">
        <f>'Src_Inventory'!E491</f>
        <v/>
      </c>
      <c r="K459" s="22">
        <f>MAX(I459,J459)</f>
        <v/>
      </c>
      <c r="L459" s="23">
        <f>IF(C459="COVERED",'Parameters &amp; Sources'!$B$11,'Parameters &amp; Sources'!$B$12)</f>
        <v/>
      </c>
      <c r="M459" s="23">
        <f>K459*L459</f>
        <v/>
      </c>
      <c r="N459" s="24">
        <f>COUNTIFS('Src_Billing_Aug'!$E$6:$E$774,A459,'Src_Billing_Aug'!$D$6:$D$774,E459)</f>
        <v/>
      </c>
      <c r="O459" s="22">
        <f>IF(N459=0,"",SUMIFS('Src_Billing_Aug'!$I$6:$I$774,'Src_Billing_Aug'!$E$6:$E$774,A459,'Src_Billing_Aug'!$D$6:$D$774,E459))</f>
        <v/>
      </c>
      <c r="P459" s="23">
        <f>IF(N459=0,"",SUMIFS('Src_Billing_Aug'!$L$6:$L$774,'Src_Billing_Aug'!$E$6:$E$774,A459,'Src_Billing_Aug'!$D$6:$D$774,E459))</f>
        <v/>
      </c>
      <c r="Q459" s="23">
        <f>SUMIFS('Src_Billing_Aug'!$M$6:$M$774,'Src_Billing_Aug'!$E$6:$E$774,A459,'Src_Billing_Aug'!$D$6:$D$774,E459)</f>
        <v/>
      </c>
      <c r="R459" s="23">
        <f>Q459-M459</f>
        <v/>
      </c>
      <c r="S459" s="21">
        <f>IF(N459=0,"MISSING CHARGE",IF(N459&gt;1,"DUPLICATE CHARGE",IF(ABS(R459)&lt;0.005,"MATCH","VARIANCE")))</f>
        <v/>
      </c>
      <c r="T459" s="21">
        <f>IF(AND(C459="COVERED",K459&gt;'Parameters &amp; Sources'!$B$13),"BOARD REVIEW - OVER 40 FT","")</f>
        <v/>
      </c>
      <c r="U459" s="21" t="inlineStr">
        <is>
          <t>slip_inventory_2026-08.csv; billing_transactions_2022_2026.csv</t>
        </is>
      </c>
    </row>
    <row r="460">
      <c r="A460" s="17">
        <f>'Src_Inventory'!A492</f>
        <v/>
      </c>
      <c r="B460" s="17">
        <f>'Src_Inventory'!B492</f>
        <v/>
      </c>
      <c r="C460" s="17">
        <f>'Src_Inventory'!G492</f>
        <v/>
      </c>
      <c r="D460" s="17">
        <f>"AC-"&amp;A460</f>
        <v/>
      </c>
      <c r="E460" s="17">
        <f>'Src_Inventory'!L492</f>
        <v/>
      </c>
      <c r="F460" s="17">
        <f>'Src_Inventory'!M492</f>
        <v/>
      </c>
      <c r="G460" s="17">
        <f>'Src_Inventory'!N492</f>
        <v/>
      </c>
      <c r="H460" s="18">
        <f>'Src_Inventory'!O492</f>
        <v/>
      </c>
      <c r="I460" s="18">
        <f>ROUNDUP(H460,0)</f>
        <v/>
      </c>
      <c r="J460" s="18">
        <f>'Src_Inventory'!E492</f>
        <v/>
      </c>
      <c r="K460" s="18">
        <f>MAX(I460,J460)</f>
        <v/>
      </c>
      <c r="L460" s="19">
        <f>IF(C460="COVERED",'Parameters &amp; Sources'!$B$11,'Parameters &amp; Sources'!$B$12)</f>
        <v/>
      </c>
      <c r="M460" s="19">
        <f>K460*L460</f>
        <v/>
      </c>
      <c r="N460" s="20">
        <f>COUNTIFS('Src_Billing_Aug'!$E$6:$E$774,A460,'Src_Billing_Aug'!$D$6:$D$774,E460)</f>
        <v/>
      </c>
      <c r="O460" s="18">
        <f>IF(N460=0,"",SUMIFS('Src_Billing_Aug'!$I$6:$I$774,'Src_Billing_Aug'!$E$6:$E$774,A460,'Src_Billing_Aug'!$D$6:$D$774,E460))</f>
        <v/>
      </c>
      <c r="P460" s="19">
        <f>IF(N460=0,"",SUMIFS('Src_Billing_Aug'!$L$6:$L$774,'Src_Billing_Aug'!$E$6:$E$774,A460,'Src_Billing_Aug'!$D$6:$D$774,E460))</f>
        <v/>
      </c>
      <c r="Q460" s="19">
        <f>SUMIFS('Src_Billing_Aug'!$M$6:$M$774,'Src_Billing_Aug'!$E$6:$E$774,A460,'Src_Billing_Aug'!$D$6:$D$774,E460)</f>
        <v/>
      </c>
      <c r="R460" s="19">
        <f>Q460-M460</f>
        <v/>
      </c>
      <c r="S460" s="17">
        <f>IF(N460=0,"MISSING CHARGE",IF(N460&gt;1,"DUPLICATE CHARGE",IF(ABS(R460)&lt;0.005,"MATCH","VARIANCE")))</f>
        <v/>
      </c>
      <c r="T460" s="17">
        <f>IF(AND(C460="COVERED",K460&gt;'Parameters &amp; Sources'!$B$13),"BOARD REVIEW - OVER 40 FT","")</f>
        <v/>
      </c>
      <c r="U460" s="17" t="inlineStr">
        <is>
          <t>slip_inventory_2026-08.csv; billing_transactions_2022_2026.csv</t>
        </is>
      </c>
    </row>
    <row r="461">
      <c r="A461" s="21">
        <f>'Src_Inventory'!A493</f>
        <v/>
      </c>
      <c r="B461" s="21">
        <f>'Src_Inventory'!B493</f>
        <v/>
      </c>
      <c r="C461" s="21">
        <f>'Src_Inventory'!G493</f>
        <v/>
      </c>
      <c r="D461" s="21">
        <f>"AC-"&amp;A461</f>
        <v/>
      </c>
      <c r="E461" s="21">
        <f>'Src_Inventory'!L493</f>
        <v/>
      </c>
      <c r="F461" s="21">
        <f>'Src_Inventory'!M493</f>
        <v/>
      </c>
      <c r="G461" s="21">
        <f>'Src_Inventory'!N493</f>
        <v/>
      </c>
      <c r="H461" s="22">
        <f>'Src_Inventory'!O493</f>
        <v/>
      </c>
      <c r="I461" s="22">
        <f>ROUNDUP(H461,0)</f>
        <v/>
      </c>
      <c r="J461" s="22">
        <f>'Src_Inventory'!E493</f>
        <v/>
      </c>
      <c r="K461" s="22">
        <f>MAX(I461,J461)</f>
        <v/>
      </c>
      <c r="L461" s="23">
        <f>IF(C461="COVERED",'Parameters &amp; Sources'!$B$11,'Parameters &amp; Sources'!$B$12)</f>
        <v/>
      </c>
      <c r="M461" s="23">
        <f>K461*L461</f>
        <v/>
      </c>
      <c r="N461" s="24">
        <f>COUNTIFS('Src_Billing_Aug'!$E$6:$E$774,A461,'Src_Billing_Aug'!$D$6:$D$774,E461)</f>
        <v/>
      </c>
      <c r="O461" s="22">
        <f>IF(N461=0,"",SUMIFS('Src_Billing_Aug'!$I$6:$I$774,'Src_Billing_Aug'!$E$6:$E$774,A461,'Src_Billing_Aug'!$D$6:$D$774,E461))</f>
        <v/>
      </c>
      <c r="P461" s="23">
        <f>IF(N461=0,"",SUMIFS('Src_Billing_Aug'!$L$6:$L$774,'Src_Billing_Aug'!$E$6:$E$774,A461,'Src_Billing_Aug'!$D$6:$D$774,E461))</f>
        <v/>
      </c>
      <c r="Q461" s="23">
        <f>SUMIFS('Src_Billing_Aug'!$M$6:$M$774,'Src_Billing_Aug'!$E$6:$E$774,A461,'Src_Billing_Aug'!$D$6:$D$774,E461)</f>
        <v/>
      </c>
      <c r="R461" s="23">
        <f>Q461-M461</f>
        <v/>
      </c>
      <c r="S461" s="21">
        <f>IF(N461=0,"MISSING CHARGE",IF(N461&gt;1,"DUPLICATE CHARGE",IF(ABS(R461)&lt;0.005,"MATCH","VARIANCE")))</f>
        <v/>
      </c>
      <c r="T461" s="21">
        <f>IF(AND(C461="COVERED",K461&gt;'Parameters &amp; Sources'!$B$13),"BOARD REVIEW - OVER 40 FT","")</f>
        <v/>
      </c>
      <c r="U461" s="21" t="inlineStr">
        <is>
          <t>slip_inventory_2026-08.csv; billing_transactions_2022_2026.csv</t>
        </is>
      </c>
    </row>
    <row r="462">
      <c r="A462" s="17">
        <f>'Src_Inventory'!A494</f>
        <v/>
      </c>
      <c r="B462" s="17">
        <f>'Src_Inventory'!B494</f>
        <v/>
      </c>
      <c r="C462" s="17">
        <f>'Src_Inventory'!G494</f>
        <v/>
      </c>
      <c r="D462" s="17">
        <f>"AC-"&amp;A462</f>
        <v/>
      </c>
      <c r="E462" s="17">
        <f>'Src_Inventory'!L494</f>
        <v/>
      </c>
      <c r="F462" s="17">
        <f>'Src_Inventory'!M494</f>
        <v/>
      </c>
      <c r="G462" s="17">
        <f>'Src_Inventory'!N494</f>
        <v/>
      </c>
      <c r="H462" s="18">
        <f>'Src_Inventory'!O494</f>
        <v/>
      </c>
      <c r="I462" s="18">
        <f>ROUNDUP(H462,0)</f>
        <v/>
      </c>
      <c r="J462" s="18">
        <f>'Src_Inventory'!E494</f>
        <v/>
      </c>
      <c r="K462" s="18">
        <f>MAX(I462,J462)</f>
        <v/>
      </c>
      <c r="L462" s="19">
        <f>IF(C462="COVERED",'Parameters &amp; Sources'!$B$11,'Parameters &amp; Sources'!$B$12)</f>
        <v/>
      </c>
      <c r="M462" s="19">
        <f>K462*L462</f>
        <v/>
      </c>
      <c r="N462" s="20">
        <f>COUNTIFS('Src_Billing_Aug'!$E$6:$E$774,A462,'Src_Billing_Aug'!$D$6:$D$774,E462)</f>
        <v/>
      </c>
      <c r="O462" s="18">
        <f>IF(N462=0,"",SUMIFS('Src_Billing_Aug'!$I$6:$I$774,'Src_Billing_Aug'!$E$6:$E$774,A462,'Src_Billing_Aug'!$D$6:$D$774,E462))</f>
        <v/>
      </c>
      <c r="P462" s="19">
        <f>IF(N462=0,"",SUMIFS('Src_Billing_Aug'!$L$6:$L$774,'Src_Billing_Aug'!$E$6:$E$774,A462,'Src_Billing_Aug'!$D$6:$D$774,E462))</f>
        <v/>
      </c>
      <c r="Q462" s="19">
        <f>SUMIFS('Src_Billing_Aug'!$M$6:$M$774,'Src_Billing_Aug'!$E$6:$E$774,A462,'Src_Billing_Aug'!$D$6:$D$774,E462)</f>
        <v/>
      </c>
      <c r="R462" s="19">
        <f>Q462-M462</f>
        <v/>
      </c>
      <c r="S462" s="17">
        <f>IF(N462=0,"MISSING CHARGE",IF(N462&gt;1,"DUPLICATE CHARGE",IF(ABS(R462)&lt;0.005,"MATCH","VARIANCE")))</f>
        <v/>
      </c>
      <c r="T462" s="17">
        <f>IF(AND(C462="COVERED",K462&gt;'Parameters &amp; Sources'!$B$13),"BOARD REVIEW - OVER 40 FT","")</f>
        <v/>
      </c>
      <c r="U462" s="17" t="inlineStr">
        <is>
          <t>slip_inventory_2026-08.csv; billing_transactions_2022_2026.csv</t>
        </is>
      </c>
    </row>
    <row r="463">
      <c r="A463" s="21">
        <f>'Src_Inventory'!A495</f>
        <v/>
      </c>
      <c r="B463" s="21">
        <f>'Src_Inventory'!B495</f>
        <v/>
      </c>
      <c r="C463" s="21">
        <f>'Src_Inventory'!G495</f>
        <v/>
      </c>
      <c r="D463" s="21">
        <f>"AC-"&amp;A463</f>
        <v/>
      </c>
      <c r="E463" s="21">
        <f>'Src_Inventory'!L495</f>
        <v/>
      </c>
      <c r="F463" s="21">
        <f>'Src_Inventory'!M495</f>
        <v/>
      </c>
      <c r="G463" s="21">
        <f>'Src_Inventory'!N495</f>
        <v/>
      </c>
      <c r="H463" s="22">
        <f>'Src_Inventory'!O495</f>
        <v/>
      </c>
      <c r="I463" s="22">
        <f>ROUNDUP(H463,0)</f>
        <v/>
      </c>
      <c r="J463" s="22">
        <f>'Src_Inventory'!E495</f>
        <v/>
      </c>
      <c r="K463" s="22">
        <f>MAX(I463,J463)</f>
        <v/>
      </c>
      <c r="L463" s="23">
        <f>IF(C463="COVERED",'Parameters &amp; Sources'!$B$11,'Parameters &amp; Sources'!$B$12)</f>
        <v/>
      </c>
      <c r="M463" s="23">
        <f>K463*L463</f>
        <v/>
      </c>
      <c r="N463" s="24">
        <f>COUNTIFS('Src_Billing_Aug'!$E$6:$E$774,A463,'Src_Billing_Aug'!$D$6:$D$774,E463)</f>
        <v/>
      </c>
      <c r="O463" s="22">
        <f>IF(N463=0,"",SUMIFS('Src_Billing_Aug'!$I$6:$I$774,'Src_Billing_Aug'!$E$6:$E$774,A463,'Src_Billing_Aug'!$D$6:$D$774,E463))</f>
        <v/>
      </c>
      <c r="P463" s="23">
        <f>IF(N463=0,"",SUMIFS('Src_Billing_Aug'!$L$6:$L$774,'Src_Billing_Aug'!$E$6:$E$774,A463,'Src_Billing_Aug'!$D$6:$D$774,E463))</f>
        <v/>
      </c>
      <c r="Q463" s="23">
        <f>SUMIFS('Src_Billing_Aug'!$M$6:$M$774,'Src_Billing_Aug'!$E$6:$E$774,A463,'Src_Billing_Aug'!$D$6:$D$774,E463)</f>
        <v/>
      </c>
      <c r="R463" s="23">
        <f>Q463-M463</f>
        <v/>
      </c>
      <c r="S463" s="21">
        <f>IF(N463=0,"MISSING CHARGE",IF(N463&gt;1,"DUPLICATE CHARGE",IF(ABS(R463)&lt;0.005,"MATCH","VARIANCE")))</f>
        <v/>
      </c>
      <c r="T463" s="21">
        <f>IF(AND(C463="COVERED",K463&gt;'Parameters &amp; Sources'!$B$13),"BOARD REVIEW - OVER 40 FT","")</f>
        <v/>
      </c>
      <c r="U463" s="21" t="inlineStr">
        <is>
          <t>slip_inventory_2026-08.csv; billing_transactions_2022_2026.csv</t>
        </is>
      </c>
    </row>
    <row r="464">
      <c r="A464" s="17">
        <f>'Src_Inventory'!A496</f>
        <v/>
      </c>
      <c r="B464" s="17">
        <f>'Src_Inventory'!B496</f>
        <v/>
      </c>
      <c r="C464" s="17">
        <f>'Src_Inventory'!G496</f>
        <v/>
      </c>
      <c r="D464" s="17">
        <f>"AC-"&amp;A464</f>
        <v/>
      </c>
      <c r="E464" s="17">
        <f>'Src_Inventory'!L496</f>
        <v/>
      </c>
      <c r="F464" s="17">
        <f>'Src_Inventory'!M496</f>
        <v/>
      </c>
      <c r="G464" s="17">
        <f>'Src_Inventory'!N496</f>
        <v/>
      </c>
      <c r="H464" s="18">
        <f>'Src_Inventory'!O496</f>
        <v/>
      </c>
      <c r="I464" s="18">
        <f>ROUNDUP(H464,0)</f>
        <v/>
      </c>
      <c r="J464" s="18">
        <f>'Src_Inventory'!E496</f>
        <v/>
      </c>
      <c r="K464" s="18">
        <f>MAX(I464,J464)</f>
        <v/>
      </c>
      <c r="L464" s="19">
        <f>IF(C464="COVERED",'Parameters &amp; Sources'!$B$11,'Parameters &amp; Sources'!$B$12)</f>
        <v/>
      </c>
      <c r="M464" s="19">
        <f>K464*L464</f>
        <v/>
      </c>
      <c r="N464" s="20">
        <f>COUNTIFS('Src_Billing_Aug'!$E$6:$E$774,A464,'Src_Billing_Aug'!$D$6:$D$774,E464)</f>
        <v/>
      </c>
      <c r="O464" s="18">
        <f>IF(N464=0,"",SUMIFS('Src_Billing_Aug'!$I$6:$I$774,'Src_Billing_Aug'!$E$6:$E$774,A464,'Src_Billing_Aug'!$D$6:$D$774,E464))</f>
        <v/>
      </c>
      <c r="P464" s="19">
        <f>IF(N464=0,"",SUMIFS('Src_Billing_Aug'!$L$6:$L$774,'Src_Billing_Aug'!$E$6:$E$774,A464,'Src_Billing_Aug'!$D$6:$D$774,E464))</f>
        <v/>
      </c>
      <c r="Q464" s="19">
        <f>SUMIFS('Src_Billing_Aug'!$M$6:$M$774,'Src_Billing_Aug'!$E$6:$E$774,A464,'Src_Billing_Aug'!$D$6:$D$774,E464)</f>
        <v/>
      </c>
      <c r="R464" s="19">
        <f>Q464-M464</f>
        <v/>
      </c>
      <c r="S464" s="17">
        <f>IF(N464=0,"MISSING CHARGE",IF(N464&gt;1,"DUPLICATE CHARGE",IF(ABS(R464)&lt;0.005,"MATCH","VARIANCE")))</f>
        <v/>
      </c>
      <c r="T464" s="17">
        <f>IF(AND(C464="COVERED",K464&gt;'Parameters &amp; Sources'!$B$13),"BOARD REVIEW - OVER 40 FT","")</f>
        <v/>
      </c>
      <c r="U464" s="17" t="inlineStr">
        <is>
          <t>slip_inventory_2026-08.csv; billing_transactions_2022_2026.csv</t>
        </is>
      </c>
    </row>
    <row r="465">
      <c r="A465" s="21">
        <f>'Src_Inventory'!A497</f>
        <v/>
      </c>
      <c r="B465" s="21">
        <f>'Src_Inventory'!B497</f>
        <v/>
      </c>
      <c r="C465" s="21">
        <f>'Src_Inventory'!G497</f>
        <v/>
      </c>
      <c r="D465" s="21">
        <f>"AC-"&amp;A465</f>
        <v/>
      </c>
      <c r="E465" s="21">
        <f>'Src_Inventory'!L497</f>
        <v/>
      </c>
      <c r="F465" s="21">
        <f>'Src_Inventory'!M497</f>
        <v/>
      </c>
      <c r="G465" s="21">
        <f>'Src_Inventory'!N497</f>
        <v/>
      </c>
      <c r="H465" s="22">
        <f>'Src_Inventory'!O497</f>
        <v/>
      </c>
      <c r="I465" s="22">
        <f>ROUNDUP(H465,0)</f>
        <v/>
      </c>
      <c r="J465" s="22">
        <f>'Src_Inventory'!E497</f>
        <v/>
      </c>
      <c r="K465" s="22">
        <f>MAX(I465,J465)</f>
        <v/>
      </c>
      <c r="L465" s="23">
        <f>IF(C465="COVERED",'Parameters &amp; Sources'!$B$11,'Parameters &amp; Sources'!$B$12)</f>
        <v/>
      </c>
      <c r="M465" s="23">
        <f>K465*L465</f>
        <v/>
      </c>
      <c r="N465" s="24">
        <f>COUNTIFS('Src_Billing_Aug'!$E$6:$E$774,A465,'Src_Billing_Aug'!$D$6:$D$774,E465)</f>
        <v/>
      </c>
      <c r="O465" s="22">
        <f>IF(N465=0,"",SUMIFS('Src_Billing_Aug'!$I$6:$I$774,'Src_Billing_Aug'!$E$6:$E$774,A465,'Src_Billing_Aug'!$D$6:$D$774,E465))</f>
        <v/>
      </c>
      <c r="P465" s="23">
        <f>IF(N465=0,"",SUMIFS('Src_Billing_Aug'!$L$6:$L$774,'Src_Billing_Aug'!$E$6:$E$774,A465,'Src_Billing_Aug'!$D$6:$D$774,E465))</f>
        <v/>
      </c>
      <c r="Q465" s="23">
        <f>SUMIFS('Src_Billing_Aug'!$M$6:$M$774,'Src_Billing_Aug'!$E$6:$E$774,A465,'Src_Billing_Aug'!$D$6:$D$774,E465)</f>
        <v/>
      </c>
      <c r="R465" s="23">
        <f>Q465-M465</f>
        <v/>
      </c>
      <c r="S465" s="21">
        <f>IF(N465=0,"MISSING CHARGE",IF(N465&gt;1,"DUPLICATE CHARGE",IF(ABS(R465)&lt;0.005,"MATCH","VARIANCE")))</f>
        <v/>
      </c>
      <c r="T465" s="21">
        <f>IF(AND(C465="COVERED",K465&gt;'Parameters &amp; Sources'!$B$13),"BOARD REVIEW - OVER 40 FT","")</f>
        <v/>
      </c>
      <c r="U465" s="21" t="inlineStr">
        <is>
          <t>slip_inventory_2026-08.csv; billing_transactions_2022_2026.csv</t>
        </is>
      </c>
    </row>
    <row r="466">
      <c r="A466" s="17">
        <f>'Src_Inventory'!A498</f>
        <v/>
      </c>
      <c r="B466" s="17">
        <f>'Src_Inventory'!B498</f>
        <v/>
      </c>
      <c r="C466" s="17">
        <f>'Src_Inventory'!G498</f>
        <v/>
      </c>
      <c r="D466" s="17">
        <f>"AC-"&amp;A466</f>
        <v/>
      </c>
      <c r="E466" s="17">
        <f>'Src_Inventory'!L498</f>
        <v/>
      </c>
      <c r="F466" s="17">
        <f>'Src_Inventory'!M498</f>
        <v/>
      </c>
      <c r="G466" s="17">
        <f>'Src_Inventory'!N498</f>
        <v/>
      </c>
      <c r="H466" s="18">
        <f>'Src_Inventory'!O498</f>
        <v/>
      </c>
      <c r="I466" s="18">
        <f>ROUNDUP(H466,0)</f>
        <v/>
      </c>
      <c r="J466" s="18">
        <f>'Src_Inventory'!E498</f>
        <v/>
      </c>
      <c r="K466" s="18">
        <f>MAX(I466,J466)</f>
        <v/>
      </c>
      <c r="L466" s="19">
        <f>IF(C466="COVERED",'Parameters &amp; Sources'!$B$11,'Parameters &amp; Sources'!$B$12)</f>
        <v/>
      </c>
      <c r="M466" s="19">
        <f>K466*L466</f>
        <v/>
      </c>
      <c r="N466" s="20">
        <f>COUNTIFS('Src_Billing_Aug'!$E$6:$E$774,A466,'Src_Billing_Aug'!$D$6:$D$774,E466)</f>
        <v/>
      </c>
      <c r="O466" s="18">
        <f>IF(N466=0,"",SUMIFS('Src_Billing_Aug'!$I$6:$I$774,'Src_Billing_Aug'!$E$6:$E$774,A466,'Src_Billing_Aug'!$D$6:$D$774,E466))</f>
        <v/>
      </c>
      <c r="P466" s="19">
        <f>IF(N466=0,"",SUMIFS('Src_Billing_Aug'!$L$6:$L$774,'Src_Billing_Aug'!$E$6:$E$774,A466,'Src_Billing_Aug'!$D$6:$D$774,E466))</f>
        <v/>
      </c>
      <c r="Q466" s="19">
        <f>SUMIFS('Src_Billing_Aug'!$M$6:$M$774,'Src_Billing_Aug'!$E$6:$E$774,A466,'Src_Billing_Aug'!$D$6:$D$774,E466)</f>
        <v/>
      </c>
      <c r="R466" s="19">
        <f>Q466-M466</f>
        <v/>
      </c>
      <c r="S466" s="17">
        <f>IF(N466=0,"MISSING CHARGE",IF(N466&gt;1,"DUPLICATE CHARGE",IF(ABS(R466)&lt;0.005,"MATCH","VARIANCE")))</f>
        <v/>
      </c>
      <c r="T466" s="17">
        <f>IF(AND(C466="COVERED",K466&gt;'Parameters &amp; Sources'!$B$13),"BOARD REVIEW - OVER 40 FT","")</f>
        <v/>
      </c>
      <c r="U466" s="17" t="inlineStr">
        <is>
          <t>slip_inventory_2026-08.csv; billing_transactions_2022_2026.csv</t>
        </is>
      </c>
    </row>
    <row r="467">
      <c r="A467" s="21">
        <f>'Src_Inventory'!A499</f>
        <v/>
      </c>
      <c r="B467" s="21">
        <f>'Src_Inventory'!B499</f>
        <v/>
      </c>
      <c r="C467" s="21">
        <f>'Src_Inventory'!G499</f>
        <v/>
      </c>
      <c r="D467" s="21">
        <f>"AC-"&amp;A467</f>
        <v/>
      </c>
      <c r="E467" s="21">
        <f>'Src_Inventory'!L499</f>
        <v/>
      </c>
      <c r="F467" s="21">
        <f>'Src_Inventory'!M499</f>
        <v/>
      </c>
      <c r="G467" s="21">
        <f>'Src_Inventory'!N499</f>
        <v/>
      </c>
      <c r="H467" s="22">
        <f>'Src_Inventory'!O499</f>
        <v/>
      </c>
      <c r="I467" s="22">
        <f>ROUNDUP(H467,0)</f>
        <v/>
      </c>
      <c r="J467" s="22">
        <f>'Src_Inventory'!E499</f>
        <v/>
      </c>
      <c r="K467" s="22">
        <f>MAX(I467,J467)</f>
        <v/>
      </c>
      <c r="L467" s="23">
        <f>IF(C467="COVERED",'Parameters &amp; Sources'!$B$11,'Parameters &amp; Sources'!$B$12)</f>
        <v/>
      </c>
      <c r="M467" s="23">
        <f>K467*L467</f>
        <v/>
      </c>
      <c r="N467" s="24">
        <f>COUNTIFS('Src_Billing_Aug'!$E$6:$E$774,A467,'Src_Billing_Aug'!$D$6:$D$774,E467)</f>
        <v/>
      </c>
      <c r="O467" s="22">
        <f>IF(N467=0,"",SUMIFS('Src_Billing_Aug'!$I$6:$I$774,'Src_Billing_Aug'!$E$6:$E$774,A467,'Src_Billing_Aug'!$D$6:$D$774,E467))</f>
        <v/>
      </c>
      <c r="P467" s="23">
        <f>IF(N467=0,"",SUMIFS('Src_Billing_Aug'!$L$6:$L$774,'Src_Billing_Aug'!$E$6:$E$774,A467,'Src_Billing_Aug'!$D$6:$D$774,E467))</f>
        <v/>
      </c>
      <c r="Q467" s="23">
        <f>SUMIFS('Src_Billing_Aug'!$M$6:$M$774,'Src_Billing_Aug'!$E$6:$E$774,A467,'Src_Billing_Aug'!$D$6:$D$774,E467)</f>
        <v/>
      </c>
      <c r="R467" s="23">
        <f>Q467-M467</f>
        <v/>
      </c>
      <c r="S467" s="21">
        <f>IF(N467=0,"MISSING CHARGE",IF(N467&gt;1,"DUPLICATE CHARGE",IF(ABS(R467)&lt;0.005,"MATCH","VARIANCE")))</f>
        <v/>
      </c>
      <c r="T467" s="21">
        <f>IF(AND(C467="COVERED",K467&gt;'Parameters &amp; Sources'!$B$13),"BOARD REVIEW - OVER 40 FT","")</f>
        <v/>
      </c>
      <c r="U467" s="21" t="inlineStr">
        <is>
          <t>slip_inventory_2026-08.csv; billing_transactions_2022_2026.csv</t>
        </is>
      </c>
    </row>
    <row r="468">
      <c r="A468" s="17">
        <f>'Src_Inventory'!A500</f>
        <v/>
      </c>
      <c r="B468" s="17">
        <f>'Src_Inventory'!B500</f>
        <v/>
      </c>
      <c r="C468" s="17">
        <f>'Src_Inventory'!G500</f>
        <v/>
      </c>
      <c r="D468" s="17">
        <f>"AC-"&amp;A468</f>
        <v/>
      </c>
      <c r="E468" s="17">
        <f>'Src_Inventory'!L500</f>
        <v/>
      </c>
      <c r="F468" s="17">
        <f>'Src_Inventory'!M500</f>
        <v/>
      </c>
      <c r="G468" s="17">
        <f>'Src_Inventory'!N500</f>
        <v/>
      </c>
      <c r="H468" s="18">
        <f>'Src_Inventory'!O500</f>
        <v/>
      </c>
      <c r="I468" s="18">
        <f>ROUNDUP(H468,0)</f>
        <v/>
      </c>
      <c r="J468" s="18">
        <f>'Src_Inventory'!E500</f>
        <v/>
      </c>
      <c r="K468" s="18">
        <f>MAX(I468,J468)</f>
        <v/>
      </c>
      <c r="L468" s="19">
        <f>IF(C468="COVERED",'Parameters &amp; Sources'!$B$11,'Parameters &amp; Sources'!$B$12)</f>
        <v/>
      </c>
      <c r="M468" s="19">
        <f>K468*L468</f>
        <v/>
      </c>
      <c r="N468" s="20">
        <f>COUNTIFS('Src_Billing_Aug'!$E$6:$E$774,A468,'Src_Billing_Aug'!$D$6:$D$774,E468)</f>
        <v/>
      </c>
      <c r="O468" s="18">
        <f>IF(N468=0,"",SUMIFS('Src_Billing_Aug'!$I$6:$I$774,'Src_Billing_Aug'!$E$6:$E$774,A468,'Src_Billing_Aug'!$D$6:$D$774,E468))</f>
        <v/>
      </c>
      <c r="P468" s="19">
        <f>IF(N468=0,"",SUMIFS('Src_Billing_Aug'!$L$6:$L$774,'Src_Billing_Aug'!$E$6:$E$774,A468,'Src_Billing_Aug'!$D$6:$D$774,E468))</f>
        <v/>
      </c>
      <c r="Q468" s="19">
        <f>SUMIFS('Src_Billing_Aug'!$M$6:$M$774,'Src_Billing_Aug'!$E$6:$E$774,A468,'Src_Billing_Aug'!$D$6:$D$774,E468)</f>
        <v/>
      </c>
      <c r="R468" s="19">
        <f>Q468-M468</f>
        <v/>
      </c>
      <c r="S468" s="17">
        <f>IF(N468=0,"MISSING CHARGE",IF(N468&gt;1,"DUPLICATE CHARGE",IF(ABS(R468)&lt;0.005,"MATCH","VARIANCE")))</f>
        <v/>
      </c>
      <c r="T468" s="17">
        <f>IF(AND(C468="COVERED",K468&gt;'Parameters &amp; Sources'!$B$13),"BOARD REVIEW - OVER 40 FT","")</f>
        <v/>
      </c>
      <c r="U468" s="17" t="inlineStr">
        <is>
          <t>slip_inventory_2026-08.csv; billing_transactions_2022_2026.csv</t>
        </is>
      </c>
    </row>
    <row r="469">
      <c r="A469" s="21">
        <f>'Src_Inventory'!A501</f>
        <v/>
      </c>
      <c r="B469" s="21">
        <f>'Src_Inventory'!B501</f>
        <v/>
      </c>
      <c r="C469" s="21">
        <f>'Src_Inventory'!G501</f>
        <v/>
      </c>
      <c r="D469" s="21">
        <f>"AC-"&amp;A469</f>
        <v/>
      </c>
      <c r="E469" s="21">
        <f>'Src_Inventory'!L501</f>
        <v/>
      </c>
      <c r="F469" s="21">
        <f>'Src_Inventory'!M501</f>
        <v/>
      </c>
      <c r="G469" s="21">
        <f>'Src_Inventory'!N501</f>
        <v/>
      </c>
      <c r="H469" s="22">
        <f>'Src_Inventory'!O501</f>
        <v/>
      </c>
      <c r="I469" s="22">
        <f>ROUNDUP(H469,0)</f>
        <v/>
      </c>
      <c r="J469" s="22">
        <f>'Src_Inventory'!E501</f>
        <v/>
      </c>
      <c r="K469" s="22">
        <f>MAX(I469,J469)</f>
        <v/>
      </c>
      <c r="L469" s="23">
        <f>IF(C469="COVERED",'Parameters &amp; Sources'!$B$11,'Parameters &amp; Sources'!$B$12)</f>
        <v/>
      </c>
      <c r="M469" s="23">
        <f>K469*L469</f>
        <v/>
      </c>
      <c r="N469" s="24">
        <f>COUNTIFS('Src_Billing_Aug'!$E$6:$E$774,A469,'Src_Billing_Aug'!$D$6:$D$774,E469)</f>
        <v/>
      </c>
      <c r="O469" s="22">
        <f>IF(N469=0,"",SUMIFS('Src_Billing_Aug'!$I$6:$I$774,'Src_Billing_Aug'!$E$6:$E$774,A469,'Src_Billing_Aug'!$D$6:$D$774,E469))</f>
        <v/>
      </c>
      <c r="P469" s="23">
        <f>IF(N469=0,"",SUMIFS('Src_Billing_Aug'!$L$6:$L$774,'Src_Billing_Aug'!$E$6:$E$774,A469,'Src_Billing_Aug'!$D$6:$D$774,E469))</f>
        <v/>
      </c>
      <c r="Q469" s="23">
        <f>SUMIFS('Src_Billing_Aug'!$M$6:$M$774,'Src_Billing_Aug'!$E$6:$E$774,A469,'Src_Billing_Aug'!$D$6:$D$774,E469)</f>
        <v/>
      </c>
      <c r="R469" s="23">
        <f>Q469-M469</f>
        <v/>
      </c>
      <c r="S469" s="21">
        <f>IF(N469=0,"MISSING CHARGE",IF(N469&gt;1,"DUPLICATE CHARGE",IF(ABS(R469)&lt;0.005,"MATCH","VARIANCE")))</f>
        <v/>
      </c>
      <c r="T469" s="21">
        <f>IF(AND(C469="COVERED",K469&gt;'Parameters &amp; Sources'!$B$13),"BOARD REVIEW - OVER 40 FT","")</f>
        <v/>
      </c>
      <c r="U469" s="21" t="inlineStr">
        <is>
          <t>slip_inventory_2026-08.csv; billing_transactions_2022_2026.csv</t>
        </is>
      </c>
    </row>
    <row r="470">
      <c r="A470" s="17">
        <f>'Src_Inventory'!A502</f>
        <v/>
      </c>
      <c r="B470" s="17">
        <f>'Src_Inventory'!B502</f>
        <v/>
      </c>
      <c r="C470" s="17">
        <f>'Src_Inventory'!G502</f>
        <v/>
      </c>
      <c r="D470" s="17">
        <f>"AC-"&amp;A470</f>
        <v/>
      </c>
      <c r="E470" s="17">
        <f>'Src_Inventory'!L502</f>
        <v/>
      </c>
      <c r="F470" s="17">
        <f>'Src_Inventory'!M502</f>
        <v/>
      </c>
      <c r="G470" s="17">
        <f>'Src_Inventory'!N502</f>
        <v/>
      </c>
      <c r="H470" s="18">
        <f>'Src_Inventory'!O502</f>
        <v/>
      </c>
      <c r="I470" s="18">
        <f>ROUNDUP(H470,0)</f>
        <v/>
      </c>
      <c r="J470" s="18">
        <f>'Src_Inventory'!E502</f>
        <v/>
      </c>
      <c r="K470" s="18">
        <f>MAX(I470,J470)</f>
        <v/>
      </c>
      <c r="L470" s="19">
        <f>IF(C470="COVERED",'Parameters &amp; Sources'!$B$11,'Parameters &amp; Sources'!$B$12)</f>
        <v/>
      </c>
      <c r="M470" s="19">
        <f>K470*L470</f>
        <v/>
      </c>
      <c r="N470" s="20">
        <f>COUNTIFS('Src_Billing_Aug'!$E$6:$E$774,A470,'Src_Billing_Aug'!$D$6:$D$774,E470)</f>
        <v/>
      </c>
      <c r="O470" s="18">
        <f>IF(N470=0,"",SUMIFS('Src_Billing_Aug'!$I$6:$I$774,'Src_Billing_Aug'!$E$6:$E$774,A470,'Src_Billing_Aug'!$D$6:$D$774,E470))</f>
        <v/>
      </c>
      <c r="P470" s="19">
        <f>IF(N470=0,"",SUMIFS('Src_Billing_Aug'!$L$6:$L$774,'Src_Billing_Aug'!$E$6:$E$774,A470,'Src_Billing_Aug'!$D$6:$D$774,E470))</f>
        <v/>
      </c>
      <c r="Q470" s="19">
        <f>SUMIFS('Src_Billing_Aug'!$M$6:$M$774,'Src_Billing_Aug'!$E$6:$E$774,A470,'Src_Billing_Aug'!$D$6:$D$774,E470)</f>
        <v/>
      </c>
      <c r="R470" s="19">
        <f>Q470-M470</f>
        <v/>
      </c>
      <c r="S470" s="17">
        <f>IF(N470=0,"MISSING CHARGE",IF(N470&gt;1,"DUPLICATE CHARGE",IF(ABS(R470)&lt;0.005,"MATCH","VARIANCE")))</f>
        <v/>
      </c>
      <c r="T470" s="17">
        <f>IF(AND(C470="COVERED",K470&gt;'Parameters &amp; Sources'!$B$13),"BOARD REVIEW - OVER 40 FT","")</f>
        <v/>
      </c>
      <c r="U470" s="17" t="inlineStr">
        <is>
          <t>slip_inventory_2026-08.csv; billing_transactions_2022_2026.csv</t>
        </is>
      </c>
    </row>
    <row r="471">
      <c r="A471" s="21">
        <f>'Src_Inventory'!A503</f>
        <v/>
      </c>
      <c r="B471" s="21">
        <f>'Src_Inventory'!B503</f>
        <v/>
      </c>
      <c r="C471" s="21">
        <f>'Src_Inventory'!G503</f>
        <v/>
      </c>
      <c r="D471" s="21">
        <f>"AC-"&amp;A471</f>
        <v/>
      </c>
      <c r="E471" s="21">
        <f>'Src_Inventory'!L503</f>
        <v/>
      </c>
      <c r="F471" s="21">
        <f>'Src_Inventory'!M503</f>
        <v/>
      </c>
      <c r="G471" s="21">
        <f>'Src_Inventory'!N503</f>
        <v/>
      </c>
      <c r="H471" s="22">
        <f>'Src_Inventory'!O503</f>
        <v/>
      </c>
      <c r="I471" s="22">
        <f>ROUNDUP(H471,0)</f>
        <v/>
      </c>
      <c r="J471" s="22">
        <f>'Src_Inventory'!E503</f>
        <v/>
      </c>
      <c r="K471" s="22">
        <f>MAX(I471,J471)</f>
        <v/>
      </c>
      <c r="L471" s="23">
        <f>IF(C471="COVERED",'Parameters &amp; Sources'!$B$11,'Parameters &amp; Sources'!$B$12)</f>
        <v/>
      </c>
      <c r="M471" s="23">
        <f>K471*L471</f>
        <v/>
      </c>
      <c r="N471" s="24">
        <f>COUNTIFS('Src_Billing_Aug'!$E$6:$E$774,A471,'Src_Billing_Aug'!$D$6:$D$774,E471)</f>
        <v/>
      </c>
      <c r="O471" s="22">
        <f>IF(N471=0,"",SUMIFS('Src_Billing_Aug'!$I$6:$I$774,'Src_Billing_Aug'!$E$6:$E$774,A471,'Src_Billing_Aug'!$D$6:$D$774,E471))</f>
        <v/>
      </c>
      <c r="P471" s="23">
        <f>IF(N471=0,"",SUMIFS('Src_Billing_Aug'!$L$6:$L$774,'Src_Billing_Aug'!$E$6:$E$774,A471,'Src_Billing_Aug'!$D$6:$D$774,E471))</f>
        <v/>
      </c>
      <c r="Q471" s="23">
        <f>SUMIFS('Src_Billing_Aug'!$M$6:$M$774,'Src_Billing_Aug'!$E$6:$E$774,A471,'Src_Billing_Aug'!$D$6:$D$774,E471)</f>
        <v/>
      </c>
      <c r="R471" s="23">
        <f>Q471-M471</f>
        <v/>
      </c>
      <c r="S471" s="21">
        <f>IF(N471=0,"MISSING CHARGE",IF(N471&gt;1,"DUPLICATE CHARGE",IF(ABS(R471)&lt;0.005,"MATCH","VARIANCE")))</f>
        <v/>
      </c>
      <c r="T471" s="21">
        <f>IF(AND(C471="COVERED",K471&gt;'Parameters &amp; Sources'!$B$13),"BOARD REVIEW - OVER 40 FT","")</f>
        <v/>
      </c>
      <c r="U471" s="21" t="inlineStr">
        <is>
          <t>slip_inventory_2026-08.csv; billing_transactions_2022_2026.csv</t>
        </is>
      </c>
    </row>
    <row r="472">
      <c r="A472" s="17">
        <f>'Src_Inventory'!A504</f>
        <v/>
      </c>
      <c r="B472" s="17">
        <f>'Src_Inventory'!B504</f>
        <v/>
      </c>
      <c r="C472" s="17">
        <f>'Src_Inventory'!G504</f>
        <v/>
      </c>
      <c r="D472" s="17">
        <f>"AC-"&amp;A472</f>
        <v/>
      </c>
      <c r="E472" s="17">
        <f>'Src_Inventory'!L504</f>
        <v/>
      </c>
      <c r="F472" s="17">
        <f>'Src_Inventory'!M504</f>
        <v/>
      </c>
      <c r="G472" s="17">
        <f>'Src_Inventory'!N504</f>
        <v/>
      </c>
      <c r="H472" s="18">
        <f>'Src_Inventory'!O504</f>
        <v/>
      </c>
      <c r="I472" s="18">
        <f>ROUNDUP(H472,0)</f>
        <v/>
      </c>
      <c r="J472" s="18">
        <f>'Src_Inventory'!E504</f>
        <v/>
      </c>
      <c r="K472" s="18">
        <f>MAX(I472,J472)</f>
        <v/>
      </c>
      <c r="L472" s="19">
        <f>IF(C472="COVERED",'Parameters &amp; Sources'!$B$11,'Parameters &amp; Sources'!$B$12)</f>
        <v/>
      </c>
      <c r="M472" s="19">
        <f>K472*L472</f>
        <v/>
      </c>
      <c r="N472" s="20">
        <f>COUNTIFS('Src_Billing_Aug'!$E$6:$E$774,A472,'Src_Billing_Aug'!$D$6:$D$774,E472)</f>
        <v/>
      </c>
      <c r="O472" s="18">
        <f>IF(N472=0,"",SUMIFS('Src_Billing_Aug'!$I$6:$I$774,'Src_Billing_Aug'!$E$6:$E$774,A472,'Src_Billing_Aug'!$D$6:$D$774,E472))</f>
        <v/>
      </c>
      <c r="P472" s="19">
        <f>IF(N472=0,"",SUMIFS('Src_Billing_Aug'!$L$6:$L$774,'Src_Billing_Aug'!$E$6:$E$774,A472,'Src_Billing_Aug'!$D$6:$D$774,E472))</f>
        <v/>
      </c>
      <c r="Q472" s="19">
        <f>SUMIFS('Src_Billing_Aug'!$M$6:$M$774,'Src_Billing_Aug'!$E$6:$E$774,A472,'Src_Billing_Aug'!$D$6:$D$774,E472)</f>
        <v/>
      </c>
      <c r="R472" s="19">
        <f>Q472-M472</f>
        <v/>
      </c>
      <c r="S472" s="17">
        <f>IF(N472=0,"MISSING CHARGE",IF(N472&gt;1,"DUPLICATE CHARGE",IF(ABS(R472)&lt;0.005,"MATCH","VARIANCE")))</f>
        <v/>
      </c>
      <c r="T472" s="17">
        <f>IF(AND(C472="COVERED",K472&gt;'Parameters &amp; Sources'!$B$13),"BOARD REVIEW - OVER 40 FT","")</f>
        <v/>
      </c>
      <c r="U472" s="17" t="inlineStr">
        <is>
          <t>slip_inventory_2026-08.csv; billing_transactions_2022_2026.csv</t>
        </is>
      </c>
    </row>
    <row r="473">
      <c r="A473" s="21">
        <f>'Src_Inventory'!A505</f>
        <v/>
      </c>
      <c r="B473" s="21">
        <f>'Src_Inventory'!B505</f>
        <v/>
      </c>
      <c r="C473" s="21">
        <f>'Src_Inventory'!G505</f>
        <v/>
      </c>
      <c r="D473" s="21">
        <f>"AC-"&amp;A473</f>
        <v/>
      </c>
      <c r="E473" s="21">
        <f>'Src_Inventory'!L505</f>
        <v/>
      </c>
      <c r="F473" s="21">
        <f>'Src_Inventory'!M505</f>
        <v/>
      </c>
      <c r="G473" s="21">
        <f>'Src_Inventory'!N505</f>
        <v/>
      </c>
      <c r="H473" s="22">
        <f>'Src_Inventory'!O505</f>
        <v/>
      </c>
      <c r="I473" s="22">
        <f>ROUNDUP(H473,0)</f>
        <v/>
      </c>
      <c r="J473" s="22">
        <f>'Src_Inventory'!E505</f>
        <v/>
      </c>
      <c r="K473" s="22">
        <f>MAX(I473,J473)</f>
        <v/>
      </c>
      <c r="L473" s="23">
        <f>IF(C473="COVERED",'Parameters &amp; Sources'!$B$11,'Parameters &amp; Sources'!$B$12)</f>
        <v/>
      </c>
      <c r="M473" s="23">
        <f>K473*L473</f>
        <v/>
      </c>
      <c r="N473" s="24">
        <f>COUNTIFS('Src_Billing_Aug'!$E$6:$E$774,A473,'Src_Billing_Aug'!$D$6:$D$774,E473)</f>
        <v/>
      </c>
      <c r="O473" s="22">
        <f>IF(N473=0,"",SUMIFS('Src_Billing_Aug'!$I$6:$I$774,'Src_Billing_Aug'!$E$6:$E$774,A473,'Src_Billing_Aug'!$D$6:$D$774,E473))</f>
        <v/>
      </c>
      <c r="P473" s="23">
        <f>IF(N473=0,"",SUMIFS('Src_Billing_Aug'!$L$6:$L$774,'Src_Billing_Aug'!$E$6:$E$774,A473,'Src_Billing_Aug'!$D$6:$D$774,E473))</f>
        <v/>
      </c>
      <c r="Q473" s="23">
        <f>SUMIFS('Src_Billing_Aug'!$M$6:$M$774,'Src_Billing_Aug'!$E$6:$E$774,A473,'Src_Billing_Aug'!$D$6:$D$774,E473)</f>
        <v/>
      </c>
      <c r="R473" s="23">
        <f>Q473-M473</f>
        <v/>
      </c>
      <c r="S473" s="21">
        <f>IF(N473=0,"MISSING CHARGE",IF(N473&gt;1,"DUPLICATE CHARGE",IF(ABS(R473)&lt;0.005,"MATCH","VARIANCE")))</f>
        <v/>
      </c>
      <c r="T473" s="21">
        <f>IF(AND(C473="COVERED",K473&gt;'Parameters &amp; Sources'!$B$13),"BOARD REVIEW - OVER 40 FT","")</f>
        <v/>
      </c>
      <c r="U473" s="21" t="inlineStr">
        <is>
          <t>slip_inventory_2026-08.csv; billing_transactions_2022_2026.csv</t>
        </is>
      </c>
    </row>
    <row r="474">
      <c r="A474" s="17">
        <f>'Src_Inventory'!A506</f>
        <v/>
      </c>
      <c r="B474" s="17">
        <f>'Src_Inventory'!B506</f>
        <v/>
      </c>
      <c r="C474" s="17">
        <f>'Src_Inventory'!G506</f>
        <v/>
      </c>
      <c r="D474" s="17">
        <f>"AC-"&amp;A474</f>
        <v/>
      </c>
      <c r="E474" s="17">
        <f>'Src_Inventory'!L506</f>
        <v/>
      </c>
      <c r="F474" s="17">
        <f>'Src_Inventory'!M506</f>
        <v/>
      </c>
      <c r="G474" s="17">
        <f>'Src_Inventory'!N506</f>
        <v/>
      </c>
      <c r="H474" s="18">
        <f>'Src_Inventory'!O506</f>
        <v/>
      </c>
      <c r="I474" s="18">
        <f>ROUNDUP(H474,0)</f>
        <v/>
      </c>
      <c r="J474" s="18">
        <f>'Src_Inventory'!E506</f>
        <v/>
      </c>
      <c r="K474" s="18">
        <f>MAX(I474,J474)</f>
        <v/>
      </c>
      <c r="L474" s="19">
        <f>IF(C474="COVERED",'Parameters &amp; Sources'!$B$11,'Parameters &amp; Sources'!$B$12)</f>
        <v/>
      </c>
      <c r="M474" s="19">
        <f>K474*L474</f>
        <v/>
      </c>
      <c r="N474" s="20">
        <f>COUNTIFS('Src_Billing_Aug'!$E$6:$E$774,A474,'Src_Billing_Aug'!$D$6:$D$774,E474)</f>
        <v/>
      </c>
      <c r="O474" s="18">
        <f>IF(N474=0,"",SUMIFS('Src_Billing_Aug'!$I$6:$I$774,'Src_Billing_Aug'!$E$6:$E$774,A474,'Src_Billing_Aug'!$D$6:$D$774,E474))</f>
        <v/>
      </c>
      <c r="P474" s="19">
        <f>IF(N474=0,"",SUMIFS('Src_Billing_Aug'!$L$6:$L$774,'Src_Billing_Aug'!$E$6:$E$774,A474,'Src_Billing_Aug'!$D$6:$D$774,E474))</f>
        <v/>
      </c>
      <c r="Q474" s="19">
        <f>SUMIFS('Src_Billing_Aug'!$M$6:$M$774,'Src_Billing_Aug'!$E$6:$E$774,A474,'Src_Billing_Aug'!$D$6:$D$774,E474)</f>
        <v/>
      </c>
      <c r="R474" s="19">
        <f>Q474-M474</f>
        <v/>
      </c>
      <c r="S474" s="17">
        <f>IF(N474=0,"MISSING CHARGE",IF(N474&gt;1,"DUPLICATE CHARGE",IF(ABS(R474)&lt;0.005,"MATCH","VARIANCE")))</f>
        <v/>
      </c>
      <c r="T474" s="17">
        <f>IF(AND(C474="COVERED",K474&gt;'Parameters &amp; Sources'!$B$13),"BOARD REVIEW - OVER 40 FT","")</f>
        <v/>
      </c>
      <c r="U474" s="17" t="inlineStr">
        <is>
          <t>slip_inventory_2026-08.csv; billing_transactions_2022_2026.csv</t>
        </is>
      </c>
    </row>
    <row r="475">
      <c r="A475" s="21">
        <f>'Src_Inventory'!A507</f>
        <v/>
      </c>
      <c r="B475" s="21">
        <f>'Src_Inventory'!B507</f>
        <v/>
      </c>
      <c r="C475" s="21">
        <f>'Src_Inventory'!G507</f>
        <v/>
      </c>
      <c r="D475" s="21">
        <f>"AC-"&amp;A475</f>
        <v/>
      </c>
      <c r="E475" s="21">
        <f>'Src_Inventory'!L507</f>
        <v/>
      </c>
      <c r="F475" s="21">
        <f>'Src_Inventory'!M507</f>
        <v/>
      </c>
      <c r="G475" s="21">
        <f>'Src_Inventory'!N507</f>
        <v/>
      </c>
      <c r="H475" s="22">
        <f>'Src_Inventory'!O507</f>
        <v/>
      </c>
      <c r="I475" s="22">
        <f>ROUNDUP(H475,0)</f>
        <v/>
      </c>
      <c r="J475" s="22">
        <f>'Src_Inventory'!E507</f>
        <v/>
      </c>
      <c r="K475" s="22">
        <f>MAX(I475,J475)</f>
        <v/>
      </c>
      <c r="L475" s="23">
        <f>IF(C475="COVERED",'Parameters &amp; Sources'!$B$11,'Parameters &amp; Sources'!$B$12)</f>
        <v/>
      </c>
      <c r="M475" s="23">
        <f>K475*L475</f>
        <v/>
      </c>
      <c r="N475" s="24">
        <f>COUNTIFS('Src_Billing_Aug'!$E$6:$E$774,A475,'Src_Billing_Aug'!$D$6:$D$774,E475)</f>
        <v/>
      </c>
      <c r="O475" s="22">
        <f>IF(N475=0,"",SUMIFS('Src_Billing_Aug'!$I$6:$I$774,'Src_Billing_Aug'!$E$6:$E$774,A475,'Src_Billing_Aug'!$D$6:$D$774,E475))</f>
        <v/>
      </c>
      <c r="P475" s="23">
        <f>IF(N475=0,"",SUMIFS('Src_Billing_Aug'!$L$6:$L$774,'Src_Billing_Aug'!$E$6:$E$774,A475,'Src_Billing_Aug'!$D$6:$D$774,E475))</f>
        <v/>
      </c>
      <c r="Q475" s="23">
        <f>SUMIFS('Src_Billing_Aug'!$M$6:$M$774,'Src_Billing_Aug'!$E$6:$E$774,A475,'Src_Billing_Aug'!$D$6:$D$774,E475)</f>
        <v/>
      </c>
      <c r="R475" s="23">
        <f>Q475-M475</f>
        <v/>
      </c>
      <c r="S475" s="21">
        <f>IF(N475=0,"MISSING CHARGE",IF(N475&gt;1,"DUPLICATE CHARGE",IF(ABS(R475)&lt;0.005,"MATCH","VARIANCE")))</f>
        <v/>
      </c>
      <c r="T475" s="21">
        <f>IF(AND(C475="COVERED",K475&gt;'Parameters &amp; Sources'!$B$13),"BOARD REVIEW - OVER 40 FT","")</f>
        <v/>
      </c>
      <c r="U475" s="21" t="inlineStr">
        <is>
          <t>slip_inventory_2026-08.csv; billing_transactions_2022_2026.csv</t>
        </is>
      </c>
    </row>
    <row r="476">
      <c r="A476" s="17">
        <f>'Src_Inventory'!A508</f>
        <v/>
      </c>
      <c r="B476" s="17">
        <f>'Src_Inventory'!B508</f>
        <v/>
      </c>
      <c r="C476" s="17">
        <f>'Src_Inventory'!G508</f>
        <v/>
      </c>
      <c r="D476" s="17">
        <f>"AC-"&amp;A476</f>
        <v/>
      </c>
      <c r="E476" s="17">
        <f>'Src_Inventory'!L508</f>
        <v/>
      </c>
      <c r="F476" s="17">
        <f>'Src_Inventory'!M508</f>
        <v/>
      </c>
      <c r="G476" s="17">
        <f>'Src_Inventory'!N508</f>
        <v/>
      </c>
      <c r="H476" s="18">
        <f>'Src_Inventory'!O508</f>
        <v/>
      </c>
      <c r="I476" s="18">
        <f>ROUNDUP(H476,0)</f>
        <v/>
      </c>
      <c r="J476" s="18">
        <f>'Src_Inventory'!E508</f>
        <v/>
      </c>
      <c r="K476" s="18">
        <f>MAX(I476,J476)</f>
        <v/>
      </c>
      <c r="L476" s="19">
        <f>IF(C476="COVERED",'Parameters &amp; Sources'!$B$11,'Parameters &amp; Sources'!$B$12)</f>
        <v/>
      </c>
      <c r="M476" s="19">
        <f>K476*L476</f>
        <v/>
      </c>
      <c r="N476" s="20">
        <f>COUNTIFS('Src_Billing_Aug'!$E$6:$E$774,A476,'Src_Billing_Aug'!$D$6:$D$774,E476)</f>
        <v/>
      </c>
      <c r="O476" s="18">
        <f>IF(N476=0,"",SUMIFS('Src_Billing_Aug'!$I$6:$I$774,'Src_Billing_Aug'!$E$6:$E$774,A476,'Src_Billing_Aug'!$D$6:$D$774,E476))</f>
        <v/>
      </c>
      <c r="P476" s="19">
        <f>IF(N476=0,"",SUMIFS('Src_Billing_Aug'!$L$6:$L$774,'Src_Billing_Aug'!$E$6:$E$774,A476,'Src_Billing_Aug'!$D$6:$D$774,E476))</f>
        <v/>
      </c>
      <c r="Q476" s="19">
        <f>SUMIFS('Src_Billing_Aug'!$M$6:$M$774,'Src_Billing_Aug'!$E$6:$E$774,A476,'Src_Billing_Aug'!$D$6:$D$774,E476)</f>
        <v/>
      </c>
      <c r="R476" s="19">
        <f>Q476-M476</f>
        <v/>
      </c>
      <c r="S476" s="17">
        <f>IF(N476=0,"MISSING CHARGE",IF(N476&gt;1,"DUPLICATE CHARGE",IF(ABS(R476)&lt;0.005,"MATCH","VARIANCE")))</f>
        <v/>
      </c>
      <c r="T476" s="17">
        <f>IF(AND(C476="COVERED",K476&gt;'Parameters &amp; Sources'!$B$13),"BOARD REVIEW - OVER 40 FT","")</f>
        <v/>
      </c>
      <c r="U476" s="17" t="inlineStr">
        <is>
          <t>slip_inventory_2026-08.csv; billing_transactions_2022_2026.csv</t>
        </is>
      </c>
    </row>
    <row r="477">
      <c r="A477" s="21">
        <f>'Src_Inventory'!A510</f>
        <v/>
      </c>
      <c r="B477" s="21">
        <f>'Src_Inventory'!B510</f>
        <v/>
      </c>
      <c r="C477" s="21">
        <f>'Src_Inventory'!G510</f>
        <v/>
      </c>
      <c r="D477" s="21">
        <f>"AC-"&amp;A477</f>
        <v/>
      </c>
      <c r="E477" s="21">
        <f>'Src_Inventory'!L510</f>
        <v/>
      </c>
      <c r="F477" s="21">
        <f>'Src_Inventory'!M510</f>
        <v/>
      </c>
      <c r="G477" s="21">
        <f>'Src_Inventory'!N510</f>
        <v/>
      </c>
      <c r="H477" s="22">
        <f>'Src_Inventory'!O510</f>
        <v/>
      </c>
      <c r="I477" s="22">
        <f>ROUNDUP(H477,0)</f>
        <v/>
      </c>
      <c r="J477" s="22">
        <f>'Src_Inventory'!E510</f>
        <v/>
      </c>
      <c r="K477" s="22">
        <f>MAX(I477,J477)</f>
        <v/>
      </c>
      <c r="L477" s="23">
        <f>IF(C477="COVERED",'Parameters &amp; Sources'!$B$11,'Parameters &amp; Sources'!$B$12)</f>
        <v/>
      </c>
      <c r="M477" s="23">
        <f>K477*L477</f>
        <v/>
      </c>
      <c r="N477" s="24">
        <f>COUNTIFS('Src_Billing_Aug'!$E$6:$E$774,A477,'Src_Billing_Aug'!$D$6:$D$774,E477)</f>
        <v/>
      </c>
      <c r="O477" s="22">
        <f>IF(N477=0,"",SUMIFS('Src_Billing_Aug'!$I$6:$I$774,'Src_Billing_Aug'!$E$6:$E$774,A477,'Src_Billing_Aug'!$D$6:$D$774,E477))</f>
        <v/>
      </c>
      <c r="P477" s="23">
        <f>IF(N477=0,"",SUMIFS('Src_Billing_Aug'!$L$6:$L$774,'Src_Billing_Aug'!$E$6:$E$774,A477,'Src_Billing_Aug'!$D$6:$D$774,E477))</f>
        <v/>
      </c>
      <c r="Q477" s="23">
        <f>SUMIFS('Src_Billing_Aug'!$M$6:$M$774,'Src_Billing_Aug'!$E$6:$E$774,A477,'Src_Billing_Aug'!$D$6:$D$774,E477)</f>
        <v/>
      </c>
      <c r="R477" s="23">
        <f>Q477-M477</f>
        <v/>
      </c>
      <c r="S477" s="21">
        <f>IF(N477=0,"MISSING CHARGE",IF(N477&gt;1,"DUPLICATE CHARGE",IF(ABS(R477)&lt;0.005,"MATCH","VARIANCE")))</f>
        <v/>
      </c>
      <c r="T477" s="21">
        <f>IF(AND(C477="COVERED",K477&gt;'Parameters &amp; Sources'!$B$13),"BOARD REVIEW - OVER 40 FT","")</f>
        <v/>
      </c>
      <c r="U477" s="21" t="inlineStr">
        <is>
          <t>slip_inventory_2026-08.csv; billing_transactions_2022_2026.csv</t>
        </is>
      </c>
    </row>
    <row r="478">
      <c r="A478" s="17">
        <f>'Src_Inventory'!A511</f>
        <v/>
      </c>
      <c r="B478" s="17">
        <f>'Src_Inventory'!B511</f>
        <v/>
      </c>
      <c r="C478" s="17">
        <f>'Src_Inventory'!G511</f>
        <v/>
      </c>
      <c r="D478" s="17">
        <f>"AC-"&amp;A478</f>
        <v/>
      </c>
      <c r="E478" s="17">
        <f>'Src_Inventory'!L511</f>
        <v/>
      </c>
      <c r="F478" s="17">
        <f>'Src_Inventory'!M511</f>
        <v/>
      </c>
      <c r="G478" s="17">
        <f>'Src_Inventory'!N511</f>
        <v/>
      </c>
      <c r="H478" s="18">
        <f>'Src_Inventory'!O511</f>
        <v/>
      </c>
      <c r="I478" s="18">
        <f>ROUNDUP(H478,0)</f>
        <v/>
      </c>
      <c r="J478" s="18">
        <f>'Src_Inventory'!E511</f>
        <v/>
      </c>
      <c r="K478" s="18">
        <f>MAX(I478,J478)</f>
        <v/>
      </c>
      <c r="L478" s="19">
        <f>IF(C478="COVERED",'Parameters &amp; Sources'!$B$11,'Parameters &amp; Sources'!$B$12)</f>
        <v/>
      </c>
      <c r="M478" s="19">
        <f>K478*L478</f>
        <v/>
      </c>
      <c r="N478" s="20">
        <f>COUNTIFS('Src_Billing_Aug'!$E$6:$E$774,A478,'Src_Billing_Aug'!$D$6:$D$774,E478)</f>
        <v/>
      </c>
      <c r="O478" s="18">
        <f>IF(N478=0,"",SUMIFS('Src_Billing_Aug'!$I$6:$I$774,'Src_Billing_Aug'!$E$6:$E$774,A478,'Src_Billing_Aug'!$D$6:$D$774,E478))</f>
        <v/>
      </c>
      <c r="P478" s="19">
        <f>IF(N478=0,"",SUMIFS('Src_Billing_Aug'!$L$6:$L$774,'Src_Billing_Aug'!$E$6:$E$774,A478,'Src_Billing_Aug'!$D$6:$D$774,E478))</f>
        <v/>
      </c>
      <c r="Q478" s="19">
        <f>SUMIFS('Src_Billing_Aug'!$M$6:$M$774,'Src_Billing_Aug'!$E$6:$E$774,A478,'Src_Billing_Aug'!$D$6:$D$774,E478)</f>
        <v/>
      </c>
      <c r="R478" s="19">
        <f>Q478-M478</f>
        <v/>
      </c>
      <c r="S478" s="17">
        <f>IF(N478=0,"MISSING CHARGE",IF(N478&gt;1,"DUPLICATE CHARGE",IF(ABS(R478)&lt;0.005,"MATCH","VARIANCE")))</f>
        <v/>
      </c>
      <c r="T478" s="17">
        <f>IF(AND(C478="COVERED",K478&gt;'Parameters &amp; Sources'!$B$13),"BOARD REVIEW - OVER 40 FT","")</f>
        <v/>
      </c>
      <c r="U478" s="17" t="inlineStr">
        <is>
          <t>slip_inventory_2026-08.csv; billing_transactions_2022_2026.csv</t>
        </is>
      </c>
    </row>
    <row r="479">
      <c r="A479" s="21">
        <f>'Src_Inventory'!A512</f>
        <v/>
      </c>
      <c r="B479" s="21">
        <f>'Src_Inventory'!B512</f>
        <v/>
      </c>
      <c r="C479" s="21">
        <f>'Src_Inventory'!G512</f>
        <v/>
      </c>
      <c r="D479" s="21">
        <f>"AC-"&amp;A479</f>
        <v/>
      </c>
      <c r="E479" s="21">
        <f>'Src_Inventory'!L512</f>
        <v/>
      </c>
      <c r="F479" s="21">
        <f>'Src_Inventory'!M512</f>
        <v/>
      </c>
      <c r="G479" s="21">
        <f>'Src_Inventory'!N512</f>
        <v/>
      </c>
      <c r="H479" s="22">
        <f>'Src_Inventory'!O512</f>
        <v/>
      </c>
      <c r="I479" s="22">
        <f>ROUNDUP(H479,0)</f>
        <v/>
      </c>
      <c r="J479" s="22">
        <f>'Src_Inventory'!E512</f>
        <v/>
      </c>
      <c r="K479" s="22">
        <f>MAX(I479,J479)</f>
        <v/>
      </c>
      <c r="L479" s="23">
        <f>IF(C479="COVERED",'Parameters &amp; Sources'!$B$11,'Parameters &amp; Sources'!$B$12)</f>
        <v/>
      </c>
      <c r="M479" s="23">
        <f>K479*L479</f>
        <v/>
      </c>
      <c r="N479" s="24">
        <f>COUNTIFS('Src_Billing_Aug'!$E$6:$E$774,A479,'Src_Billing_Aug'!$D$6:$D$774,E479)</f>
        <v/>
      </c>
      <c r="O479" s="22">
        <f>IF(N479=0,"",SUMIFS('Src_Billing_Aug'!$I$6:$I$774,'Src_Billing_Aug'!$E$6:$E$774,A479,'Src_Billing_Aug'!$D$6:$D$774,E479))</f>
        <v/>
      </c>
      <c r="P479" s="23">
        <f>IF(N479=0,"",SUMIFS('Src_Billing_Aug'!$L$6:$L$774,'Src_Billing_Aug'!$E$6:$E$774,A479,'Src_Billing_Aug'!$D$6:$D$774,E479))</f>
        <v/>
      </c>
      <c r="Q479" s="23">
        <f>SUMIFS('Src_Billing_Aug'!$M$6:$M$774,'Src_Billing_Aug'!$E$6:$E$774,A479,'Src_Billing_Aug'!$D$6:$D$774,E479)</f>
        <v/>
      </c>
      <c r="R479" s="23">
        <f>Q479-M479</f>
        <v/>
      </c>
      <c r="S479" s="21">
        <f>IF(N479=0,"MISSING CHARGE",IF(N479&gt;1,"DUPLICATE CHARGE",IF(ABS(R479)&lt;0.005,"MATCH","VARIANCE")))</f>
        <v/>
      </c>
      <c r="T479" s="21">
        <f>IF(AND(C479="COVERED",K479&gt;'Parameters &amp; Sources'!$B$13),"BOARD REVIEW - OVER 40 FT","")</f>
        <v/>
      </c>
      <c r="U479" s="21" t="inlineStr">
        <is>
          <t>slip_inventory_2026-08.csv; billing_transactions_2022_2026.csv</t>
        </is>
      </c>
    </row>
    <row r="480">
      <c r="A480" s="17">
        <f>'Src_Inventory'!A513</f>
        <v/>
      </c>
      <c r="B480" s="17">
        <f>'Src_Inventory'!B513</f>
        <v/>
      </c>
      <c r="C480" s="17">
        <f>'Src_Inventory'!G513</f>
        <v/>
      </c>
      <c r="D480" s="17">
        <f>"AC-"&amp;A480</f>
        <v/>
      </c>
      <c r="E480" s="17">
        <f>'Src_Inventory'!L513</f>
        <v/>
      </c>
      <c r="F480" s="17">
        <f>'Src_Inventory'!M513</f>
        <v/>
      </c>
      <c r="G480" s="17">
        <f>'Src_Inventory'!N513</f>
        <v/>
      </c>
      <c r="H480" s="18">
        <f>'Src_Inventory'!O513</f>
        <v/>
      </c>
      <c r="I480" s="18">
        <f>ROUNDUP(H480,0)</f>
        <v/>
      </c>
      <c r="J480" s="18">
        <f>'Src_Inventory'!E513</f>
        <v/>
      </c>
      <c r="K480" s="18">
        <f>MAX(I480,J480)</f>
        <v/>
      </c>
      <c r="L480" s="19">
        <f>IF(C480="COVERED",'Parameters &amp; Sources'!$B$11,'Parameters &amp; Sources'!$B$12)</f>
        <v/>
      </c>
      <c r="M480" s="19">
        <f>K480*L480</f>
        <v/>
      </c>
      <c r="N480" s="20">
        <f>COUNTIFS('Src_Billing_Aug'!$E$6:$E$774,A480,'Src_Billing_Aug'!$D$6:$D$774,E480)</f>
        <v/>
      </c>
      <c r="O480" s="18">
        <f>IF(N480=0,"",SUMIFS('Src_Billing_Aug'!$I$6:$I$774,'Src_Billing_Aug'!$E$6:$E$774,A480,'Src_Billing_Aug'!$D$6:$D$774,E480))</f>
        <v/>
      </c>
      <c r="P480" s="19">
        <f>IF(N480=0,"",SUMIFS('Src_Billing_Aug'!$L$6:$L$774,'Src_Billing_Aug'!$E$6:$E$774,A480,'Src_Billing_Aug'!$D$6:$D$774,E480))</f>
        <v/>
      </c>
      <c r="Q480" s="19">
        <f>SUMIFS('Src_Billing_Aug'!$M$6:$M$774,'Src_Billing_Aug'!$E$6:$E$774,A480,'Src_Billing_Aug'!$D$6:$D$774,E480)</f>
        <v/>
      </c>
      <c r="R480" s="19">
        <f>Q480-M480</f>
        <v/>
      </c>
      <c r="S480" s="17">
        <f>IF(N480=0,"MISSING CHARGE",IF(N480&gt;1,"DUPLICATE CHARGE",IF(ABS(R480)&lt;0.005,"MATCH","VARIANCE")))</f>
        <v/>
      </c>
      <c r="T480" s="17">
        <f>IF(AND(C480="COVERED",K480&gt;'Parameters &amp; Sources'!$B$13),"BOARD REVIEW - OVER 40 FT","")</f>
        <v/>
      </c>
      <c r="U480" s="17" t="inlineStr">
        <is>
          <t>slip_inventory_2026-08.csv; billing_transactions_2022_2026.csv</t>
        </is>
      </c>
    </row>
    <row r="481">
      <c r="A481" s="21">
        <f>'Src_Inventory'!A514</f>
        <v/>
      </c>
      <c r="B481" s="21">
        <f>'Src_Inventory'!B514</f>
        <v/>
      </c>
      <c r="C481" s="21">
        <f>'Src_Inventory'!G514</f>
        <v/>
      </c>
      <c r="D481" s="21">
        <f>"AC-"&amp;A481</f>
        <v/>
      </c>
      <c r="E481" s="21">
        <f>'Src_Inventory'!L514</f>
        <v/>
      </c>
      <c r="F481" s="21">
        <f>'Src_Inventory'!M514</f>
        <v/>
      </c>
      <c r="G481" s="21">
        <f>'Src_Inventory'!N514</f>
        <v/>
      </c>
      <c r="H481" s="22">
        <f>'Src_Inventory'!O514</f>
        <v/>
      </c>
      <c r="I481" s="22">
        <f>ROUNDUP(H481,0)</f>
        <v/>
      </c>
      <c r="J481" s="22">
        <f>'Src_Inventory'!E514</f>
        <v/>
      </c>
      <c r="K481" s="22">
        <f>MAX(I481,J481)</f>
        <v/>
      </c>
      <c r="L481" s="23">
        <f>IF(C481="COVERED",'Parameters &amp; Sources'!$B$11,'Parameters &amp; Sources'!$B$12)</f>
        <v/>
      </c>
      <c r="M481" s="23">
        <f>K481*L481</f>
        <v/>
      </c>
      <c r="N481" s="24">
        <f>COUNTIFS('Src_Billing_Aug'!$E$6:$E$774,A481,'Src_Billing_Aug'!$D$6:$D$774,E481)</f>
        <v/>
      </c>
      <c r="O481" s="22">
        <f>IF(N481=0,"",SUMIFS('Src_Billing_Aug'!$I$6:$I$774,'Src_Billing_Aug'!$E$6:$E$774,A481,'Src_Billing_Aug'!$D$6:$D$774,E481))</f>
        <v/>
      </c>
      <c r="P481" s="23">
        <f>IF(N481=0,"",SUMIFS('Src_Billing_Aug'!$L$6:$L$774,'Src_Billing_Aug'!$E$6:$E$774,A481,'Src_Billing_Aug'!$D$6:$D$774,E481))</f>
        <v/>
      </c>
      <c r="Q481" s="23">
        <f>SUMIFS('Src_Billing_Aug'!$M$6:$M$774,'Src_Billing_Aug'!$E$6:$E$774,A481,'Src_Billing_Aug'!$D$6:$D$774,E481)</f>
        <v/>
      </c>
      <c r="R481" s="23">
        <f>Q481-M481</f>
        <v/>
      </c>
      <c r="S481" s="21">
        <f>IF(N481=0,"MISSING CHARGE",IF(N481&gt;1,"DUPLICATE CHARGE",IF(ABS(R481)&lt;0.005,"MATCH","VARIANCE")))</f>
        <v/>
      </c>
      <c r="T481" s="21">
        <f>IF(AND(C481="COVERED",K481&gt;'Parameters &amp; Sources'!$B$13),"BOARD REVIEW - OVER 40 FT","")</f>
        <v/>
      </c>
      <c r="U481" s="21" t="inlineStr">
        <is>
          <t>slip_inventory_2026-08.csv; billing_transactions_2022_2026.csv</t>
        </is>
      </c>
    </row>
    <row r="482">
      <c r="A482" s="17">
        <f>'Src_Inventory'!A515</f>
        <v/>
      </c>
      <c r="B482" s="17">
        <f>'Src_Inventory'!B515</f>
        <v/>
      </c>
      <c r="C482" s="17">
        <f>'Src_Inventory'!G515</f>
        <v/>
      </c>
      <c r="D482" s="17">
        <f>"AC-"&amp;A482</f>
        <v/>
      </c>
      <c r="E482" s="17">
        <f>'Src_Inventory'!L515</f>
        <v/>
      </c>
      <c r="F482" s="17">
        <f>'Src_Inventory'!M515</f>
        <v/>
      </c>
      <c r="G482" s="17">
        <f>'Src_Inventory'!N515</f>
        <v/>
      </c>
      <c r="H482" s="18">
        <f>'Src_Inventory'!O515</f>
        <v/>
      </c>
      <c r="I482" s="18">
        <f>ROUNDUP(H482,0)</f>
        <v/>
      </c>
      <c r="J482" s="18">
        <f>'Src_Inventory'!E515</f>
        <v/>
      </c>
      <c r="K482" s="18">
        <f>MAX(I482,J482)</f>
        <v/>
      </c>
      <c r="L482" s="19">
        <f>IF(C482="COVERED",'Parameters &amp; Sources'!$B$11,'Parameters &amp; Sources'!$B$12)</f>
        <v/>
      </c>
      <c r="M482" s="19">
        <f>K482*L482</f>
        <v/>
      </c>
      <c r="N482" s="20">
        <f>COUNTIFS('Src_Billing_Aug'!$E$6:$E$774,A482,'Src_Billing_Aug'!$D$6:$D$774,E482)</f>
        <v/>
      </c>
      <c r="O482" s="18">
        <f>IF(N482=0,"",SUMIFS('Src_Billing_Aug'!$I$6:$I$774,'Src_Billing_Aug'!$E$6:$E$774,A482,'Src_Billing_Aug'!$D$6:$D$774,E482))</f>
        <v/>
      </c>
      <c r="P482" s="19">
        <f>IF(N482=0,"",SUMIFS('Src_Billing_Aug'!$L$6:$L$774,'Src_Billing_Aug'!$E$6:$E$774,A482,'Src_Billing_Aug'!$D$6:$D$774,E482))</f>
        <v/>
      </c>
      <c r="Q482" s="19">
        <f>SUMIFS('Src_Billing_Aug'!$M$6:$M$774,'Src_Billing_Aug'!$E$6:$E$774,A482,'Src_Billing_Aug'!$D$6:$D$774,E482)</f>
        <v/>
      </c>
      <c r="R482" s="19">
        <f>Q482-M482</f>
        <v/>
      </c>
      <c r="S482" s="17">
        <f>IF(N482=0,"MISSING CHARGE",IF(N482&gt;1,"DUPLICATE CHARGE",IF(ABS(R482)&lt;0.005,"MATCH","VARIANCE")))</f>
        <v/>
      </c>
      <c r="T482" s="17">
        <f>IF(AND(C482="COVERED",K482&gt;'Parameters &amp; Sources'!$B$13),"BOARD REVIEW - OVER 40 FT","")</f>
        <v/>
      </c>
      <c r="U482" s="17" t="inlineStr">
        <is>
          <t>slip_inventory_2026-08.csv; billing_transactions_2022_2026.csv</t>
        </is>
      </c>
    </row>
    <row r="483">
      <c r="A483" s="21">
        <f>'Src_Inventory'!A516</f>
        <v/>
      </c>
      <c r="B483" s="21">
        <f>'Src_Inventory'!B516</f>
        <v/>
      </c>
      <c r="C483" s="21">
        <f>'Src_Inventory'!G516</f>
        <v/>
      </c>
      <c r="D483" s="21">
        <f>"AC-"&amp;A483</f>
        <v/>
      </c>
      <c r="E483" s="21">
        <f>'Src_Inventory'!L516</f>
        <v/>
      </c>
      <c r="F483" s="21">
        <f>'Src_Inventory'!M516</f>
        <v/>
      </c>
      <c r="G483" s="21">
        <f>'Src_Inventory'!N516</f>
        <v/>
      </c>
      <c r="H483" s="22">
        <f>'Src_Inventory'!O516</f>
        <v/>
      </c>
      <c r="I483" s="22">
        <f>ROUNDUP(H483,0)</f>
        <v/>
      </c>
      <c r="J483" s="22">
        <f>'Src_Inventory'!E516</f>
        <v/>
      </c>
      <c r="K483" s="22">
        <f>MAX(I483,J483)</f>
        <v/>
      </c>
      <c r="L483" s="23">
        <f>IF(C483="COVERED",'Parameters &amp; Sources'!$B$11,'Parameters &amp; Sources'!$B$12)</f>
        <v/>
      </c>
      <c r="M483" s="23">
        <f>K483*L483</f>
        <v/>
      </c>
      <c r="N483" s="24">
        <f>COUNTIFS('Src_Billing_Aug'!$E$6:$E$774,A483,'Src_Billing_Aug'!$D$6:$D$774,E483)</f>
        <v/>
      </c>
      <c r="O483" s="22">
        <f>IF(N483=0,"",SUMIFS('Src_Billing_Aug'!$I$6:$I$774,'Src_Billing_Aug'!$E$6:$E$774,A483,'Src_Billing_Aug'!$D$6:$D$774,E483))</f>
        <v/>
      </c>
      <c r="P483" s="23">
        <f>IF(N483=0,"",SUMIFS('Src_Billing_Aug'!$L$6:$L$774,'Src_Billing_Aug'!$E$6:$E$774,A483,'Src_Billing_Aug'!$D$6:$D$774,E483))</f>
        <v/>
      </c>
      <c r="Q483" s="23">
        <f>SUMIFS('Src_Billing_Aug'!$M$6:$M$774,'Src_Billing_Aug'!$E$6:$E$774,A483,'Src_Billing_Aug'!$D$6:$D$774,E483)</f>
        <v/>
      </c>
      <c r="R483" s="23">
        <f>Q483-M483</f>
        <v/>
      </c>
      <c r="S483" s="21">
        <f>IF(N483=0,"MISSING CHARGE",IF(N483&gt;1,"DUPLICATE CHARGE",IF(ABS(R483)&lt;0.005,"MATCH","VARIANCE")))</f>
        <v/>
      </c>
      <c r="T483" s="21">
        <f>IF(AND(C483="COVERED",K483&gt;'Parameters &amp; Sources'!$B$13),"BOARD REVIEW - OVER 40 FT","")</f>
        <v/>
      </c>
      <c r="U483" s="21" t="inlineStr">
        <is>
          <t>slip_inventory_2026-08.csv; billing_transactions_2022_2026.csv</t>
        </is>
      </c>
    </row>
    <row r="484">
      <c r="A484" s="17">
        <f>'Src_Inventory'!A517</f>
        <v/>
      </c>
      <c r="B484" s="17">
        <f>'Src_Inventory'!B517</f>
        <v/>
      </c>
      <c r="C484" s="17">
        <f>'Src_Inventory'!G517</f>
        <v/>
      </c>
      <c r="D484" s="17">
        <f>"AC-"&amp;A484</f>
        <v/>
      </c>
      <c r="E484" s="17">
        <f>'Src_Inventory'!L517</f>
        <v/>
      </c>
      <c r="F484" s="17">
        <f>'Src_Inventory'!M517</f>
        <v/>
      </c>
      <c r="G484" s="17">
        <f>'Src_Inventory'!N517</f>
        <v/>
      </c>
      <c r="H484" s="18">
        <f>'Src_Inventory'!O517</f>
        <v/>
      </c>
      <c r="I484" s="18">
        <f>ROUNDUP(H484,0)</f>
        <v/>
      </c>
      <c r="J484" s="18">
        <f>'Src_Inventory'!E517</f>
        <v/>
      </c>
      <c r="K484" s="18">
        <f>MAX(I484,J484)</f>
        <v/>
      </c>
      <c r="L484" s="19">
        <f>IF(C484="COVERED",'Parameters &amp; Sources'!$B$11,'Parameters &amp; Sources'!$B$12)</f>
        <v/>
      </c>
      <c r="M484" s="19">
        <f>K484*L484</f>
        <v/>
      </c>
      <c r="N484" s="20">
        <f>COUNTIFS('Src_Billing_Aug'!$E$6:$E$774,A484,'Src_Billing_Aug'!$D$6:$D$774,E484)</f>
        <v/>
      </c>
      <c r="O484" s="18">
        <f>IF(N484=0,"",SUMIFS('Src_Billing_Aug'!$I$6:$I$774,'Src_Billing_Aug'!$E$6:$E$774,A484,'Src_Billing_Aug'!$D$6:$D$774,E484))</f>
        <v/>
      </c>
      <c r="P484" s="19">
        <f>IF(N484=0,"",SUMIFS('Src_Billing_Aug'!$L$6:$L$774,'Src_Billing_Aug'!$E$6:$E$774,A484,'Src_Billing_Aug'!$D$6:$D$774,E484))</f>
        <v/>
      </c>
      <c r="Q484" s="19">
        <f>SUMIFS('Src_Billing_Aug'!$M$6:$M$774,'Src_Billing_Aug'!$E$6:$E$774,A484,'Src_Billing_Aug'!$D$6:$D$774,E484)</f>
        <v/>
      </c>
      <c r="R484" s="19">
        <f>Q484-M484</f>
        <v/>
      </c>
      <c r="S484" s="17">
        <f>IF(N484=0,"MISSING CHARGE",IF(N484&gt;1,"DUPLICATE CHARGE",IF(ABS(R484)&lt;0.005,"MATCH","VARIANCE")))</f>
        <v/>
      </c>
      <c r="T484" s="17">
        <f>IF(AND(C484="COVERED",K484&gt;'Parameters &amp; Sources'!$B$13),"BOARD REVIEW - OVER 40 FT","")</f>
        <v/>
      </c>
      <c r="U484" s="17" t="inlineStr">
        <is>
          <t>slip_inventory_2026-08.csv; billing_transactions_2022_2026.csv</t>
        </is>
      </c>
    </row>
    <row r="485">
      <c r="A485" s="21">
        <f>'Src_Inventory'!A518</f>
        <v/>
      </c>
      <c r="B485" s="21">
        <f>'Src_Inventory'!B518</f>
        <v/>
      </c>
      <c r="C485" s="21">
        <f>'Src_Inventory'!G518</f>
        <v/>
      </c>
      <c r="D485" s="21">
        <f>"AC-"&amp;A485</f>
        <v/>
      </c>
      <c r="E485" s="21">
        <f>'Src_Inventory'!L518</f>
        <v/>
      </c>
      <c r="F485" s="21">
        <f>'Src_Inventory'!M518</f>
        <v/>
      </c>
      <c r="G485" s="21">
        <f>'Src_Inventory'!N518</f>
        <v/>
      </c>
      <c r="H485" s="22">
        <f>'Src_Inventory'!O518</f>
        <v/>
      </c>
      <c r="I485" s="22">
        <f>ROUNDUP(H485,0)</f>
        <v/>
      </c>
      <c r="J485" s="22">
        <f>'Src_Inventory'!E518</f>
        <v/>
      </c>
      <c r="K485" s="22">
        <f>MAX(I485,J485)</f>
        <v/>
      </c>
      <c r="L485" s="23">
        <f>IF(C485="COVERED",'Parameters &amp; Sources'!$B$11,'Parameters &amp; Sources'!$B$12)</f>
        <v/>
      </c>
      <c r="M485" s="23">
        <f>K485*L485</f>
        <v/>
      </c>
      <c r="N485" s="24">
        <f>COUNTIFS('Src_Billing_Aug'!$E$6:$E$774,A485,'Src_Billing_Aug'!$D$6:$D$774,E485)</f>
        <v/>
      </c>
      <c r="O485" s="22">
        <f>IF(N485=0,"",SUMIFS('Src_Billing_Aug'!$I$6:$I$774,'Src_Billing_Aug'!$E$6:$E$774,A485,'Src_Billing_Aug'!$D$6:$D$774,E485))</f>
        <v/>
      </c>
      <c r="P485" s="23">
        <f>IF(N485=0,"",SUMIFS('Src_Billing_Aug'!$L$6:$L$774,'Src_Billing_Aug'!$E$6:$E$774,A485,'Src_Billing_Aug'!$D$6:$D$774,E485))</f>
        <v/>
      </c>
      <c r="Q485" s="23">
        <f>SUMIFS('Src_Billing_Aug'!$M$6:$M$774,'Src_Billing_Aug'!$E$6:$E$774,A485,'Src_Billing_Aug'!$D$6:$D$774,E485)</f>
        <v/>
      </c>
      <c r="R485" s="23">
        <f>Q485-M485</f>
        <v/>
      </c>
      <c r="S485" s="21">
        <f>IF(N485=0,"MISSING CHARGE",IF(N485&gt;1,"DUPLICATE CHARGE",IF(ABS(R485)&lt;0.005,"MATCH","VARIANCE")))</f>
        <v/>
      </c>
      <c r="T485" s="21">
        <f>IF(AND(C485="COVERED",K485&gt;'Parameters &amp; Sources'!$B$13),"BOARD REVIEW - OVER 40 FT","")</f>
        <v/>
      </c>
      <c r="U485" s="21" t="inlineStr">
        <is>
          <t>slip_inventory_2026-08.csv; billing_transactions_2022_2026.csv</t>
        </is>
      </c>
    </row>
    <row r="486">
      <c r="A486" s="17">
        <f>'Src_Inventory'!A519</f>
        <v/>
      </c>
      <c r="B486" s="17">
        <f>'Src_Inventory'!B519</f>
        <v/>
      </c>
      <c r="C486" s="17">
        <f>'Src_Inventory'!G519</f>
        <v/>
      </c>
      <c r="D486" s="17">
        <f>"AC-"&amp;A486</f>
        <v/>
      </c>
      <c r="E486" s="17">
        <f>'Src_Inventory'!L519</f>
        <v/>
      </c>
      <c r="F486" s="17">
        <f>'Src_Inventory'!M519</f>
        <v/>
      </c>
      <c r="G486" s="17">
        <f>'Src_Inventory'!N519</f>
        <v/>
      </c>
      <c r="H486" s="18">
        <f>'Src_Inventory'!O519</f>
        <v/>
      </c>
      <c r="I486" s="18">
        <f>ROUNDUP(H486,0)</f>
        <v/>
      </c>
      <c r="J486" s="18">
        <f>'Src_Inventory'!E519</f>
        <v/>
      </c>
      <c r="K486" s="18">
        <f>MAX(I486,J486)</f>
        <v/>
      </c>
      <c r="L486" s="19">
        <f>IF(C486="COVERED",'Parameters &amp; Sources'!$B$11,'Parameters &amp; Sources'!$B$12)</f>
        <v/>
      </c>
      <c r="M486" s="19">
        <f>K486*L486</f>
        <v/>
      </c>
      <c r="N486" s="20">
        <f>COUNTIFS('Src_Billing_Aug'!$E$6:$E$774,A486,'Src_Billing_Aug'!$D$6:$D$774,E486)</f>
        <v/>
      </c>
      <c r="O486" s="18">
        <f>IF(N486=0,"",SUMIFS('Src_Billing_Aug'!$I$6:$I$774,'Src_Billing_Aug'!$E$6:$E$774,A486,'Src_Billing_Aug'!$D$6:$D$774,E486))</f>
        <v/>
      </c>
      <c r="P486" s="19">
        <f>IF(N486=0,"",SUMIFS('Src_Billing_Aug'!$L$6:$L$774,'Src_Billing_Aug'!$E$6:$E$774,A486,'Src_Billing_Aug'!$D$6:$D$774,E486))</f>
        <v/>
      </c>
      <c r="Q486" s="19">
        <f>SUMIFS('Src_Billing_Aug'!$M$6:$M$774,'Src_Billing_Aug'!$E$6:$E$774,A486,'Src_Billing_Aug'!$D$6:$D$774,E486)</f>
        <v/>
      </c>
      <c r="R486" s="19">
        <f>Q486-M486</f>
        <v/>
      </c>
      <c r="S486" s="17">
        <f>IF(N486=0,"MISSING CHARGE",IF(N486&gt;1,"DUPLICATE CHARGE",IF(ABS(R486)&lt;0.005,"MATCH","VARIANCE")))</f>
        <v/>
      </c>
      <c r="T486" s="17">
        <f>IF(AND(C486="COVERED",K486&gt;'Parameters &amp; Sources'!$B$13),"BOARD REVIEW - OVER 40 FT","")</f>
        <v/>
      </c>
      <c r="U486" s="17" t="inlineStr">
        <is>
          <t>slip_inventory_2026-08.csv; billing_transactions_2022_2026.csv</t>
        </is>
      </c>
    </row>
    <row r="487">
      <c r="A487" s="21">
        <f>'Src_Inventory'!A520</f>
        <v/>
      </c>
      <c r="B487" s="21">
        <f>'Src_Inventory'!B520</f>
        <v/>
      </c>
      <c r="C487" s="21">
        <f>'Src_Inventory'!G520</f>
        <v/>
      </c>
      <c r="D487" s="21">
        <f>"AC-"&amp;A487</f>
        <v/>
      </c>
      <c r="E487" s="21">
        <f>'Src_Inventory'!L520</f>
        <v/>
      </c>
      <c r="F487" s="21">
        <f>'Src_Inventory'!M520</f>
        <v/>
      </c>
      <c r="G487" s="21">
        <f>'Src_Inventory'!N520</f>
        <v/>
      </c>
      <c r="H487" s="22">
        <f>'Src_Inventory'!O520</f>
        <v/>
      </c>
      <c r="I487" s="22">
        <f>ROUNDUP(H487,0)</f>
        <v/>
      </c>
      <c r="J487" s="22">
        <f>'Src_Inventory'!E520</f>
        <v/>
      </c>
      <c r="K487" s="22">
        <f>MAX(I487,J487)</f>
        <v/>
      </c>
      <c r="L487" s="23">
        <f>IF(C487="COVERED",'Parameters &amp; Sources'!$B$11,'Parameters &amp; Sources'!$B$12)</f>
        <v/>
      </c>
      <c r="M487" s="23">
        <f>K487*L487</f>
        <v/>
      </c>
      <c r="N487" s="24">
        <f>COUNTIFS('Src_Billing_Aug'!$E$6:$E$774,A487,'Src_Billing_Aug'!$D$6:$D$774,E487)</f>
        <v/>
      </c>
      <c r="O487" s="22">
        <f>IF(N487=0,"",SUMIFS('Src_Billing_Aug'!$I$6:$I$774,'Src_Billing_Aug'!$E$6:$E$774,A487,'Src_Billing_Aug'!$D$6:$D$774,E487))</f>
        <v/>
      </c>
      <c r="P487" s="23">
        <f>IF(N487=0,"",SUMIFS('Src_Billing_Aug'!$L$6:$L$774,'Src_Billing_Aug'!$E$6:$E$774,A487,'Src_Billing_Aug'!$D$6:$D$774,E487))</f>
        <v/>
      </c>
      <c r="Q487" s="23">
        <f>SUMIFS('Src_Billing_Aug'!$M$6:$M$774,'Src_Billing_Aug'!$E$6:$E$774,A487,'Src_Billing_Aug'!$D$6:$D$774,E487)</f>
        <v/>
      </c>
      <c r="R487" s="23">
        <f>Q487-M487</f>
        <v/>
      </c>
      <c r="S487" s="21">
        <f>IF(N487=0,"MISSING CHARGE",IF(N487&gt;1,"DUPLICATE CHARGE",IF(ABS(R487)&lt;0.005,"MATCH","VARIANCE")))</f>
        <v/>
      </c>
      <c r="T487" s="21">
        <f>IF(AND(C487="COVERED",K487&gt;'Parameters &amp; Sources'!$B$13),"BOARD REVIEW - OVER 40 FT","")</f>
        <v/>
      </c>
      <c r="U487" s="21" t="inlineStr">
        <is>
          <t>slip_inventory_2026-08.csv; billing_transactions_2022_2026.csv</t>
        </is>
      </c>
    </row>
    <row r="488">
      <c r="A488" s="17">
        <f>'Src_Inventory'!A521</f>
        <v/>
      </c>
      <c r="B488" s="17">
        <f>'Src_Inventory'!B521</f>
        <v/>
      </c>
      <c r="C488" s="17">
        <f>'Src_Inventory'!G521</f>
        <v/>
      </c>
      <c r="D488" s="17">
        <f>"AC-"&amp;A488</f>
        <v/>
      </c>
      <c r="E488" s="17">
        <f>'Src_Inventory'!L521</f>
        <v/>
      </c>
      <c r="F488" s="17">
        <f>'Src_Inventory'!M521</f>
        <v/>
      </c>
      <c r="G488" s="17">
        <f>'Src_Inventory'!N521</f>
        <v/>
      </c>
      <c r="H488" s="18">
        <f>'Src_Inventory'!O521</f>
        <v/>
      </c>
      <c r="I488" s="18">
        <f>ROUNDUP(H488,0)</f>
        <v/>
      </c>
      <c r="J488" s="18">
        <f>'Src_Inventory'!E521</f>
        <v/>
      </c>
      <c r="K488" s="18">
        <f>MAX(I488,J488)</f>
        <v/>
      </c>
      <c r="L488" s="19">
        <f>IF(C488="COVERED",'Parameters &amp; Sources'!$B$11,'Parameters &amp; Sources'!$B$12)</f>
        <v/>
      </c>
      <c r="M488" s="19">
        <f>K488*L488</f>
        <v/>
      </c>
      <c r="N488" s="20">
        <f>COUNTIFS('Src_Billing_Aug'!$E$6:$E$774,A488,'Src_Billing_Aug'!$D$6:$D$774,E488)</f>
        <v/>
      </c>
      <c r="O488" s="18">
        <f>IF(N488=0,"",SUMIFS('Src_Billing_Aug'!$I$6:$I$774,'Src_Billing_Aug'!$E$6:$E$774,A488,'Src_Billing_Aug'!$D$6:$D$774,E488))</f>
        <v/>
      </c>
      <c r="P488" s="19">
        <f>IF(N488=0,"",SUMIFS('Src_Billing_Aug'!$L$6:$L$774,'Src_Billing_Aug'!$E$6:$E$774,A488,'Src_Billing_Aug'!$D$6:$D$774,E488))</f>
        <v/>
      </c>
      <c r="Q488" s="19">
        <f>SUMIFS('Src_Billing_Aug'!$M$6:$M$774,'Src_Billing_Aug'!$E$6:$E$774,A488,'Src_Billing_Aug'!$D$6:$D$774,E488)</f>
        <v/>
      </c>
      <c r="R488" s="19">
        <f>Q488-M488</f>
        <v/>
      </c>
      <c r="S488" s="17">
        <f>IF(N488=0,"MISSING CHARGE",IF(N488&gt;1,"DUPLICATE CHARGE",IF(ABS(R488)&lt;0.005,"MATCH","VARIANCE")))</f>
        <v/>
      </c>
      <c r="T488" s="17">
        <f>IF(AND(C488="COVERED",K488&gt;'Parameters &amp; Sources'!$B$13),"BOARD REVIEW - OVER 40 FT","")</f>
        <v/>
      </c>
      <c r="U488" s="17" t="inlineStr">
        <is>
          <t>slip_inventory_2026-08.csv; billing_transactions_2022_2026.csv</t>
        </is>
      </c>
    </row>
    <row r="489">
      <c r="A489" s="21">
        <f>'Src_Inventory'!A523</f>
        <v/>
      </c>
      <c r="B489" s="21">
        <f>'Src_Inventory'!B523</f>
        <v/>
      </c>
      <c r="C489" s="21">
        <f>'Src_Inventory'!G523</f>
        <v/>
      </c>
      <c r="D489" s="21">
        <f>"AC-"&amp;A489</f>
        <v/>
      </c>
      <c r="E489" s="21">
        <f>'Src_Inventory'!L523</f>
        <v/>
      </c>
      <c r="F489" s="21">
        <f>'Src_Inventory'!M523</f>
        <v/>
      </c>
      <c r="G489" s="21">
        <f>'Src_Inventory'!N523</f>
        <v/>
      </c>
      <c r="H489" s="22">
        <f>'Src_Inventory'!O523</f>
        <v/>
      </c>
      <c r="I489" s="22">
        <f>ROUNDUP(H489,0)</f>
        <v/>
      </c>
      <c r="J489" s="22">
        <f>'Src_Inventory'!E523</f>
        <v/>
      </c>
      <c r="K489" s="22">
        <f>MAX(I489,J489)</f>
        <v/>
      </c>
      <c r="L489" s="23">
        <f>IF(C489="COVERED",'Parameters &amp; Sources'!$B$11,'Parameters &amp; Sources'!$B$12)</f>
        <v/>
      </c>
      <c r="M489" s="23">
        <f>K489*L489</f>
        <v/>
      </c>
      <c r="N489" s="24">
        <f>COUNTIFS('Src_Billing_Aug'!$E$6:$E$774,A489,'Src_Billing_Aug'!$D$6:$D$774,E489)</f>
        <v/>
      </c>
      <c r="O489" s="22">
        <f>IF(N489=0,"",SUMIFS('Src_Billing_Aug'!$I$6:$I$774,'Src_Billing_Aug'!$E$6:$E$774,A489,'Src_Billing_Aug'!$D$6:$D$774,E489))</f>
        <v/>
      </c>
      <c r="P489" s="23">
        <f>IF(N489=0,"",SUMIFS('Src_Billing_Aug'!$L$6:$L$774,'Src_Billing_Aug'!$E$6:$E$774,A489,'Src_Billing_Aug'!$D$6:$D$774,E489))</f>
        <v/>
      </c>
      <c r="Q489" s="23">
        <f>SUMIFS('Src_Billing_Aug'!$M$6:$M$774,'Src_Billing_Aug'!$E$6:$E$774,A489,'Src_Billing_Aug'!$D$6:$D$774,E489)</f>
        <v/>
      </c>
      <c r="R489" s="23">
        <f>Q489-M489</f>
        <v/>
      </c>
      <c r="S489" s="21">
        <f>IF(N489=0,"MISSING CHARGE",IF(N489&gt;1,"DUPLICATE CHARGE",IF(ABS(R489)&lt;0.005,"MATCH","VARIANCE")))</f>
        <v/>
      </c>
      <c r="T489" s="21">
        <f>IF(AND(C489="COVERED",K489&gt;'Parameters &amp; Sources'!$B$13),"BOARD REVIEW - OVER 40 FT","")</f>
        <v/>
      </c>
      <c r="U489" s="21" t="inlineStr">
        <is>
          <t>slip_inventory_2026-08.csv; billing_transactions_2022_2026.csv</t>
        </is>
      </c>
    </row>
    <row r="490">
      <c r="A490" s="17">
        <f>'Src_Inventory'!A524</f>
        <v/>
      </c>
      <c r="B490" s="17">
        <f>'Src_Inventory'!B524</f>
        <v/>
      </c>
      <c r="C490" s="17">
        <f>'Src_Inventory'!G524</f>
        <v/>
      </c>
      <c r="D490" s="17">
        <f>"AC-"&amp;A490</f>
        <v/>
      </c>
      <c r="E490" s="17">
        <f>'Src_Inventory'!L524</f>
        <v/>
      </c>
      <c r="F490" s="17">
        <f>'Src_Inventory'!M524</f>
        <v/>
      </c>
      <c r="G490" s="17">
        <f>'Src_Inventory'!N524</f>
        <v/>
      </c>
      <c r="H490" s="18">
        <f>'Src_Inventory'!O524</f>
        <v/>
      </c>
      <c r="I490" s="18">
        <f>ROUNDUP(H490,0)</f>
        <v/>
      </c>
      <c r="J490" s="18">
        <f>'Src_Inventory'!E524</f>
        <v/>
      </c>
      <c r="K490" s="18">
        <f>MAX(I490,J490)</f>
        <v/>
      </c>
      <c r="L490" s="19">
        <f>IF(C490="COVERED",'Parameters &amp; Sources'!$B$11,'Parameters &amp; Sources'!$B$12)</f>
        <v/>
      </c>
      <c r="M490" s="19">
        <f>K490*L490</f>
        <v/>
      </c>
      <c r="N490" s="20">
        <f>COUNTIFS('Src_Billing_Aug'!$E$6:$E$774,A490,'Src_Billing_Aug'!$D$6:$D$774,E490)</f>
        <v/>
      </c>
      <c r="O490" s="18">
        <f>IF(N490=0,"",SUMIFS('Src_Billing_Aug'!$I$6:$I$774,'Src_Billing_Aug'!$E$6:$E$774,A490,'Src_Billing_Aug'!$D$6:$D$774,E490))</f>
        <v/>
      </c>
      <c r="P490" s="19">
        <f>IF(N490=0,"",SUMIFS('Src_Billing_Aug'!$L$6:$L$774,'Src_Billing_Aug'!$E$6:$E$774,A490,'Src_Billing_Aug'!$D$6:$D$774,E490))</f>
        <v/>
      </c>
      <c r="Q490" s="19">
        <f>SUMIFS('Src_Billing_Aug'!$M$6:$M$774,'Src_Billing_Aug'!$E$6:$E$774,A490,'Src_Billing_Aug'!$D$6:$D$774,E490)</f>
        <v/>
      </c>
      <c r="R490" s="19">
        <f>Q490-M490</f>
        <v/>
      </c>
      <c r="S490" s="17">
        <f>IF(N490=0,"MISSING CHARGE",IF(N490&gt;1,"DUPLICATE CHARGE",IF(ABS(R490)&lt;0.005,"MATCH","VARIANCE")))</f>
        <v/>
      </c>
      <c r="T490" s="17">
        <f>IF(AND(C490="COVERED",K490&gt;'Parameters &amp; Sources'!$B$13),"BOARD REVIEW - OVER 40 FT","")</f>
        <v/>
      </c>
      <c r="U490" s="17" t="inlineStr">
        <is>
          <t>slip_inventory_2026-08.csv; billing_transactions_2022_2026.csv</t>
        </is>
      </c>
    </row>
    <row r="491">
      <c r="A491" s="21">
        <f>'Src_Inventory'!A525</f>
        <v/>
      </c>
      <c r="B491" s="21">
        <f>'Src_Inventory'!B525</f>
        <v/>
      </c>
      <c r="C491" s="21">
        <f>'Src_Inventory'!G525</f>
        <v/>
      </c>
      <c r="D491" s="21">
        <f>"AC-"&amp;A491</f>
        <v/>
      </c>
      <c r="E491" s="21">
        <f>'Src_Inventory'!L525</f>
        <v/>
      </c>
      <c r="F491" s="21">
        <f>'Src_Inventory'!M525</f>
        <v/>
      </c>
      <c r="G491" s="21">
        <f>'Src_Inventory'!N525</f>
        <v/>
      </c>
      <c r="H491" s="22">
        <f>'Src_Inventory'!O525</f>
        <v/>
      </c>
      <c r="I491" s="22">
        <f>ROUNDUP(H491,0)</f>
        <v/>
      </c>
      <c r="J491" s="22">
        <f>'Src_Inventory'!E525</f>
        <v/>
      </c>
      <c r="K491" s="22">
        <f>MAX(I491,J491)</f>
        <v/>
      </c>
      <c r="L491" s="23">
        <f>IF(C491="COVERED",'Parameters &amp; Sources'!$B$11,'Parameters &amp; Sources'!$B$12)</f>
        <v/>
      </c>
      <c r="M491" s="23">
        <f>K491*L491</f>
        <v/>
      </c>
      <c r="N491" s="24">
        <f>COUNTIFS('Src_Billing_Aug'!$E$6:$E$774,A491,'Src_Billing_Aug'!$D$6:$D$774,E491)</f>
        <v/>
      </c>
      <c r="O491" s="22">
        <f>IF(N491=0,"",SUMIFS('Src_Billing_Aug'!$I$6:$I$774,'Src_Billing_Aug'!$E$6:$E$774,A491,'Src_Billing_Aug'!$D$6:$D$774,E491))</f>
        <v/>
      </c>
      <c r="P491" s="23">
        <f>IF(N491=0,"",SUMIFS('Src_Billing_Aug'!$L$6:$L$774,'Src_Billing_Aug'!$E$6:$E$774,A491,'Src_Billing_Aug'!$D$6:$D$774,E491))</f>
        <v/>
      </c>
      <c r="Q491" s="23">
        <f>SUMIFS('Src_Billing_Aug'!$M$6:$M$774,'Src_Billing_Aug'!$E$6:$E$774,A491,'Src_Billing_Aug'!$D$6:$D$774,E491)</f>
        <v/>
      </c>
      <c r="R491" s="23">
        <f>Q491-M491</f>
        <v/>
      </c>
      <c r="S491" s="21">
        <f>IF(N491=0,"MISSING CHARGE",IF(N491&gt;1,"DUPLICATE CHARGE",IF(ABS(R491)&lt;0.005,"MATCH","VARIANCE")))</f>
        <v/>
      </c>
      <c r="T491" s="21">
        <f>IF(AND(C491="COVERED",K491&gt;'Parameters &amp; Sources'!$B$13),"BOARD REVIEW - OVER 40 FT","")</f>
        <v/>
      </c>
      <c r="U491" s="21" t="inlineStr">
        <is>
          <t>slip_inventory_2026-08.csv; billing_transactions_2022_2026.csv</t>
        </is>
      </c>
    </row>
    <row r="492">
      <c r="A492" s="17">
        <f>'Src_Inventory'!A526</f>
        <v/>
      </c>
      <c r="B492" s="17">
        <f>'Src_Inventory'!B526</f>
        <v/>
      </c>
      <c r="C492" s="17">
        <f>'Src_Inventory'!G526</f>
        <v/>
      </c>
      <c r="D492" s="17">
        <f>"AC-"&amp;A492</f>
        <v/>
      </c>
      <c r="E492" s="17">
        <f>'Src_Inventory'!L526</f>
        <v/>
      </c>
      <c r="F492" s="17">
        <f>'Src_Inventory'!M526</f>
        <v/>
      </c>
      <c r="G492" s="17">
        <f>'Src_Inventory'!N526</f>
        <v/>
      </c>
      <c r="H492" s="18">
        <f>'Src_Inventory'!O526</f>
        <v/>
      </c>
      <c r="I492" s="18">
        <f>ROUNDUP(H492,0)</f>
        <v/>
      </c>
      <c r="J492" s="18">
        <f>'Src_Inventory'!E526</f>
        <v/>
      </c>
      <c r="K492" s="18">
        <f>MAX(I492,J492)</f>
        <v/>
      </c>
      <c r="L492" s="19">
        <f>IF(C492="COVERED",'Parameters &amp; Sources'!$B$11,'Parameters &amp; Sources'!$B$12)</f>
        <v/>
      </c>
      <c r="M492" s="19">
        <f>K492*L492</f>
        <v/>
      </c>
      <c r="N492" s="20">
        <f>COUNTIFS('Src_Billing_Aug'!$E$6:$E$774,A492,'Src_Billing_Aug'!$D$6:$D$774,E492)</f>
        <v/>
      </c>
      <c r="O492" s="18">
        <f>IF(N492=0,"",SUMIFS('Src_Billing_Aug'!$I$6:$I$774,'Src_Billing_Aug'!$E$6:$E$774,A492,'Src_Billing_Aug'!$D$6:$D$774,E492))</f>
        <v/>
      </c>
      <c r="P492" s="19">
        <f>IF(N492=0,"",SUMIFS('Src_Billing_Aug'!$L$6:$L$774,'Src_Billing_Aug'!$E$6:$E$774,A492,'Src_Billing_Aug'!$D$6:$D$774,E492))</f>
        <v/>
      </c>
      <c r="Q492" s="19">
        <f>SUMIFS('Src_Billing_Aug'!$M$6:$M$774,'Src_Billing_Aug'!$E$6:$E$774,A492,'Src_Billing_Aug'!$D$6:$D$774,E492)</f>
        <v/>
      </c>
      <c r="R492" s="19">
        <f>Q492-M492</f>
        <v/>
      </c>
      <c r="S492" s="17">
        <f>IF(N492=0,"MISSING CHARGE",IF(N492&gt;1,"DUPLICATE CHARGE",IF(ABS(R492)&lt;0.005,"MATCH","VARIANCE")))</f>
        <v/>
      </c>
      <c r="T492" s="17">
        <f>IF(AND(C492="COVERED",K492&gt;'Parameters &amp; Sources'!$B$13),"BOARD REVIEW - OVER 40 FT","")</f>
        <v/>
      </c>
      <c r="U492" s="17" t="inlineStr">
        <is>
          <t>slip_inventory_2026-08.csv; billing_transactions_2022_2026.csv</t>
        </is>
      </c>
    </row>
    <row r="493">
      <c r="A493" s="21">
        <f>'Src_Inventory'!A527</f>
        <v/>
      </c>
      <c r="B493" s="21">
        <f>'Src_Inventory'!B527</f>
        <v/>
      </c>
      <c r="C493" s="21">
        <f>'Src_Inventory'!G527</f>
        <v/>
      </c>
      <c r="D493" s="21">
        <f>"AC-"&amp;A493</f>
        <v/>
      </c>
      <c r="E493" s="21">
        <f>'Src_Inventory'!L527</f>
        <v/>
      </c>
      <c r="F493" s="21">
        <f>'Src_Inventory'!M527</f>
        <v/>
      </c>
      <c r="G493" s="21">
        <f>'Src_Inventory'!N527</f>
        <v/>
      </c>
      <c r="H493" s="22">
        <f>'Src_Inventory'!O527</f>
        <v/>
      </c>
      <c r="I493" s="22">
        <f>ROUNDUP(H493,0)</f>
        <v/>
      </c>
      <c r="J493" s="22">
        <f>'Src_Inventory'!E527</f>
        <v/>
      </c>
      <c r="K493" s="22">
        <f>MAX(I493,J493)</f>
        <v/>
      </c>
      <c r="L493" s="23">
        <f>IF(C493="COVERED",'Parameters &amp; Sources'!$B$11,'Parameters &amp; Sources'!$B$12)</f>
        <v/>
      </c>
      <c r="M493" s="23">
        <f>K493*L493</f>
        <v/>
      </c>
      <c r="N493" s="24">
        <f>COUNTIFS('Src_Billing_Aug'!$E$6:$E$774,A493,'Src_Billing_Aug'!$D$6:$D$774,E493)</f>
        <v/>
      </c>
      <c r="O493" s="22">
        <f>IF(N493=0,"",SUMIFS('Src_Billing_Aug'!$I$6:$I$774,'Src_Billing_Aug'!$E$6:$E$774,A493,'Src_Billing_Aug'!$D$6:$D$774,E493))</f>
        <v/>
      </c>
      <c r="P493" s="23">
        <f>IF(N493=0,"",SUMIFS('Src_Billing_Aug'!$L$6:$L$774,'Src_Billing_Aug'!$E$6:$E$774,A493,'Src_Billing_Aug'!$D$6:$D$774,E493))</f>
        <v/>
      </c>
      <c r="Q493" s="23">
        <f>SUMIFS('Src_Billing_Aug'!$M$6:$M$774,'Src_Billing_Aug'!$E$6:$E$774,A493,'Src_Billing_Aug'!$D$6:$D$774,E493)</f>
        <v/>
      </c>
      <c r="R493" s="23">
        <f>Q493-M493</f>
        <v/>
      </c>
      <c r="S493" s="21">
        <f>IF(N493=0,"MISSING CHARGE",IF(N493&gt;1,"DUPLICATE CHARGE",IF(ABS(R493)&lt;0.005,"MATCH","VARIANCE")))</f>
        <v/>
      </c>
      <c r="T493" s="21">
        <f>IF(AND(C493="COVERED",K493&gt;'Parameters &amp; Sources'!$B$13),"BOARD REVIEW - OVER 40 FT","")</f>
        <v/>
      </c>
      <c r="U493" s="21" t="inlineStr">
        <is>
          <t>slip_inventory_2026-08.csv; billing_transactions_2022_2026.csv</t>
        </is>
      </c>
    </row>
    <row r="494">
      <c r="A494" s="17">
        <f>'Src_Inventory'!A528</f>
        <v/>
      </c>
      <c r="B494" s="17">
        <f>'Src_Inventory'!B528</f>
        <v/>
      </c>
      <c r="C494" s="17">
        <f>'Src_Inventory'!G528</f>
        <v/>
      </c>
      <c r="D494" s="17">
        <f>"AC-"&amp;A494</f>
        <v/>
      </c>
      <c r="E494" s="17">
        <f>'Src_Inventory'!L528</f>
        <v/>
      </c>
      <c r="F494" s="17">
        <f>'Src_Inventory'!M528</f>
        <v/>
      </c>
      <c r="G494" s="17">
        <f>'Src_Inventory'!N528</f>
        <v/>
      </c>
      <c r="H494" s="18">
        <f>'Src_Inventory'!O528</f>
        <v/>
      </c>
      <c r="I494" s="18">
        <f>ROUNDUP(H494,0)</f>
        <v/>
      </c>
      <c r="J494" s="18">
        <f>'Src_Inventory'!E528</f>
        <v/>
      </c>
      <c r="K494" s="18">
        <f>MAX(I494,J494)</f>
        <v/>
      </c>
      <c r="L494" s="19">
        <f>IF(C494="COVERED",'Parameters &amp; Sources'!$B$11,'Parameters &amp; Sources'!$B$12)</f>
        <v/>
      </c>
      <c r="M494" s="19">
        <f>K494*L494</f>
        <v/>
      </c>
      <c r="N494" s="20">
        <f>COUNTIFS('Src_Billing_Aug'!$E$6:$E$774,A494,'Src_Billing_Aug'!$D$6:$D$774,E494)</f>
        <v/>
      </c>
      <c r="O494" s="18">
        <f>IF(N494=0,"",SUMIFS('Src_Billing_Aug'!$I$6:$I$774,'Src_Billing_Aug'!$E$6:$E$774,A494,'Src_Billing_Aug'!$D$6:$D$774,E494))</f>
        <v/>
      </c>
      <c r="P494" s="19">
        <f>IF(N494=0,"",SUMIFS('Src_Billing_Aug'!$L$6:$L$774,'Src_Billing_Aug'!$E$6:$E$774,A494,'Src_Billing_Aug'!$D$6:$D$774,E494))</f>
        <v/>
      </c>
      <c r="Q494" s="19">
        <f>SUMIFS('Src_Billing_Aug'!$M$6:$M$774,'Src_Billing_Aug'!$E$6:$E$774,A494,'Src_Billing_Aug'!$D$6:$D$774,E494)</f>
        <v/>
      </c>
      <c r="R494" s="19">
        <f>Q494-M494</f>
        <v/>
      </c>
      <c r="S494" s="17">
        <f>IF(N494=0,"MISSING CHARGE",IF(N494&gt;1,"DUPLICATE CHARGE",IF(ABS(R494)&lt;0.005,"MATCH","VARIANCE")))</f>
        <v/>
      </c>
      <c r="T494" s="17">
        <f>IF(AND(C494="COVERED",K494&gt;'Parameters &amp; Sources'!$B$13),"BOARD REVIEW - OVER 40 FT","")</f>
        <v/>
      </c>
      <c r="U494" s="17" t="inlineStr">
        <is>
          <t>slip_inventory_2026-08.csv; billing_transactions_2022_2026.csv</t>
        </is>
      </c>
    </row>
    <row r="495">
      <c r="A495" s="21">
        <f>'Src_Inventory'!A529</f>
        <v/>
      </c>
      <c r="B495" s="21">
        <f>'Src_Inventory'!B529</f>
        <v/>
      </c>
      <c r="C495" s="21">
        <f>'Src_Inventory'!G529</f>
        <v/>
      </c>
      <c r="D495" s="21">
        <f>"AC-"&amp;A495</f>
        <v/>
      </c>
      <c r="E495" s="21">
        <f>'Src_Inventory'!L529</f>
        <v/>
      </c>
      <c r="F495" s="21">
        <f>'Src_Inventory'!M529</f>
        <v/>
      </c>
      <c r="G495" s="21">
        <f>'Src_Inventory'!N529</f>
        <v/>
      </c>
      <c r="H495" s="22">
        <f>'Src_Inventory'!O529</f>
        <v/>
      </c>
      <c r="I495" s="22">
        <f>ROUNDUP(H495,0)</f>
        <v/>
      </c>
      <c r="J495" s="22">
        <f>'Src_Inventory'!E529</f>
        <v/>
      </c>
      <c r="K495" s="22">
        <f>MAX(I495,J495)</f>
        <v/>
      </c>
      <c r="L495" s="23">
        <f>IF(C495="COVERED",'Parameters &amp; Sources'!$B$11,'Parameters &amp; Sources'!$B$12)</f>
        <v/>
      </c>
      <c r="M495" s="23">
        <f>K495*L495</f>
        <v/>
      </c>
      <c r="N495" s="24">
        <f>COUNTIFS('Src_Billing_Aug'!$E$6:$E$774,A495,'Src_Billing_Aug'!$D$6:$D$774,E495)</f>
        <v/>
      </c>
      <c r="O495" s="22">
        <f>IF(N495=0,"",SUMIFS('Src_Billing_Aug'!$I$6:$I$774,'Src_Billing_Aug'!$E$6:$E$774,A495,'Src_Billing_Aug'!$D$6:$D$774,E495))</f>
        <v/>
      </c>
      <c r="P495" s="23">
        <f>IF(N495=0,"",SUMIFS('Src_Billing_Aug'!$L$6:$L$774,'Src_Billing_Aug'!$E$6:$E$774,A495,'Src_Billing_Aug'!$D$6:$D$774,E495))</f>
        <v/>
      </c>
      <c r="Q495" s="23">
        <f>SUMIFS('Src_Billing_Aug'!$M$6:$M$774,'Src_Billing_Aug'!$E$6:$E$774,A495,'Src_Billing_Aug'!$D$6:$D$774,E495)</f>
        <v/>
      </c>
      <c r="R495" s="23">
        <f>Q495-M495</f>
        <v/>
      </c>
      <c r="S495" s="21">
        <f>IF(N495=0,"MISSING CHARGE",IF(N495&gt;1,"DUPLICATE CHARGE",IF(ABS(R495)&lt;0.005,"MATCH","VARIANCE")))</f>
        <v/>
      </c>
      <c r="T495" s="21">
        <f>IF(AND(C495="COVERED",K495&gt;'Parameters &amp; Sources'!$B$13),"BOARD REVIEW - OVER 40 FT","")</f>
        <v/>
      </c>
      <c r="U495" s="21" t="inlineStr">
        <is>
          <t>slip_inventory_2026-08.csv; billing_transactions_2022_2026.csv</t>
        </is>
      </c>
    </row>
    <row r="496">
      <c r="A496" s="17">
        <f>'Src_Inventory'!A530</f>
        <v/>
      </c>
      <c r="B496" s="17">
        <f>'Src_Inventory'!B530</f>
        <v/>
      </c>
      <c r="C496" s="17">
        <f>'Src_Inventory'!G530</f>
        <v/>
      </c>
      <c r="D496" s="17">
        <f>"AC-"&amp;A496</f>
        <v/>
      </c>
      <c r="E496" s="17">
        <f>'Src_Inventory'!L530</f>
        <v/>
      </c>
      <c r="F496" s="17">
        <f>'Src_Inventory'!M530</f>
        <v/>
      </c>
      <c r="G496" s="17">
        <f>'Src_Inventory'!N530</f>
        <v/>
      </c>
      <c r="H496" s="18">
        <f>'Src_Inventory'!O530</f>
        <v/>
      </c>
      <c r="I496" s="18">
        <f>ROUNDUP(H496,0)</f>
        <v/>
      </c>
      <c r="J496" s="18">
        <f>'Src_Inventory'!E530</f>
        <v/>
      </c>
      <c r="K496" s="18">
        <f>MAX(I496,J496)</f>
        <v/>
      </c>
      <c r="L496" s="19">
        <f>IF(C496="COVERED",'Parameters &amp; Sources'!$B$11,'Parameters &amp; Sources'!$B$12)</f>
        <v/>
      </c>
      <c r="M496" s="19">
        <f>K496*L496</f>
        <v/>
      </c>
      <c r="N496" s="20">
        <f>COUNTIFS('Src_Billing_Aug'!$E$6:$E$774,A496,'Src_Billing_Aug'!$D$6:$D$774,E496)</f>
        <v/>
      </c>
      <c r="O496" s="18">
        <f>IF(N496=0,"",SUMIFS('Src_Billing_Aug'!$I$6:$I$774,'Src_Billing_Aug'!$E$6:$E$774,A496,'Src_Billing_Aug'!$D$6:$D$774,E496))</f>
        <v/>
      </c>
      <c r="P496" s="19">
        <f>IF(N496=0,"",SUMIFS('Src_Billing_Aug'!$L$6:$L$774,'Src_Billing_Aug'!$E$6:$E$774,A496,'Src_Billing_Aug'!$D$6:$D$774,E496))</f>
        <v/>
      </c>
      <c r="Q496" s="19">
        <f>SUMIFS('Src_Billing_Aug'!$M$6:$M$774,'Src_Billing_Aug'!$E$6:$E$774,A496,'Src_Billing_Aug'!$D$6:$D$774,E496)</f>
        <v/>
      </c>
      <c r="R496" s="19">
        <f>Q496-M496</f>
        <v/>
      </c>
      <c r="S496" s="17">
        <f>IF(N496=0,"MISSING CHARGE",IF(N496&gt;1,"DUPLICATE CHARGE",IF(ABS(R496)&lt;0.005,"MATCH","VARIANCE")))</f>
        <v/>
      </c>
      <c r="T496" s="17">
        <f>IF(AND(C496="COVERED",K496&gt;'Parameters &amp; Sources'!$B$13),"BOARD REVIEW - OVER 40 FT","")</f>
        <v/>
      </c>
      <c r="U496" s="17" t="inlineStr">
        <is>
          <t>slip_inventory_2026-08.csv; billing_transactions_2022_2026.csv</t>
        </is>
      </c>
    </row>
    <row r="497">
      <c r="A497" s="21">
        <f>'Src_Inventory'!A531</f>
        <v/>
      </c>
      <c r="B497" s="21">
        <f>'Src_Inventory'!B531</f>
        <v/>
      </c>
      <c r="C497" s="21">
        <f>'Src_Inventory'!G531</f>
        <v/>
      </c>
      <c r="D497" s="21">
        <f>"AC-"&amp;A497</f>
        <v/>
      </c>
      <c r="E497" s="21">
        <f>'Src_Inventory'!L531</f>
        <v/>
      </c>
      <c r="F497" s="21">
        <f>'Src_Inventory'!M531</f>
        <v/>
      </c>
      <c r="G497" s="21">
        <f>'Src_Inventory'!N531</f>
        <v/>
      </c>
      <c r="H497" s="22">
        <f>'Src_Inventory'!O531</f>
        <v/>
      </c>
      <c r="I497" s="22">
        <f>ROUNDUP(H497,0)</f>
        <v/>
      </c>
      <c r="J497" s="22">
        <f>'Src_Inventory'!E531</f>
        <v/>
      </c>
      <c r="K497" s="22">
        <f>MAX(I497,J497)</f>
        <v/>
      </c>
      <c r="L497" s="23">
        <f>IF(C497="COVERED",'Parameters &amp; Sources'!$B$11,'Parameters &amp; Sources'!$B$12)</f>
        <v/>
      </c>
      <c r="M497" s="23">
        <f>K497*L497</f>
        <v/>
      </c>
      <c r="N497" s="24">
        <f>COUNTIFS('Src_Billing_Aug'!$E$6:$E$774,A497,'Src_Billing_Aug'!$D$6:$D$774,E497)</f>
        <v/>
      </c>
      <c r="O497" s="22">
        <f>IF(N497=0,"",SUMIFS('Src_Billing_Aug'!$I$6:$I$774,'Src_Billing_Aug'!$E$6:$E$774,A497,'Src_Billing_Aug'!$D$6:$D$774,E497))</f>
        <v/>
      </c>
      <c r="P497" s="23">
        <f>IF(N497=0,"",SUMIFS('Src_Billing_Aug'!$L$6:$L$774,'Src_Billing_Aug'!$E$6:$E$774,A497,'Src_Billing_Aug'!$D$6:$D$774,E497))</f>
        <v/>
      </c>
      <c r="Q497" s="23">
        <f>SUMIFS('Src_Billing_Aug'!$M$6:$M$774,'Src_Billing_Aug'!$E$6:$E$774,A497,'Src_Billing_Aug'!$D$6:$D$774,E497)</f>
        <v/>
      </c>
      <c r="R497" s="23">
        <f>Q497-M497</f>
        <v/>
      </c>
      <c r="S497" s="21">
        <f>IF(N497=0,"MISSING CHARGE",IF(N497&gt;1,"DUPLICATE CHARGE",IF(ABS(R497)&lt;0.005,"MATCH","VARIANCE")))</f>
        <v/>
      </c>
      <c r="T497" s="21">
        <f>IF(AND(C497="COVERED",K497&gt;'Parameters &amp; Sources'!$B$13),"BOARD REVIEW - OVER 40 FT","")</f>
        <v/>
      </c>
      <c r="U497" s="21" t="inlineStr">
        <is>
          <t>slip_inventory_2026-08.csv; billing_transactions_2022_2026.csv</t>
        </is>
      </c>
    </row>
    <row r="498">
      <c r="A498" s="17">
        <f>'Src_Inventory'!A532</f>
        <v/>
      </c>
      <c r="B498" s="17">
        <f>'Src_Inventory'!B532</f>
        <v/>
      </c>
      <c r="C498" s="17">
        <f>'Src_Inventory'!G532</f>
        <v/>
      </c>
      <c r="D498" s="17">
        <f>"AC-"&amp;A498</f>
        <v/>
      </c>
      <c r="E498" s="17">
        <f>'Src_Inventory'!L532</f>
        <v/>
      </c>
      <c r="F498" s="17">
        <f>'Src_Inventory'!M532</f>
        <v/>
      </c>
      <c r="G498" s="17">
        <f>'Src_Inventory'!N532</f>
        <v/>
      </c>
      <c r="H498" s="18">
        <f>'Src_Inventory'!O532</f>
        <v/>
      </c>
      <c r="I498" s="18">
        <f>ROUNDUP(H498,0)</f>
        <v/>
      </c>
      <c r="J498" s="18">
        <f>'Src_Inventory'!E532</f>
        <v/>
      </c>
      <c r="K498" s="18">
        <f>MAX(I498,J498)</f>
        <v/>
      </c>
      <c r="L498" s="19">
        <f>IF(C498="COVERED",'Parameters &amp; Sources'!$B$11,'Parameters &amp; Sources'!$B$12)</f>
        <v/>
      </c>
      <c r="M498" s="19">
        <f>K498*L498</f>
        <v/>
      </c>
      <c r="N498" s="20">
        <f>COUNTIFS('Src_Billing_Aug'!$E$6:$E$774,A498,'Src_Billing_Aug'!$D$6:$D$774,E498)</f>
        <v/>
      </c>
      <c r="O498" s="18">
        <f>IF(N498=0,"",SUMIFS('Src_Billing_Aug'!$I$6:$I$774,'Src_Billing_Aug'!$E$6:$E$774,A498,'Src_Billing_Aug'!$D$6:$D$774,E498))</f>
        <v/>
      </c>
      <c r="P498" s="19">
        <f>IF(N498=0,"",SUMIFS('Src_Billing_Aug'!$L$6:$L$774,'Src_Billing_Aug'!$E$6:$E$774,A498,'Src_Billing_Aug'!$D$6:$D$774,E498))</f>
        <v/>
      </c>
      <c r="Q498" s="19">
        <f>SUMIFS('Src_Billing_Aug'!$M$6:$M$774,'Src_Billing_Aug'!$E$6:$E$774,A498,'Src_Billing_Aug'!$D$6:$D$774,E498)</f>
        <v/>
      </c>
      <c r="R498" s="19">
        <f>Q498-M498</f>
        <v/>
      </c>
      <c r="S498" s="17">
        <f>IF(N498=0,"MISSING CHARGE",IF(N498&gt;1,"DUPLICATE CHARGE",IF(ABS(R498)&lt;0.005,"MATCH","VARIANCE")))</f>
        <v/>
      </c>
      <c r="T498" s="17">
        <f>IF(AND(C498="COVERED",K498&gt;'Parameters &amp; Sources'!$B$13),"BOARD REVIEW - OVER 40 FT","")</f>
        <v/>
      </c>
      <c r="U498" s="17" t="inlineStr">
        <is>
          <t>slip_inventory_2026-08.csv; billing_transactions_2022_2026.csv</t>
        </is>
      </c>
    </row>
    <row r="499">
      <c r="A499" s="21">
        <f>'Src_Inventory'!A533</f>
        <v/>
      </c>
      <c r="B499" s="21">
        <f>'Src_Inventory'!B533</f>
        <v/>
      </c>
      <c r="C499" s="21">
        <f>'Src_Inventory'!G533</f>
        <v/>
      </c>
      <c r="D499" s="21">
        <f>"AC-"&amp;A499</f>
        <v/>
      </c>
      <c r="E499" s="21">
        <f>'Src_Inventory'!L533</f>
        <v/>
      </c>
      <c r="F499" s="21">
        <f>'Src_Inventory'!M533</f>
        <v/>
      </c>
      <c r="G499" s="21">
        <f>'Src_Inventory'!N533</f>
        <v/>
      </c>
      <c r="H499" s="22">
        <f>'Src_Inventory'!O533</f>
        <v/>
      </c>
      <c r="I499" s="22">
        <f>ROUNDUP(H499,0)</f>
        <v/>
      </c>
      <c r="J499" s="22">
        <f>'Src_Inventory'!E533</f>
        <v/>
      </c>
      <c r="K499" s="22">
        <f>MAX(I499,J499)</f>
        <v/>
      </c>
      <c r="L499" s="23">
        <f>IF(C499="COVERED",'Parameters &amp; Sources'!$B$11,'Parameters &amp; Sources'!$B$12)</f>
        <v/>
      </c>
      <c r="M499" s="23">
        <f>K499*L499</f>
        <v/>
      </c>
      <c r="N499" s="24">
        <f>COUNTIFS('Src_Billing_Aug'!$E$6:$E$774,A499,'Src_Billing_Aug'!$D$6:$D$774,E499)</f>
        <v/>
      </c>
      <c r="O499" s="22">
        <f>IF(N499=0,"",SUMIFS('Src_Billing_Aug'!$I$6:$I$774,'Src_Billing_Aug'!$E$6:$E$774,A499,'Src_Billing_Aug'!$D$6:$D$774,E499))</f>
        <v/>
      </c>
      <c r="P499" s="23">
        <f>IF(N499=0,"",SUMIFS('Src_Billing_Aug'!$L$6:$L$774,'Src_Billing_Aug'!$E$6:$E$774,A499,'Src_Billing_Aug'!$D$6:$D$774,E499))</f>
        <v/>
      </c>
      <c r="Q499" s="23">
        <f>SUMIFS('Src_Billing_Aug'!$M$6:$M$774,'Src_Billing_Aug'!$E$6:$E$774,A499,'Src_Billing_Aug'!$D$6:$D$774,E499)</f>
        <v/>
      </c>
      <c r="R499" s="23">
        <f>Q499-M499</f>
        <v/>
      </c>
      <c r="S499" s="21">
        <f>IF(N499=0,"MISSING CHARGE",IF(N499&gt;1,"DUPLICATE CHARGE",IF(ABS(R499)&lt;0.005,"MATCH","VARIANCE")))</f>
        <v/>
      </c>
      <c r="T499" s="21">
        <f>IF(AND(C499="COVERED",K499&gt;'Parameters &amp; Sources'!$B$13),"BOARD REVIEW - OVER 40 FT","")</f>
        <v/>
      </c>
      <c r="U499" s="21" t="inlineStr">
        <is>
          <t>slip_inventory_2026-08.csv; billing_transactions_2022_2026.csv</t>
        </is>
      </c>
    </row>
    <row r="500">
      <c r="A500" s="17">
        <f>'Src_Inventory'!A535</f>
        <v/>
      </c>
      <c r="B500" s="17">
        <f>'Src_Inventory'!B535</f>
        <v/>
      </c>
      <c r="C500" s="17">
        <f>'Src_Inventory'!G535</f>
        <v/>
      </c>
      <c r="D500" s="17">
        <f>"AC-"&amp;A500</f>
        <v/>
      </c>
      <c r="E500" s="17">
        <f>'Src_Inventory'!L535</f>
        <v/>
      </c>
      <c r="F500" s="17">
        <f>'Src_Inventory'!M535</f>
        <v/>
      </c>
      <c r="G500" s="17">
        <f>'Src_Inventory'!N535</f>
        <v/>
      </c>
      <c r="H500" s="18">
        <f>'Src_Inventory'!O535</f>
        <v/>
      </c>
      <c r="I500" s="18">
        <f>ROUNDUP(H500,0)</f>
        <v/>
      </c>
      <c r="J500" s="18">
        <f>'Src_Inventory'!E535</f>
        <v/>
      </c>
      <c r="K500" s="18">
        <f>MAX(I500,J500)</f>
        <v/>
      </c>
      <c r="L500" s="19">
        <f>IF(C500="COVERED",'Parameters &amp; Sources'!$B$11,'Parameters &amp; Sources'!$B$12)</f>
        <v/>
      </c>
      <c r="M500" s="19">
        <f>K500*L500</f>
        <v/>
      </c>
      <c r="N500" s="20">
        <f>COUNTIFS('Src_Billing_Aug'!$E$6:$E$774,A500,'Src_Billing_Aug'!$D$6:$D$774,E500)</f>
        <v/>
      </c>
      <c r="O500" s="18">
        <f>IF(N500=0,"",SUMIFS('Src_Billing_Aug'!$I$6:$I$774,'Src_Billing_Aug'!$E$6:$E$774,A500,'Src_Billing_Aug'!$D$6:$D$774,E500))</f>
        <v/>
      </c>
      <c r="P500" s="19">
        <f>IF(N500=0,"",SUMIFS('Src_Billing_Aug'!$L$6:$L$774,'Src_Billing_Aug'!$E$6:$E$774,A500,'Src_Billing_Aug'!$D$6:$D$774,E500))</f>
        <v/>
      </c>
      <c r="Q500" s="19">
        <f>SUMIFS('Src_Billing_Aug'!$M$6:$M$774,'Src_Billing_Aug'!$E$6:$E$774,A500,'Src_Billing_Aug'!$D$6:$D$774,E500)</f>
        <v/>
      </c>
      <c r="R500" s="19">
        <f>Q500-M500</f>
        <v/>
      </c>
      <c r="S500" s="17">
        <f>IF(N500=0,"MISSING CHARGE",IF(N500&gt;1,"DUPLICATE CHARGE",IF(ABS(R500)&lt;0.005,"MATCH","VARIANCE")))</f>
        <v/>
      </c>
      <c r="T500" s="17">
        <f>IF(AND(C500="COVERED",K500&gt;'Parameters &amp; Sources'!$B$13),"BOARD REVIEW - OVER 40 FT","")</f>
        <v/>
      </c>
      <c r="U500" s="17" t="inlineStr">
        <is>
          <t>slip_inventory_2026-08.csv; billing_transactions_2022_2026.csv</t>
        </is>
      </c>
    </row>
    <row r="501">
      <c r="A501" s="21">
        <f>'Src_Inventory'!A536</f>
        <v/>
      </c>
      <c r="B501" s="21">
        <f>'Src_Inventory'!B536</f>
        <v/>
      </c>
      <c r="C501" s="21">
        <f>'Src_Inventory'!G536</f>
        <v/>
      </c>
      <c r="D501" s="21">
        <f>"AC-"&amp;A501</f>
        <v/>
      </c>
      <c r="E501" s="21">
        <f>'Src_Inventory'!L536</f>
        <v/>
      </c>
      <c r="F501" s="21">
        <f>'Src_Inventory'!M536</f>
        <v/>
      </c>
      <c r="G501" s="21">
        <f>'Src_Inventory'!N536</f>
        <v/>
      </c>
      <c r="H501" s="22">
        <f>'Src_Inventory'!O536</f>
        <v/>
      </c>
      <c r="I501" s="22">
        <f>ROUNDUP(H501,0)</f>
        <v/>
      </c>
      <c r="J501" s="22">
        <f>'Src_Inventory'!E536</f>
        <v/>
      </c>
      <c r="K501" s="22">
        <f>MAX(I501,J501)</f>
        <v/>
      </c>
      <c r="L501" s="23">
        <f>IF(C501="COVERED",'Parameters &amp; Sources'!$B$11,'Parameters &amp; Sources'!$B$12)</f>
        <v/>
      </c>
      <c r="M501" s="23">
        <f>K501*L501</f>
        <v/>
      </c>
      <c r="N501" s="24">
        <f>COUNTIFS('Src_Billing_Aug'!$E$6:$E$774,A501,'Src_Billing_Aug'!$D$6:$D$774,E501)</f>
        <v/>
      </c>
      <c r="O501" s="22">
        <f>IF(N501=0,"",SUMIFS('Src_Billing_Aug'!$I$6:$I$774,'Src_Billing_Aug'!$E$6:$E$774,A501,'Src_Billing_Aug'!$D$6:$D$774,E501))</f>
        <v/>
      </c>
      <c r="P501" s="23">
        <f>IF(N501=0,"",SUMIFS('Src_Billing_Aug'!$L$6:$L$774,'Src_Billing_Aug'!$E$6:$E$774,A501,'Src_Billing_Aug'!$D$6:$D$774,E501))</f>
        <v/>
      </c>
      <c r="Q501" s="23">
        <f>SUMIFS('Src_Billing_Aug'!$M$6:$M$774,'Src_Billing_Aug'!$E$6:$E$774,A501,'Src_Billing_Aug'!$D$6:$D$774,E501)</f>
        <v/>
      </c>
      <c r="R501" s="23">
        <f>Q501-M501</f>
        <v/>
      </c>
      <c r="S501" s="21">
        <f>IF(N501=0,"MISSING CHARGE",IF(N501&gt;1,"DUPLICATE CHARGE",IF(ABS(R501)&lt;0.005,"MATCH","VARIANCE")))</f>
        <v/>
      </c>
      <c r="T501" s="21">
        <f>IF(AND(C501="COVERED",K501&gt;'Parameters &amp; Sources'!$B$13),"BOARD REVIEW - OVER 40 FT","")</f>
        <v/>
      </c>
      <c r="U501" s="21" t="inlineStr">
        <is>
          <t>slip_inventory_2026-08.csv; billing_transactions_2022_2026.csv</t>
        </is>
      </c>
    </row>
    <row r="502">
      <c r="A502" s="17">
        <f>'Src_Inventory'!A537</f>
        <v/>
      </c>
      <c r="B502" s="17">
        <f>'Src_Inventory'!B537</f>
        <v/>
      </c>
      <c r="C502" s="17">
        <f>'Src_Inventory'!G537</f>
        <v/>
      </c>
      <c r="D502" s="17">
        <f>"AC-"&amp;A502</f>
        <v/>
      </c>
      <c r="E502" s="17">
        <f>'Src_Inventory'!L537</f>
        <v/>
      </c>
      <c r="F502" s="17">
        <f>'Src_Inventory'!M537</f>
        <v/>
      </c>
      <c r="G502" s="17">
        <f>'Src_Inventory'!N537</f>
        <v/>
      </c>
      <c r="H502" s="18">
        <f>'Src_Inventory'!O537</f>
        <v/>
      </c>
      <c r="I502" s="18">
        <f>ROUNDUP(H502,0)</f>
        <v/>
      </c>
      <c r="J502" s="18">
        <f>'Src_Inventory'!E537</f>
        <v/>
      </c>
      <c r="K502" s="18">
        <f>MAX(I502,J502)</f>
        <v/>
      </c>
      <c r="L502" s="19">
        <f>IF(C502="COVERED",'Parameters &amp; Sources'!$B$11,'Parameters &amp; Sources'!$B$12)</f>
        <v/>
      </c>
      <c r="M502" s="19">
        <f>K502*L502</f>
        <v/>
      </c>
      <c r="N502" s="20">
        <f>COUNTIFS('Src_Billing_Aug'!$E$6:$E$774,A502,'Src_Billing_Aug'!$D$6:$D$774,E502)</f>
        <v/>
      </c>
      <c r="O502" s="18">
        <f>IF(N502=0,"",SUMIFS('Src_Billing_Aug'!$I$6:$I$774,'Src_Billing_Aug'!$E$6:$E$774,A502,'Src_Billing_Aug'!$D$6:$D$774,E502))</f>
        <v/>
      </c>
      <c r="P502" s="19">
        <f>IF(N502=0,"",SUMIFS('Src_Billing_Aug'!$L$6:$L$774,'Src_Billing_Aug'!$E$6:$E$774,A502,'Src_Billing_Aug'!$D$6:$D$774,E502))</f>
        <v/>
      </c>
      <c r="Q502" s="19">
        <f>SUMIFS('Src_Billing_Aug'!$M$6:$M$774,'Src_Billing_Aug'!$E$6:$E$774,A502,'Src_Billing_Aug'!$D$6:$D$774,E502)</f>
        <v/>
      </c>
      <c r="R502" s="19">
        <f>Q502-M502</f>
        <v/>
      </c>
      <c r="S502" s="17">
        <f>IF(N502=0,"MISSING CHARGE",IF(N502&gt;1,"DUPLICATE CHARGE",IF(ABS(R502)&lt;0.005,"MATCH","VARIANCE")))</f>
        <v/>
      </c>
      <c r="T502" s="17">
        <f>IF(AND(C502="COVERED",K502&gt;'Parameters &amp; Sources'!$B$13),"BOARD REVIEW - OVER 40 FT","")</f>
        <v/>
      </c>
      <c r="U502" s="17" t="inlineStr">
        <is>
          <t>slip_inventory_2026-08.csv; billing_transactions_2022_2026.csv</t>
        </is>
      </c>
    </row>
    <row r="503">
      <c r="A503" s="21">
        <f>'Src_Inventory'!A538</f>
        <v/>
      </c>
      <c r="B503" s="21">
        <f>'Src_Inventory'!B538</f>
        <v/>
      </c>
      <c r="C503" s="21">
        <f>'Src_Inventory'!G538</f>
        <v/>
      </c>
      <c r="D503" s="21">
        <f>"AC-"&amp;A503</f>
        <v/>
      </c>
      <c r="E503" s="21">
        <f>'Src_Inventory'!L538</f>
        <v/>
      </c>
      <c r="F503" s="21">
        <f>'Src_Inventory'!M538</f>
        <v/>
      </c>
      <c r="G503" s="21">
        <f>'Src_Inventory'!N538</f>
        <v/>
      </c>
      <c r="H503" s="22">
        <f>'Src_Inventory'!O538</f>
        <v/>
      </c>
      <c r="I503" s="22">
        <f>ROUNDUP(H503,0)</f>
        <v/>
      </c>
      <c r="J503" s="22">
        <f>'Src_Inventory'!E538</f>
        <v/>
      </c>
      <c r="K503" s="22">
        <f>MAX(I503,J503)</f>
        <v/>
      </c>
      <c r="L503" s="23">
        <f>IF(C503="COVERED",'Parameters &amp; Sources'!$B$11,'Parameters &amp; Sources'!$B$12)</f>
        <v/>
      </c>
      <c r="M503" s="23">
        <f>K503*L503</f>
        <v/>
      </c>
      <c r="N503" s="24">
        <f>COUNTIFS('Src_Billing_Aug'!$E$6:$E$774,A503,'Src_Billing_Aug'!$D$6:$D$774,E503)</f>
        <v/>
      </c>
      <c r="O503" s="22">
        <f>IF(N503=0,"",SUMIFS('Src_Billing_Aug'!$I$6:$I$774,'Src_Billing_Aug'!$E$6:$E$774,A503,'Src_Billing_Aug'!$D$6:$D$774,E503))</f>
        <v/>
      </c>
      <c r="P503" s="23">
        <f>IF(N503=0,"",SUMIFS('Src_Billing_Aug'!$L$6:$L$774,'Src_Billing_Aug'!$E$6:$E$774,A503,'Src_Billing_Aug'!$D$6:$D$774,E503))</f>
        <v/>
      </c>
      <c r="Q503" s="23">
        <f>SUMIFS('Src_Billing_Aug'!$M$6:$M$774,'Src_Billing_Aug'!$E$6:$E$774,A503,'Src_Billing_Aug'!$D$6:$D$774,E503)</f>
        <v/>
      </c>
      <c r="R503" s="23">
        <f>Q503-M503</f>
        <v/>
      </c>
      <c r="S503" s="21">
        <f>IF(N503=0,"MISSING CHARGE",IF(N503&gt;1,"DUPLICATE CHARGE",IF(ABS(R503)&lt;0.005,"MATCH","VARIANCE")))</f>
        <v/>
      </c>
      <c r="T503" s="21">
        <f>IF(AND(C503="COVERED",K503&gt;'Parameters &amp; Sources'!$B$13),"BOARD REVIEW - OVER 40 FT","")</f>
        <v/>
      </c>
      <c r="U503" s="21" t="inlineStr">
        <is>
          <t>slip_inventory_2026-08.csv; billing_transactions_2022_2026.csv</t>
        </is>
      </c>
    </row>
    <row r="504">
      <c r="A504" s="17">
        <f>'Src_Inventory'!A539</f>
        <v/>
      </c>
      <c r="B504" s="17">
        <f>'Src_Inventory'!B539</f>
        <v/>
      </c>
      <c r="C504" s="17">
        <f>'Src_Inventory'!G539</f>
        <v/>
      </c>
      <c r="D504" s="17">
        <f>"AC-"&amp;A504</f>
        <v/>
      </c>
      <c r="E504" s="17">
        <f>'Src_Inventory'!L539</f>
        <v/>
      </c>
      <c r="F504" s="17">
        <f>'Src_Inventory'!M539</f>
        <v/>
      </c>
      <c r="G504" s="17">
        <f>'Src_Inventory'!N539</f>
        <v/>
      </c>
      <c r="H504" s="18">
        <f>'Src_Inventory'!O539</f>
        <v/>
      </c>
      <c r="I504" s="18">
        <f>ROUNDUP(H504,0)</f>
        <v/>
      </c>
      <c r="J504" s="18">
        <f>'Src_Inventory'!E539</f>
        <v/>
      </c>
      <c r="K504" s="18">
        <f>MAX(I504,J504)</f>
        <v/>
      </c>
      <c r="L504" s="19">
        <f>IF(C504="COVERED",'Parameters &amp; Sources'!$B$11,'Parameters &amp; Sources'!$B$12)</f>
        <v/>
      </c>
      <c r="M504" s="19">
        <f>K504*L504</f>
        <v/>
      </c>
      <c r="N504" s="20">
        <f>COUNTIFS('Src_Billing_Aug'!$E$6:$E$774,A504,'Src_Billing_Aug'!$D$6:$D$774,E504)</f>
        <v/>
      </c>
      <c r="O504" s="18">
        <f>IF(N504=0,"",SUMIFS('Src_Billing_Aug'!$I$6:$I$774,'Src_Billing_Aug'!$E$6:$E$774,A504,'Src_Billing_Aug'!$D$6:$D$774,E504))</f>
        <v/>
      </c>
      <c r="P504" s="19">
        <f>IF(N504=0,"",SUMIFS('Src_Billing_Aug'!$L$6:$L$774,'Src_Billing_Aug'!$E$6:$E$774,A504,'Src_Billing_Aug'!$D$6:$D$774,E504))</f>
        <v/>
      </c>
      <c r="Q504" s="19">
        <f>SUMIFS('Src_Billing_Aug'!$M$6:$M$774,'Src_Billing_Aug'!$E$6:$E$774,A504,'Src_Billing_Aug'!$D$6:$D$774,E504)</f>
        <v/>
      </c>
      <c r="R504" s="19">
        <f>Q504-M504</f>
        <v/>
      </c>
      <c r="S504" s="17">
        <f>IF(N504=0,"MISSING CHARGE",IF(N504&gt;1,"DUPLICATE CHARGE",IF(ABS(R504)&lt;0.005,"MATCH","VARIANCE")))</f>
        <v/>
      </c>
      <c r="T504" s="17">
        <f>IF(AND(C504="COVERED",K504&gt;'Parameters &amp; Sources'!$B$13),"BOARD REVIEW - OVER 40 FT","")</f>
        <v/>
      </c>
      <c r="U504" s="17" t="inlineStr">
        <is>
          <t>slip_inventory_2026-08.csv; billing_transactions_2022_2026.csv</t>
        </is>
      </c>
    </row>
    <row r="505">
      <c r="A505" s="21">
        <f>'Src_Inventory'!A540</f>
        <v/>
      </c>
      <c r="B505" s="21">
        <f>'Src_Inventory'!B540</f>
        <v/>
      </c>
      <c r="C505" s="21">
        <f>'Src_Inventory'!G540</f>
        <v/>
      </c>
      <c r="D505" s="21">
        <f>"AC-"&amp;A505</f>
        <v/>
      </c>
      <c r="E505" s="21">
        <f>'Src_Inventory'!L540</f>
        <v/>
      </c>
      <c r="F505" s="21">
        <f>'Src_Inventory'!M540</f>
        <v/>
      </c>
      <c r="G505" s="21">
        <f>'Src_Inventory'!N540</f>
        <v/>
      </c>
      <c r="H505" s="22">
        <f>'Src_Inventory'!O540</f>
        <v/>
      </c>
      <c r="I505" s="22">
        <f>ROUNDUP(H505,0)</f>
        <v/>
      </c>
      <c r="J505" s="22">
        <f>'Src_Inventory'!E540</f>
        <v/>
      </c>
      <c r="K505" s="22">
        <f>MAX(I505,J505)</f>
        <v/>
      </c>
      <c r="L505" s="23">
        <f>IF(C505="COVERED",'Parameters &amp; Sources'!$B$11,'Parameters &amp; Sources'!$B$12)</f>
        <v/>
      </c>
      <c r="M505" s="23">
        <f>K505*L505</f>
        <v/>
      </c>
      <c r="N505" s="24">
        <f>COUNTIFS('Src_Billing_Aug'!$E$6:$E$774,A505,'Src_Billing_Aug'!$D$6:$D$774,E505)</f>
        <v/>
      </c>
      <c r="O505" s="22">
        <f>IF(N505=0,"",SUMIFS('Src_Billing_Aug'!$I$6:$I$774,'Src_Billing_Aug'!$E$6:$E$774,A505,'Src_Billing_Aug'!$D$6:$D$774,E505))</f>
        <v/>
      </c>
      <c r="P505" s="23">
        <f>IF(N505=0,"",SUMIFS('Src_Billing_Aug'!$L$6:$L$774,'Src_Billing_Aug'!$E$6:$E$774,A505,'Src_Billing_Aug'!$D$6:$D$774,E505))</f>
        <v/>
      </c>
      <c r="Q505" s="23">
        <f>SUMIFS('Src_Billing_Aug'!$M$6:$M$774,'Src_Billing_Aug'!$E$6:$E$774,A505,'Src_Billing_Aug'!$D$6:$D$774,E505)</f>
        <v/>
      </c>
      <c r="R505" s="23">
        <f>Q505-M505</f>
        <v/>
      </c>
      <c r="S505" s="21">
        <f>IF(N505=0,"MISSING CHARGE",IF(N505&gt;1,"DUPLICATE CHARGE",IF(ABS(R505)&lt;0.005,"MATCH","VARIANCE")))</f>
        <v/>
      </c>
      <c r="T505" s="21">
        <f>IF(AND(C505="COVERED",K505&gt;'Parameters &amp; Sources'!$B$13),"BOARD REVIEW - OVER 40 FT","")</f>
        <v/>
      </c>
      <c r="U505" s="21" t="inlineStr">
        <is>
          <t>slip_inventory_2026-08.csv; billing_transactions_2022_2026.csv</t>
        </is>
      </c>
    </row>
    <row r="506">
      <c r="A506" s="17">
        <f>'Src_Inventory'!A541</f>
        <v/>
      </c>
      <c r="B506" s="17">
        <f>'Src_Inventory'!B541</f>
        <v/>
      </c>
      <c r="C506" s="17">
        <f>'Src_Inventory'!G541</f>
        <v/>
      </c>
      <c r="D506" s="17">
        <f>"AC-"&amp;A506</f>
        <v/>
      </c>
      <c r="E506" s="17">
        <f>'Src_Inventory'!L541</f>
        <v/>
      </c>
      <c r="F506" s="17">
        <f>'Src_Inventory'!M541</f>
        <v/>
      </c>
      <c r="G506" s="17">
        <f>'Src_Inventory'!N541</f>
        <v/>
      </c>
      <c r="H506" s="18">
        <f>'Src_Inventory'!O541</f>
        <v/>
      </c>
      <c r="I506" s="18">
        <f>ROUNDUP(H506,0)</f>
        <v/>
      </c>
      <c r="J506" s="18">
        <f>'Src_Inventory'!E541</f>
        <v/>
      </c>
      <c r="K506" s="18">
        <f>MAX(I506,J506)</f>
        <v/>
      </c>
      <c r="L506" s="19">
        <f>IF(C506="COVERED",'Parameters &amp; Sources'!$B$11,'Parameters &amp; Sources'!$B$12)</f>
        <v/>
      </c>
      <c r="M506" s="19">
        <f>K506*L506</f>
        <v/>
      </c>
      <c r="N506" s="20">
        <f>COUNTIFS('Src_Billing_Aug'!$E$6:$E$774,A506,'Src_Billing_Aug'!$D$6:$D$774,E506)</f>
        <v/>
      </c>
      <c r="O506" s="18">
        <f>IF(N506=0,"",SUMIFS('Src_Billing_Aug'!$I$6:$I$774,'Src_Billing_Aug'!$E$6:$E$774,A506,'Src_Billing_Aug'!$D$6:$D$774,E506))</f>
        <v/>
      </c>
      <c r="P506" s="19">
        <f>IF(N506=0,"",SUMIFS('Src_Billing_Aug'!$L$6:$L$774,'Src_Billing_Aug'!$E$6:$E$774,A506,'Src_Billing_Aug'!$D$6:$D$774,E506))</f>
        <v/>
      </c>
      <c r="Q506" s="19">
        <f>SUMIFS('Src_Billing_Aug'!$M$6:$M$774,'Src_Billing_Aug'!$E$6:$E$774,A506,'Src_Billing_Aug'!$D$6:$D$774,E506)</f>
        <v/>
      </c>
      <c r="R506" s="19">
        <f>Q506-M506</f>
        <v/>
      </c>
      <c r="S506" s="17">
        <f>IF(N506=0,"MISSING CHARGE",IF(N506&gt;1,"DUPLICATE CHARGE",IF(ABS(R506)&lt;0.005,"MATCH","VARIANCE")))</f>
        <v/>
      </c>
      <c r="T506" s="17">
        <f>IF(AND(C506="COVERED",K506&gt;'Parameters &amp; Sources'!$B$13),"BOARD REVIEW - OVER 40 FT","")</f>
        <v/>
      </c>
      <c r="U506" s="17" t="inlineStr">
        <is>
          <t>slip_inventory_2026-08.csv; billing_transactions_2022_2026.csv</t>
        </is>
      </c>
    </row>
    <row r="507">
      <c r="A507" s="21">
        <f>'Src_Inventory'!A543</f>
        <v/>
      </c>
      <c r="B507" s="21">
        <f>'Src_Inventory'!B543</f>
        <v/>
      </c>
      <c r="C507" s="21">
        <f>'Src_Inventory'!G543</f>
        <v/>
      </c>
      <c r="D507" s="21">
        <f>"AC-"&amp;A507</f>
        <v/>
      </c>
      <c r="E507" s="21">
        <f>'Src_Inventory'!L543</f>
        <v/>
      </c>
      <c r="F507" s="21">
        <f>'Src_Inventory'!M543</f>
        <v/>
      </c>
      <c r="G507" s="21">
        <f>'Src_Inventory'!N543</f>
        <v/>
      </c>
      <c r="H507" s="22">
        <f>'Src_Inventory'!O543</f>
        <v/>
      </c>
      <c r="I507" s="22">
        <f>ROUNDUP(H507,0)</f>
        <v/>
      </c>
      <c r="J507" s="22">
        <f>'Src_Inventory'!E543</f>
        <v/>
      </c>
      <c r="K507" s="22">
        <f>MAX(I507,J507)</f>
        <v/>
      </c>
      <c r="L507" s="23">
        <f>IF(C507="COVERED",'Parameters &amp; Sources'!$B$11,'Parameters &amp; Sources'!$B$12)</f>
        <v/>
      </c>
      <c r="M507" s="23">
        <f>K507*L507</f>
        <v/>
      </c>
      <c r="N507" s="24">
        <f>COUNTIFS('Src_Billing_Aug'!$E$6:$E$774,A507,'Src_Billing_Aug'!$D$6:$D$774,E507)</f>
        <v/>
      </c>
      <c r="O507" s="22">
        <f>IF(N507=0,"",SUMIFS('Src_Billing_Aug'!$I$6:$I$774,'Src_Billing_Aug'!$E$6:$E$774,A507,'Src_Billing_Aug'!$D$6:$D$774,E507))</f>
        <v/>
      </c>
      <c r="P507" s="23">
        <f>IF(N507=0,"",SUMIFS('Src_Billing_Aug'!$L$6:$L$774,'Src_Billing_Aug'!$E$6:$E$774,A507,'Src_Billing_Aug'!$D$6:$D$774,E507))</f>
        <v/>
      </c>
      <c r="Q507" s="23">
        <f>SUMIFS('Src_Billing_Aug'!$M$6:$M$774,'Src_Billing_Aug'!$E$6:$E$774,A507,'Src_Billing_Aug'!$D$6:$D$774,E507)</f>
        <v/>
      </c>
      <c r="R507" s="23">
        <f>Q507-M507</f>
        <v/>
      </c>
      <c r="S507" s="21">
        <f>IF(N507=0,"MISSING CHARGE",IF(N507&gt;1,"DUPLICATE CHARGE",IF(ABS(R507)&lt;0.005,"MATCH","VARIANCE")))</f>
        <v/>
      </c>
      <c r="T507" s="21">
        <f>IF(AND(C507="COVERED",K507&gt;'Parameters &amp; Sources'!$B$13),"BOARD REVIEW - OVER 40 FT","")</f>
        <v/>
      </c>
      <c r="U507" s="21" t="inlineStr">
        <is>
          <t>slip_inventory_2026-08.csv; billing_transactions_2022_2026.csv</t>
        </is>
      </c>
    </row>
    <row r="508">
      <c r="A508" s="17">
        <f>'Src_Inventory'!A544</f>
        <v/>
      </c>
      <c r="B508" s="17">
        <f>'Src_Inventory'!B544</f>
        <v/>
      </c>
      <c r="C508" s="17">
        <f>'Src_Inventory'!G544</f>
        <v/>
      </c>
      <c r="D508" s="17">
        <f>"AC-"&amp;A508</f>
        <v/>
      </c>
      <c r="E508" s="17">
        <f>'Src_Inventory'!L544</f>
        <v/>
      </c>
      <c r="F508" s="17">
        <f>'Src_Inventory'!M544</f>
        <v/>
      </c>
      <c r="G508" s="17">
        <f>'Src_Inventory'!N544</f>
        <v/>
      </c>
      <c r="H508" s="18">
        <f>'Src_Inventory'!O544</f>
        <v/>
      </c>
      <c r="I508" s="18">
        <f>ROUNDUP(H508,0)</f>
        <v/>
      </c>
      <c r="J508" s="18">
        <f>'Src_Inventory'!E544</f>
        <v/>
      </c>
      <c r="K508" s="18">
        <f>MAX(I508,J508)</f>
        <v/>
      </c>
      <c r="L508" s="19">
        <f>IF(C508="COVERED",'Parameters &amp; Sources'!$B$11,'Parameters &amp; Sources'!$B$12)</f>
        <v/>
      </c>
      <c r="M508" s="19">
        <f>K508*L508</f>
        <v/>
      </c>
      <c r="N508" s="20">
        <f>COUNTIFS('Src_Billing_Aug'!$E$6:$E$774,A508,'Src_Billing_Aug'!$D$6:$D$774,E508)</f>
        <v/>
      </c>
      <c r="O508" s="18">
        <f>IF(N508=0,"",SUMIFS('Src_Billing_Aug'!$I$6:$I$774,'Src_Billing_Aug'!$E$6:$E$774,A508,'Src_Billing_Aug'!$D$6:$D$774,E508))</f>
        <v/>
      </c>
      <c r="P508" s="19">
        <f>IF(N508=0,"",SUMIFS('Src_Billing_Aug'!$L$6:$L$774,'Src_Billing_Aug'!$E$6:$E$774,A508,'Src_Billing_Aug'!$D$6:$D$774,E508))</f>
        <v/>
      </c>
      <c r="Q508" s="19">
        <f>SUMIFS('Src_Billing_Aug'!$M$6:$M$774,'Src_Billing_Aug'!$E$6:$E$774,A508,'Src_Billing_Aug'!$D$6:$D$774,E508)</f>
        <v/>
      </c>
      <c r="R508" s="19">
        <f>Q508-M508</f>
        <v/>
      </c>
      <c r="S508" s="17">
        <f>IF(N508=0,"MISSING CHARGE",IF(N508&gt;1,"DUPLICATE CHARGE",IF(ABS(R508)&lt;0.005,"MATCH","VARIANCE")))</f>
        <v/>
      </c>
      <c r="T508" s="17">
        <f>IF(AND(C508="COVERED",K508&gt;'Parameters &amp; Sources'!$B$13),"BOARD REVIEW - OVER 40 FT","")</f>
        <v/>
      </c>
      <c r="U508" s="17" t="inlineStr">
        <is>
          <t>slip_inventory_2026-08.csv; billing_transactions_2022_2026.csv</t>
        </is>
      </c>
    </row>
    <row r="509">
      <c r="A509" s="21">
        <f>'Src_Inventory'!A545</f>
        <v/>
      </c>
      <c r="B509" s="21">
        <f>'Src_Inventory'!B545</f>
        <v/>
      </c>
      <c r="C509" s="21">
        <f>'Src_Inventory'!G545</f>
        <v/>
      </c>
      <c r="D509" s="21">
        <f>"AC-"&amp;A509</f>
        <v/>
      </c>
      <c r="E509" s="21">
        <f>'Src_Inventory'!L545</f>
        <v/>
      </c>
      <c r="F509" s="21">
        <f>'Src_Inventory'!M545</f>
        <v/>
      </c>
      <c r="G509" s="21">
        <f>'Src_Inventory'!N545</f>
        <v/>
      </c>
      <c r="H509" s="22">
        <f>'Src_Inventory'!O545</f>
        <v/>
      </c>
      <c r="I509" s="22">
        <f>ROUNDUP(H509,0)</f>
        <v/>
      </c>
      <c r="J509" s="22">
        <f>'Src_Inventory'!E545</f>
        <v/>
      </c>
      <c r="K509" s="22">
        <f>MAX(I509,J509)</f>
        <v/>
      </c>
      <c r="L509" s="23">
        <f>IF(C509="COVERED",'Parameters &amp; Sources'!$B$11,'Parameters &amp; Sources'!$B$12)</f>
        <v/>
      </c>
      <c r="M509" s="23">
        <f>K509*L509</f>
        <v/>
      </c>
      <c r="N509" s="24">
        <f>COUNTIFS('Src_Billing_Aug'!$E$6:$E$774,A509,'Src_Billing_Aug'!$D$6:$D$774,E509)</f>
        <v/>
      </c>
      <c r="O509" s="22">
        <f>IF(N509=0,"",SUMIFS('Src_Billing_Aug'!$I$6:$I$774,'Src_Billing_Aug'!$E$6:$E$774,A509,'Src_Billing_Aug'!$D$6:$D$774,E509))</f>
        <v/>
      </c>
      <c r="P509" s="23">
        <f>IF(N509=0,"",SUMIFS('Src_Billing_Aug'!$L$6:$L$774,'Src_Billing_Aug'!$E$6:$E$774,A509,'Src_Billing_Aug'!$D$6:$D$774,E509))</f>
        <v/>
      </c>
      <c r="Q509" s="23">
        <f>SUMIFS('Src_Billing_Aug'!$M$6:$M$774,'Src_Billing_Aug'!$E$6:$E$774,A509,'Src_Billing_Aug'!$D$6:$D$774,E509)</f>
        <v/>
      </c>
      <c r="R509" s="23">
        <f>Q509-M509</f>
        <v/>
      </c>
      <c r="S509" s="21">
        <f>IF(N509=0,"MISSING CHARGE",IF(N509&gt;1,"DUPLICATE CHARGE",IF(ABS(R509)&lt;0.005,"MATCH","VARIANCE")))</f>
        <v/>
      </c>
      <c r="T509" s="21">
        <f>IF(AND(C509="COVERED",K509&gt;'Parameters &amp; Sources'!$B$13),"BOARD REVIEW - OVER 40 FT","")</f>
        <v/>
      </c>
      <c r="U509" s="21" t="inlineStr">
        <is>
          <t>slip_inventory_2026-08.csv; billing_transactions_2022_2026.csv</t>
        </is>
      </c>
    </row>
    <row r="510">
      <c r="A510" s="17">
        <f>'Src_Inventory'!A546</f>
        <v/>
      </c>
      <c r="B510" s="17">
        <f>'Src_Inventory'!B546</f>
        <v/>
      </c>
      <c r="C510" s="17">
        <f>'Src_Inventory'!G546</f>
        <v/>
      </c>
      <c r="D510" s="17">
        <f>"AC-"&amp;A510</f>
        <v/>
      </c>
      <c r="E510" s="17">
        <f>'Src_Inventory'!L546</f>
        <v/>
      </c>
      <c r="F510" s="17">
        <f>'Src_Inventory'!M546</f>
        <v/>
      </c>
      <c r="G510" s="17">
        <f>'Src_Inventory'!N546</f>
        <v/>
      </c>
      <c r="H510" s="18">
        <f>'Src_Inventory'!O546</f>
        <v/>
      </c>
      <c r="I510" s="18">
        <f>ROUNDUP(H510,0)</f>
        <v/>
      </c>
      <c r="J510" s="18">
        <f>'Src_Inventory'!E546</f>
        <v/>
      </c>
      <c r="K510" s="18">
        <f>MAX(I510,J510)</f>
        <v/>
      </c>
      <c r="L510" s="19">
        <f>IF(C510="COVERED",'Parameters &amp; Sources'!$B$11,'Parameters &amp; Sources'!$B$12)</f>
        <v/>
      </c>
      <c r="M510" s="19">
        <f>K510*L510</f>
        <v/>
      </c>
      <c r="N510" s="20">
        <f>COUNTIFS('Src_Billing_Aug'!$E$6:$E$774,A510,'Src_Billing_Aug'!$D$6:$D$774,E510)</f>
        <v/>
      </c>
      <c r="O510" s="18">
        <f>IF(N510=0,"",SUMIFS('Src_Billing_Aug'!$I$6:$I$774,'Src_Billing_Aug'!$E$6:$E$774,A510,'Src_Billing_Aug'!$D$6:$D$774,E510))</f>
        <v/>
      </c>
      <c r="P510" s="19">
        <f>IF(N510=0,"",SUMIFS('Src_Billing_Aug'!$L$6:$L$774,'Src_Billing_Aug'!$E$6:$E$774,A510,'Src_Billing_Aug'!$D$6:$D$774,E510))</f>
        <v/>
      </c>
      <c r="Q510" s="19">
        <f>SUMIFS('Src_Billing_Aug'!$M$6:$M$774,'Src_Billing_Aug'!$E$6:$E$774,A510,'Src_Billing_Aug'!$D$6:$D$774,E510)</f>
        <v/>
      </c>
      <c r="R510" s="19">
        <f>Q510-M510</f>
        <v/>
      </c>
      <c r="S510" s="17">
        <f>IF(N510=0,"MISSING CHARGE",IF(N510&gt;1,"DUPLICATE CHARGE",IF(ABS(R510)&lt;0.005,"MATCH","VARIANCE")))</f>
        <v/>
      </c>
      <c r="T510" s="17">
        <f>IF(AND(C510="COVERED",K510&gt;'Parameters &amp; Sources'!$B$13),"BOARD REVIEW - OVER 40 FT","")</f>
        <v/>
      </c>
      <c r="U510" s="17" t="inlineStr">
        <is>
          <t>slip_inventory_2026-08.csv; billing_transactions_2022_2026.csv</t>
        </is>
      </c>
    </row>
    <row r="511">
      <c r="A511" s="21">
        <f>'Src_Inventory'!A547</f>
        <v/>
      </c>
      <c r="B511" s="21">
        <f>'Src_Inventory'!B547</f>
        <v/>
      </c>
      <c r="C511" s="21">
        <f>'Src_Inventory'!G547</f>
        <v/>
      </c>
      <c r="D511" s="21">
        <f>"AC-"&amp;A511</f>
        <v/>
      </c>
      <c r="E511" s="21">
        <f>'Src_Inventory'!L547</f>
        <v/>
      </c>
      <c r="F511" s="21">
        <f>'Src_Inventory'!M547</f>
        <v/>
      </c>
      <c r="G511" s="21">
        <f>'Src_Inventory'!N547</f>
        <v/>
      </c>
      <c r="H511" s="22">
        <f>'Src_Inventory'!O547</f>
        <v/>
      </c>
      <c r="I511" s="22">
        <f>ROUNDUP(H511,0)</f>
        <v/>
      </c>
      <c r="J511" s="22">
        <f>'Src_Inventory'!E547</f>
        <v/>
      </c>
      <c r="K511" s="22">
        <f>MAX(I511,J511)</f>
        <v/>
      </c>
      <c r="L511" s="23">
        <f>IF(C511="COVERED",'Parameters &amp; Sources'!$B$11,'Parameters &amp; Sources'!$B$12)</f>
        <v/>
      </c>
      <c r="M511" s="23">
        <f>K511*L511</f>
        <v/>
      </c>
      <c r="N511" s="24">
        <f>COUNTIFS('Src_Billing_Aug'!$E$6:$E$774,A511,'Src_Billing_Aug'!$D$6:$D$774,E511)</f>
        <v/>
      </c>
      <c r="O511" s="22">
        <f>IF(N511=0,"",SUMIFS('Src_Billing_Aug'!$I$6:$I$774,'Src_Billing_Aug'!$E$6:$E$774,A511,'Src_Billing_Aug'!$D$6:$D$774,E511))</f>
        <v/>
      </c>
      <c r="P511" s="23">
        <f>IF(N511=0,"",SUMIFS('Src_Billing_Aug'!$L$6:$L$774,'Src_Billing_Aug'!$E$6:$E$774,A511,'Src_Billing_Aug'!$D$6:$D$774,E511))</f>
        <v/>
      </c>
      <c r="Q511" s="23">
        <f>SUMIFS('Src_Billing_Aug'!$M$6:$M$774,'Src_Billing_Aug'!$E$6:$E$774,A511,'Src_Billing_Aug'!$D$6:$D$774,E511)</f>
        <v/>
      </c>
      <c r="R511" s="23">
        <f>Q511-M511</f>
        <v/>
      </c>
      <c r="S511" s="21">
        <f>IF(N511=0,"MISSING CHARGE",IF(N511&gt;1,"DUPLICATE CHARGE",IF(ABS(R511)&lt;0.005,"MATCH","VARIANCE")))</f>
        <v/>
      </c>
      <c r="T511" s="21">
        <f>IF(AND(C511="COVERED",K511&gt;'Parameters &amp; Sources'!$B$13),"BOARD REVIEW - OVER 40 FT","")</f>
        <v/>
      </c>
      <c r="U511" s="21" t="inlineStr">
        <is>
          <t>slip_inventory_2026-08.csv; billing_transactions_2022_2026.csv</t>
        </is>
      </c>
    </row>
    <row r="512">
      <c r="A512" s="17">
        <f>'Src_Inventory'!A548</f>
        <v/>
      </c>
      <c r="B512" s="17">
        <f>'Src_Inventory'!B548</f>
        <v/>
      </c>
      <c r="C512" s="17">
        <f>'Src_Inventory'!G548</f>
        <v/>
      </c>
      <c r="D512" s="17">
        <f>"AC-"&amp;A512</f>
        <v/>
      </c>
      <c r="E512" s="17">
        <f>'Src_Inventory'!L548</f>
        <v/>
      </c>
      <c r="F512" s="17">
        <f>'Src_Inventory'!M548</f>
        <v/>
      </c>
      <c r="G512" s="17">
        <f>'Src_Inventory'!N548</f>
        <v/>
      </c>
      <c r="H512" s="18">
        <f>'Src_Inventory'!O548</f>
        <v/>
      </c>
      <c r="I512" s="18">
        <f>ROUNDUP(H512,0)</f>
        <v/>
      </c>
      <c r="J512" s="18">
        <f>'Src_Inventory'!E548</f>
        <v/>
      </c>
      <c r="K512" s="18">
        <f>MAX(I512,J512)</f>
        <v/>
      </c>
      <c r="L512" s="19">
        <f>IF(C512="COVERED",'Parameters &amp; Sources'!$B$11,'Parameters &amp; Sources'!$B$12)</f>
        <v/>
      </c>
      <c r="M512" s="19">
        <f>K512*L512</f>
        <v/>
      </c>
      <c r="N512" s="20">
        <f>COUNTIFS('Src_Billing_Aug'!$E$6:$E$774,A512,'Src_Billing_Aug'!$D$6:$D$774,E512)</f>
        <v/>
      </c>
      <c r="O512" s="18">
        <f>IF(N512=0,"",SUMIFS('Src_Billing_Aug'!$I$6:$I$774,'Src_Billing_Aug'!$E$6:$E$774,A512,'Src_Billing_Aug'!$D$6:$D$774,E512))</f>
        <v/>
      </c>
      <c r="P512" s="19">
        <f>IF(N512=0,"",SUMIFS('Src_Billing_Aug'!$L$6:$L$774,'Src_Billing_Aug'!$E$6:$E$774,A512,'Src_Billing_Aug'!$D$6:$D$774,E512))</f>
        <v/>
      </c>
      <c r="Q512" s="19">
        <f>SUMIFS('Src_Billing_Aug'!$M$6:$M$774,'Src_Billing_Aug'!$E$6:$E$774,A512,'Src_Billing_Aug'!$D$6:$D$774,E512)</f>
        <v/>
      </c>
      <c r="R512" s="19">
        <f>Q512-M512</f>
        <v/>
      </c>
      <c r="S512" s="17">
        <f>IF(N512=0,"MISSING CHARGE",IF(N512&gt;1,"DUPLICATE CHARGE",IF(ABS(R512)&lt;0.005,"MATCH","VARIANCE")))</f>
        <v/>
      </c>
      <c r="T512" s="17">
        <f>IF(AND(C512="COVERED",K512&gt;'Parameters &amp; Sources'!$B$13),"BOARD REVIEW - OVER 40 FT","")</f>
        <v/>
      </c>
      <c r="U512" s="17" t="inlineStr">
        <is>
          <t>slip_inventory_2026-08.csv; billing_transactions_2022_2026.csv</t>
        </is>
      </c>
    </row>
    <row r="513">
      <c r="A513" s="21">
        <f>'Src_Inventory'!A549</f>
        <v/>
      </c>
      <c r="B513" s="21">
        <f>'Src_Inventory'!B549</f>
        <v/>
      </c>
      <c r="C513" s="21">
        <f>'Src_Inventory'!G549</f>
        <v/>
      </c>
      <c r="D513" s="21">
        <f>"AC-"&amp;A513</f>
        <v/>
      </c>
      <c r="E513" s="21">
        <f>'Src_Inventory'!L549</f>
        <v/>
      </c>
      <c r="F513" s="21">
        <f>'Src_Inventory'!M549</f>
        <v/>
      </c>
      <c r="G513" s="21">
        <f>'Src_Inventory'!N549</f>
        <v/>
      </c>
      <c r="H513" s="22">
        <f>'Src_Inventory'!O549</f>
        <v/>
      </c>
      <c r="I513" s="22">
        <f>ROUNDUP(H513,0)</f>
        <v/>
      </c>
      <c r="J513" s="22">
        <f>'Src_Inventory'!E549</f>
        <v/>
      </c>
      <c r="K513" s="22">
        <f>MAX(I513,J513)</f>
        <v/>
      </c>
      <c r="L513" s="23">
        <f>IF(C513="COVERED",'Parameters &amp; Sources'!$B$11,'Parameters &amp; Sources'!$B$12)</f>
        <v/>
      </c>
      <c r="M513" s="23">
        <f>K513*L513</f>
        <v/>
      </c>
      <c r="N513" s="24">
        <f>COUNTIFS('Src_Billing_Aug'!$E$6:$E$774,A513,'Src_Billing_Aug'!$D$6:$D$774,E513)</f>
        <v/>
      </c>
      <c r="O513" s="22">
        <f>IF(N513=0,"",SUMIFS('Src_Billing_Aug'!$I$6:$I$774,'Src_Billing_Aug'!$E$6:$E$774,A513,'Src_Billing_Aug'!$D$6:$D$774,E513))</f>
        <v/>
      </c>
      <c r="P513" s="23">
        <f>IF(N513=0,"",SUMIFS('Src_Billing_Aug'!$L$6:$L$774,'Src_Billing_Aug'!$E$6:$E$774,A513,'Src_Billing_Aug'!$D$6:$D$774,E513))</f>
        <v/>
      </c>
      <c r="Q513" s="23">
        <f>SUMIFS('Src_Billing_Aug'!$M$6:$M$774,'Src_Billing_Aug'!$E$6:$E$774,A513,'Src_Billing_Aug'!$D$6:$D$774,E513)</f>
        <v/>
      </c>
      <c r="R513" s="23">
        <f>Q513-M513</f>
        <v/>
      </c>
      <c r="S513" s="21">
        <f>IF(N513=0,"MISSING CHARGE",IF(N513&gt;1,"DUPLICATE CHARGE",IF(ABS(R513)&lt;0.005,"MATCH","VARIANCE")))</f>
        <v/>
      </c>
      <c r="T513" s="21">
        <f>IF(AND(C513="COVERED",K513&gt;'Parameters &amp; Sources'!$B$13),"BOARD REVIEW - OVER 40 FT","")</f>
        <v/>
      </c>
      <c r="U513" s="21" t="inlineStr">
        <is>
          <t>slip_inventory_2026-08.csv; billing_transactions_2022_2026.csv</t>
        </is>
      </c>
    </row>
    <row r="514">
      <c r="A514" s="17">
        <f>'Src_Inventory'!A550</f>
        <v/>
      </c>
      <c r="B514" s="17">
        <f>'Src_Inventory'!B550</f>
        <v/>
      </c>
      <c r="C514" s="17">
        <f>'Src_Inventory'!G550</f>
        <v/>
      </c>
      <c r="D514" s="17">
        <f>"AC-"&amp;A514</f>
        <v/>
      </c>
      <c r="E514" s="17">
        <f>'Src_Inventory'!L550</f>
        <v/>
      </c>
      <c r="F514" s="17">
        <f>'Src_Inventory'!M550</f>
        <v/>
      </c>
      <c r="G514" s="17">
        <f>'Src_Inventory'!N550</f>
        <v/>
      </c>
      <c r="H514" s="18">
        <f>'Src_Inventory'!O550</f>
        <v/>
      </c>
      <c r="I514" s="18">
        <f>ROUNDUP(H514,0)</f>
        <v/>
      </c>
      <c r="J514" s="18">
        <f>'Src_Inventory'!E550</f>
        <v/>
      </c>
      <c r="K514" s="18">
        <f>MAX(I514,J514)</f>
        <v/>
      </c>
      <c r="L514" s="19">
        <f>IF(C514="COVERED",'Parameters &amp; Sources'!$B$11,'Parameters &amp; Sources'!$B$12)</f>
        <v/>
      </c>
      <c r="M514" s="19">
        <f>K514*L514</f>
        <v/>
      </c>
      <c r="N514" s="20">
        <f>COUNTIFS('Src_Billing_Aug'!$E$6:$E$774,A514,'Src_Billing_Aug'!$D$6:$D$774,E514)</f>
        <v/>
      </c>
      <c r="O514" s="18">
        <f>IF(N514=0,"",SUMIFS('Src_Billing_Aug'!$I$6:$I$774,'Src_Billing_Aug'!$E$6:$E$774,A514,'Src_Billing_Aug'!$D$6:$D$774,E514))</f>
        <v/>
      </c>
      <c r="P514" s="19">
        <f>IF(N514=0,"",SUMIFS('Src_Billing_Aug'!$L$6:$L$774,'Src_Billing_Aug'!$E$6:$E$774,A514,'Src_Billing_Aug'!$D$6:$D$774,E514))</f>
        <v/>
      </c>
      <c r="Q514" s="19">
        <f>SUMIFS('Src_Billing_Aug'!$M$6:$M$774,'Src_Billing_Aug'!$E$6:$E$774,A514,'Src_Billing_Aug'!$D$6:$D$774,E514)</f>
        <v/>
      </c>
      <c r="R514" s="19">
        <f>Q514-M514</f>
        <v/>
      </c>
      <c r="S514" s="17">
        <f>IF(N514=0,"MISSING CHARGE",IF(N514&gt;1,"DUPLICATE CHARGE",IF(ABS(R514)&lt;0.005,"MATCH","VARIANCE")))</f>
        <v/>
      </c>
      <c r="T514" s="17">
        <f>IF(AND(C514="COVERED",K514&gt;'Parameters &amp; Sources'!$B$13),"BOARD REVIEW - OVER 40 FT","")</f>
        <v/>
      </c>
      <c r="U514" s="17" t="inlineStr">
        <is>
          <t>slip_inventory_2026-08.csv; billing_transactions_2022_2026.csv</t>
        </is>
      </c>
    </row>
    <row r="515">
      <c r="A515" s="21">
        <f>'Src_Inventory'!A551</f>
        <v/>
      </c>
      <c r="B515" s="21">
        <f>'Src_Inventory'!B551</f>
        <v/>
      </c>
      <c r="C515" s="21">
        <f>'Src_Inventory'!G551</f>
        <v/>
      </c>
      <c r="D515" s="21">
        <f>"AC-"&amp;A515</f>
        <v/>
      </c>
      <c r="E515" s="21">
        <f>'Src_Inventory'!L551</f>
        <v/>
      </c>
      <c r="F515" s="21">
        <f>'Src_Inventory'!M551</f>
        <v/>
      </c>
      <c r="G515" s="21">
        <f>'Src_Inventory'!N551</f>
        <v/>
      </c>
      <c r="H515" s="22">
        <f>'Src_Inventory'!O551</f>
        <v/>
      </c>
      <c r="I515" s="22">
        <f>ROUNDUP(H515,0)</f>
        <v/>
      </c>
      <c r="J515" s="22">
        <f>'Src_Inventory'!E551</f>
        <v/>
      </c>
      <c r="K515" s="22">
        <f>MAX(I515,J515)</f>
        <v/>
      </c>
      <c r="L515" s="23">
        <f>IF(C515="COVERED",'Parameters &amp; Sources'!$B$11,'Parameters &amp; Sources'!$B$12)</f>
        <v/>
      </c>
      <c r="M515" s="23">
        <f>K515*L515</f>
        <v/>
      </c>
      <c r="N515" s="24">
        <f>COUNTIFS('Src_Billing_Aug'!$E$6:$E$774,A515,'Src_Billing_Aug'!$D$6:$D$774,E515)</f>
        <v/>
      </c>
      <c r="O515" s="22">
        <f>IF(N515=0,"",SUMIFS('Src_Billing_Aug'!$I$6:$I$774,'Src_Billing_Aug'!$E$6:$E$774,A515,'Src_Billing_Aug'!$D$6:$D$774,E515))</f>
        <v/>
      </c>
      <c r="P515" s="23">
        <f>IF(N515=0,"",SUMIFS('Src_Billing_Aug'!$L$6:$L$774,'Src_Billing_Aug'!$E$6:$E$774,A515,'Src_Billing_Aug'!$D$6:$D$774,E515))</f>
        <v/>
      </c>
      <c r="Q515" s="23">
        <f>SUMIFS('Src_Billing_Aug'!$M$6:$M$774,'Src_Billing_Aug'!$E$6:$E$774,A515,'Src_Billing_Aug'!$D$6:$D$774,E515)</f>
        <v/>
      </c>
      <c r="R515" s="23">
        <f>Q515-M515</f>
        <v/>
      </c>
      <c r="S515" s="21">
        <f>IF(N515=0,"MISSING CHARGE",IF(N515&gt;1,"DUPLICATE CHARGE",IF(ABS(R515)&lt;0.005,"MATCH","VARIANCE")))</f>
        <v/>
      </c>
      <c r="T515" s="21">
        <f>IF(AND(C515="COVERED",K515&gt;'Parameters &amp; Sources'!$B$13),"BOARD REVIEW - OVER 40 FT","")</f>
        <v/>
      </c>
      <c r="U515" s="21" t="inlineStr">
        <is>
          <t>slip_inventory_2026-08.csv; billing_transactions_2022_2026.csv</t>
        </is>
      </c>
    </row>
    <row r="516">
      <c r="A516" s="17">
        <f>'Src_Inventory'!A552</f>
        <v/>
      </c>
      <c r="B516" s="17">
        <f>'Src_Inventory'!B552</f>
        <v/>
      </c>
      <c r="C516" s="17">
        <f>'Src_Inventory'!G552</f>
        <v/>
      </c>
      <c r="D516" s="17">
        <f>"AC-"&amp;A516</f>
        <v/>
      </c>
      <c r="E516" s="17">
        <f>'Src_Inventory'!L552</f>
        <v/>
      </c>
      <c r="F516" s="17">
        <f>'Src_Inventory'!M552</f>
        <v/>
      </c>
      <c r="G516" s="17">
        <f>'Src_Inventory'!N552</f>
        <v/>
      </c>
      <c r="H516" s="18">
        <f>'Src_Inventory'!O552</f>
        <v/>
      </c>
      <c r="I516" s="18">
        <f>ROUNDUP(H516,0)</f>
        <v/>
      </c>
      <c r="J516" s="18">
        <f>'Src_Inventory'!E552</f>
        <v/>
      </c>
      <c r="K516" s="18">
        <f>MAX(I516,J516)</f>
        <v/>
      </c>
      <c r="L516" s="19">
        <f>IF(C516="COVERED",'Parameters &amp; Sources'!$B$11,'Parameters &amp; Sources'!$B$12)</f>
        <v/>
      </c>
      <c r="M516" s="19">
        <f>K516*L516</f>
        <v/>
      </c>
      <c r="N516" s="20">
        <f>COUNTIFS('Src_Billing_Aug'!$E$6:$E$774,A516,'Src_Billing_Aug'!$D$6:$D$774,E516)</f>
        <v/>
      </c>
      <c r="O516" s="18">
        <f>IF(N516=0,"",SUMIFS('Src_Billing_Aug'!$I$6:$I$774,'Src_Billing_Aug'!$E$6:$E$774,A516,'Src_Billing_Aug'!$D$6:$D$774,E516))</f>
        <v/>
      </c>
      <c r="P516" s="19">
        <f>IF(N516=0,"",SUMIFS('Src_Billing_Aug'!$L$6:$L$774,'Src_Billing_Aug'!$E$6:$E$774,A516,'Src_Billing_Aug'!$D$6:$D$774,E516))</f>
        <v/>
      </c>
      <c r="Q516" s="19">
        <f>SUMIFS('Src_Billing_Aug'!$M$6:$M$774,'Src_Billing_Aug'!$E$6:$E$774,A516,'Src_Billing_Aug'!$D$6:$D$774,E516)</f>
        <v/>
      </c>
      <c r="R516" s="19">
        <f>Q516-M516</f>
        <v/>
      </c>
      <c r="S516" s="17">
        <f>IF(N516=0,"MISSING CHARGE",IF(N516&gt;1,"DUPLICATE CHARGE",IF(ABS(R516)&lt;0.005,"MATCH","VARIANCE")))</f>
        <v/>
      </c>
      <c r="T516" s="17">
        <f>IF(AND(C516="COVERED",K516&gt;'Parameters &amp; Sources'!$B$13),"BOARD REVIEW - OVER 40 FT","")</f>
        <v/>
      </c>
      <c r="U516" s="17" t="inlineStr">
        <is>
          <t>slip_inventory_2026-08.csv; billing_transactions_2022_2026.csv</t>
        </is>
      </c>
    </row>
    <row r="517">
      <c r="A517" s="21">
        <f>'Src_Inventory'!A553</f>
        <v/>
      </c>
      <c r="B517" s="21">
        <f>'Src_Inventory'!B553</f>
        <v/>
      </c>
      <c r="C517" s="21">
        <f>'Src_Inventory'!G553</f>
        <v/>
      </c>
      <c r="D517" s="21">
        <f>"AC-"&amp;A517</f>
        <v/>
      </c>
      <c r="E517" s="21">
        <f>'Src_Inventory'!L553</f>
        <v/>
      </c>
      <c r="F517" s="21">
        <f>'Src_Inventory'!M553</f>
        <v/>
      </c>
      <c r="G517" s="21">
        <f>'Src_Inventory'!N553</f>
        <v/>
      </c>
      <c r="H517" s="22">
        <f>'Src_Inventory'!O553</f>
        <v/>
      </c>
      <c r="I517" s="22">
        <f>ROUNDUP(H517,0)</f>
        <v/>
      </c>
      <c r="J517" s="22">
        <f>'Src_Inventory'!E553</f>
        <v/>
      </c>
      <c r="K517" s="22">
        <f>MAX(I517,J517)</f>
        <v/>
      </c>
      <c r="L517" s="23">
        <f>IF(C517="COVERED",'Parameters &amp; Sources'!$B$11,'Parameters &amp; Sources'!$B$12)</f>
        <v/>
      </c>
      <c r="M517" s="23">
        <f>K517*L517</f>
        <v/>
      </c>
      <c r="N517" s="24">
        <f>COUNTIFS('Src_Billing_Aug'!$E$6:$E$774,A517,'Src_Billing_Aug'!$D$6:$D$774,E517)</f>
        <v/>
      </c>
      <c r="O517" s="22">
        <f>IF(N517=0,"",SUMIFS('Src_Billing_Aug'!$I$6:$I$774,'Src_Billing_Aug'!$E$6:$E$774,A517,'Src_Billing_Aug'!$D$6:$D$774,E517))</f>
        <v/>
      </c>
      <c r="P517" s="23">
        <f>IF(N517=0,"",SUMIFS('Src_Billing_Aug'!$L$6:$L$774,'Src_Billing_Aug'!$E$6:$E$774,A517,'Src_Billing_Aug'!$D$6:$D$774,E517))</f>
        <v/>
      </c>
      <c r="Q517" s="23">
        <f>SUMIFS('Src_Billing_Aug'!$M$6:$M$774,'Src_Billing_Aug'!$E$6:$E$774,A517,'Src_Billing_Aug'!$D$6:$D$774,E517)</f>
        <v/>
      </c>
      <c r="R517" s="23">
        <f>Q517-M517</f>
        <v/>
      </c>
      <c r="S517" s="21">
        <f>IF(N517=0,"MISSING CHARGE",IF(N517&gt;1,"DUPLICATE CHARGE",IF(ABS(R517)&lt;0.005,"MATCH","VARIANCE")))</f>
        <v/>
      </c>
      <c r="T517" s="21">
        <f>IF(AND(C517="COVERED",K517&gt;'Parameters &amp; Sources'!$B$13),"BOARD REVIEW - OVER 40 FT","")</f>
        <v/>
      </c>
      <c r="U517" s="21" t="inlineStr">
        <is>
          <t>slip_inventory_2026-08.csv; billing_transactions_2022_2026.csv</t>
        </is>
      </c>
    </row>
    <row r="518">
      <c r="A518" s="17">
        <f>'Src_Inventory'!A555</f>
        <v/>
      </c>
      <c r="B518" s="17">
        <f>'Src_Inventory'!B555</f>
        <v/>
      </c>
      <c r="C518" s="17">
        <f>'Src_Inventory'!G555</f>
        <v/>
      </c>
      <c r="D518" s="17">
        <f>"AC-"&amp;A518</f>
        <v/>
      </c>
      <c r="E518" s="17">
        <f>'Src_Inventory'!L555</f>
        <v/>
      </c>
      <c r="F518" s="17">
        <f>'Src_Inventory'!M555</f>
        <v/>
      </c>
      <c r="G518" s="17">
        <f>'Src_Inventory'!N555</f>
        <v/>
      </c>
      <c r="H518" s="18">
        <f>'Src_Inventory'!O555</f>
        <v/>
      </c>
      <c r="I518" s="18">
        <f>ROUNDUP(H518,0)</f>
        <v/>
      </c>
      <c r="J518" s="18">
        <f>'Src_Inventory'!E555</f>
        <v/>
      </c>
      <c r="K518" s="18">
        <f>MAX(I518,J518)</f>
        <v/>
      </c>
      <c r="L518" s="19">
        <f>IF(C518="COVERED",'Parameters &amp; Sources'!$B$11,'Parameters &amp; Sources'!$B$12)</f>
        <v/>
      </c>
      <c r="M518" s="19">
        <f>K518*L518</f>
        <v/>
      </c>
      <c r="N518" s="20">
        <f>COUNTIFS('Src_Billing_Aug'!$E$6:$E$774,A518,'Src_Billing_Aug'!$D$6:$D$774,E518)</f>
        <v/>
      </c>
      <c r="O518" s="18">
        <f>IF(N518=0,"",SUMIFS('Src_Billing_Aug'!$I$6:$I$774,'Src_Billing_Aug'!$E$6:$E$774,A518,'Src_Billing_Aug'!$D$6:$D$774,E518))</f>
        <v/>
      </c>
      <c r="P518" s="19">
        <f>IF(N518=0,"",SUMIFS('Src_Billing_Aug'!$L$6:$L$774,'Src_Billing_Aug'!$E$6:$E$774,A518,'Src_Billing_Aug'!$D$6:$D$774,E518))</f>
        <v/>
      </c>
      <c r="Q518" s="19">
        <f>SUMIFS('Src_Billing_Aug'!$M$6:$M$774,'Src_Billing_Aug'!$E$6:$E$774,A518,'Src_Billing_Aug'!$D$6:$D$774,E518)</f>
        <v/>
      </c>
      <c r="R518" s="19">
        <f>Q518-M518</f>
        <v/>
      </c>
      <c r="S518" s="17">
        <f>IF(N518=0,"MISSING CHARGE",IF(N518&gt;1,"DUPLICATE CHARGE",IF(ABS(R518)&lt;0.005,"MATCH","VARIANCE")))</f>
        <v/>
      </c>
      <c r="T518" s="17">
        <f>IF(AND(C518="COVERED",K518&gt;'Parameters &amp; Sources'!$B$13),"BOARD REVIEW - OVER 40 FT","")</f>
        <v/>
      </c>
      <c r="U518" s="17" t="inlineStr">
        <is>
          <t>slip_inventory_2026-08.csv; billing_transactions_2022_2026.csv</t>
        </is>
      </c>
    </row>
    <row r="519">
      <c r="A519" s="21">
        <f>'Src_Inventory'!A556</f>
        <v/>
      </c>
      <c r="B519" s="21">
        <f>'Src_Inventory'!B556</f>
        <v/>
      </c>
      <c r="C519" s="21">
        <f>'Src_Inventory'!G556</f>
        <v/>
      </c>
      <c r="D519" s="21">
        <f>"AC-"&amp;A519</f>
        <v/>
      </c>
      <c r="E519" s="21">
        <f>'Src_Inventory'!L556</f>
        <v/>
      </c>
      <c r="F519" s="21">
        <f>'Src_Inventory'!M556</f>
        <v/>
      </c>
      <c r="G519" s="21">
        <f>'Src_Inventory'!N556</f>
        <v/>
      </c>
      <c r="H519" s="22">
        <f>'Src_Inventory'!O556</f>
        <v/>
      </c>
      <c r="I519" s="22">
        <f>ROUNDUP(H519,0)</f>
        <v/>
      </c>
      <c r="J519" s="22">
        <f>'Src_Inventory'!E556</f>
        <v/>
      </c>
      <c r="K519" s="22">
        <f>MAX(I519,J519)</f>
        <v/>
      </c>
      <c r="L519" s="23">
        <f>IF(C519="COVERED",'Parameters &amp; Sources'!$B$11,'Parameters &amp; Sources'!$B$12)</f>
        <v/>
      </c>
      <c r="M519" s="23">
        <f>K519*L519</f>
        <v/>
      </c>
      <c r="N519" s="24">
        <f>COUNTIFS('Src_Billing_Aug'!$E$6:$E$774,A519,'Src_Billing_Aug'!$D$6:$D$774,E519)</f>
        <v/>
      </c>
      <c r="O519" s="22">
        <f>IF(N519=0,"",SUMIFS('Src_Billing_Aug'!$I$6:$I$774,'Src_Billing_Aug'!$E$6:$E$774,A519,'Src_Billing_Aug'!$D$6:$D$774,E519))</f>
        <v/>
      </c>
      <c r="P519" s="23">
        <f>IF(N519=0,"",SUMIFS('Src_Billing_Aug'!$L$6:$L$774,'Src_Billing_Aug'!$E$6:$E$774,A519,'Src_Billing_Aug'!$D$6:$D$774,E519))</f>
        <v/>
      </c>
      <c r="Q519" s="23">
        <f>SUMIFS('Src_Billing_Aug'!$M$6:$M$774,'Src_Billing_Aug'!$E$6:$E$774,A519,'Src_Billing_Aug'!$D$6:$D$774,E519)</f>
        <v/>
      </c>
      <c r="R519" s="23">
        <f>Q519-M519</f>
        <v/>
      </c>
      <c r="S519" s="21">
        <f>IF(N519=0,"MISSING CHARGE",IF(N519&gt;1,"DUPLICATE CHARGE",IF(ABS(R519)&lt;0.005,"MATCH","VARIANCE")))</f>
        <v/>
      </c>
      <c r="T519" s="21">
        <f>IF(AND(C519="COVERED",K519&gt;'Parameters &amp; Sources'!$B$13),"BOARD REVIEW - OVER 40 FT","")</f>
        <v/>
      </c>
      <c r="U519" s="21" t="inlineStr">
        <is>
          <t>slip_inventory_2026-08.csv; billing_transactions_2022_2026.csv</t>
        </is>
      </c>
    </row>
    <row r="520">
      <c r="A520" s="17">
        <f>'Src_Inventory'!A557</f>
        <v/>
      </c>
      <c r="B520" s="17">
        <f>'Src_Inventory'!B557</f>
        <v/>
      </c>
      <c r="C520" s="17">
        <f>'Src_Inventory'!G557</f>
        <v/>
      </c>
      <c r="D520" s="17">
        <f>"AC-"&amp;A520</f>
        <v/>
      </c>
      <c r="E520" s="17">
        <f>'Src_Inventory'!L557</f>
        <v/>
      </c>
      <c r="F520" s="17">
        <f>'Src_Inventory'!M557</f>
        <v/>
      </c>
      <c r="G520" s="17">
        <f>'Src_Inventory'!N557</f>
        <v/>
      </c>
      <c r="H520" s="18">
        <f>'Src_Inventory'!O557</f>
        <v/>
      </c>
      <c r="I520" s="18">
        <f>ROUNDUP(H520,0)</f>
        <v/>
      </c>
      <c r="J520" s="18">
        <f>'Src_Inventory'!E557</f>
        <v/>
      </c>
      <c r="K520" s="18">
        <f>MAX(I520,J520)</f>
        <v/>
      </c>
      <c r="L520" s="19">
        <f>IF(C520="COVERED",'Parameters &amp; Sources'!$B$11,'Parameters &amp; Sources'!$B$12)</f>
        <v/>
      </c>
      <c r="M520" s="19">
        <f>K520*L520</f>
        <v/>
      </c>
      <c r="N520" s="20">
        <f>COUNTIFS('Src_Billing_Aug'!$E$6:$E$774,A520,'Src_Billing_Aug'!$D$6:$D$774,E520)</f>
        <v/>
      </c>
      <c r="O520" s="18">
        <f>IF(N520=0,"",SUMIFS('Src_Billing_Aug'!$I$6:$I$774,'Src_Billing_Aug'!$E$6:$E$774,A520,'Src_Billing_Aug'!$D$6:$D$774,E520))</f>
        <v/>
      </c>
      <c r="P520" s="19">
        <f>IF(N520=0,"",SUMIFS('Src_Billing_Aug'!$L$6:$L$774,'Src_Billing_Aug'!$E$6:$E$774,A520,'Src_Billing_Aug'!$D$6:$D$774,E520))</f>
        <v/>
      </c>
      <c r="Q520" s="19">
        <f>SUMIFS('Src_Billing_Aug'!$M$6:$M$774,'Src_Billing_Aug'!$E$6:$E$774,A520,'Src_Billing_Aug'!$D$6:$D$774,E520)</f>
        <v/>
      </c>
      <c r="R520" s="19">
        <f>Q520-M520</f>
        <v/>
      </c>
      <c r="S520" s="17">
        <f>IF(N520=0,"MISSING CHARGE",IF(N520&gt;1,"DUPLICATE CHARGE",IF(ABS(R520)&lt;0.005,"MATCH","VARIANCE")))</f>
        <v/>
      </c>
      <c r="T520" s="17">
        <f>IF(AND(C520="COVERED",K520&gt;'Parameters &amp; Sources'!$B$13),"BOARD REVIEW - OVER 40 FT","")</f>
        <v/>
      </c>
      <c r="U520" s="17" t="inlineStr">
        <is>
          <t>slip_inventory_2026-08.csv; billing_transactions_2022_2026.csv</t>
        </is>
      </c>
    </row>
    <row r="521">
      <c r="A521" s="21">
        <f>'Src_Inventory'!A558</f>
        <v/>
      </c>
      <c r="B521" s="21">
        <f>'Src_Inventory'!B558</f>
        <v/>
      </c>
      <c r="C521" s="21">
        <f>'Src_Inventory'!G558</f>
        <v/>
      </c>
      <c r="D521" s="21">
        <f>"AC-"&amp;A521</f>
        <v/>
      </c>
      <c r="E521" s="21">
        <f>'Src_Inventory'!L558</f>
        <v/>
      </c>
      <c r="F521" s="21">
        <f>'Src_Inventory'!M558</f>
        <v/>
      </c>
      <c r="G521" s="21">
        <f>'Src_Inventory'!N558</f>
        <v/>
      </c>
      <c r="H521" s="22">
        <f>'Src_Inventory'!O558</f>
        <v/>
      </c>
      <c r="I521" s="22">
        <f>ROUNDUP(H521,0)</f>
        <v/>
      </c>
      <c r="J521" s="22">
        <f>'Src_Inventory'!E558</f>
        <v/>
      </c>
      <c r="K521" s="22">
        <f>MAX(I521,J521)</f>
        <v/>
      </c>
      <c r="L521" s="23">
        <f>IF(C521="COVERED",'Parameters &amp; Sources'!$B$11,'Parameters &amp; Sources'!$B$12)</f>
        <v/>
      </c>
      <c r="M521" s="23">
        <f>K521*L521</f>
        <v/>
      </c>
      <c r="N521" s="24">
        <f>COUNTIFS('Src_Billing_Aug'!$E$6:$E$774,A521,'Src_Billing_Aug'!$D$6:$D$774,E521)</f>
        <v/>
      </c>
      <c r="O521" s="22">
        <f>IF(N521=0,"",SUMIFS('Src_Billing_Aug'!$I$6:$I$774,'Src_Billing_Aug'!$E$6:$E$774,A521,'Src_Billing_Aug'!$D$6:$D$774,E521))</f>
        <v/>
      </c>
      <c r="P521" s="23">
        <f>IF(N521=0,"",SUMIFS('Src_Billing_Aug'!$L$6:$L$774,'Src_Billing_Aug'!$E$6:$E$774,A521,'Src_Billing_Aug'!$D$6:$D$774,E521))</f>
        <v/>
      </c>
      <c r="Q521" s="23">
        <f>SUMIFS('Src_Billing_Aug'!$M$6:$M$774,'Src_Billing_Aug'!$E$6:$E$774,A521,'Src_Billing_Aug'!$D$6:$D$774,E521)</f>
        <v/>
      </c>
      <c r="R521" s="23">
        <f>Q521-M521</f>
        <v/>
      </c>
      <c r="S521" s="21">
        <f>IF(N521=0,"MISSING CHARGE",IF(N521&gt;1,"DUPLICATE CHARGE",IF(ABS(R521)&lt;0.005,"MATCH","VARIANCE")))</f>
        <v/>
      </c>
      <c r="T521" s="21">
        <f>IF(AND(C521="COVERED",K521&gt;'Parameters &amp; Sources'!$B$13),"BOARD REVIEW - OVER 40 FT","")</f>
        <v/>
      </c>
      <c r="U521" s="21" t="inlineStr">
        <is>
          <t>slip_inventory_2026-08.csv; billing_transactions_2022_2026.csv</t>
        </is>
      </c>
    </row>
    <row r="522">
      <c r="A522" s="17">
        <f>'Src_Inventory'!A559</f>
        <v/>
      </c>
      <c r="B522" s="17">
        <f>'Src_Inventory'!B559</f>
        <v/>
      </c>
      <c r="C522" s="17">
        <f>'Src_Inventory'!G559</f>
        <v/>
      </c>
      <c r="D522" s="17">
        <f>"AC-"&amp;A522</f>
        <v/>
      </c>
      <c r="E522" s="17">
        <f>'Src_Inventory'!L559</f>
        <v/>
      </c>
      <c r="F522" s="17">
        <f>'Src_Inventory'!M559</f>
        <v/>
      </c>
      <c r="G522" s="17">
        <f>'Src_Inventory'!N559</f>
        <v/>
      </c>
      <c r="H522" s="18">
        <f>'Src_Inventory'!O559</f>
        <v/>
      </c>
      <c r="I522" s="18">
        <f>ROUNDUP(H522,0)</f>
        <v/>
      </c>
      <c r="J522" s="18">
        <f>'Src_Inventory'!E559</f>
        <v/>
      </c>
      <c r="K522" s="18">
        <f>MAX(I522,J522)</f>
        <v/>
      </c>
      <c r="L522" s="19">
        <f>IF(C522="COVERED",'Parameters &amp; Sources'!$B$11,'Parameters &amp; Sources'!$B$12)</f>
        <v/>
      </c>
      <c r="M522" s="19">
        <f>K522*L522</f>
        <v/>
      </c>
      <c r="N522" s="20">
        <f>COUNTIFS('Src_Billing_Aug'!$E$6:$E$774,A522,'Src_Billing_Aug'!$D$6:$D$774,E522)</f>
        <v/>
      </c>
      <c r="O522" s="18">
        <f>IF(N522=0,"",SUMIFS('Src_Billing_Aug'!$I$6:$I$774,'Src_Billing_Aug'!$E$6:$E$774,A522,'Src_Billing_Aug'!$D$6:$D$774,E522))</f>
        <v/>
      </c>
      <c r="P522" s="19">
        <f>IF(N522=0,"",SUMIFS('Src_Billing_Aug'!$L$6:$L$774,'Src_Billing_Aug'!$E$6:$E$774,A522,'Src_Billing_Aug'!$D$6:$D$774,E522))</f>
        <v/>
      </c>
      <c r="Q522" s="19">
        <f>SUMIFS('Src_Billing_Aug'!$M$6:$M$774,'Src_Billing_Aug'!$E$6:$E$774,A522,'Src_Billing_Aug'!$D$6:$D$774,E522)</f>
        <v/>
      </c>
      <c r="R522" s="19">
        <f>Q522-M522</f>
        <v/>
      </c>
      <c r="S522" s="17">
        <f>IF(N522=0,"MISSING CHARGE",IF(N522&gt;1,"DUPLICATE CHARGE",IF(ABS(R522)&lt;0.005,"MATCH","VARIANCE")))</f>
        <v/>
      </c>
      <c r="T522" s="17">
        <f>IF(AND(C522="COVERED",K522&gt;'Parameters &amp; Sources'!$B$13),"BOARD REVIEW - OVER 40 FT","")</f>
        <v/>
      </c>
      <c r="U522" s="17" t="inlineStr">
        <is>
          <t>slip_inventory_2026-08.csv; billing_transactions_2022_2026.csv</t>
        </is>
      </c>
    </row>
    <row r="523">
      <c r="A523" s="21">
        <f>'Src_Inventory'!A560</f>
        <v/>
      </c>
      <c r="B523" s="21">
        <f>'Src_Inventory'!B560</f>
        <v/>
      </c>
      <c r="C523" s="21">
        <f>'Src_Inventory'!G560</f>
        <v/>
      </c>
      <c r="D523" s="21">
        <f>"AC-"&amp;A523</f>
        <v/>
      </c>
      <c r="E523" s="21">
        <f>'Src_Inventory'!L560</f>
        <v/>
      </c>
      <c r="F523" s="21">
        <f>'Src_Inventory'!M560</f>
        <v/>
      </c>
      <c r="G523" s="21">
        <f>'Src_Inventory'!N560</f>
        <v/>
      </c>
      <c r="H523" s="22">
        <f>'Src_Inventory'!O560</f>
        <v/>
      </c>
      <c r="I523" s="22">
        <f>ROUNDUP(H523,0)</f>
        <v/>
      </c>
      <c r="J523" s="22">
        <f>'Src_Inventory'!E560</f>
        <v/>
      </c>
      <c r="K523" s="22">
        <f>MAX(I523,J523)</f>
        <v/>
      </c>
      <c r="L523" s="23">
        <f>IF(C523="COVERED",'Parameters &amp; Sources'!$B$11,'Parameters &amp; Sources'!$B$12)</f>
        <v/>
      </c>
      <c r="M523" s="23">
        <f>K523*L523</f>
        <v/>
      </c>
      <c r="N523" s="24">
        <f>COUNTIFS('Src_Billing_Aug'!$E$6:$E$774,A523,'Src_Billing_Aug'!$D$6:$D$774,E523)</f>
        <v/>
      </c>
      <c r="O523" s="22">
        <f>IF(N523=0,"",SUMIFS('Src_Billing_Aug'!$I$6:$I$774,'Src_Billing_Aug'!$E$6:$E$774,A523,'Src_Billing_Aug'!$D$6:$D$774,E523))</f>
        <v/>
      </c>
      <c r="P523" s="23">
        <f>IF(N523=0,"",SUMIFS('Src_Billing_Aug'!$L$6:$L$774,'Src_Billing_Aug'!$E$6:$E$774,A523,'Src_Billing_Aug'!$D$6:$D$774,E523))</f>
        <v/>
      </c>
      <c r="Q523" s="23">
        <f>SUMIFS('Src_Billing_Aug'!$M$6:$M$774,'Src_Billing_Aug'!$E$6:$E$774,A523,'Src_Billing_Aug'!$D$6:$D$774,E523)</f>
        <v/>
      </c>
      <c r="R523" s="23">
        <f>Q523-M523</f>
        <v/>
      </c>
      <c r="S523" s="21">
        <f>IF(N523=0,"MISSING CHARGE",IF(N523&gt;1,"DUPLICATE CHARGE",IF(ABS(R523)&lt;0.005,"MATCH","VARIANCE")))</f>
        <v/>
      </c>
      <c r="T523" s="21">
        <f>IF(AND(C523="COVERED",K523&gt;'Parameters &amp; Sources'!$B$13),"BOARD REVIEW - OVER 40 FT","")</f>
        <v/>
      </c>
      <c r="U523" s="21" t="inlineStr">
        <is>
          <t>slip_inventory_2026-08.csv; billing_transactions_2022_2026.csv</t>
        </is>
      </c>
    </row>
    <row r="524">
      <c r="A524" s="17">
        <f>'Src_Inventory'!A561</f>
        <v/>
      </c>
      <c r="B524" s="17">
        <f>'Src_Inventory'!B561</f>
        <v/>
      </c>
      <c r="C524" s="17">
        <f>'Src_Inventory'!G561</f>
        <v/>
      </c>
      <c r="D524" s="17">
        <f>"AC-"&amp;A524</f>
        <v/>
      </c>
      <c r="E524" s="17">
        <f>'Src_Inventory'!L561</f>
        <v/>
      </c>
      <c r="F524" s="17">
        <f>'Src_Inventory'!M561</f>
        <v/>
      </c>
      <c r="G524" s="17">
        <f>'Src_Inventory'!N561</f>
        <v/>
      </c>
      <c r="H524" s="18">
        <f>'Src_Inventory'!O561</f>
        <v/>
      </c>
      <c r="I524" s="18">
        <f>ROUNDUP(H524,0)</f>
        <v/>
      </c>
      <c r="J524" s="18">
        <f>'Src_Inventory'!E561</f>
        <v/>
      </c>
      <c r="K524" s="18">
        <f>MAX(I524,J524)</f>
        <v/>
      </c>
      <c r="L524" s="19">
        <f>IF(C524="COVERED",'Parameters &amp; Sources'!$B$11,'Parameters &amp; Sources'!$B$12)</f>
        <v/>
      </c>
      <c r="M524" s="19">
        <f>K524*L524</f>
        <v/>
      </c>
      <c r="N524" s="20">
        <f>COUNTIFS('Src_Billing_Aug'!$E$6:$E$774,A524,'Src_Billing_Aug'!$D$6:$D$774,E524)</f>
        <v/>
      </c>
      <c r="O524" s="18">
        <f>IF(N524=0,"",SUMIFS('Src_Billing_Aug'!$I$6:$I$774,'Src_Billing_Aug'!$E$6:$E$774,A524,'Src_Billing_Aug'!$D$6:$D$774,E524))</f>
        <v/>
      </c>
      <c r="P524" s="19">
        <f>IF(N524=0,"",SUMIFS('Src_Billing_Aug'!$L$6:$L$774,'Src_Billing_Aug'!$E$6:$E$774,A524,'Src_Billing_Aug'!$D$6:$D$774,E524))</f>
        <v/>
      </c>
      <c r="Q524" s="19">
        <f>SUMIFS('Src_Billing_Aug'!$M$6:$M$774,'Src_Billing_Aug'!$E$6:$E$774,A524,'Src_Billing_Aug'!$D$6:$D$774,E524)</f>
        <v/>
      </c>
      <c r="R524" s="19">
        <f>Q524-M524</f>
        <v/>
      </c>
      <c r="S524" s="17">
        <f>IF(N524=0,"MISSING CHARGE",IF(N524&gt;1,"DUPLICATE CHARGE",IF(ABS(R524)&lt;0.005,"MATCH","VARIANCE")))</f>
        <v/>
      </c>
      <c r="T524" s="17">
        <f>IF(AND(C524="COVERED",K524&gt;'Parameters &amp; Sources'!$B$13),"BOARD REVIEW - OVER 40 FT","")</f>
        <v/>
      </c>
      <c r="U524" s="17" t="inlineStr">
        <is>
          <t>slip_inventory_2026-08.csv; billing_transactions_2022_2026.csv</t>
        </is>
      </c>
    </row>
    <row r="525">
      <c r="A525" s="21">
        <f>'Src_Inventory'!A562</f>
        <v/>
      </c>
      <c r="B525" s="21">
        <f>'Src_Inventory'!B562</f>
        <v/>
      </c>
      <c r="C525" s="21">
        <f>'Src_Inventory'!G562</f>
        <v/>
      </c>
      <c r="D525" s="21">
        <f>"AC-"&amp;A525</f>
        <v/>
      </c>
      <c r="E525" s="21">
        <f>'Src_Inventory'!L562</f>
        <v/>
      </c>
      <c r="F525" s="21">
        <f>'Src_Inventory'!M562</f>
        <v/>
      </c>
      <c r="G525" s="21">
        <f>'Src_Inventory'!N562</f>
        <v/>
      </c>
      <c r="H525" s="22">
        <f>'Src_Inventory'!O562</f>
        <v/>
      </c>
      <c r="I525" s="22">
        <f>ROUNDUP(H525,0)</f>
        <v/>
      </c>
      <c r="J525" s="22">
        <f>'Src_Inventory'!E562</f>
        <v/>
      </c>
      <c r="K525" s="22">
        <f>MAX(I525,J525)</f>
        <v/>
      </c>
      <c r="L525" s="23">
        <f>IF(C525="COVERED",'Parameters &amp; Sources'!$B$11,'Parameters &amp; Sources'!$B$12)</f>
        <v/>
      </c>
      <c r="M525" s="23">
        <f>K525*L525</f>
        <v/>
      </c>
      <c r="N525" s="24">
        <f>COUNTIFS('Src_Billing_Aug'!$E$6:$E$774,A525,'Src_Billing_Aug'!$D$6:$D$774,E525)</f>
        <v/>
      </c>
      <c r="O525" s="22">
        <f>IF(N525=0,"",SUMIFS('Src_Billing_Aug'!$I$6:$I$774,'Src_Billing_Aug'!$E$6:$E$774,A525,'Src_Billing_Aug'!$D$6:$D$774,E525))</f>
        <v/>
      </c>
      <c r="P525" s="23">
        <f>IF(N525=0,"",SUMIFS('Src_Billing_Aug'!$L$6:$L$774,'Src_Billing_Aug'!$E$6:$E$774,A525,'Src_Billing_Aug'!$D$6:$D$774,E525))</f>
        <v/>
      </c>
      <c r="Q525" s="23">
        <f>SUMIFS('Src_Billing_Aug'!$M$6:$M$774,'Src_Billing_Aug'!$E$6:$E$774,A525,'Src_Billing_Aug'!$D$6:$D$774,E525)</f>
        <v/>
      </c>
      <c r="R525" s="23">
        <f>Q525-M525</f>
        <v/>
      </c>
      <c r="S525" s="21">
        <f>IF(N525=0,"MISSING CHARGE",IF(N525&gt;1,"DUPLICATE CHARGE",IF(ABS(R525)&lt;0.005,"MATCH","VARIANCE")))</f>
        <v/>
      </c>
      <c r="T525" s="21">
        <f>IF(AND(C525="COVERED",K525&gt;'Parameters &amp; Sources'!$B$13),"BOARD REVIEW - OVER 40 FT","")</f>
        <v/>
      </c>
      <c r="U525" s="21" t="inlineStr">
        <is>
          <t>slip_inventory_2026-08.csv; billing_transactions_2022_2026.csv</t>
        </is>
      </c>
    </row>
    <row r="526">
      <c r="A526" s="17">
        <f>'Src_Inventory'!A564</f>
        <v/>
      </c>
      <c r="B526" s="17">
        <f>'Src_Inventory'!B564</f>
        <v/>
      </c>
      <c r="C526" s="17">
        <f>'Src_Inventory'!G564</f>
        <v/>
      </c>
      <c r="D526" s="17">
        <f>"AC-"&amp;A526</f>
        <v/>
      </c>
      <c r="E526" s="17">
        <f>'Src_Inventory'!L564</f>
        <v/>
      </c>
      <c r="F526" s="17">
        <f>'Src_Inventory'!M564</f>
        <v/>
      </c>
      <c r="G526" s="17">
        <f>'Src_Inventory'!N564</f>
        <v/>
      </c>
      <c r="H526" s="18">
        <f>'Src_Inventory'!O564</f>
        <v/>
      </c>
      <c r="I526" s="18">
        <f>ROUNDUP(H526,0)</f>
        <v/>
      </c>
      <c r="J526" s="18">
        <f>'Src_Inventory'!E564</f>
        <v/>
      </c>
      <c r="K526" s="18">
        <f>MAX(I526,J526)</f>
        <v/>
      </c>
      <c r="L526" s="19">
        <f>IF(C526="COVERED",'Parameters &amp; Sources'!$B$11,'Parameters &amp; Sources'!$B$12)</f>
        <v/>
      </c>
      <c r="M526" s="19">
        <f>K526*L526</f>
        <v/>
      </c>
      <c r="N526" s="20">
        <f>COUNTIFS('Src_Billing_Aug'!$E$6:$E$774,A526,'Src_Billing_Aug'!$D$6:$D$774,E526)</f>
        <v/>
      </c>
      <c r="O526" s="18">
        <f>IF(N526=0,"",SUMIFS('Src_Billing_Aug'!$I$6:$I$774,'Src_Billing_Aug'!$E$6:$E$774,A526,'Src_Billing_Aug'!$D$6:$D$774,E526))</f>
        <v/>
      </c>
      <c r="P526" s="19">
        <f>IF(N526=0,"",SUMIFS('Src_Billing_Aug'!$L$6:$L$774,'Src_Billing_Aug'!$E$6:$E$774,A526,'Src_Billing_Aug'!$D$6:$D$774,E526))</f>
        <v/>
      </c>
      <c r="Q526" s="19">
        <f>SUMIFS('Src_Billing_Aug'!$M$6:$M$774,'Src_Billing_Aug'!$E$6:$E$774,A526,'Src_Billing_Aug'!$D$6:$D$774,E526)</f>
        <v/>
      </c>
      <c r="R526" s="19">
        <f>Q526-M526</f>
        <v/>
      </c>
      <c r="S526" s="17">
        <f>IF(N526=0,"MISSING CHARGE",IF(N526&gt;1,"DUPLICATE CHARGE",IF(ABS(R526)&lt;0.005,"MATCH","VARIANCE")))</f>
        <v/>
      </c>
      <c r="T526" s="17">
        <f>IF(AND(C526="COVERED",K526&gt;'Parameters &amp; Sources'!$B$13),"BOARD REVIEW - OVER 40 FT","")</f>
        <v/>
      </c>
      <c r="U526" s="17" t="inlineStr">
        <is>
          <t>slip_inventory_2026-08.csv; billing_transactions_2022_2026.csv</t>
        </is>
      </c>
    </row>
    <row r="527">
      <c r="A527" s="21">
        <f>'Src_Inventory'!A565</f>
        <v/>
      </c>
      <c r="B527" s="21">
        <f>'Src_Inventory'!B565</f>
        <v/>
      </c>
      <c r="C527" s="21">
        <f>'Src_Inventory'!G565</f>
        <v/>
      </c>
      <c r="D527" s="21">
        <f>"AC-"&amp;A527</f>
        <v/>
      </c>
      <c r="E527" s="21">
        <f>'Src_Inventory'!L565</f>
        <v/>
      </c>
      <c r="F527" s="21">
        <f>'Src_Inventory'!M565</f>
        <v/>
      </c>
      <c r="G527" s="21">
        <f>'Src_Inventory'!N565</f>
        <v/>
      </c>
      <c r="H527" s="22">
        <f>'Src_Inventory'!O565</f>
        <v/>
      </c>
      <c r="I527" s="22">
        <f>ROUNDUP(H527,0)</f>
        <v/>
      </c>
      <c r="J527" s="22">
        <f>'Src_Inventory'!E565</f>
        <v/>
      </c>
      <c r="K527" s="22">
        <f>MAX(I527,J527)</f>
        <v/>
      </c>
      <c r="L527" s="23">
        <f>IF(C527="COVERED",'Parameters &amp; Sources'!$B$11,'Parameters &amp; Sources'!$B$12)</f>
        <v/>
      </c>
      <c r="M527" s="23">
        <f>K527*L527</f>
        <v/>
      </c>
      <c r="N527" s="24">
        <f>COUNTIFS('Src_Billing_Aug'!$E$6:$E$774,A527,'Src_Billing_Aug'!$D$6:$D$774,E527)</f>
        <v/>
      </c>
      <c r="O527" s="22">
        <f>IF(N527=0,"",SUMIFS('Src_Billing_Aug'!$I$6:$I$774,'Src_Billing_Aug'!$E$6:$E$774,A527,'Src_Billing_Aug'!$D$6:$D$774,E527))</f>
        <v/>
      </c>
      <c r="P527" s="23">
        <f>IF(N527=0,"",SUMIFS('Src_Billing_Aug'!$L$6:$L$774,'Src_Billing_Aug'!$E$6:$E$774,A527,'Src_Billing_Aug'!$D$6:$D$774,E527))</f>
        <v/>
      </c>
      <c r="Q527" s="23">
        <f>SUMIFS('Src_Billing_Aug'!$M$6:$M$774,'Src_Billing_Aug'!$E$6:$E$774,A527,'Src_Billing_Aug'!$D$6:$D$774,E527)</f>
        <v/>
      </c>
      <c r="R527" s="23">
        <f>Q527-M527</f>
        <v/>
      </c>
      <c r="S527" s="21">
        <f>IF(N527=0,"MISSING CHARGE",IF(N527&gt;1,"DUPLICATE CHARGE",IF(ABS(R527)&lt;0.005,"MATCH","VARIANCE")))</f>
        <v/>
      </c>
      <c r="T527" s="21">
        <f>IF(AND(C527="COVERED",K527&gt;'Parameters &amp; Sources'!$B$13),"BOARD REVIEW - OVER 40 FT","")</f>
        <v/>
      </c>
      <c r="U527" s="21" t="inlineStr">
        <is>
          <t>slip_inventory_2026-08.csv; billing_transactions_2022_2026.csv</t>
        </is>
      </c>
    </row>
    <row r="528">
      <c r="A528" s="17">
        <f>'Src_Inventory'!A566</f>
        <v/>
      </c>
      <c r="B528" s="17">
        <f>'Src_Inventory'!B566</f>
        <v/>
      </c>
      <c r="C528" s="17">
        <f>'Src_Inventory'!G566</f>
        <v/>
      </c>
      <c r="D528" s="17">
        <f>"AC-"&amp;A528</f>
        <v/>
      </c>
      <c r="E528" s="17">
        <f>'Src_Inventory'!L566</f>
        <v/>
      </c>
      <c r="F528" s="17">
        <f>'Src_Inventory'!M566</f>
        <v/>
      </c>
      <c r="G528" s="17">
        <f>'Src_Inventory'!N566</f>
        <v/>
      </c>
      <c r="H528" s="18">
        <f>'Src_Inventory'!O566</f>
        <v/>
      </c>
      <c r="I528" s="18">
        <f>ROUNDUP(H528,0)</f>
        <v/>
      </c>
      <c r="J528" s="18">
        <f>'Src_Inventory'!E566</f>
        <v/>
      </c>
      <c r="K528" s="18">
        <f>MAX(I528,J528)</f>
        <v/>
      </c>
      <c r="L528" s="19">
        <f>IF(C528="COVERED",'Parameters &amp; Sources'!$B$11,'Parameters &amp; Sources'!$B$12)</f>
        <v/>
      </c>
      <c r="M528" s="19">
        <f>K528*L528</f>
        <v/>
      </c>
      <c r="N528" s="20">
        <f>COUNTIFS('Src_Billing_Aug'!$E$6:$E$774,A528,'Src_Billing_Aug'!$D$6:$D$774,E528)</f>
        <v/>
      </c>
      <c r="O528" s="18">
        <f>IF(N528=0,"",SUMIFS('Src_Billing_Aug'!$I$6:$I$774,'Src_Billing_Aug'!$E$6:$E$774,A528,'Src_Billing_Aug'!$D$6:$D$774,E528))</f>
        <v/>
      </c>
      <c r="P528" s="19">
        <f>IF(N528=0,"",SUMIFS('Src_Billing_Aug'!$L$6:$L$774,'Src_Billing_Aug'!$E$6:$E$774,A528,'Src_Billing_Aug'!$D$6:$D$774,E528))</f>
        <v/>
      </c>
      <c r="Q528" s="19">
        <f>SUMIFS('Src_Billing_Aug'!$M$6:$M$774,'Src_Billing_Aug'!$E$6:$E$774,A528,'Src_Billing_Aug'!$D$6:$D$774,E528)</f>
        <v/>
      </c>
      <c r="R528" s="19">
        <f>Q528-M528</f>
        <v/>
      </c>
      <c r="S528" s="17">
        <f>IF(N528=0,"MISSING CHARGE",IF(N528&gt;1,"DUPLICATE CHARGE",IF(ABS(R528)&lt;0.005,"MATCH","VARIANCE")))</f>
        <v/>
      </c>
      <c r="T528" s="17">
        <f>IF(AND(C528="COVERED",K528&gt;'Parameters &amp; Sources'!$B$13),"BOARD REVIEW - OVER 40 FT","")</f>
        <v/>
      </c>
      <c r="U528" s="17" t="inlineStr">
        <is>
          <t>slip_inventory_2026-08.csv; billing_transactions_2022_2026.csv</t>
        </is>
      </c>
    </row>
    <row r="529">
      <c r="A529" s="21">
        <f>'Src_Inventory'!A567</f>
        <v/>
      </c>
      <c r="B529" s="21">
        <f>'Src_Inventory'!B567</f>
        <v/>
      </c>
      <c r="C529" s="21">
        <f>'Src_Inventory'!G567</f>
        <v/>
      </c>
      <c r="D529" s="21">
        <f>"AC-"&amp;A529</f>
        <v/>
      </c>
      <c r="E529" s="21">
        <f>'Src_Inventory'!L567</f>
        <v/>
      </c>
      <c r="F529" s="21">
        <f>'Src_Inventory'!M567</f>
        <v/>
      </c>
      <c r="G529" s="21">
        <f>'Src_Inventory'!N567</f>
        <v/>
      </c>
      <c r="H529" s="22">
        <f>'Src_Inventory'!O567</f>
        <v/>
      </c>
      <c r="I529" s="22">
        <f>ROUNDUP(H529,0)</f>
        <v/>
      </c>
      <c r="J529" s="22">
        <f>'Src_Inventory'!E567</f>
        <v/>
      </c>
      <c r="K529" s="22">
        <f>MAX(I529,J529)</f>
        <v/>
      </c>
      <c r="L529" s="23">
        <f>IF(C529="COVERED",'Parameters &amp; Sources'!$B$11,'Parameters &amp; Sources'!$B$12)</f>
        <v/>
      </c>
      <c r="M529" s="23">
        <f>K529*L529</f>
        <v/>
      </c>
      <c r="N529" s="24">
        <f>COUNTIFS('Src_Billing_Aug'!$E$6:$E$774,A529,'Src_Billing_Aug'!$D$6:$D$774,E529)</f>
        <v/>
      </c>
      <c r="O529" s="22">
        <f>IF(N529=0,"",SUMIFS('Src_Billing_Aug'!$I$6:$I$774,'Src_Billing_Aug'!$E$6:$E$774,A529,'Src_Billing_Aug'!$D$6:$D$774,E529))</f>
        <v/>
      </c>
      <c r="P529" s="23">
        <f>IF(N529=0,"",SUMIFS('Src_Billing_Aug'!$L$6:$L$774,'Src_Billing_Aug'!$E$6:$E$774,A529,'Src_Billing_Aug'!$D$6:$D$774,E529))</f>
        <v/>
      </c>
      <c r="Q529" s="23">
        <f>SUMIFS('Src_Billing_Aug'!$M$6:$M$774,'Src_Billing_Aug'!$E$6:$E$774,A529,'Src_Billing_Aug'!$D$6:$D$774,E529)</f>
        <v/>
      </c>
      <c r="R529" s="23">
        <f>Q529-M529</f>
        <v/>
      </c>
      <c r="S529" s="21">
        <f>IF(N529=0,"MISSING CHARGE",IF(N529&gt;1,"DUPLICATE CHARGE",IF(ABS(R529)&lt;0.005,"MATCH","VARIANCE")))</f>
        <v/>
      </c>
      <c r="T529" s="21">
        <f>IF(AND(C529="COVERED",K529&gt;'Parameters &amp; Sources'!$B$13),"BOARD REVIEW - OVER 40 FT","")</f>
        <v/>
      </c>
      <c r="U529" s="21" t="inlineStr">
        <is>
          <t>slip_inventory_2026-08.csv; billing_transactions_2022_2026.csv</t>
        </is>
      </c>
    </row>
    <row r="530">
      <c r="A530" s="17">
        <f>'Src_Inventory'!A568</f>
        <v/>
      </c>
      <c r="B530" s="17">
        <f>'Src_Inventory'!B568</f>
        <v/>
      </c>
      <c r="C530" s="17">
        <f>'Src_Inventory'!G568</f>
        <v/>
      </c>
      <c r="D530" s="17">
        <f>"AC-"&amp;A530</f>
        <v/>
      </c>
      <c r="E530" s="17">
        <f>'Src_Inventory'!L568</f>
        <v/>
      </c>
      <c r="F530" s="17">
        <f>'Src_Inventory'!M568</f>
        <v/>
      </c>
      <c r="G530" s="17">
        <f>'Src_Inventory'!N568</f>
        <v/>
      </c>
      <c r="H530" s="18">
        <f>'Src_Inventory'!O568</f>
        <v/>
      </c>
      <c r="I530" s="18">
        <f>ROUNDUP(H530,0)</f>
        <v/>
      </c>
      <c r="J530" s="18">
        <f>'Src_Inventory'!E568</f>
        <v/>
      </c>
      <c r="K530" s="18">
        <f>MAX(I530,J530)</f>
        <v/>
      </c>
      <c r="L530" s="19">
        <f>IF(C530="COVERED",'Parameters &amp; Sources'!$B$11,'Parameters &amp; Sources'!$B$12)</f>
        <v/>
      </c>
      <c r="M530" s="19">
        <f>K530*L530</f>
        <v/>
      </c>
      <c r="N530" s="20">
        <f>COUNTIFS('Src_Billing_Aug'!$E$6:$E$774,A530,'Src_Billing_Aug'!$D$6:$D$774,E530)</f>
        <v/>
      </c>
      <c r="O530" s="18">
        <f>IF(N530=0,"",SUMIFS('Src_Billing_Aug'!$I$6:$I$774,'Src_Billing_Aug'!$E$6:$E$774,A530,'Src_Billing_Aug'!$D$6:$D$774,E530))</f>
        <v/>
      </c>
      <c r="P530" s="19">
        <f>IF(N530=0,"",SUMIFS('Src_Billing_Aug'!$L$6:$L$774,'Src_Billing_Aug'!$E$6:$E$774,A530,'Src_Billing_Aug'!$D$6:$D$774,E530))</f>
        <v/>
      </c>
      <c r="Q530" s="19">
        <f>SUMIFS('Src_Billing_Aug'!$M$6:$M$774,'Src_Billing_Aug'!$E$6:$E$774,A530,'Src_Billing_Aug'!$D$6:$D$774,E530)</f>
        <v/>
      </c>
      <c r="R530" s="19">
        <f>Q530-M530</f>
        <v/>
      </c>
      <c r="S530" s="17">
        <f>IF(N530=0,"MISSING CHARGE",IF(N530&gt;1,"DUPLICATE CHARGE",IF(ABS(R530)&lt;0.005,"MATCH","VARIANCE")))</f>
        <v/>
      </c>
      <c r="T530" s="17">
        <f>IF(AND(C530="COVERED",K530&gt;'Parameters &amp; Sources'!$B$13),"BOARD REVIEW - OVER 40 FT","")</f>
        <v/>
      </c>
      <c r="U530" s="17" t="inlineStr">
        <is>
          <t>slip_inventory_2026-08.csv; billing_transactions_2022_2026.csv</t>
        </is>
      </c>
    </row>
    <row r="531">
      <c r="A531" s="21">
        <f>'Src_Inventory'!A569</f>
        <v/>
      </c>
      <c r="B531" s="21">
        <f>'Src_Inventory'!B569</f>
        <v/>
      </c>
      <c r="C531" s="21">
        <f>'Src_Inventory'!G569</f>
        <v/>
      </c>
      <c r="D531" s="21">
        <f>"AC-"&amp;A531</f>
        <v/>
      </c>
      <c r="E531" s="21">
        <f>'Src_Inventory'!L569</f>
        <v/>
      </c>
      <c r="F531" s="21">
        <f>'Src_Inventory'!M569</f>
        <v/>
      </c>
      <c r="G531" s="21">
        <f>'Src_Inventory'!N569</f>
        <v/>
      </c>
      <c r="H531" s="22">
        <f>'Src_Inventory'!O569</f>
        <v/>
      </c>
      <c r="I531" s="22">
        <f>ROUNDUP(H531,0)</f>
        <v/>
      </c>
      <c r="J531" s="22">
        <f>'Src_Inventory'!E569</f>
        <v/>
      </c>
      <c r="K531" s="22">
        <f>MAX(I531,J531)</f>
        <v/>
      </c>
      <c r="L531" s="23">
        <f>IF(C531="COVERED",'Parameters &amp; Sources'!$B$11,'Parameters &amp; Sources'!$B$12)</f>
        <v/>
      </c>
      <c r="M531" s="23">
        <f>K531*L531</f>
        <v/>
      </c>
      <c r="N531" s="24">
        <f>COUNTIFS('Src_Billing_Aug'!$E$6:$E$774,A531,'Src_Billing_Aug'!$D$6:$D$774,E531)</f>
        <v/>
      </c>
      <c r="O531" s="22">
        <f>IF(N531=0,"",SUMIFS('Src_Billing_Aug'!$I$6:$I$774,'Src_Billing_Aug'!$E$6:$E$774,A531,'Src_Billing_Aug'!$D$6:$D$774,E531))</f>
        <v/>
      </c>
      <c r="P531" s="23">
        <f>IF(N531=0,"",SUMIFS('Src_Billing_Aug'!$L$6:$L$774,'Src_Billing_Aug'!$E$6:$E$774,A531,'Src_Billing_Aug'!$D$6:$D$774,E531))</f>
        <v/>
      </c>
      <c r="Q531" s="23">
        <f>SUMIFS('Src_Billing_Aug'!$M$6:$M$774,'Src_Billing_Aug'!$E$6:$E$774,A531,'Src_Billing_Aug'!$D$6:$D$774,E531)</f>
        <v/>
      </c>
      <c r="R531" s="23">
        <f>Q531-M531</f>
        <v/>
      </c>
      <c r="S531" s="21">
        <f>IF(N531=0,"MISSING CHARGE",IF(N531&gt;1,"DUPLICATE CHARGE",IF(ABS(R531)&lt;0.005,"MATCH","VARIANCE")))</f>
        <v/>
      </c>
      <c r="T531" s="21">
        <f>IF(AND(C531="COVERED",K531&gt;'Parameters &amp; Sources'!$B$13),"BOARD REVIEW - OVER 40 FT","")</f>
        <v/>
      </c>
      <c r="U531" s="21" t="inlineStr">
        <is>
          <t>slip_inventory_2026-08.csv; billing_transactions_2022_2026.csv</t>
        </is>
      </c>
    </row>
    <row r="532">
      <c r="A532" s="17">
        <f>'Src_Inventory'!A570</f>
        <v/>
      </c>
      <c r="B532" s="17">
        <f>'Src_Inventory'!B570</f>
        <v/>
      </c>
      <c r="C532" s="17">
        <f>'Src_Inventory'!G570</f>
        <v/>
      </c>
      <c r="D532" s="17">
        <f>"AC-"&amp;A532</f>
        <v/>
      </c>
      <c r="E532" s="17">
        <f>'Src_Inventory'!L570</f>
        <v/>
      </c>
      <c r="F532" s="17">
        <f>'Src_Inventory'!M570</f>
        <v/>
      </c>
      <c r="G532" s="17">
        <f>'Src_Inventory'!N570</f>
        <v/>
      </c>
      <c r="H532" s="18">
        <f>'Src_Inventory'!O570</f>
        <v/>
      </c>
      <c r="I532" s="18">
        <f>ROUNDUP(H532,0)</f>
        <v/>
      </c>
      <c r="J532" s="18">
        <f>'Src_Inventory'!E570</f>
        <v/>
      </c>
      <c r="K532" s="18">
        <f>MAX(I532,J532)</f>
        <v/>
      </c>
      <c r="L532" s="19">
        <f>IF(C532="COVERED",'Parameters &amp; Sources'!$B$11,'Parameters &amp; Sources'!$B$12)</f>
        <v/>
      </c>
      <c r="M532" s="19">
        <f>K532*L532</f>
        <v/>
      </c>
      <c r="N532" s="20">
        <f>COUNTIFS('Src_Billing_Aug'!$E$6:$E$774,A532,'Src_Billing_Aug'!$D$6:$D$774,E532)</f>
        <v/>
      </c>
      <c r="O532" s="18">
        <f>IF(N532=0,"",SUMIFS('Src_Billing_Aug'!$I$6:$I$774,'Src_Billing_Aug'!$E$6:$E$774,A532,'Src_Billing_Aug'!$D$6:$D$774,E532))</f>
        <v/>
      </c>
      <c r="P532" s="19">
        <f>IF(N532=0,"",SUMIFS('Src_Billing_Aug'!$L$6:$L$774,'Src_Billing_Aug'!$E$6:$E$774,A532,'Src_Billing_Aug'!$D$6:$D$774,E532))</f>
        <v/>
      </c>
      <c r="Q532" s="19">
        <f>SUMIFS('Src_Billing_Aug'!$M$6:$M$774,'Src_Billing_Aug'!$E$6:$E$774,A532,'Src_Billing_Aug'!$D$6:$D$774,E532)</f>
        <v/>
      </c>
      <c r="R532" s="19">
        <f>Q532-M532</f>
        <v/>
      </c>
      <c r="S532" s="17">
        <f>IF(N532=0,"MISSING CHARGE",IF(N532&gt;1,"DUPLICATE CHARGE",IF(ABS(R532)&lt;0.005,"MATCH","VARIANCE")))</f>
        <v/>
      </c>
      <c r="T532" s="17">
        <f>IF(AND(C532="COVERED",K532&gt;'Parameters &amp; Sources'!$B$13),"BOARD REVIEW - OVER 40 FT","")</f>
        <v/>
      </c>
      <c r="U532" s="17" t="inlineStr">
        <is>
          <t>slip_inventory_2026-08.csv; billing_transactions_2022_2026.csv</t>
        </is>
      </c>
    </row>
    <row r="533">
      <c r="A533" s="21">
        <f>'Src_Inventory'!A571</f>
        <v/>
      </c>
      <c r="B533" s="21">
        <f>'Src_Inventory'!B571</f>
        <v/>
      </c>
      <c r="C533" s="21">
        <f>'Src_Inventory'!G571</f>
        <v/>
      </c>
      <c r="D533" s="21">
        <f>"AC-"&amp;A533</f>
        <v/>
      </c>
      <c r="E533" s="21">
        <f>'Src_Inventory'!L571</f>
        <v/>
      </c>
      <c r="F533" s="21">
        <f>'Src_Inventory'!M571</f>
        <v/>
      </c>
      <c r="G533" s="21">
        <f>'Src_Inventory'!N571</f>
        <v/>
      </c>
      <c r="H533" s="22">
        <f>'Src_Inventory'!O571</f>
        <v/>
      </c>
      <c r="I533" s="22">
        <f>ROUNDUP(H533,0)</f>
        <v/>
      </c>
      <c r="J533" s="22">
        <f>'Src_Inventory'!E571</f>
        <v/>
      </c>
      <c r="K533" s="22">
        <f>MAX(I533,J533)</f>
        <v/>
      </c>
      <c r="L533" s="23">
        <f>IF(C533="COVERED",'Parameters &amp; Sources'!$B$11,'Parameters &amp; Sources'!$B$12)</f>
        <v/>
      </c>
      <c r="M533" s="23">
        <f>K533*L533</f>
        <v/>
      </c>
      <c r="N533" s="24">
        <f>COUNTIFS('Src_Billing_Aug'!$E$6:$E$774,A533,'Src_Billing_Aug'!$D$6:$D$774,E533)</f>
        <v/>
      </c>
      <c r="O533" s="22">
        <f>IF(N533=0,"",SUMIFS('Src_Billing_Aug'!$I$6:$I$774,'Src_Billing_Aug'!$E$6:$E$774,A533,'Src_Billing_Aug'!$D$6:$D$774,E533))</f>
        <v/>
      </c>
      <c r="P533" s="23">
        <f>IF(N533=0,"",SUMIFS('Src_Billing_Aug'!$L$6:$L$774,'Src_Billing_Aug'!$E$6:$E$774,A533,'Src_Billing_Aug'!$D$6:$D$774,E533))</f>
        <v/>
      </c>
      <c r="Q533" s="23">
        <f>SUMIFS('Src_Billing_Aug'!$M$6:$M$774,'Src_Billing_Aug'!$E$6:$E$774,A533,'Src_Billing_Aug'!$D$6:$D$774,E533)</f>
        <v/>
      </c>
      <c r="R533" s="23">
        <f>Q533-M533</f>
        <v/>
      </c>
      <c r="S533" s="21">
        <f>IF(N533=0,"MISSING CHARGE",IF(N533&gt;1,"DUPLICATE CHARGE",IF(ABS(R533)&lt;0.005,"MATCH","VARIANCE")))</f>
        <v/>
      </c>
      <c r="T533" s="21">
        <f>IF(AND(C533="COVERED",K533&gt;'Parameters &amp; Sources'!$B$13),"BOARD REVIEW - OVER 40 FT","")</f>
        <v/>
      </c>
      <c r="U533" s="21" t="inlineStr">
        <is>
          <t>slip_inventory_2026-08.csv; billing_transactions_2022_2026.csv</t>
        </is>
      </c>
    </row>
    <row r="534">
      <c r="A534" s="17">
        <f>'Src_Inventory'!A572</f>
        <v/>
      </c>
      <c r="B534" s="17">
        <f>'Src_Inventory'!B572</f>
        <v/>
      </c>
      <c r="C534" s="17">
        <f>'Src_Inventory'!G572</f>
        <v/>
      </c>
      <c r="D534" s="17">
        <f>"AC-"&amp;A534</f>
        <v/>
      </c>
      <c r="E534" s="17">
        <f>'Src_Inventory'!L572</f>
        <v/>
      </c>
      <c r="F534" s="17">
        <f>'Src_Inventory'!M572</f>
        <v/>
      </c>
      <c r="G534" s="17">
        <f>'Src_Inventory'!N572</f>
        <v/>
      </c>
      <c r="H534" s="18">
        <f>'Src_Inventory'!O572</f>
        <v/>
      </c>
      <c r="I534" s="18">
        <f>ROUNDUP(H534,0)</f>
        <v/>
      </c>
      <c r="J534" s="18">
        <f>'Src_Inventory'!E572</f>
        <v/>
      </c>
      <c r="K534" s="18">
        <f>MAX(I534,J534)</f>
        <v/>
      </c>
      <c r="L534" s="19">
        <f>IF(C534="COVERED",'Parameters &amp; Sources'!$B$11,'Parameters &amp; Sources'!$B$12)</f>
        <v/>
      </c>
      <c r="M534" s="19">
        <f>K534*L534</f>
        <v/>
      </c>
      <c r="N534" s="20">
        <f>COUNTIFS('Src_Billing_Aug'!$E$6:$E$774,A534,'Src_Billing_Aug'!$D$6:$D$774,E534)</f>
        <v/>
      </c>
      <c r="O534" s="18">
        <f>IF(N534=0,"",SUMIFS('Src_Billing_Aug'!$I$6:$I$774,'Src_Billing_Aug'!$E$6:$E$774,A534,'Src_Billing_Aug'!$D$6:$D$774,E534))</f>
        <v/>
      </c>
      <c r="P534" s="19">
        <f>IF(N534=0,"",SUMIFS('Src_Billing_Aug'!$L$6:$L$774,'Src_Billing_Aug'!$E$6:$E$774,A534,'Src_Billing_Aug'!$D$6:$D$774,E534))</f>
        <v/>
      </c>
      <c r="Q534" s="19">
        <f>SUMIFS('Src_Billing_Aug'!$M$6:$M$774,'Src_Billing_Aug'!$E$6:$E$774,A534,'Src_Billing_Aug'!$D$6:$D$774,E534)</f>
        <v/>
      </c>
      <c r="R534" s="19">
        <f>Q534-M534</f>
        <v/>
      </c>
      <c r="S534" s="17">
        <f>IF(N534=0,"MISSING CHARGE",IF(N534&gt;1,"DUPLICATE CHARGE",IF(ABS(R534)&lt;0.005,"MATCH","VARIANCE")))</f>
        <v/>
      </c>
      <c r="T534" s="17">
        <f>IF(AND(C534="COVERED",K534&gt;'Parameters &amp; Sources'!$B$13),"BOARD REVIEW - OVER 40 FT","")</f>
        <v/>
      </c>
      <c r="U534" s="17" t="inlineStr">
        <is>
          <t>slip_inventory_2026-08.csv; billing_transactions_2022_2026.csv</t>
        </is>
      </c>
    </row>
    <row r="535">
      <c r="A535" s="21">
        <f>'Src_Inventory'!A574</f>
        <v/>
      </c>
      <c r="B535" s="21">
        <f>'Src_Inventory'!B574</f>
        <v/>
      </c>
      <c r="C535" s="21">
        <f>'Src_Inventory'!G574</f>
        <v/>
      </c>
      <c r="D535" s="21">
        <f>"AC-"&amp;A535</f>
        <v/>
      </c>
      <c r="E535" s="21">
        <f>'Src_Inventory'!L574</f>
        <v/>
      </c>
      <c r="F535" s="21">
        <f>'Src_Inventory'!M574</f>
        <v/>
      </c>
      <c r="G535" s="21">
        <f>'Src_Inventory'!N574</f>
        <v/>
      </c>
      <c r="H535" s="22">
        <f>'Src_Inventory'!O574</f>
        <v/>
      </c>
      <c r="I535" s="22">
        <f>ROUNDUP(H535,0)</f>
        <v/>
      </c>
      <c r="J535" s="22">
        <f>'Src_Inventory'!E574</f>
        <v/>
      </c>
      <c r="K535" s="22">
        <f>MAX(I535,J535)</f>
        <v/>
      </c>
      <c r="L535" s="23">
        <f>IF(C535="COVERED",'Parameters &amp; Sources'!$B$11,'Parameters &amp; Sources'!$B$12)</f>
        <v/>
      </c>
      <c r="M535" s="23">
        <f>K535*L535</f>
        <v/>
      </c>
      <c r="N535" s="24">
        <f>COUNTIFS('Src_Billing_Aug'!$E$6:$E$774,A535,'Src_Billing_Aug'!$D$6:$D$774,E535)</f>
        <v/>
      </c>
      <c r="O535" s="22">
        <f>IF(N535=0,"",SUMIFS('Src_Billing_Aug'!$I$6:$I$774,'Src_Billing_Aug'!$E$6:$E$774,A535,'Src_Billing_Aug'!$D$6:$D$774,E535))</f>
        <v/>
      </c>
      <c r="P535" s="23">
        <f>IF(N535=0,"",SUMIFS('Src_Billing_Aug'!$L$6:$L$774,'Src_Billing_Aug'!$E$6:$E$774,A535,'Src_Billing_Aug'!$D$6:$D$774,E535))</f>
        <v/>
      </c>
      <c r="Q535" s="23">
        <f>SUMIFS('Src_Billing_Aug'!$M$6:$M$774,'Src_Billing_Aug'!$E$6:$E$774,A535,'Src_Billing_Aug'!$D$6:$D$774,E535)</f>
        <v/>
      </c>
      <c r="R535" s="23">
        <f>Q535-M535</f>
        <v/>
      </c>
      <c r="S535" s="21">
        <f>IF(N535=0,"MISSING CHARGE",IF(N535&gt;1,"DUPLICATE CHARGE",IF(ABS(R535)&lt;0.005,"MATCH","VARIANCE")))</f>
        <v/>
      </c>
      <c r="T535" s="21">
        <f>IF(AND(C535="COVERED",K535&gt;'Parameters &amp; Sources'!$B$13),"BOARD REVIEW - OVER 40 FT","")</f>
        <v/>
      </c>
      <c r="U535" s="21" t="inlineStr">
        <is>
          <t>slip_inventory_2026-08.csv; billing_transactions_2022_2026.csv</t>
        </is>
      </c>
    </row>
    <row r="536">
      <c r="A536" s="17">
        <f>'Src_Inventory'!A575</f>
        <v/>
      </c>
      <c r="B536" s="17">
        <f>'Src_Inventory'!B575</f>
        <v/>
      </c>
      <c r="C536" s="17">
        <f>'Src_Inventory'!G575</f>
        <v/>
      </c>
      <c r="D536" s="17">
        <f>"AC-"&amp;A536</f>
        <v/>
      </c>
      <c r="E536" s="17">
        <f>'Src_Inventory'!L575</f>
        <v/>
      </c>
      <c r="F536" s="17">
        <f>'Src_Inventory'!M575</f>
        <v/>
      </c>
      <c r="G536" s="17">
        <f>'Src_Inventory'!N575</f>
        <v/>
      </c>
      <c r="H536" s="18">
        <f>'Src_Inventory'!O575</f>
        <v/>
      </c>
      <c r="I536" s="18">
        <f>ROUNDUP(H536,0)</f>
        <v/>
      </c>
      <c r="J536" s="18">
        <f>'Src_Inventory'!E575</f>
        <v/>
      </c>
      <c r="K536" s="18">
        <f>MAX(I536,J536)</f>
        <v/>
      </c>
      <c r="L536" s="19">
        <f>IF(C536="COVERED",'Parameters &amp; Sources'!$B$11,'Parameters &amp; Sources'!$B$12)</f>
        <v/>
      </c>
      <c r="M536" s="19">
        <f>K536*L536</f>
        <v/>
      </c>
      <c r="N536" s="20">
        <f>COUNTIFS('Src_Billing_Aug'!$E$6:$E$774,A536,'Src_Billing_Aug'!$D$6:$D$774,E536)</f>
        <v/>
      </c>
      <c r="O536" s="18">
        <f>IF(N536=0,"",SUMIFS('Src_Billing_Aug'!$I$6:$I$774,'Src_Billing_Aug'!$E$6:$E$774,A536,'Src_Billing_Aug'!$D$6:$D$774,E536))</f>
        <v/>
      </c>
      <c r="P536" s="19">
        <f>IF(N536=0,"",SUMIFS('Src_Billing_Aug'!$L$6:$L$774,'Src_Billing_Aug'!$E$6:$E$774,A536,'Src_Billing_Aug'!$D$6:$D$774,E536))</f>
        <v/>
      </c>
      <c r="Q536" s="19">
        <f>SUMIFS('Src_Billing_Aug'!$M$6:$M$774,'Src_Billing_Aug'!$E$6:$E$774,A536,'Src_Billing_Aug'!$D$6:$D$774,E536)</f>
        <v/>
      </c>
      <c r="R536" s="19">
        <f>Q536-M536</f>
        <v/>
      </c>
      <c r="S536" s="17">
        <f>IF(N536=0,"MISSING CHARGE",IF(N536&gt;1,"DUPLICATE CHARGE",IF(ABS(R536)&lt;0.005,"MATCH","VARIANCE")))</f>
        <v/>
      </c>
      <c r="T536" s="17">
        <f>IF(AND(C536="COVERED",K536&gt;'Parameters &amp; Sources'!$B$13),"BOARD REVIEW - OVER 40 FT","")</f>
        <v/>
      </c>
      <c r="U536" s="17" t="inlineStr">
        <is>
          <t>slip_inventory_2026-08.csv; billing_transactions_2022_2026.csv</t>
        </is>
      </c>
    </row>
    <row r="537">
      <c r="A537" s="21">
        <f>'Src_Inventory'!A576</f>
        <v/>
      </c>
      <c r="B537" s="21">
        <f>'Src_Inventory'!B576</f>
        <v/>
      </c>
      <c r="C537" s="21">
        <f>'Src_Inventory'!G576</f>
        <v/>
      </c>
      <c r="D537" s="21">
        <f>"AC-"&amp;A537</f>
        <v/>
      </c>
      <c r="E537" s="21">
        <f>'Src_Inventory'!L576</f>
        <v/>
      </c>
      <c r="F537" s="21">
        <f>'Src_Inventory'!M576</f>
        <v/>
      </c>
      <c r="G537" s="21">
        <f>'Src_Inventory'!N576</f>
        <v/>
      </c>
      <c r="H537" s="22">
        <f>'Src_Inventory'!O576</f>
        <v/>
      </c>
      <c r="I537" s="22">
        <f>ROUNDUP(H537,0)</f>
        <v/>
      </c>
      <c r="J537" s="22">
        <f>'Src_Inventory'!E576</f>
        <v/>
      </c>
      <c r="K537" s="22">
        <f>MAX(I537,J537)</f>
        <v/>
      </c>
      <c r="L537" s="23">
        <f>IF(C537="COVERED",'Parameters &amp; Sources'!$B$11,'Parameters &amp; Sources'!$B$12)</f>
        <v/>
      </c>
      <c r="M537" s="23">
        <f>K537*L537</f>
        <v/>
      </c>
      <c r="N537" s="24">
        <f>COUNTIFS('Src_Billing_Aug'!$E$6:$E$774,A537,'Src_Billing_Aug'!$D$6:$D$774,E537)</f>
        <v/>
      </c>
      <c r="O537" s="22">
        <f>IF(N537=0,"",SUMIFS('Src_Billing_Aug'!$I$6:$I$774,'Src_Billing_Aug'!$E$6:$E$774,A537,'Src_Billing_Aug'!$D$6:$D$774,E537))</f>
        <v/>
      </c>
      <c r="P537" s="23">
        <f>IF(N537=0,"",SUMIFS('Src_Billing_Aug'!$L$6:$L$774,'Src_Billing_Aug'!$E$6:$E$774,A537,'Src_Billing_Aug'!$D$6:$D$774,E537))</f>
        <v/>
      </c>
      <c r="Q537" s="23">
        <f>SUMIFS('Src_Billing_Aug'!$M$6:$M$774,'Src_Billing_Aug'!$E$6:$E$774,A537,'Src_Billing_Aug'!$D$6:$D$774,E537)</f>
        <v/>
      </c>
      <c r="R537" s="23">
        <f>Q537-M537</f>
        <v/>
      </c>
      <c r="S537" s="21">
        <f>IF(N537=0,"MISSING CHARGE",IF(N537&gt;1,"DUPLICATE CHARGE",IF(ABS(R537)&lt;0.005,"MATCH","VARIANCE")))</f>
        <v/>
      </c>
      <c r="T537" s="21">
        <f>IF(AND(C537="COVERED",K537&gt;'Parameters &amp; Sources'!$B$13),"BOARD REVIEW - OVER 40 FT","")</f>
        <v/>
      </c>
      <c r="U537" s="21" t="inlineStr">
        <is>
          <t>slip_inventory_2026-08.csv; billing_transactions_2022_2026.csv</t>
        </is>
      </c>
    </row>
    <row r="538">
      <c r="A538" s="17">
        <f>'Src_Inventory'!A577</f>
        <v/>
      </c>
      <c r="B538" s="17">
        <f>'Src_Inventory'!B577</f>
        <v/>
      </c>
      <c r="C538" s="17">
        <f>'Src_Inventory'!G577</f>
        <v/>
      </c>
      <c r="D538" s="17">
        <f>"AC-"&amp;A538</f>
        <v/>
      </c>
      <c r="E538" s="17">
        <f>'Src_Inventory'!L577</f>
        <v/>
      </c>
      <c r="F538" s="17">
        <f>'Src_Inventory'!M577</f>
        <v/>
      </c>
      <c r="G538" s="17">
        <f>'Src_Inventory'!N577</f>
        <v/>
      </c>
      <c r="H538" s="18">
        <f>'Src_Inventory'!O577</f>
        <v/>
      </c>
      <c r="I538" s="18">
        <f>ROUNDUP(H538,0)</f>
        <v/>
      </c>
      <c r="J538" s="18">
        <f>'Src_Inventory'!E577</f>
        <v/>
      </c>
      <c r="K538" s="18">
        <f>MAX(I538,J538)</f>
        <v/>
      </c>
      <c r="L538" s="19">
        <f>IF(C538="COVERED",'Parameters &amp; Sources'!$B$11,'Parameters &amp; Sources'!$B$12)</f>
        <v/>
      </c>
      <c r="M538" s="19">
        <f>K538*L538</f>
        <v/>
      </c>
      <c r="N538" s="20">
        <f>COUNTIFS('Src_Billing_Aug'!$E$6:$E$774,A538,'Src_Billing_Aug'!$D$6:$D$774,E538)</f>
        <v/>
      </c>
      <c r="O538" s="18">
        <f>IF(N538=0,"",SUMIFS('Src_Billing_Aug'!$I$6:$I$774,'Src_Billing_Aug'!$E$6:$E$774,A538,'Src_Billing_Aug'!$D$6:$D$774,E538))</f>
        <v/>
      </c>
      <c r="P538" s="19">
        <f>IF(N538=0,"",SUMIFS('Src_Billing_Aug'!$L$6:$L$774,'Src_Billing_Aug'!$E$6:$E$774,A538,'Src_Billing_Aug'!$D$6:$D$774,E538))</f>
        <v/>
      </c>
      <c r="Q538" s="19">
        <f>SUMIFS('Src_Billing_Aug'!$M$6:$M$774,'Src_Billing_Aug'!$E$6:$E$774,A538,'Src_Billing_Aug'!$D$6:$D$774,E538)</f>
        <v/>
      </c>
      <c r="R538" s="19">
        <f>Q538-M538</f>
        <v/>
      </c>
      <c r="S538" s="17">
        <f>IF(N538=0,"MISSING CHARGE",IF(N538&gt;1,"DUPLICATE CHARGE",IF(ABS(R538)&lt;0.005,"MATCH","VARIANCE")))</f>
        <v/>
      </c>
      <c r="T538" s="17">
        <f>IF(AND(C538="COVERED",K538&gt;'Parameters &amp; Sources'!$B$13),"BOARD REVIEW - OVER 40 FT","")</f>
        <v/>
      </c>
      <c r="U538" s="17" t="inlineStr">
        <is>
          <t>slip_inventory_2026-08.csv; billing_transactions_2022_2026.csv</t>
        </is>
      </c>
    </row>
    <row r="539">
      <c r="A539" s="21">
        <f>'Src_Inventory'!A578</f>
        <v/>
      </c>
      <c r="B539" s="21">
        <f>'Src_Inventory'!B578</f>
        <v/>
      </c>
      <c r="C539" s="21">
        <f>'Src_Inventory'!G578</f>
        <v/>
      </c>
      <c r="D539" s="21">
        <f>"AC-"&amp;A539</f>
        <v/>
      </c>
      <c r="E539" s="21">
        <f>'Src_Inventory'!L578</f>
        <v/>
      </c>
      <c r="F539" s="21">
        <f>'Src_Inventory'!M578</f>
        <v/>
      </c>
      <c r="G539" s="21">
        <f>'Src_Inventory'!N578</f>
        <v/>
      </c>
      <c r="H539" s="22">
        <f>'Src_Inventory'!O578</f>
        <v/>
      </c>
      <c r="I539" s="22">
        <f>ROUNDUP(H539,0)</f>
        <v/>
      </c>
      <c r="J539" s="22">
        <f>'Src_Inventory'!E578</f>
        <v/>
      </c>
      <c r="K539" s="22">
        <f>MAX(I539,J539)</f>
        <v/>
      </c>
      <c r="L539" s="23">
        <f>IF(C539="COVERED",'Parameters &amp; Sources'!$B$11,'Parameters &amp; Sources'!$B$12)</f>
        <v/>
      </c>
      <c r="M539" s="23">
        <f>K539*L539</f>
        <v/>
      </c>
      <c r="N539" s="24">
        <f>COUNTIFS('Src_Billing_Aug'!$E$6:$E$774,A539,'Src_Billing_Aug'!$D$6:$D$774,E539)</f>
        <v/>
      </c>
      <c r="O539" s="22">
        <f>IF(N539=0,"",SUMIFS('Src_Billing_Aug'!$I$6:$I$774,'Src_Billing_Aug'!$E$6:$E$774,A539,'Src_Billing_Aug'!$D$6:$D$774,E539))</f>
        <v/>
      </c>
      <c r="P539" s="23">
        <f>IF(N539=0,"",SUMIFS('Src_Billing_Aug'!$L$6:$L$774,'Src_Billing_Aug'!$E$6:$E$774,A539,'Src_Billing_Aug'!$D$6:$D$774,E539))</f>
        <v/>
      </c>
      <c r="Q539" s="23">
        <f>SUMIFS('Src_Billing_Aug'!$M$6:$M$774,'Src_Billing_Aug'!$E$6:$E$774,A539,'Src_Billing_Aug'!$D$6:$D$774,E539)</f>
        <v/>
      </c>
      <c r="R539" s="23">
        <f>Q539-M539</f>
        <v/>
      </c>
      <c r="S539" s="21">
        <f>IF(N539=0,"MISSING CHARGE",IF(N539&gt;1,"DUPLICATE CHARGE",IF(ABS(R539)&lt;0.005,"MATCH","VARIANCE")))</f>
        <v/>
      </c>
      <c r="T539" s="21">
        <f>IF(AND(C539="COVERED",K539&gt;'Parameters &amp; Sources'!$B$13),"BOARD REVIEW - OVER 40 FT","")</f>
        <v/>
      </c>
      <c r="U539" s="21" t="inlineStr">
        <is>
          <t>slip_inventory_2026-08.csv; billing_transactions_2022_2026.csv</t>
        </is>
      </c>
    </row>
    <row r="540">
      <c r="A540" s="17">
        <f>'Src_Inventory'!A579</f>
        <v/>
      </c>
      <c r="B540" s="17">
        <f>'Src_Inventory'!B579</f>
        <v/>
      </c>
      <c r="C540" s="17">
        <f>'Src_Inventory'!G579</f>
        <v/>
      </c>
      <c r="D540" s="17">
        <f>"AC-"&amp;A540</f>
        <v/>
      </c>
      <c r="E540" s="17">
        <f>'Src_Inventory'!L579</f>
        <v/>
      </c>
      <c r="F540" s="17">
        <f>'Src_Inventory'!M579</f>
        <v/>
      </c>
      <c r="G540" s="17">
        <f>'Src_Inventory'!N579</f>
        <v/>
      </c>
      <c r="H540" s="18">
        <f>'Src_Inventory'!O579</f>
        <v/>
      </c>
      <c r="I540" s="18">
        <f>ROUNDUP(H540,0)</f>
        <v/>
      </c>
      <c r="J540" s="18">
        <f>'Src_Inventory'!E579</f>
        <v/>
      </c>
      <c r="K540" s="18">
        <f>MAX(I540,J540)</f>
        <v/>
      </c>
      <c r="L540" s="19">
        <f>IF(C540="COVERED",'Parameters &amp; Sources'!$B$11,'Parameters &amp; Sources'!$B$12)</f>
        <v/>
      </c>
      <c r="M540" s="19">
        <f>K540*L540</f>
        <v/>
      </c>
      <c r="N540" s="20">
        <f>COUNTIFS('Src_Billing_Aug'!$E$6:$E$774,A540,'Src_Billing_Aug'!$D$6:$D$774,E540)</f>
        <v/>
      </c>
      <c r="O540" s="18">
        <f>IF(N540=0,"",SUMIFS('Src_Billing_Aug'!$I$6:$I$774,'Src_Billing_Aug'!$E$6:$E$774,A540,'Src_Billing_Aug'!$D$6:$D$774,E540))</f>
        <v/>
      </c>
      <c r="P540" s="19">
        <f>IF(N540=0,"",SUMIFS('Src_Billing_Aug'!$L$6:$L$774,'Src_Billing_Aug'!$E$6:$E$774,A540,'Src_Billing_Aug'!$D$6:$D$774,E540))</f>
        <v/>
      </c>
      <c r="Q540" s="19">
        <f>SUMIFS('Src_Billing_Aug'!$M$6:$M$774,'Src_Billing_Aug'!$E$6:$E$774,A540,'Src_Billing_Aug'!$D$6:$D$774,E540)</f>
        <v/>
      </c>
      <c r="R540" s="19">
        <f>Q540-M540</f>
        <v/>
      </c>
      <c r="S540" s="17">
        <f>IF(N540=0,"MISSING CHARGE",IF(N540&gt;1,"DUPLICATE CHARGE",IF(ABS(R540)&lt;0.005,"MATCH","VARIANCE")))</f>
        <v/>
      </c>
      <c r="T540" s="17">
        <f>IF(AND(C540="COVERED",K540&gt;'Parameters &amp; Sources'!$B$13),"BOARD REVIEW - OVER 40 FT","")</f>
        <v/>
      </c>
      <c r="U540" s="17" t="inlineStr">
        <is>
          <t>slip_inventory_2026-08.csv; billing_transactions_2022_2026.csv</t>
        </is>
      </c>
    </row>
    <row r="541">
      <c r="A541" s="21">
        <f>'Src_Inventory'!A580</f>
        <v/>
      </c>
      <c r="B541" s="21">
        <f>'Src_Inventory'!B580</f>
        <v/>
      </c>
      <c r="C541" s="21">
        <f>'Src_Inventory'!G580</f>
        <v/>
      </c>
      <c r="D541" s="21">
        <f>"AC-"&amp;A541</f>
        <v/>
      </c>
      <c r="E541" s="21">
        <f>'Src_Inventory'!L580</f>
        <v/>
      </c>
      <c r="F541" s="21">
        <f>'Src_Inventory'!M580</f>
        <v/>
      </c>
      <c r="G541" s="21">
        <f>'Src_Inventory'!N580</f>
        <v/>
      </c>
      <c r="H541" s="22">
        <f>'Src_Inventory'!O580</f>
        <v/>
      </c>
      <c r="I541" s="22">
        <f>ROUNDUP(H541,0)</f>
        <v/>
      </c>
      <c r="J541" s="22">
        <f>'Src_Inventory'!E580</f>
        <v/>
      </c>
      <c r="K541" s="22">
        <f>MAX(I541,J541)</f>
        <v/>
      </c>
      <c r="L541" s="23">
        <f>IF(C541="COVERED",'Parameters &amp; Sources'!$B$11,'Parameters &amp; Sources'!$B$12)</f>
        <v/>
      </c>
      <c r="M541" s="23">
        <f>K541*L541</f>
        <v/>
      </c>
      <c r="N541" s="24">
        <f>COUNTIFS('Src_Billing_Aug'!$E$6:$E$774,A541,'Src_Billing_Aug'!$D$6:$D$774,E541)</f>
        <v/>
      </c>
      <c r="O541" s="22">
        <f>IF(N541=0,"",SUMIFS('Src_Billing_Aug'!$I$6:$I$774,'Src_Billing_Aug'!$E$6:$E$774,A541,'Src_Billing_Aug'!$D$6:$D$774,E541))</f>
        <v/>
      </c>
      <c r="P541" s="23">
        <f>IF(N541=0,"",SUMIFS('Src_Billing_Aug'!$L$6:$L$774,'Src_Billing_Aug'!$E$6:$E$774,A541,'Src_Billing_Aug'!$D$6:$D$774,E541))</f>
        <v/>
      </c>
      <c r="Q541" s="23">
        <f>SUMIFS('Src_Billing_Aug'!$M$6:$M$774,'Src_Billing_Aug'!$E$6:$E$774,A541,'Src_Billing_Aug'!$D$6:$D$774,E541)</f>
        <v/>
      </c>
      <c r="R541" s="23">
        <f>Q541-M541</f>
        <v/>
      </c>
      <c r="S541" s="21">
        <f>IF(N541=0,"MISSING CHARGE",IF(N541&gt;1,"DUPLICATE CHARGE",IF(ABS(R541)&lt;0.005,"MATCH","VARIANCE")))</f>
        <v/>
      </c>
      <c r="T541" s="21">
        <f>IF(AND(C541="COVERED",K541&gt;'Parameters &amp; Sources'!$B$13),"BOARD REVIEW - OVER 40 FT","")</f>
        <v/>
      </c>
      <c r="U541" s="21" t="inlineStr">
        <is>
          <t>slip_inventory_2026-08.csv; billing_transactions_2022_2026.csv</t>
        </is>
      </c>
    </row>
    <row r="542">
      <c r="A542" s="17">
        <f>'Src_Inventory'!A581</f>
        <v/>
      </c>
      <c r="B542" s="17">
        <f>'Src_Inventory'!B581</f>
        <v/>
      </c>
      <c r="C542" s="17">
        <f>'Src_Inventory'!G581</f>
        <v/>
      </c>
      <c r="D542" s="17">
        <f>"AC-"&amp;A542</f>
        <v/>
      </c>
      <c r="E542" s="17">
        <f>'Src_Inventory'!L581</f>
        <v/>
      </c>
      <c r="F542" s="17">
        <f>'Src_Inventory'!M581</f>
        <v/>
      </c>
      <c r="G542" s="17">
        <f>'Src_Inventory'!N581</f>
        <v/>
      </c>
      <c r="H542" s="18">
        <f>'Src_Inventory'!O581</f>
        <v/>
      </c>
      <c r="I542" s="18">
        <f>ROUNDUP(H542,0)</f>
        <v/>
      </c>
      <c r="J542" s="18">
        <f>'Src_Inventory'!E581</f>
        <v/>
      </c>
      <c r="K542" s="18">
        <f>MAX(I542,J542)</f>
        <v/>
      </c>
      <c r="L542" s="19">
        <f>IF(C542="COVERED",'Parameters &amp; Sources'!$B$11,'Parameters &amp; Sources'!$B$12)</f>
        <v/>
      </c>
      <c r="M542" s="19">
        <f>K542*L542</f>
        <v/>
      </c>
      <c r="N542" s="20">
        <f>COUNTIFS('Src_Billing_Aug'!$E$6:$E$774,A542,'Src_Billing_Aug'!$D$6:$D$774,E542)</f>
        <v/>
      </c>
      <c r="O542" s="18">
        <f>IF(N542=0,"",SUMIFS('Src_Billing_Aug'!$I$6:$I$774,'Src_Billing_Aug'!$E$6:$E$774,A542,'Src_Billing_Aug'!$D$6:$D$774,E542))</f>
        <v/>
      </c>
      <c r="P542" s="19">
        <f>IF(N542=0,"",SUMIFS('Src_Billing_Aug'!$L$6:$L$774,'Src_Billing_Aug'!$E$6:$E$774,A542,'Src_Billing_Aug'!$D$6:$D$774,E542))</f>
        <v/>
      </c>
      <c r="Q542" s="19">
        <f>SUMIFS('Src_Billing_Aug'!$M$6:$M$774,'Src_Billing_Aug'!$E$6:$E$774,A542,'Src_Billing_Aug'!$D$6:$D$774,E542)</f>
        <v/>
      </c>
      <c r="R542" s="19">
        <f>Q542-M542</f>
        <v/>
      </c>
      <c r="S542" s="17">
        <f>IF(N542=0,"MISSING CHARGE",IF(N542&gt;1,"DUPLICATE CHARGE",IF(ABS(R542)&lt;0.005,"MATCH","VARIANCE")))</f>
        <v/>
      </c>
      <c r="T542" s="17">
        <f>IF(AND(C542="COVERED",K542&gt;'Parameters &amp; Sources'!$B$13),"BOARD REVIEW - OVER 40 FT","")</f>
        <v/>
      </c>
      <c r="U542" s="17" t="inlineStr">
        <is>
          <t>slip_inventory_2026-08.csv; billing_transactions_2022_2026.csv</t>
        </is>
      </c>
    </row>
    <row r="543">
      <c r="A543" s="21">
        <f>'Src_Inventory'!A582</f>
        <v/>
      </c>
      <c r="B543" s="21">
        <f>'Src_Inventory'!B582</f>
        <v/>
      </c>
      <c r="C543" s="21">
        <f>'Src_Inventory'!G582</f>
        <v/>
      </c>
      <c r="D543" s="21">
        <f>"AC-"&amp;A543</f>
        <v/>
      </c>
      <c r="E543" s="21">
        <f>'Src_Inventory'!L582</f>
        <v/>
      </c>
      <c r="F543" s="21">
        <f>'Src_Inventory'!M582</f>
        <v/>
      </c>
      <c r="G543" s="21">
        <f>'Src_Inventory'!N582</f>
        <v/>
      </c>
      <c r="H543" s="22">
        <f>'Src_Inventory'!O582</f>
        <v/>
      </c>
      <c r="I543" s="22">
        <f>ROUNDUP(H543,0)</f>
        <v/>
      </c>
      <c r="J543" s="22">
        <f>'Src_Inventory'!E582</f>
        <v/>
      </c>
      <c r="K543" s="22">
        <f>MAX(I543,J543)</f>
        <v/>
      </c>
      <c r="L543" s="23">
        <f>IF(C543="COVERED",'Parameters &amp; Sources'!$B$11,'Parameters &amp; Sources'!$B$12)</f>
        <v/>
      </c>
      <c r="M543" s="23">
        <f>K543*L543</f>
        <v/>
      </c>
      <c r="N543" s="24">
        <f>COUNTIFS('Src_Billing_Aug'!$E$6:$E$774,A543,'Src_Billing_Aug'!$D$6:$D$774,E543)</f>
        <v/>
      </c>
      <c r="O543" s="22">
        <f>IF(N543=0,"",SUMIFS('Src_Billing_Aug'!$I$6:$I$774,'Src_Billing_Aug'!$E$6:$E$774,A543,'Src_Billing_Aug'!$D$6:$D$774,E543))</f>
        <v/>
      </c>
      <c r="P543" s="23">
        <f>IF(N543=0,"",SUMIFS('Src_Billing_Aug'!$L$6:$L$774,'Src_Billing_Aug'!$E$6:$E$774,A543,'Src_Billing_Aug'!$D$6:$D$774,E543))</f>
        <v/>
      </c>
      <c r="Q543" s="23">
        <f>SUMIFS('Src_Billing_Aug'!$M$6:$M$774,'Src_Billing_Aug'!$E$6:$E$774,A543,'Src_Billing_Aug'!$D$6:$D$774,E543)</f>
        <v/>
      </c>
      <c r="R543" s="23">
        <f>Q543-M543</f>
        <v/>
      </c>
      <c r="S543" s="21">
        <f>IF(N543=0,"MISSING CHARGE",IF(N543&gt;1,"DUPLICATE CHARGE",IF(ABS(R543)&lt;0.005,"MATCH","VARIANCE")))</f>
        <v/>
      </c>
      <c r="T543" s="21">
        <f>IF(AND(C543="COVERED",K543&gt;'Parameters &amp; Sources'!$B$13),"BOARD REVIEW - OVER 40 FT","")</f>
        <v/>
      </c>
      <c r="U543" s="21" t="inlineStr">
        <is>
          <t>slip_inventory_2026-08.csv; billing_transactions_2022_2026.csv</t>
        </is>
      </c>
    </row>
    <row r="544">
      <c r="A544" s="17">
        <f>'Src_Inventory'!A583</f>
        <v/>
      </c>
      <c r="B544" s="17">
        <f>'Src_Inventory'!B583</f>
        <v/>
      </c>
      <c r="C544" s="17">
        <f>'Src_Inventory'!G583</f>
        <v/>
      </c>
      <c r="D544" s="17">
        <f>"AC-"&amp;A544</f>
        <v/>
      </c>
      <c r="E544" s="17">
        <f>'Src_Inventory'!L583</f>
        <v/>
      </c>
      <c r="F544" s="17">
        <f>'Src_Inventory'!M583</f>
        <v/>
      </c>
      <c r="G544" s="17">
        <f>'Src_Inventory'!N583</f>
        <v/>
      </c>
      <c r="H544" s="18">
        <f>'Src_Inventory'!O583</f>
        <v/>
      </c>
      <c r="I544" s="18">
        <f>ROUNDUP(H544,0)</f>
        <v/>
      </c>
      <c r="J544" s="18">
        <f>'Src_Inventory'!E583</f>
        <v/>
      </c>
      <c r="K544" s="18">
        <f>MAX(I544,J544)</f>
        <v/>
      </c>
      <c r="L544" s="19">
        <f>IF(C544="COVERED",'Parameters &amp; Sources'!$B$11,'Parameters &amp; Sources'!$B$12)</f>
        <v/>
      </c>
      <c r="M544" s="19">
        <f>K544*L544</f>
        <v/>
      </c>
      <c r="N544" s="20">
        <f>COUNTIFS('Src_Billing_Aug'!$E$6:$E$774,A544,'Src_Billing_Aug'!$D$6:$D$774,E544)</f>
        <v/>
      </c>
      <c r="O544" s="18">
        <f>IF(N544=0,"",SUMIFS('Src_Billing_Aug'!$I$6:$I$774,'Src_Billing_Aug'!$E$6:$E$774,A544,'Src_Billing_Aug'!$D$6:$D$774,E544))</f>
        <v/>
      </c>
      <c r="P544" s="19">
        <f>IF(N544=0,"",SUMIFS('Src_Billing_Aug'!$L$6:$L$774,'Src_Billing_Aug'!$E$6:$E$774,A544,'Src_Billing_Aug'!$D$6:$D$774,E544))</f>
        <v/>
      </c>
      <c r="Q544" s="19">
        <f>SUMIFS('Src_Billing_Aug'!$M$6:$M$774,'Src_Billing_Aug'!$E$6:$E$774,A544,'Src_Billing_Aug'!$D$6:$D$774,E544)</f>
        <v/>
      </c>
      <c r="R544" s="19">
        <f>Q544-M544</f>
        <v/>
      </c>
      <c r="S544" s="17">
        <f>IF(N544=0,"MISSING CHARGE",IF(N544&gt;1,"DUPLICATE CHARGE",IF(ABS(R544)&lt;0.005,"MATCH","VARIANCE")))</f>
        <v/>
      </c>
      <c r="T544" s="17">
        <f>IF(AND(C544="COVERED",K544&gt;'Parameters &amp; Sources'!$B$13),"BOARD REVIEW - OVER 40 FT","")</f>
        <v/>
      </c>
      <c r="U544" s="17" t="inlineStr">
        <is>
          <t>slip_inventory_2026-08.csv; billing_transactions_2022_2026.csv</t>
        </is>
      </c>
    </row>
    <row r="545">
      <c r="A545" s="21">
        <f>'Src_Inventory'!A584</f>
        <v/>
      </c>
      <c r="B545" s="21">
        <f>'Src_Inventory'!B584</f>
        <v/>
      </c>
      <c r="C545" s="21">
        <f>'Src_Inventory'!G584</f>
        <v/>
      </c>
      <c r="D545" s="21">
        <f>"AC-"&amp;A545</f>
        <v/>
      </c>
      <c r="E545" s="21">
        <f>'Src_Inventory'!L584</f>
        <v/>
      </c>
      <c r="F545" s="21">
        <f>'Src_Inventory'!M584</f>
        <v/>
      </c>
      <c r="G545" s="21">
        <f>'Src_Inventory'!N584</f>
        <v/>
      </c>
      <c r="H545" s="22">
        <f>'Src_Inventory'!O584</f>
        <v/>
      </c>
      <c r="I545" s="22">
        <f>ROUNDUP(H545,0)</f>
        <v/>
      </c>
      <c r="J545" s="22">
        <f>'Src_Inventory'!E584</f>
        <v/>
      </c>
      <c r="K545" s="22">
        <f>MAX(I545,J545)</f>
        <v/>
      </c>
      <c r="L545" s="23">
        <f>IF(C545="COVERED",'Parameters &amp; Sources'!$B$11,'Parameters &amp; Sources'!$B$12)</f>
        <v/>
      </c>
      <c r="M545" s="23">
        <f>K545*L545</f>
        <v/>
      </c>
      <c r="N545" s="24">
        <f>COUNTIFS('Src_Billing_Aug'!$E$6:$E$774,A545,'Src_Billing_Aug'!$D$6:$D$774,E545)</f>
        <v/>
      </c>
      <c r="O545" s="22">
        <f>IF(N545=0,"",SUMIFS('Src_Billing_Aug'!$I$6:$I$774,'Src_Billing_Aug'!$E$6:$E$774,A545,'Src_Billing_Aug'!$D$6:$D$774,E545))</f>
        <v/>
      </c>
      <c r="P545" s="23">
        <f>IF(N545=0,"",SUMIFS('Src_Billing_Aug'!$L$6:$L$774,'Src_Billing_Aug'!$E$6:$E$774,A545,'Src_Billing_Aug'!$D$6:$D$774,E545))</f>
        <v/>
      </c>
      <c r="Q545" s="23">
        <f>SUMIFS('Src_Billing_Aug'!$M$6:$M$774,'Src_Billing_Aug'!$E$6:$E$774,A545,'Src_Billing_Aug'!$D$6:$D$774,E545)</f>
        <v/>
      </c>
      <c r="R545" s="23">
        <f>Q545-M545</f>
        <v/>
      </c>
      <c r="S545" s="21">
        <f>IF(N545=0,"MISSING CHARGE",IF(N545&gt;1,"DUPLICATE CHARGE",IF(ABS(R545)&lt;0.005,"MATCH","VARIANCE")))</f>
        <v/>
      </c>
      <c r="T545" s="21">
        <f>IF(AND(C545="COVERED",K545&gt;'Parameters &amp; Sources'!$B$13),"BOARD REVIEW - OVER 40 FT","")</f>
        <v/>
      </c>
      <c r="U545" s="21" t="inlineStr">
        <is>
          <t>slip_inventory_2026-08.csv; billing_transactions_2022_2026.csv</t>
        </is>
      </c>
    </row>
    <row r="546">
      <c r="A546" s="17">
        <f>'Src_Inventory'!A585</f>
        <v/>
      </c>
      <c r="B546" s="17">
        <f>'Src_Inventory'!B585</f>
        <v/>
      </c>
      <c r="C546" s="17">
        <f>'Src_Inventory'!G585</f>
        <v/>
      </c>
      <c r="D546" s="17">
        <f>"AC-"&amp;A546</f>
        <v/>
      </c>
      <c r="E546" s="17">
        <f>'Src_Inventory'!L585</f>
        <v/>
      </c>
      <c r="F546" s="17">
        <f>'Src_Inventory'!M585</f>
        <v/>
      </c>
      <c r="G546" s="17">
        <f>'Src_Inventory'!N585</f>
        <v/>
      </c>
      <c r="H546" s="18">
        <f>'Src_Inventory'!O585</f>
        <v/>
      </c>
      <c r="I546" s="18">
        <f>ROUNDUP(H546,0)</f>
        <v/>
      </c>
      <c r="J546" s="18">
        <f>'Src_Inventory'!E585</f>
        <v/>
      </c>
      <c r="K546" s="18">
        <f>MAX(I546,J546)</f>
        <v/>
      </c>
      <c r="L546" s="19">
        <f>IF(C546="COVERED",'Parameters &amp; Sources'!$B$11,'Parameters &amp; Sources'!$B$12)</f>
        <v/>
      </c>
      <c r="M546" s="19">
        <f>K546*L546</f>
        <v/>
      </c>
      <c r="N546" s="20">
        <f>COUNTIFS('Src_Billing_Aug'!$E$6:$E$774,A546,'Src_Billing_Aug'!$D$6:$D$774,E546)</f>
        <v/>
      </c>
      <c r="O546" s="18">
        <f>IF(N546=0,"",SUMIFS('Src_Billing_Aug'!$I$6:$I$774,'Src_Billing_Aug'!$E$6:$E$774,A546,'Src_Billing_Aug'!$D$6:$D$774,E546))</f>
        <v/>
      </c>
      <c r="P546" s="19">
        <f>IF(N546=0,"",SUMIFS('Src_Billing_Aug'!$L$6:$L$774,'Src_Billing_Aug'!$E$6:$E$774,A546,'Src_Billing_Aug'!$D$6:$D$774,E546))</f>
        <v/>
      </c>
      <c r="Q546" s="19">
        <f>SUMIFS('Src_Billing_Aug'!$M$6:$M$774,'Src_Billing_Aug'!$E$6:$E$774,A546,'Src_Billing_Aug'!$D$6:$D$774,E546)</f>
        <v/>
      </c>
      <c r="R546" s="19">
        <f>Q546-M546</f>
        <v/>
      </c>
      <c r="S546" s="17">
        <f>IF(N546=0,"MISSING CHARGE",IF(N546&gt;1,"DUPLICATE CHARGE",IF(ABS(R546)&lt;0.005,"MATCH","VARIANCE")))</f>
        <v/>
      </c>
      <c r="T546" s="17">
        <f>IF(AND(C546="COVERED",K546&gt;'Parameters &amp; Sources'!$B$13),"BOARD REVIEW - OVER 40 FT","")</f>
        <v/>
      </c>
      <c r="U546" s="17" t="inlineStr">
        <is>
          <t>slip_inventory_2026-08.csv; billing_transactions_2022_2026.csv</t>
        </is>
      </c>
    </row>
    <row r="547">
      <c r="A547" s="21">
        <f>'Src_Inventory'!A586</f>
        <v/>
      </c>
      <c r="B547" s="21">
        <f>'Src_Inventory'!B586</f>
        <v/>
      </c>
      <c r="C547" s="21">
        <f>'Src_Inventory'!G586</f>
        <v/>
      </c>
      <c r="D547" s="21">
        <f>"AC-"&amp;A547</f>
        <v/>
      </c>
      <c r="E547" s="21">
        <f>'Src_Inventory'!L586</f>
        <v/>
      </c>
      <c r="F547" s="21">
        <f>'Src_Inventory'!M586</f>
        <v/>
      </c>
      <c r="G547" s="21">
        <f>'Src_Inventory'!N586</f>
        <v/>
      </c>
      <c r="H547" s="22">
        <f>'Src_Inventory'!O586</f>
        <v/>
      </c>
      <c r="I547" s="22">
        <f>ROUNDUP(H547,0)</f>
        <v/>
      </c>
      <c r="J547" s="22">
        <f>'Src_Inventory'!E586</f>
        <v/>
      </c>
      <c r="K547" s="22">
        <f>MAX(I547,J547)</f>
        <v/>
      </c>
      <c r="L547" s="23">
        <f>IF(C547="COVERED",'Parameters &amp; Sources'!$B$11,'Parameters &amp; Sources'!$B$12)</f>
        <v/>
      </c>
      <c r="M547" s="23">
        <f>K547*L547</f>
        <v/>
      </c>
      <c r="N547" s="24">
        <f>COUNTIFS('Src_Billing_Aug'!$E$6:$E$774,A547,'Src_Billing_Aug'!$D$6:$D$774,E547)</f>
        <v/>
      </c>
      <c r="O547" s="22">
        <f>IF(N547=0,"",SUMIFS('Src_Billing_Aug'!$I$6:$I$774,'Src_Billing_Aug'!$E$6:$E$774,A547,'Src_Billing_Aug'!$D$6:$D$774,E547))</f>
        <v/>
      </c>
      <c r="P547" s="23">
        <f>IF(N547=0,"",SUMIFS('Src_Billing_Aug'!$L$6:$L$774,'Src_Billing_Aug'!$E$6:$E$774,A547,'Src_Billing_Aug'!$D$6:$D$774,E547))</f>
        <v/>
      </c>
      <c r="Q547" s="23">
        <f>SUMIFS('Src_Billing_Aug'!$M$6:$M$774,'Src_Billing_Aug'!$E$6:$E$774,A547,'Src_Billing_Aug'!$D$6:$D$774,E547)</f>
        <v/>
      </c>
      <c r="R547" s="23">
        <f>Q547-M547</f>
        <v/>
      </c>
      <c r="S547" s="21">
        <f>IF(N547=0,"MISSING CHARGE",IF(N547&gt;1,"DUPLICATE CHARGE",IF(ABS(R547)&lt;0.005,"MATCH","VARIANCE")))</f>
        <v/>
      </c>
      <c r="T547" s="21">
        <f>IF(AND(C547="COVERED",K547&gt;'Parameters &amp; Sources'!$B$13),"BOARD REVIEW - OVER 40 FT","")</f>
        <v/>
      </c>
      <c r="U547" s="21" t="inlineStr">
        <is>
          <t>slip_inventory_2026-08.csv; billing_transactions_2022_2026.csv</t>
        </is>
      </c>
    </row>
    <row r="548">
      <c r="A548" s="17">
        <f>'Src_Inventory'!A587</f>
        <v/>
      </c>
      <c r="B548" s="17">
        <f>'Src_Inventory'!B587</f>
        <v/>
      </c>
      <c r="C548" s="17">
        <f>'Src_Inventory'!G587</f>
        <v/>
      </c>
      <c r="D548" s="17">
        <f>"AC-"&amp;A548</f>
        <v/>
      </c>
      <c r="E548" s="17">
        <f>'Src_Inventory'!L587</f>
        <v/>
      </c>
      <c r="F548" s="17">
        <f>'Src_Inventory'!M587</f>
        <v/>
      </c>
      <c r="G548" s="17">
        <f>'Src_Inventory'!N587</f>
        <v/>
      </c>
      <c r="H548" s="18">
        <f>'Src_Inventory'!O587</f>
        <v/>
      </c>
      <c r="I548" s="18">
        <f>ROUNDUP(H548,0)</f>
        <v/>
      </c>
      <c r="J548" s="18">
        <f>'Src_Inventory'!E587</f>
        <v/>
      </c>
      <c r="K548" s="18">
        <f>MAX(I548,J548)</f>
        <v/>
      </c>
      <c r="L548" s="19">
        <f>IF(C548="COVERED",'Parameters &amp; Sources'!$B$11,'Parameters &amp; Sources'!$B$12)</f>
        <v/>
      </c>
      <c r="M548" s="19">
        <f>K548*L548</f>
        <v/>
      </c>
      <c r="N548" s="20">
        <f>COUNTIFS('Src_Billing_Aug'!$E$6:$E$774,A548,'Src_Billing_Aug'!$D$6:$D$774,E548)</f>
        <v/>
      </c>
      <c r="O548" s="18">
        <f>IF(N548=0,"",SUMIFS('Src_Billing_Aug'!$I$6:$I$774,'Src_Billing_Aug'!$E$6:$E$774,A548,'Src_Billing_Aug'!$D$6:$D$774,E548))</f>
        <v/>
      </c>
      <c r="P548" s="19">
        <f>IF(N548=0,"",SUMIFS('Src_Billing_Aug'!$L$6:$L$774,'Src_Billing_Aug'!$E$6:$E$774,A548,'Src_Billing_Aug'!$D$6:$D$774,E548))</f>
        <v/>
      </c>
      <c r="Q548" s="19">
        <f>SUMIFS('Src_Billing_Aug'!$M$6:$M$774,'Src_Billing_Aug'!$E$6:$E$774,A548,'Src_Billing_Aug'!$D$6:$D$774,E548)</f>
        <v/>
      </c>
      <c r="R548" s="19">
        <f>Q548-M548</f>
        <v/>
      </c>
      <c r="S548" s="17">
        <f>IF(N548=0,"MISSING CHARGE",IF(N548&gt;1,"DUPLICATE CHARGE",IF(ABS(R548)&lt;0.005,"MATCH","VARIANCE")))</f>
        <v/>
      </c>
      <c r="T548" s="17">
        <f>IF(AND(C548="COVERED",K548&gt;'Parameters &amp; Sources'!$B$13),"BOARD REVIEW - OVER 40 FT","")</f>
        <v/>
      </c>
      <c r="U548" s="17" t="inlineStr">
        <is>
          <t>slip_inventory_2026-08.csv; billing_transactions_2022_2026.csv</t>
        </is>
      </c>
    </row>
    <row r="549">
      <c r="A549" s="21">
        <f>'Src_Inventory'!A588</f>
        <v/>
      </c>
      <c r="B549" s="21">
        <f>'Src_Inventory'!B588</f>
        <v/>
      </c>
      <c r="C549" s="21">
        <f>'Src_Inventory'!G588</f>
        <v/>
      </c>
      <c r="D549" s="21">
        <f>"AC-"&amp;A549</f>
        <v/>
      </c>
      <c r="E549" s="21">
        <f>'Src_Inventory'!L588</f>
        <v/>
      </c>
      <c r="F549" s="21">
        <f>'Src_Inventory'!M588</f>
        <v/>
      </c>
      <c r="G549" s="21">
        <f>'Src_Inventory'!N588</f>
        <v/>
      </c>
      <c r="H549" s="22">
        <f>'Src_Inventory'!O588</f>
        <v/>
      </c>
      <c r="I549" s="22">
        <f>ROUNDUP(H549,0)</f>
        <v/>
      </c>
      <c r="J549" s="22">
        <f>'Src_Inventory'!E588</f>
        <v/>
      </c>
      <c r="K549" s="22">
        <f>MAX(I549,J549)</f>
        <v/>
      </c>
      <c r="L549" s="23">
        <f>IF(C549="COVERED",'Parameters &amp; Sources'!$B$11,'Parameters &amp; Sources'!$B$12)</f>
        <v/>
      </c>
      <c r="M549" s="23">
        <f>K549*L549</f>
        <v/>
      </c>
      <c r="N549" s="24">
        <f>COUNTIFS('Src_Billing_Aug'!$E$6:$E$774,A549,'Src_Billing_Aug'!$D$6:$D$774,E549)</f>
        <v/>
      </c>
      <c r="O549" s="22">
        <f>IF(N549=0,"",SUMIFS('Src_Billing_Aug'!$I$6:$I$774,'Src_Billing_Aug'!$E$6:$E$774,A549,'Src_Billing_Aug'!$D$6:$D$774,E549))</f>
        <v/>
      </c>
      <c r="P549" s="23">
        <f>IF(N549=0,"",SUMIFS('Src_Billing_Aug'!$L$6:$L$774,'Src_Billing_Aug'!$E$6:$E$774,A549,'Src_Billing_Aug'!$D$6:$D$774,E549))</f>
        <v/>
      </c>
      <c r="Q549" s="23">
        <f>SUMIFS('Src_Billing_Aug'!$M$6:$M$774,'Src_Billing_Aug'!$E$6:$E$774,A549,'Src_Billing_Aug'!$D$6:$D$774,E549)</f>
        <v/>
      </c>
      <c r="R549" s="23">
        <f>Q549-M549</f>
        <v/>
      </c>
      <c r="S549" s="21">
        <f>IF(N549=0,"MISSING CHARGE",IF(N549&gt;1,"DUPLICATE CHARGE",IF(ABS(R549)&lt;0.005,"MATCH","VARIANCE")))</f>
        <v/>
      </c>
      <c r="T549" s="21">
        <f>IF(AND(C549="COVERED",K549&gt;'Parameters &amp; Sources'!$B$13),"BOARD REVIEW - OVER 40 FT","")</f>
        <v/>
      </c>
      <c r="U549" s="21" t="inlineStr">
        <is>
          <t>slip_inventory_2026-08.csv; billing_transactions_2022_2026.csv</t>
        </is>
      </c>
    </row>
    <row r="550">
      <c r="A550" s="17">
        <f>'Src_Inventory'!A589</f>
        <v/>
      </c>
      <c r="B550" s="17">
        <f>'Src_Inventory'!B589</f>
        <v/>
      </c>
      <c r="C550" s="17">
        <f>'Src_Inventory'!G589</f>
        <v/>
      </c>
      <c r="D550" s="17">
        <f>"AC-"&amp;A550</f>
        <v/>
      </c>
      <c r="E550" s="17">
        <f>'Src_Inventory'!L589</f>
        <v/>
      </c>
      <c r="F550" s="17">
        <f>'Src_Inventory'!M589</f>
        <v/>
      </c>
      <c r="G550" s="17">
        <f>'Src_Inventory'!N589</f>
        <v/>
      </c>
      <c r="H550" s="18">
        <f>'Src_Inventory'!O589</f>
        <v/>
      </c>
      <c r="I550" s="18">
        <f>ROUNDUP(H550,0)</f>
        <v/>
      </c>
      <c r="J550" s="18">
        <f>'Src_Inventory'!E589</f>
        <v/>
      </c>
      <c r="K550" s="18">
        <f>MAX(I550,J550)</f>
        <v/>
      </c>
      <c r="L550" s="19">
        <f>IF(C550="COVERED",'Parameters &amp; Sources'!$B$11,'Parameters &amp; Sources'!$B$12)</f>
        <v/>
      </c>
      <c r="M550" s="19">
        <f>K550*L550</f>
        <v/>
      </c>
      <c r="N550" s="20">
        <f>COUNTIFS('Src_Billing_Aug'!$E$6:$E$774,A550,'Src_Billing_Aug'!$D$6:$D$774,E550)</f>
        <v/>
      </c>
      <c r="O550" s="18">
        <f>IF(N550=0,"",SUMIFS('Src_Billing_Aug'!$I$6:$I$774,'Src_Billing_Aug'!$E$6:$E$774,A550,'Src_Billing_Aug'!$D$6:$D$774,E550))</f>
        <v/>
      </c>
      <c r="P550" s="19">
        <f>IF(N550=0,"",SUMIFS('Src_Billing_Aug'!$L$6:$L$774,'Src_Billing_Aug'!$E$6:$E$774,A550,'Src_Billing_Aug'!$D$6:$D$774,E550))</f>
        <v/>
      </c>
      <c r="Q550" s="19">
        <f>SUMIFS('Src_Billing_Aug'!$M$6:$M$774,'Src_Billing_Aug'!$E$6:$E$774,A550,'Src_Billing_Aug'!$D$6:$D$774,E550)</f>
        <v/>
      </c>
      <c r="R550" s="19">
        <f>Q550-M550</f>
        <v/>
      </c>
      <c r="S550" s="17">
        <f>IF(N550=0,"MISSING CHARGE",IF(N550&gt;1,"DUPLICATE CHARGE",IF(ABS(R550)&lt;0.005,"MATCH","VARIANCE")))</f>
        <v/>
      </c>
      <c r="T550" s="17">
        <f>IF(AND(C550="COVERED",K550&gt;'Parameters &amp; Sources'!$B$13),"BOARD REVIEW - OVER 40 FT","")</f>
        <v/>
      </c>
      <c r="U550" s="17" t="inlineStr">
        <is>
          <t>slip_inventory_2026-08.csv; billing_transactions_2022_2026.csv</t>
        </is>
      </c>
    </row>
    <row r="551">
      <c r="A551" s="21">
        <f>'Src_Inventory'!A590</f>
        <v/>
      </c>
      <c r="B551" s="21">
        <f>'Src_Inventory'!B590</f>
        <v/>
      </c>
      <c r="C551" s="21">
        <f>'Src_Inventory'!G590</f>
        <v/>
      </c>
      <c r="D551" s="21">
        <f>"AC-"&amp;A551</f>
        <v/>
      </c>
      <c r="E551" s="21">
        <f>'Src_Inventory'!L590</f>
        <v/>
      </c>
      <c r="F551" s="21">
        <f>'Src_Inventory'!M590</f>
        <v/>
      </c>
      <c r="G551" s="21">
        <f>'Src_Inventory'!N590</f>
        <v/>
      </c>
      <c r="H551" s="22">
        <f>'Src_Inventory'!O590</f>
        <v/>
      </c>
      <c r="I551" s="22">
        <f>ROUNDUP(H551,0)</f>
        <v/>
      </c>
      <c r="J551" s="22">
        <f>'Src_Inventory'!E590</f>
        <v/>
      </c>
      <c r="K551" s="22">
        <f>MAX(I551,J551)</f>
        <v/>
      </c>
      <c r="L551" s="23">
        <f>IF(C551="COVERED",'Parameters &amp; Sources'!$B$11,'Parameters &amp; Sources'!$B$12)</f>
        <v/>
      </c>
      <c r="M551" s="23">
        <f>K551*L551</f>
        <v/>
      </c>
      <c r="N551" s="24">
        <f>COUNTIFS('Src_Billing_Aug'!$E$6:$E$774,A551,'Src_Billing_Aug'!$D$6:$D$774,E551)</f>
        <v/>
      </c>
      <c r="O551" s="22">
        <f>IF(N551=0,"",SUMIFS('Src_Billing_Aug'!$I$6:$I$774,'Src_Billing_Aug'!$E$6:$E$774,A551,'Src_Billing_Aug'!$D$6:$D$774,E551))</f>
        <v/>
      </c>
      <c r="P551" s="23">
        <f>IF(N551=0,"",SUMIFS('Src_Billing_Aug'!$L$6:$L$774,'Src_Billing_Aug'!$E$6:$E$774,A551,'Src_Billing_Aug'!$D$6:$D$774,E551))</f>
        <v/>
      </c>
      <c r="Q551" s="23">
        <f>SUMIFS('Src_Billing_Aug'!$M$6:$M$774,'Src_Billing_Aug'!$E$6:$E$774,A551,'Src_Billing_Aug'!$D$6:$D$774,E551)</f>
        <v/>
      </c>
      <c r="R551" s="23">
        <f>Q551-M551</f>
        <v/>
      </c>
      <c r="S551" s="21">
        <f>IF(N551=0,"MISSING CHARGE",IF(N551&gt;1,"DUPLICATE CHARGE",IF(ABS(R551)&lt;0.005,"MATCH","VARIANCE")))</f>
        <v/>
      </c>
      <c r="T551" s="21">
        <f>IF(AND(C551="COVERED",K551&gt;'Parameters &amp; Sources'!$B$13),"BOARD REVIEW - OVER 40 FT","")</f>
        <v/>
      </c>
      <c r="U551" s="21" t="inlineStr">
        <is>
          <t>slip_inventory_2026-08.csv; billing_transactions_2022_2026.csv</t>
        </is>
      </c>
    </row>
    <row r="552">
      <c r="A552" s="17">
        <f>'Src_Inventory'!A591</f>
        <v/>
      </c>
      <c r="B552" s="17">
        <f>'Src_Inventory'!B591</f>
        <v/>
      </c>
      <c r="C552" s="17">
        <f>'Src_Inventory'!G591</f>
        <v/>
      </c>
      <c r="D552" s="17">
        <f>"AC-"&amp;A552</f>
        <v/>
      </c>
      <c r="E552" s="17">
        <f>'Src_Inventory'!L591</f>
        <v/>
      </c>
      <c r="F552" s="17">
        <f>'Src_Inventory'!M591</f>
        <v/>
      </c>
      <c r="G552" s="17">
        <f>'Src_Inventory'!N591</f>
        <v/>
      </c>
      <c r="H552" s="18">
        <f>'Src_Inventory'!O591</f>
        <v/>
      </c>
      <c r="I552" s="18">
        <f>ROUNDUP(H552,0)</f>
        <v/>
      </c>
      <c r="J552" s="18">
        <f>'Src_Inventory'!E591</f>
        <v/>
      </c>
      <c r="K552" s="18">
        <f>MAX(I552,J552)</f>
        <v/>
      </c>
      <c r="L552" s="19">
        <f>IF(C552="COVERED",'Parameters &amp; Sources'!$B$11,'Parameters &amp; Sources'!$B$12)</f>
        <v/>
      </c>
      <c r="M552" s="19">
        <f>K552*L552</f>
        <v/>
      </c>
      <c r="N552" s="20">
        <f>COUNTIFS('Src_Billing_Aug'!$E$6:$E$774,A552,'Src_Billing_Aug'!$D$6:$D$774,E552)</f>
        <v/>
      </c>
      <c r="O552" s="18">
        <f>IF(N552=0,"",SUMIFS('Src_Billing_Aug'!$I$6:$I$774,'Src_Billing_Aug'!$E$6:$E$774,A552,'Src_Billing_Aug'!$D$6:$D$774,E552))</f>
        <v/>
      </c>
      <c r="P552" s="19">
        <f>IF(N552=0,"",SUMIFS('Src_Billing_Aug'!$L$6:$L$774,'Src_Billing_Aug'!$E$6:$E$774,A552,'Src_Billing_Aug'!$D$6:$D$774,E552))</f>
        <v/>
      </c>
      <c r="Q552" s="19">
        <f>SUMIFS('Src_Billing_Aug'!$M$6:$M$774,'Src_Billing_Aug'!$E$6:$E$774,A552,'Src_Billing_Aug'!$D$6:$D$774,E552)</f>
        <v/>
      </c>
      <c r="R552" s="19">
        <f>Q552-M552</f>
        <v/>
      </c>
      <c r="S552" s="17">
        <f>IF(N552=0,"MISSING CHARGE",IF(N552&gt;1,"DUPLICATE CHARGE",IF(ABS(R552)&lt;0.005,"MATCH","VARIANCE")))</f>
        <v/>
      </c>
      <c r="T552" s="17">
        <f>IF(AND(C552="COVERED",K552&gt;'Parameters &amp; Sources'!$B$13),"BOARD REVIEW - OVER 40 FT","")</f>
        <v/>
      </c>
      <c r="U552" s="17" t="inlineStr">
        <is>
          <t>slip_inventory_2026-08.csv; billing_transactions_2022_2026.csv</t>
        </is>
      </c>
    </row>
    <row r="553">
      <c r="A553" s="21">
        <f>'Src_Inventory'!A592</f>
        <v/>
      </c>
      <c r="B553" s="21">
        <f>'Src_Inventory'!B592</f>
        <v/>
      </c>
      <c r="C553" s="21">
        <f>'Src_Inventory'!G592</f>
        <v/>
      </c>
      <c r="D553" s="21">
        <f>"AC-"&amp;A553</f>
        <v/>
      </c>
      <c r="E553" s="21">
        <f>'Src_Inventory'!L592</f>
        <v/>
      </c>
      <c r="F553" s="21">
        <f>'Src_Inventory'!M592</f>
        <v/>
      </c>
      <c r="G553" s="21">
        <f>'Src_Inventory'!N592</f>
        <v/>
      </c>
      <c r="H553" s="22">
        <f>'Src_Inventory'!O592</f>
        <v/>
      </c>
      <c r="I553" s="22">
        <f>ROUNDUP(H553,0)</f>
        <v/>
      </c>
      <c r="J553" s="22">
        <f>'Src_Inventory'!E592</f>
        <v/>
      </c>
      <c r="K553" s="22">
        <f>MAX(I553,J553)</f>
        <v/>
      </c>
      <c r="L553" s="23">
        <f>IF(C553="COVERED",'Parameters &amp; Sources'!$B$11,'Parameters &amp; Sources'!$B$12)</f>
        <v/>
      </c>
      <c r="M553" s="23">
        <f>K553*L553</f>
        <v/>
      </c>
      <c r="N553" s="24">
        <f>COUNTIFS('Src_Billing_Aug'!$E$6:$E$774,A553,'Src_Billing_Aug'!$D$6:$D$774,E553)</f>
        <v/>
      </c>
      <c r="O553" s="22">
        <f>IF(N553=0,"",SUMIFS('Src_Billing_Aug'!$I$6:$I$774,'Src_Billing_Aug'!$E$6:$E$774,A553,'Src_Billing_Aug'!$D$6:$D$774,E553))</f>
        <v/>
      </c>
      <c r="P553" s="23">
        <f>IF(N553=0,"",SUMIFS('Src_Billing_Aug'!$L$6:$L$774,'Src_Billing_Aug'!$E$6:$E$774,A553,'Src_Billing_Aug'!$D$6:$D$774,E553))</f>
        <v/>
      </c>
      <c r="Q553" s="23">
        <f>SUMIFS('Src_Billing_Aug'!$M$6:$M$774,'Src_Billing_Aug'!$E$6:$E$774,A553,'Src_Billing_Aug'!$D$6:$D$774,E553)</f>
        <v/>
      </c>
      <c r="R553" s="23">
        <f>Q553-M553</f>
        <v/>
      </c>
      <c r="S553" s="21">
        <f>IF(N553=0,"MISSING CHARGE",IF(N553&gt;1,"DUPLICATE CHARGE",IF(ABS(R553)&lt;0.005,"MATCH","VARIANCE")))</f>
        <v/>
      </c>
      <c r="T553" s="21">
        <f>IF(AND(C553="COVERED",K553&gt;'Parameters &amp; Sources'!$B$13),"BOARD REVIEW - OVER 40 FT","")</f>
        <v/>
      </c>
      <c r="U553" s="21" t="inlineStr">
        <is>
          <t>slip_inventory_2026-08.csv; billing_transactions_2022_2026.csv</t>
        </is>
      </c>
    </row>
    <row r="554">
      <c r="A554" s="17">
        <f>'Src_Inventory'!A593</f>
        <v/>
      </c>
      <c r="B554" s="17">
        <f>'Src_Inventory'!B593</f>
        <v/>
      </c>
      <c r="C554" s="17">
        <f>'Src_Inventory'!G593</f>
        <v/>
      </c>
      <c r="D554" s="17">
        <f>"AC-"&amp;A554</f>
        <v/>
      </c>
      <c r="E554" s="17">
        <f>'Src_Inventory'!L593</f>
        <v/>
      </c>
      <c r="F554" s="17">
        <f>'Src_Inventory'!M593</f>
        <v/>
      </c>
      <c r="G554" s="17">
        <f>'Src_Inventory'!N593</f>
        <v/>
      </c>
      <c r="H554" s="18">
        <f>'Src_Inventory'!O593</f>
        <v/>
      </c>
      <c r="I554" s="18">
        <f>ROUNDUP(H554,0)</f>
        <v/>
      </c>
      <c r="J554" s="18">
        <f>'Src_Inventory'!E593</f>
        <v/>
      </c>
      <c r="K554" s="18">
        <f>MAX(I554,J554)</f>
        <v/>
      </c>
      <c r="L554" s="19">
        <f>IF(C554="COVERED",'Parameters &amp; Sources'!$B$11,'Parameters &amp; Sources'!$B$12)</f>
        <v/>
      </c>
      <c r="M554" s="19">
        <f>K554*L554</f>
        <v/>
      </c>
      <c r="N554" s="20">
        <f>COUNTIFS('Src_Billing_Aug'!$E$6:$E$774,A554,'Src_Billing_Aug'!$D$6:$D$774,E554)</f>
        <v/>
      </c>
      <c r="O554" s="18">
        <f>IF(N554=0,"",SUMIFS('Src_Billing_Aug'!$I$6:$I$774,'Src_Billing_Aug'!$E$6:$E$774,A554,'Src_Billing_Aug'!$D$6:$D$774,E554))</f>
        <v/>
      </c>
      <c r="P554" s="19">
        <f>IF(N554=0,"",SUMIFS('Src_Billing_Aug'!$L$6:$L$774,'Src_Billing_Aug'!$E$6:$E$774,A554,'Src_Billing_Aug'!$D$6:$D$774,E554))</f>
        <v/>
      </c>
      <c r="Q554" s="19">
        <f>SUMIFS('Src_Billing_Aug'!$M$6:$M$774,'Src_Billing_Aug'!$E$6:$E$774,A554,'Src_Billing_Aug'!$D$6:$D$774,E554)</f>
        <v/>
      </c>
      <c r="R554" s="19">
        <f>Q554-M554</f>
        <v/>
      </c>
      <c r="S554" s="17">
        <f>IF(N554=0,"MISSING CHARGE",IF(N554&gt;1,"DUPLICATE CHARGE",IF(ABS(R554)&lt;0.005,"MATCH","VARIANCE")))</f>
        <v/>
      </c>
      <c r="T554" s="17">
        <f>IF(AND(C554="COVERED",K554&gt;'Parameters &amp; Sources'!$B$13),"BOARD REVIEW - OVER 40 FT","")</f>
        <v/>
      </c>
      <c r="U554" s="17" t="inlineStr">
        <is>
          <t>slip_inventory_2026-08.csv; billing_transactions_2022_2026.csv</t>
        </is>
      </c>
    </row>
    <row r="555">
      <c r="A555" s="21">
        <f>'Src_Inventory'!A594</f>
        <v/>
      </c>
      <c r="B555" s="21">
        <f>'Src_Inventory'!B594</f>
        <v/>
      </c>
      <c r="C555" s="21">
        <f>'Src_Inventory'!G594</f>
        <v/>
      </c>
      <c r="D555" s="21">
        <f>"AC-"&amp;A555</f>
        <v/>
      </c>
      <c r="E555" s="21">
        <f>'Src_Inventory'!L594</f>
        <v/>
      </c>
      <c r="F555" s="21">
        <f>'Src_Inventory'!M594</f>
        <v/>
      </c>
      <c r="G555" s="21">
        <f>'Src_Inventory'!N594</f>
        <v/>
      </c>
      <c r="H555" s="22">
        <f>'Src_Inventory'!O594</f>
        <v/>
      </c>
      <c r="I555" s="22">
        <f>ROUNDUP(H555,0)</f>
        <v/>
      </c>
      <c r="J555" s="22">
        <f>'Src_Inventory'!E594</f>
        <v/>
      </c>
      <c r="K555" s="22">
        <f>MAX(I555,J555)</f>
        <v/>
      </c>
      <c r="L555" s="23">
        <f>IF(C555="COVERED",'Parameters &amp; Sources'!$B$11,'Parameters &amp; Sources'!$B$12)</f>
        <v/>
      </c>
      <c r="M555" s="23">
        <f>K555*L555</f>
        <v/>
      </c>
      <c r="N555" s="24">
        <f>COUNTIFS('Src_Billing_Aug'!$E$6:$E$774,A555,'Src_Billing_Aug'!$D$6:$D$774,E555)</f>
        <v/>
      </c>
      <c r="O555" s="22">
        <f>IF(N555=0,"",SUMIFS('Src_Billing_Aug'!$I$6:$I$774,'Src_Billing_Aug'!$E$6:$E$774,A555,'Src_Billing_Aug'!$D$6:$D$774,E555))</f>
        <v/>
      </c>
      <c r="P555" s="23">
        <f>IF(N555=0,"",SUMIFS('Src_Billing_Aug'!$L$6:$L$774,'Src_Billing_Aug'!$E$6:$E$774,A555,'Src_Billing_Aug'!$D$6:$D$774,E555))</f>
        <v/>
      </c>
      <c r="Q555" s="23">
        <f>SUMIFS('Src_Billing_Aug'!$M$6:$M$774,'Src_Billing_Aug'!$E$6:$E$774,A555,'Src_Billing_Aug'!$D$6:$D$774,E555)</f>
        <v/>
      </c>
      <c r="R555" s="23">
        <f>Q555-M555</f>
        <v/>
      </c>
      <c r="S555" s="21">
        <f>IF(N555=0,"MISSING CHARGE",IF(N555&gt;1,"DUPLICATE CHARGE",IF(ABS(R555)&lt;0.005,"MATCH","VARIANCE")))</f>
        <v/>
      </c>
      <c r="T555" s="21">
        <f>IF(AND(C555="COVERED",K555&gt;'Parameters &amp; Sources'!$B$13),"BOARD REVIEW - OVER 40 FT","")</f>
        <v/>
      </c>
      <c r="U555" s="21" t="inlineStr">
        <is>
          <t>slip_inventory_2026-08.csv; billing_transactions_2022_2026.csv</t>
        </is>
      </c>
    </row>
    <row r="556">
      <c r="A556" s="17">
        <f>'Src_Inventory'!A595</f>
        <v/>
      </c>
      <c r="B556" s="17">
        <f>'Src_Inventory'!B595</f>
        <v/>
      </c>
      <c r="C556" s="17">
        <f>'Src_Inventory'!G595</f>
        <v/>
      </c>
      <c r="D556" s="17">
        <f>"AC-"&amp;A556</f>
        <v/>
      </c>
      <c r="E556" s="17">
        <f>'Src_Inventory'!L595</f>
        <v/>
      </c>
      <c r="F556" s="17">
        <f>'Src_Inventory'!M595</f>
        <v/>
      </c>
      <c r="G556" s="17">
        <f>'Src_Inventory'!N595</f>
        <v/>
      </c>
      <c r="H556" s="18">
        <f>'Src_Inventory'!O595</f>
        <v/>
      </c>
      <c r="I556" s="18">
        <f>ROUNDUP(H556,0)</f>
        <v/>
      </c>
      <c r="J556" s="18">
        <f>'Src_Inventory'!E595</f>
        <v/>
      </c>
      <c r="K556" s="18">
        <f>MAX(I556,J556)</f>
        <v/>
      </c>
      <c r="L556" s="19">
        <f>IF(C556="COVERED",'Parameters &amp; Sources'!$B$11,'Parameters &amp; Sources'!$B$12)</f>
        <v/>
      </c>
      <c r="M556" s="19">
        <f>K556*L556</f>
        <v/>
      </c>
      <c r="N556" s="20">
        <f>COUNTIFS('Src_Billing_Aug'!$E$6:$E$774,A556,'Src_Billing_Aug'!$D$6:$D$774,E556)</f>
        <v/>
      </c>
      <c r="O556" s="18">
        <f>IF(N556=0,"",SUMIFS('Src_Billing_Aug'!$I$6:$I$774,'Src_Billing_Aug'!$E$6:$E$774,A556,'Src_Billing_Aug'!$D$6:$D$774,E556))</f>
        <v/>
      </c>
      <c r="P556" s="19">
        <f>IF(N556=0,"",SUMIFS('Src_Billing_Aug'!$L$6:$L$774,'Src_Billing_Aug'!$E$6:$E$774,A556,'Src_Billing_Aug'!$D$6:$D$774,E556))</f>
        <v/>
      </c>
      <c r="Q556" s="19">
        <f>SUMIFS('Src_Billing_Aug'!$M$6:$M$774,'Src_Billing_Aug'!$E$6:$E$774,A556,'Src_Billing_Aug'!$D$6:$D$774,E556)</f>
        <v/>
      </c>
      <c r="R556" s="19">
        <f>Q556-M556</f>
        <v/>
      </c>
      <c r="S556" s="17">
        <f>IF(N556=0,"MISSING CHARGE",IF(N556&gt;1,"DUPLICATE CHARGE",IF(ABS(R556)&lt;0.005,"MATCH","VARIANCE")))</f>
        <v/>
      </c>
      <c r="T556" s="17">
        <f>IF(AND(C556="COVERED",K556&gt;'Parameters &amp; Sources'!$B$13),"BOARD REVIEW - OVER 40 FT","")</f>
        <v/>
      </c>
      <c r="U556" s="17" t="inlineStr">
        <is>
          <t>slip_inventory_2026-08.csv; billing_transactions_2022_2026.csv</t>
        </is>
      </c>
    </row>
    <row r="557">
      <c r="A557" s="21">
        <f>'Src_Inventory'!A596</f>
        <v/>
      </c>
      <c r="B557" s="21">
        <f>'Src_Inventory'!B596</f>
        <v/>
      </c>
      <c r="C557" s="21">
        <f>'Src_Inventory'!G596</f>
        <v/>
      </c>
      <c r="D557" s="21">
        <f>"AC-"&amp;A557</f>
        <v/>
      </c>
      <c r="E557" s="21">
        <f>'Src_Inventory'!L596</f>
        <v/>
      </c>
      <c r="F557" s="21">
        <f>'Src_Inventory'!M596</f>
        <v/>
      </c>
      <c r="G557" s="21">
        <f>'Src_Inventory'!N596</f>
        <v/>
      </c>
      <c r="H557" s="22">
        <f>'Src_Inventory'!O596</f>
        <v/>
      </c>
      <c r="I557" s="22">
        <f>ROUNDUP(H557,0)</f>
        <v/>
      </c>
      <c r="J557" s="22">
        <f>'Src_Inventory'!E596</f>
        <v/>
      </c>
      <c r="K557" s="22">
        <f>MAX(I557,J557)</f>
        <v/>
      </c>
      <c r="L557" s="23">
        <f>IF(C557="COVERED",'Parameters &amp; Sources'!$B$11,'Parameters &amp; Sources'!$B$12)</f>
        <v/>
      </c>
      <c r="M557" s="23">
        <f>K557*L557</f>
        <v/>
      </c>
      <c r="N557" s="24">
        <f>COUNTIFS('Src_Billing_Aug'!$E$6:$E$774,A557,'Src_Billing_Aug'!$D$6:$D$774,E557)</f>
        <v/>
      </c>
      <c r="O557" s="22">
        <f>IF(N557=0,"",SUMIFS('Src_Billing_Aug'!$I$6:$I$774,'Src_Billing_Aug'!$E$6:$E$774,A557,'Src_Billing_Aug'!$D$6:$D$774,E557))</f>
        <v/>
      </c>
      <c r="P557" s="23">
        <f>IF(N557=0,"",SUMIFS('Src_Billing_Aug'!$L$6:$L$774,'Src_Billing_Aug'!$E$6:$E$774,A557,'Src_Billing_Aug'!$D$6:$D$774,E557))</f>
        <v/>
      </c>
      <c r="Q557" s="23">
        <f>SUMIFS('Src_Billing_Aug'!$M$6:$M$774,'Src_Billing_Aug'!$E$6:$E$774,A557,'Src_Billing_Aug'!$D$6:$D$774,E557)</f>
        <v/>
      </c>
      <c r="R557" s="23">
        <f>Q557-M557</f>
        <v/>
      </c>
      <c r="S557" s="21">
        <f>IF(N557=0,"MISSING CHARGE",IF(N557&gt;1,"DUPLICATE CHARGE",IF(ABS(R557)&lt;0.005,"MATCH","VARIANCE")))</f>
        <v/>
      </c>
      <c r="T557" s="21">
        <f>IF(AND(C557="COVERED",K557&gt;'Parameters &amp; Sources'!$B$13),"BOARD REVIEW - OVER 40 FT","")</f>
        <v/>
      </c>
      <c r="U557" s="21" t="inlineStr">
        <is>
          <t>slip_inventory_2026-08.csv; billing_transactions_2022_2026.csv</t>
        </is>
      </c>
    </row>
    <row r="558">
      <c r="A558" s="17">
        <f>'Src_Inventory'!A597</f>
        <v/>
      </c>
      <c r="B558" s="17">
        <f>'Src_Inventory'!B597</f>
        <v/>
      </c>
      <c r="C558" s="17">
        <f>'Src_Inventory'!G597</f>
        <v/>
      </c>
      <c r="D558" s="17">
        <f>"AC-"&amp;A558</f>
        <v/>
      </c>
      <c r="E558" s="17">
        <f>'Src_Inventory'!L597</f>
        <v/>
      </c>
      <c r="F558" s="17">
        <f>'Src_Inventory'!M597</f>
        <v/>
      </c>
      <c r="G558" s="17">
        <f>'Src_Inventory'!N597</f>
        <v/>
      </c>
      <c r="H558" s="18">
        <f>'Src_Inventory'!O597</f>
        <v/>
      </c>
      <c r="I558" s="18">
        <f>ROUNDUP(H558,0)</f>
        <v/>
      </c>
      <c r="J558" s="18">
        <f>'Src_Inventory'!E597</f>
        <v/>
      </c>
      <c r="K558" s="18">
        <f>MAX(I558,J558)</f>
        <v/>
      </c>
      <c r="L558" s="19">
        <f>IF(C558="COVERED",'Parameters &amp; Sources'!$B$11,'Parameters &amp; Sources'!$B$12)</f>
        <v/>
      </c>
      <c r="M558" s="19">
        <f>K558*L558</f>
        <v/>
      </c>
      <c r="N558" s="20">
        <f>COUNTIFS('Src_Billing_Aug'!$E$6:$E$774,A558,'Src_Billing_Aug'!$D$6:$D$774,E558)</f>
        <v/>
      </c>
      <c r="O558" s="18">
        <f>IF(N558=0,"",SUMIFS('Src_Billing_Aug'!$I$6:$I$774,'Src_Billing_Aug'!$E$6:$E$774,A558,'Src_Billing_Aug'!$D$6:$D$774,E558))</f>
        <v/>
      </c>
      <c r="P558" s="19">
        <f>IF(N558=0,"",SUMIFS('Src_Billing_Aug'!$L$6:$L$774,'Src_Billing_Aug'!$E$6:$E$774,A558,'Src_Billing_Aug'!$D$6:$D$774,E558))</f>
        <v/>
      </c>
      <c r="Q558" s="19">
        <f>SUMIFS('Src_Billing_Aug'!$M$6:$M$774,'Src_Billing_Aug'!$E$6:$E$774,A558,'Src_Billing_Aug'!$D$6:$D$774,E558)</f>
        <v/>
      </c>
      <c r="R558" s="19">
        <f>Q558-M558</f>
        <v/>
      </c>
      <c r="S558" s="17">
        <f>IF(N558=0,"MISSING CHARGE",IF(N558&gt;1,"DUPLICATE CHARGE",IF(ABS(R558)&lt;0.005,"MATCH","VARIANCE")))</f>
        <v/>
      </c>
      <c r="T558" s="17">
        <f>IF(AND(C558="COVERED",K558&gt;'Parameters &amp; Sources'!$B$13),"BOARD REVIEW - OVER 40 FT","")</f>
        <v/>
      </c>
      <c r="U558" s="17" t="inlineStr">
        <is>
          <t>slip_inventory_2026-08.csv; billing_transactions_2022_2026.csv</t>
        </is>
      </c>
    </row>
    <row r="559">
      <c r="A559" s="21">
        <f>'Src_Inventory'!A598</f>
        <v/>
      </c>
      <c r="B559" s="21">
        <f>'Src_Inventory'!B598</f>
        <v/>
      </c>
      <c r="C559" s="21">
        <f>'Src_Inventory'!G598</f>
        <v/>
      </c>
      <c r="D559" s="21">
        <f>"AC-"&amp;A559</f>
        <v/>
      </c>
      <c r="E559" s="21">
        <f>'Src_Inventory'!L598</f>
        <v/>
      </c>
      <c r="F559" s="21">
        <f>'Src_Inventory'!M598</f>
        <v/>
      </c>
      <c r="G559" s="21">
        <f>'Src_Inventory'!N598</f>
        <v/>
      </c>
      <c r="H559" s="22">
        <f>'Src_Inventory'!O598</f>
        <v/>
      </c>
      <c r="I559" s="22">
        <f>ROUNDUP(H559,0)</f>
        <v/>
      </c>
      <c r="J559" s="22">
        <f>'Src_Inventory'!E598</f>
        <v/>
      </c>
      <c r="K559" s="22">
        <f>MAX(I559,J559)</f>
        <v/>
      </c>
      <c r="L559" s="23">
        <f>IF(C559="COVERED",'Parameters &amp; Sources'!$B$11,'Parameters &amp; Sources'!$B$12)</f>
        <v/>
      </c>
      <c r="M559" s="23">
        <f>K559*L559</f>
        <v/>
      </c>
      <c r="N559" s="24">
        <f>COUNTIFS('Src_Billing_Aug'!$E$6:$E$774,A559,'Src_Billing_Aug'!$D$6:$D$774,E559)</f>
        <v/>
      </c>
      <c r="O559" s="22">
        <f>IF(N559=0,"",SUMIFS('Src_Billing_Aug'!$I$6:$I$774,'Src_Billing_Aug'!$E$6:$E$774,A559,'Src_Billing_Aug'!$D$6:$D$774,E559))</f>
        <v/>
      </c>
      <c r="P559" s="23">
        <f>IF(N559=0,"",SUMIFS('Src_Billing_Aug'!$L$6:$L$774,'Src_Billing_Aug'!$E$6:$E$774,A559,'Src_Billing_Aug'!$D$6:$D$774,E559))</f>
        <v/>
      </c>
      <c r="Q559" s="23">
        <f>SUMIFS('Src_Billing_Aug'!$M$6:$M$774,'Src_Billing_Aug'!$E$6:$E$774,A559,'Src_Billing_Aug'!$D$6:$D$774,E559)</f>
        <v/>
      </c>
      <c r="R559" s="23">
        <f>Q559-M559</f>
        <v/>
      </c>
      <c r="S559" s="21">
        <f>IF(N559=0,"MISSING CHARGE",IF(N559&gt;1,"DUPLICATE CHARGE",IF(ABS(R559)&lt;0.005,"MATCH","VARIANCE")))</f>
        <v/>
      </c>
      <c r="T559" s="21">
        <f>IF(AND(C559="COVERED",K559&gt;'Parameters &amp; Sources'!$B$13),"BOARD REVIEW - OVER 40 FT","")</f>
        <v/>
      </c>
      <c r="U559" s="21" t="inlineStr">
        <is>
          <t>slip_inventory_2026-08.csv; billing_transactions_2022_2026.csv</t>
        </is>
      </c>
    </row>
    <row r="560">
      <c r="A560" s="17">
        <f>'Src_Inventory'!A600</f>
        <v/>
      </c>
      <c r="B560" s="17">
        <f>'Src_Inventory'!B600</f>
        <v/>
      </c>
      <c r="C560" s="17">
        <f>'Src_Inventory'!G600</f>
        <v/>
      </c>
      <c r="D560" s="17">
        <f>"AC-"&amp;A560</f>
        <v/>
      </c>
      <c r="E560" s="17">
        <f>'Src_Inventory'!L600</f>
        <v/>
      </c>
      <c r="F560" s="17">
        <f>'Src_Inventory'!M600</f>
        <v/>
      </c>
      <c r="G560" s="17">
        <f>'Src_Inventory'!N600</f>
        <v/>
      </c>
      <c r="H560" s="18">
        <f>'Src_Inventory'!O600</f>
        <v/>
      </c>
      <c r="I560" s="18">
        <f>ROUNDUP(H560,0)</f>
        <v/>
      </c>
      <c r="J560" s="18">
        <f>'Src_Inventory'!E600</f>
        <v/>
      </c>
      <c r="K560" s="18">
        <f>MAX(I560,J560)</f>
        <v/>
      </c>
      <c r="L560" s="19">
        <f>IF(C560="COVERED",'Parameters &amp; Sources'!$B$11,'Parameters &amp; Sources'!$B$12)</f>
        <v/>
      </c>
      <c r="M560" s="19">
        <f>K560*L560</f>
        <v/>
      </c>
      <c r="N560" s="20">
        <f>COUNTIFS('Src_Billing_Aug'!$E$6:$E$774,A560,'Src_Billing_Aug'!$D$6:$D$774,E560)</f>
        <v/>
      </c>
      <c r="O560" s="18">
        <f>IF(N560=0,"",SUMIFS('Src_Billing_Aug'!$I$6:$I$774,'Src_Billing_Aug'!$E$6:$E$774,A560,'Src_Billing_Aug'!$D$6:$D$774,E560))</f>
        <v/>
      </c>
      <c r="P560" s="19">
        <f>IF(N560=0,"",SUMIFS('Src_Billing_Aug'!$L$6:$L$774,'Src_Billing_Aug'!$E$6:$E$774,A560,'Src_Billing_Aug'!$D$6:$D$774,E560))</f>
        <v/>
      </c>
      <c r="Q560" s="19">
        <f>SUMIFS('Src_Billing_Aug'!$M$6:$M$774,'Src_Billing_Aug'!$E$6:$E$774,A560,'Src_Billing_Aug'!$D$6:$D$774,E560)</f>
        <v/>
      </c>
      <c r="R560" s="19">
        <f>Q560-M560</f>
        <v/>
      </c>
      <c r="S560" s="17">
        <f>IF(N560=0,"MISSING CHARGE",IF(N560&gt;1,"DUPLICATE CHARGE",IF(ABS(R560)&lt;0.005,"MATCH","VARIANCE")))</f>
        <v/>
      </c>
      <c r="T560" s="17">
        <f>IF(AND(C560="COVERED",K560&gt;'Parameters &amp; Sources'!$B$13),"BOARD REVIEW - OVER 40 FT","")</f>
        <v/>
      </c>
      <c r="U560" s="17" t="inlineStr">
        <is>
          <t>slip_inventory_2026-08.csv; billing_transactions_2022_2026.csv</t>
        </is>
      </c>
    </row>
    <row r="561">
      <c r="A561" s="21">
        <f>'Src_Inventory'!A601</f>
        <v/>
      </c>
      <c r="B561" s="21">
        <f>'Src_Inventory'!B601</f>
        <v/>
      </c>
      <c r="C561" s="21">
        <f>'Src_Inventory'!G601</f>
        <v/>
      </c>
      <c r="D561" s="21">
        <f>"AC-"&amp;A561</f>
        <v/>
      </c>
      <c r="E561" s="21">
        <f>'Src_Inventory'!L601</f>
        <v/>
      </c>
      <c r="F561" s="21">
        <f>'Src_Inventory'!M601</f>
        <v/>
      </c>
      <c r="G561" s="21">
        <f>'Src_Inventory'!N601</f>
        <v/>
      </c>
      <c r="H561" s="22">
        <f>'Src_Inventory'!O601</f>
        <v/>
      </c>
      <c r="I561" s="22">
        <f>ROUNDUP(H561,0)</f>
        <v/>
      </c>
      <c r="J561" s="22">
        <f>'Src_Inventory'!E601</f>
        <v/>
      </c>
      <c r="K561" s="22">
        <f>MAX(I561,J561)</f>
        <v/>
      </c>
      <c r="L561" s="23">
        <f>IF(C561="COVERED",'Parameters &amp; Sources'!$B$11,'Parameters &amp; Sources'!$B$12)</f>
        <v/>
      </c>
      <c r="M561" s="23">
        <f>K561*L561</f>
        <v/>
      </c>
      <c r="N561" s="24">
        <f>COUNTIFS('Src_Billing_Aug'!$E$6:$E$774,A561,'Src_Billing_Aug'!$D$6:$D$774,E561)</f>
        <v/>
      </c>
      <c r="O561" s="22">
        <f>IF(N561=0,"",SUMIFS('Src_Billing_Aug'!$I$6:$I$774,'Src_Billing_Aug'!$E$6:$E$774,A561,'Src_Billing_Aug'!$D$6:$D$774,E561))</f>
        <v/>
      </c>
      <c r="P561" s="23">
        <f>IF(N561=0,"",SUMIFS('Src_Billing_Aug'!$L$6:$L$774,'Src_Billing_Aug'!$E$6:$E$774,A561,'Src_Billing_Aug'!$D$6:$D$774,E561))</f>
        <v/>
      </c>
      <c r="Q561" s="23">
        <f>SUMIFS('Src_Billing_Aug'!$M$6:$M$774,'Src_Billing_Aug'!$E$6:$E$774,A561,'Src_Billing_Aug'!$D$6:$D$774,E561)</f>
        <v/>
      </c>
      <c r="R561" s="23">
        <f>Q561-M561</f>
        <v/>
      </c>
      <c r="S561" s="21">
        <f>IF(N561=0,"MISSING CHARGE",IF(N561&gt;1,"DUPLICATE CHARGE",IF(ABS(R561)&lt;0.005,"MATCH","VARIANCE")))</f>
        <v/>
      </c>
      <c r="T561" s="21">
        <f>IF(AND(C561="COVERED",K561&gt;'Parameters &amp; Sources'!$B$13),"BOARD REVIEW - OVER 40 FT","")</f>
        <v/>
      </c>
      <c r="U561" s="21" t="inlineStr">
        <is>
          <t>slip_inventory_2026-08.csv; billing_transactions_2022_2026.csv</t>
        </is>
      </c>
    </row>
    <row r="562">
      <c r="A562" s="17">
        <f>'Src_Inventory'!A603</f>
        <v/>
      </c>
      <c r="B562" s="17">
        <f>'Src_Inventory'!B603</f>
        <v/>
      </c>
      <c r="C562" s="17">
        <f>'Src_Inventory'!G603</f>
        <v/>
      </c>
      <c r="D562" s="17">
        <f>"AC-"&amp;A562</f>
        <v/>
      </c>
      <c r="E562" s="17">
        <f>'Src_Inventory'!L603</f>
        <v/>
      </c>
      <c r="F562" s="17">
        <f>'Src_Inventory'!M603</f>
        <v/>
      </c>
      <c r="G562" s="17">
        <f>'Src_Inventory'!N603</f>
        <v/>
      </c>
      <c r="H562" s="18">
        <f>'Src_Inventory'!O603</f>
        <v/>
      </c>
      <c r="I562" s="18">
        <f>ROUNDUP(H562,0)</f>
        <v/>
      </c>
      <c r="J562" s="18">
        <f>'Src_Inventory'!E603</f>
        <v/>
      </c>
      <c r="K562" s="18">
        <f>MAX(I562,J562)</f>
        <v/>
      </c>
      <c r="L562" s="19">
        <f>IF(C562="COVERED",'Parameters &amp; Sources'!$B$11,'Parameters &amp; Sources'!$B$12)</f>
        <v/>
      </c>
      <c r="M562" s="19">
        <f>K562*L562</f>
        <v/>
      </c>
      <c r="N562" s="20">
        <f>COUNTIFS('Src_Billing_Aug'!$E$6:$E$774,A562,'Src_Billing_Aug'!$D$6:$D$774,E562)</f>
        <v/>
      </c>
      <c r="O562" s="18">
        <f>IF(N562=0,"",SUMIFS('Src_Billing_Aug'!$I$6:$I$774,'Src_Billing_Aug'!$E$6:$E$774,A562,'Src_Billing_Aug'!$D$6:$D$774,E562))</f>
        <v/>
      </c>
      <c r="P562" s="19">
        <f>IF(N562=0,"",SUMIFS('Src_Billing_Aug'!$L$6:$L$774,'Src_Billing_Aug'!$E$6:$E$774,A562,'Src_Billing_Aug'!$D$6:$D$774,E562))</f>
        <v/>
      </c>
      <c r="Q562" s="19">
        <f>SUMIFS('Src_Billing_Aug'!$M$6:$M$774,'Src_Billing_Aug'!$E$6:$E$774,A562,'Src_Billing_Aug'!$D$6:$D$774,E562)</f>
        <v/>
      </c>
      <c r="R562" s="19">
        <f>Q562-M562</f>
        <v/>
      </c>
      <c r="S562" s="17">
        <f>IF(N562=0,"MISSING CHARGE",IF(N562&gt;1,"DUPLICATE CHARGE",IF(ABS(R562)&lt;0.005,"MATCH","VARIANCE")))</f>
        <v/>
      </c>
      <c r="T562" s="17">
        <f>IF(AND(C562="COVERED",K562&gt;'Parameters &amp; Sources'!$B$13),"BOARD REVIEW - OVER 40 FT","")</f>
        <v/>
      </c>
      <c r="U562" s="17" t="inlineStr">
        <is>
          <t>slip_inventory_2026-08.csv; billing_transactions_2022_2026.csv</t>
        </is>
      </c>
    </row>
    <row r="563">
      <c r="A563" s="21">
        <f>'Src_Inventory'!A604</f>
        <v/>
      </c>
      <c r="B563" s="21">
        <f>'Src_Inventory'!B604</f>
        <v/>
      </c>
      <c r="C563" s="21">
        <f>'Src_Inventory'!G604</f>
        <v/>
      </c>
      <c r="D563" s="21">
        <f>"AC-"&amp;A563</f>
        <v/>
      </c>
      <c r="E563" s="21">
        <f>'Src_Inventory'!L604</f>
        <v/>
      </c>
      <c r="F563" s="21">
        <f>'Src_Inventory'!M604</f>
        <v/>
      </c>
      <c r="G563" s="21">
        <f>'Src_Inventory'!N604</f>
        <v/>
      </c>
      <c r="H563" s="22">
        <f>'Src_Inventory'!O604</f>
        <v/>
      </c>
      <c r="I563" s="22">
        <f>ROUNDUP(H563,0)</f>
        <v/>
      </c>
      <c r="J563" s="22">
        <f>'Src_Inventory'!E604</f>
        <v/>
      </c>
      <c r="K563" s="22">
        <f>MAX(I563,J563)</f>
        <v/>
      </c>
      <c r="L563" s="23">
        <f>IF(C563="COVERED",'Parameters &amp; Sources'!$B$11,'Parameters &amp; Sources'!$B$12)</f>
        <v/>
      </c>
      <c r="M563" s="23">
        <f>K563*L563</f>
        <v/>
      </c>
      <c r="N563" s="24">
        <f>COUNTIFS('Src_Billing_Aug'!$E$6:$E$774,A563,'Src_Billing_Aug'!$D$6:$D$774,E563)</f>
        <v/>
      </c>
      <c r="O563" s="22">
        <f>IF(N563=0,"",SUMIFS('Src_Billing_Aug'!$I$6:$I$774,'Src_Billing_Aug'!$E$6:$E$774,A563,'Src_Billing_Aug'!$D$6:$D$774,E563))</f>
        <v/>
      </c>
      <c r="P563" s="23">
        <f>IF(N563=0,"",SUMIFS('Src_Billing_Aug'!$L$6:$L$774,'Src_Billing_Aug'!$E$6:$E$774,A563,'Src_Billing_Aug'!$D$6:$D$774,E563))</f>
        <v/>
      </c>
      <c r="Q563" s="23">
        <f>SUMIFS('Src_Billing_Aug'!$M$6:$M$774,'Src_Billing_Aug'!$E$6:$E$774,A563,'Src_Billing_Aug'!$D$6:$D$774,E563)</f>
        <v/>
      </c>
      <c r="R563" s="23">
        <f>Q563-M563</f>
        <v/>
      </c>
      <c r="S563" s="21">
        <f>IF(N563=0,"MISSING CHARGE",IF(N563&gt;1,"DUPLICATE CHARGE",IF(ABS(R563)&lt;0.005,"MATCH","VARIANCE")))</f>
        <v/>
      </c>
      <c r="T563" s="21">
        <f>IF(AND(C563="COVERED",K563&gt;'Parameters &amp; Sources'!$B$13),"BOARD REVIEW - OVER 40 FT","")</f>
        <v/>
      </c>
      <c r="U563" s="21" t="inlineStr">
        <is>
          <t>slip_inventory_2026-08.csv; billing_transactions_2022_2026.csv</t>
        </is>
      </c>
    </row>
    <row r="564">
      <c r="A564" s="17">
        <f>'Src_Inventory'!A605</f>
        <v/>
      </c>
      <c r="B564" s="17">
        <f>'Src_Inventory'!B605</f>
        <v/>
      </c>
      <c r="C564" s="17">
        <f>'Src_Inventory'!G605</f>
        <v/>
      </c>
      <c r="D564" s="17">
        <f>"AC-"&amp;A564</f>
        <v/>
      </c>
      <c r="E564" s="17">
        <f>'Src_Inventory'!L605</f>
        <v/>
      </c>
      <c r="F564" s="17">
        <f>'Src_Inventory'!M605</f>
        <v/>
      </c>
      <c r="G564" s="17">
        <f>'Src_Inventory'!N605</f>
        <v/>
      </c>
      <c r="H564" s="18">
        <f>'Src_Inventory'!O605</f>
        <v/>
      </c>
      <c r="I564" s="18">
        <f>ROUNDUP(H564,0)</f>
        <v/>
      </c>
      <c r="J564" s="18">
        <f>'Src_Inventory'!E605</f>
        <v/>
      </c>
      <c r="K564" s="18">
        <f>MAX(I564,J564)</f>
        <v/>
      </c>
      <c r="L564" s="19">
        <f>IF(C564="COVERED",'Parameters &amp; Sources'!$B$11,'Parameters &amp; Sources'!$B$12)</f>
        <v/>
      </c>
      <c r="M564" s="19">
        <f>K564*L564</f>
        <v/>
      </c>
      <c r="N564" s="20">
        <f>COUNTIFS('Src_Billing_Aug'!$E$6:$E$774,A564,'Src_Billing_Aug'!$D$6:$D$774,E564)</f>
        <v/>
      </c>
      <c r="O564" s="18">
        <f>IF(N564=0,"",SUMIFS('Src_Billing_Aug'!$I$6:$I$774,'Src_Billing_Aug'!$E$6:$E$774,A564,'Src_Billing_Aug'!$D$6:$D$774,E564))</f>
        <v/>
      </c>
      <c r="P564" s="19">
        <f>IF(N564=0,"",SUMIFS('Src_Billing_Aug'!$L$6:$L$774,'Src_Billing_Aug'!$E$6:$E$774,A564,'Src_Billing_Aug'!$D$6:$D$774,E564))</f>
        <v/>
      </c>
      <c r="Q564" s="19">
        <f>SUMIFS('Src_Billing_Aug'!$M$6:$M$774,'Src_Billing_Aug'!$E$6:$E$774,A564,'Src_Billing_Aug'!$D$6:$D$774,E564)</f>
        <v/>
      </c>
      <c r="R564" s="19">
        <f>Q564-M564</f>
        <v/>
      </c>
      <c r="S564" s="17">
        <f>IF(N564=0,"MISSING CHARGE",IF(N564&gt;1,"DUPLICATE CHARGE",IF(ABS(R564)&lt;0.005,"MATCH","VARIANCE")))</f>
        <v/>
      </c>
      <c r="T564" s="17">
        <f>IF(AND(C564="COVERED",K564&gt;'Parameters &amp; Sources'!$B$13),"BOARD REVIEW - OVER 40 FT","")</f>
        <v/>
      </c>
      <c r="U564" s="17" t="inlineStr">
        <is>
          <t>slip_inventory_2026-08.csv; billing_transactions_2022_2026.csv</t>
        </is>
      </c>
    </row>
    <row r="565">
      <c r="A565" s="21">
        <f>'Src_Inventory'!A606</f>
        <v/>
      </c>
      <c r="B565" s="21">
        <f>'Src_Inventory'!B606</f>
        <v/>
      </c>
      <c r="C565" s="21">
        <f>'Src_Inventory'!G606</f>
        <v/>
      </c>
      <c r="D565" s="21">
        <f>"AC-"&amp;A565</f>
        <v/>
      </c>
      <c r="E565" s="21">
        <f>'Src_Inventory'!L606</f>
        <v/>
      </c>
      <c r="F565" s="21">
        <f>'Src_Inventory'!M606</f>
        <v/>
      </c>
      <c r="G565" s="21">
        <f>'Src_Inventory'!N606</f>
        <v/>
      </c>
      <c r="H565" s="22">
        <f>'Src_Inventory'!O606</f>
        <v/>
      </c>
      <c r="I565" s="22">
        <f>ROUNDUP(H565,0)</f>
        <v/>
      </c>
      <c r="J565" s="22">
        <f>'Src_Inventory'!E606</f>
        <v/>
      </c>
      <c r="K565" s="22">
        <f>MAX(I565,J565)</f>
        <v/>
      </c>
      <c r="L565" s="23">
        <f>IF(C565="COVERED",'Parameters &amp; Sources'!$B$11,'Parameters &amp; Sources'!$B$12)</f>
        <v/>
      </c>
      <c r="M565" s="23">
        <f>K565*L565</f>
        <v/>
      </c>
      <c r="N565" s="24">
        <f>COUNTIFS('Src_Billing_Aug'!$E$6:$E$774,A565,'Src_Billing_Aug'!$D$6:$D$774,E565)</f>
        <v/>
      </c>
      <c r="O565" s="22">
        <f>IF(N565=0,"",SUMIFS('Src_Billing_Aug'!$I$6:$I$774,'Src_Billing_Aug'!$E$6:$E$774,A565,'Src_Billing_Aug'!$D$6:$D$774,E565))</f>
        <v/>
      </c>
      <c r="P565" s="23">
        <f>IF(N565=0,"",SUMIFS('Src_Billing_Aug'!$L$6:$L$774,'Src_Billing_Aug'!$E$6:$E$774,A565,'Src_Billing_Aug'!$D$6:$D$774,E565))</f>
        <v/>
      </c>
      <c r="Q565" s="23">
        <f>SUMIFS('Src_Billing_Aug'!$M$6:$M$774,'Src_Billing_Aug'!$E$6:$E$774,A565,'Src_Billing_Aug'!$D$6:$D$774,E565)</f>
        <v/>
      </c>
      <c r="R565" s="23">
        <f>Q565-M565</f>
        <v/>
      </c>
      <c r="S565" s="21">
        <f>IF(N565=0,"MISSING CHARGE",IF(N565&gt;1,"DUPLICATE CHARGE",IF(ABS(R565)&lt;0.005,"MATCH","VARIANCE")))</f>
        <v/>
      </c>
      <c r="T565" s="21">
        <f>IF(AND(C565="COVERED",K565&gt;'Parameters &amp; Sources'!$B$13),"BOARD REVIEW - OVER 40 FT","")</f>
        <v/>
      </c>
      <c r="U565" s="21" t="inlineStr">
        <is>
          <t>slip_inventory_2026-08.csv; billing_transactions_2022_2026.csv</t>
        </is>
      </c>
    </row>
    <row r="566">
      <c r="A566" s="17">
        <f>'Src_Inventory'!A607</f>
        <v/>
      </c>
      <c r="B566" s="17">
        <f>'Src_Inventory'!B607</f>
        <v/>
      </c>
      <c r="C566" s="17">
        <f>'Src_Inventory'!G607</f>
        <v/>
      </c>
      <c r="D566" s="17">
        <f>"AC-"&amp;A566</f>
        <v/>
      </c>
      <c r="E566" s="17">
        <f>'Src_Inventory'!L607</f>
        <v/>
      </c>
      <c r="F566" s="17">
        <f>'Src_Inventory'!M607</f>
        <v/>
      </c>
      <c r="G566" s="17">
        <f>'Src_Inventory'!N607</f>
        <v/>
      </c>
      <c r="H566" s="18">
        <f>'Src_Inventory'!O607</f>
        <v/>
      </c>
      <c r="I566" s="18">
        <f>ROUNDUP(H566,0)</f>
        <v/>
      </c>
      <c r="J566" s="18">
        <f>'Src_Inventory'!E607</f>
        <v/>
      </c>
      <c r="K566" s="18">
        <f>MAX(I566,J566)</f>
        <v/>
      </c>
      <c r="L566" s="19">
        <f>IF(C566="COVERED",'Parameters &amp; Sources'!$B$11,'Parameters &amp; Sources'!$B$12)</f>
        <v/>
      </c>
      <c r="M566" s="19">
        <f>K566*L566</f>
        <v/>
      </c>
      <c r="N566" s="20">
        <f>COUNTIFS('Src_Billing_Aug'!$E$6:$E$774,A566,'Src_Billing_Aug'!$D$6:$D$774,E566)</f>
        <v/>
      </c>
      <c r="O566" s="18">
        <f>IF(N566=0,"",SUMIFS('Src_Billing_Aug'!$I$6:$I$774,'Src_Billing_Aug'!$E$6:$E$774,A566,'Src_Billing_Aug'!$D$6:$D$774,E566))</f>
        <v/>
      </c>
      <c r="P566" s="19">
        <f>IF(N566=0,"",SUMIFS('Src_Billing_Aug'!$L$6:$L$774,'Src_Billing_Aug'!$E$6:$E$774,A566,'Src_Billing_Aug'!$D$6:$D$774,E566))</f>
        <v/>
      </c>
      <c r="Q566" s="19">
        <f>SUMIFS('Src_Billing_Aug'!$M$6:$M$774,'Src_Billing_Aug'!$E$6:$E$774,A566,'Src_Billing_Aug'!$D$6:$D$774,E566)</f>
        <v/>
      </c>
      <c r="R566" s="19">
        <f>Q566-M566</f>
        <v/>
      </c>
      <c r="S566" s="17">
        <f>IF(N566=0,"MISSING CHARGE",IF(N566&gt;1,"DUPLICATE CHARGE",IF(ABS(R566)&lt;0.005,"MATCH","VARIANCE")))</f>
        <v/>
      </c>
      <c r="T566" s="17">
        <f>IF(AND(C566="COVERED",K566&gt;'Parameters &amp; Sources'!$B$13),"BOARD REVIEW - OVER 40 FT","")</f>
        <v/>
      </c>
      <c r="U566" s="17" t="inlineStr">
        <is>
          <t>slip_inventory_2026-08.csv; billing_transactions_2022_2026.csv</t>
        </is>
      </c>
    </row>
    <row r="567">
      <c r="A567" s="21">
        <f>'Src_Inventory'!A608</f>
        <v/>
      </c>
      <c r="B567" s="21">
        <f>'Src_Inventory'!B608</f>
        <v/>
      </c>
      <c r="C567" s="21">
        <f>'Src_Inventory'!G608</f>
        <v/>
      </c>
      <c r="D567" s="21">
        <f>"AC-"&amp;A567</f>
        <v/>
      </c>
      <c r="E567" s="21">
        <f>'Src_Inventory'!L608</f>
        <v/>
      </c>
      <c r="F567" s="21">
        <f>'Src_Inventory'!M608</f>
        <v/>
      </c>
      <c r="G567" s="21">
        <f>'Src_Inventory'!N608</f>
        <v/>
      </c>
      <c r="H567" s="22">
        <f>'Src_Inventory'!O608</f>
        <v/>
      </c>
      <c r="I567" s="22">
        <f>ROUNDUP(H567,0)</f>
        <v/>
      </c>
      <c r="J567" s="22">
        <f>'Src_Inventory'!E608</f>
        <v/>
      </c>
      <c r="K567" s="22">
        <f>MAX(I567,J567)</f>
        <v/>
      </c>
      <c r="L567" s="23">
        <f>IF(C567="COVERED",'Parameters &amp; Sources'!$B$11,'Parameters &amp; Sources'!$B$12)</f>
        <v/>
      </c>
      <c r="M567" s="23">
        <f>K567*L567</f>
        <v/>
      </c>
      <c r="N567" s="24">
        <f>COUNTIFS('Src_Billing_Aug'!$E$6:$E$774,A567,'Src_Billing_Aug'!$D$6:$D$774,E567)</f>
        <v/>
      </c>
      <c r="O567" s="22">
        <f>IF(N567=0,"",SUMIFS('Src_Billing_Aug'!$I$6:$I$774,'Src_Billing_Aug'!$E$6:$E$774,A567,'Src_Billing_Aug'!$D$6:$D$774,E567))</f>
        <v/>
      </c>
      <c r="P567" s="23">
        <f>IF(N567=0,"",SUMIFS('Src_Billing_Aug'!$L$6:$L$774,'Src_Billing_Aug'!$E$6:$E$774,A567,'Src_Billing_Aug'!$D$6:$D$774,E567))</f>
        <v/>
      </c>
      <c r="Q567" s="23">
        <f>SUMIFS('Src_Billing_Aug'!$M$6:$M$774,'Src_Billing_Aug'!$E$6:$E$774,A567,'Src_Billing_Aug'!$D$6:$D$774,E567)</f>
        <v/>
      </c>
      <c r="R567" s="23">
        <f>Q567-M567</f>
        <v/>
      </c>
      <c r="S567" s="21">
        <f>IF(N567=0,"MISSING CHARGE",IF(N567&gt;1,"DUPLICATE CHARGE",IF(ABS(R567)&lt;0.005,"MATCH","VARIANCE")))</f>
        <v/>
      </c>
      <c r="T567" s="21">
        <f>IF(AND(C567="COVERED",K567&gt;'Parameters &amp; Sources'!$B$13),"BOARD REVIEW - OVER 40 FT","")</f>
        <v/>
      </c>
      <c r="U567" s="21" t="inlineStr">
        <is>
          <t>slip_inventory_2026-08.csv; billing_transactions_2022_2026.csv</t>
        </is>
      </c>
    </row>
    <row r="568">
      <c r="A568" s="17">
        <f>'Src_Inventory'!A609</f>
        <v/>
      </c>
      <c r="B568" s="17">
        <f>'Src_Inventory'!B609</f>
        <v/>
      </c>
      <c r="C568" s="17">
        <f>'Src_Inventory'!G609</f>
        <v/>
      </c>
      <c r="D568" s="17">
        <f>"AC-"&amp;A568</f>
        <v/>
      </c>
      <c r="E568" s="17">
        <f>'Src_Inventory'!L609</f>
        <v/>
      </c>
      <c r="F568" s="17">
        <f>'Src_Inventory'!M609</f>
        <v/>
      </c>
      <c r="G568" s="17">
        <f>'Src_Inventory'!N609</f>
        <v/>
      </c>
      <c r="H568" s="18">
        <f>'Src_Inventory'!O609</f>
        <v/>
      </c>
      <c r="I568" s="18">
        <f>ROUNDUP(H568,0)</f>
        <v/>
      </c>
      <c r="J568" s="18">
        <f>'Src_Inventory'!E609</f>
        <v/>
      </c>
      <c r="K568" s="18">
        <f>MAX(I568,J568)</f>
        <v/>
      </c>
      <c r="L568" s="19">
        <f>IF(C568="COVERED",'Parameters &amp; Sources'!$B$11,'Parameters &amp; Sources'!$B$12)</f>
        <v/>
      </c>
      <c r="M568" s="19">
        <f>K568*L568</f>
        <v/>
      </c>
      <c r="N568" s="20">
        <f>COUNTIFS('Src_Billing_Aug'!$E$6:$E$774,A568,'Src_Billing_Aug'!$D$6:$D$774,E568)</f>
        <v/>
      </c>
      <c r="O568" s="18">
        <f>IF(N568=0,"",SUMIFS('Src_Billing_Aug'!$I$6:$I$774,'Src_Billing_Aug'!$E$6:$E$774,A568,'Src_Billing_Aug'!$D$6:$D$774,E568))</f>
        <v/>
      </c>
      <c r="P568" s="19">
        <f>IF(N568=0,"",SUMIFS('Src_Billing_Aug'!$L$6:$L$774,'Src_Billing_Aug'!$E$6:$E$774,A568,'Src_Billing_Aug'!$D$6:$D$774,E568))</f>
        <v/>
      </c>
      <c r="Q568" s="19">
        <f>SUMIFS('Src_Billing_Aug'!$M$6:$M$774,'Src_Billing_Aug'!$E$6:$E$774,A568,'Src_Billing_Aug'!$D$6:$D$774,E568)</f>
        <v/>
      </c>
      <c r="R568" s="19">
        <f>Q568-M568</f>
        <v/>
      </c>
      <c r="S568" s="17">
        <f>IF(N568=0,"MISSING CHARGE",IF(N568&gt;1,"DUPLICATE CHARGE",IF(ABS(R568)&lt;0.005,"MATCH","VARIANCE")))</f>
        <v/>
      </c>
      <c r="T568" s="17">
        <f>IF(AND(C568="COVERED",K568&gt;'Parameters &amp; Sources'!$B$13),"BOARD REVIEW - OVER 40 FT","")</f>
        <v/>
      </c>
      <c r="U568" s="17" t="inlineStr">
        <is>
          <t>slip_inventory_2026-08.csv; billing_transactions_2022_2026.csv</t>
        </is>
      </c>
    </row>
    <row r="569">
      <c r="A569" s="21">
        <f>'Src_Inventory'!A611</f>
        <v/>
      </c>
      <c r="B569" s="21">
        <f>'Src_Inventory'!B611</f>
        <v/>
      </c>
      <c r="C569" s="21">
        <f>'Src_Inventory'!G611</f>
        <v/>
      </c>
      <c r="D569" s="21">
        <f>"AC-"&amp;A569</f>
        <v/>
      </c>
      <c r="E569" s="21">
        <f>'Src_Inventory'!L611</f>
        <v/>
      </c>
      <c r="F569" s="21">
        <f>'Src_Inventory'!M611</f>
        <v/>
      </c>
      <c r="G569" s="21">
        <f>'Src_Inventory'!N611</f>
        <v/>
      </c>
      <c r="H569" s="22">
        <f>'Src_Inventory'!O611</f>
        <v/>
      </c>
      <c r="I569" s="22">
        <f>ROUNDUP(H569,0)</f>
        <v/>
      </c>
      <c r="J569" s="22">
        <f>'Src_Inventory'!E611</f>
        <v/>
      </c>
      <c r="K569" s="22">
        <f>MAX(I569,J569)</f>
        <v/>
      </c>
      <c r="L569" s="23">
        <f>IF(C569="COVERED",'Parameters &amp; Sources'!$B$11,'Parameters &amp; Sources'!$B$12)</f>
        <v/>
      </c>
      <c r="M569" s="23">
        <f>K569*L569</f>
        <v/>
      </c>
      <c r="N569" s="24">
        <f>COUNTIFS('Src_Billing_Aug'!$E$6:$E$774,A569,'Src_Billing_Aug'!$D$6:$D$774,E569)</f>
        <v/>
      </c>
      <c r="O569" s="22">
        <f>IF(N569=0,"",SUMIFS('Src_Billing_Aug'!$I$6:$I$774,'Src_Billing_Aug'!$E$6:$E$774,A569,'Src_Billing_Aug'!$D$6:$D$774,E569))</f>
        <v/>
      </c>
      <c r="P569" s="23">
        <f>IF(N569=0,"",SUMIFS('Src_Billing_Aug'!$L$6:$L$774,'Src_Billing_Aug'!$E$6:$E$774,A569,'Src_Billing_Aug'!$D$6:$D$774,E569))</f>
        <v/>
      </c>
      <c r="Q569" s="23">
        <f>SUMIFS('Src_Billing_Aug'!$M$6:$M$774,'Src_Billing_Aug'!$E$6:$E$774,A569,'Src_Billing_Aug'!$D$6:$D$774,E569)</f>
        <v/>
      </c>
      <c r="R569" s="23">
        <f>Q569-M569</f>
        <v/>
      </c>
      <c r="S569" s="21">
        <f>IF(N569=0,"MISSING CHARGE",IF(N569&gt;1,"DUPLICATE CHARGE",IF(ABS(R569)&lt;0.005,"MATCH","VARIANCE")))</f>
        <v/>
      </c>
      <c r="T569" s="21">
        <f>IF(AND(C569="COVERED",K569&gt;'Parameters &amp; Sources'!$B$13),"BOARD REVIEW - OVER 40 FT","")</f>
        <v/>
      </c>
      <c r="U569" s="21" t="inlineStr">
        <is>
          <t>slip_inventory_2026-08.csv; billing_transactions_2022_2026.csv</t>
        </is>
      </c>
    </row>
    <row r="570">
      <c r="A570" s="17">
        <f>'Src_Inventory'!A612</f>
        <v/>
      </c>
      <c r="B570" s="17">
        <f>'Src_Inventory'!B612</f>
        <v/>
      </c>
      <c r="C570" s="17">
        <f>'Src_Inventory'!G612</f>
        <v/>
      </c>
      <c r="D570" s="17">
        <f>"AC-"&amp;A570</f>
        <v/>
      </c>
      <c r="E570" s="17">
        <f>'Src_Inventory'!L612</f>
        <v/>
      </c>
      <c r="F570" s="17">
        <f>'Src_Inventory'!M612</f>
        <v/>
      </c>
      <c r="G570" s="17">
        <f>'Src_Inventory'!N612</f>
        <v/>
      </c>
      <c r="H570" s="18">
        <f>'Src_Inventory'!O612</f>
        <v/>
      </c>
      <c r="I570" s="18">
        <f>ROUNDUP(H570,0)</f>
        <v/>
      </c>
      <c r="J570" s="18">
        <f>'Src_Inventory'!E612</f>
        <v/>
      </c>
      <c r="K570" s="18">
        <f>MAX(I570,J570)</f>
        <v/>
      </c>
      <c r="L570" s="19">
        <f>IF(C570="COVERED",'Parameters &amp; Sources'!$B$11,'Parameters &amp; Sources'!$B$12)</f>
        <v/>
      </c>
      <c r="M570" s="19">
        <f>K570*L570</f>
        <v/>
      </c>
      <c r="N570" s="20">
        <f>COUNTIFS('Src_Billing_Aug'!$E$6:$E$774,A570,'Src_Billing_Aug'!$D$6:$D$774,E570)</f>
        <v/>
      </c>
      <c r="O570" s="18">
        <f>IF(N570=0,"",SUMIFS('Src_Billing_Aug'!$I$6:$I$774,'Src_Billing_Aug'!$E$6:$E$774,A570,'Src_Billing_Aug'!$D$6:$D$774,E570))</f>
        <v/>
      </c>
      <c r="P570" s="19">
        <f>IF(N570=0,"",SUMIFS('Src_Billing_Aug'!$L$6:$L$774,'Src_Billing_Aug'!$E$6:$E$774,A570,'Src_Billing_Aug'!$D$6:$D$774,E570))</f>
        <v/>
      </c>
      <c r="Q570" s="19">
        <f>SUMIFS('Src_Billing_Aug'!$M$6:$M$774,'Src_Billing_Aug'!$E$6:$E$774,A570,'Src_Billing_Aug'!$D$6:$D$774,E570)</f>
        <v/>
      </c>
      <c r="R570" s="19">
        <f>Q570-M570</f>
        <v/>
      </c>
      <c r="S570" s="17">
        <f>IF(N570=0,"MISSING CHARGE",IF(N570&gt;1,"DUPLICATE CHARGE",IF(ABS(R570)&lt;0.005,"MATCH","VARIANCE")))</f>
        <v/>
      </c>
      <c r="T570" s="17">
        <f>IF(AND(C570="COVERED",K570&gt;'Parameters &amp; Sources'!$B$13),"BOARD REVIEW - OVER 40 FT","")</f>
        <v/>
      </c>
      <c r="U570" s="17" t="inlineStr">
        <is>
          <t>slip_inventory_2026-08.csv; billing_transactions_2022_2026.csv</t>
        </is>
      </c>
    </row>
    <row r="571">
      <c r="A571" s="21">
        <f>'Src_Inventory'!A613</f>
        <v/>
      </c>
      <c r="B571" s="21">
        <f>'Src_Inventory'!B613</f>
        <v/>
      </c>
      <c r="C571" s="21">
        <f>'Src_Inventory'!G613</f>
        <v/>
      </c>
      <c r="D571" s="21">
        <f>"AC-"&amp;A571</f>
        <v/>
      </c>
      <c r="E571" s="21">
        <f>'Src_Inventory'!L613</f>
        <v/>
      </c>
      <c r="F571" s="21">
        <f>'Src_Inventory'!M613</f>
        <v/>
      </c>
      <c r="G571" s="21">
        <f>'Src_Inventory'!N613</f>
        <v/>
      </c>
      <c r="H571" s="22">
        <f>'Src_Inventory'!O613</f>
        <v/>
      </c>
      <c r="I571" s="22">
        <f>ROUNDUP(H571,0)</f>
        <v/>
      </c>
      <c r="J571" s="22">
        <f>'Src_Inventory'!E613</f>
        <v/>
      </c>
      <c r="K571" s="22">
        <f>MAX(I571,J571)</f>
        <v/>
      </c>
      <c r="L571" s="23">
        <f>IF(C571="COVERED",'Parameters &amp; Sources'!$B$11,'Parameters &amp; Sources'!$B$12)</f>
        <v/>
      </c>
      <c r="M571" s="23">
        <f>K571*L571</f>
        <v/>
      </c>
      <c r="N571" s="24">
        <f>COUNTIFS('Src_Billing_Aug'!$E$6:$E$774,A571,'Src_Billing_Aug'!$D$6:$D$774,E571)</f>
        <v/>
      </c>
      <c r="O571" s="22">
        <f>IF(N571=0,"",SUMIFS('Src_Billing_Aug'!$I$6:$I$774,'Src_Billing_Aug'!$E$6:$E$774,A571,'Src_Billing_Aug'!$D$6:$D$774,E571))</f>
        <v/>
      </c>
      <c r="P571" s="23">
        <f>IF(N571=0,"",SUMIFS('Src_Billing_Aug'!$L$6:$L$774,'Src_Billing_Aug'!$E$6:$E$774,A571,'Src_Billing_Aug'!$D$6:$D$774,E571))</f>
        <v/>
      </c>
      <c r="Q571" s="23">
        <f>SUMIFS('Src_Billing_Aug'!$M$6:$M$774,'Src_Billing_Aug'!$E$6:$E$774,A571,'Src_Billing_Aug'!$D$6:$D$774,E571)</f>
        <v/>
      </c>
      <c r="R571" s="23">
        <f>Q571-M571</f>
        <v/>
      </c>
      <c r="S571" s="21">
        <f>IF(N571=0,"MISSING CHARGE",IF(N571&gt;1,"DUPLICATE CHARGE",IF(ABS(R571)&lt;0.005,"MATCH","VARIANCE")))</f>
        <v/>
      </c>
      <c r="T571" s="21">
        <f>IF(AND(C571="COVERED",K571&gt;'Parameters &amp; Sources'!$B$13),"BOARD REVIEW - OVER 40 FT","")</f>
        <v/>
      </c>
      <c r="U571" s="21" t="inlineStr">
        <is>
          <t>slip_inventory_2026-08.csv; billing_transactions_2022_2026.csv</t>
        </is>
      </c>
    </row>
    <row r="572">
      <c r="A572" s="17">
        <f>'Src_Inventory'!A614</f>
        <v/>
      </c>
      <c r="B572" s="17">
        <f>'Src_Inventory'!B614</f>
        <v/>
      </c>
      <c r="C572" s="17">
        <f>'Src_Inventory'!G614</f>
        <v/>
      </c>
      <c r="D572" s="17">
        <f>"AC-"&amp;A572</f>
        <v/>
      </c>
      <c r="E572" s="17">
        <f>'Src_Inventory'!L614</f>
        <v/>
      </c>
      <c r="F572" s="17">
        <f>'Src_Inventory'!M614</f>
        <v/>
      </c>
      <c r="G572" s="17">
        <f>'Src_Inventory'!N614</f>
        <v/>
      </c>
      <c r="H572" s="18">
        <f>'Src_Inventory'!O614</f>
        <v/>
      </c>
      <c r="I572" s="18">
        <f>ROUNDUP(H572,0)</f>
        <v/>
      </c>
      <c r="J572" s="18">
        <f>'Src_Inventory'!E614</f>
        <v/>
      </c>
      <c r="K572" s="18">
        <f>MAX(I572,J572)</f>
        <v/>
      </c>
      <c r="L572" s="19">
        <f>IF(C572="COVERED",'Parameters &amp; Sources'!$B$11,'Parameters &amp; Sources'!$B$12)</f>
        <v/>
      </c>
      <c r="M572" s="19">
        <f>K572*L572</f>
        <v/>
      </c>
      <c r="N572" s="20">
        <f>COUNTIFS('Src_Billing_Aug'!$E$6:$E$774,A572,'Src_Billing_Aug'!$D$6:$D$774,E572)</f>
        <v/>
      </c>
      <c r="O572" s="18">
        <f>IF(N572=0,"",SUMIFS('Src_Billing_Aug'!$I$6:$I$774,'Src_Billing_Aug'!$E$6:$E$774,A572,'Src_Billing_Aug'!$D$6:$D$774,E572))</f>
        <v/>
      </c>
      <c r="P572" s="19">
        <f>IF(N572=0,"",SUMIFS('Src_Billing_Aug'!$L$6:$L$774,'Src_Billing_Aug'!$E$6:$E$774,A572,'Src_Billing_Aug'!$D$6:$D$774,E572))</f>
        <v/>
      </c>
      <c r="Q572" s="19">
        <f>SUMIFS('Src_Billing_Aug'!$M$6:$M$774,'Src_Billing_Aug'!$E$6:$E$774,A572,'Src_Billing_Aug'!$D$6:$D$774,E572)</f>
        <v/>
      </c>
      <c r="R572" s="19">
        <f>Q572-M572</f>
        <v/>
      </c>
      <c r="S572" s="17">
        <f>IF(N572=0,"MISSING CHARGE",IF(N572&gt;1,"DUPLICATE CHARGE",IF(ABS(R572)&lt;0.005,"MATCH","VARIANCE")))</f>
        <v/>
      </c>
      <c r="T572" s="17">
        <f>IF(AND(C572="COVERED",K572&gt;'Parameters &amp; Sources'!$B$13),"BOARD REVIEW - OVER 40 FT","")</f>
        <v/>
      </c>
      <c r="U572" s="17" t="inlineStr">
        <is>
          <t>slip_inventory_2026-08.csv; billing_transactions_2022_2026.csv</t>
        </is>
      </c>
    </row>
    <row r="573">
      <c r="A573" s="21">
        <f>'Src_Inventory'!A615</f>
        <v/>
      </c>
      <c r="B573" s="21">
        <f>'Src_Inventory'!B615</f>
        <v/>
      </c>
      <c r="C573" s="21">
        <f>'Src_Inventory'!G615</f>
        <v/>
      </c>
      <c r="D573" s="21">
        <f>"AC-"&amp;A573</f>
        <v/>
      </c>
      <c r="E573" s="21">
        <f>'Src_Inventory'!L615</f>
        <v/>
      </c>
      <c r="F573" s="21">
        <f>'Src_Inventory'!M615</f>
        <v/>
      </c>
      <c r="G573" s="21">
        <f>'Src_Inventory'!N615</f>
        <v/>
      </c>
      <c r="H573" s="22">
        <f>'Src_Inventory'!O615</f>
        <v/>
      </c>
      <c r="I573" s="22">
        <f>ROUNDUP(H573,0)</f>
        <v/>
      </c>
      <c r="J573" s="22">
        <f>'Src_Inventory'!E615</f>
        <v/>
      </c>
      <c r="K573" s="22">
        <f>MAX(I573,J573)</f>
        <v/>
      </c>
      <c r="L573" s="23">
        <f>IF(C573="COVERED",'Parameters &amp; Sources'!$B$11,'Parameters &amp; Sources'!$B$12)</f>
        <v/>
      </c>
      <c r="M573" s="23">
        <f>K573*L573</f>
        <v/>
      </c>
      <c r="N573" s="24">
        <f>COUNTIFS('Src_Billing_Aug'!$E$6:$E$774,A573,'Src_Billing_Aug'!$D$6:$D$774,E573)</f>
        <v/>
      </c>
      <c r="O573" s="22">
        <f>IF(N573=0,"",SUMIFS('Src_Billing_Aug'!$I$6:$I$774,'Src_Billing_Aug'!$E$6:$E$774,A573,'Src_Billing_Aug'!$D$6:$D$774,E573))</f>
        <v/>
      </c>
      <c r="P573" s="23">
        <f>IF(N573=0,"",SUMIFS('Src_Billing_Aug'!$L$6:$L$774,'Src_Billing_Aug'!$E$6:$E$774,A573,'Src_Billing_Aug'!$D$6:$D$774,E573))</f>
        <v/>
      </c>
      <c r="Q573" s="23">
        <f>SUMIFS('Src_Billing_Aug'!$M$6:$M$774,'Src_Billing_Aug'!$E$6:$E$774,A573,'Src_Billing_Aug'!$D$6:$D$774,E573)</f>
        <v/>
      </c>
      <c r="R573" s="23">
        <f>Q573-M573</f>
        <v/>
      </c>
      <c r="S573" s="21">
        <f>IF(N573=0,"MISSING CHARGE",IF(N573&gt;1,"DUPLICATE CHARGE",IF(ABS(R573)&lt;0.005,"MATCH","VARIANCE")))</f>
        <v/>
      </c>
      <c r="T573" s="21">
        <f>IF(AND(C573="COVERED",K573&gt;'Parameters &amp; Sources'!$B$13),"BOARD REVIEW - OVER 40 FT","")</f>
        <v/>
      </c>
      <c r="U573" s="21" t="inlineStr">
        <is>
          <t>slip_inventory_2026-08.csv; billing_transactions_2022_2026.csv</t>
        </is>
      </c>
    </row>
    <row r="574">
      <c r="A574" s="17">
        <f>'Src_Inventory'!A616</f>
        <v/>
      </c>
      <c r="B574" s="17">
        <f>'Src_Inventory'!B616</f>
        <v/>
      </c>
      <c r="C574" s="17">
        <f>'Src_Inventory'!G616</f>
        <v/>
      </c>
      <c r="D574" s="17">
        <f>"AC-"&amp;A574</f>
        <v/>
      </c>
      <c r="E574" s="17">
        <f>'Src_Inventory'!L616</f>
        <v/>
      </c>
      <c r="F574" s="17">
        <f>'Src_Inventory'!M616</f>
        <v/>
      </c>
      <c r="G574" s="17">
        <f>'Src_Inventory'!N616</f>
        <v/>
      </c>
      <c r="H574" s="18">
        <f>'Src_Inventory'!O616</f>
        <v/>
      </c>
      <c r="I574" s="18">
        <f>ROUNDUP(H574,0)</f>
        <v/>
      </c>
      <c r="J574" s="18">
        <f>'Src_Inventory'!E616</f>
        <v/>
      </c>
      <c r="K574" s="18">
        <f>MAX(I574,J574)</f>
        <v/>
      </c>
      <c r="L574" s="19">
        <f>IF(C574="COVERED",'Parameters &amp; Sources'!$B$11,'Parameters &amp; Sources'!$B$12)</f>
        <v/>
      </c>
      <c r="M574" s="19">
        <f>K574*L574</f>
        <v/>
      </c>
      <c r="N574" s="20">
        <f>COUNTIFS('Src_Billing_Aug'!$E$6:$E$774,A574,'Src_Billing_Aug'!$D$6:$D$774,E574)</f>
        <v/>
      </c>
      <c r="O574" s="18">
        <f>IF(N574=0,"",SUMIFS('Src_Billing_Aug'!$I$6:$I$774,'Src_Billing_Aug'!$E$6:$E$774,A574,'Src_Billing_Aug'!$D$6:$D$774,E574))</f>
        <v/>
      </c>
      <c r="P574" s="19">
        <f>IF(N574=0,"",SUMIFS('Src_Billing_Aug'!$L$6:$L$774,'Src_Billing_Aug'!$E$6:$E$774,A574,'Src_Billing_Aug'!$D$6:$D$774,E574))</f>
        <v/>
      </c>
      <c r="Q574" s="19">
        <f>SUMIFS('Src_Billing_Aug'!$M$6:$M$774,'Src_Billing_Aug'!$E$6:$E$774,A574,'Src_Billing_Aug'!$D$6:$D$774,E574)</f>
        <v/>
      </c>
      <c r="R574" s="19">
        <f>Q574-M574</f>
        <v/>
      </c>
      <c r="S574" s="17">
        <f>IF(N574=0,"MISSING CHARGE",IF(N574&gt;1,"DUPLICATE CHARGE",IF(ABS(R574)&lt;0.005,"MATCH","VARIANCE")))</f>
        <v/>
      </c>
      <c r="T574" s="17">
        <f>IF(AND(C574="COVERED",K574&gt;'Parameters &amp; Sources'!$B$13),"BOARD REVIEW - OVER 40 FT","")</f>
        <v/>
      </c>
      <c r="U574" s="17" t="inlineStr">
        <is>
          <t>slip_inventory_2026-08.csv; billing_transactions_2022_2026.csv</t>
        </is>
      </c>
    </row>
    <row r="575">
      <c r="A575" s="21">
        <f>'Src_Inventory'!A617</f>
        <v/>
      </c>
      <c r="B575" s="21">
        <f>'Src_Inventory'!B617</f>
        <v/>
      </c>
      <c r="C575" s="21">
        <f>'Src_Inventory'!G617</f>
        <v/>
      </c>
      <c r="D575" s="21">
        <f>"AC-"&amp;A575</f>
        <v/>
      </c>
      <c r="E575" s="21">
        <f>'Src_Inventory'!L617</f>
        <v/>
      </c>
      <c r="F575" s="21">
        <f>'Src_Inventory'!M617</f>
        <v/>
      </c>
      <c r="G575" s="21">
        <f>'Src_Inventory'!N617</f>
        <v/>
      </c>
      <c r="H575" s="22">
        <f>'Src_Inventory'!O617</f>
        <v/>
      </c>
      <c r="I575" s="22">
        <f>ROUNDUP(H575,0)</f>
        <v/>
      </c>
      <c r="J575" s="22">
        <f>'Src_Inventory'!E617</f>
        <v/>
      </c>
      <c r="K575" s="22">
        <f>MAX(I575,J575)</f>
        <v/>
      </c>
      <c r="L575" s="23">
        <f>IF(C575="COVERED",'Parameters &amp; Sources'!$B$11,'Parameters &amp; Sources'!$B$12)</f>
        <v/>
      </c>
      <c r="M575" s="23">
        <f>K575*L575</f>
        <v/>
      </c>
      <c r="N575" s="24">
        <f>COUNTIFS('Src_Billing_Aug'!$E$6:$E$774,A575,'Src_Billing_Aug'!$D$6:$D$774,E575)</f>
        <v/>
      </c>
      <c r="O575" s="22">
        <f>IF(N575=0,"",SUMIFS('Src_Billing_Aug'!$I$6:$I$774,'Src_Billing_Aug'!$E$6:$E$774,A575,'Src_Billing_Aug'!$D$6:$D$774,E575))</f>
        <v/>
      </c>
      <c r="P575" s="23">
        <f>IF(N575=0,"",SUMIFS('Src_Billing_Aug'!$L$6:$L$774,'Src_Billing_Aug'!$E$6:$E$774,A575,'Src_Billing_Aug'!$D$6:$D$774,E575))</f>
        <v/>
      </c>
      <c r="Q575" s="23">
        <f>SUMIFS('Src_Billing_Aug'!$M$6:$M$774,'Src_Billing_Aug'!$E$6:$E$774,A575,'Src_Billing_Aug'!$D$6:$D$774,E575)</f>
        <v/>
      </c>
      <c r="R575" s="23">
        <f>Q575-M575</f>
        <v/>
      </c>
      <c r="S575" s="21">
        <f>IF(N575=0,"MISSING CHARGE",IF(N575&gt;1,"DUPLICATE CHARGE",IF(ABS(R575)&lt;0.005,"MATCH","VARIANCE")))</f>
        <v/>
      </c>
      <c r="T575" s="21">
        <f>IF(AND(C575="COVERED",K575&gt;'Parameters &amp; Sources'!$B$13),"BOARD REVIEW - OVER 40 FT","")</f>
        <v/>
      </c>
      <c r="U575" s="21" t="inlineStr">
        <is>
          <t>slip_inventory_2026-08.csv; billing_transactions_2022_2026.csv</t>
        </is>
      </c>
    </row>
    <row r="576">
      <c r="A576" s="17">
        <f>'Src_Inventory'!A618</f>
        <v/>
      </c>
      <c r="B576" s="17">
        <f>'Src_Inventory'!B618</f>
        <v/>
      </c>
      <c r="C576" s="17">
        <f>'Src_Inventory'!G618</f>
        <v/>
      </c>
      <c r="D576" s="17">
        <f>"AC-"&amp;A576</f>
        <v/>
      </c>
      <c r="E576" s="17">
        <f>'Src_Inventory'!L618</f>
        <v/>
      </c>
      <c r="F576" s="17">
        <f>'Src_Inventory'!M618</f>
        <v/>
      </c>
      <c r="G576" s="17">
        <f>'Src_Inventory'!N618</f>
        <v/>
      </c>
      <c r="H576" s="18">
        <f>'Src_Inventory'!O618</f>
        <v/>
      </c>
      <c r="I576" s="18">
        <f>ROUNDUP(H576,0)</f>
        <v/>
      </c>
      <c r="J576" s="18">
        <f>'Src_Inventory'!E618</f>
        <v/>
      </c>
      <c r="K576" s="18">
        <f>MAX(I576,J576)</f>
        <v/>
      </c>
      <c r="L576" s="19">
        <f>IF(C576="COVERED",'Parameters &amp; Sources'!$B$11,'Parameters &amp; Sources'!$B$12)</f>
        <v/>
      </c>
      <c r="M576" s="19">
        <f>K576*L576</f>
        <v/>
      </c>
      <c r="N576" s="20">
        <f>COUNTIFS('Src_Billing_Aug'!$E$6:$E$774,A576,'Src_Billing_Aug'!$D$6:$D$774,E576)</f>
        <v/>
      </c>
      <c r="O576" s="18">
        <f>IF(N576=0,"",SUMIFS('Src_Billing_Aug'!$I$6:$I$774,'Src_Billing_Aug'!$E$6:$E$774,A576,'Src_Billing_Aug'!$D$6:$D$774,E576))</f>
        <v/>
      </c>
      <c r="P576" s="19">
        <f>IF(N576=0,"",SUMIFS('Src_Billing_Aug'!$L$6:$L$774,'Src_Billing_Aug'!$E$6:$E$774,A576,'Src_Billing_Aug'!$D$6:$D$774,E576))</f>
        <v/>
      </c>
      <c r="Q576" s="19">
        <f>SUMIFS('Src_Billing_Aug'!$M$6:$M$774,'Src_Billing_Aug'!$E$6:$E$774,A576,'Src_Billing_Aug'!$D$6:$D$774,E576)</f>
        <v/>
      </c>
      <c r="R576" s="19">
        <f>Q576-M576</f>
        <v/>
      </c>
      <c r="S576" s="17">
        <f>IF(N576=0,"MISSING CHARGE",IF(N576&gt;1,"DUPLICATE CHARGE",IF(ABS(R576)&lt;0.005,"MATCH","VARIANCE")))</f>
        <v/>
      </c>
      <c r="T576" s="17">
        <f>IF(AND(C576="COVERED",K576&gt;'Parameters &amp; Sources'!$B$13),"BOARD REVIEW - OVER 40 FT","")</f>
        <v/>
      </c>
      <c r="U576" s="17" t="inlineStr">
        <is>
          <t>slip_inventory_2026-08.csv; billing_transactions_2022_2026.csv</t>
        </is>
      </c>
    </row>
    <row r="577">
      <c r="A577" s="21">
        <f>'Src_Inventory'!A619</f>
        <v/>
      </c>
      <c r="B577" s="21">
        <f>'Src_Inventory'!B619</f>
        <v/>
      </c>
      <c r="C577" s="21">
        <f>'Src_Inventory'!G619</f>
        <v/>
      </c>
      <c r="D577" s="21">
        <f>"AC-"&amp;A577</f>
        <v/>
      </c>
      <c r="E577" s="21">
        <f>'Src_Inventory'!L619</f>
        <v/>
      </c>
      <c r="F577" s="21">
        <f>'Src_Inventory'!M619</f>
        <v/>
      </c>
      <c r="G577" s="21">
        <f>'Src_Inventory'!N619</f>
        <v/>
      </c>
      <c r="H577" s="22">
        <f>'Src_Inventory'!O619</f>
        <v/>
      </c>
      <c r="I577" s="22">
        <f>ROUNDUP(H577,0)</f>
        <v/>
      </c>
      <c r="J577" s="22">
        <f>'Src_Inventory'!E619</f>
        <v/>
      </c>
      <c r="K577" s="22">
        <f>MAX(I577,J577)</f>
        <v/>
      </c>
      <c r="L577" s="23">
        <f>IF(C577="COVERED",'Parameters &amp; Sources'!$B$11,'Parameters &amp; Sources'!$B$12)</f>
        <v/>
      </c>
      <c r="M577" s="23">
        <f>K577*L577</f>
        <v/>
      </c>
      <c r="N577" s="24">
        <f>COUNTIFS('Src_Billing_Aug'!$E$6:$E$774,A577,'Src_Billing_Aug'!$D$6:$D$774,E577)</f>
        <v/>
      </c>
      <c r="O577" s="22">
        <f>IF(N577=0,"",SUMIFS('Src_Billing_Aug'!$I$6:$I$774,'Src_Billing_Aug'!$E$6:$E$774,A577,'Src_Billing_Aug'!$D$6:$D$774,E577))</f>
        <v/>
      </c>
      <c r="P577" s="23">
        <f>IF(N577=0,"",SUMIFS('Src_Billing_Aug'!$L$6:$L$774,'Src_Billing_Aug'!$E$6:$E$774,A577,'Src_Billing_Aug'!$D$6:$D$774,E577))</f>
        <v/>
      </c>
      <c r="Q577" s="23">
        <f>SUMIFS('Src_Billing_Aug'!$M$6:$M$774,'Src_Billing_Aug'!$E$6:$E$774,A577,'Src_Billing_Aug'!$D$6:$D$774,E577)</f>
        <v/>
      </c>
      <c r="R577" s="23">
        <f>Q577-M577</f>
        <v/>
      </c>
      <c r="S577" s="21">
        <f>IF(N577=0,"MISSING CHARGE",IF(N577&gt;1,"DUPLICATE CHARGE",IF(ABS(R577)&lt;0.005,"MATCH","VARIANCE")))</f>
        <v/>
      </c>
      <c r="T577" s="21">
        <f>IF(AND(C577="COVERED",K577&gt;'Parameters &amp; Sources'!$B$13),"BOARD REVIEW - OVER 40 FT","")</f>
        <v/>
      </c>
      <c r="U577" s="21" t="inlineStr">
        <is>
          <t>slip_inventory_2026-08.csv; billing_transactions_2022_2026.csv</t>
        </is>
      </c>
    </row>
    <row r="578">
      <c r="A578" s="17">
        <f>'Src_Inventory'!A620</f>
        <v/>
      </c>
      <c r="B578" s="17">
        <f>'Src_Inventory'!B620</f>
        <v/>
      </c>
      <c r="C578" s="17">
        <f>'Src_Inventory'!G620</f>
        <v/>
      </c>
      <c r="D578" s="17">
        <f>"AC-"&amp;A578</f>
        <v/>
      </c>
      <c r="E578" s="17">
        <f>'Src_Inventory'!L620</f>
        <v/>
      </c>
      <c r="F578" s="17">
        <f>'Src_Inventory'!M620</f>
        <v/>
      </c>
      <c r="G578" s="17">
        <f>'Src_Inventory'!N620</f>
        <v/>
      </c>
      <c r="H578" s="18">
        <f>'Src_Inventory'!O620</f>
        <v/>
      </c>
      <c r="I578" s="18">
        <f>ROUNDUP(H578,0)</f>
        <v/>
      </c>
      <c r="J578" s="18">
        <f>'Src_Inventory'!E620</f>
        <v/>
      </c>
      <c r="K578" s="18">
        <f>MAX(I578,J578)</f>
        <v/>
      </c>
      <c r="L578" s="19">
        <f>IF(C578="COVERED",'Parameters &amp; Sources'!$B$11,'Parameters &amp; Sources'!$B$12)</f>
        <v/>
      </c>
      <c r="M578" s="19">
        <f>K578*L578</f>
        <v/>
      </c>
      <c r="N578" s="20">
        <f>COUNTIFS('Src_Billing_Aug'!$E$6:$E$774,A578,'Src_Billing_Aug'!$D$6:$D$774,E578)</f>
        <v/>
      </c>
      <c r="O578" s="18">
        <f>IF(N578=0,"",SUMIFS('Src_Billing_Aug'!$I$6:$I$774,'Src_Billing_Aug'!$E$6:$E$774,A578,'Src_Billing_Aug'!$D$6:$D$774,E578))</f>
        <v/>
      </c>
      <c r="P578" s="19">
        <f>IF(N578=0,"",SUMIFS('Src_Billing_Aug'!$L$6:$L$774,'Src_Billing_Aug'!$E$6:$E$774,A578,'Src_Billing_Aug'!$D$6:$D$774,E578))</f>
        <v/>
      </c>
      <c r="Q578" s="19">
        <f>SUMIFS('Src_Billing_Aug'!$M$6:$M$774,'Src_Billing_Aug'!$E$6:$E$774,A578,'Src_Billing_Aug'!$D$6:$D$774,E578)</f>
        <v/>
      </c>
      <c r="R578" s="19">
        <f>Q578-M578</f>
        <v/>
      </c>
      <c r="S578" s="17">
        <f>IF(N578=0,"MISSING CHARGE",IF(N578&gt;1,"DUPLICATE CHARGE",IF(ABS(R578)&lt;0.005,"MATCH","VARIANCE")))</f>
        <v/>
      </c>
      <c r="T578" s="17">
        <f>IF(AND(C578="COVERED",K578&gt;'Parameters &amp; Sources'!$B$13),"BOARD REVIEW - OVER 40 FT","")</f>
        <v/>
      </c>
      <c r="U578" s="17" t="inlineStr">
        <is>
          <t>slip_inventory_2026-08.csv; billing_transactions_2022_2026.csv</t>
        </is>
      </c>
    </row>
    <row r="579">
      <c r="A579" s="21">
        <f>'Src_Inventory'!A621</f>
        <v/>
      </c>
      <c r="B579" s="21">
        <f>'Src_Inventory'!B621</f>
        <v/>
      </c>
      <c r="C579" s="21">
        <f>'Src_Inventory'!G621</f>
        <v/>
      </c>
      <c r="D579" s="21">
        <f>"AC-"&amp;A579</f>
        <v/>
      </c>
      <c r="E579" s="21">
        <f>'Src_Inventory'!L621</f>
        <v/>
      </c>
      <c r="F579" s="21">
        <f>'Src_Inventory'!M621</f>
        <v/>
      </c>
      <c r="G579" s="21">
        <f>'Src_Inventory'!N621</f>
        <v/>
      </c>
      <c r="H579" s="22">
        <f>'Src_Inventory'!O621</f>
        <v/>
      </c>
      <c r="I579" s="22">
        <f>ROUNDUP(H579,0)</f>
        <v/>
      </c>
      <c r="J579" s="22">
        <f>'Src_Inventory'!E621</f>
        <v/>
      </c>
      <c r="K579" s="22">
        <f>MAX(I579,J579)</f>
        <v/>
      </c>
      <c r="L579" s="23">
        <f>IF(C579="COVERED",'Parameters &amp; Sources'!$B$11,'Parameters &amp; Sources'!$B$12)</f>
        <v/>
      </c>
      <c r="M579" s="23">
        <f>K579*L579</f>
        <v/>
      </c>
      <c r="N579" s="24">
        <f>COUNTIFS('Src_Billing_Aug'!$E$6:$E$774,A579,'Src_Billing_Aug'!$D$6:$D$774,E579)</f>
        <v/>
      </c>
      <c r="O579" s="22">
        <f>IF(N579=0,"",SUMIFS('Src_Billing_Aug'!$I$6:$I$774,'Src_Billing_Aug'!$E$6:$E$774,A579,'Src_Billing_Aug'!$D$6:$D$774,E579))</f>
        <v/>
      </c>
      <c r="P579" s="23">
        <f>IF(N579=0,"",SUMIFS('Src_Billing_Aug'!$L$6:$L$774,'Src_Billing_Aug'!$E$6:$E$774,A579,'Src_Billing_Aug'!$D$6:$D$774,E579))</f>
        <v/>
      </c>
      <c r="Q579" s="23">
        <f>SUMIFS('Src_Billing_Aug'!$M$6:$M$774,'Src_Billing_Aug'!$E$6:$E$774,A579,'Src_Billing_Aug'!$D$6:$D$774,E579)</f>
        <v/>
      </c>
      <c r="R579" s="23">
        <f>Q579-M579</f>
        <v/>
      </c>
      <c r="S579" s="21">
        <f>IF(N579=0,"MISSING CHARGE",IF(N579&gt;1,"DUPLICATE CHARGE",IF(ABS(R579)&lt;0.005,"MATCH","VARIANCE")))</f>
        <v/>
      </c>
      <c r="T579" s="21">
        <f>IF(AND(C579="COVERED",K579&gt;'Parameters &amp; Sources'!$B$13),"BOARD REVIEW - OVER 40 FT","")</f>
        <v/>
      </c>
      <c r="U579" s="21" t="inlineStr">
        <is>
          <t>slip_inventory_2026-08.csv; billing_transactions_2022_2026.csv</t>
        </is>
      </c>
    </row>
    <row r="580">
      <c r="A580" s="17">
        <f>'Src_Inventory'!A622</f>
        <v/>
      </c>
      <c r="B580" s="17">
        <f>'Src_Inventory'!B622</f>
        <v/>
      </c>
      <c r="C580" s="17">
        <f>'Src_Inventory'!G622</f>
        <v/>
      </c>
      <c r="D580" s="17">
        <f>"AC-"&amp;A580</f>
        <v/>
      </c>
      <c r="E580" s="17">
        <f>'Src_Inventory'!L622</f>
        <v/>
      </c>
      <c r="F580" s="17">
        <f>'Src_Inventory'!M622</f>
        <v/>
      </c>
      <c r="G580" s="17">
        <f>'Src_Inventory'!N622</f>
        <v/>
      </c>
      <c r="H580" s="18">
        <f>'Src_Inventory'!O622</f>
        <v/>
      </c>
      <c r="I580" s="18">
        <f>ROUNDUP(H580,0)</f>
        <v/>
      </c>
      <c r="J580" s="18">
        <f>'Src_Inventory'!E622</f>
        <v/>
      </c>
      <c r="K580" s="18">
        <f>MAX(I580,J580)</f>
        <v/>
      </c>
      <c r="L580" s="19">
        <f>IF(C580="COVERED",'Parameters &amp; Sources'!$B$11,'Parameters &amp; Sources'!$B$12)</f>
        <v/>
      </c>
      <c r="M580" s="19">
        <f>K580*L580</f>
        <v/>
      </c>
      <c r="N580" s="20">
        <f>COUNTIFS('Src_Billing_Aug'!$E$6:$E$774,A580,'Src_Billing_Aug'!$D$6:$D$774,E580)</f>
        <v/>
      </c>
      <c r="O580" s="18">
        <f>IF(N580=0,"",SUMIFS('Src_Billing_Aug'!$I$6:$I$774,'Src_Billing_Aug'!$E$6:$E$774,A580,'Src_Billing_Aug'!$D$6:$D$774,E580))</f>
        <v/>
      </c>
      <c r="P580" s="19">
        <f>IF(N580=0,"",SUMIFS('Src_Billing_Aug'!$L$6:$L$774,'Src_Billing_Aug'!$E$6:$E$774,A580,'Src_Billing_Aug'!$D$6:$D$774,E580))</f>
        <v/>
      </c>
      <c r="Q580" s="19">
        <f>SUMIFS('Src_Billing_Aug'!$M$6:$M$774,'Src_Billing_Aug'!$E$6:$E$774,A580,'Src_Billing_Aug'!$D$6:$D$774,E580)</f>
        <v/>
      </c>
      <c r="R580" s="19">
        <f>Q580-M580</f>
        <v/>
      </c>
      <c r="S580" s="17">
        <f>IF(N580=0,"MISSING CHARGE",IF(N580&gt;1,"DUPLICATE CHARGE",IF(ABS(R580)&lt;0.005,"MATCH","VARIANCE")))</f>
        <v/>
      </c>
      <c r="T580" s="17">
        <f>IF(AND(C580="COVERED",K580&gt;'Parameters &amp; Sources'!$B$13),"BOARD REVIEW - OVER 40 FT","")</f>
        <v/>
      </c>
      <c r="U580" s="17" t="inlineStr">
        <is>
          <t>slip_inventory_2026-08.csv; billing_transactions_2022_2026.csv</t>
        </is>
      </c>
    </row>
    <row r="581">
      <c r="A581" s="21">
        <f>'Src_Inventory'!A623</f>
        <v/>
      </c>
      <c r="B581" s="21">
        <f>'Src_Inventory'!B623</f>
        <v/>
      </c>
      <c r="C581" s="21">
        <f>'Src_Inventory'!G623</f>
        <v/>
      </c>
      <c r="D581" s="21">
        <f>"AC-"&amp;A581</f>
        <v/>
      </c>
      <c r="E581" s="21">
        <f>'Src_Inventory'!L623</f>
        <v/>
      </c>
      <c r="F581" s="21">
        <f>'Src_Inventory'!M623</f>
        <v/>
      </c>
      <c r="G581" s="21">
        <f>'Src_Inventory'!N623</f>
        <v/>
      </c>
      <c r="H581" s="22">
        <f>'Src_Inventory'!O623</f>
        <v/>
      </c>
      <c r="I581" s="22">
        <f>ROUNDUP(H581,0)</f>
        <v/>
      </c>
      <c r="J581" s="22">
        <f>'Src_Inventory'!E623</f>
        <v/>
      </c>
      <c r="K581" s="22">
        <f>MAX(I581,J581)</f>
        <v/>
      </c>
      <c r="L581" s="23">
        <f>IF(C581="COVERED",'Parameters &amp; Sources'!$B$11,'Parameters &amp; Sources'!$B$12)</f>
        <v/>
      </c>
      <c r="M581" s="23">
        <f>K581*L581</f>
        <v/>
      </c>
      <c r="N581" s="24">
        <f>COUNTIFS('Src_Billing_Aug'!$E$6:$E$774,A581,'Src_Billing_Aug'!$D$6:$D$774,E581)</f>
        <v/>
      </c>
      <c r="O581" s="22">
        <f>IF(N581=0,"",SUMIFS('Src_Billing_Aug'!$I$6:$I$774,'Src_Billing_Aug'!$E$6:$E$774,A581,'Src_Billing_Aug'!$D$6:$D$774,E581))</f>
        <v/>
      </c>
      <c r="P581" s="23">
        <f>IF(N581=0,"",SUMIFS('Src_Billing_Aug'!$L$6:$L$774,'Src_Billing_Aug'!$E$6:$E$774,A581,'Src_Billing_Aug'!$D$6:$D$774,E581))</f>
        <v/>
      </c>
      <c r="Q581" s="23">
        <f>SUMIFS('Src_Billing_Aug'!$M$6:$M$774,'Src_Billing_Aug'!$E$6:$E$774,A581,'Src_Billing_Aug'!$D$6:$D$774,E581)</f>
        <v/>
      </c>
      <c r="R581" s="23">
        <f>Q581-M581</f>
        <v/>
      </c>
      <c r="S581" s="21">
        <f>IF(N581=0,"MISSING CHARGE",IF(N581&gt;1,"DUPLICATE CHARGE",IF(ABS(R581)&lt;0.005,"MATCH","VARIANCE")))</f>
        <v/>
      </c>
      <c r="T581" s="21">
        <f>IF(AND(C581="COVERED",K581&gt;'Parameters &amp; Sources'!$B$13),"BOARD REVIEW - OVER 40 FT","")</f>
        <v/>
      </c>
      <c r="U581" s="21" t="inlineStr">
        <is>
          <t>slip_inventory_2026-08.csv; billing_transactions_2022_2026.csv</t>
        </is>
      </c>
    </row>
    <row r="582">
      <c r="A582" s="17">
        <f>'Src_Inventory'!A624</f>
        <v/>
      </c>
      <c r="B582" s="17">
        <f>'Src_Inventory'!B624</f>
        <v/>
      </c>
      <c r="C582" s="17">
        <f>'Src_Inventory'!G624</f>
        <v/>
      </c>
      <c r="D582" s="17">
        <f>"AC-"&amp;A582</f>
        <v/>
      </c>
      <c r="E582" s="17">
        <f>'Src_Inventory'!L624</f>
        <v/>
      </c>
      <c r="F582" s="17">
        <f>'Src_Inventory'!M624</f>
        <v/>
      </c>
      <c r="G582" s="17">
        <f>'Src_Inventory'!N624</f>
        <v/>
      </c>
      <c r="H582" s="18">
        <f>'Src_Inventory'!O624</f>
        <v/>
      </c>
      <c r="I582" s="18">
        <f>ROUNDUP(H582,0)</f>
        <v/>
      </c>
      <c r="J582" s="18">
        <f>'Src_Inventory'!E624</f>
        <v/>
      </c>
      <c r="K582" s="18">
        <f>MAX(I582,J582)</f>
        <v/>
      </c>
      <c r="L582" s="19">
        <f>IF(C582="COVERED",'Parameters &amp; Sources'!$B$11,'Parameters &amp; Sources'!$B$12)</f>
        <v/>
      </c>
      <c r="M582" s="19">
        <f>K582*L582</f>
        <v/>
      </c>
      <c r="N582" s="20">
        <f>COUNTIFS('Src_Billing_Aug'!$E$6:$E$774,A582,'Src_Billing_Aug'!$D$6:$D$774,E582)</f>
        <v/>
      </c>
      <c r="O582" s="18">
        <f>IF(N582=0,"",SUMIFS('Src_Billing_Aug'!$I$6:$I$774,'Src_Billing_Aug'!$E$6:$E$774,A582,'Src_Billing_Aug'!$D$6:$D$774,E582))</f>
        <v/>
      </c>
      <c r="P582" s="19">
        <f>IF(N582=0,"",SUMIFS('Src_Billing_Aug'!$L$6:$L$774,'Src_Billing_Aug'!$E$6:$E$774,A582,'Src_Billing_Aug'!$D$6:$D$774,E582))</f>
        <v/>
      </c>
      <c r="Q582" s="19">
        <f>SUMIFS('Src_Billing_Aug'!$M$6:$M$774,'Src_Billing_Aug'!$E$6:$E$774,A582,'Src_Billing_Aug'!$D$6:$D$774,E582)</f>
        <v/>
      </c>
      <c r="R582" s="19">
        <f>Q582-M582</f>
        <v/>
      </c>
      <c r="S582" s="17">
        <f>IF(N582=0,"MISSING CHARGE",IF(N582&gt;1,"DUPLICATE CHARGE",IF(ABS(R582)&lt;0.005,"MATCH","VARIANCE")))</f>
        <v/>
      </c>
      <c r="T582" s="17">
        <f>IF(AND(C582="COVERED",K582&gt;'Parameters &amp; Sources'!$B$13),"BOARD REVIEW - OVER 40 FT","")</f>
        <v/>
      </c>
      <c r="U582" s="17" t="inlineStr">
        <is>
          <t>slip_inventory_2026-08.csv; billing_transactions_2022_2026.csv</t>
        </is>
      </c>
    </row>
    <row r="583">
      <c r="A583" s="21">
        <f>'Src_Inventory'!A625</f>
        <v/>
      </c>
      <c r="B583" s="21">
        <f>'Src_Inventory'!B625</f>
        <v/>
      </c>
      <c r="C583" s="21">
        <f>'Src_Inventory'!G625</f>
        <v/>
      </c>
      <c r="D583" s="21">
        <f>"AC-"&amp;A583</f>
        <v/>
      </c>
      <c r="E583" s="21">
        <f>'Src_Inventory'!L625</f>
        <v/>
      </c>
      <c r="F583" s="21">
        <f>'Src_Inventory'!M625</f>
        <v/>
      </c>
      <c r="G583" s="21">
        <f>'Src_Inventory'!N625</f>
        <v/>
      </c>
      <c r="H583" s="22">
        <f>'Src_Inventory'!O625</f>
        <v/>
      </c>
      <c r="I583" s="22">
        <f>ROUNDUP(H583,0)</f>
        <v/>
      </c>
      <c r="J583" s="22">
        <f>'Src_Inventory'!E625</f>
        <v/>
      </c>
      <c r="K583" s="22">
        <f>MAX(I583,J583)</f>
        <v/>
      </c>
      <c r="L583" s="23">
        <f>IF(C583="COVERED",'Parameters &amp; Sources'!$B$11,'Parameters &amp; Sources'!$B$12)</f>
        <v/>
      </c>
      <c r="M583" s="23">
        <f>K583*L583</f>
        <v/>
      </c>
      <c r="N583" s="24">
        <f>COUNTIFS('Src_Billing_Aug'!$E$6:$E$774,A583,'Src_Billing_Aug'!$D$6:$D$774,E583)</f>
        <v/>
      </c>
      <c r="O583" s="22">
        <f>IF(N583=0,"",SUMIFS('Src_Billing_Aug'!$I$6:$I$774,'Src_Billing_Aug'!$E$6:$E$774,A583,'Src_Billing_Aug'!$D$6:$D$774,E583))</f>
        <v/>
      </c>
      <c r="P583" s="23">
        <f>IF(N583=0,"",SUMIFS('Src_Billing_Aug'!$L$6:$L$774,'Src_Billing_Aug'!$E$6:$E$774,A583,'Src_Billing_Aug'!$D$6:$D$774,E583))</f>
        <v/>
      </c>
      <c r="Q583" s="23">
        <f>SUMIFS('Src_Billing_Aug'!$M$6:$M$774,'Src_Billing_Aug'!$E$6:$E$774,A583,'Src_Billing_Aug'!$D$6:$D$774,E583)</f>
        <v/>
      </c>
      <c r="R583" s="23">
        <f>Q583-M583</f>
        <v/>
      </c>
      <c r="S583" s="21">
        <f>IF(N583=0,"MISSING CHARGE",IF(N583&gt;1,"DUPLICATE CHARGE",IF(ABS(R583)&lt;0.005,"MATCH","VARIANCE")))</f>
        <v/>
      </c>
      <c r="T583" s="21">
        <f>IF(AND(C583="COVERED",K583&gt;'Parameters &amp; Sources'!$B$13),"BOARD REVIEW - OVER 40 FT","")</f>
        <v/>
      </c>
      <c r="U583" s="21" t="inlineStr">
        <is>
          <t>slip_inventory_2026-08.csv; billing_transactions_2022_2026.csv</t>
        </is>
      </c>
    </row>
    <row r="584">
      <c r="A584" s="17">
        <f>'Src_Inventory'!A626</f>
        <v/>
      </c>
      <c r="B584" s="17">
        <f>'Src_Inventory'!B626</f>
        <v/>
      </c>
      <c r="C584" s="17">
        <f>'Src_Inventory'!G626</f>
        <v/>
      </c>
      <c r="D584" s="17">
        <f>"AC-"&amp;A584</f>
        <v/>
      </c>
      <c r="E584" s="17">
        <f>'Src_Inventory'!L626</f>
        <v/>
      </c>
      <c r="F584" s="17">
        <f>'Src_Inventory'!M626</f>
        <v/>
      </c>
      <c r="G584" s="17">
        <f>'Src_Inventory'!N626</f>
        <v/>
      </c>
      <c r="H584" s="18">
        <f>'Src_Inventory'!O626</f>
        <v/>
      </c>
      <c r="I584" s="18">
        <f>ROUNDUP(H584,0)</f>
        <v/>
      </c>
      <c r="J584" s="18">
        <f>'Src_Inventory'!E626</f>
        <v/>
      </c>
      <c r="K584" s="18">
        <f>MAX(I584,J584)</f>
        <v/>
      </c>
      <c r="L584" s="19">
        <f>IF(C584="COVERED",'Parameters &amp; Sources'!$B$11,'Parameters &amp; Sources'!$B$12)</f>
        <v/>
      </c>
      <c r="M584" s="19">
        <f>K584*L584</f>
        <v/>
      </c>
      <c r="N584" s="20">
        <f>COUNTIFS('Src_Billing_Aug'!$E$6:$E$774,A584,'Src_Billing_Aug'!$D$6:$D$774,E584)</f>
        <v/>
      </c>
      <c r="O584" s="18">
        <f>IF(N584=0,"",SUMIFS('Src_Billing_Aug'!$I$6:$I$774,'Src_Billing_Aug'!$E$6:$E$774,A584,'Src_Billing_Aug'!$D$6:$D$774,E584))</f>
        <v/>
      </c>
      <c r="P584" s="19">
        <f>IF(N584=0,"",SUMIFS('Src_Billing_Aug'!$L$6:$L$774,'Src_Billing_Aug'!$E$6:$E$774,A584,'Src_Billing_Aug'!$D$6:$D$774,E584))</f>
        <v/>
      </c>
      <c r="Q584" s="19">
        <f>SUMIFS('Src_Billing_Aug'!$M$6:$M$774,'Src_Billing_Aug'!$E$6:$E$774,A584,'Src_Billing_Aug'!$D$6:$D$774,E584)</f>
        <v/>
      </c>
      <c r="R584" s="19">
        <f>Q584-M584</f>
        <v/>
      </c>
      <c r="S584" s="17">
        <f>IF(N584=0,"MISSING CHARGE",IF(N584&gt;1,"DUPLICATE CHARGE",IF(ABS(R584)&lt;0.005,"MATCH","VARIANCE")))</f>
        <v/>
      </c>
      <c r="T584" s="17">
        <f>IF(AND(C584="COVERED",K584&gt;'Parameters &amp; Sources'!$B$13),"BOARD REVIEW - OVER 40 FT","")</f>
        <v/>
      </c>
      <c r="U584" s="17" t="inlineStr">
        <is>
          <t>slip_inventory_2026-08.csv; billing_transactions_2022_2026.csv</t>
        </is>
      </c>
    </row>
    <row r="585">
      <c r="A585" s="21">
        <f>'Src_Inventory'!A627</f>
        <v/>
      </c>
      <c r="B585" s="21">
        <f>'Src_Inventory'!B627</f>
        <v/>
      </c>
      <c r="C585" s="21">
        <f>'Src_Inventory'!G627</f>
        <v/>
      </c>
      <c r="D585" s="21">
        <f>"AC-"&amp;A585</f>
        <v/>
      </c>
      <c r="E585" s="21">
        <f>'Src_Inventory'!L627</f>
        <v/>
      </c>
      <c r="F585" s="21">
        <f>'Src_Inventory'!M627</f>
        <v/>
      </c>
      <c r="G585" s="21">
        <f>'Src_Inventory'!N627</f>
        <v/>
      </c>
      <c r="H585" s="22">
        <f>'Src_Inventory'!O627</f>
        <v/>
      </c>
      <c r="I585" s="22">
        <f>ROUNDUP(H585,0)</f>
        <v/>
      </c>
      <c r="J585" s="22">
        <f>'Src_Inventory'!E627</f>
        <v/>
      </c>
      <c r="K585" s="22">
        <f>MAX(I585,J585)</f>
        <v/>
      </c>
      <c r="L585" s="23">
        <f>IF(C585="COVERED",'Parameters &amp; Sources'!$B$11,'Parameters &amp; Sources'!$B$12)</f>
        <v/>
      </c>
      <c r="M585" s="23">
        <f>K585*L585</f>
        <v/>
      </c>
      <c r="N585" s="24">
        <f>COUNTIFS('Src_Billing_Aug'!$E$6:$E$774,A585,'Src_Billing_Aug'!$D$6:$D$774,E585)</f>
        <v/>
      </c>
      <c r="O585" s="22">
        <f>IF(N585=0,"",SUMIFS('Src_Billing_Aug'!$I$6:$I$774,'Src_Billing_Aug'!$E$6:$E$774,A585,'Src_Billing_Aug'!$D$6:$D$774,E585))</f>
        <v/>
      </c>
      <c r="P585" s="23">
        <f>IF(N585=0,"",SUMIFS('Src_Billing_Aug'!$L$6:$L$774,'Src_Billing_Aug'!$E$6:$E$774,A585,'Src_Billing_Aug'!$D$6:$D$774,E585))</f>
        <v/>
      </c>
      <c r="Q585" s="23">
        <f>SUMIFS('Src_Billing_Aug'!$M$6:$M$774,'Src_Billing_Aug'!$E$6:$E$774,A585,'Src_Billing_Aug'!$D$6:$D$774,E585)</f>
        <v/>
      </c>
      <c r="R585" s="23">
        <f>Q585-M585</f>
        <v/>
      </c>
      <c r="S585" s="21">
        <f>IF(N585=0,"MISSING CHARGE",IF(N585&gt;1,"DUPLICATE CHARGE",IF(ABS(R585)&lt;0.005,"MATCH","VARIANCE")))</f>
        <v/>
      </c>
      <c r="T585" s="21">
        <f>IF(AND(C585="COVERED",K585&gt;'Parameters &amp; Sources'!$B$13),"BOARD REVIEW - OVER 40 FT","")</f>
        <v/>
      </c>
      <c r="U585" s="21" t="inlineStr">
        <is>
          <t>slip_inventory_2026-08.csv; billing_transactions_2022_2026.csv</t>
        </is>
      </c>
    </row>
    <row r="586">
      <c r="A586" s="17">
        <f>'Src_Inventory'!A628</f>
        <v/>
      </c>
      <c r="B586" s="17">
        <f>'Src_Inventory'!B628</f>
        <v/>
      </c>
      <c r="C586" s="17">
        <f>'Src_Inventory'!G628</f>
        <v/>
      </c>
      <c r="D586" s="17">
        <f>"AC-"&amp;A586</f>
        <v/>
      </c>
      <c r="E586" s="17">
        <f>'Src_Inventory'!L628</f>
        <v/>
      </c>
      <c r="F586" s="17">
        <f>'Src_Inventory'!M628</f>
        <v/>
      </c>
      <c r="G586" s="17">
        <f>'Src_Inventory'!N628</f>
        <v/>
      </c>
      <c r="H586" s="18">
        <f>'Src_Inventory'!O628</f>
        <v/>
      </c>
      <c r="I586" s="18">
        <f>ROUNDUP(H586,0)</f>
        <v/>
      </c>
      <c r="J586" s="18">
        <f>'Src_Inventory'!E628</f>
        <v/>
      </c>
      <c r="K586" s="18">
        <f>MAX(I586,J586)</f>
        <v/>
      </c>
      <c r="L586" s="19">
        <f>IF(C586="COVERED",'Parameters &amp; Sources'!$B$11,'Parameters &amp; Sources'!$B$12)</f>
        <v/>
      </c>
      <c r="M586" s="19">
        <f>K586*L586</f>
        <v/>
      </c>
      <c r="N586" s="20">
        <f>COUNTIFS('Src_Billing_Aug'!$E$6:$E$774,A586,'Src_Billing_Aug'!$D$6:$D$774,E586)</f>
        <v/>
      </c>
      <c r="O586" s="18">
        <f>IF(N586=0,"",SUMIFS('Src_Billing_Aug'!$I$6:$I$774,'Src_Billing_Aug'!$E$6:$E$774,A586,'Src_Billing_Aug'!$D$6:$D$774,E586))</f>
        <v/>
      </c>
      <c r="P586" s="19">
        <f>IF(N586=0,"",SUMIFS('Src_Billing_Aug'!$L$6:$L$774,'Src_Billing_Aug'!$E$6:$E$774,A586,'Src_Billing_Aug'!$D$6:$D$774,E586))</f>
        <v/>
      </c>
      <c r="Q586" s="19">
        <f>SUMIFS('Src_Billing_Aug'!$M$6:$M$774,'Src_Billing_Aug'!$E$6:$E$774,A586,'Src_Billing_Aug'!$D$6:$D$774,E586)</f>
        <v/>
      </c>
      <c r="R586" s="19">
        <f>Q586-M586</f>
        <v/>
      </c>
      <c r="S586" s="17">
        <f>IF(N586=0,"MISSING CHARGE",IF(N586&gt;1,"DUPLICATE CHARGE",IF(ABS(R586)&lt;0.005,"MATCH","VARIANCE")))</f>
        <v/>
      </c>
      <c r="T586" s="17">
        <f>IF(AND(C586="COVERED",K586&gt;'Parameters &amp; Sources'!$B$13),"BOARD REVIEW - OVER 40 FT","")</f>
        <v/>
      </c>
      <c r="U586" s="17" t="inlineStr">
        <is>
          <t>slip_inventory_2026-08.csv; billing_transactions_2022_2026.csv</t>
        </is>
      </c>
    </row>
    <row r="587">
      <c r="A587" s="21">
        <f>'Src_Inventory'!A629</f>
        <v/>
      </c>
      <c r="B587" s="21">
        <f>'Src_Inventory'!B629</f>
        <v/>
      </c>
      <c r="C587" s="21">
        <f>'Src_Inventory'!G629</f>
        <v/>
      </c>
      <c r="D587" s="21">
        <f>"AC-"&amp;A587</f>
        <v/>
      </c>
      <c r="E587" s="21">
        <f>'Src_Inventory'!L629</f>
        <v/>
      </c>
      <c r="F587" s="21">
        <f>'Src_Inventory'!M629</f>
        <v/>
      </c>
      <c r="G587" s="21">
        <f>'Src_Inventory'!N629</f>
        <v/>
      </c>
      <c r="H587" s="22">
        <f>'Src_Inventory'!O629</f>
        <v/>
      </c>
      <c r="I587" s="22">
        <f>ROUNDUP(H587,0)</f>
        <v/>
      </c>
      <c r="J587" s="22">
        <f>'Src_Inventory'!E629</f>
        <v/>
      </c>
      <c r="K587" s="22">
        <f>MAX(I587,J587)</f>
        <v/>
      </c>
      <c r="L587" s="23">
        <f>IF(C587="COVERED",'Parameters &amp; Sources'!$B$11,'Parameters &amp; Sources'!$B$12)</f>
        <v/>
      </c>
      <c r="M587" s="23">
        <f>K587*L587</f>
        <v/>
      </c>
      <c r="N587" s="24">
        <f>COUNTIFS('Src_Billing_Aug'!$E$6:$E$774,A587,'Src_Billing_Aug'!$D$6:$D$774,E587)</f>
        <v/>
      </c>
      <c r="O587" s="22">
        <f>IF(N587=0,"",SUMIFS('Src_Billing_Aug'!$I$6:$I$774,'Src_Billing_Aug'!$E$6:$E$774,A587,'Src_Billing_Aug'!$D$6:$D$774,E587))</f>
        <v/>
      </c>
      <c r="P587" s="23">
        <f>IF(N587=0,"",SUMIFS('Src_Billing_Aug'!$L$6:$L$774,'Src_Billing_Aug'!$E$6:$E$774,A587,'Src_Billing_Aug'!$D$6:$D$774,E587))</f>
        <v/>
      </c>
      <c r="Q587" s="23">
        <f>SUMIFS('Src_Billing_Aug'!$M$6:$M$774,'Src_Billing_Aug'!$E$6:$E$774,A587,'Src_Billing_Aug'!$D$6:$D$774,E587)</f>
        <v/>
      </c>
      <c r="R587" s="23">
        <f>Q587-M587</f>
        <v/>
      </c>
      <c r="S587" s="21">
        <f>IF(N587=0,"MISSING CHARGE",IF(N587&gt;1,"DUPLICATE CHARGE",IF(ABS(R587)&lt;0.005,"MATCH","VARIANCE")))</f>
        <v/>
      </c>
      <c r="T587" s="21">
        <f>IF(AND(C587="COVERED",K587&gt;'Parameters &amp; Sources'!$B$13),"BOARD REVIEW - OVER 40 FT","")</f>
        <v/>
      </c>
      <c r="U587" s="21" t="inlineStr">
        <is>
          <t>slip_inventory_2026-08.csv; billing_transactions_2022_2026.csv</t>
        </is>
      </c>
    </row>
    <row r="588">
      <c r="A588" s="17">
        <f>'Src_Inventory'!A630</f>
        <v/>
      </c>
      <c r="B588" s="17">
        <f>'Src_Inventory'!B630</f>
        <v/>
      </c>
      <c r="C588" s="17">
        <f>'Src_Inventory'!G630</f>
        <v/>
      </c>
      <c r="D588" s="17">
        <f>"AC-"&amp;A588</f>
        <v/>
      </c>
      <c r="E588" s="17">
        <f>'Src_Inventory'!L630</f>
        <v/>
      </c>
      <c r="F588" s="17">
        <f>'Src_Inventory'!M630</f>
        <v/>
      </c>
      <c r="G588" s="17">
        <f>'Src_Inventory'!N630</f>
        <v/>
      </c>
      <c r="H588" s="18">
        <f>'Src_Inventory'!O630</f>
        <v/>
      </c>
      <c r="I588" s="18">
        <f>ROUNDUP(H588,0)</f>
        <v/>
      </c>
      <c r="J588" s="18">
        <f>'Src_Inventory'!E630</f>
        <v/>
      </c>
      <c r="K588" s="18">
        <f>MAX(I588,J588)</f>
        <v/>
      </c>
      <c r="L588" s="19">
        <f>IF(C588="COVERED",'Parameters &amp; Sources'!$B$11,'Parameters &amp; Sources'!$B$12)</f>
        <v/>
      </c>
      <c r="M588" s="19">
        <f>K588*L588</f>
        <v/>
      </c>
      <c r="N588" s="20">
        <f>COUNTIFS('Src_Billing_Aug'!$E$6:$E$774,A588,'Src_Billing_Aug'!$D$6:$D$774,E588)</f>
        <v/>
      </c>
      <c r="O588" s="18">
        <f>IF(N588=0,"",SUMIFS('Src_Billing_Aug'!$I$6:$I$774,'Src_Billing_Aug'!$E$6:$E$774,A588,'Src_Billing_Aug'!$D$6:$D$774,E588))</f>
        <v/>
      </c>
      <c r="P588" s="19">
        <f>IF(N588=0,"",SUMIFS('Src_Billing_Aug'!$L$6:$L$774,'Src_Billing_Aug'!$E$6:$E$774,A588,'Src_Billing_Aug'!$D$6:$D$774,E588))</f>
        <v/>
      </c>
      <c r="Q588" s="19">
        <f>SUMIFS('Src_Billing_Aug'!$M$6:$M$774,'Src_Billing_Aug'!$E$6:$E$774,A588,'Src_Billing_Aug'!$D$6:$D$774,E588)</f>
        <v/>
      </c>
      <c r="R588" s="19">
        <f>Q588-M588</f>
        <v/>
      </c>
      <c r="S588" s="17">
        <f>IF(N588=0,"MISSING CHARGE",IF(N588&gt;1,"DUPLICATE CHARGE",IF(ABS(R588)&lt;0.005,"MATCH","VARIANCE")))</f>
        <v/>
      </c>
      <c r="T588" s="17">
        <f>IF(AND(C588="COVERED",K588&gt;'Parameters &amp; Sources'!$B$13),"BOARD REVIEW - OVER 40 FT","")</f>
        <v/>
      </c>
      <c r="U588" s="17" t="inlineStr">
        <is>
          <t>slip_inventory_2026-08.csv; billing_transactions_2022_2026.csv</t>
        </is>
      </c>
    </row>
    <row r="589">
      <c r="A589" s="21">
        <f>'Src_Inventory'!A631</f>
        <v/>
      </c>
      <c r="B589" s="21">
        <f>'Src_Inventory'!B631</f>
        <v/>
      </c>
      <c r="C589" s="21">
        <f>'Src_Inventory'!G631</f>
        <v/>
      </c>
      <c r="D589" s="21">
        <f>"AC-"&amp;A589</f>
        <v/>
      </c>
      <c r="E589" s="21">
        <f>'Src_Inventory'!L631</f>
        <v/>
      </c>
      <c r="F589" s="21">
        <f>'Src_Inventory'!M631</f>
        <v/>
      </c>
      <c r="G589" s="21">
        <f>'Src_Inventory'!N631</f>
        <v/>
      </c>
      <c r="H589" s="22">
        <f>'Src_Inventory'!O631</f>
        <v/>
      </c>
      <c r="I589" s="22">
        <f>ROUNDUP(H589,0)</f>
        <v/>
      </c>
      <c r="J589" s="22">
        <f>'Src_Inventory'!E631</f>
        <v/>
      </c>
      <c r="K589" s="22">
        <f>MAX(I589,J589)</f>
        <v/>
      </c>
      <c r="L589" s="23">
        <f>IF(C589="COVERED",'Parameters &amp; Sources'!$B$11,'Parameters &amp; Sources'!$B$12)</f>
        <v/>
      </c>
      <c r="M589" s="23">
        <f>K589*L589</f>
        <v/>
      </c>
      <c r="N589" s="24">
        <f>COUNTIFS('Src_Billing_Aug'!$E$6:$E$774,A589,'Src_Billing_Aug'!$D$6:$D$774,E589)</f>
        <v/>
      </c>
      <c r="O589" s="22">
        <f>IF(N589=0,"",SUMIFS('Src_Billing_Aug'!$I$6:$I$774,'Src_Billing_Aug'!$E$6:$E$774,A589,'Src_Billing_Aug'!$D$6:$D$774,E589))</f>
        <v/>
      </c>
      <c r="P589" s="23">
        <f>IF(N589=0,"",SUMIFS('Src_Billing_Aug'!$L$6:$L$774,'Src_Billing_Aug'!$E$6:$E$774,A589,'Src_Billing_Aug'!$D$6:$D$774,E589))</f>
        <v/>
      </c>
      <c r="Q589" s="23">
        <f>SUMIFS('Src_Billing_Aug'!$M$6:$M$774,'Src_Billing_Aug'!$E$6:$E$774,A589,'Src_Billing_Aug'!$D$6:$D$774,E589)</f>
        <v/>
      </c>
      <c r="R589" s="23">
        <f>Q589-M589</f>
        <v/>
      </c>
      <c r="S589" s="21">
        <f>IF(N589=0,"MISSING CHARGE",IF(N589&gt;1,"DUPLICATE CHARGE",IF(ABS(R589)&lt;0.005,"MATCH","VARIANCE")))</f>
        <v/>
      </c>
      <c r="T589" s="21">
        <f>IF(AND(C589="COVERED",K589&gt;'Parameters &amp; Sources'!$B$13),"BOARD REVIEW - OVER 40 FT","")</f>
        <v/>
      </c>
      <c r="U589" s="21" t="inlineStr">
        <is>
          <t>slip_inventory_2026-08.csv; billing_transactions_2022_2026.csv</t>
        </is>
      </c>
    </row>
    <row r="590">
      <c r="A590" s="17">
        <f>'Src_Inventory'!A632</f>
        <v/>
      </c>
      <c r="B590" s="17">
        <f>'Src_Inventory'!B632</f>
        <v/>
      </c>
      <c r="C590" s="17">
        <f>'Src_Inventory'!G632</f>
        <v/>
      </c>
      <c r="D590" s="17">
        <f>"AC-"&amp;A590</f>
        <v/>
      </c>
      <c r="E590" s="17">
        <f>'Src_Inventory'!L632</f>
        <v/>
      </c>
      <c r="F590" s="17">
        <f>'Src_Inventory'!M632</f>
        <v/>
      </c>
      <c r="G590" s="17">
        <f>'Src_Inventory'!N632</f>
        <v/>
      </c>
      <c r="H590" s="18">
        <f>'Src_Inventory'!O632</f>
        <v/>
      </c>
      <c r="I590" s="18">
        <f>ROUNDUP(H590,0)</f>
        <v/>
      </c>
      <c r="J590" s="18">
        <f>'Src_Inventory'!E632</f>
        <v/>
      </c>
      <c r="K590" s="18">
        <f>MAX(I590,J590)</f>
        <v/>
      </c>
      <c r="L590" s="19">
        <f>IF(C590="COVERED",'Parameters &amp; Sources'!$B$11,'Parameters &amp; Sources'!$B$12)</f>
        <v/>
      </c>
      <c r="M590" s="19">
        <f>K590*L590</f>
        <v/>
      </c>
      <c r="N590" s="20">
        <f>COUNTIFS('Src_Billing_Aug'!$E$6:$E$774,A590,'Src_Billing_Aug'!$D$6:$D$774,E590)</f>
        <v/>
      </c>
      <c r="O590" s="18">
        <f>IF(N590=0,"",SUMIFS('Src_Billing_Aug'!$I$6:$I$774,'Src_Billing_Aug'!$E$6:$E$774,A590,'Src_Billing_Aug'!$D$6:$D$774,E590))</f>
        <v/>
      </c>
      <c r="P590" s="19">
        <f>IF(N590=0,"",SUMIFS('Src_Billing_Aug'!$L$6:$L$774,'Src_Billing_Aug'!$E$6:$E$774,A590,'Src_Billing_Aug'!$D$6:$D$774,E590))</f>
        <v/>
      </c>
      <c r="Q590" s="19">
        <f>SUMIFS('Src_Billing_Aug'!$M$6:$M$774,'Src_Billing_Aug'!$E$6:$E$774,A590,'Src_Billing_Aug'!$D$6:$D$774,E590)</f>
        <v/>
      </c>
      <c r="R590" s="19">
        <f>Q590-M590</f>
        <v/>
      </c>
      <c r="S590" s="17">
        <f>IF(N590=0,"MISSING CHARGE",IF(N590&gt;1,"DUPLICATE CHARGE",IF(ABS(R590)&lt;0.005,"MATCH","VARIANCE")))</f>
        <v/>
      </c>
      <c r="T590" s="17">
        <f>IF(AND(C590="COVERED",K590&gt;'Parameters &amp; Sources'!$B$13),"BOARD REVIEW - OVER 40 FT","")</f>
        <v/>
      </c>
      <c r="U590" s="17" t="inlineStr">
        <is>
          <t>slip_inventory_2026-08.csv; billing_transactions_2022_2026.csv</t>
        </is>
      </c>
    </row>
    <row r="591">
      <c r="A591" s="21">
        <f>'Src_Inventory'!A633</f>
        <v/>
      </c>
      <c r="B591" s="21">
        <f>'Src_Inventory'!B633</f>
        <v/>
      </c>
      <c r="C591" s="21">
        <f>'Src_Inventory'!G633</f>
        <v/>
      </c>
      <c r="D591" s="21">
        <f>"AC-"&amp;A591</f>
        <v/>
      </c>
      <c r="E591" s="21">
        <f>'Src_Inventory'!L633</f>
        <v/>
      </c>
      <c r="F591" s="21">
        <f>'Src_Inventory'!M633</f>
        <v/>
      </c>
      <c r="G591" s="21">
        <f>'Src_Inventory'!N633</f>
        <v/>
      </c>
      <c r="H591" s="22">
        <f>'Src_Inventory'!O633</f>
        <v/>
      </c>
      <c r="I591" s="22">
        <f>ROUNDUP(H591,0)</f>
        <v/>
      </c>
      <c r="J591" s="22">
        <f>'Src_Inventory'!E633</f>
        <v/>
      </c>
      <c r="K591" s="22">
        <f>MAX(I591,J591)</f>
        <v/>
      </c>
      <c r="L591" s="23">
        <f>IF(C591="COVERED",'Parameters &amp; Sources'!$B$11,'Parameters &amp; Sources'!$B$12)</f>
        <v/>
      </c>
      <c r="M591" s="23">
        <f>K591*L591</f>
        <v/>
      </c>
      <c r="N591" s="24">
        <f>COUNTIFS('Src_Billing_Aug'!$E$6:$E$774,A591,'Src_Billing_Aug'!$D$6:$D$774,E591)</f>
        <v/>
      </c>
      <c r="O591" s="22">
        <f>IF(N591=0,"",SUMIFS('Src_Billing_Aug'!$I$6:$I$774,'Src_Billing_Aug'!$E$6:$E$774,A591,'Src_Billing_Aug'!$D$6:$D$774,E591))</f>
        <v/>
      </c>
      <c r="P591" s="23">
        <f>IF(N591=0,"",SUMIFS('Src_Billing_Aug'!$L$6:$L$774,'Src_Billing_Aug'!$E$6:$E$774,A591,'Src_Billing_Aug'!$D$6:$D$774,E591))</f>
        <v/>
      </c>
      <c r="Q591" s="23">
        <f>SUMIFS('Src_Billing_Aug'!$M$6:$M$774,'Src_Billing_Aug'!$E$6:$E$774,A591,'Src_Billing_Aug'!$D$6:$D$774,E591)</f>
        <v/>
      </c>
      <c r="R591" s="23">
        <f>Q591-M591</f>
        <v/>
      </c>
      <c r="S591" s="21">
        <f>IF(N591=0,"MISSING CHARGE",IF(N591&gt;1,"DUPLICATE CHARGE",IF(ABS(R591)&lt;0.005,"MATCH","VARIANCE")))</f>
        <v/>
      </c>
      <c r="T591" s="21">
        <f>IF(AND(C591="COVERED",K591&gt;'Parameters &amp; Sources'!$B$13),"BOARD REVIEW - OVER 40 FT","")</f>
        <v/>
      </c>
      <c r="U591" s="21" t="inlineStr">
        <is>
          <t>slip_inventory_2026-08.csv; billing_transactions_2022_2026.csv</t>
        </is>
      </c>
    </row>
    <row r="592">
      <c r="A592" s="17">
        <f>'Src_Inventory'!A634</f>
        <v/>
      </c>
      <c r="B592" s="17">
        <f>'Src_Inventory'!B634</f>
        <v/>
      </c>
      <c r="C592" s="17">
        <f>'Src_Inventory'!G634</f>
        <v/>
      </c>
      <c r="D592" s="17">
        <f>"AC-"&amp;A592</f>
        <v/>
      </c>
      <c r="E592" s="17">
        <f>'Src_Inventory'!L634</f>
        <v/>
      </c>
      <c r="F592" s="17">
        <f>'Src_Inventory'!M634</f>
        <v/>
      </c>
      <c r="G592" s="17">
        <f>'Src_Inventory'!N634</f>
        <v/>
      </c>
      <c r="H592" s="18">
        <f>'Src_Inventory'!O634</f>
        <v/>
      </c>
      <c r="I592" s="18">
        <f>ROUNDUP(H592,0)</f>
        <v/>
      </c>
      <c r="J592" s="18">
        <f>'Src_Inventory'!E634</f>
        <v/>
      </c>
      <c r="K592" s="18">
        <f>MAX(I592,J592)</f>
        <v/>
      </c>
      <c r="L592" s="19">
        <f>IF(C592="COVERED",'Parameters &amp; Sources'!$B$11,'Parameters &amp; Sources'!$B$12)</f>
        <v/>
      </c>
      <c r="M592" s="19">
        <f>K592*L592</f>
        <v/>
      </c>
      <c r="N592" s="20">
        <f>COUNTIFS('Src_Billing_Aug'!$E$6:$E$774,A592,'Src_Billing_Aug'!$D$6:$D$774,E592)</f>
        <v/>
      </c>
      <c r="O592" s="18">
        <f>IF(N592=0,"",SUMIFS('Src_Billing_Aug'!$I$6:$I$774,'Src_Billing_Aug'!$E$6:$E$774,A592,'Src_Billing_Aug'!$D$6:$D$774,E592))</f>
        <v/>
      </c>
      <c r="P592" s="19">
        <f>IF(N592=0,"",SUMIFS('Src_Billing_Aug'!$L$6:$L$774,'Src_Billing_Aug'!$E$6:$E$774,A592,'Src_Billing_Aug'!$D$6:$D$774,E592))</f>
        <v/>
      </c>
      <c r="Q592" s="19">
        <f>SUMIFS('Src_Billing_Aug'!$M$6:$M$774,'Src_Billing_Aug'!$E$6:$E$774,A592,'Src_Billing_Aug'!$D$6:$D$774,E592)</f>
        <v/>
      </c>
      <c r="R592" s="19">
        <f>Q592-M592</f>
        <v/>
      </c>
      <c r="S592" s="17">
        <f>IF(N592=0,"MISSING CHARGE",IF(N592&gt;1,"DUPLICATE CHARGE",IF(ABS(R592)&lt;0.005,"MATCH","VARIANCE")))</f>
        <v/>
      </c>
      <c r="T592" s="17">
        <f>IF(AND(C592="COVERED",K592&gt;'Parameters &amp; Sources'!$B$13),"BOARD REVIEW - OVER 40 FT","")</f>
        <v/>
      </c>
      <c r="U592" s="17" t="inlineStr">
        <is>
          <t>slip_inventory_2026-08.csv; billing_transactions_2022_2026.csv</t>
        </is>
      </c>
    </row>
    <row r="593">
      <c r="A593" s="21">
        <f>'Src_Inventory'!A635</f>
        <v/>
      </c>
      <c r="B593" s="21">
        <f>'Src_Inventory'!B635</f>
        <v/>
      </c>
      <c r="C593" s="21">
        <f>'Src_Inventory'!G635</f>
        <v/>
      </c>
      <c r="D593" s="21">
        <f>"AC-"&amp;A593</f>
        <v/>
      </c>
      <c r="E593" s="21">
        <f>'Src_Inventory'!L635</f>
        <v/>
      </c>
      <c r="F593" s="21">
        <f>'Src_Inventory'!M635</f>
        <v/>
      </c>
      <c r="G593" s="21">
        <f>'Src_Inventory'!N635</f>
        <v/>
      </c>
      <c r="H593" s="22">
        <f>'Src_Inventory'!O635</f>
        <v/>
      </c>
      <c r="I593" s="22">
        <f>ROUNDUP(H593,0)</f>
        <v/>
      </c>
      <c r="J593" s="22">
        <f>'Src_Inventory'!E635</f>
        <v/>
      </c>
      <c r="K593" s="22">
        <f>MAX(I593,J593)</f>
        <v/>
      </c>
      <c r="L593" s="23">
        <f>IF(C593="COVERED",'Parameters &amp; Sources'!$B$11,'Parameters &amp; Sources'!$B$12)</f>
        <v/>
      </c>
      <c r="M593" s="23">
        <f>K593*L593</f>
        <v/>
      </c>
      <c r="N593" s="24">
        <f>COUNTIFS('Src_Billing_Aug'!$E$6:$E$774,A593,'Src_Billing_Aug'!$D$6:$D$774,E593)</f>
        <v/>
      </c>
      <c r="O593" s="22">
        <f>IF(N593=0,"",SUMIFS('Src_Billing_Aug'!$I$6:$I$774,'Src_Billing_Aug'!$E$6:$E$774,A593,'Src_Billing_Aug'!$D$6:$D$774,E593))</f>
        <v/>
      </c>
      <c r="P593" s="23">
        <f>IF(N593=0,"",SUMIFS('Src_Billing_Aug'!$L$6:$L$774,'Src_Billing_Aug'!$E$6:$E$774,A593,'Src_Billing_Aug'!$D$6:$D$774,E593))</f>
        <v/>
      </c>
      <c r="Q593" s="23">
        <f>SUMIFS('Src_Billing_Aug'!$M$6:$M$774,'Src_Billing_Aug'!$E$6:$E$774,A593,'Src_Billing_Aug'!$D$6:$D$774,E593)</f>
        <v/>
      </c>
      <c r="R593" s="23">
        <f>Q593-M593</f>
        <v/>
      </c>
      <c r="S593" s="21">
        <f>IF(N593=0,"MISSING CHARGE",IF(N593&gt;1,"DUPLICATE CHARGE",IF(ABS(R593)&lt;0.005,"MATCH","VARIANCE")))</f>
        <v/>
      </c>
      <c r="T593" s="21">
        <f>IF(AND(C593="COVERED",K593&gt;'Parameters &amp; Sources'!$B$13),"BOARD REVIEW - OVER 40 FT","")</f>
        <v/>
      </c>
      <c r="U593" s="21" t="inlineStr">
        <is>
          <t>slip_inventory_2026-08.csv; billing_transactions_2022_2026.csv</t>
        </is>
      </c>
    </row>
    <row r="594">
      <c r="A594" s="17">
        <f>'Src_Inventory'!A636</f>
        <v/>
      </c>
      <c r="B594" s="17">
        <f>'Src_Inventory'!B636</f>
        <v/>
      </c>
      <c r="C594" s="17">
        <f>'Src_Inventory'!G636</f>
        <v/>
      </c>
      <c r="D594" s="17">
        <f>"AC-"&amp;A594</f>
        <v/>
      </c>
      <c r="E594" s="17">
        <f>'Src_Inventory'!L636</f>
        <v/>
      </c>
      <c r="F594" s="17">
        <f>'Src_Inventory'!M636</f>
        <v/>
      </c>
      <c r="G594" s="17">
        <f>'Src_Inventory'!N636</f>
        <v/>
      </c>
      <c r="H594" s="18">
        <f>'Src_Inventory'!O636</f>
        <v/>
      </c>
      <c r="I594" s="18">
        <f>ROUNDUP(H594,0)</f>
        <v/>
      </c>
      <c r="J594" s="18">
        <f>'Src_Inventory'!E636</f>
        <v/>
      </c>
      <c r="K594" s="18">
        <f>MAX(I594,J594)</f>
        <v/>
      </c>
      <c r="L594" s="19">
        <f>IF(C594="COVERED",'Parameters &amp; Sources'!$B$11,'Parameters &amp; Sources'!$B$12)</f>
        <v/>
      </c>
      <c r="M594" s="19">
        <f>K594*L594</f>
        <v/>
      </c>
      <c r="N594" s="20">
        <f>COUNTIFS('Src_Billing_Aug'!$E$6:$E$774,A594,'Src_Billing_Aug'!$D$6:$D$774,E594)</f>
        <v/>
      </c>
      <c r="O594" s="18">
        <f>IF(N594=0,"",SUMIFS('Src_Billing_Aug'!$I$6:$I$774,'Src_Billing_Aug'!$E$6:$E$774,A594,'Src_Billing_Aug'!$D$6:$D$774,E594))</f>
        <v/>
      </c>
      <c r="P594" s="19">
        <f>IF(N594=0,"",SUMIFS('Src_Billing_Aug'!$L$6:$L$774,'Src_Billing_Aug'!$E$6:$E$774,A594,'Src_Billing_Aug'!$D$6:$D$774,E594))</f>
        <v/>
      </c>
      <c r="Q594" s="19">
        <f>SUMIFS('Src_Billing_Aug'!$M$6:$M$774,'Src_Billing_Aug'!$E$6:$E$774,A594,'Src_Billing_Aug'!$D$6:$D$774,E594)</f>
        <v/>
      </c>
      <c r="R594" s="19">
        <f>Q594-M594</f>
        <v/>
      </c>
      <c r="S594" s="17">
        <f>IF(N594=0,"MISSING CHARGE",IF(N594&gt;1,"DUPLICATE CHARGE",IF(ABS(R594)&lt;0.005,"MATCH","VARIANCE")))</f>
        <v/>
      </c>
      <c r="T594" s="17">
        <f>IF(AND(C594="COVERED",K594&gt;'Parameters &amp; Sources'!$B$13),"BOARD REVIEW - OVER 40 FT","")</f>
        <v/>
      </c>
      <c r="U594" s="17" t="inlineStr">
        <is>
          <t>slip_inventory_2026-08.csv; billing_transactions_2022_2026.csv</t>
        </is>
      </c>
    </row>
    <row r="595">
      <c r="A595" s="21">
        <f>'Src_Inventory'!A639</f>
        <v/>
      </c>
      <c r="B595" s="21">
        <f>'Src_Inventory'!B639</f>
        <v/>
      </c>
      <c r="C595" s="21">
        <f>'Src_Inventory'!G639</f>
        <v/>
      </c>
      <c r="D595" s="21">
        <f>"AC-"&amp;A595</f>
        <v/>
      </c>
      <c r="E595" s="21">
        <f>'Src_Inventory'!L639</f>
        <v/>
      </c>
      <c r="F595" s="21">
        <f>'Src_Inventory'!M639</f>
        <v/>
      </c>
      <c r="G595" s="21">
        <f>'Src_Inventory'!N639</f>
        <v/>
      </c>
      <c r="H595" s="22">
        <f>'Src_Inventory'!O639</f>
        <v/>
      </c>
      <c r="I595" s="22">
        <f>ROUNDUP(H595,0)</f>
        <v/>
      </c>
      <c r="J595" s="22">
        <f>'Src_Inventory'!E639</f>
        <v/>
      </c>
      <c r="K595" s="22">
        <f>MAX(I595,J595)</f>
        <v/>
      </c>
      <c r="L595" s="23">
        <f>IF(C595="COVERED",'Parameters &amp; Sources'!$B$11,'Parameters &amp; Sources'!$B$12)</f>
        <v/>
      </c>
      <c r="M595" s="23">
        <f>K595*L595</f>
        <v/>
      </c>
      <c r="N595" s="24">
        <f>COUNTIFS('Src_Billing_Aug'!$E$6:$E$774,A595,'Src_Billing_Aug'!$D$6:$D$774,E595)</f>
        <v/>
      </c>
      <c r="O595" s="22">
        <f>IF(N595=0,"",SUMIFS('Src_Billing_Aug'!$I$6:$I$774,'Src_Billing_Aug'!$E$6:$E$774,A595,'Src_Billing_Aug'!$D$6:$D$774,E595))</f>
        <v/>
      </c>
      <c r="P595" s="23">
        <f>IF(N595=0,"",SUMIFS('Src_Billing_Aug'!$L$6:$L$774,'Src_Billing_Aug'!$E$6:$E$774,A595,'Src_Billing_Aug'!$D$6:$D$774,E595))</f>
        <v/>
      </c>
      <c r="Q595" s="23">
        <f>SUMIFS('Src_Billing_Aug'!$M$6:$M$774,'Src_Billing_Aug'!$E$6:$E$774,A595,'Src_Billing_Aug'!$D$6:$D$774,E595)</f>
        <v/>
      </c>
      <c r="R595" s="23">
        <f>Q595-M595</f>
        <v/>
      </c>
      <c r="S595" s="21">
        <f>IF(N595=0,"MISSING CHARGE",IF(N595&gt;1,"DUPLICATE CHARGE",IF(ABS(R595)&lt;0.005,"MATCH","VARIANCE")))</f>
        <v/>
      </c>
      <c r="T595" s="21">
        <f>IF(AND(C595="COVERED",K595&gt;'Parameters &amp; Sources'!$B$13),"BOARD REVIEW - OVER 40 FT","")</f>
        <v/>
      </c>
      <c r="U595" s="21" t="inlineStr">
        <is>
          <t>slip_inventory_2026-08.csv; billing_transactions_2022_2026.csv</t>
        </is>
      </c>
    </row>
    <row r="596">
      <c r="A596" s="17">
        <f>'Src_Inventory'!A640</f>
        <v/>
      </c>
      <c r="B596" s="17">
        <f>'Src_Inventory'!B640</f>
        <v/>
      </c>
      <c r="C596" s="17">
        <f>'Src_Inventory'!G640</f>
        <v/>
      </c>
      <c r="D596" s="17">
        <f>"AC-"&amp;A596</f>
        <v/>
      </c>
      <c r="E596" s="17">
        <f>'Src_Inventory'!L640</f>
        <v/>
      </c>
      <c r="F596" s="17">
        <f>'Src_Inventory'!M640</f>
        <v/>
      </c>
      <c r="G596" s="17">
        <f>'Src_Inventory'!N640</f>
        <v/>
      </c>
      <c r="H596" s="18">
        <f>'Src_Inventory'!O640</f>
        <v/>
      </c>
      <c r="I596" s="18">
        <f>ROUNDUP(H596,0)</f>
        <v/>
      </c>
      <c r="J596" s="18">
        <f>'Src_Inventory'!E640</f>
        <v/>
      </c>
      <c r="K596" s="18">
        <f>MAX(I596,J596)</f>
        <v/>
      </c>
      <c r="L596" s="19">
        <f>IF(C596="COVERED",'Parameters &amp; Sources'!$B$11,'Parameters &amp; Sources'!$B$12)</f>
        <v/>
      </c>
      <c r="M596" s="19">
        <f>K596*L596</f>
        <v/>
      </c>
      <c r="N596" s="20">
        <f>COUNTIFS('Src_Billing_Aug'!$E$6:$E$774,A596,'Src_Billing_Aug'!$D$6:$D$774,E596)</f>
        <v/>
      </c>
      <c r="O596" s="18">
        <f>IF(N596=0,"",SUMIFS('Src_Billing_Aug'!$I$6:$I$774,'Src_Billing_Aug'!$E$6:$E$774,A596,'Src_Billing_Aug'!$D$6:$D$774,E596))</f>
        <v/>
      </c>
      <c r="P596" s="19">
        <f>IF(N596=0,"",SUMIFS('Src_Billing_Aug'!$L$6:$L$774,'Src_Billing_Aug'!$E$6:$E$774,A596,'Src_Billing_Aug'!$D$6:$D$774,E596))</f>
        <v/>
      </c>
      <c r="Q596" s="19">
        <f>SUMIFS('Src_Billing_Aug'!$M$6:$M$774,'Src_Billing_Aug'!$E$6:$E$774,A596,'Src_Billing_Aug'!$D$6:$D$774,E596)</f>
        <v/>
      </c>
      <c r="R596" s="19">
        <f>Q596-M596</f>
        <v/>
      </c>
      <c r="S596" s="17">
        <f>IF(N596=0,"MISSING CHARGE",IF(N596&gt;1,"DUPLICATE CHARGE",IF(ABS(R596)&lt;0.005,"MATCH","VARIANCE")))</f>
        <v/>
      </c>
      <c r="T596" s="17">
        <f>IF(AND(C596="COVERED",K596&gt;'Parameters &amp; Sources'!$B$13),"BOARD REVIEW - OVER 40 FT","")</f>
        <v/>
      </c>
      <c r="U596" s="17" t="inlineStr">
        <is>
          <t>slip_inventory_2026-08.csv; billing_transactions_2022_2026.csv</t>
        </is>
      </c>
    </row>
    <row r="597">
      <c r="A597" s="21">
        <f>'Src_Inventory'!A641</f>
        <v/>
      </c>
      <c r="B597" s="21">
        <f>'Src_Inventory'!B641</f>
        <v/>
      </c>
      <c r="C597" s="21">
        <f>'Src_Inventory'!G641</f>
        <v/>
      </c>
      <c r="D597" s="21">
        <f>"AC-"&amp;A597</f>
        <v/>
      </c>
      <c r="E597" s="21">
        <f>'Src_Inventory'!L641</f>
        <v/>
      </c>
      <c r="F597" s="21">
        <f>'Src_Inventory'!M641</f>
        <v/>
      </c>
      <c r="G597" s="21">
        <f>'Src_Inventory'!N641</f>
        <v/>
      </c>
      <c r="H597" s="22">
        <f>'Src_Inventory'!O641</f>
        <v/>
      </c>
      <c r="I597" s="22">
        <f>ROUNDUP(H597,0)</f>
        <v/>
      </c>
      <c r="J597" s="22">
        <f>'Src_Inventory'!E641</f>
        <v/>
      </c>
      <c r="K597" s="22">
        <f>MAX(I597,J597)</f>
        <v/>
      </c>
      <c r="L597" s="23">
        <f>IF(C597="COVERED",'Parameters &amp; Sources'!$B$11,'Parameters &amp; Sources'!$B$12)</f>
        <v/>
      </c>
      <c r="M597" s="23">
        <f>K597*L597</f>
        <v/>
      </c>
      <c r="N597" s="24">
        <f>COUNTIFS('Src_Billing_Aug'!$E$6:$E$774,A597,'Src_Billing_Aug'!$D$6:$D$774,E597)</f>
        <v/>
      </c>
      <c r="O597" s="22">
        <f>IF(N597=0,"",SUMIFS('Src_Billing_Aug'!$I$6:$I$774,'Src_Billing_Aug'!$E$6:$E$774,A597,'Src_Billing_Aug'!$D$6:$D$774,E597))</f>
        <v/>
      </c>
      <c r="P597" s="23">
        <f>IF(N597=0,"",SUMIFS('Src_Billing_Aug'!$L$6:$L$774,'Src_Billing_Aug'!$E$6:$E$774,A597,'Src_Billing_Aug'!$D$6:$D$774,E597))</f>
        <v/>
      </c>
      <c r="Q597" s="23">
        <f>SUMIFS('Src_Billing_Aug'!$M$6:$M$774,'Src_Billing_Aug'!$E$6:$E$774,A597,'Src_Billing_Aug'!$D$6:$D$774,E597)</f>
        <v/>
      </c>
      <c r="R597" s="23">
        <f>Q597-M597</f>
        <v/>
      </c>
      <c r="S597" s="21">
        <f>IF(N597=0,"MISSING CHARGE",IF(N597&gt;1,"DUPLICATE CHARGE",IF(ABS(R597)&lt;0.005,"MATCH","VARIANCE")))</f>
        <v/>
      </c>
      <c r="T597" s="21">
        <f>IF(AND(C597="COVERED",K597&gt;'Parameters &amp; Sources'!$B$13),"BOARD REVIEW - OVER 40 FT","")</f>
        <v/>
      </c>
      <c r="U597" s="21" t="inlineStr">
        <is>
          <t>slip_inventory_2026-08.csv; billing_transactions_2022_2026.csv</t>
        </is>
      </c>
    </row>
    <row r="598">
      <c r="A598" s="17">
        <f>'Src_Inventory'!A642</f>
        <v/>
      </c>
      <c r="B598" s="17">
        <f>'Src_Inventory'!B642</f>
        <v/>
      </c>
      <c r="C598" s="17">
        <f>'Src_Inventory'!G642</f>
        <v/>
      </c>
      <c r="D598" s="17">
        <f>"AC-"&amp;A598</f>
        <v/>
      </c>
      <c r="E598" s="17">
        <f>'Src_Inventory'!L642</f>
        <v/>
      </c>
      <c r="F598" s="17">
        <f>'Src_Inventory'!M642</f>
        <v/>
      </c>
      <c r="G598" s="17">
        <f>'Src_Inventory'!N642</f>
        <v/>
      </c>
      <c r="H598" s="18">
        <f>'Src_Inventory'!O642</f>
        <v/>
      </c>
      <c r="I598" s="18">
        <f>ROUNDUP(H598,0)</f>
        <v/>
      </c>
      <c r="J598" s="18">
        <f>'Src_Inventory'!E642</f>
        <v/>
      </c>
      <c r="K598" s="18">
        <f>MAX(I598,J598)</f>
        <v/>
      </c>
      <c r="L598" s="19">
        <f>IF(C598="COVERED",'Parameters &amp; Sources'!$B$11,'Parameters &amp; Sources'!$B$12)</f>
        <v/>
      </c>
      <c r="M598" s="19">
        <f>K598*L598</f>
        <v/>
      </c>
      <c r="N598" s="20">
        <f>COUNTIFS('Src_Billing_Aug'!$E$6:$E$774,A598,'Src_Billing_Aug'!$D$6:$D$774,E598)</f>
        <v/>
      </c>
      <c r="O598" s="18">
        <f>IF(N598=0,"",SUMIFS('Src_Billing_Aug'!$I$6:$I$774,'Src_Billing_Aug'!$E$6:$E$774,A598,'Src_Billing_Aug'!$D$6:$D$774,E598))</f>
        <v/>
      </c>
      <c r="P598" s="19">
        <f>IF(N598=0,"",SUMIFS('Src_Billing_Aug'!$L$6:$L$774,'Src_Billing_Aug'!$E$6:$E$774,A598,'Src_Billing_Aug'!$D$6:$D$774,E598))</f>
        <v/>
      </c>
      <c r="Q598" s="19">
        <f>SUMIFS('Src_Billing_Aug'!$M$6:$M$774,'Src_Billing_Aug'!$E$6:$E$774,A598,'Src_Billing_Aug'!$D$6:$D$774,E598)</f>
        <v/>
      </c>
      <c r="R598" s="19">
        <f>Q598-M598</f>
        <v/>
      </c>
      <c r="S598" s="17">
        <f>IF(N598=0,"MISSING CHARGE",IF(N598&gt;1,"DUPLICATE CHARGE",IF(ABS(R598)&lt;0.005,"MATCH","VARIANCE")))</f>
        <v/>
      </c>
      <c r="T598" s="17">
        <f>IF(AND(C598="COVERED",K598&gt;'Parameters &amp; Sources'!$B$13),"BOARD REVIEW - OVER 40 FT","")</f>
        <v/>
      </c>
      <c r="U598" s="17" t="inlineStr">
        <is>
          <t>slip_inventory_2026-08.csv; billing_transactions_2022_2026.csv</t>
        </is>
      </c>
    </row>
    <row r="599">
      <c r="A599" s="21">
        <f>'Src_Inventory'!A643</f>
        <v/>
      </c>
      <c r="B599" s="21">
        <f>'Src_Inventory'!B643</f>
        <v/>
      </c>
      <c r="C599" s="21">
        <f>'Src_Inventory'!G643</f>
        <v/>
      </c>
      <c r="D599" s="21">
        <f>"AC-"&amp;A599</f>
        <v/>
      </c>
      <c r="E599" s="21">
        <f>'Src_Inventory'!L643</f>
        <v/>
      </c>
      <c r="F599" s="21">
        <f>'Src_Inventory'!M643</f>
        <v/>
      </c>
      <c r="G599" s="21">
        <f>'Src_Inventory'!N643</f>
        <v/>
      </c>
      <c r="H599" s="22">
        <f>'Src_Inventory'!O643</f>
        <v/>
      </c>
      <c r="I599" s="22">
        <f>ROUNDUP(H599,0)</f>
        <v/>
      </c>
      <c r="J599" s="22">
        <f>'Src_Inventory'!E643</f>
        <v/>
      </c>
      <c r="K599" s="22">
        <f>MAX(I599,J599)</f>
        <v/>
      </c>
      <c r="L599" s="23">
        <f>IF(C599="COVERED",'Parameters &amp; Sources'!$B$11,'Parameters &amp; Sources'!$B$12)</f>
        <v/>
      </c>
      <c r="M599" s="23">
        <f>K599*L599</f>
        <v/>
      </c>
      <c r="N599" s="24">
        <f>COUNTIFS('Src_Billing_Aug'!$E$6:$E$774,A599,'Src_Billing_Aug'!$D$6:$D$774,E599)</f>
        <v/>
      </c>
      <c r="O599" s="22">
        <f>IF(N599=0,"",SUMIFS('Src_Billing_Aug'!$I$6:$I$774,'Src_Billing_Aug'!$E$6:$E$774,A599,'Src_Billing_Aug'!$D$6:$D$774,E599))</f>
        <v/>
      </c>
      <c r="P599" s="23">
        <f>IF(N599=0,"",SUMIFS('Src_Billing_Aug'!$L$6:$L$774,'Src_Billing_Aug'!$E$6:$E$774,A599,'Src_Billing_Aug'!$D$6:$D$774,E599))</f>
        <v/>
      </c>
      <c r="Q599" s="23">
        <f>SUMIFS('Src_Billing_Aug'!$M$6:$M$774,'Src_Billing_Aug'!$E$6:$E$774,A599,'Src_Billing_Aug'!$D$6:$D$774,E599)</f>
        <v/>
      </c>
      <c r="R599" s="23">
        <f>Q599-M599</f>
        <v/>
      </c>
      <c r="S599" s="21">
        <f>IF(N599=0,"MISSING CHARGE",IF(N599&gt;1,"DUPLICATE CHARGE",IF(ABS(R599)&lt;0.005,"MATCH","VARIANCE")))</f>
        <v/>
      </c>
      <c r="T599" s="21">
        <f>IF(AND(C599="COVERED",K599&gt;'Parameters &amp; Sources'!$B$13),"BOARD REVIEW - OVER 40 FT","")</f>
        <v/>
      </c>
      <c r="U599" s="21" t="inlineStr">
        <is>
          <t>slip_inventory_2026-08.csv; billing_transactions_2022_2026.csv</t>
        </is>
      </c>
    </row>
    <row r="600">
      <c r="A600" s="17">
        <f>'Src_Inventory'!A646</f>
        <v/>
      </c>
      <c r="B600" s="17">
        <f>'Src_Inventory'!B646</f>
        <v/>
      </c>
      <c r="C600" s="17">
        <f>'Src_Inventory'!G646</f>
        <v/>
      </c>
      <c r="D600" s="17">
        <f>"AC-"&amp;A600</f>
        <v/>
      </c>
      <c r="E600" s="17">
        <f>'Src_Inventory'!L646</f>
        <v/>
      </c>
      <c r="F600" s="17">
        <f>'Src_Inventory'!M646</f>
        <v/>
      </c>
      <c r="G600" s="17">
        <f>'Src_Inventory'!N646</f>
        <v/>
      </c>
      <c r="H600" s="18">
        <f>'Src_Inventory'!O646</f>
        <v/>
      </c>
      <c r="I600" s="18">
        <f>ROUNDUP(H600,0)</f>
        <v/>
      </c>
      <c r="J600" s="18">
        <f>'Src_Inventory'!E646</f>
        <v/>
      </c>
      <c r="K600" s="18">
        <f>MAX(I600,J600)</f>
        <v/>
      </c>
      <c r="L600" s="19">
        <f>IF(C600="COVERED",'Parameters &amp; Sources'!$B$11,'Parameters &amp; Sources'!$B$12)</f>
        <v/>
      </c>
      <c r="M600" s="19">
        <f>K600*L600</f>
        <v/>
      </c>
      <c r="N600" s="20">
        <f>COUNTIFS('Src_Billing_Aug'!$E$6:$E$774,A600,'Src_Billing_Aug'!$D$6:$D$774,E600)</f>
        <v/>
      </c>
      <c r="O600" s="18">
        <f>IF(N600=0,"",SUMIFS('Src_Billing_Aug'!$I$6:$I$774,'Src_Billing_Aug'!$E$6:$E$774,A600,'Src_Billing_Aug'!$D$6:$D$774,E600))</f>
        <v/>
      </c>
      <c r="P600" s="19">
        <f>IF(N600=0,"",SUMIFS('Src_Billing_Aug'!$L$6:$L$774,'Src_Billing_Aug'!$E$6:$E$774,A600,'Src_Billing_Aug'!$D$6:$D$774,E600))</f>
        <v/>
      </c>
      <c r="Q600" s="19">
        <f>SUMIFS('Src_Billing_Aug'!$M$6:$M$774,'Src_Billing_Aug'!$E$6:$E$774,A600,'Src_Billing_Aug'!$D$6:$D$774,E600)</f>
        <v/>
      </c>
      <c r="R600" s="19">
        <f>Q600-M600</f>
        <v/>
      </c>
      <c r="S600" s="17">
        <f>IF(N600=0,"MISSING CHARGE",IF(N600&gt;1,"DUPLICATE CHARGE",IF(ABS(R600)&lt;0.005,"MATCH","VARIANCE")))</f>
        <v/>
      </c>
      <c r="T600" s="17">
        <f>IF(AND(C600="COVERED",K600&gt;'Parameters &amp; Sources'!$B$13),"BOARD REVIEW - OVER 40 FT","")</f>
        <v/>
      </c>
      <c r="U600" s="17" t="inlineStr">
        <is>
          <t>slip_inventory_2026-08.csv; billing_transactions_2022_2026.csv</t>
        </is>
      </c>
    </row>
    <row r="601">
      <c r="A601" s="21">
        <f>'Src_Inventory'!A648</f>
        <v/>
      </c>
      <c r="B601" s="21">
        <f>'Src_Inventory'!B648</f>
        <v/>
      </c>
      <c r="C601" s="21">
        <f>'Src_Inventory'!G648</f>
        <v/>
      </c>
      <c r="D601" s="21">
        <f>"AC-"&amp;A601</f>
        <v/>
      </c>
      <c r="E601" s="21">
        <f>'Src_Inventory'!L648</f>
        <v/>
      </c>
      <c r="F601" s="21">
        <f>'Src_Inventory'!M648</f>
        <v/>
      </c>
      <c r="G601" s="21">
        <f>'Src_Inventory'!N648</f>
        <v/>
      </c>
      <c r="H601" s="22">
        <f>'Src_Inventory'!O648</f>
        <v/>
      </c>
      <c r="I601" s="22">
        <f>ROUNDUP(H601,0)</f>
        <v/>
      </c>
      <c r="J601" s="22">
        <f>'Src_Inventory'!E648</f>
        <v/>
      </c>
      <c r="K601" s="22">
        <f>MAX(I601,J601)</f>
        <v/>
      </c>
      <c r="L601" s="23">
        <f>IF(C601="COVERED",'Parameters &amp; Sources'!$B$11,'Parameters &amp; Sources'!$B$12)</f>
        <v/>
      </c>
      <c r="M601" s="23">
        <f>K601*L601</f>
        <v/>
      </c>
      <c r="N601" s="24">
        <f>COUNTIFS('Src_Billing_Aug'!$E$6:$E$774,A601,'Src_Billing_Aug'!$D$6:$D$774,E601)</f>
        <v/>
      </c>
      <c r="O601" s="22">
        <f>IF(N601=0,"",SUMIFS('Src_Billing_Aug'!$I$6:$I$774,'Src_Billing_Aug'!$E$6:$E$774,A601,'Src_Billing_Aug'!$D$6:$D$774,E601))</f>
        <v/>
      </c>
      <c r="P601" s="23">
        <f>IF(N601=0,"",SUMIFS('Src_Billing_Aug'!$L$6:$L$774,'Src_Billing_Aug'!$E$6:$E$774,A601,'Src_Billing_Aug'!$D$6:$D$774,E601))</f>
        <v/>
      </c>
      <c r="Q601" s="23">
        <f>SUMIFS('Src_Billing_Aug'!$M$6:$M$774,'Src_Billing_Aug'!$E$6:$E$774,A601,'Src_Billing_Aug'!$D$6:$D$774,E601)</f>
        <v/>
      </c>
      <c r="R601" s="23">
        <f>Q601-M601</f>
        <v/>
      </c>
      <c r="S601" s="21">
        <f>IF(N601=0,"MISSING CHARGE",IF(N601&gt;1,"DUPLICATE CHARGE",IF(ABS(R601)&lt;0.005,"MATCH","VARIANCE")))</f>
        <v/>
      </c>
      <c r="T601" s="21">
        <f>IF(AND(C601="COVERED",K601&gt;'Parameters &amp; Sources'!$B$13),"BOARD REVIEW - OVER 40 FT","")</f>
        <v/>
      </c>
      <c r="U601" s="21" t="inlineStr">
        <is>
          <t>slip_inventory_2026-08.csv; billing_transactions_2022_2026.csv</t>
        </is>
      </c>
    </row>
    <row r="602">
      <c r="A602" s="17">
        <f>'Src_Inventory'!A649</f>
        <v/>
      </c>
      <c r="B602" s="17">
        <f>'Src_Inventory'!B649</f>
        <v/>
      </c>
      <c r="C602" s="17">
        <f>'Src_Inventory'!G649</f>
        <v/>
      </c>
      <c r="D602" s="17">
        <f>"AC-"&amp;A602</f>
        <v/>
      </c>
      <c r="E602" s="17">
        <f>'Src_Inventory'!L649</f>
        <v/>
      </c>
      <c r="F602" s="17">
        <f>'Src_Inventory'!M649</f>
        <v/>
      </c>
      <c r="G602" s="17">
        <f>'Src_Inventory'!N649</f>
        <v/>
      </c>
      <c r="H602" s="18">
        <f>'Src_Inventory'!O649</f>
        <v/>
      </c>
      <c r="I602" s="18">
        <f>ROUNDUP(H602,0)</f>
        <v/>
      </c>
      <c r="J602" s="18">
        <f>'Src_Inventory'!E649</f>
        <v/>
      </c>
      <c r="K602" s="18">
        <f>MAX(I602,J602)</f>
        <v/>
      </c>
      <c r="L602" s="19">
        <f>IF(C602="COVERED",'Parameters &amp; Sources'!$B$11,'Parameters &amp; Sources'!$B$12)</f>
        <v/>
      </c>
      <c r="M602" s="19">
        <f>K602*L602</f>
        <v/>
      </c>
      <c r="N602" s="20">
        <f>COUNTIFS('Src_Billing_Aug'!$E$6:$E$774,A602,'Src_Billing_Aug'!$D$6:$D$774,E602)</f>
        <v/>
      </c>
      <c r="O602" s="18">
        <f>IF(N602=0,"",SUMIFS('Src_Billing_Aug'!$I$6:$I$774,'Src_Billing_Aug'!$E$6:$E$774,A602,'Src_Billing_Aug'!$D$6:$D$774,E602))</f>
        <v/>
      </c>
      <c r="P602" s="19">
        <f>IF(N602=0,"",SUMIFS('Src_Billing_Aug'!$L$6:$L$774,'Src_Billing_Aug'!$E$6:$E$774,A602,'Src_Billing_Aug'!$D$6:$D$774,E602))</f>
        <v/>
      </c>
      <c r="Q602" s="19">
        <f>SUMIFS('Src_Billing_Aug'!$M$6:$M$774,'Src_Billing_Aug'!$E$6:$E$774,A602,'Src_Billing_Aug'!$D$6:$D$774,E602)</f>
        <v/>
      </c>
      <c r="R602" s="19">
        <f>Q602-M602</f>
        <v/>
      </c>
      <c r="S602" s="17">
        <f>IF(N602=0,"MISSING CHARGE",IF(N602&gt;1,"DUPLICATE CHARGE",IF(ABS(R602)&lt;0.005,"MATCH","VARIANCE")))</f>
        <v/>
      </c>
      <c r="T602" s="17">
        <f>IF(AND(C602="COVERED",K602&gt;'Parameters &amp; Sources'!$B$13),"BOARD REVIEW - OVER 40 FT","")</f>
        <v/>
      </c>
      <c r="U602" s="17" t="inlineStr">
        <is>
          <t>slip_inventory_2026-08.csv; billing_transactions_2022_2026.csv</t>
        </is>
      </c>
    </row>
    <row r="603">
      <c r="A603" s="21">
        <f>'Src_Inventory'!A651</f>
        <v/>
      </c>
      <c r="B603" s="21">
        <f>'Src_Inventory'!B651</f>
        <v/>
      </c>
      <c r="C603" s="21">
        <f>'Src_Inventory'!G651</f>
        <v/>
      </c>
      <c r="D603" s="21">
        <f>"AC-"&amp;A603</f>
        <v/>
      </c>
      <c r="E603" s="21">
        <f>'Src_Inventory'!L651</f>
        <v/>
      </c>
      <c r="F603" s="21">
        <f>'Src_Inventory'!M651</f>
        <v/>
      </c>
      <c r="G603" s="21">
        <f>'Src_Inventory'!N651</f>
        <v/>
      </c>
      <c r="H603" s="22">
        <f>'Src_Inventory'!O651</f>
        <v/>
      </c>
      <c r="I603" s="22">
        <f>ROUNDUP(H603,0)</f>
        <v/>
      </c>
      <c r="J603" s="22">
        <f>'Src_Inventory'!E651</f>
        <v/>
      </c>
      <c r="K603" s="22">
        <f>MAX(I603,J603)</f>
        <v/>
      </c>
      <c r="L603" s="23">
        <f>IF(C603="COVERED",'Parameters &amp; Sources'!$B$11,'Parameters &amp; Sources'!$B$12)</f>
        <v/>
      </c>
      <c r="M603" s="23">
        <f>K603*L603</f>
        <v/>
      </c>
      <c r="N603" s="24">
        <f>COUNTIFS('Src_Billing_Aug'!$E$6:$E$774,A603,'Src_Billing_Aug'!$D$6:$D$774,E603)</f>
        <v/>
      </c>
      <c r="O603" s="22">
        <f>IF(N603=0,"",SUMIFS('Src_Billing_Aug'!$I$6:$I$774,'Src_Billing_Aug'!$E$6:$E$774,A603,'Src_Billing_Aug'!$D$6:$D$774,E603))</f>
        <v/>
      </c>
      <c r="P603" s="23">
        <f>IF(N603=0,"",SUMIFS('Src_Billing_Aug'!$L$6:$L$774,'Src_Billing_Aug'!$E$6:$E$774,A603,'Src_Billing_Aug'!$D$6:$D$774,E603))</f>
        <v/>
      </c>
      <c r="Q603" s="23">
        <f>SUMIFS('Src_Billing_Aug'!$M$6:$M$774,'Src_Billing_Aug'!$E$6:$E$774,A603,'Src_Billing_Aug'!$D$6:$D$774,E603)</f>
        <v/>
      </c>
      <c r="R603" s="23">
        <f>Q603-M603</f>
        <v/>
      </c>
      <c r="S603" s="21">
        <f>IF(N603=0,"MISSING CHARGE",IF(N603&gt;1,"DUPLICATE CHARGE",IF(ABS(R603)&lt;0.005,"MATCH","VARIANCE")))</f>
        <v/>
      </c>
      <c r="T603" s="21">
        <f>IF(AND(C603="COVERED",K603&gt;'Parameters &amp; Sources'!$B$13),"BOARD REVIEW - OVER 40 FT","")</f>
        <v/>
      </c>
      <c r="U603" s="21" t="inlineStr">
        <is>
          <t>slip_inventory_2026-08.csv; billing_transactions_2022_2026.csv</t>
        </is>
      </c>
    </row>
    <row r="604">
      <c r="A604" s="17">
        <f>'Src_Inventory'!A652</f>
        <v/>
      </c>
      <c r="B604" s="17">
        <f>'Src_Inventory'!B652</f>
        <v/>
      </c>
      <c r="C604" s="17">
        <f>'Src_Inventory'!G652</f>
        <v/>
      </c>
      <c r="D604" s="17">
        <f>"AC-"&amp;A604</f>
        <v/>
      </c>
      <c r="E604" s="17">
        <f>'Src_Inventory'!L652</f>
        <v/>
      </c>
      <c r="F604" s="17">
        <f>'Src_Inventory'!M652</f>
        <v/>
      </c>
      <c r="G604" s="17">
        <f>'Src_Inventory'!N652</f>
        <v/>
      </c>
      <c r="H604" s="18">
        <f>'Src_Inventory'!O652</f>
        <v/>
      </c>
      <c r="I604" s="18">
        <f>ROUNDUP(H604,0)</f>
        <v/>
      </c>
      <c r="J604" s="18">
        <f>'Src_Inventory'!E652</f>
        <v/>
      </c>
      <c r="K604" s="18">
        <f>MAX(I604,J604)</f>
        <v/>
      </c>
      <c r="L604" s="19">
        <f>IF(C604="COVERED",'Parameters &amp; Sources'!$B$11,'Parameters &amp; Sources'!$B$12)</f>
        <v/>
      </c>
      <c r="M604" s="19">
        <f>K604*L604</f>
        <v/>
      </c>
      <c r="N604" s="20">
        <f>COUNTIFS('Src_Billing_Aug'!$E$6:$E$774,A604,'Src_Billing_Aug'!$D$6:$D$774,E604)</f>
        <v/>
      </c>
      <c r="O604" s="18">
        <f>IF(N604=0,"",SUMIFS('Src_Billing_Aug'!$I$6:$I$774,'Src_Billing_Aug'!$E$6:$E$774,A604,'Src_Billing_Aug'!$D$6:$D$774,E604))</f>
        <v/>
      </c>
      <c r="P604" s="19">
        <f>IF(N604=0,"",SUMIFS('Src_Billing_Aug'!$L$6:$L$774,'Src_Billing_Aug'!$E$6:$E$774,A604,'Src_Billing_Aug'!$D$6:$D$774,E604))</f>
        <v/>
      </c>
      <c r="Q604" s="19">
        <f>SUMIFS('Src_Billing_Aug'!$M$6:$M$774,'Src_Billing_Aug'!$E$6:$E$774,A604,'Src_Billing_Aug'!$D$6:$D$774,E604)</f>
        <v/>
      </c>
      <c r="R604" s="19">
        <f>Q604-M604</f>
        <v/>
      </c>
      <c r="S604" s="17">
        <f>IF(N604=0,"MISSING CHARGE",IF(N604&gt;1,"DUPLICATE CHARGE",IF(ABS(R604)&lt;0.005,"MATCH","VARIANCE")))</f>
        <v/>
      </c>
      <c r="T604" s="17">
        <f>IF(AND(C604="COVERED",K604&gt;'Parameters &amp; Sources'!$B$13),"BOARD REVIEW - OVER 40 FT","")</f>
        <v/>
      </c>
      <c r="U604" s="17" t="inlineStr">
        <is>
          <t>slip_inventory_2026-08.csv; billing_transactions_2022_2026.csv</t>
        </is>
      </c>
    </row>
    <row r="605">
      <c r="A605" s="21">
        <f>'Src_Inventory'!A653</f>
        <v/>
      </c>
      <c r="B605" s="21">
        <f>'Src_Inventory'!B653</f>
        <v/>
      </c>
      <c r="C605" s="21">
        <f>'Src_Inventory'!G653</f>
        <v/>
      </c>
      <c r="D605" s="21">
        <f>"AC-"&amp;A605</f>
        <v/>
      </c>
      <c r="E605" s="21">
        <f>'Src_Inventory'!L653</f>
        <v/>
      </c>
      <c r="F605" s="21">
        <f>'Src_Inventory'!M653</f>
        <v/>
      </c>
      <c r="G605" s="21">
        <f>'Src_Inventory'!N653</f>
        <v/>
      </c>
      <c r="H605" s="22">
        <f>'Src_Inventory'!O653</f>
        <v/>
      </c>
      <c r="I605" s="22">
        <f>ROUNDUP(H605,0)</f>
        <v/>
      </c>
      <c r="J605" s="22">
        <f>'Src_Inventory'!E653</f>
        <v/>
      </c>
      <c r="K605" s="22">
        <f>MAX(I605,J605)</f>
        <v/>
      </c>
      <c r="L605" s="23">
        <f>IF(C605="COVERED",'Parameters &amp; Sources'!$B$11,'Parameters &amp; Sources'!$B$12)</f>
        <v/>
      </c>
      <c r="M605" s="23">
        <f>K605*L605</f>
        <v/>
      </c>
      <c r="N605" s="24">
        <f>COUNTIFS('Src_Billing_Aug'!$E$6:$E$774,A605,'Src_Billing_Aug'!$D$6:$D$774,E605)</f>
        <v/>
      </c>
      <c r="O605" s="22">
        <f>IF(N605=0,"",SUMIFS('Src_Billing_Aug'!$I$6:$I$774,'Src_Billing_Aug'!$E$6:$E$774,A605,'Src_Billing_Aug'!$D$6:$D$774,E605))</f>
        <v/>
      </c>
      <c r="P605" s="23">
        <f>IF(N605=0,"",SUMIFS('Src_Billing_Aug'!$L$6:$L$774,'Src_Billing_Aug'!$E$6:$E$774,A605,'Src_Billing_Aug'!$D$6:$D$774,E605))</f>
        <v/>
      </c>
      <c r="Q605" s="23">
        <f>SUMIFS('Src_Billing_Aug'!$M$6:$M$774,'Src_Billing_Aug'!$E$6:$E$774,A605,'Src_Billing_Aug'!$D$6:$D$774,E605)</f>
        <v/>
      </c>
      <c r="R605" s="23">
        <f>Q605-M605</f>
        <v/>
      </c>
      <c r="S605" s="21">
        <f>IF(N605=0,"MISSING CHARGE",IF(N605&gt;1,"DUPLICATE CHARGE",IF(ABS(R605)&lt;0.005,"MATCH","VARIANCE")))</f>
        <v/>
      </c>
      <c r="T605" s="21">
        <f>IF(AND(C605="COVERED",K605&gt;'Parameters &amp; Sources'!$B$13),"BOARD REVIEW - OVER 40 FT","")</f>
        <v/>
      </c>
      <c r="U605" s="21" t="inlineStr">
        <is>
          <t>slip_inventory_2026-08.csv; billing_transactions_2022_2026.csv</t>
        </is>
      </c>
    </row>
    <row r="606">
      <c r="A606" s="17">
        <f>'Src_Inventory'!A654</f>
        <v/>
      </c>
      <c r="B606" s="17">
        <f>'Src_Inventory'!B654</f>
        <v/>
      </c>
      <c r="C606" s="17">
        <f>'Src_Inventory'!G654</f>
        <v/>
      </c>
      <c r="D606" s="17">
        <f>"AC-"&amp;A606</f>
        <v/>
      </c>
      <c r="E606" s="17">
        <f>'Src_Inventory'!L654</f>
        <v/>
      </c>
      <c r="F606" s="17">
        <f>'Src_Inventory'!M654</f>
        <v/>
      </c>
      <c r="G606" s="17">
        <f>'Src_Inventory'!N654</f>
        <v/>
      </c>
      <c r="H606" s="18">
        <f>'Src_Inventory'!O654</f>
        <v/>
      </c>
      <c r="I606" s="18">
        <f>ROUNDUP(H606,0)</f>
        <v/>
      </c>
      <c r="J606" s="18">
        <f>'Src_Inventory'!E654</f>
        <v/>
      </c>
      <c r="K606" s="18">
        <f>MAX(I606,J606)</f>
        <v/>
      </c>
      <c r="L606" s="19">
        <f>IF(C606="COVERED",'Parameters &amp; Sources'!$B$11,'Parameters &amp; Sources'!$B$12)</f>
        <v/>
      </c>
      <c r="M606" s="19">
        <f>K606*L606</f>
        <v/>
      </c>
      <c r="N606" s="20">
        <f>COUNTIFS('Src_Billing_Aug'!$E$6:$E$774,A606,'Src_Billing_Aug'!$D$6:$D$774,E606)</f>
        <v/>
      </c>
      <c r="O606" s="18">
        <f>IF(N606=0,"",SUMIFS('Src_Billing_Aug'!$I$6:$I$774,'Src_Billing_Aug'!$E$6:$E$774,A606,'Src_Billing_Aug'!$D$6:$D$774,E606))</f>
        <v/>
      </c>
      <c r="P606" s="19">
        <f>IF(N606=0,"",SUMIFS('Src_Billing_Aug'!$L$6:$L$774,'Src_Billing_Aug'!$E$6:$E$774,A606,'Src_Billing_Aug'!$D$6:$D$774,E606))</f>
        <v/>
      </c>
      <c r="Q606" s="19">
        <f>SUMIFS('Src_Billing_Aug'!$M$6:$M$774,'Src_Billing_Aug'!$E$6:$E$774,A606,'Src_Billing_Aug'!$D$6:$D$774,E606)</f>
        <v/>
      </c>
      <c r="R606" s="19">
        <f>Q606-M606</f>
        <v/>
      </c>
      <c r="S606" s="17">
        <f>IF(N606=0,"MISSING CHARGE",IF(N606&gt;1,"DUPLICATE CHARGE",IF(ABS(R606)&lt;0.005,"MATCH","VARIANCE")))</f>
        <v/>
      </c>
      <c r="T606" s="17">
        <f>IF(AND(C606="COVERED",K606&gt;'Parameters &amp; Sources'!$B$13),"BOARD REVIEW - OVER 40 FT","")</f>
        <v/>
      </c>
      <c r="U606" s="17" t="inlineStr">
        <is>
          <t>slip_inventory_2026-08.csv; billing_transactions_2022_2026.csv</t>
        </is>
      </c>
    </row>
    <row r="607">
      <c r="A607" s="21">
        <f>'Src_Inventory'!A655</f>
        <v/>
      </c>
      <c r="B607" s="21">
        <f>'Src_Inventory'!B655</f>
        <v/>
      </c>
      <c r="C607" s="21">
        <f>'Src_Inventory'!G655</f>
        <v/>
      </c>
      <c r="D607" s="21">
        <f>"AC-"&amp;A607</f>
        <v/>
      </c>
      <c r="E607" s="21">
        <f>'Src_Inventory'!L655</f>
        <v/>
      </c>
      <c r="F607" s="21">
        <f>'Src_Inventory'!M655</f>
        <v/>
      </c>
      <c r="G607" s="21">
        <f>'Src_Inventory'!N655</f>
        <v/>
      </c>
      <c r="H607" s="22">
        <f>'Src_Inventory'!O655</f>
        <v/>
      </c>
      <c r="I607" s="22">
        <f>ROUNDUP(H607,0)</f>
        <v/>
      </c>
      <c r="J607" s="22">
        <f>'Src_Inventory'!E655</f>
        <v/>
      </c>
      <c r="K607" s="22">
        <f>MAX(I607,J607)</f>
        <v/>
      </c>
      <c r="L607" s="23">
        <f>IF(C607="COVERED",'Parameters &amp; Sources'!$B$11,'Parameters &amp; Sources'!$B$12)</f>
        <v/>
      </c>
      <c r="M607" s="23">
        <f>K607*L607</f>
        <v/>
      </c>
      <c r="N607" s="24">
        <f>COUNTIFS('Src_Billing_Aug'!$E$6:$E$774,A607,'Src_Billing_Aug'!$D$6:$D$774,E607)</f>
        <v/>
      </c>
      <c r="O607" s="22">
        <f>IF(N607=0,"",SUMIFS('Src_Billing_Aug'!$I$6:$I$774,'Src_Billing_Aug'!$E$6:$E$774,A607,'Src_Billing_Aug'!$D$6:$D$774,E607))</f>
        <v/>
      </c>
      <c r="P607" s="23">
        <f>IF(N607=0,"",SUMIFS('Src_Billing_Aug'!$L$6:$L$774,'Src_Billing_Aug'!$E$6:$E$774,A607,'Src_Billing_Aug'!$D$6:$D$774,E607))</f>
        <v/>
      </c>
      <c r="Q607" s="23">
        <f>SUMIFS('Src_Billing_Aug'!$M$6:$M$774,'Src_Billing_Aug'!$E$6:$E$774,A607,'Src_Billing_Aug'!$D$6:$D$774,E607)</f>
        <v/>
      </c>
      <c r="R607" s="23">
        <f>Q607-M607</f>
        <v/>
      </c>
      <c r="S607" s="21">
        <f>IF(N607=0,"MISSING CHARGE",IF(N607&gt;1,"DUPLICATE CHARGE",IF(ABS(R607)&lt;0.005,"MATCH","VARIANCE")))</f>
        <v/>
      </c>
      <c r="T607" s="21">
        <f>IF(AND(C607="COVERED",K607&gt;'Parameters &amp; Sources'!$B$13),"BOARD REVIEW - OVER 40 FT","")</f>
        <v/>
      </c>
      <c r="U607" s="21" t="inlineStr">
        <is>
          <t>slip_inventory_2026-08.csv; billing_transactions_2022_2026.csv</t>
        </is>
      </c>
    </row>
    <row r="608">
      <c r="A608" s="17">
        <f>'Src_Inventory'!A657</f>
        <v/>
      </c>
      <c r="B608" s="17">
        <f>'Src_Inventory'!B657</f>
        <v/>
      </c>
      <c r="C608" s="17">
        <f>'Src_Inventory'!G657</f>
        <v/>
      </c>
      <c r="D608" s="17">
        <f>"AC-"&amp;A608</f>
        <v/>
      </c>
      <c r="E608" s="17">
        <f>'Src_Inventory'!L657</f>
        <v/>
      </c>
      <c r="F608" s="17">
        <f>'Src_Inventory'!M657</f>
        <v/>
      </c>
      <c r="G608" s="17">
        <f>'Src_Inventory'!N657</f>
        <v/>
      </c>
      <c r="H608" s="18">
        <f>'Src_Inventory'!O657</f>
        <v/>
      </c>
      <c r="I608" s="18">
        <f>ROUNDUP(H608,0)</f>
        <v/>
      </c>
      <c r="J608" s="18">
        <f>'Src_Inventory'!E657</f>
        <v/>
      </c>
      <c r="K608" s="18">
        <f>MAX(I608,J608)</f>
        <v/>
      </c>
      <c r="L608" s="19">
        <f>IF(C608="COVERED",'Parameters &amp; Sources'!$B$11,'Parameters &amp; Sources'!$B$12)</f>
        <v/>
      </c>
      <c r="M608" s="19">
        <f>K608*L608</f>
        <v/>
      </c>
      <c r="N608" s="20">
        <f>COUNTIFS('Src_Billing_Aug'!$E$6:$E$774,A608,'Src_Billing_Aug'!$D$6:$D$774,E608)</f>
        <v/>
      </c>
      <c r="O608" s="18">
        <f>IF(N608=0,"",SUMIFS('Src_Billing_Aug'!$I$6:$I$774,'Src_Billing_Aug'!$E$6:$E$774,A608,'Src_Billing_Aug'!$D$6:$D$774,E608))</f>
        <v/>
      </c>
      <c r="P608" s="19">
        <f>IF(N608=0,"",SUMIFS('Src_Billing_Aug'!$L$6:$L$774,'Src_Billing_Aug'!$E$6:$E$774,A608,'Src_Billing_Aug'!$D$6:$D$774,E608))</f>
        <v/>
      </c>
      <c r="Q608" s="19">
        <f>SUMIFS('Src_Billing_Aug'!$M$6:$M$774,'Src_Billing_Aug'!$E$6:$E$774,A608,'Src_Billing_Aug'!$D$6:$D$774,E608)</f>
        <v/>
      </c>
      <c r="R608" s="19">
        <f>Q608-M608</f>
        <v/>
      </c>
      <c r="S608" s="17">
        <f>IF(N608=0,"MISSING CHARGE",IF(N608&gt;1,"DUPLICATE CHARGE",IF(ABS(R608)&lt;0.005,"MATCH","VARIANCE")))</f>
        <v/>
      </c>
      <c r="T608" s="17">
        <f>IF(AND(C608="COVERED",K608&gt;'Parameters &amp; Sources'!$B$13),"BOARD REVIEW - OVER 40 FT","")</f>
        <v/>
      </c>
      <c r="U608" s="17" t="inlineStr">
        <is>
          <t>slip_inventory_2026-08.csv; billing_transactions_2022_2026.csv</t>
        </is>
      </c>
    </row>
    <row r="609">
      <c r="A609" s="21">
        <f>'Src_Inventory'!A658</f>
        <v/>
      </c>
      <c r="B609" s="21">
        <f>'Src_Inventory'!B658</f>
        <v/>
      </c>
      <c r="C609" s="21">
        <f>'Src_Inventory'!G658</f>
        <v/>
      </c>
      <c r="D609" s="21">
        <f>"AC-"&amp;A609</f>
        <v/>
      </c>
      <c r="E609" s="21">
        <f>'Src_Inventory'!L658</f>
        <v/>
      </c>
      <c r="F609" s="21">
        <f>'Src_Inventory'!M658</f>
        <v/>
      </c>
      <c r="G609" s="21">
        <f>'Src_Inventory'!N658</f>
        <v/>
      </c>
      <c r="H609" s="22">
        <f>'Src_Inventory'!O658</f>
        <v/>
      </c>
      <c r="I609" s="22">
        <f>ROUNDUP(H609,0)</f>
        <v/>
      </c>
      <c r="J609" s="22">
        <f>'Src_Inventory'!E658</f>
        <v/>
      </c>
      <c r="K609" s="22">
        <f>MAX(I609,J609)</f>
        <v/>
      </c>
      <c r="L609" s="23">
        <f>IF(C609="COVERED",'Parameters &amp; Sources'!$B$11,'Parameters &amp; Sources'!$B$12)</f>
        <v/>
      </c>
      <c r="M609" s="23">
        <f>K609*L609</f>
        <v/>
      </c>
      <c r="N609" s="24">
        <f>COUNTIFS('Src_Billing_Aug'!$E$6:$E$774,A609,'Src_Billing_Aug'!$D$6:$D$774,E609)</f>
        <v/>
      </c>
      <c r="O609" s="22">
        <f>IF(N609=0,"",SUMIFS('Src_Billing_Aug'!$I$6:$I$774,'Src_Billing_Aug'!$E$6:$E$774,A609,'Src_Billing_Aug'!$D$6:$D$774,E609))</f>
        <v/>
      </c>
      <c r="P609" s="23">
        <f>IF(N609=0,"",SUMIFS('Src_Billing_Aug'!$L$6:$L$774,'Src_Billing_Aug'!$E$6:$E$774,A609,'Src_Billing_Aug'!$D$6:$D$774,E609))</f>
        <v/>
      </c>
      <c r="Q609" s="23">
        <f>SUMIFS('Src_Billing_Aug'!$M$6:$M$774,'Src_Billing_Aug'!$E$6:$E$774,A609,'Src_Billing_Aug'!$D$6:$D$774,E609)</f>
        <v/>
      </c>
      <c r="R609" s="23">
        <f>Q609-M609</f>
        <v/>
      </c>
      <c r="S609" s="21">
        <f>IF(N609=0,"MISSING CHARGE",IF(N609&gt;1,"DUPLICATE CHARGE",IF(ABS(R609)&lt;0.005,"MATCH","VARIANCE")))</f>
        <v/>
      </c>
      <c r="T609" s="21">
        <f>IF(AND(C609="COVERED",K609&gt;'Parameters &amp; Sources'!$B$13),"BOARD REVIEW - OVER 40 FT","")</f>
        <v/>
      </c>
      <c r="U609" s="21" t="inlineStr">
        <is>
          <t>slip_inventory_2026-08.csv; billing_transactions_2022_2026.csv</t>
        </is>
      </c>
    </row>
    <row r="610">
      <c r="A610" s="17">
        <f>'Src_Inventory'!A659</f>
        <v/>
      </c>
      <c r="B610" s="17">
        <f>'Src_Inventory'!B659</f>
        <v/>
      </c>
      <c r="C610" s="17">
        <f>'Src_Inventory'!G659</f>
        <v/>
      </c>
      <c r="D610" s="17">
        <f>"AC-"&amp;A610</f>
        <v/>
      </c>
      <c r="E610" s="17">
        <f>'Src_Inventory'!L659</f>
        <v/>
      </c>
      <c r="F610" s="17">
        <f>'Src_Inventory'!M659</f>
        <v/>
      </c>
      <c r="G610" s="17">
        <f>'Src_Inventory'!N659</f>
        <v/>
      </c>
      <c r="H610" s="18">
        <f>'Src_Inventory'!O659</f>
        <v/>
      </c>
      <c r="I610" s="18">
        <f>ROUNDUP(H610,0)</f>
        <v/>
      </c>
      <c r="J610" s="18">
        <f>'Src_Inventory'!E659</f>
        <v/>
      </c>
      <c r="K610" s="18">
        <f>MAX(I610,J610)</f>
        <v/>
      </c>
      <c r="L610" s="19">
        <f>IF(C610="COVERED",'Parameters &amp; Sources'!$B$11,'Parameters &amp; Sources'!$B$12)</f>
        <v/>
      </c>
      <c r="M610" s="19">
        <f>K610*L610</f>
        <v/>
      </c>
      <c r="N610" s="20">
        <f>COUNTIFS('Src_Billing_Aug'!$E$6:$E$774,A610,'Src_Billing_Aug'!$D$6:$D$774,E610)</f>
        <v/>
      </c>
      <c r="O610" s="18">
        <f>IF(N610=0,"",SUMIFS('Src_Billing_Aug'!$I$6:$I$774,'Src_Billing_Aug'!$E$6:$E$774,A610,'Src_Billing_Aug'!$D$6:$D$774,E610))</f>
        <v/>
      </c>
      <c r="P610" s="19">
        <f>IF(N610=0,"",SUMIFS('Src_Billing_Aug'!$L$6:$L$774,'Src_Billing_Aug'!$E$6:$E$774,A610,'Src_Billing_Aug'!$D$6:$D$774,E610))</f>
        <v/>
      </c>
      <c r="Q610" s="19">
        <f>SUMIFS('Src_Billing_Aug'!$M$6:$M$774,'Src_Billing_Aug'!$E$6:$E$774,A610,'Src_Billing_Aug'!$D$6:$D$774,E610)</f>
        <v/>
      </c>
      <c r="R610" s="19">
        <f>Q610-M610</f>
        <v/>
      </c>
      <c r="S610" s="17">
        <f>IF(N610=0,"MISSING CHARGE",IF(N610&gt;1,"DUPLICATE CHARGE",IF(ABS(R610)&lt;0.005,"MATCH","VARIANCE")))</f>
        <v/>
      </c>
      <c r="T610" s="17">
        <f>IF(AND(C610="COVERED",K610&gt;'Parameters &amp; Sources'!$B$13),"BOARD REVIEW - OVER 40 FT","")</f>
        <v/>
      </c>
      <c r="U610" s="17" t="inlineStr">
        <is>
          <t>slip_inventory_2026-08.csv; billing_transactions_2022_2026.csv</t>
        </is>
      </c>
    </row>
    <row r="611">
      <c r="A611" s="21">
        <f>'Src_Inventory'!A661</f>
        <v/>
      </c>
      <c r="B611" s="21">
        <f>'Src_Inventory'!B661</f>
        <v/>
      </c>
      <c r="C611" s="21">
        <f>'Src_Inventory'!G661</f>
        <v/>
      </c>
      <c r="D611" s="21">
        <f>"AC-"&amp;A611</f>
        <v/>
      </c>
      <c r="E611" s="21">
        <f>'Src_Inventory'!L661</f>
        <v/>
      </c>
      <c r="F611" s="21">
        <f>'Src_Inventory'!M661</f>
        <v/>
      </c>
      <c r="G611" s="21">
        <f>'Src_Inventory'!N661</f>
        <v/>
      </c>
      <c r="H611" s="22">
        <f>'Src_Inventory'!O661</f>
        <v/>
      </c>
      <c r="I611" s="22">
        <f>ROUNDUP(H611,0)</f>
        <v/>
      </c>
      <c r="J611" s="22">
        <f>'Src_Inventory'!E661</f>
        <v/>
      </c>
      <c r="K611" s="22">
        <f>MAX(I611,J611)</f>
        <v/>
      </c>
      <c r="L611" s="23">
        <f>IF(C611="COVERED",'Parameters &amp; Sources'!$B$11,'Parameters &amp; Sources'!$B$12)</f>
        <v/>
      </c>
      <c r="M611" s="23">
        <f>K611*L611</f>
        <v/>
      </c>
      <c r="N611" s="24">
        <f>COUNTIFS('Src_Billing_Aug'!$E$6:$E$774,A611,'Src_Billing_Aug'!$D$6:$D$774,E611)</f>
        <v/>
      </c>
      <c r="O611" s="22">
        <f>IF(N611=0,"",SUMIFS('Src_Billing_Aug'!$I$6:$I$774,'Src_Billing_Aug'!$E$6:$E$774,A611,'Src_Billing_Aug'!$D$6:$D$774,E611))</f>
        <v/>
      </c>
      <c r="P611" s="23">
        <f>IF(N611=0,"",SUMIFS('Src_Billing_Aug'!$L$6:$L$774,'Src_Billing_Aug'!$E$6:$E$774,A611,'Src_Billing_Aug'!$D$6:$D$774,E611))</f>
        <v/>
      </c>
      <c r="Q611" s="23">
        <f>SUMIFS('Src_Billing_Aug'!$M$6:$M$774,'Src_Billing_Aug'!$E$6:$E$774,A611,'Src_Billing_Aug'!$D$6:$D$774,E611)</f>
        <v/>
      </c>
      <c r="R611" s="23">
        <f>Q611-M611</f>
        <v/>
      </c>
      <c r="S611" s="21">
        <f>IF(N611=0,"MISSING CHARGE",IF(N611&gt;1,"DUPLICATE CHARGE",IF(ABS(R611)&lt;0.005,"MATCH","VARIANCE")))</f>
        <v/>
      </c>
      <c r="T611" s="21">
        <f>IF(AND(C611="COVERED",K611&gt;'Parameters &amp; Sources'!$B$13),"BOARD REVIEW - OVER 40 FT","")</f>
        <v/>
      </c>
      <c r="U611" s="21" t="inlineStr">
        <is>
          <t>slip_inventory_2026-08.csv; billing_transactions_2022_2026.csv</t>
        </is>
      </c>
    </row>
    <row r="612">
      <c r="A612" s="17">
        <f>'Src_Inventory'!A662</f>
        <v/>
      </c>
      <c r="B612" s="17">
        <f>'Src_Inventory'!B662</f>
        <v/>
      </c>
      <c r="C612" s="17">
        <f>'Src_Inventory'!G662</f>
        <v/>
      </c>
      <c r="D612" s="17">
        <f>"AC-"&amp;A612</f>
        <v/>
      </c>
      <c r="E612" s="17">
        <f>'Src_Inventory'!L662</f>
        <v/>
      </c>
      <c r="F612" s="17">
        <f>'Src_Inventory'!M662</f>
        <v/>
      </c>
      <c r="G612" s="17">
        <f>'Src_Inventory'!N662</f>
        <v/>
      </c>
      <c r="H612" s="18">
        <f>'Src_Inventory'!O662</f>
        <v/>
      </c>
      <c r="I612" s="18">
        <f>ROUNDUP(H612,0)</f>
        <v/>
      </c>
      <c r="J612" s="18">
        <f>'Src_Inventory'!E662</f>
        <v/>
      </c>
      <c r="K612" s="18">
        <f>MAX(I612,J612)</f>
        <v/>
      </c>
      <c r="L612" s="19">
        <f>IF(C612="COVERED",'Parameters &amp; Sources'!$B$11,'Parameters &amp; Sources'!$B$12)</f>
        <v/>
      </c>
      <c r="M612" s="19">
        <f>K612*L612</f>
        <v/>
      </c>
      <c r="N612" s="20">
        <f>COUNTIFS('Src_Billing_Aug'!$E$6:$E$774,A612,'Src_Billing_Aug'!$D$6:$D$774,E612)</f>
        <v/>
      </c>
      <c r="O612" s="18">
        <f>IF(N612=0,"",SUMIFS('Src_Billing_Aug'!$I$6:$I$774,'Src_Billing_Aug'!$E$6:$E$774,A612,'Src_Billing_Aug'!$D$6:$D$774,E612))</f>
        <v/>
      </c>
      <c r="P612" s="19">
        <f>IF(N612=0,"",SUMIFS('Src_Billing_Aug'!$L$6:$L$774,'Src_Billing_Aug'!$E$6:$E$774,A612,'Src_Billing_Aug'!$D$6:$D$774,E612))</f>
        <v/>
      </c>
      <c r="Q612" s="19">
        <f>SUMIFS('Src_Billing_Aug'!$M$6:$M$774,'Src_Billing_Aug'!$E$6:$E$774,A612,'Src_Billing_Aug'!$D$6:$D$774,E612)</f>
        <v/>
      </c>
      <c r="R612" s="19">
        <f>Q612-M612</f>
        <v/>
      </c>
      <c r="S612" s="17">
        <f>IF(N612=0,"MISSING CHARGE",IF(N612&gt;1,"DUPLICATE CHARGE",IF(ABS(R612)&lt;0.005,"MATCH","VARIANCE")))</f>
        <v/>
      </c>
      <c r="T612" s="17">
        <f>IF(AND(C612="COVERED",K612&gt;'Parameters &amp; Sources'!$B$13),"BOARD REVIEW - OVER 40 FT","")</f>
        <v/>
      </c>
      <c r="U612" s="17" t="inlineStr">
        <is>
          <t>slip_inventory_2026-08.csv; billing_transactions_2022_2026.csv</t>
        </is>
      </c>
    </row>
    <row r="613">
      <c r="A613" s="21">
        <f>'Src_Inventory'!A663</f>
        <v/>
      </c>
      <c r="B613" s="21">
        <f>'Src_Inventory'!B663</f>
        <v/>
      </c>
      <c r="C613" s="21">
        <f>'Src_Inventory'!G663</f>
        <v/>
      </c>
      <c r="D613" s="21">
        <f>"AC-"&amp;A613</f>
        <v/>
      </c>
      <c r="E613" s="21">
        <f>'Src_Inventory'!L663</f>
        <v/>
      </c>
      <c r="F613" s="21">
        <f>'Src_Inventory'!M663</f>
        <v/>
      </c>
      <c r="G613" s="21">
        <f>'Src_Inventory'!N663</f>
        <v/>
      </c>
      <c r="H613" s="22">
        <f>'Src_Inventory'!O663</f>
        <v/>
      </c>
      <c r="I613" s="22">
        <f>ROUNDUP(H613,0)</f>
        <v/>
      </c>
      <c r="J613" s="22">
        <f>'Src_Inventory'!E663</f>
        <v/>
      </c>
      <c r="K613" s="22">
        <f>MAX(I613,J613)</f>
        <v/>
      </c>
      <c r="L613" s="23">
        <f>IF(C613="COVERED",'Parameters &amp; Sources'!$B$11,'Parameters &amp; Sources'!$B$12)</f>
        <v/>
      </c>
      <c r="M613" s="23">
        <f>K613*L613</f>
        <v/>
      </c>
      <c r="N613" s="24">
        <f>COUNTIFS('Src_Billing_Aug'!$E$6:$E$774,A613,'Src_Billing_Aug'!$D$6:$D$774,E613)</f>
        <v/>
      </c>
      <c r="O613" s="22">
        <f>IF(N613=0,"",SUMIFS('Src_Billing_Aug'!$I$6:$I$774,'Src_Billing_Aug'!$E$6:$E$774,A613,'Src_Billing_Aug'!$D$6:$D$774,E613))</f>
        <v/>
      </c>
      <c r="P613" s="23">
        <f>IF(N613=0,"",SUMIFS('Src_Billing_Aug'!$L$6:$L$774,'Src_Billing_Aug'!$E$6:$E$774,A613,'Src_Billing_Aug'!$D$6:$D$774,E613))</f>
        <v/>
      </c>
      <c r="Q613" s="23">
        <f>SUMIFS('Src_Billing_Aug'!$M$6:$M$774,'Src_Billing_Aug'!$E$6:$E$774,A613,'Src_Billing_Aug'!$D$6:$D$774,E613)</f>
        <v/>
      </c>
      <c r="R613" s="23">
        <f>Q613-M613</f>
        <v/>
      </c>
      <c r="S613" s="21">
        <f>IF(N613=0,"MISSING CHARGE",IF(N613&gt;1,"DUPLICATE CHARGE",IF(ABS(R613)&lt;0.005,"MATCH","VARIANCE")))</f>
        <v/>
      </c>
      <c r="T613" s="21">
        <f>IF(AND(C613="COVERED",K613&gt;'Parameters &amp; Sources'!$B$13),"BOARD REVIEW - OVER 40 FT","")</f>
        <v/>
      </c>
      <c r="U613" s="21" t="inlineStr">
        <is>
          <t>slip_inventory_2026-08.csv; billing_transactions_2022_2026.csv</t>
        </is>
      </c>
    </row>
    <row r="614">
      <c r="A614" s="17">
        <f>'Src_Inventory'!A664</f>
        <v/>
      </c>
      <c r="B614" s="17">
        <f>'Src_Inventory'!B664</f>
        <v/>
      </c>
      <c r="C614" s="17">
        <f>'Src_Inventory'!G664</f>
        <v/>
      </c>
      <c r="D614" s="17">
        <f>"AC-"&amp;A614</f>
        <v/>
      </c>
      <c r="E614" s="17">
        <f>'Src_Inventory'!L664</f>
        <v/>
      </c>
      <c r="F614" s="17">
        <f>'Src_Inventory'!M664</f>
        <v/>
      </c>
      <c r="G614" s="17">
        <f>'Src_Inventory'!N664</f>
        <v/>
      </c>
      <c r="H614" s="18">
        <f>'Src_Inventory'!O664</f>
        <v/>
      </c>
      <c r="I614" s="18">
        <f>ROUNDUP(H614,0)</f>
        <v/>
      </c>
      <c r="J614" s="18">
        <f>'Src_Inventory'!E664</f>
        <v/>
      </c>
      <c r="K614" s="18">
        <f>MAX(I614,J614)</f>
        <v/>
      </c>
      <c r="L614" s="19">
        <f>IF(C614="COVERED",'Parameters &amp; Sources'!$B$11,'Parameters &amp; Sources'!$B$12)</f>
        <v/>
      </c>
      <c r="M614" s="19">
        <f>K614*L614</f>
        <v/>
      </c>
      <c r="N614" s="20">
        <f>COUNTIFS('Src_Billing_Aug'!$E$6:$E$774,A614,'Src_Billing_Aug'!$D$6:$D$774,E614)</f>
        <v/>
      </c>
      <c r="O614" s="18">
        <f>IF(N614=0,"",SUMIFS('Src_Billing_Aug'!$I$6:$I$774,'Src_Billing_Aug'!$E$6:$E$774,A614,'Src_Billing_Aug'!$D$6:$D$774,E614))</f>
        <v/>
      </c>
      <c r="P614" s="19">
        <f>IF(N614=0,"",SUMIFS('Src_Billing_Aug'!$L$6:$L$774,'Src_Billing_Aug'!$E$6:$E$774,A614,'Src_Billing_Aug'!$D$6:$D$774,E614))</f>
        <v/>
      </c>
      <c r="Q614" s="19">
        <f>SUMIFS('Src_Billing_Aug'!$M$6:$M$774,'Src_Billing_Aug'!$E$6:$E$774,A614,'Src_Billing_Aug'!$D$6:$D$774,E614)</f>
        <v/>
      </c>
      <c r="R614" s="19">
        <f>Q614-M614</f>
        <v/>
      </c>
      <c r="S614" s="17">
        <f>IF(N614=0,"MISSING CHARGE",IF(N614&gt;1,"DUPLICATE CHARGE",IF(ABS(R614)&lt;0.005,"MATCH","VARIANCE")))</f>
        <v/>
      </c>
      <c r="T614" s="17">
        <f>IF(AND(C614="COVERED",K614&gt;'Parameters &amp; Sources'!$B$13),"BOARD REVIEW - OVER 40 FT","")</f>
        <v/>
      </c>
      <c r="U614" s="17" t="inlineStr">
        <is>
          <t>slip_inventory_2026-08.csv; billing_transactions_2022_2026.csv</t>
        </is>
      </c>
    </row>
    <row r="615">
      <c r="A615" s="21">
        <f>'Src_Inventory'!A665</f>
        <v/>
      </c>
      <c r="B615" s="21">
        <f>'Src_Inventory'!B665</f>
        <v/>
      </c>
      <c r="C615" s="21">
        <f>'Src_Inventory'!G665</f>
        <v/>
      </c>
      <c r="D615" s="21">
        <f>"AC-"&amp;A615</f>
        <v/>
      </c>
      <c r="E615" s="21">
        <f>'Src_Inventory'!L665</f>
        <v/>
      </c>
      <c r="F615" s="21">
        <f>'Src_Inventory'!M665</f>
        <v/>
      </c>
      <c r="G615" s="21">
        <f>'Src_Inventory'!N665</f>
        <v/>
      </c>
      <c r="H615" s="22">
        <f>'Src_Inventory'!O665</f>
        <v/>
      </c>
      <c r="I615" s="22">
        <f>ROUNDUP(H615,0)</f>
        <v/>
      </c>
      <c r="J615" s="22">
        <f>'Src_Inventory'!E665</f>
        <v/>
      </c>
      <c r="K615" s="22">
        <f>MAX(I615,J615)</f>
        <v/>
      </c>
      <c r="L615" s="23">
        <f>IF(C615="COVERED",'Parameters &amp; Sources'!$B$11,'Parameters &amp; Sources'!$B$12)</f>
        <v/>
      </c>
      <c r="M615" s="23">
        <f>K615*L615</f>
        <v/>
      </c>
      <c r="N615" s="24">
        <f>COUNTIFS('Src_Billing_Aug'!$E$6:$E$774,A615,'Src_Billing_Aug'!$D$6:$D$774,E615)</f>
        <v/>
      </c>
      <c r="O615" s="22">
        <f>IF(N615=0,"",SUMIFS('Src_Billing_Aug'!$I$6:$I$774,'Src_Billing_Aug'!$E$6:$E$774,A615,'Src_Billing_Aug'!$D$6:$D$774,E615))</f>
        <v/>
      </c>
      <c r="P615" s="23">
        <f>IF(N615=0,"",SUMIFS('Src_Billing_Aug'!$L$6:$L$774,'Src_Billing_Aug'!$E$6:$E$774,A615,'Src_Billing_Aug'!$D$6:$D$774,E615))</f>
        <v/>
      </c>
      <c r="Q615" s="23">
        <f>SUMIFS('Src_Billing_Aug'!$M$6:$M$774,'Src_Billing_Aug'!$E$6:$E$774,A615,'Src_Billing_Aug'!$D$6:$D$774,E615)</f>
        <v/>
      </c>
      <c r="R615" s="23">
        <f>Q615-M615</f>
        <v/>
      </c>
      <c r="S615" s="21">
        <f>IF(N615=0,"MISSING CHARGE",IF(N615&gt;1,"DUPLICATE CHARGE",IF(ABS(R615)&lt;0.005,"MATCH","VARIANCE")))</f>
        <v/>
      </c>
      <c r="T615" s="21">
        <f>IF(AND(C615="COVERED",K615&gt;'Parameters &amp; Sources'!$B$13),"BOARD REVIEW - OVER 40 FT","")</f>
        <v/>
      </c>
      <c r="U615" s="21" t="inlineStr">
        <is>
          <t>slip_inventory_2026-08.csv; billing_transactions_2022_2026.csv</t>
        </is>
      </c>
    </row>
    <row r="616">
      <c r="A616" s="17">
        <f>'Src_Inventory'!A666</f>
        <v/>
      </c>
      <c r="B616" s="17">
        <f>'Src_Inventory'!B666</f>
        <v/>
      </c>
      <c r="C616" s="17">
        <f>'Src_Inventory'!G666</f>
        <v/>
      </c>
      <c r="D616" s="17">
        <f>"AC-"&amp;A616</f>
        <v/>
      </c>
      <c r="E616" s="17">
        <f>'Src_Inventory'!L666</f>
        <v/>
      </c>
      <c r="F616" s="17">
        <f>'Src_Inventory'!M666</f>
        <v/>
      </c>
      <c r="G616" s="17">
        <f>'Src_Inventory'!N666</f>
        <v/>
      </c>
      <c r="H616" s="18">
        <f>'Src_Inventory'!O666</f>
        <v/>
      </c>
      <c r="I616" s="18">
        <f>ROUNDUP(H616,0)</f>
        <v/>
      </c>
      <c r="J616" s="18">
        <f>'Src_Inventory'!E666</f>
        <v/>
      </c>
      <c r="K616" s="18">
        <f>MAX(I616,J616)</f>
        <v/>
      </c>
      <c r="L616" s="19">
        <f>IF(C616="COVERED",'Parameters &amp; Sources'!$B$11,'Parameters &amp; Sources'!$B$12)</f>
        <v/>
      </c>
      <c r="M616" s="19">
        <f>K616*L616</f>
        <v/>
      </c>
      <c r="N616" s="20">
        <f>COUNTIFS('Src_Billing_Aug'!$E$6:$E$774,A616,'Src_Billing_Aug'!$D$6:$D$774,E616)</f>
        <v/>
      </c>
      <c r="O616" s="18">
        <f>IF(N616=0,"",SUMIFS('Src_Billing_Aug'!$I$6:$I$774,'Src_Billing_Aug'!$E$6:$E$774,A616,'Src_Billing_Aug'!$D$6:$D$774,E616))</f>
        <v/>
      </c>
      <c r="P616" s="19">
        <f>IF(N616=0,"",SUMIFS('Src_Billing_Aug'!$L$6:$L$774,'Src_Billing_Aug'!$E$6:$E$774,A616,'Src_Billing_Aug'!$D$6:$D$774,E616))</f>
        <v/>
      </c>
      <c r="Q616" s="19">
        <f>SUMIFS('Src_Billing_Aug'!$M$6:$M$774,'Src_Billing_Aug'!$E$6:$E$774,A616,'Src_Billing_Aug'!$D$6:$D$774,E616)</f>
        <v/>
      </c>
      <c r="R616" s="19">
        <f>Q616-M616</f>
        <v/>
      </c>
      <c r="S616" s="17">
        <f>IF(N616=0,"MISSING CHARGE",IF(N616&gt;1,"DUPLICATE CHARGE",IF(ABS(R616)&lt;0.005,"MATCH","VARIANCE")))</f>
        <v/>
      </c>
      <c r="T616" s="17">
        <f>IF(AND(C616="COVERED",K616&gt;'Parameters &amp; Sources'!$B$13),"BOARD REVIEW - OVER 40 FT","")</f>
        <v/>
      </c>
      <c r="U616" s="17" t="inlineStr">
        <is>
          <t>slip_inventory_2026-08.csv; billing_transactions_2022_2026.csv</t>
        </is>
      </c>
    </row>
    <row r="617">
      <c r="A617" s="21">
        <f>'Src_Inventory'!A667</f>
        <v/>
      </c>
      <c r="B617" s="21">
        <f>'Src_Inventory'!B667</f>
        <v/>
      </c>
      <c r="C617" s="21">
        <f>'Src_Inventory'!G667</f>
        <v/>
      </c>
      <c r="D617" s="21">
        <f>"AC-"&amp;A617</f>
        <v/>
      </c>
      <c r="E617" s="21">
        <f>'Src_Inventory'!L667</f>
        <v/>
      </c>
      <c r="F617" s="21">
        <f>'Src_Inventory'!M667</f>
        <v/>
      </c>
      <c r="G617" s="21">
        <f>'Src_Inventory'!N667</f>
        <v/>
      </c>
      <c r="H617" s="22">
        <f>'Src_Inventory'!O667</f>
        <v/>
      </c>
      <c r="I617" s="22">
        <f>ROUNDUP(H617,0)</f>
        <v/>
      </c>
      <c r="J617" s="22">
        <f>'Src_Inventory'!E667</f>
        <v/>
      </c>
      <c r="K617" s="22">
        <f>MAX(I617,J617)</f>
        <v/>
      </c>
      <c r="L617" s="23">
        <f>IF(C617="COVERED",'Parameters &amp; Sources'!$B$11,'Parameters &amp; Sources'!$B$12)</f>
        <v/>
      </c>
      <c r="M617" s="23">
        <f>K617*L617</f>
        <v/>
      </c>
      <c r="N617" s="24">
        <f>COUNTIFS('Src_Billing_Aug'!$E$6:$E$774,A617,'Src_Billing_Aug'!$D$6:$D$774,E617)</f>
        <v/>
      </c>
      <c r="O617" s="22">
        <f>IF(N617=0,"",SUMIFS('Src_Billing_Aug'!$I$6:$I$774,'Src_Billing_Aug'!$E$6:$E$774,A617,'Src_Billing_Aug'!$D$6:$D$774,E617))</f>
        <v/>
      </c>
      <c r="P617" s="23">
        <f>IF(N617=0,"",SUMIFS('Src_Billing_Aug'!$L$6:$L$774,'Src_Billing_Aug'!$E$6:$E$774,A617,'Src_Billing_Aug'!$D$6:$D$774,E617))</f>
        <v/>
      </c>
      <c r="Q617" s="23">
        <f>SUMIFS('Src_Billing_Aug'!$M$6:$M$774,'Src_Billing_Aug'!$E$6:$E$774,A617,'Src_Billing_Aug'!$D$6:$D$774,E617)</f>
        <v/>
      </c>
      <c r="R617" s="23">
        <f>Q617-M617</f>
        <v/>
      </c>
      <c r="S617" s="21">
        <f>IF(N617=0,"MISSING CHARGE",IF(N617&gt;1,"DUPLICATE CHARGE",IF(ABS(R617)&lt;0.005,"MATCH","VARIANCE")))</f>
        <v/>
      </c>
      <c r="T617" s="21">
        <f>IF(AND(C617="COVERED",K617&gt;'Parameters &amp; Sources'!$B$13),"BOARD REVIEW - OVER 40 FT","")</f>
        <v/>
      </c>
      <c r="U617" s="21" t="inlineStr">
        <is>
          <t>slip_inventory_2026-08.csv; billing_transactions_2022_2026.csv</t>
        </is>
      </c>
    </row>
    <row r="618">
      <c r="A618" s="17">
        <f>'Src_Inventory'!A668</f>
        <v/>
      </c>
      <c r="B618" s="17">
        <f>'Src_Inventory'!B668</f>
        <v/>
      </c>
      <c r="C618" s="17">
        <f>'Src_Inventory'!G668</f>
        <v/>
      </c>
      <c r="D618" s="17">
        <f>"AC-"&amp;A618</f>
        <v/>
      </c>
      <c r="E618" s="17">
        <f>'Src_Inventory'!L668</f>
        <v/>
      </c>
      <c r="F618" s="17">
        <f>'Src_Inventory'!M668</f>
        <v/>
      </c>
      <c r="G618" s="17">
        <f>'Src_Inventory'!N668</f>
        <v/>
      </c>
      <c r="H618" s="18">
        <f>'Src_Inventory'!O668</f>
        <v/>
      </c>
      <c r="I618" s="18">
        <f>ROUNDUP(H618,0)</f>
        <v/>
      </c>
      <c r="J618" s="18">
        <f>'Src_Inventory'!E668</f>
        <v/>
      </c>
      <c r="K618" s="18">
        <f>MAX(I618,J618)</f>
        <v/>
      </c>
      <c r="L618" s="19">
        <f>IF(C618="COVERED",'Parameters &amp; Sources'!$B$11,'Parameters &amp; Sources'!$B$12)</f>
        <v/>
      </c>
      <c r="M618" s="19">
        <f>K618*L618</f>
        <v/>
      </c>
      <c r="N618" s="20">
        <f>COUNTIFS('Src_Billing_Aug'!$E$6:$E$774,A618,'Src_Billing_Aug'!$D$6:$D$774,E618)</f>
        <v/>
      </c>
      <c r="O618" s="18">
        <f>IF(N618=0,"",SUMIFS('Src_Billing_Aug'!$I$6:$I$774,'Src_Billing_Aug'!$E$6:$E$774,A618,'Src_Billing_Aug'!$D$6:$D$774,E618))</f>
        <v/>
      </c>
      <c r="P618" s="19">
        <f>IF(N618=0,"",SUMIFS('Src_Billing_Aug'!$L$6:$L$774,'Src_Billing_Aug'!$E$6:$E$774,A618,'Src_Billing_Aug'!$D$6:$D$774,E618))</f>
        <v/>
      </c>
      <c r="Q618" s="19">
        <f>SUMIFS('Src_Billing_Aug'!$M$6:$M$774,'Src_Billing_Aug'!$E$6:$E$774,A618,'Src_Billing_Aug'!$D$6:$D$774,E618)</f>
        <v/>
      </c>
      <c r="R618" s="19">
        <f>Q618-M618</f>
        <v/>
      </c>
      <c r="S618" s="17">
        <f>IF(N618=0,"MISSING CHARGE",IF(N618&gt;1,"DUPLICATE CHARGE",IF(ABS(R618)&lt;0.005,"MATCH","VARIANCE")))</f>
        <v/>
      </c>
      <c r="T618" s="17">
        <f>IF(AND(C618="COVERED",K618&gt;'Parameters &amp; Sources'!$B$13),"BOARD REVIEW - OVER 40 FT","")</f>
        <v/>
      </c>
      <c r="U618" s="17" t="inlineStr">
        <is>
          <t>slip_inventory_2026-08.csv; billing_transactions_2022_2026.csv</t>
        </is>
      </c>
    </row>
    <row r="619">
      <c r="A619" s="21">
        <f>'Src_Inventory'!A669</f>
        <v/>
      </c>
      <c r="B619" s="21">
        <f>'Src_Inventory'!B669</f>
        <v/>
      </c>
      <c r="C619" s="21">
        <f>'Src_Inventory'!G669</f>
        <v/>
      </c>
      <c r="D619" s="21">
        <f>"AC-"&amp;A619</f>
        <v/>
      </c>
      <c r="E619" s="21">
        <f>'Src_Inventory'!L669</f>
        <v/>
      </c>
      <c r="F619" s="21">
        <f>'Src_Inventory'!M669</f>
        <v/>
      </c>
      <c r="G619" s="21">
        <f>'Src_Inventory'!N669</f>
        <v/>
      </c>
      <c r="H619" s="22">
        <f>'Src_Inventory'!O669</f>
        <v/>
      </c>
      <c r="I619" s="22">
        <f>ROUNDUP(H619,0)</f>
        <v/>
      </c>
      <c r="J619" s="22">
        <f>'Src_Inventory'!E669</f>
        <v/>
      </c>
      <c r="K619" s="22">
        <f>MAX(I619,J619)</f>
        <v/>
      </c>
      <c r="L619" s="23">
        <f>IF(C619="COVERED",'Parameters &amp; Sources'!$B$11,'Parameters &amp; Sources'!$B$12)</f>
        <v/>
      </c>
      <c r="M619" s="23">
        <f>K619*L619</f>
        <v/>
      </c>
      <c r="N619" s="24">
        <f>COUNTIFS('Src_Billing_Aug'!$E$6:$E$774,A619,'Src_Billing_Aug'!$D$6:$D$774,E619)</f>
        <v/>
      </c>
      <c r="O619" s="22">
        <f>IF(N619=0,"",SUMIFS('Src_Billing_Aug'!$I$6:$I$774,'Src_Billing_Aug'!$E$6:$E$774,A619,'Src_Billing_Aug'!$D$6:$D$774,E619))</f>
        <v/>
      </c>
      <c r="P619" s="23">
        <f>IF(N619=0,"",SUMIFS('Src_Billing_Aug'!$L$6:$L$774,'Src_Billing_Aug'!$E$6:$E$774,A619,'Src_Billing_Aug'!$D$6:$D$774,E619))</f>
        <v/>
      </c>
      <c r="Q619" s="23">
        <f>SUMIFS('Src_Billing_Aug'!$M$6:$M$774,'Src_Billing_Aug'!$E$6:$E$774,A619,'Src_Billing_Aug'!$D$6:$D$774,E619)</f>
        <v/>
      </c>
      <c r="R619" s="23">
        <f>Q619-M619</f>
        <v/>
      </c>
      <c r="S619" s="21">
        <f>IF(N619=0,"MISSING CHARGE",IF(N619&gt;1,"DUPLICATE CHARGE",IF(ABS(R619)&lt;0.005,"MATCH","VARIANCE")))</f>
        <v/>
      </c>
      <c r="T619" s="21">
        <f>IF(AND(C619="COVERED",K619&gt;'Parameters &amp; Sources'!$B$13),"BOARD REVIEW - OVER 40 FT","")</f>
        <v/>
      </c>
      <c r="U619" s="21" t="inlineStr">
        <is>
          <t>slip_inventory_2026-08.csv; billing_transactions_2022_2026.csv</t>
        </is>
      </c>
    </row>
    <row r="620">
      <c r="A620" s="17">
        <f>'Src_Inventory'!A670</f>
        <v/>
      </c>
      <c r="B620" s="17">
        <f>'Src_Inventory'!B670</f>
        <v/>
      </c>
      <c r="C620" s="17">
        <f>'Src_Inventory'!G670</f>
        <v/>
      </c>
      <c r="D620" s="17">
        <f>"AC-"&amp;A620</f>
        <v/>
      </c>
      <c r="E620" s="17">
        <f>'Src_Inventory'!L670</f>
        <v/>
      </c>
      <c r="F620" s="17">
        <f>'Src_Inventory'!M670</f>
        <v/>
      </c>
      <c r="G620" s="17">
        <f>'Src_Inventory'!N670</f>
        <v/>
      </c>
      <c r="H620" s="18">
        <f>'Src_Inventory'!O670</f>
        <v/>
      </c>
      <c r="I620" s="18">
        <f>ROUNDUP(H620,0)</f>
        <v/>
      </c>
      <c r="J620" s="18">
        <f>'Src_Inventory'!E670</f>
        <v/>
      </c>
      <c r="K620" s="18">
        <f>MAX(I620,J620)</f>
        <v/>
      </c>
      <c r="L620" s="19">
        <f>IF(C620="COVERED",'Parameters &amp; Sources'!$B$11,'Parameters &amp; Sources'!$B$12)</f>
        <v/>
      </c>
      <c r="M620" s="19">
        <f>K620*L620</f>
        <v/>
      </c>
      <c r="N620" s="20">
        <f>COUNTIFS('Src_Billing_Aug'!$E$6:$E$774,A620,'Src_Billing_Aug'!$D$6:$D$774,E620)</f>
        <v/>
      </c>
      <c r="O620" s="18">
        <f>IF(N620=0,"",SUMIFS('Src_Billing_Aug'!$I$6:$I$774,'Src_Billing_Aug'!$E$6:$E$774,A620,'Src_Billing_Aug'!$D$6:$D$774,E620))</f>
        <v/>
      </c>
      <c r="P620" s="19">
        <f>IF(N620=0,"",SUMIFS('Src_Billing_Aug'!$L$6:$L$774,'Src_Billing_Aug'!$E$6:$E$774,A620,'Src_Billing_Aug'!$D$6:$D$774,E620))</f>
        <v/>
      </c>
      <c r="Q620" s="19">
        <f>SUMIFS('Src_Billing_Aug'!$M$6:$M$774,'Src_Billing_Aug'!$E$6:$E$774,A620,'Src_Billing_Aug'!$D$6:$D$774,E620)</f>
        <v/>
      </c>
      <c r="R620" s="19">
        <f>Q620-M620</f>
        <v/>
      </c>
      <c r="S620" s="17">
        <f>IF(N620=0,"MISSING CHARGE",IF(N620&gt;1,"DUPLICATE CHARGE",IF(ABS(R620)&lt;0.005,"MATCH","VARIANCE")))</f>
        <v/>
      </c>
      <c r="T620" s="17">
        <f>IF(AND(C620="COVERED",K620&gt;'Parameters &amp; Sources'!$B$13),"BOARD REVIEW - OVER 40 FT","")</f>
        <v/>
      </c>
      <c r="U620" s="17" t="inlineStr">
        <is>
          <t>slip_inventory_2026-08.csv; billing_transactions_2022_2026.csv</t>
        </is>
      </c>
    </row>
    <row r="621">
      <c r="A621" s="21">
        <f>'Src_Inventory'!A671</f>
        <v/>
      </c>
      <c r="B621" s="21">
        <f>'Src_Inventory'!B671</f>
        <v/>
      </c>
      <c r="C621" s="21">
        <f>'Src_Inventory'!G671</f>
        <v/>
      </c>
      <c r="D621" s="21">
        <f>"AC-"&amp;A621</f>
        <v/>
      </c>
      <c r="E621" s="21">
        <f>'Src_Inventory'!L671</f>
        <v/>
      </c>
      <c r="F621" s="21">
        <f>'Src_Inventory'!M671</f>
        <v/>
      </c>
      <c r="G621" s="21">
        <f>'Src_Inventory'!N671</f>
        <v/>
      </c>
      <c r="H621" s="22">
        <f>'Src_Inventory'!O671</f>
        <v/>
      </c>
      <c r="I621" s="22">
        <f>ROUNDUP(H621,0)</f>
        <v/>
      </c>
      <c r="J621" s="22">
        <f>'Src_Inventory'!E671</f>
        <v/>
      </c>
      <c r="K621" s="22">
        <f>MAX(I621,J621)</f>
        <v/>
      </c>
      <c r="L621" s="23">
        <f>IF(C621="COVERED",'Parameters &amp; Sources'!$B$11,'Parameters &amp; Sources'!$B$12)</f>
        <v/>
      </c>
      <c r="M621" s="23">
        <f>K621*L621</f>
        <v/>
      </c>
      <c r="N621" s="24">
        <f>COUNTIFS('Src_Billing_Aug'!$E$6:$E$774,A621,'Src_Billing_Aug'!$D$6:$D$774,E621)</f>
        <v/>
      </c>
      <c r="O621" s="22">
        <f>IF(N621=0,"",SUMIFS('Src_Billing_Aug'!$I$6:$I$774,'Src_Billing_Aug'!$E$6:$E$774,A621,'Src_Billing_Aug'!$D$6:$D$774,E621))</f>
        <v/>
      </c>
      <c r="P621" s="23">
        <f>IF(N621=0,"",SUMIFS('Src_Billing_Aug'!$L$6:$L$774,'Src_Billing_Aug'!$E$6:$E$774,A621,'Src_Billing_Aug'!$D$6:$D$774,E621))</f>
        <v/>
      </c>
      <c r="Q621" s="23">
        <f>SUMIFS('Src_Billing_Aug'!$M$6:$M$774,'Src_Billing_Aug'!$E$6:$E$774,A621,'Src_Billing_Aug'!$D$6:$D$774,E621)</f>
        <v/>
      </c>
      <c r="R621" s="23">
        <f>Q621-M621</f>
        <v/>
      </c>
      <c r="S621" s="21">
        <f>IF(N621=0,"MISSING CHARGE",IF(N621&gt;1,"DUPLICATE CHARGE",IF(ABS(R621)&lt;0.005,"MATCH","VARIANCE")))</f>
        <v/>
      </c>
      <c r="T621" s="21">
        <f>IF(AND(C621="COVERED",K621&gt;'Parameters &amp; Sources'!$B$13),"BOARD REVIEW - OVER 40 FT","")</f>
        <v/>
      </c>
      <c r="U621" s="21" t="inlineStr">
        <is>
          <t>slip_inventory_2026-08.csv; billing_transactions_2022_2026.csv</t>
        </is>
      </c>
    </row>
    <row r="622">
      <c r="A622" s="17">
        <f>'Src_Inventory'!A672</f>
        <v/>
      </c>
      <c r="B622" s="17">
        <f>'Src_Inventory'!B672</f>
        <v/>
      </c>
      <c r="C622" s="17">
        <f>'Src_Inventory'!G672</f>
        <v/>
      </c>
      <c r="D622" s="17">
        <f>"AC-"&amp;A622</f>
        <v/>
      </c>
      <c r="E622" s="17">
        <f>'Src_Inventory'!L672</f>
        <v/>
      </c>
      <c r="F622" s="17">
        <f>'Src_Inventory'!M672</f>
        <v/>
      </c>
      <c r="G622" s="17">
        <f>'Src_Inventory'!N672</f>
        <v/>
      </c>
      <c r="H622" s="18">
        <f>'Src_Inventory'!O672</f>
        <v/>
      </c>
      <c r="I622" s="18">
        <f>ROUNDUP(H622,0)</f>
        <v/>
      </c>
      <c r="J622" s="18">
        <f>'Src_Inventory'!E672</f>
        <v/>
      </c>
      <c r="K622" s="18">
        <f>MAX(I622,J622)</f>
        <v/>
      </c>
      <c r="L622" s="19">
        <f>IF(C622="COVERED",'Parameters &amp; Sources'!$B$11,'Parameters &amp; Sources'!$B$12)</f>
        <v/>
      </c>
      <c r="M622" s="19">
        <f>K622*L622</f>
        <v/>
      </c>
      <c r="N622" s="20">
        <f>COUNTIFS('Src_Billing_Aug'!$E$6:$E$774,A622,'Src_Billing_Aug'!$D$6:$D$774,E622)</f>
        <v/>
      </c>
      <c r="O622" s="18">
        <f>IF(N622=0,"",SUMIFS('Src_Billing_Aug'!$I$6:$I$774,'Src_Billing_Aug'!$E$6:$E$774,A622,'Src_Billing_Aug'!$D$6:$D$774,E622))</f>
        <v/>
      </c>
      <c r="P622" s="19">
        <f>IF(N622=0,"",SUMIFS('Src_Billing_Aug'!$L$6:$L$774,'Src_Billing_Aug'!$E$6:$E$774,A622,'Src_Billing_Aug'!$D$6:$D$774,E622))</f>
        <v/>
      </c>
      <c r="Q622" s="19">
        <f>SUMIFS('Src_Billing_Aug'!$M$6:$M$774,'Src_Billing_Aug'!$E$6:$E$774,A622,'Src_Billing_Aug'!$D$6:$D$774,E622)</f>
        <v/>
      </c>
      <c r="R622" s="19">
        <f>Q622-M622</f>
        <v/>
      </c>
      <c r="S622" s="17">
        <f>IF(N622=0,"MISSING CHARGE",IF(N622&gt;1,"DUPLICATE CHARGE",IF(ABS(R622)&lt;0.005,"MATCH","VARIANCE")))</f>
        <v/>
      </c>
      <c r="T622" s="17">
        <f>IF(AND(C622="COVERED",K622&gt;'Parameters &amp; Sources'!$B$13),"BOARD REVIEW - OVER 40 FT","")</f>
        <v/>
      </c>
      <c r="U622" s="17" t="inlineStr">
        <is>
          <t>slip_inventory_2026-08.csv; billing_transactions_2022_2026.csv</t>
        </is>
      </c>
    </row>
    <row r="623">
      <c r="A623" s="21">
        <f>'Src_Inventory'!A673</f>
        <v/>
      </c>
      <c r="B623" s="21">
        <f>'Src_Inventory'!B673</f>
        <v/>
      </c>
      <c r="C623" s="21">
        <f>'Src_Inventory'!G673</f>
        <v/>
      </c>
      <c r="D623" s="21">
        <f>"AC-"&amp;A623</f>
        <v/>
      </c>
      <c r="E623" s="21">
        <f>'Src_Inventory'!L673</f>
        <v/>
      </c>
      <c r="F623" s="21">
        <f>'Src_Inventory'!M673</f>
        <v/>
      </c>
      <c r="G623" s="21">
        <f>'Src_Inventory'!N673</f>
        <v/>
      </c>
      <c r="H623" s="22">
        <f>'Src_Inventory'!O673</f>
        <v/>
      </c>
      <c r="I623" s="22">
        <f>ROUNDUP(H623,0)</f>
        <v/>
      </c>
      <c r="J623" s="22">
        <f>'Src_Inventory'!E673</f>
        <v/>
      </c>
      <c r="K623" s="22">
        <f>MAX(I623,J623)</f>
        <v/>
      </c>
      <c r="L623" s="23">
        <f>IF(C623="COVERED",'Parameters &amp; Sources'!$B$11,'Parameters &amp; Sources'!$B$12)</f>
        <v/>
      </c>
      <c r="M623" s="23">
        <f>K623*L623</f>
        <v/>
      </c>
      <c r="N623" s="24">
        <f>COUNTIFS('Src_Billing_Aug'!$E$6:$E$774,A623,'Src_Billing_Aug'!$D$6:$D$774,E623)</f>
        <v/>
      </c>
      <c r="O623" s="22">
        <f>IF(N623=0,"",SUMIFS('Src_Billing_Aug'!$I$6:$I$774,'Src_Billing_Aug'!$E$6:$E$774,A623,'Src_Billing_Aug'!$D$6:$D$774,E623))</f>
        <v/>
      </c>
      <c r="P623" s="23">
        <f>IF(N623=0,"",SUMIFS('Src_Billing_Aug'!$L$6:$L$774,'Src_Billing_Aug'!$E$6:$E$774,A623,'Src_Billing_Aug'!$D$6:$D$774,E623))</f>
        <v/>
      </c>
      <c r="Q623" s="23">
        <f>SUMIFS('Src_Billing_Aug'!$M$6:$M$774,'Src_Billing_Aug'!$E$6:$E$774,A623,'Src_Billing_Aug'!$D$6:$D$774,E623)</f>
        <v/>
      </c>
      <c r="R623" s="23">
        <f>Q623-M623</f>
        <v/>
      </c>
      <c r="S623" s="21">
        <f>IF(N623=0,"MISSING CHARGE",IF(N623&gt;1,"DUPLICATE CHARGE",IF(ABS(R623)&lt;0.005,"MATCH","VARIANCE")))</f>
        <v/>
      </c>
      <c r="T623" s="21">
        <f>IF(AND(C623="COVERED",K623&gt;'Parameters &amp; Sources'!$B$13),"BOARD REVIEW - OVER 40 FT","")</f>
        <v/>
      </c>
      <c r="U623" s="21" t="inlineStr">
        <is>
          <t>slip_inventory_2026-08.csv; billing_transactions_2022_2026.csv</t>
        </is>
      </c>
    </row>
    <row r="624">
      <c r="A624" s="17">
        <f>'Src_Inventory'!A674</f>
        <v/>
      </c>
      <c r="B624" s="17">
        <f>'Src_Inventory'!B674</f>
        <v/>
      </c>
      <c r="C624" s="17">
        <f>'Src_Inventory'!G674</f>
        <v/>
      </c>
      <c r="D624" s="17">
        <f>"AC-"&amp;A624</f>
        <v/>
      </c>
      <c r="E624" s="17">
        <f>'Src_Inventory'!L674</f>
        <v/>
      </c>
      <c r="F624" s="17">
        <f>'Src_Inventory'!M674</f>
        <v/>
      </c>
      <c r="G624" s="17">
        <f>'Src_Inventory'!N674</f>
        <v/>
      </c>
      <c r="H624" s="18">
        <f>'Src_Inventory'!O674</f>
        <v/>
      </c>
      <c r="I624" s="18">
        <f>ROUNDUP(H624,0)</f>
        <v/>
      </c>
      <c r="J624" s="18">
        <f>'Src_Inventory'!E674</f>
        <v/>
      </c>
      <c r="K624" s="18">
        <f>MAX(I624,J624)</f>
        <v/>
      </c>
      <c r="L624" s="19">
        <f>IF(C624="COVERED",'Parameters &amp; Sources'!$B$11,'Parameters &amp; Sources'!$B$12)</f>
        <v/>
      </c>
      <c r="M624" s="19">
        <f>K624*L624</f>
        <v/>
      </c>
      <c r="N624" s="20">
        <f>COUNTIFS('Src_Billing_Aug'!$E$6:$E$774,A624,'Src_Billing_Aug'!$D$6:$D$774,E624)</f>
        <v/>
      </c>
      <c r="O624" s="18">
        <f>IF(N624=0,"",SUMIFS('Src_Billing_Aug'!$I$6:$I$774,'Src_Billing_Aug'!$E$6:$E$774,A624,'Src_Billing_Aug'!$D$6:$D$774,E624))</f>
        <v/>
      </c>
      <c r="P624" s="19">
        <f>IF(N624=0,"",SUMIFS('Src_Billing_Aug'!$L$6:$L$774,'Src_Billing_Aug'!$E$6:$E$774,A624,'Src_Billing_Aug'!$D$6:$D$774,E624))</f>
        <v/>
      </c>
      <c r="Q624" s="19">
        <f>SUMIFS('Src_Billing_Aug'!$M$6:$M$774,'Src_Billing_Aug'!$E$6:$E$774,A624,'Src_Billing_Aug'!$D$6:$D$774,E624)</f>
        <v/>
      </c>
      <c r="R624" s="19">
        <f>Q624-M624</f>
        <v/>
      </c>
      <c r="S624" s="17">
        <f>IF(N624=0,"MISSING CHARGE",IF(N624&gt;1,"DUPLICATE CHARGE",IF(ABS(R624)&lt;0.005,"MATCH","VARIANCE")))</f>
        <v/>
      </c>
      <c r="T624" s="17">
        <f>IF(AND(C624="COVERED",K624&gt;'Parameters &amp; Sources'!$B$13),"BOARD REVIEW - OVER 40 FT","")</f>
        <v/>
      </c>
      <c r="U624" s="17" t="inlineStr">
        <is>
          <t>slip_inventory_2026-08.csv; billing_transactions_2022_2026.csv</t>
        </is>
      </c>
    </row>
    <row r="625">
      <c r="A625" s="21">
        <f>'Src_Inventory'!A675</f>
        <v/>
      </c>
      <c r="B625" s="21">
        <f>'Src_Inventory'!B675</f>
        <v/>
      </c>
      <c r="C625" s="21">
        <f>'Src_Inventory'!G675</f>
        <v/>
      </c>
      <c r="D625" s="21">
        <f>"AC-"&amp;A625</f>
        <v/>
      </c>
      <c r="E625" s="21">
        <f>'Src_Inventory'!L675</f>
        <v/>
      </c>
      <c r="F625" s="21">
        <f>'Src_Inventory'!M675</f>
        <v/>
      </c>
      <c r="G625" s="21">
        <f>'Src_Inventory'!N675</f>
        <v/>
      </c>
      <c r="H625" s="22">
        <f>'Src_Inventory'!O675</f>
        <v/>
      </c>
      <c r="I625" s="22">
        <f>ROUNDUP(H625,0)</f>
        <v/>
      </c>
      <c r="J625" s="22">
        <f>'Src_Inventory'!E675</f>
        <v/>
      </c>
      <c r="K625" s="22">
        <f>MAX(I625,J625)</f>
        <v/>
      </c>
      <c r="L625" s="23">
        <f>IF(C625="COVERED",'Parameters &amp; Sources'!$B$11,'Parameters &amp; Sources'!$B$12)</f>
        <v/>
      </c>
      <c r="M625" s="23">
        <f>K625*L625</f>
        <v/>
      </c>
      <c r="N625" s="24">
        <f>COUNTIFS('Src_Billing_Aug'!$E$6:$E$774,A625,'Src_Billing_Aug'!$D$6:$D$774,E625)</f>
        <v/>
      </c>
      <c r="O625" s="22">
        <f>IF(N625=0,"",SUMIFS('Src_Billing_Aug'!$I$6:$I$774,'Src_Billing_Aug'!$E$6:$E$774,A625,'Src_Billing_Aug'!$D$6:$D$774,E625))</f>
        <v/>
      </c>
      <c r="P625" s="23">
        <f>IF(N625=0,"",SUMIFS('Src_Billing_Aug'!$L$6:$L$774,'Src_Billing_Aug'!$E$6:$E$774,A625,'Src_Billing_Aug'!$D$6:$D$774,E625))</f>
        <v/>
      </c>
      <c r="Q625" s="23">
        <f>SUMIFS('Src_Billing_Aug'!$M$6:$M$774,'Src_Billing_Aug'!$E$6:$E$774,A625,'Src_Billing_Aug'!$D$6:$D$774,E625)</f>
        <v/>
      </c>
      <c r="R625" s="23">
        <f>Q625-M625</f>
        <v/>
      </c>
      <c r="S625" s="21">
        <f>IF(N625=0,"MISSING CHARGE",IF(N625&gt;1,"DUPLICATE CHARGE",IF(ABS(R625)&lt;0.005,"MATCH","VARIANCE")))</f>
        <v/>
      </c>
      <c r="T625" s="21">
        <f>IF(AND(C625="COVERED",K625&gt;'Parameters &amp; Sources'!$B$13),"BOARD REVIEW - OVER 40 FT","")</f>
        <v/>
      </c>
      <c r="U625" s="21" t="inlineStr">
        <is>
          <t>slip_inventory_2026-08.csv; billing_transactions_2022_2026.csv</t>
        </is>
      </c>
    </row>
    <row r="626">
      <c r="A626" s="17">
        <f>'Src_Inventory'!A676</f>
        <v/>
      </c>
      <c r="B626" s="17">
        <f>'Src_Inventory'!B676</f>
        <v/>
      </c>
      <c r="C626" s="17">
        <f>'Src_Inventory'!G676</f>
        <v/>
      </c>
      <c r="D626" s="17">
        <f>"AC-"&amp;A626</f>
        <v/>
      </c>
      <c r="E626" s="17">
        <f>'Src_Inventory'!L676</f>
        <v/>
      </c>
      <c r="F626" s="17">
        <f>'Src_Inventory'!M676</f>
        <v/>
      </c>
      <c r="G626" s="17">
        <f>'Src_Inventory'!N676</f>
        <v/>
      </c>
      <c r="H626" s="18">
        <f>'Src_Inventory'!O676</f>
        <v/>
      </c>
      <c r="I626" s="18">
        <f>ROUNDUP(H626,0)</f>
        <v/>
      </c>
      <c r="J626" s="18">
        <f>'Src_Inventory'!E676</f>
        <v/>
      </c>
      <c r="K626" s="18">
        <f>MAX(I626,J626)</f>
        <v/>
      </c>
      <c r="L626" s="19">
        <f>IF(C626="COVERED",'Parameters &amp; Sources'!$B$11,'Parameters &amp; Sources'!$B$12)</f>
        <v/>
      </c>
      <c r="M626" s="19">
        <f>K626*L626</f>
        <v/>
      </c>
      <c r="N626" s="20">
        <f>COUNTIFS('Src_Billing_Aug'!$E$6:$E$774,A626,'Src_Billing_Aug'!$D$6:$D$774,E626)</f>
        <v/>
      </c>
      <c r="O626" s="18">
        <f>IF(N626=0,"",SUMIFS('Src_Billing_Aug'!$I$6:$I$774,'Src_Billing_Aug'!$E$6:$E$774,A626,'Src_Billing_Aug'!$D$6:$D$774,E626))</f>
        <v/>
      </c>
      <c r="P626" s="19">
        <f>IF(N626=0,"",SUMIFS('Src_Billing_Aug'!$L$6:$L$774,'Src_Billing_Aug'!$E$6:$E$774,A626,'Src_Billing_Aug'!$D$6:$D$774,E626))</f>
        <v/>
      </c>
      <c r="Q626" s="19">
        <f>SUMIFS('Src_Billing_Aug'!$M$6:$M$774,'Src_Billing_Aug'!$E$6:$E$774,A626,'Src_Billing_Aug'!$D$6:$D$774,E626)</f>
        <v/>
      </c>
      <c r="R626" s="19">
        <f>Q626-M626</f>
        <v/>
      </c>
      <c r="S626" s="17">
        <f>IF(N626=0,"MISSING CHARGE",IF(N626&gt;1,"DUPLICATE CHARGE",IF(ABS(R626)&lt;0.005,"MATCH","VARIANCE")))</f>
        <v/>
      </c>
      <c r="T626" s="17">
        <f>IF(AND(C626="COVERED",K626&gt;'Parameters &amp; Sources'!$B$13),"BOARD REVIEW - OVER 40 FT","")</f>
        <v/>
      </c>
      <c r="U626" s="17" t="inlineStr">
        <is>
          <t>slip_inventory_2026-08.csv; billing_transactions_2022_2026.csv</t>
        </is>
      </c>
    </row>
    <row r="627">
      <c r="A627" s="21">
        <f>'Src_Inventory'!A677</f>
        <v/>
      </c>
      <c r="B627" s="21">
        <f>'Src_Inventory'!B677</f>
        <v/>
      </c>
      <c r="C627" s="21">
        <f>'Src_Inventory'!G677</f>
        <v/>
      </c>
      <c r="D627" s="21">
        <f>"AC-"&amp;A627</f>
        <v/>
      </c>
      <c r="E627" s="21">
        <f>'Src_Inventory'!L677</f>
        <v/>
      </c>
      <c r="F627" s="21">
        <f>'Src_Inventory'!M677</f>
        <v/>
      </c>
      <c r="G627" s="21">
        <f>'Src_Inventory'!N677</f>
        <v/>
      </c>
      <c r="H627" s="22">
        <f>'Src_Inventory'!O677</f>
        <v/>
      </c>
      <c r="I627" s="22">
        <f>ROUNDUP(H627,0)</f>
        <v/>
      </c>
      <c r="J627" s="22">
        <f>'Src_Inventory'!E677</f>
        <v/>
      </c>
      <c r="K627" s="22">
        <f>MAX(I627,J627)</f>
        <v/>
      </c>
      <c r="L627" s="23">
        <f>IF(C627="COVERED",'Parameters &amp; Sources'!$B$11,'Parameters &amp; Sources'!$B$12)</f>
        <v/>
      </c>
      <c r="M627" s="23">
        <f>K627*L627</f>
        <v/>
      </c>
      <c r="N627" s="24">
        <f>COUNTIFS('Src_Billing_Aug'!$E$6:$E$774,A627,'Src_Billing_Aug'!$D$6:$D$774,E627)</f>
        <v/>
      </c>
      <c r="O627" s="22">
        <f>IF(N627=0,"",SUMIFS('Src_Billing_Aug'!$I$6:$I$774,'Src_Billing_Aug'!$E$6:$E$774,A627,'Src_Billing_Aug'!$D$6:$D$774,E627))</f>
        <v/>
      </c>
      <c r="P627" s="23">
        <f>IF(N627=0,"",SUMIFS('Src_Billing_Aug'!$L$6:$L$774,'Src_Billing_Aug'!$E$6:$E$774,A627,'Src_Billing_Aug'!$D$6:$D$774,E627))</f>
        <v/>
      </c>
      <c r="Q627" s="23">
        <f>SUMIFS('Src_Billing_Aug'!$M$6:$M$774,'Src_Billing_Aug'!$E$6:$E$774,A627,'Src_Billing_Aug'!$D$6:$D$774,E627)</f>
        <v/>
      </c>
      <c r="R627" s="23">
        <f>Q627-M627</f>
        <v/>
      </c>
      <c r="S627" s="21">
        <f>IF(N627=0,"MISSING CHARGE",IF(N627&gt;1,"DUPLICATE CHARGE",IF(ABS(R627)&lt;0.005,"MATCH","VARIANCE")))</f>
        <v/>
      </c>
      <c r="T627" s="21">
        <f>IF(AND(C627="COVERED",K627&gt;'Parameters &amp; Sources'!$B$13),"BOARD REVIEW - OVER 40 FT","")</f>
        <v/>
      </c>
      <c r="U627" s="21" t="inlineStr">
        <is>
          <t>slip_inventory_2026-08.csv; billing_transactions_2022_2026.csv</t>
        </is>
      </c>
    </row>
    <row r="628">
      <c r="A628" s="17">
        <f>'Src_Inventory'!A678</f>
        <v/>
      </c>
      <c r="B628" s="17">
        <f>'Src_Inventory'!B678</f>
        <v/>
      </c>
      <c r="C628" s="17">
        <f>'Src_Inventory'!G678</f>
        <v/>
      </c>
      <c r="D628" s="17">
        <f>"AC-"&amp;A628</f>
        <v/>
      </c>
      <c r="E628" s="17">
        <f>'Src_Inventory'!L678</f>
        <v/>
      </c>
      <c r="F628" s="17">
        <f>'Src_Inventory'!M678</f>
        <v/>
      </c>
      <c r="G628" s="17">
        <f>'Src_Inventory'!N678</f>
        <v/>
      </c>
      <c r="H628" s="18">
        <f>'Src_Inventory'!O678</f>
        <v/>
      </c>
      <c r="I628" s="18">
        <f>ROUNDUP(H628,0)</f>
        <v/>
      </c>
      <c r="J628" s="18">
        <f>'Src_Inventory'!E678</f>
        <v/>
      </c>
      <c r="K628" s="18">
        <f>MAX(I628,J628)</f>
        <v/>
      </c>
      <c r="L628" s="19">
        <f>IF(C628="COVERED",'Parameters &amp; Sources'!$B$11,'Parameters &amp; Sources'!$B$12)</f>
        <v/>
      </c>
      <c r="M628" s="19">
        <f>K628*L628</f>
        <v/>
      </c>
      <c r="N628" s="20">
        <f>COUNTIFS('Src_Billing_Aug'!$E$6:$E$774,A628,'Src_Billing_Aug'!$D$6:$D$774,E628)</f>
        <v/>
      </c>
      <c r="O628" s="18">
        <f>IF(N628=0,"",SUMIFS('Src_Billing_Aug'!$I$6:$I$774,'Src_Billing_Aug'!$E$6:$E$774,A628,'Src_Billing_Aug'!$D$6:$D$774,E628))</f>
        <v/>
      </c>
      <c r="P628" s="19">
        <f>IF(N628=0,"",SUMIFS('Src_Billing_Aug'!$L$6:$L$774,'Src_Billing_Aug'!$E$6:$E$774,A628,'Src_Billing_Aug'!$D$6:$D$774,E628))</f>
        <v/>
      </c>
      <c r="Q628" s="19">
        <f>SUMIFS('Src_Billing_Aug'!$M$6:$M$774,'Src_Billing_Aug'!$E$6:$E$774,A628,'Src_Billing_Aug'!$D$6:$D$774,E628)</f>
        <v/>
      </c>
      <c r="R628" s="19">
        <f>Q628-M628</f>
        <v/>
      </c>
      <c r="S628" s="17">
        <f>IF(N628=0,"MISSING CHARGE",IF(N628&gt;1,"DUPLICATE CHARGE",IF(ABS(R628)&lt;0.005,"MATCH","VARIANCE")))</f>
        <v/>
      </c>
      <c r="T628" s="17">
        <f>IF(AND(C628="COVERED",K628&gt;'Parameters &amp; Sources'!$B$13),"BOARD REVIEW - OVER 40 FT","")</f>
        <v/>
      </c>
      <c r="U628" s="17" t="inlineStr">
        <is>
          <t>slip_inventory_2026-08.csv; billing_transactions_2022_2026.csv</t>
        </is>
      </c>
    </row>
    <row r="629">
      <c r="A629" s="21">
        <f>'Src_Inventory'!A679</f>
        <v/>
      </c>
      <c r="B629" s="21">
        <f>'Src_Inventory'!B679</f>
        <v/>
      </c>
      <c r="C629" s="21">
        <f>'Src_Inventory'!G679</f>
        <v/>
      </c>
      <c r="D629" s="21">
        <f>"AC-"&amp;A629</f>
        <v/>
      </c>
      <c r="E629" s="21">
        <f>'Src_Inventory'!L679</f>
        <v/>
      </c>
      <c r="F629" s="21">
        <f>'Src_Inventory'!M679</f>
        <v/>
      </c>
      <c r="G629" s="21">
        <f>'Src_Inventory'!N679</f>
        <v/>
      </c>
      <c r="H629" s="22">
        <f>'Src_Inventory'!O679</f>
        <v/>
      </c>
      <c r="I629" s="22">
        <f>ROUNDUP(H629,0)</f>
        <v/>
      </c>
      <c r="J629" s="22">
        <f>'Src_Inventory'!E679</f>
        <v/>
      </c>
      <c r="K629" s="22">
        <f>MAX(I629,J629)</f>
        <v/>
      </c>
      <c r="L629" s="23">
        <f>IF(C629="COVERED",'Parameters &amp; Sources'!$B$11,'Parameters &amp; Sources'!$B$12)</f>
        <v/>
      </c>
      <c r="M629" s="23">
        <f>K629*L629</f>
        <v/>
      </c>
      <c r="N629" s="24">
        <f>COUNTIFS('Src_Billing_Aug'!$E$6:$E$774,A629,'Src_Billing_Aug'!$D$6:$D$774,E629)</f>
        <v/>
      </c>
      <c r="O629" s="22">
        <f>IF(N629=0,"",SUMIFS('Src_Billing_Aug'!$I$6:$I$774,'Src_Billing_Aug'!$E$6:$E$774,A629,'Src_Billing_Aug'!$D$6:$D$774,E629))</f>
        <v/>
      </c>
      <c r="P629" s="23">
        <f>IF(N629=0,"",SUMIFS('Src_Billing_Aug'!$L$6:$L$774,'Src_Billing_Aug'!$E$6:$E$774,A629,'Src_Billing_Aug'!$D$6:$D$774,E629))</f>
        <v/>
      </c>
      <c r="Q629" s="23">
        <f>SUMIFS('Src_Billing_Aug'!$M$6:$M$774,'Src_Billing_Aug'!$E$6:$E$774,A629,'Src_Billing_Aug'!$D$6:$D$774,E629)</f>
        <v/>
      </c>
      <c r="R629" s="23">
        <f>Q629-M629</f>
        <v/>
      </c>
      <c r="S629" s="21">
        <f>IF(N629=0,"MISSING CHARGE",IF(N629&gt;1,"DUPLICATE CHARGE",IF(ABS(R629)&lt;0.005,"MATCH","VARIANCE")))</f>
        <v/>
      </c>
      <c r="T629" s="21">
        <f>IF(AND(C629="COVERED",K629&gt;'Parameters &amp; Sources'!$B$13),"BOARD REVIEW - OVER 40 FT","")</f>
        <v/>
      </c>
      <c r="U629" s="21" t="inlineStr">
        <is>
          <t>slip_inventory_2026-08.csv; billing_transactions_2022_2026.csv</t>
        </is>
      </c>
    </row>
    <row r="630">
      <c r="A630" s="17">
        <f>'Src_Inventory'!A680</f>
        <v/>
      </c>
      <c r="B630" s="17">
        <f>'Src_Inventory'!B680</f>
        <v/>
      </c>
      <c r="C630" s="17">
        <f>'Src_Inventory'!G680</f>
        <v/>
      </c>
      <c r="D630" s="17">
        <f>"AC-"&amp;A630</f>
        <v/>
      </c>
      <c r="E630" s="17">
        <f>'Src_Inventory'!L680</f>
        <v/>
      </c>
      <c r="F630" s="17">
        <f>'Src_Inventory'!M680</f>
        <v/>
      </c>
      <c r="G630" s="17">
        <f>'Src_Inventory'!N680</f>
        <v/>
      </c>
      <c r="H630" s="18">
        <f>'Src_Inventory'!O680</f>
        <v/>
      </c>
      <c r="I630" s="18">
        <f>ROUNDUP(H630,0)</f>
        <v/>
      </c>
      <c r="J630" s="18">
        <f>'Src_Inventory'!E680</f>
        <v/>
      </c>
      <c r="K630" s="18">
        <f>MAX(I630,J630)</f>
        <v/>
      </c>
      <c r="L630" s="19">
        <f>IF(C630="COVERED",'Parameters &amp; Sources'!$B$11,'Parameters &amp; Sources'!$B$12)</f>
        <v/>
      </c>
      <c r="M630" s="19">
        <f>K630*L630</f>
        <v/>
      </c>
      <c r="N630" s="20">
        <f>COUNTIFS('Src_Billing_Aug'!$E$6:$E$774,A630,'Src_Billing_Aug'!$D$6:$D$774,E630)</f>
        <v/>
      </c>
      <c r="O630" s="18">
        <f>IF(N630=0,"",SUMIFS('Src_Billing_Aug'!$I$6:$I$774,'Src_Billing_Aug'!$E$6:$E$774,A630,'Src_Billing_Aug'!$D$6:$D$774,E630))</f>
        <v/>
      </c>
      <c r="P630" s="19">
        <f>IF(N630=0,"",SUMIFS('Src_Billing_Aug'!$L$6:$L$774,'Src_Billing_Aug'!$E$6:$E$774,A630,'Src_Billing_Aug'!$D$6:$D$774,E630))</f>
        <v/>
      </c>
      <c r="Q630" s="19">
        <f>SUMIFS('Src_Billing_Aug'!$M$6:$M$774,'Src_Billing_Aug'!$E$6:$E$774,A630,'Src_Billing_Aug'!$D$6:$D$774,E630)</f>
        <v/>
      </c>
      <c r="R630" s="19">
        <f>Q630-M630</f>
        <v/>
      </c>
      <c r="S630" s="17">
        <f>IF(N630=0,"MISSING CHARGE",IF(N630&gt;1,"DUPLICATE CHARGE",IF(ABS(R630)&lt;0.005,"MATCH","VARIANCE")))</f>
        <v/>
      </c>
      <c r="T630" s="17">
        <f>IF(AND(C630="COVERED",K630&gt;'Parameters &amp; Sources'!$B$13),"BOARD REVIEW - OVER 40 FT","")</f>
        <v/>
      </c>
      <c r="U630" s="17" t="inlineStr">
        <is>
          <t>slip_inventory_2026-08.csv; billing_transactions_2022_2026.csv</t>
        </is>
      </c>
    </row>
    <row r="631">
      <c r="A631" s="21">
        <f>'Src_Inventory'!A681</f>
        <v/>
      </c>
      <c r="B631" s="21">
        <f>'Src_Inventory'!B681</f>
        <v/>
      </c>
      <c r="C631" s="21">
        <f>'Src_Inventory'!G681</f>
        <v/>
      </c>
      <c r="D631" s="21">
        <f>"AC-"&amp;A631</f>
        <v/>
      </c>
      <c r="E631" s="21">
        <f>'Src_Inventory'!L681</f>
        <v/>
      </c>
      <c r="F631" s="21">
        <f>'Src_Inventory'!M681</f>
        <v/>
      </c>
      <c r="G631" s="21">
        <f>'Src_Inventory'!N681</f>
        <v/>
      </c>
      <c r="H631" s="22">
        <f>'Src_Inventory'!O681</f>
        <v/>
      </c>
      <c r="I631" s="22">
        <f>ROUNDUP(H631,0)</f>
        <v/>
      </c>
      <c r="J631" s="22">
        <f>'Src_Inventory'!E681</f>
        <v/>
      </c>
      <c r="K631" s="22">
        <f>MAX(I631,J631)</f>
        <v/>
      </c>
      <c r="L631" s="23">
        <f>IF(C631="COVERED",'Parameters &amp; Sources'!$B$11,'Parameters &amp; Sources'!$B$12)</f>
        <v/>
      </c>
      <c r="M631" s="23">
        <f>K631*L631</f>
        <v/>
      </c>
      <c r="N631" s="24">
        <f>COUNTIFS('Src_Billing_Aug'!$E$6:$E$774,A631,'Src_Billing_Aug'!$D$6:$D$774,E631)</f>
        <v/>
      </c>
      <c r="O631" s="22">
        <f>IF(N631=0,"",SUMIFS('Src_Billing_Aug'!$I$6:$I$774,'Src_Billing_Aug'!$E$6:$E$774,A631,'Src_Billing_Aug'!$D$6:$D$774,E631))</f>
        <v/>
      </c>
      <c r="P631" s="23">
        <f>IF(N631=0,"",SUMIFS('Src_Billing_Aug'!$L$6:$L$774,'Src_Billing_Aug'!$E$6:$E$774,A631,'Src_Billing_Aug'!$D$6:$D$774,E631))</f>
        <v/>
      </c>
      <c r="Q631" s="23">
        <f>SUMIFS('Src_Billing_Aug'!$M$6:$M$774,'Src_Billing_Aug'!$E$6:$E$774,A631,'Src_Billing_Aug'!$D$6:$D$774,E631)</f>
        <v/>
      </c>
      <c r="R631" s="23">
        <f>Q631-M631</f>
        <v/>
      </c>
      <c r="S631" s="21">
        <f>IF(N631=0,"MISSING CHARGE",IF(N631&gt;1,"DUPLICATE CHARGE",IF(ABS(R631)&lt;0.005,"MATCH","VARIANCE")))</f>
        <v/>
      </c>
      <c r="T631" s="21">
        <f>IF(AND(C631="COVERED",K631&gt;'Parameters &amp; Sources'!$B$13),"BOARD REVIEW - OVER 40 FT","")</f>
        <v/>
      </c>
      <c r="U631" s="21" t="inlineStr">
        <is>
          <t>slip_inventory_2026-08.csv; billing_transactions_2022_2026.csv</t>
        </is>
      </c>
    </row>
    <row r="632">
      <c r="A632" s="17">
        <f>'Src_Inventory'!A682</f>
        <v/>
      </c>
      <c r="B632" s="17">
        <f>'Src_Inventory'!B682</f>
        <v/>
      </c>
      <c r="C632" s="17">
        <f>'Src_Inventory'!G682</f>
        <v/>
      </c>
      <c r="D632" s="17">
        <f>"AC-"&amp;A632</f>
        <v/>
      </c>
      <c r="E632" s="17">
        <f>'Src_Inventory'!L682</f>
        <v/>
      </c>
      <c r="F632" s="17">
        <f>'Src_Inventory'!M682</f>
        <v/>
      </c>
      <c r="G632" s="17">
        <f>'Src_Inventory'!N682</f>
        <v/>
      </c>
      <c r="H632" s="18">
        <f>'Src_Inventory'!O682</f>
        <v/>
      </c>
      <c r="I632" s="18">
        <f>ROUNDUP(H632,0)</f>
        <v/>
      </c>
      <c r="J632" s="18">
        <f>'Src_Inventory'!E682</f>
        <v/>
      </c>
      <c r="K632" s="18">
        <f>MAX(I632,J632)</f>
        <v/>
      </c>
      <c r="L632" s="19">
        <f>IF(C632="COVERED",'Parameters &amp; Sources'!$B$11,'Parameters &amp; Sources'!$B$12)</f>
        <v/>
      </c>
      <c r="M632" s="19">
        <f>K632*L632</f>
        <v/>
      </c>
      <c r="N632" s="20">
        <f>COUNTIFS('Src_Billing_Aug'!$E$6:$E$774,A632,'Src_Billing_Aug'!$D$6:$D$774,E632)</f>
        <v/>
      </c>
      <c r="O632" s="18">
        <f>IF(N632=0,"",SUMIFS('Src_Billing_Aug'!$I$6:$I$774,'Src_Billing_Aug'!$E$6:$E$774,A632,'Src_Billing_Aug'!$D$6:$D$774,E632))</f>
        <v/>
      </c>
      <c r="P632" s="19">
        <f>IF(N632=0,"",SUMIFS('Src_Billing_Aug'!$L$6:$L$774,'Src_Billing_Aug'!$E$6:$E$774,A632,'Src_Billing_Aug'!$D$6:$D$774,E632))</f>
        <v/>
      </c>
      <c r="Q632" s="19">
        <f>SUMIFS('Src_Billing_Aug'!$M$6:$M$774,'Src_Billing_Aug'!$E$6:$E$774,A632,'Src_Billing_Aug'!$D$6:$D$774,E632)</f>
        <v/>
      </c>
      <c r="R632" s="19">
        <f>Q632-M632</f>
        <v/>
      </c>
      <c r="S632" s="17">
        <f>IF(N632=0,"MISSING CHARGE",IF(N632&gt;1,"DUPLICATE CHARGE",IF(ABS(R632)&lt;0.005,"MATCH","VARIANCE")))</f>
        <v/>
      </c>
      <c r="T632" s="17">
        <f>IF(AND(C632="COVERED",K632&gt;'Parameters &amp; Sources'!$B$13),"BOARD REVIEW - OVER 40 FT","")</f>
        <v/>
      </c>
      <c r="U632" s="17" t="inlineStr">
        <is>
          <t>slip_inventory_2026-08.csv; billing_transactions_2022_2026.csv</t>
        </is>
      </c>
    </row>
    <row r="633">
      <c r="A633" s="21">
        <f>'Src_Inventory'!A683</f>
        <v/>
      </c>
      <c r="B633" s="21">
        <f>'Src_Inventory'!B683</f>
        <v/>
      </c>
      <c r="C633" s="21">
        <f>'Src_Inventory'!G683</f>
        <v/>
      </c>
      <c r="D633" s="21">
        <f>"AC-"&amp;A633</f>
        <v/>
      </c>
      <c r="E633" s="21">
        <f>'Src_Inventory'!L683</f>
        <v/>
      </c>
      <c r="F633" s="21">
        <f>'Src_Inventory'!M683</f>
        <v/>
      </c>
      <c r="G633" s="21">
        <f>'Src_Inventory'!N683</f>
        <v/>
      </c>
      <c r="H633" s="22">
        <f>'Src_Inventory'!O683</f>
        <v/>
      </c>
      <c r="I633" s="22">
        <f>ROUNDUP(H633,0)</f>
        <v/>
      </c>
      <c r="J633" s="22">
        <f>'Src_Inventory'!E683</f>
        <v/>
      </c>
      <c r="K633" s="22">
        <f>MAX(I633,J633)</f>
        <v/>
      </c>
      <c r="L633" s="23">
        <f>IF(C633="COVERED",'Parameters &amp; Sources'!$B$11,'Parameters &amp; Sources'!$B$12)</f>
        <v/>
      </c>
      <c r="M633" s="23">
        <f>K633*L633</f>
        <v/>
      </c>
      <c r="N633" s="24">
        <f>COUNTIFS('Src_Billing_Aug'!$E$6:$E$774,A633,'Src_Billing_Aug'!$D$6:$D$774,E633)</f>
        <v/>
      </c>
      <c r="O633" s="22">
        <f>IF(N633=0,"",SUMIFS('Src_Billing_Aug'!$I$6:$I$774,'Src_Billing_Aug'!$E$6:$E$774,A633,'Src_Billing_Aug'!$D$6:$D$774,E633))</f>
        <v/>
      </c>
      <c r="P633" s="23">
        <f>IF(N633=0,"",SUMIFS('Src_Billing_Aug'!$L$6:$L$774,'Src_Billing_Aug'!$E$6:$E$774,A633,'Src_Billing_Aug'!$D$6:$D$774,E633))</f>
        <v/>
      </c>
      <c r="Q633" s="23">
        <f>SUMIFS('Src_Billing_Aug'!$M$6:$M$774,'Src_Billing_Aug'!$E$6:$E$774,A633,'Src_Billing_Aug'!$D$6:$D$774,E633)</f>
        <v/>
      </c>
      <c r="R633" s="23">
        <f>Q633-M633</f>
        <v/>
      </c>
      <c r="S633" s="21">
        <f>IF(N633=0,"MISSING CHARGE",IF(N633&gt;1,"DUPLICATE CHARGE",IF(ABS(R633)&lt;0.005,"MATCH","VARIANCE")))</f>
        <v/>
      </c>
      <c r="T633" s="21">
        <f>IF(AND(C633="COVERED",K633&gt;'Parameters &amp; Sources'!$B$13),"BOARD REVIEW - OVER 40 FT","")</f>
        <v/>
      </c>
      <c r="U633" s="21" t="inlineStr">
        <is>
          <t>slip_inventory_2026-08.csv; billing_transactions_2022_2026.csv</t>
        </is>
      </c>
    </row>
    <row r="634">
      <c r="A634" s="17">
        <f>'Src_Inventory'!A684</f>
        <v/>
      </c>
      <c r="B634" s="17">
        <f>'Src_Inventory'!B684</f>
        <v/>
      </c>
      <c r="C634" s="17">
        <f>'Src_Inventory'!G684</f>
        <v/>
      </c>
      <c r="D634" s="17">
        <f>"AC-"&amp;A634</f>
        <v/>
      </c>
      <c r="E634" s="17">
        <f>'Src_Inventory'!L684</f>
        <v/>
      </c>
      <c r="F634" s="17">
        <f>'Src_Inventory'!M684</f>
        <v/>
      </c>
      <c r="G634" s="17">
        <f>'Src_Inventory'!N684</f>
        <v/>
      </c>
      <c r="H634" s="18">
        <f>'Src_Inventory'!O684</f>
        <v/>
      </c>
      <c r="I634" s="18">
        <f>ROUNDUP(H634,0)</f>
        <v/>
      </c>
      <c r="J634" s="18">
        <f>'Src_Inventory'!E684</f>
        <v/>
      </c>
      <c r="K634" s="18">
        <f>MAX(I634,J634)</f>
        <v/>
      </c>
      <c r="L634" s="19">
        <f>IF(C634="COVERED",'Parameters &amp; Sources'!$B$11,'Parameters &amp; Sources'!$B$12)</f>
        <v/>
      </c>
      <c r="M634" s="19">
        <f>K634*L634</f>
        <v/>
      </c>
      <c r="N634" s="20">
        <f>COUNTIFS('Src_Billing_Aug'!$E$6:$E$774,A634,'Src_Billing_Aug'!$D$6:$D$774,E634)</f>
        <v/>
      </c>
      <c r="O634" s="18">
        <f>IF(N634=0,"",SUMIFS('Src_Billing_Aug'!$I$6:$I$774,'Src_Billing_Aug'!$E$6:$E$774,A634,'Src_Billing_Aug'!$D$6:$D$774,E634))</f>
        <v/>
      </c>
      <c r="P634" s="19">
        <f>IF(N634=0,"",SUMIFS('Src_Billing_Aug'!$L$6:$L$774,'Src_Billing_Aug'!$E$6:$E$774,A634,'Src_Billing_Aug'!$D$6:$D$774,E634))</f>
        <v/>
      </c>
      <c r="Q634" s="19">
        <f>SUMIFS('Src_Billing_Aug'!$M$6:$M$774,'Src_Billing_Aug'!$E$6:$E$774,A634,'Src_Billing_Aug'!$D$6:$D$774,E634)</f>
        <v/>
      </c>
      <c r="R634" s="19">
        <f>Q634-M634</f>
        <v/>
      </c>
      <c r="S634" s="17">
        <f>IF(N634=0,"MISSING CHARGE",IF(N634&gt;1,"DUPLICATE CHARGE",IF(ABS(R634)&lt;0.005,"MATCH","VARIANCE")))</f>
        <v/>
      </c>
      <c r="T634" s="17">
        <f>IF(AND(C634="COVERED",K634&gt;'Parameters &amp; Sources'!$B$13),"BOARD REVIEW - OVER 40 FT","")</f>
        <v/>
      </c>
      <c r="U634" s="17" t="inlineStr">
        <is>
          <t>slip_inventory_2026-08.csv; billing_transactions_2022_2026.csv</t>
        </is>
      </c>
    </row>
    <row r="635">
      <c r="A635" s="21">
        <f>'Src_Inventory'!A685</f>
        <v/>
      </c>
      <c r="B635" s="21">
        <f>'Src_Inventory'!B685</f>
        <v/>
      </c>
      <c r="C635" s="21">
        <f>'Src_Inventory'!G685</f>
        <v/>
      </c>
      <c r="D635" s="21">
        <f>"AC-"&amp;A635</f>
        <v/>
      </c>
      <c r="E635" s="21">
        <f>'Src_Inventory'!L685</f>
        <v/>
      </c>
      <c r="F635" s="21">
        <f>'Src_Inventory'!M685</f>
        <v/>
      </c>
      <c r="G635" s="21">
        <f>'Src_Inventory'!N685</f>
        <v/>
      </c>
      <c r="H635" s="22">
        <f>'Src_Inventory'!O685</f>
        <v/>
      </c>
      <c r="I635" s="22">
        <f>ROUNDUP(H635,0)</f>
        <v/>
      </c>
      <c r="J635" s="22">
        <f>'Src_Inventory'!E685</f>
        <v/>
      </c>
      <c r="K635" s="22">
        <f>MAX(I635,J635)</f>
        <v/>
      </c>
      <c r="L635" s="23">
        <f>IF(C635="COVERED",'Parameters &amp; Sources'!$B$11,'Parameters &amp; Sources'!$B$12)</f>
        <v/>
      </c>
      <c r="M635" s="23">
        <f>K635*L635</f>
        <v/>
      </c>
      <c r="N635" s="24">
        <f>COUNTIFS('Src_Billing_Aug'!$E$6:$E$774,A635,'Src_Billing_Aug'!$D$6:$D$774,E635)</f>
        <v/>
      </c>
      <c r="O635" s="22">
        <f>IF(N635=0,"",SUMIFS('Src_Billing_Aug'!$I$6:$I$774,'Src_Billing_Aug'!$E$6:$E$774,A635,'Src_Billing_Aug'!$D$6:$D$774,E635))</f>
        <v/>
      </c>
      <c r="P635" s="23">
        <f>IF(N635=0,"",SUMIFS('Src_Billing_Aug'!$L$6:$L$774,'Src_Billing_Aug'!$E$6:$E$774,A635,'Src_Billing_Aug'!$D$6:$D$774,E635))</f>
        <v/>
      </c>
      <c r="Q635" s="23">
        <f>SUMIFS('Src_Billing_Aug'!$M$6:$M$774,'Src_Billing_Aug'!$E$6:$E$774,A635,'Src_Billing_Aug'!$D$6:$D$774,E635)</f>
        <v/>
      </c>
      <c r="R635" s="23">
        <f>Q635-M635</f>
        <v/>
      </c>
      <c r="S635" s="21">
        <f>IF(N635=0,"MISSING CHARGE",IF(N635&gt;1,"DUPLICATE CHARGE",IF(ABS(R635)&lt;0.005,"MATCH","VARIANCE")))</f>
        <v/>
      </c>
      <c r="T635" s="21">
        <f>IF(AND(C635="COVERED",K635&gt;'Parameters &amp; Sources'!$B$13),"BOARD REVIEW - OVER 40 FT","")</f>
        <v/>
      </c>
      <c r="U635" s="21" t="inlineStr">
        <is>
          <t>slip_inventory_2026-08.csv; billing_transactions_2022_2026.csv</t>
        </is>
      </c>
    </row>
    <row r="636">
      <c r="A636" s="17">
        <f>'Src_Inventory'!A686</f>
        <v/>
      </c>
      <c r="B636" s="17">
        <f>'Src_Inventory'!B686</f>
        <v/>
      </c>
      <c r="C636" s="17">
        <f>'Src_Inventory'!G686</f>
        <v/>
      </c>
      <c r="D636" s="17">
        <f>"AC-"&amp;A636</f>
        <v/>
      </c>
      <c r="E636" s="17">
        <f>'Src_Inventory'!L686</f>
        <v/>
      </c>
      <c r="F636" s="17">
        <f>'Src_Inventory'!M686</f>
        <v/>
      </c>
      <c r="G636" s="17">
        <f>'Src_Inventory'!N686</f>
        <v/>
      </c>
      <c r="H636" s="18">
        <f>'Src_Inventory'!O686</f>
        <v/>
      </c>
      <c r="I636" s="18">
        <f>ROUNDUP(H636,0)</f>
        <v/>
      </c>
      <c r="J636" s="18">
        <f>'Src_Inventory'!E686</f>
        <v/>
      </c>
      <c r="K636" s="18">
        <f>MAX(I636,J636)</f>
        <v/>
      </c>
      <c r="L636" s="19">
        <f>IF(C636="COVERED",'Parameters &amp; Sources'!$B$11,'Parameters &amp; Sources'!$B$12)</f>
        <v/>
      </c>
      <c r="M636" s="19">
        <f>K636*L636</f>
        <v/>
      </c>
      <c r="N636" s="20">
        <f>COUNTIFS('Src_Billing_Aug'!$E$6:$E$774,A636,'Src_Billing_Aug'!$D$6:$D$774,E636)</f>
        <v/>
      </c>
      <c r="O636" s="18">
        <f>IF(N636=0,"",SUMIFS('Src_Billing_Aug'!$I$6:$I$774,'Src_Billing_Aug'!$E$6:$E$774,A636,'Src_Billing_Aug'!$D$6:$D$774,E636))</f>
        <v/>
      </c>
      <c r="P636" s="19">
        <f>IF(N636=0,"",SUMIFS('Src_Billing_Aug'!$L$6:$L$774,'Src_Billing_Aug'!$E$6:$E$774,A636,'Src_Billing_Aug'!$D$6:$D$774,E636))</f>
        <v/>
      </c>
      <c r="Q636" s="19">
        <f>SUMIFS('Src_Billing_Aug'!$M$6:$M$774,'Src_Billing_Aug'!$E$6:$E$774,A636,'Src_Billing_Aug'!$D$6:$D$774,E636)</f>
        <v/>
      </c>
      <c r="R636" s="19">
        <f>Q636-M636</f>
        <v/>
      </c>
      <c r="S636" s="17">
        <f>IF(N636=0,"MISSING CHARGE",IF(N636&gt;1,"DUPLICATE CHARGE",IF(ABS(R636)&lt;0.005,"MATCH","VARIANCE")))</f>
        <v/>
      </c>
      <c r="T636" s="17">
        <f>IF(AND(C636="COVERED",K636&gt;'Parameters &amp; Sources'!$B$13),"BOARD REVIEW - OVER 40 FT","")</f>
        <v/>
      </c>
      <c r="U636" s="17" t="inlineStr">
        <is>
          <t>slip_inventory_2026-08.csv; billing_transactions_2022_2026.csv</t>
        </is>
      </c>
    </row>
    <row r="637">
      <c r="A637" s="21">
        <f>'Src_Inventory'!A687</f>
        <v/>
      </c>
      <c r="B637" s="21">
        <f>'Src_Inventory'!B687</f>
        <v/>
      </c>
      <c r="C637" s="21">
        <f>'Src_Inventory'!G687</f>
        <v/>
      </c>
      <c r="D637" s="21">
        <f>"AC-"&amp;A637</f>
        <v/>
      </c>
      <c r="E637" s="21">
        <f>'Src_Inventory'!L687</f>
        <v/>
      </c>
      <c r="F637" s="21">
        <f>'Src_Inventory'!M687</f>
        <v/>
      </c>
      <c r="G637" s="21">
        <f>'Src_Inventory'!N687</f>
        <v/>
      </c>
      <c r="H637" s="22">
        <f>'Src_Inventory'!O687</f>
        <v/>
      </c>
      <c r="I637" s="22">
        <f>ROUNDUP(H637,0)</f>
        <v/>
      </c>
      <c r="J637" s="22">
        <f>'Src_Inventory'!E687</f>
        <v/>
      </c>
      <c r="K637" s="22">
        <f>MAX(I637,J637)</f>
        <v/>
      </c>
      <c r="L637" s="23">
        <f>IF(C637="COVERED",'Parameters &amp; Sources'!$B$11,'Parameters &amp; Sources'!$B$12)</f>
        <v/>
      </c>
      <c r="M637" s="23">
        <f>K637*L637</f>
        <v/>
      </c>
      <c r="N637" s="24">
        <f>COUNTIFS('Src_Billing_Aug'!$E$6:$E$774,A637,'Src_Billing_Aug'!$D$6:$D$774,E637)</f>
        <v/>
      </c>
      <c r="O637" s="22">
        <f>IF(N637=0,"",SUMIFS('Src_Billing_Aug'!$I$6:$I$774,'Src_Billing_Aug'!$E$6:$E$774,A637,'Src_Billing_Aug'!$D$6:$D$774,E637))</f>
        <v/>
      </c>
      <c r="P637" s="23">
        <f>IF(N637=0,"",SUMIFS('Src_Billing_Aug'!$L$6:$L$774,'Src_Billing_Aug'!$E$6:$E$774,A637,'Src_Billing_Aug'!$D$6:$D$774,E637))</f>
        <v/>
      </c>
      <c r="Q637" s="23">
        <f>SUMIFS('Src_Billing_Aug'!$M$6:$M$774,'Src_Billing_Aug'!$E$6:$E$774,A637,'Src_Billing_Aug'!$D$6:$D$774,E637)</f>
        <v/>
      </c>
      <c r="R637" s="23">
        <f>Q637-M637</f>
        <v/>
      </c>
      <c r="S637" s="21">
        <f>IF(N637=0,"MISSING CHARGE",IF(N637&gt;1,"DUPLICATE CHARGE",IF(ABS(R637)&lt;0.005,"MATCH","VARIANCE")))</f>
        <v/>
      </c>
      <c r="T637" s="21">
        <f>IF(AND(C637="COVERED",K637&gt;'Parameters &amp; Sources'!$B$13),"BOARD REVIEW - OVER 40 FT","")</f>
        <v/>
      </c>
      <c r="U637" s="21" t="inlineStr">
        <is>
          <t>slip_inventory_2026-08.csv; billing_transactions_2022_2026.csv</t>
        </is>
      </c>
    </row>
    <row r="638">
      <c r="A638" s="17">
        <f>'Src_Inventory'!A688</f>
        <v/>
      </c>
      <c r="B638" s="17">
        <f>'Src_Inventory'!B688</f>
        <v/>
      </c>
      <c r="C638" s="17">
        <f>'Src_Inventory'!G688</f>
        <v/>
      </c>
      <c r="D638" s="17">
        <f>"AC-"&amp;A638</f>
        <v/>
      </c>
      <c r="E638" s="17">
        <f>'Src_Inventory'!L688</f>
        <v/>
      </c>
      <c r="F638" s="17">
        <f>'Src_Inventory'!M688</f>
        <v/>
      </c>
      <c r="G638" s="17">
        <f>'Src_Inventory'!N688</f>
        <v/>
      </c>
      <c r="H638" s="18">
        <f>'Src_Inventory'!O688</f>
        <v/>
      </c>
      <c r="I638" s="18">
        <f>ROUNDUP(H638,0)</f>
        <v/>
      </c>
      <c r="J638" s="18">
        <f>'Src_Inventory'!E688</f>
        <v/>
      </c>
      <c r="K638" s="18">
        <f>MAX(I638,J638)</f>
        <v/>
      </c>
      <c r="L638" s="19">
        <f>IF(C638="COVERED",'Parameters &amp; Sources'!$B$11,'Parameters &amp; Sources'!$B$12)</f>
        <v/>
      </c>
      <c r="M638" s="19">
        <f>K638*L638</f>
        <v/>
      </c>
      <c r="N638" s="20">
        <f>COUNTIFS('Src_Billing_Aug'!$E$6:$E$774,A638,'Src_Billing_Aug'!$D$6:$D$774,E638)</f>
        <v/>
      </c>
      <c r="O638" s="18">
        <f>IF(N638=0,"",SUMIFS('Src_Billing_Aug'!$I$6:$I$774,'Src_Billing_Aug'!$E$6:$E$774,A638,'Src_Billing_Aug'!$D$6:$D$774,E638))</f>
        <v/>
      </c>
      <c r="P638" s="19">
        <f>IF(N638=0,"",SUMIFS('Src_Billing_Aug'!$L$6:$L$774,'Src_Billing_Aug'!$E$6:$E$774,A638,'Src_Billing_Aug'!$D$6:$D$774,E638))</f>
        <v/>
      </c>
      <c r="Q638" s="19">
        <f>SUMIFS('Src_Billing_Aug'!$M$6:$M$774,'Src_Billing_Aug'!$E$6:$E$774,A638,'Src_Billing_Aug'!$D$6:$D$774,E638)</f>
        <v/>
      </c>
      <c r="R638" s="19">
        <f>Q638-M638</f>
        <v/>
      </c>
      <c r="S638" s="17">
        <f>IF(N638=0,"MISSING CHARGE",IF(N638&gt;1,"DUPLICATE CHARGE",IF(ABS(R638)&lt;0.005,"MATCH","VARIANCE")))</f>
        <v/>
      </c>
      <c r="T638" s="17">
        <f>IF(AND(C638="COVERED",K638&gt;'Parameters &amp; Sources'!$B$13),"BOARD REVIEW - OVER 40 FT","")</f>
        <v/>
      </c>
      <c r="U638" s="17" t="inlineStr">
        <is>
          <t>slip_inventory_2026-08.csv; billing_transactions_2022_2026.csv</t>
        </is>
      </c>
    </row>
    <row r="639">
      <c r="A639" s="21">
        <f>'Src_Inventory'!A689</f>
        <v/>
      </c>
      <c r="B639" s="21">
        <f>'Src_Inventory'!B689</f>
        <v/>
      </c>
      <c r="C639" s="21">
        <f>'Src_Inventory'!G689</f>
        <v/>
      </c>
      <c r="D639" s="21">
        <f>"AC-"&amp;A639</f>
        <v/>
      </c>
      <c r="E639" s="21">
        <f>'Src_Inventory'!L689</f>
        <v/>
      </c>
      <c r="F639" s="21">
        <f>'Src_Inventory'!M689</f>
        <v/>
      </c>
      <c r="G639" s="21">
        <f>'Src_Inventory'!N689</f>
        <v/>
      </c>
      <c r="H639" s="22">
        <f>'Src_Inventory'!O689</f>
        <v/>
      </c>
      <c r="I639" s="22">
        <f>ROUNDUP(H639,0)</f>
        <v/>
      </c>
      <c r="J639" s="22">
        <f>'Src_Inventory'!E689</f>
        <v/>
      </c>
      <c r="K639" s="22">
        <f>MAX(I639,J639)</f>
        <v/>
      </c>
      <c r="L639" s="23">
        <f>IF(C639="COVERED",'Parameters &amp; Sources'!$B$11,'Parameters &amp; Sources'!$B$12)</f>
        <v/>
      </c>
      <c r="M639" s="23">
        <f>K639*L639</f>
        <v/>
      </c>
      <c r="N639" s="24">
        <f>COUNTIFS('Src_Billing_Aug'!$E$6:$E$774,A639,'Src_Billing_Aug'!$D$6:$D$774,E639)</f>
        <v/>
      </c>
      <c r="O639" s="22">
        <f>IF(N639=0,"",SUMIFS('Src_Billing_Aug'!$I$6:$I$774,'Src_Billing_Aug'!$E$6:$E$774,A639,'Src_Billing_Aug'!$D$6:$D$774,E639))</f>
        <v/>
      </c>
      <c r="P639" s="23">
        <f>IF(N639=0,"",SUMIFS('Src_Billing_Aug'!$L$6:$L$774,'Src_Billing_Aug'!$E$6:$E$774,A639,'Src_Billing_Aug'!$D$6:$D$774,E639))</f>
        <v/>
      </c>
      <c r="Q639" s="23">
        <f>SUMIFS('Src_Billing_Aug'!$M$6:$M$774,'Src_Billing_Aug'!$E$6:$E$774,A639,'Src_Billing_Aug'!$D$6:$D$774,E639)</f>
        <v/>
      </c>
      <c r="R639" s="23">
        <f>Q639-M639</f>
        <v/>
      </c>
      <c r="S639" s="21">
        <f>IF(N639=0,"MISSING CHARGE",IF(N639&gt;1,"DUPLICATE CHARGE",IF(ABS(R639)&lt;0.005,"MATCH","VARIANCE")))</f>
        <v/>
      </c>
      <c r="T639" s="21">
        <f>IF(AND(C639="COVERED",K639&gt;'Parameters &amp; Sources'!$B$13),"BOARD REVIEW - OVER 40 FT","")</f>
        <v/>
      </c>
      <c r="U639" s="21" t="inlineStr">
        <is>
          <t>slip_inventory_2026-08.csv; billing_transactions_2022_2026.csv</t>
        </is>
      </c>
    </row>
    <row r="640">
      <c r="A640" s="17">
        <f>'Src_Inventory'!A690</f>
        <v/>
      </c>
      <c r="B640" s="17">
        <f>'Src_Inventory'!B690</f>
        <v/>
      </c>
      <c r="C640" s="17">
        <f>'Src_Inventory'!G690</f>
        <v/>
      </c>
      <c r="D640" s="17">
        <f>"AC-"&amp;A640</f>
        <v/>
      </c>
      <c r="E640" s="17">
        <f>'Src_Inventory'!L690</f>
        <v/>
      </c>
      <c r="F640" s="17">
        <f>'Src_Inventory'!M690</f>
        <v/>
      </c>
      <c r="G640" s="17">
        <f>'Src_Inventory'!N690</f>
        <v/>
      </c>
      <c r="H640" s="18">
        <f>'Src_Inventory'!O690</f>
        <v/>
      </c>
      <c r="I640" s="18">
        <f>ROUNDUP(H640,0)</f>
        <v/>
      </c>
      <c r="J640" s="18">
        <f>'Src_Inventory'!E690</f>
        <v/>
      </c>
      <c r="K640" s="18">
        <f>MAX(I640,J640)</f>
        <v/>
      </c>
      <c r="L640" s="19">
        <f>IF(C640="COVERED",'Parameters &amp; Sources'!$B$11,'Parameters &amp; Sources'!$B$12)</f>
        <v/>
      </c>
      <c r="M640" s="19">
        <f>K640*L640</f>
        <v/>
      </c>
      <c r="N640" s="20">
        <f>COUNTIFS('Src_Billing_Aug'!$E$6:$E$774,A640,'Src_Billing_Aug'!$D$6:$D$774,E640)</f>
        <v/>
      </c>
      <c r="O640" s="18">
        <f>IF(N640=0,"",SUMIFS('Src_Billing_Aug'!$I$6:$I$774,'Src_Billing_Aug'!$E$6:$E$774,A640,'Src_Billing_Aug'!$D$6:$D$774,E640))</f>
        <v/>
      </c>
      <c r="P640" s="19">
        <f>IF(N640=0,"",SUMIFS('Src_Billing_Aug'!$L$6:$L$774,'Src_Billing_Aug'!$E$6:$E$774,A640,'Src_Billing_Aug'!$D$6:$D$774,E640))</f>
        <v/>
      </c>
      <c r="Q640" s="19">
        <f>SUMIFS('Src_Billing_Aug'!$M$6:$M$774,'Src_Billing_Aug'!$E$6:$E$774,A640,'Src_Billing_Aug'!$D$6:$D$774,E640)</f>
        <v/>
      </c>
      <c r="R640" s="19">
        <f>Q640-M640</f>
        <v/>
      </c>
      <c r="S640" s="17">
        <f>IF(N640=0,"MISSING CHARGE",IF(N640&gt;1,"DUPLICATE CHARGE",IF(ABS(R640)&lt;0.005,"MATCH","VARIANCE")))</f>
        <v/>
      </c>
      <c r="T640" s="17">
        <f>IF(AND(C640="COVERED",K640&gt;'Parameters &amp; Sources'!$B$13),"BOARD REVIEW - OVER 40 FT","")</f>
        <v/>
      </c>
      <c r="U640" s="17" t="inlineStr">
        <is>
          <t>slip_inventory_2026-08.csv; billing_transactions_2022_2026.csv</t>
        </is>
      </c>
    </row>
    <row r="641">
      <c r="A641" s="21">
        <f>'Src_Inventory'!A691</f>
        <v/>
      </c>
      <c r="B641" s="21">
        <f>'Src_Inventory'!B691</f>
        <v/>
      </c>
      <c r="C641" s="21">
        <f>'Src_Inventory'!G691</f>
        <v/>
      </c>
      <c r="D641" s="21">
        <f>"AC-"&amp;A641</f>
        <v/>
      </c>
      <c r="E641" s="21">
        <f>'Src_Inventory'!L691</f>
        <v/>
      </c>
      <c r="F641" s="21">
        <f>'Src_Inventory'!M691</f>
        <v/>
      </c>
      <c r="G641" s="21">
        <f>'Src_Inventory'!N691</f>
        <v/>
      </c>
      <c r="H641" s="22">
        <f>'Src_Inventory'!O691</f>
        <v/>
      </c>
      <c r="I641" s="22">
        <f>ROUNDUP(H641,0)</f>
        <v/>
      </c>
      <c r="J641" s="22">
        <f>'Src_Inventory'!E691</f>
        <v/>
      </c>
      <c r="K641" s="22">
        <f>MAX(I641,J641)</f>
        <v/>
      </c>
      <c r="L641" s="23">
        <f>IF(C641="COVERED",'Parameters &amp; Sources'!$B$11,'Parameters &amp; Sources'!$B$12)</f>
        <v/>
      </c>
      <c r="M641" s="23">
        <f>K641*L641</f>
        <v/>
      </c>
      <c r="N641" s="24">
        <f>COUNTIFS('Src_Billing_Aug'!$E$6:$E$774,A641,'Src_Billing_Aug'!$D$6:$D$774,E641)</f>
        <v/>
      </c>
      <c r="O641" s="22">
        <f>IF(N641=0,"",SUMIFS('Src_Billing_Aug'!$I$6:$I$774,'Src_Billing_Aug'!$E$6:$E$774,A641,'Src_Billing_Aug'!$D$6:$D$774,E641))</f>
        <v/>
      </c>
      <c r="P641" s="23">
        <f>IF(N641=0,"",SUMIFS('Src_Billing_Aug'!$L$6:$L$774,'Src_Billing_Aug'!$E$6:$E$774,A641,'Src_Billing_Aug'!$D$6:$D$774,E641))</f>
        <v/>
      </c>
      <c r="Q641" s="23">
        <f>SUMIFS('Src_Billing_Aug'!$M$6:$M$774,'Src_Billing_Aug'!$E$6:$E$774,A641,'Src_Billing_Aug'!$D$6:$D$774,E641)</f>
        <v/>
      </c>
      <c r="R641" s="23">
        <f>Q641-M641</f>
        <v/>
      </c>
      <c r="S641" s="21">
        <f>IF(N641=0,"MISSING CHARGE",IF(N641&gt;1,"DUPLICATE CHARGE",IF(ABS(R641)&lt;0.005,"MATCH","VARIANCE")))</f>
        <v/>
      </c>
      <c r="T641" s="21">
        <f>IF(AND(C641="COVERED",K641&gt;'Parameters &amp; Sources'!$B$13),"BOARD REVIEW - OVER 40 FT","")</f>
        <v/>
      </c>
      <c r="U641" s="21" t="inlineStr">
        <is>
          <t>slip_inventory_2026-08.csv; billing_transactions_2022_2026.csv</t>
        </is>
      </c>
    </row>
    <row r="642">
      <c r="A642" s="17">
        <f>'Src_Inventory'!A692</f>
        <v/>
      </c>
      <c r="B642" s="17">
        <f>'Src_Inventory'!B692</f>
        <v/>
      </c>
      <c r="C642" s="17">
        <f>'Src_Inventory'!G692</f>
        <v/>
      </c>
      <c r="D642" s="17">
        <f>"AC-"&amp;A642</f>
        <v/>
      </c>
      <c r="E642" s="17">
        <f>'Src_Inventory'!L692</f>
        <v/>
      </c>
      <c r="F642" s="17">
        <f>'Src_Inventory'!M692</f>
        <v/>
      </c>
      <c r="G642" s="17">
        <f>'Src_Inventory'!N692</f>
        <v/>
      </c>
      <c r="H642" s="18">
        <f>'Src_Inventory'!O692</f>
        <v/>
      </c>
      <c r="I642" s="18">
        <f>ROUNDUP(H642,0)</f>
        <v/>
      </c>
      <c r="J642" s="18">
        <f>'Src_Inventory'!E692</f>
        <v/>
      </c>
      <c r="K642" s="18">
        <f>MAX(I642,J642)</f>
        <v/>
      </c>
      <c r="L642" s="19">
        <f>IF(C642="COVERED",'Parameters &amp; Sources'!$B$11,'Parameters &amp; Sources'!$B$12)</f>
        <v/>
      </c>
      <c r="M642" s="19">
        <f>K642*L642</f>
        <v/>
      </c>
      <c r="N642" s="20">
        <f>COUNTIFS('Src_Billing_Aug'!$E$6:$E$774,A642,'Src_Billing_Aug'!$D$6:$D$774,E642)</f>
        <v/>
      </c>
      <c r="O642" s="18">
        <f>IF(N642=0,"",SUMIFS('Src_Billing_Aug'!$I$6:$I$774,'Src_Billing_Aug'!$E$6:$E$774,A642,'Src_Billing_Aug'!$D$6:$D$774,E642))</f>
        <v/>
      </c>
      <c r="P642" s="19">
        <f>IF(N642=0,"",SUMIFS('Src_Billing_Aug'!$L$6:$L$774,'Src_Billing_Aug'!$E$6:$E$774,A642,'Src_Billing_Aug'!$D$6:$D$774,E642))</f>
        <v/>
      </c>
      <c r="Q642" s="19">
        <f>SUMIFS('Src_Billing_Aug'!$M$6:$M$774,'Src_Billing_Aug'!$E$6:$E$774,A642,'Src_Billing_Aug'!$D$6:$D$774,E642)</f>
        <v/>
      </c>
      <c r="R642" s="19">
        <f>Q642-M642</f>
        <v/>
      </c>
      <c r="S642" s="17">
        <f>IF(N642=0,"MISSING CHARGE",IF(N642&gt;1,"DUPLICATE CHARGE",IF(ABS(R642)&lt;0.005,"MATCH","VARIANCE")))</f>
        <v/>
      </c>
      <c r="T642" s="17">
        <f>IF(AND(C642="COVERED",K642&gt;'Parameters &amp; Sources'!$B$13),"BOARD REVIEW - OVER 40 FT","")</f>
        <v/>
      </c>
      <c r="U642" s="17" t="inlineStr">
        <is>
          <t>slip_inventory_2026-08.csv; billing_transactions_2022_2026.csv</t>
        </is>
      </c>
    </row>
    <row r="643">
      <c r="A643" s="21">
        <f>'Src_Inventory'!A694</f>
        <v/>
      </c>
      <c r="B643" s="21">
        <f>'Src_Inventory'!B694</f>
        <v/>
      </c>
      <c r="C643" s="21">
        <f>'Src_Inventory'!G694</f>
        <v/>
      </c>
      <c r="D643" s="21">
        <f>"AC-"&amp;A643</f>
        <v/>
      </c>
      <c r="E643" s="21">
        <f>'Src_Inventory'!L694</f>
        <v/>
      </c>
      <c r="F643" s="21">
        <f>'Src_Inventory'!M694</f>
        <v/>
      </c>
      <c r="G643" s="21">
        <f>'Src_Inventory'!N694</f>
        <v/>
      </c>
      <c r="H643" s="22">
        <f>'Src_Inventory'!O694</f>
        <v/>
      </c>
      <c r="I643" s="22">
        <f>ROUNDUP(H643,0)</f>
        <v/>
      </c>
      <c r="J643" s="22">
        <f>'Src_Inventory'!E694</f>
        <v/>
      </c>
      <c r="K643" s="22">
        <f>MAX(I643,J643)</f>
        <v/>
      </c>
      <c r="L643" s="23">
        <f>IF(C643="COVERED",'Parameters &amp; Sources'!$B$11,'Parameters &amp; Sources'!$B$12)</f>
        <v/>
      </c>
      <c r="M643" s="23">
        <f>K643*L643</f>
        <v/>
      </c>
      <c r="N643" s="24">
        <f>COUNTIFS('Src_Billing_Aug'!$E$6:$E$774,A643,'Src_Billing_Aug'!$D$6:$D$774,E643)</f>
        <v/>
      </c>
      <c r="O643" s="22">
        <f>IF(N643=0,"",SUMIFS('Src_Billing_Aug'!$I$6:$I$774,'Src_Billing_Aug'!$E$6:$E$774,A643,'Src_Billing_Aug'!$D$6:$D$774,E643))</f>
        <v/>
      </c>
      <c r="P643" s="23">
        <f>IF(N643=0,"",SUMIFS('Src_Billing_Aug'!$L$6:$L$774,'Src_Billing_Aug'!$E$6:$E$774,A643,'Src_Billing_Aug'!$D$6:$D$774,E643))</f>
        <v/>
      </c>
      <c r="Q643" s="23">
        <f>SUMIFS('Src_Billing_Aug'!$M$6:$M$774,'Src_Billing_Aug'!$E$6:$E$774,A643,'Src_Billing_Aug'!$D$6:$D$774,E643)</f>
        <v/>
      </c>
      <c r="R643" s="23">
        <f>Q643-M643</f>
        <v/>
      </c>
      <c r="S643" s="21">
        <f>IF(N643=0,"MISSING CHARGE",IF(N643&gt;1,"DUPLICATE CHARGE",IF(ABS(R643)&lt;0.005,"MATCH","VARIANCE")))</f>
        <v/>
      </c>
      <c r="T643" s="21">
        <f>IF(AND(C643="COVERED",K643&gt;'Parameters &amp; Sources'!$B$13),"BOARD REVIEW - OVER 40 FT","")</f>
        <v/>
      </c>
      <c r="U643" s="21" t="inlineStr">
        <is>
          <t>slip_inventory_2026-08.csv; billing_transactions_2022_2026.csv</t>
        </is>
      </c>
    </row>
    <row r="644">
      <c r="A644" s="17">
        <f>'Src_Inventory'!A695</f>
        <v/>
      </c>
      <c r="B644" s="17">
        <f>'Src_Inventory'!B695</f>
        <v/>
      </c>
      <c r="C644" s="17">
        <f>'Src_Inventory'!G695</f>
        <v/>
      </c>
      <c r="D644" s="17">
        <f>"AC-"&amp;A644</f>
        <v/>
      </c>
      <c r="E644" s="17">
        <f>'Src_Inventory'!L695</f>
        <v/>
      </c>
      <c r="F644" s="17">
        <f>'Src_Inventory'!M695</f>
        <v/>
      </c>
      <c r="G644" s="17">
        <f>'Src_Inventory'!N695</f>
        <v/>
      </c>
      <c r="H644" s="18">
        <f>'Src_Inventory'!O695</f>
        <v/>
      </c>
      <c r="I644" s="18">
        <f>ROUNDUP(H644,0)</f>
        <v/>
      </c>
      <c r="J644" s="18">
        <f>'Src_Inventory'!E695</f>
        <v/>
      </c>
      <c r="K644" s="18">
        <f>MAX(I644,J644)</f>
        <v/>
      </c>
      <c r="L644" s="19">
        <f>IF(C644="COVERED",'Parameters &amp; Sources'!$B$11,'Parameters &amp; Sources'!$B$12)</f>
        <v/>
      </c>
      <c r="M644" s="19">
        <f>K644*L644</f>
        <v/>
      </c>
      <c r="N644" s="20">
        <f>COUNTIFS('Src_Billing_Aug'!$E$6:$E$774,A644,'Src_Billing_Aug'!$D$6:$D$774,E644)</f>
        <v/>
      </c>
      <c r="O644" s="18">
        <f>IF(N644=0,"",SUMIFS('Src_Billing_Aug'!$I$6:$I$774,'Src_Billing_Aug'!$E$6:$E$774,A644,'Src_Billing_Aug'!$D$6:$D$774,E644))</f>
        <v/>
      </c>
      <c r="P644" s="19">
        <f>IF(N644=0,"",SUMIFS('Src_Billing_Aug'!$L$6:$L$774,'Src_Billing_Aug'!$E$6:$E$774,A644,'Src_Billing_Aug'!$D$6:$D$774,E644))</f>
        <v/>
      </c>
      <c r="Q644" s="19">
        <f>SUMIFS('Src_Billing_Aug'!$M$6:$M$774,'Src_Billing_Aug'!$E$6:$E$774,A644,'Src_Billing_Aug'!$D$6:$D$774,E644)</f>
        <v/>
      </c>
      <c r="R644" s="19">
        <f>Q644-M644</f>
        <v/>
      </c>
      <c r="S644" s="17">
        <f>IF(N644=0,"MISSING CHARGE",IF(N644&gt;1,"DUPLICATE CHARGE",IF(ABS(R644)&lt;0.005,"MATCH","VARIANCE")))</f>
        <v/>
      </c>
      <c r="T644" s="17">
        <f>IF(AND(C644="COVERED",K644&gt;'Parameters &amp; Sources'!$B$13),"BOARD REVIEW - OVER 40 FT","")</f>
        <v/>
      </c>
      <c r="U644" s="17" t="inlineStr">
        <is>
          <t>slip_inventory_2026-08.csv; billing_transactions_2022_2026.csv</t>
        </is>
      </c>
    </row>
    <row r="645">
      <c r="A645" s="21">
        <f>'Src_Inventory'!A696</f>
        <v/>
      </c>
      <c r="B645" s="21">
        <f>'Src_Inventory'!B696</f>
        <v/>
      </c>
      <c r="C645" s="21">
        <f>'Src_Inventory'!G696</f>
        <v/>
      </c>
      <c r="D645" s="21">
        <f>"AC-"&amp;A645</f>
        <v/>
      </c>
      <c r="E645" s="21">
        <f>'Src_Inventory'!L696</f>
        <v/>
      </c>
      <c r="F645" s="21">
        <f>'Src_Inventory'!M696</f>
        <v/>
      </c>
      <c r="G645" s="21">
        <f>'Src_Inventory'!N696</f>
        <v/>
      </c>
      <c r="H645" s="22">
        <f>'Src_Inventory'!O696</f>
        <v/>
      </c>
      <c r="I645" s="22">
        <f>ROUNDUP(H645,0)</f>
        <v/>
      </c>
      <c r="J645" s="22">
        <f>'Src_Inventory'!E696</f>
        <v/>
      </c>
      <c r="K645" s="22">
        <f>MAX(I645,J645)</f>
        <v/>
      </c>
      <c r="L645" s="23">
        <f>IF(C645="COVERED",'Parameters &amp; Sources'!$B$11,'Parameters &amp; Sources'!$B$12)</f>
        <v/>
      </c>
      <c r="M645" s="23">
        <f>K645*L645</f>
        <v/>
      </c>
      <c r="N645" s="24">
        <f>COUNTIFS('Src_Billing_Aug'!$E$6:$E$774,A645,'Src_Billing_Aug'!$D$6:$D$774,E645)</f>
        <v/>
      </c>
      <c r="O645" s="22">
        <f>IF(N645=0,"",SUMIFS('Src_Billing_Aug'!$I$6:$I$774,'Src_Billing_Aug'!$E$6:$E$774,A645,'Src_Billing_Aug'!$D$6:$D$774,E645))</f>
        <v/>
      </c>
      <c r="P645" s="23">
        <f>IF(N645=0,"",SUMIFS('Src_Billing_Aug'!$L$6:$L$774,'Src_Billing_Aug'!$E$6:$E$774,A645,'Src_Billing_Aug'!$D$6:$D$774,E645))</f>
        <v/>
      </c>
      <c r="Q645" s="23">
        <f>SUMIFS('Src_Billing_Aug'!$M$6:$M$774,'Src_Billing_Aug'!$E$6:$E$774,A645,'Src_Billing_Aug'!$D$6:$D$774,E645)</f>
        <v/>
      </c>
      <c r="R645" s="23">
        <f>Q645-M645</f>
        <v/>
      </c>
      <c r="S645" s="21">
        <f>IF(N645=0,"MISSING CHARGE",IF(N645&gt;1,"DUPLICATE CHARGE",IF(ABS(R645)&lt;0.005,"MATCH","VARIANCE")))</f>
        <v/>
      </c>
      <c r="T645" s="21">
        <f>IF(AND(C645="COVERED",K645&gt;'Parameters &amp; Sources'!$B$13),"BOARD REVIEW - OVER 40 FT","")</f>
        <v/>
      </c>
      <c r="U645" s="21" t="inlineStr">
        <is>
          <t>slip_inventory_2026-08.csv; billing_transactions_2022_2026.csv</t>
        </is>
      </c>
    </row>
    <row r="646">
      <c r="A646" s="17">
        <f>'Src_Inventory'!A698</f>
        <v/>
      </c>
      <c r="B646" s="17">
        <f>'Src_Inventory'!B698</f>
        <v/>
      </c>
      <c r="C646" s="17">
        <f>'Src_Inventory'!G698</f>
        <v/>
      </c>
      <c r="D646" s="17">
        <f>"AC-"&amp;A646</f>
        <v/>
      </c>
      <c r="E646" s="17">
        <f>'Src_Inventory'!L698</f>
        <v/>
      </c>
      <c r="F646" s="17">
        <f>'Src_Inventory'!M698</f>
        <v/>
      </c>
      <c r="G646" s="17">
        <f>'Src_Inventory'!N698</f>
        <v/>
      </c>
      <c r="H646" s="18">
        <f>'Src_Inventory'!O698</f>
        <v/>
      </c>
      <c r="I646" s="18">
        <f>ROUNDUP(H646,0)</f>
        <v/>
      </c>
      <c r="J646" s="18">
        <f>'Src_Inventory'!E698</f>
        <v/>
      </c>
      <c r="K646" s="18">
        <f>MAX(I646,J646)</f>
        <v/>
      </c>
      <c r="L646" s="19">
        <f>IF(C646="COVERED",'Parameters &amp; Sources'!$B$11,'Parameters &amp; Sources'!$B$12)</f>
        <v/>
      </c>
      <c r="M646" s="19">
        <f>K646*L646</f>
        <v/>
      </c>
      <c r="N646" s="20">
        <f>COUNTIFS('Src_Billing_Aug'!$E$6:$E$774,A646,'Src_Billing_Aug'!$D$6:$D$774,E646)</f>
        <v/>
      </c>
      <c r="O646" s="18">
        <f>IF(N646=0,"",SUMIFS('Src_Billing_Aug'!$I$6:$I$774,'Src_Billing_Aug'!$E$6:$E$774,A646,'Src_Billing_Aug'!$D$6:$D$774,E646))</f>
        <v/>
      </c>
      <c r="P646" s="19">
        <f>IF(N646=0,"",SUMIFS('Src_Billing_Aug'!$L$6:$L$774,'Src_Billing_Aug'!$E$6:$E$774,A646,'Src_Billing_Aug'!$D$6:$D$774,E646))</f>
        <v/>
      </c>
      <c r="Q646" s="19">
        <f>SUMIFS('Src_Billing_Aug'!$M$6:$M$774,'Src_Billing_Aug'!$E$6:$E$774,A646,'Src_Billing_Aug'!$D$6:$D$774,E646)</f>
        <v/>
      </c>
      <c r="R646" s="19">
        <f>Q646-M646</f>
        <v/>
      </c>
      <c r="S646" s="17">
        <f>IF(N646=0,"MISSING CHARGE",IF(N646&gt;1,"DUPLICATE CHARGE",IF(ABS(R646)&lt;0.005,"MATCH","VARIANCE")))</f>
        <v/>
      </c>
      <c r="T646" s="17">
        <f>IF(AND(C646="COVERED",K646&gt;'Parameters &amp; Sources'!$B$13),"BOARD REVIEW - OVER 40 FT","")</f>
        <v/>
      </c>
      <c r="U646" s="17" t="inlineStr">
        <is>
          <t>slip_inventory_2026-08.csv; billing_transactions_2022_2026.csv</t>
        </is>
      </c>
    </row>
    <row r="647">
      <c r="A647" s="21">
        <f>'Src_Inventory'!A699</f>
        <v/>
      </c>
      <c r="B647" s="21">
        <f>'Src_Inventory'!B699</f>
        <v/>
      </c>
      <c r="C647" s="21">
        <f>'Src_Inventory'!G699</f>
        <v/>
      </c>
      <c r="D647" s="21">
        <f>"AC-"&amp;A647</f>
        <v/>
      </c>
      <c r="E647" s="21">
        <f>'Src_Inventory'!L699</f>
        <v/>
      </c>
      <c r="F647" s="21">
        <f>'Src_Inventory'!M699</f>
        <v/>
      </c>
      <c r="G647" s="21">
        <f>'Src_Inventory'!N699</f>
        <v/>
      </c>
      <c r="H647" s="22">
        <f>'Src_Inventory'!O699</f>
        <v/>
      </c>
      <c r="I647" s="22">
        <f>ROUNDUP(H647,0)</f>
        <v/>
      </c>
      <c r="J647" s="22">
        <f>'Src_Inventory'!E699</f>
        <v/>
      </c>
      <c r="K647" s="22">
        <f>MAX(I647,J647)</f>
        <v/>
      </c>
      <c r="L647" s="23">
        <f>IF(C647="COVERED",'Parameters &amp; Sources'!$B$11,'Parameters &amp; Sources'!$B$12)</f>
        <v/>
      </c>
      <c r="M647" s="23">
        <f>K647*L647</f>
        <v/>
      </c>
      <c r="N647" s="24">
        <f>COUNTIFS('Src_Billing_Aug'!$E$6:$E$774,A647,'Src_Billing_Aug'!$D$6:$D$774,E647)</f>
        <v/>
      </c>
      <c r="O647" s="22">
        <f>IF(N647=0,"",SUMIFS('Src_Billing_Aug'!$I$6:$I$774,'Src_Billing_Aug'!$E$6:$E$774,A647,'Src_Billing_Aug'!$D$6:$D$774,E647))</f>
        <v/>
      </c>
      <c r="P647" s="23">
        <f>IF(N647=0,"",SUMIFS('Src_Billing_Aug'!$L$6:$L$774,'Src_Billing_Aug'!$E$6:$E$774,A647,'Src_Billing_Aug'!$D$6:$D$774,E647))</f>
        <v/>
      </c>
      <c r="Q647" s="23">
        <f>SUMIFS('Src_Billing_Aug'!$M$6:$M$774,'Src_Billing_Aug'!$E$6:$E$774,A647,'Src_Billing_Aug'!$D$6:$D$774,E647)</f>
        <v/>
      </c>
      <c r="R647" s="23">
        <f>Q647-M647</f>
        <v/>
      </c>
      <c r="S647" s="21">
        <f>IF(N647=0,"MISSING CHARGE",IF(N647&gt;1,"DUPLICATE CHARGE",IF(ABS(R647)&lt;0.005,"MATCH","VARIANCE")))</f>
        <v/>
      </c>
      <c r="T647" s="21">
        <f>IF(AND(C647="COVERED",K647&gt;'Parameters &amp; Sources'!$B$13),"BOARD REVIEW - OVER 40 FT","")</f>
        <v/>
      </c>
      <c r="U647" s="21" t="inlineStr">
        <is>
          <t>slip_inventory_2026-08.csv; billing_transactions_2022_2026.csv</t>
        </is>
      </c>
    </row>
    <row r="648">
      <c r="A648" s="17">
        <f>'Src_Inventory'!A700</f>
        <v/>
      </c>
      <c r="B648" s="17">
        <f>'Src_Inventory'!B700</f>
        <v/>
      </c>
      <c r="C648" s="17">
        <f>'Src_Inventory'!G700</f>
        <v/>
      </c>
      <c r="D648" s="17">
        <f>"AC-"&amp;A648</f>
        <v/>
      </c>
      <c r="E648" s="17">
        <f>'Src_Inventory'!L700</f>
        <v/>
      </c>
      <c r="F648" s="17">
        <f>'Src_Inventory'!M700</f>
        <v/>
      </c>
      <c r="G648" s="17">
        <f>'Src_Inventory'!N700</f>
        <v/>
      </c>
      <c r="H648" s="18">
        <f>'Src_Inventory'!O700</f>
        <v/>
      </c>
      <c r="I648" s="18">
        <f>ROUNDUP(H648,0)</f>
        <v/>
      </c>
      <c r="J648" s="18">
        <f>'Src_Inventory'!E700</f>
        <v/>
      </c>
      <c r="K648" s="18">
        <f>MAX(I648,J648)</f>
        <v/>
      </c>
      <c r="L648" s="19">
        <f>IF(C648="COVERED",'Parameters &amp; Sources'!$B$11,'Parameters &amp; Sources'!$B$12)</f>
        <v/>
      </c>
      <c r="M648" s="19">
        <f>K648*L648</f>
        <v/>
      </c>
      <c r="N648" s="20">
        <f>COUNTIFS('Src_Billing_Aug'!$E$6:$E$774,A648,'Src_Billing_Aug'!$D$6:$D$774,E648)</f>
        <v/>
      </c>
      <c r="O648" s="18">
        <f>IF(N648=0,"",SUMIFS('Src_Billing_Aug'!$I$6:$I$774,'Src_Billing_Aug'!$E$6:$E$774,A648,'Src_Billing_Aug'!$D$6:$D$774,E648))</f>
        <v/>
      </c>
      <c r="P648" s="19">
        <f>IF(N648=0,"",SUMIFS('Src_Billing_Aug'!$L$6:$L$774,'Src_Billing_Aug'!$E$6:$E$774,A648,'Src_Billing_Aug'!$D$6:$D$774,E648))</f>
        <v/>
      </c>
      <c r="Q648" s="19">
        <f>SUMIFS('Src_Billing_Aug'!$M$6:$M$774,'Src_Billing_Aug'!$E$6:$E$774,A648,'Src_Billing_Aug'!$D$6:$D$774,E648)</f>
        <v/>
      </c>
      <c r="R648" s="19">
        <f>Q648-M648</f>
        <v/>
      </c>
      <c r="S648" s="17">
        <f>IF(N648=0,"MISSING CHARGE",IF(N648&gt;1,"DUPLICATE CHARGE",IF(ABS(R648)&lt;0.005,"MATCH","VARIANCE")))</f>
        <v/>
      </c>
      <c r="T648" s="17">
        <f>IF(AND(C648="COVERED",K648&gt;'Parameters &amp; Sources'!$B$13),"BOARD REVIEW - OVER 40 FT","")</f>
        <v/>
      </c>
      <c r="U648" s="17" t="inlineStr">
        <is>
          <t>slip_inventory_2026-08.csv; billing_transactions_2022_2026.csv</t>
        </is>
      </c>
    </row>
    <row r="649">
      <c r="A649" s="21">
        <f>'Src_Inventory'!A701</f>
        <v/>
      </c>
      <c r="B649" s="21">
        <f>'Src_Inventory'!B701</f>
        <v/>
      </c>
      <c r="C649" s="21">
        <f>'Src_Inventory'!G701</f>
        <v/>
      </c>
      <c r="D649" s="21">
        <f>"AC-"&amp;A649</f>
        <v/>
      </c>
      <c r="E649" s="21">
        <f>'Src_Inventory'!L701</f>
        <v/>
      </c>
      <c r="F649" s="21">
        <f>'Src_Inventory'!M701</f>
        <v/>
      </c>
      <c r="G649" s="21">
        <f>'Src_Inventory'!N701</f>
        <v/>
      </c>
      <c r="H649" s="22">
        <f>'Src_Inventory'!O701</f>
        <v/>
      </c>
      <c r="I649" s="22">
        <f>ROUNDUP(H649,0)</f>
        <v/>
      </c>
      <c r="J649" s="22">
        <f>'Src_Inventory'!E701</f>
        <v/>
      </c>
      <c r="K649" s="22">
        <f>MAX(I649,J649)</f>
        <v/>
      </c>
      <c r="L649" s="23">
        <f>IF(C649="COVERED",'Parameters &amp; Sources'!$B$11,'Parameters &amp; Sources'!$B$12)</f>
        <v/>
      </c>
      <c r="M649" s="23">
        <f>K649*L649</f>
        <v/>
      </c>
      <c r="N649" s="24">
        <f>COUNTIFS('Src_Billing_Aug'!$E$6:$E$774,A649,'Src_Billing_Aug'!$D$6:$D$774,E649)</f>
        <v/>
      </c>
      <c r="O649" s="22">
        <f>IF(N649=0,"",SUMIFS('Src_Billing_Aug'!$I$6:$I$774,'Src_Billing_Aug'!$E$6:$E$774,A649,'Src_Billing_Aug'!$D$6:$D$774,E649))</f>
        <v/>
      </c>
      <c r="P649" s="23">
        <f>IF(N649=0,"",SUMIFS('Src_Billing_Aug'!$L$6:$L$774,'Src_Billing_Aug'!$E$6:$E$774,A649,'Src_Billing_Aug'!$D$6:$D$774,E649))</f>
        <v/>
      </c>
      <c r="Q649" s="23">
        <f>SUMIFS('Src_Billing_Aug'!$M$6:$M$774,'Src_Billing_Aug'!$E$6:$E$774,A649,'Src_Billing_Aug'!$D$6:$D$774,E649)</f>
        <v/>
      </c>
      <c r="R649" s="23">
        <f>Q649-M649</f>
        <v/>
      </c>
      <c r="S649" s="21">
        <f>IF(N649=0,"MISSING CHARGE",IF(N649&gt;1,"DUPLICATE CHARGE",IF(ABS(R649)&lt;0.005,"MATCH","VARIANCE")))</f>
        <v/>
      </c>
      <c r="T649" s="21">
        <f>IF(AND(C649="COVERED",K649&gt;'Parameters &amp; Sources'!$B$13),"BOARD REVIEW - OVER 40 FT","")</f>
        <v/>
      </c>
      <c r="U649" s="21" t="inlineStr">
        <is>
          <t>slip_inventory_2026-08.csv; billing_transactions_2022_2026.csv</t>
        </is>
      </c>
    </row>
    <row r="650">
      <c r="A650" s="17">
        <f>'Src_Inventory'!A702</f>
        <v/>
      </c>
      <c r="B650" s="17">
        <f>'Src_Inventory'!B702</f>
        <v/>
      </c>
      <c r="C650" s="17">
        <f>'Src_Inventory'!G702</f>
        <v/>
      </c>
      <c r="D650" s="17">
        <f>"AC-"&amp;A650</f>
        <v/>
      </c>
      <c r="E650" s="17">
        <f>'Src_Inventory'!L702</f>
        <v/>
      </c>
      <c r="F650" s="17">
        <f>'Src_Inventory'!M702</f>
        <v/>
      </c>
      <c r="G650" s="17">
        <f>'Src_Inventory'!N702</f>
        <v/>
      </c>
      <c r="H650" s="18">
        <f>'Src_Inventory'!O702</f>
        <v/>
      </c>
      <c r="I650" s="18">
        <f>ROUNDUP(H650,0)</f>
        <v/>
      </c>
      <c r="J650" s="18">
        <f>'Src_Inventory'!E702</f>
        <v/>
      </c>
      <c r="K650" s="18">
        <f>MAX(I650,J650)</f>
        <v/>
      </c>
      <c r="L650" s="19">
        <f>IF(C650="COVERED",'Parameters &amp; Sources'!$B$11,'Parameters &amp; Sources'!$B$12)</f>
        <v/>
      </c>
      <c r="M650" s="19">
        <f>K650*L650</f>
        <v/>
      </c>
      <c r="N650" s="20">
        <f>COUNTIFS('Src_Billing_Aug'!$E$6:$E$774,A650,'Src_Billing_Aug'!$D$6:$D$774,E650)</f>
        <v/>
      </c>
      <c r="O650" s="18">
        <f>IF(N650=0,"",SUMIFS('Src_Billing_Aug'!$I$6:$I$774,'Src_Billing_Aug'!$E$6:$E$774,A650,'Src_Billing_Aug'!$D$6:$D$774,E650))</f>
        <v/>
      </c>
      <c r="P650" s="19">
        <f>IF(N650=0,"",SUMIFS('Src_Billing_Aug'!$L$6:$L$774,'Src_Billing_Aug'!$E$6:$E$774,A650,'Src_Billing_Aug'!$D$6:$D$774,E650))</f>
        <v/>
      </c>
      <c r="Q650" s="19">
        <f>SUMIFS('Src_Billing_Aug'!$M$6:$M$774,'Src_Billing_Aug'!$E$6:$E$774,A650,'Src_Billing_Aug'!$D$6:$D$774,E650)</f>
        <v/>
      </c>
      <c r="R650" s="19">
        <f>Q650-M650</f>
        <v/>
      </c>
      <c r="S650" s="17">
        <f>IF(N650=0,"MISSING CHARGE",IF(N650&gt;1,"DUPLICATE CHARGE",IF(ABS(R650)&lt;0.005,"MATCH","VARIANCE")))</f>
        <v/>
      </c>
      <c r="T650" s="17">
        <f>IF(AND(C650="COVERED",K650&gt;'Parameters &amp; Sources'!$B$13),"BOARD REVIEW - OVER 40 FT","")</f>
        <v/>
      </c>
      <c r="U650" s="17" t="inlineStr">
        <is>
          <t>slip_inventory_2026-08.csv; billing_transactions_2022_2026.csv</t>
        </is>
      </c>
    </row>
    <row r="651">
      <c r="A651" s="21">
        <f>'Src_Inventory'!A703</f>
        <v/>
      </c>
      <c r="B651" s="21">
        <f>'Src_Inventory'!B703</f>
        <v/>
      </c>
      <c r="C651" s="21">
        <f>'Src_Inventory'!G703</f>
        <v/>
      </c>
      <c r="D651" s="21">
        <f>"AC-"&amp;A651</f>
        <v/>
      </c>
      <c r="E651" s="21">
        <f>'Src_Inventory'!L703</f>
        <v/>
      </c>
      <c r="F651" s="21">
        <f>'Src_Inventory'!M703</f>
        <v/>
      </c>
      <c r="G651" s="21">
        <f>'Src_Inventory'!N703</f>
        <v/>
      </c>
      <c r="H651" s="22">
        <f>'Src_Inventory'!O703</f>
        <v/>
      </c>
      <c r="I651" s="22">
        <f>ROUNDUP(H651,0)</f>
        <v/>
      </c>
      <c r="J651" s="22">
        <f>'Src_Inventory'!E703</f>
        <v/>
      </c>
      <c r="K651" s="22">
        <f>MAX(I651,J651)</f>
        <v/>
      </c>
      <c r="L651" s="23">
        <f>IF(C651="COVERED",'Parameters &amp; Sources'!$B$11,'Parameters &amp; Sources'!$B$12)</f>
        <v/>
      </c>
      <c r="M651" s="23">
        <f>K651*L651</f>
        <v/>
      </c>
      <c r="N651" s="24">
        <f>COUNTIFS('Src_Billing_Aug'!$E$6:$E$774,A651,'Src_Billing_Aug'!$D$6:$D$774,E651)</f>
        <v/>
      </c>
      <c r="O651" s="22">
        <f>IF(N651=0,"",SUMIFS('Src_Billing_Aug'!$I$6:$I$774,'Src_Billing_Aug'!$E$6:$E$774,A651,'Src_Billing_Aug'!$D$6:$D$774,E651))</f>
        <v/>
      </c>
      <c r="P651" s="23">
        <f>IF(N651=0,"",SUMIFS('Src_Billing_Aug'!$L$6:$L$774,'Src_Billing_Aug'!$E$6:$E$774,A651,'Src_Billing_Aug'!$D$6:$D$774,E651))</f>
        <v/>
      </c>
      <c r="Q651" s="23">
        <f>SUMIFS('Src_Billing_Aug'!$M$6:$M$774,'Src_Billing_Aug'!$E$6:$E$774,A651,'Src_Billing_Aug'!$D$6:$D$774,E651)</f>
        <v/>
      </c>
      <c r="R651" s="23">
        <f>Q651-M651</f>
        <v/>
      </c>
      <c r="S651" s="21">
        <f>IF(N651=0,"MISSING CHARGE",IF(N651&gt;1,"DUPLICATE CHARGE",IF(ABS(R651)&lt;0.005,"MATCH","VARIANCE")))</f>
        <v/>
      </c>
      <c r="T651" s="21">
        <f>IF(AND(C651="COVERED",K651&gt;'Parameters &amp; Sources'!$B$13),"BOARD REVIEW - OVER 40 FT","")</f>
        <v/>
      </c>
      <c r="U651" s="21" t="inlineStr">
        <is>
          <t>slip_inventory_2026-08.csv; billing_transactions_2022_2026.csv</t>
        </is>
      </c>
    </row>
    <row r="652">
      <c r="A652" s="17">
        <f>'Src_Inventory'!A704</f>
        <v/>
      </c>
      <c r="B652" s="17">
        <f>'Src_Inventory'!B704</f>
        <v/>
      </c>
      <c r="C652" s="17">
        <f>'Src_Inventory'!G704</f>
        <v/>
      </c>
      <c r="D652" s="17">
        <f>"AC-"&amp;A652</f>
        <v/>
      </c>
      <c r="E652" s="17">
        <f>'Src_Inventory'!L704</f>
        <v/>
      </c>
      <c r="F652" s="17">
        <f>'Src_Inventory'!M704</f>
        <v/>
      </c>
      <c r="G652" s="17">
        <f>'Src_Inventory'!N704</f>
        <v/>
      </c>
      <c r="H652" s="18">
        <f>'Src_Inventory'!O704</f>
        <v/>
      </c>
      <c r="I652" s="18">
        <f>ROUNDUP(H652,0)</f>
        <v/>
      </c>
      <c r="J652" s="18">
        <f>'Src_Inventory'!E704</f>
        <v/>
      </c>
      <c r="K652" s="18">
        <f>MAX(I652,J652)</f>
        <v/>
      </c>
      <c r="L652" s="19">
        <f>IF(C652="COVERED",'Parameters &amp; Sources'!$B$11,'Parameters &amp; Sources'!$B$12)</f>
        <v/>
      </c>
      <c r="M652" s="19">
        <f>K652*L652</f>
        <v/>
      </c>
      <c r="N652" s="20">
        <f>COUNTIFS('Src_Billing_Aug'!$E$6:$E$774,A652,'Src_Billing_Aug'!$D$6:$D$774,E652)</f>
        <v/>
      </c>
      <c r="O652" s="18">
        <f>IF(N652=0,"",SUMIFS('Src_Billing_Aug'!$I$6:$I$774,'Src_Billing_Aug'!$E$6:$E$774,A652,'Src_Billing_Aug'!$D$6:$D$774,E652))</f>
        <v/>
      </c>
      <c r="P652" s="19">
        <f>IF(N652=0,"",SUMIFS('Src_Billing_Aug'!$L$6:$L$774,'Src_Billing_Aug'!$E$6:$E$774,A652,'Src_Billing_Aug'!$D$6:$D$774,E652))</f>
        <v/>
      </c>
      <c r="Q652" s="19">
        <f>SUMIFS('Src_Billing_Aug'!$M$6:$M$774,'Src_Billing_Aug'!$E$6:$E$774,A652,'Src_Billing_Aug'!$D$6:$D$774,E652)</f>
        <v/>
      </c>
      <c r="R652" s="19">
        <f>Q652-M652</f>
        <v/>
      </c>
      <c r="S652" s="17">
        <f>IF(N652=0,"MISSING CHARGE",IF(N652&gt;1,"DUPLICATE CHARGE",IF(ABS(R652)&lt;0.005,"MATCH","VARIANCE")))</f>
        <v/>
      </c>
      <c r="T652" s="17">
        <f>IF(AND(C652="COVERED",K652&gt;'Parameters &amp; Sources'!$B$13),"BOARD REVIEW - OVER 40 FT","")</f>
        <v/>
      </c>
      <c r="U652" s="17" t="inlineStr">
        <is>
          <t>slip_inventory_2026-08.csv; billing_transactions_2022_2026.csv</t>
        </is>
      </c>
    </row>
    <row r="653">
      <c r="A653" s="21">
        <f>'Src_Inventory'!A705</f>
        <v/>
      </c>
      <c r="B653" s="21">
        <f>'Src_Inventory'!B705</f>
        <v/>
      </c>
      <c r="C653" s="21">
        <f>'Src_Inventory'!G705</f>
        <v/>
      </c>
      <c r="D653" s="21">
        <f>"AC-"&amp;A653</f>
        <v/>
      </c>
      <c r="E653" s="21">
        <f>'Src_Inventory'!L705</f>
        <v/>
      </c>
      <c r="F653" s="21">
        <f>'Src_Inventory'!M705</f>
        <v/>
      </c>
      <c r="G653" s="21">
        <f>'Src_Inventory'!N705</f>
        <v/>
      </c>
      <c r="H653" s="22">
        <f>'Src_Inventory'!O705</f>
        <v/>
      </c>
      <c r="I653" s="22">
        <f>ROUNDUP(H653,0)</f>
        <v/>
      </c>
      <c r="J653" s="22">
        <f>'Src_Inventory'!E705</f>
        <v/>
      </c>
      <c r="K653" s="22">
        <f>MAX(I653,J653)</f>
        <v/>
      </c>
      <c r="L653" s="23">
        <f>IF(C653="COVERED",'Parameters &amp; Sources'!$B$11,'Parameters &amp; Sources'!$B$12)</f>
        <v/>
      </c>
      <c r="M653" s="23">
        <f>K653*L653</f>
        <v/>
      </c>
      <c r="N653" s="24">
        <f>COUNTIFS('Src_Billing_Aug'!$E$6:$E$774,A653,'Src_Billing_Aug'!$D$6:$D$774,E653)</f>
        <v/>
      </c>
      <c r="O653" s="22">
        <f>IF(N653=0,"",SUMIFS('Src_Billing_Aug'!$I$6:$I$774,'Src_Billing_Aug'!$E$6:$E$774,A653,'Src_Billing_Aug'!$D$6:$D$774,E653))</f>
        <v/>
      </c>
      <c r="P653" s="23">
        <f>IF(N653=0,"",SUMIFS('Src_Billing_Aug'!$L$6:$L$774,'Src_Billing_Aug'!$E$6:$E$774,A653,'Src_Billing_Aug'!$D$6:$D$774,E653))</f>
        <v/>
      </c>
      <c r="Q653" s="23">
        <f>SUMIFS('Src_Billing_Aug'!$M$6:$M$774,'Src_Billing_Aug'!$E$6:$E$774,A653,'Src_Billing_Aug'!$D$6:$D$774,E653)</f>
        <v/>
      </c>
      <c r="R653" s="23">
        <f>Q653-M653</f>
        <v/>
      </c>
      <c r="S653" s="21">
        <f>IF(N653=0,"MISSING CHARGE",IF(N653&gt;1,"DUPLICATE CHARGE",IF(ABS(R653)&lt;0.005,"MATCH","VARIANCE")))</f>
        <v/>
      </c>
      <c r="T653" s="21">
        <f>IF(AND(C653="COVERED",K653&gt;'Parameters &amp; Sources'!$B$13),"BOARD REVIEW - OVER 40 FT","")</f>
        <v/>
      </c>
      <c r="U653" s="21" t="inlineStr">
        <is>
          <t>slip_inventory_2026-08.csv; billing_transactions_2022_2026.csv</t>
        </is>
      </c>
    </row>
    <row r="654">
      <c r="A654" s="17">
        <f>'Src_Inventory'!A706</f>
        <v/>
      </c>
      <c r="B654" s="17">
        <f>'Src_Inventory'!B706</f>
        <v/>
      </c>
      <c r="C654" s="17">
        <f>'Src_Inventory'!G706</f>
        <v/>
      </c>
      <c r="D654" s="17">
        <f>"AC-"&amp;A654</f>
        <v/>
      </c>
      <c r="E654" s="17">
        <f>'Src_Inventory'!L706</f>
        <v/>
      </c>
      <c r="F654" s="17">
        <f>'Src_Inventory'!M706</f>
        <v/>
      </c>
      <c r="G654" s="17">
        <f>'Src_Inventory'!N706</f>
        <v/>
      </c>
      <c r="H654" s="18">
        <f>'Src_Inventory'!O706</f>
        <v/>
      </c>
      <c r="I654" s="18">
        <f>ROUNDUP(H654,0)</f>
        <v/>
      </c>
      <c r="J654" s="18">
        <f>'Src_Inventory'!E706</f>
        <v/>
      </c>
      <c r="K654" s="18">
        <f>MAX(I654,J654)</f>
        <v/>
      </c>
      <c r="L654" s="19">
        <f>IF(C654="COVERED",'Parameters &amp; Sources'!$B$11,'Parameters &amp; Sources'!$B$12)</f>
        <v/>
      </c>
      <c r="M654" s="19">
        <f>K654*L654</f>
        <v/>
      </c>
      <c r="N654" s="20">
        <f>COUNTIFS('Src_Billing_Aug'!$E$6:$E$774,A654,'Src_Billing_Aug'!$D$6:$D$774,E654)</f>
        <v/>
      </c>
      <c r="O654" s="18">
        <f>IF(N654=0,"",SUMIFS('Src_Billing_Aug'!$I$6:$I$774,'Src_Billing_Aug'!$E$6:$E$774,A654,'Src_Billing_Aug'!$D$6:$D$774,E654))</f>
        <v/>
      </c>
      <c r="P654" s="19">
        <f>IF(N654=0,"",SUMIFS('Src_Billing_Aug'!$L$6:$L$774,'Src_Billing_Aug'!$E$6:$E$774,A654,'Src_Billing_Aug'!$D$6:$D$774,E654))</f>
        <v/>
      </c>
      <c r="Q654" s="19">
        <f>SUMIFS('Src_Billing_Aug'!$M$6:$M$774,'Src_Billing_Aug'!$E$6:$E$774,A654,'Src_Billing_Aug'!$D$6:$D$774,E654)</f>
        <v/>
      </c>
      <c r="R654" s="19">
        <f>Q654-M654</f>
        <v/>
      </c>
      <c r="S654" s="17">
        <f>IF(N654=0,"MISSING CHARGE",IF(N654&gt;1,"DUPLICATE CHARGE",IF(ABS(R654)&lt;0.005,"MATCH","VARIANCE")))</f>
        <v/>
      </c>
      <c r="T654" s="17">
        <f>IF(AND(C654="COVERED",K654&gt;'Parameters &amp; Sources'!$B$13),"BOARD REVIEW - OVER 40 FT","")</f>
        <v/>
      </c>
      <c r="U654" s="17" t="inlineStr">
        <is>
          <t>slip_inventory_2026-08.csv; billing_transactions_2022_2026.csv</t>
        </is>
      </c>
    </row>
    <row r="655">
      <c r="A655" s="21">
        <f>'Src_Inventory'!A707</f>
        <v/>
      </c>
      <c r="B655" s="21">
        <f>'Src_Inventory'!B707</f>
        <v/>
      </c>
      <c r="C655" s="21">
        <f>'Src_Inventory'!G707</f>
        <v/>
      </c>
      <c r="D655" s="21">
        <f>"AC-"&amp;A655</f>
        <v/>
      </c>
      <c r="E655" s="21">
        <f>'Src_Inventory'!L707</f>
        <v/>
      </c>
      <c r="F655" s="21">
        <f>'Src_Inventory'!M707</f>
        <v/>
      </c>
      <c r="G655" s="21">
        <f>'Src_Inventory'!N707</f>
        <v/>
      </c>
      <c r="H655" s="22">
        <f>'Src_Inventory'!O707</f>
        <v/>
      </c>
      <c r="I655" s="22">
        <f>ROUNDUP(H655,0)</f>
        <v/>
      </c>
      <c r="J655" s="22">
        <f>'Src_Inventory'!E707</f>
        <v/>
      </c>
      <c r="K655" s="22">
        <f>MAX(I655,J655)</f>
        <v/>
      </c>
      <c r="L655" s="23">
        <f>IF(C655="COVERED",'Parameters &amp; Sources'!$B$11,'Parameters &amp; Sources'!$B$12)</f>
        <v/>
      </c>
      <c r="M655" s="23">
        <f>K655*L655</f>
        <v/>
      </c>
      <c r="N655" s="24">
        <f>COUNTIFS('Src_Billing_Aug'!$E$6:$E$774,A655,'Src_Billing_Aug'!$D$6:$D$774,E655)</f>
        <v/>
      </c>
      <c r="O655" s="22">
        <f>IF(N655=0,"",SUMIFS('Src_Billing_Aug'!$I$6:$I$774,'Src_Billing_Aug'!$E$6:$E$774,A655,'Src_Billing_Aug'!$D$6:$D$774,E655))</f>
        <v/>
      </c>
      <c r="P655" s="23">
        <f>IF(N655=0,"",SUMIFS('Src_Billing_Aug'!$L$6:$L$774,'Src_Billing_Aug'!$E$6:$E$774,A655,'Src_Billing_Aug'!$D$6:$D$774,E655))</f>
        <v/>
      </c>
      <c r="Q655" s="23">
        <f>SUMIFS('Src_Billing_Aug'!$M$6:$M$774,'Src_Billing_Aug'!$E$6:$E$774,A655,'Src_Billing_Aug'!$D$6:$D$774,E655)</f>
        <v/>
      </c>
      <c r="R655" s="23">
        <f>Q655-M655</f>
        <v/>
      </c>
      <c r="S655" s="21">
        <f>IF(N655=0,"MISSING CHARGE",IF(N655&gt;1,"DUPLICATE CHARGE",IF(ABS(R655)&lt;0.005,"MATCH","VARIANCE")))</f>
        <v/>
      </c>
      <c r="T655" s="21">
        <f>IF(AND(C655="COVERED",K655&gt;'Parameters &amp; Sources'!$B$13),"BOARD REVIEW - OVER 40 FT","")</f>
        <v/>
      </c>
      <c r="U655" s="21" t="inlineStr">
        <is>
          <t>slip_inventory_2026-08.csv; billing_transactions_2022_2026.csv</t>
        </is>
      </c>
    </row>
    <row r="656">
      <c r="A656" s="17">
        <f>'Src_Inventory'!A708</f>
        <v/>
      </c>
      <c r="B656" s="17">
        <f>'Src_Inventory'!B708</f>
        <v/>
      </c>
      <c r="C656" s="17">
        <f>'Src_Inventory'!G708</f>
        <v/>
      </c>
      <c r="D656" s="17">
        <f>"AC-"&amp;A656</f>
        <v/>
      </c>
      <c r="E656" s="17">
        <f>'Src_Inventory'!L708</f>
        <v/>
      </c>
      <c r="F656" s="17">
        <f>'Src_Inventory'!M708</f>
        <v/>
      </c>
      <c r="G656" s="17">
        <f>'Src_Inventory'!N708</f>
        <v/>
      </c>
      <c r="H656" s="18">
        <f>'Src_Inventory'!O708</f>
        <v/>
      </c>
      <c r="I656" s="18">
        <f>ROUNDUP(H656,0)</f>
        <v/>
      </c>
      <c r="J656" s="18">
        <f>'Src_Inventory'!E708</f>
        <v/>
      </c>
      <c r="K656" s="18">
        <f>MAX(I656,J656)</f>
        <v/>
      </c>
      <c r="L656" s="19">
        <f>IF(C656="COVERED",'Parameters &amp; Sources'!$B$11,'Parameters &amp; Sources'!$B$12)</f>
        <v/>
      </c>
      <c r="M656" s="19">
        <f>K656*L656</f>
        <v/>
      </c>
      <c r="N656" s="20">
        <f>COUNTIFS('Src_Billing_Aug'!$E$6:$E$774,A656,'Src_Billing_Aug'!$D$6:$D$774,E656)</f>
        <v/>
      </c>
      <c r="O656" s="18">
        <f>IF(N656=0,"",SUMIFS('Src_Billing_Aug'!$I$6:$I$774,'Src_Billing_Aug'!$E$6:$E$774,A656,'Src_Billing_Aug'!$D$6:$D$774,E656))</f>
        <v/>
      </c>
      <c r="P656" s="19">
        <f>IF(N656=0,"",SUMIFS('Src_Billing_Aug'!$L$6:$L$774,'Src_Billing_Aug'!$E$6:$E$774,A656,'Src_Billing_Aug'!$D$6:$D$774,E656))</f>
        <v/>
      </c>
      <c r="Q656" s="19">
        <f>SUMIFS('Src_Billing_Aug'!$M$6:$M$774,'Src_Billing_Aug'!$E$6:$E$774,A656,'Src_Billing_Aug'!$D$6:$D$774,E656)</f>
        <v/>
      </c>
      <c r="R656" s="19">
        <f>Q656-M656</f>
        <v/>
      </c>
      <c r="S656" s="17">
        <f>IF(N656=0,"MISSING CHARGE",IF(N656&gt;1,"DUPLICATE CHARGE",IF(ABS(R656)&lt;0.005,"MATCH","VARIANCE")))</f>
        <v/>
      </c>
      <c r="T656" s="17">
        <f>IF(AND(C656="COVERED",K656&gt;'Parameters &amp; Sources'!$B$13),"BOARD REVIEW - OVER 40 FT","")</f>
        <v/>
      </c>
      <c r="U656" s="17" t="inlineStr">
        <is>
          <t>slip_inventory_2026-08.csv; billing_transactions_2022_2026.csv</t>
        </is>
      </c>
    </row>
    <row r="657">
      <c r="A657" s="21">
        <f>'Src_Inventory'!A709</f>
        <v/>
      </c>
      <c r="B657" s="21">
        <f>'Src_Inventory'!B709</f>
        <v/>
      </c>
      <c r="C657" s="21">
        <f>'Src_Inventory'!G709</f>
        <v/>
      </c>
      <c r="D657" s="21">
        <f>"AC-"&amp;A657</f>
        <v/>
      </c>
      <c r="E657" s="21">
        <f>'Src_Inventory'!L709</f>
        <v/>
      </c>
      <c r="F657" s="21">
        <f>'Src_Inventory'!M709</f>
        <v/>
      </c>
      <c r="G657" s="21">
        <f>'Src_Inventory'!N709</f>
        <v/>
      </c>
      <c r="H657" s="22">
        <f>'Src_Inventory'!O709</f>
        <v/>
      </c>
      <c r="I657" s="22">
        <f>ROUNDUP(H657,0)</f>
        <v/>
      </c>
      <c r="J657" s="22">
        <f>'Src_Inventory'!E709</f>
        <v/>
      </c>
      <c r="K657" s="22">
        <f>MAX(I657,J657)</f>
        <v/>
      </c>
      <c r="L657" s="23">
        <f>IF(C657="COVERED",'Parameters &amp; Sources'!$B$11,'Parameters &amp; Sources'!$B$12)</f>
        <v/>
      </c>
      <c r="M657" s="23">
        <f>K657*L657</f>
        <v/>
      </c>
      <c r="N657" s="24">
        <f>COUNTIFS('Src_Billing_Aug'!$E$6:$E$774,A657,'Src_Billing_Aug'!$D$6:$D$774,E657)</f>
        <v/>
      </c>
      <c r="O657" s="22">
        <f>IF(N657=0,"",SUMIFS('Src_Billing_Aug'!$I$6:$I$774,'Src_Billing_Aug'!$E$6:$E$774,A657,'Src_Billing_Aug'!$D$6:$D$774,E657))</f>
        <v/>
      </c>
      <c r="P657" s="23">
        <f>IF(N657=0,"",SUMIFS('Src_Billing_Aug'!$L$6:$L$774,'Src_Billing_Aug'!$E$6:$E$774,A657,'Src_Billing_Aug'!$D$6:$D$774,E657))</f>
        <v/>
      </c>
      <c r="Q657" s="23">
        <f>SUMIFS('Src_Billing_Aug'!$M$6:$M$774,'Src_Billing_Aug'!$E$6:$E$774,A657,'Src_Billing_Aug'!$D$6:$D$774,E657)</f>
        <v/>
      </c>
      <c r="R657" s="23">
        <f>Q657-M657</f>
        <v/>
      </c>
      <c r="S657" s="21">
        <f>IF(N657=0,"MISSING CHARGE",IF(N657&gt;1,"DUPLICATE CHARGE",IF(ABS(R657)&lt;0.005,"MATCH","VARIANCE")))</f>
        <v/>
      </c>
      <c r="T657" s="21">
        <f>IF(AND(C657="COVERED",K657&gt;'Parameters &amp; Sources'!$B$13),"BOARD REVIEW - OVER 40 FT","")</f>
        <v/>
      </c>
      <c r="U657" s="21" t="inlineStr">
        <is>
          <t>slip_inventory_2026-08.csv; billing_transactions_2022_2026.csv</t>
        </is>
      </c>
    </row>
    <row r="658">
      <c r="A658" s="17">
        <f>'Src_Inventory'!A710</f>
        <v/>
      </c>
      <c r="B658" s="17">
        <f>'Src_Inventory'!B710</f>
        <v/>
      </c>
      <c r="C658" s="17">
        <f>'Src_Inventory'!G710</f>
        <v/>
      </c>
      <c r="D658" s="17">
        <f>"AC-"&amp;A658</f>
        <v/>
      </c>
      <c r="E658" s="17">
        <f>'Src_Inventory'!L710</f>
        <v/>
      </c>
      <c r="F658" s="17">
        <f>'Src_Inventory'!M710</f>
        <v/>
      </c>
      <c r="G658" s="17">
        <f>'Src_Inventory'!N710</f>
        <v/>
      </c>
      <c r="H658" s="18">
        <f>'Src_Inventory'!O710</f>
        <v/>
      </c>
      <c r="I658" s="18">
        <f>ROUNDUP(H658,0)</f>
        <v/>
      </c>
      <c r="J658" s="18">
        <f>'Src_Inventory'!E710</f>
        <v/>
      </c>
      <c r="K658" s="18">
        <f>MAX(I658,J658)</f>
        <v/>
      </c>
      <c r="L658" s="19">
        <f>IF(C658="COVERED",'Parameters &amp; Sources'!$B$11,'Parameters &amp; Sources'!$B$12)</f>
        <v/>
      </c>
      <c r="M658" s="19">
        <f>K658*L658</f>
        <v/>
      </c>
      <c r="N658" s="20">
        <f>COUNTIFS('Src_Billing_Aug'!$E$6:$E$774,A658,'Src_Billing_Aug'!$D$6:$D$774,E658)</f>
        <v/>
      </c>
      <c r="O658" s="18">
        <f>IF(N658=0,"",SUMIFS('Src_Billing_Aug'!$I$6:$I$774,'Src_Billing_Aug'!$E$6:$E$774,A658,'Src_Billing_Aug'!$D$6:$D$774,E658))</f>
        <v/>
      </c>
      <c r="P658" s="19">
        <f>IF(N658=0,"",SUMIFS('Src_Billing_Aug'!$L$6:$L$774,'Src_Billing_Aug'!$E$6:$E$774,A658,'Src_Billing_Aug'!$D$6:$D$774,E658))</f>
        <v/>
      </c>
      <c r="Q658" s="19">
        <f>SUMIFS('Src_Billing_Aug'!$M$6:$M$774,'Src_Billing_Aug'!$E$6:$E$774,A658,'Src_Billing_Aug'!$D$6:$D$774,E658)</f>
        <v/>
      </c>
      <c r="R658" s="19">
        <f>Q658-M658</f>
        <v/>
      </c>
      <c r="S658" s="17">
        <f>IF(N658=0,"MISSING CHARGE",IF(N658&gt;1,"DUPLICATE CHARGE",IF(ABS(R658)&lt;0.005,"MATCH","VARIANCE")))</f>
        <v/>
      </c>
      <c r="T658" s="17">
        <f>IF(AND(C658="COVERED",K658&gt;'Parameters &amp; Sources'!$B$13),"BOARD REVIEW - OVER 40 FT","")</f>
        <v/>
      </c>
      <c r="U658" s="17" t="inlineStr">
        <is>
          <t>slip_inventory_2026-08.csv; billing_transactions_2022_2026.csv</t>
        </is>
      </c>
    </row>
    <row r="659">
      <c r="A659" s="21">
        <f>'Src_Inventory'!A711</f>
        <v/>
      </c>
      <c r="B659" s="21">
        <f>'Src_Inventory'!B711</f>
        <v/>
      </c>
      <c r="C659" s="21">
        <f>'Src_Inventory'!G711</f>
        <v/>
      </c>
      <c r="D659" s="21">
        <f>"AC-"&amp;A659</f>
        <v/>
      </c>
      <c r="E659" s="21">
        <f>'Src_Inventory'!L711</f>
        <v/>
      </c>
      <c r="F659" s="21">
        <f>'Src_Inventory'!M711</f>
        <v/>
      </c>
      <c r="G659" s="21">
        <f>'Src_Inventory'!N711</f>
        <v/>
      </c>
      <c r="H659" s="22">
        <f>'Src_Inventory'!O711</f>
        <v/>
      </c>
      <c r="I659" s="22">
        <f>ROUNDUP(H659,0)</f>
        <v/>
      </c>
      <c r="J659" s="22">
        <f>'Src_Inventory'!E711</f>
        <v/>
      </c>
      <c r="K659" s="22">
        <f>MAX(I659,J659)</f>
        <v/>
      </c>
      <c r="L659" s="23">
        <f>IF(C659="COVERED",'Parameters &amp; Sources'!$B$11,'Parameters &amp; Sources'!$B$12)</f>
        <v/>
      </c>
      <c r="M659" s="23">
        <f>K659*L659</f>
        <v/>
      </c>
      <c r="N659" s="24">
        <f>COUNTIFS('Src_Billing_Aug'!$E$6:$E$774,A659,'Src_Billing_Aug'!$D$6:$D$774,E659)</f>
        <v/>
      </c>
      <c r="O659" s="22">
        <f>IF(N659=0,"",SUMIFS('Src_Billing_Aug'!$I$6:$I$774,'Src_Billing_Aug'!$E$6:$E$774,A659,'Src_Billing_Aug'!$D$6:$D$774,E659))</f>
        <v/>
      </c>
      <c r="P659" s="23">
        <f>IF(N659=0,"",SUMIFS('Src_Billing_Aug'!$L$6:$L$774,'Src_Billing_Aug'!$E$6:$E$774,A659,'Src_Billing_Aug'!$D$6:$D$774,E659))</f>
        <v/>
      </c>
      <c r="Q659" s="23">
        <f>SUMIFS('Src_Billing_Aug'!$M$6:$M$774,'Src_Billing_Aug'!$E$6:$E$774,A659,'Src_Billing_Aug'!$D$6:$D$774,E659)</f>
        <v/>
      </c>
      <c r="R659" s="23">
        <f>Q659-M659</f>
        <v/>
      </c>
      <c r="S659" s="21">
        <f>IF(N659=0,"MISSING CHARGE",IF(N659&gt;1,"DUPLICATE CHARGE",IF(ABS(R659)&lt;0.005,"MATCH","VARIANCE")))</f>
        <v/>
      </c>
      <c r="T659" s="21">
        <f>IF(AND(C659="COVERED",K659&gt;'Parameters &amp; Sources'!$B$13),"BOARD REVIEW - OVER 40 FT","")</f>
        <v/>
      </c>
      <c r="U659" s="21" t="inlineStr">
        <is>
          <t>slip_inventory_2026-08.csv; billing_transactions_2022_2026.csv</t>
        </is>
      </c>
    </row>
    <row r="660">
      <c r="A660" s="17">
        <f>'Src_Inventory'!A712</f>
        <v/>
      </c>
      <c r="B660" s="17">
        <f>'Src_Inventory'!B712</f>
        <v/>
      </c>
      <c r="C660" s="17">
        <f>'Src_Inventory'!G712</f>
        <v/>
      </c>
      <c r="D660" s="17">
        <f>"AC-"&amp;A660</f>
        <v/>
      </c>
      <c r="E660" s="17">
        <f>'Src_Inventory'!L712</f>
        <v/>
      </c>
      <c r="F660" s="17">
        <f>'Src_Inventory'!M712</f>
        <v/>
      </c>
      <c r="G660" s="17">
        <f>'Src_Inventory'!N712</f>
        <v/>
      </c>
      <c r="H660" s="18">
        <f>'Src_Inventory'!O712</f>
        <v/>
      </c>
      <c r="I660" s="18">
        <f>ROUNDUP(H660,0)</f>
        <v/>
      </c>
      <c r="J660" s="18">
        <f>'Src_Inventory'!E712</f>
        <v/>
      </c>
      <c r="K660" s="18">
        <f>MAX(I660,J660)</f>
        <v/>
      </c>
      <c r="L660" s="19">
        <f>IF(C660="COVERED",'Parameters &amp; Sources'!$B$11,'Parameters &amp; Sources'!$B$12)</f>
        <v/>
      </c>
      <c r="M660" s="19">
        <f>K660*L660</f>
        <v/>
      </c>
      <c r="N660" s="20">
        <f>COUNTIFS('Src_Billing_Aug'!$E$6:$E$774,A660,'Src_Billing_Aug'!$D$6:$D$774,E660)</f>
        <v/>
      </c>
      <c r="O660" s="18">
        <f>IF(N660=0,"",SUMIFS('Src_Billing_Aug'!$I$6:$I$774,'Src_Billing_Aug'!$E$6:$E$774,A660,'Src_Billing_Aug'!$D$6:$D$774,E660))</f>
        <v/>
      </c>
      <c r="P660" s="19">
        <f>IF(N660=0,"",SUMIFS('Src_Billing_Aug'!$L$6:$L$774,'Src_Billing_Aug'!$E$6:$E$774,A660,'Src_Billing_Aug'!$D$6:$D$774,E660))</f>
        <v/>
      </c>
      <c r="Q660" s="19">
        <f>SUMIFS('Src_Billing_Aug'!$M$6:$M$774,'Src_Billing_Aug'!$E$6:$E$774,A660,'Src_Billing_Aug'!$D$6:$D$774,E660)</f>
        <v/>
      </c>
      <c r="R660" s="19">
        <f>Q660-M660</f>
        <v/>
      </c>
      <c r="S660" s="17">
        <f>IF(N660=0,"MISSING CHARGE",IF(N660&gt;1,"DUPLICATE CHARGE",IF(ABS(R660)&lt;0.005,"MATCH","VARIANCE")))</f>
        <v/>
      </c>
      <c r="T660" s="17">
        <f>IF(AND(C660="COVERED",K660&gt;'Parameters &amp; Sources'!$B$13),"BOARD REVIEW - OVER 40 FT","")</f>
        <v/>
      </c>
      <c r="U660" s="17" t="inlineStr">
        <is>
          <t>slip_inventory_2026-08.csv; billing_transactions_2022_2026.csv</t>
        </is>
      </c>
    </row>
    <row r="661">
      <c r="A661" s="21">
        <f>'Src_Inventory'!A713</f>
        <v/>
      </c>
      <c r="B661" s="21">
        <f>'Src_Inventory'!B713</f>
        <v/>
      </c>
      <c r="C661" s="21">
        <f>'Src_Inventory'!G713</f>
        <v/>
      </c>
      <c r="D661" s="21">
        <f>"AC-"&amp;A661</f>
        <v/>
      </c>
      <c r="E661" s="21">
        <f>'Src_Inventory'!L713</f>
        <v/>
      </c>
      <c r="F661" s="21">
        <f>'Src_Inventory'!M713</f>
        <v/>
      </c>
      <c r="G661" s="21">
        <f>'Src_Inventory'!N713</f>
        <v/>
      </c>
      <c r="H661" s="22">
        <f>'Src_Inventory'!O713</f>
        <v/>
      </c>
      <c r="I661" s="22">
        <f>ROUNDUP(H661,0)</f>
        <v/>
      </c>
      <c r="J661" s="22">
        <f>'Src_Inventory'!E713</f>
        <v/>
      </c>
      <c r="K661" s="22">
        <f>MAX(I661,J661)</f>
        <v/>
      </c>
      <c r="L661" s="23">
        <f>IF(C661="COVERED",'Parameters &amp; Sources'!$B$11,'Parameters &amp; Sources'!$B$12)</f>
        <v/>
      </c>
      <c r="M661" s="23">
        <f>K661*L661</f>
        <v/>
      </c>
      <c r="N661" s="24">
        <f>COUNTIFS('Src_Billing_Aug'!$E$6:$E$774,A661,'Src_Billing_Aug'!$D$6:$D$774,E661)</f>
        <v/>
      </c>
      <c r="O661" s="22">
        <f>IF(N661=0,"",SUMIFS('Src_Billing_Aug'!$I$6:$I$774,'Src_Billing_Aug'!$E$6:$E$774,A661,'Src_Billing_Aug'!$D$6:$D$774,E661))</f>
        <v/>
      </c>
      <c r="P661" s="23">
        <f>IF(N661=0,"",SUMIFS('Src_Billing_Aug'!$L$6:$L$774,'Src_Billing_Aug'!$E$6:$E$774,A661,'Src_Billing_Aug'!$D$6:$D$774,E661))</f>
        <v/>
      </c>
      <c r="Q661" s="23">
        <f>SUMIFS('Src_Billing_Aug'!$M$6:$M$774,'Src_Billing_Aug'!$E$6:$E$774,A661,'Src_Billing_Aug'!$D$6:$D$774,E661)</f>
        <v/>
      </c>
      <c r="R661" s="23">
        <f>Q661-M661</f>
        <v/>
      </c>
      <c r="S661" s="21">
        <f>IF(N661=0,"MISSING CHARGE",IF(N661&gt;1,"DUPLICATE CHARGE",IF(ABS(R661)&lt;0.005,"MATCH","VARIANCE")))</f>
        <v/>
      </c>
      <c r="T661" s="21">
        <f>IF(AND(C661="COVERED",K661&gt;'Parameters &amp; Sources'!$B$13),"BOARD REVIEW - OVER 40 FT","")</f>
        <v/>
      </c>
      <c r="U661" s="21" t="inlineStr">
        <is>
          <t>slip_inventory_2026-08.csv; billing_transactions_2022_2026.csv</t>
        </is>
      </c>
    </row>
    <row r="662">
      <c r="A662" s="17">
        <f>'Src_Inventory'!A714</f>
        <v/>
      </c>
      <c r="B662" s="17">
        <f>'Src_Inventory'!B714</f>
        <v/>
      </c>
      <c r="C662" s="17">
        <f>'Src_Inventory'!G714</f>
        <v/>
      </c>
      <c r="D662" s="17">
        <f>"AC-"&amp;A662</f>
        <v/>
      </c>
      <c r="E662" s="17">
        <f>'Src_Inventory'!L714</f>
        <v/>
      </c>
      <c r="F662" s="17">
        <f>'Src_Inventory'!M714</f>
        <v/>
      </c>
      <c r="G662" s="17">
        <f>'Src_Inventory'!N714</f>
        <v/>
      </c>
      <c r="H662" s="18">
        <f>'Src_Inventory'!O714</f>
        <v/>
      </c>
      <c r="I662" s="18">
        <f>ROUNDUP(H662,0)</f>
        <v/>
      </c>
      <c r="J662" s="18">
        <f>'Src_Inventory'!E714</f>
        <v/>
      </c>
      <c r="K662" s="18">
        <f>MAX(I662,J662)</f>
        <v/>
      </c>
      <c r="L662" s="19">
        <f>IF(C662="COVERED",'Parameters &amp; Sources'!$B$11,'Parameters &amp; Sources'!$B$12)</f>
        <v/>
      </c>
      <c r="M662" s="19">
        <f>K662*L662</f>
        <v/>
      </c>
      <c r="N662" s="20">
        <f>COUNTIFS('Src_Billing_Aug'!$E$6:$E$774,A662,'Src_Billing_Aug'!$D$6:$D$774,E662)</f>
        <v/>
      </c>
      <c r="O662" s="18">
        <f>IF(N662=0,"",SUMIFS('Src_Billing_Aug'!$I$6:$I$774,'Src_Billing_Aug'!$E$6:$E$774,A662,'Src_Billing_Aug'!$D$6:$D$774,E662))</f>
        <v/>
      </c>
      <c r="P662" s="19">
        <f>IF(N662=0,"",SUMIFS('Src_Billing_Aug'!$L$6:$L$774,'Src_Billing_Aug'!$E$6:$E$774,A662,'Src_Billing_Aug'!$D$6:$D$774,E662))</f>
        <v/>
      </c>
      <c r="Q662" s="19">
        <f>SUMIFS('Src_Billing_Aug'!$M$6:$M$774,'Src_Billing_Aug'!$E$6:$E$774,A662,'Src_Billing_Aug'!$D$6:$D$774,E662)</f>
        <v/>
      </c>
      <c r="R662" s="19">
        <f>Q662-M662</f>
        <v/>
      </c>
      <c r="S662" s="17">
        <f>IF(N662=0,"MISSING CHARGE",IF(N662&gt;1,"DUPLICATE CHARGE",IF(ABS(R662)&lt;0.005,"MATCH","VARIANCE")))</f>
        <v/>
      </c>
      <c r="T662" s="17">
        <f>IF(AND(C662="COVERED",K662&gt;'Parameters &amp; Sources'!$B$13),"BOARD REVIEW - OVER 40 FT","")</f>
        <v/>
      </c>
      <c r="U662" s="17" t="inlineStr">
        <is>
          <t>slip_inventory_2026-08.csv; billing_transactions_2022_2026.csv</t>
        </is>
      </c>
    </row>
    <row r="663">
      <c r="A663" s="21">
        <f>'Src_Inventory'!A715</f>
        <v/>
      </c>
      <c r="B663" s="21">
        <f>'Src_Inventory'!B715</f>
        <v/>
      </c>
      <c r="C663" s="21">
        <f>'Src_Inventory'!G715</f>
        <v/>
      </c>
      <c r="D663" s="21">
        <f>"AC-"&amp;A663</f>
        <v/>
      </c>
      <c r="E663" s="21">
        <f>'Src_Inventory'!L715</f>
        <v/>
      </c>
      <c r="F663" s="21">
        <f>'Src_Inventory'!M715</f>
        <v/>
      </c>
      <c r="G663" s="21">
        <f>'Src_Inventory'!N715</f>
        <v/>
      </c>
      <c r="H663" s="22">
        <f>'Src_Inventory'!O715</f>
        <v/>
      </c>
      <c r="I663" s="22">
        <f>ROUNDUP(H663,0)</f>
        <v/>
      </c>
      <c r="J663" s="22">
        <f>'Src_Inventory'!E715</f>
        <v/>
      </c>
      <c r="K663" s="22">
        <f>MAX(I663,J663)</f>
        <v/>
      </c>
      <c r="L663" s="23">
        <f>IF(C663="COVERED",'Parameters &amp; Sources'!$B$11,'Parameters &amp; Sources'!$B$12)</f>
        <v/>
      </c>
      <c r="M663" s="23">
        <f>K663*L663</f>
        <v/>
      </c>
      <c r="N663" s="24">
        <f>COUNTIFS('Src_Billing_Aug'!$E$6:$E$774,A663,'Src_Billing_Aug'!$D$6:$D$774,E663)</f>
        <v/>
      </c>
      <c r="O663" s="22">
        <f>IF(N663=0,"",SUMIFS('Src_Billing_Aug'!$I$6:$I$774,'Src_Billing_Aug'!$E$6:$E$774,A663,'Src_Billing_Aug'!$D$6:$D$774,E663))</f>
        <v/>
      </c>
      <c r="P663" s="23">
        <f>IF(N663=0,"",SUMIFS('Src_Billing_Aug'!$L$6:$L$774,'Src_Billing_Aug'!$E$6:$E$774,A663,'Src_Billing_Aug'!$D$6:$D$774,E663))</f>
        <v/>
      </c>
      <c r="Q663" s="23">
        <f>SUMIFS('Src_Billing_Aug'!$M$6:$M$774,'Src_Billing_Aug'!$E$6:$E$774,A663,'Src_Billing_Aug'!$D$6:$D$774,E663)</f>
        <v/>
      </c>
      <c r="R663" s="23">
        <f>Q663-M663</f>
        <v/>
      </c>
      <c r="S663" s="21">
        <f>IF(N663=0,"MISSING CHARGE",IF(N663&gt;1,"DUPLICATE CHARGE",IF(ABS(R663)&lt;0.005,"MATCH","VARIANCE")))</f>
        <v/>
      </c>
      <c r="T663" s="21">
        <f>IF(AND(C663="COVERED",K663&gt;'Parameters &amp; Sources'!$B$13),"BOARD REVIEW - OVER 40 FT","")</f>
        <v/>
      </c>
      <c r="U663" s="21" t="inlineStr">
        <is>
          <t>slip_inventory_2026-08.csv; billing_transactions_2022_2026.csv</t>
        </is>
      </c>
    </row>
    <row r="664">
      <c r="A664" s="17">
        <f>'Src_Inventory'!A716</f>
        <v/>
      </c>
      <c r="B664" s="17">
        <f>'Src_Inventory'!B716</f>
        <v/>
      </c>
      <c r="C664" s="17">
        <f>'Src_Inventory'!G716</f>
        <v/>
      </c>
      <c r="D664" s="17">
        <f>"AC-"&amp;A664</f>
        <v/>
      </c>
      <c r="E664" s="17">
        <f>'Src_Inventory'!L716</f>
        <v/>
      </c>
      <c r="F664" s="17">
        <f>'Src_Inventory'!M716</f>
        <v/>
      </c>
      <c r="G664" s="17">
        <f>'Src_Inventory'!N716</f>
        <v/>
      </c>
      <c r="H664" s="18">
        <f>'Src_Inventory'!O716</f>
        <v/>
      </c>
      <c r="I664" s="18">
        <f>ROUNDUP(H664,0)</f>
        <v/>
      </c>
      <c r="J664" s="18">
        <f>'Src_Inventory'!E716</f>
        <v/>
      </c>
      <c r="K664" s="18">
        <f>MAX(I664,J664)</f>
        <v/>
      </c>
      <c r="L664" s="19">
        <f>IF(C664="COVERED",'Parameters &amp; Sources'!$B$11,'Parameters &amp; Sources'!$B$12)</f>
        <v/>
      </c>
      <c r="M664" s="19">
        <f>K664*L664</f>
        <v/>
      </c>
      <c r="N664" s="20">
        <f>COUNTIFS('Src_Billing_Aug'!$E$6:$E$774,A664,'Src_Billing_Aug'!$D$6:$D$774,E664)</f>
        <v/>
      </c>
      <c r="O664" s="18">
        <f>IF(N664=0,"",SUMIFS('Src_Billing_Aug'!$I$6:$I$774,'Src_Billing_Aug'!$E$6:$E$774,A664,'Src_Billing_Aug'!$D$6:$D$774,E664))</f>
        <v/>
      </c>
      <c r="P664" s="19">
        <f>IF(N664=0,"",SUMIFS('Src_Billing_Aug'!$L$6:$L$774,'Src_Billing_Aug'!$E$6:$E$774,A664,'Src_Billing_Aug'!$D$6:$D$774,E664))</f>
        <v/>
      </c>
      <c r="Q664" s="19">
        <f>SUMIFS('Src_Billing_Aug'!$M$6:$M$774,'Src_Billing_Aug'!$E$6:$E$774,A664,'Src_Billing_Aug'!$D$6:$D$774,E664)</f>
        <v/>
      </c>
      <c r="R664" s="19">
        <f>Q664-M664</f>
        <v/>
      </c>
      <c r="S664" s="17">
        <f>IF(N664=0,"MISSING CHARGE",IF(N664&gt;1,"DUPLICATE CHARGE",IF(ABS(R664)&lt;0.005,"MATCH","VARIANCE")))</f>
        <v/>
      </c>
      <c r="T664" s="17">
        <f>IF(AND(C664="COVERED",K664&gt;'Parameters &amp; Sources'!$B$13),"BOARD REVIEW - OVER 40 FT","")</f>
        <v/>
      </c>
      <c r="U664" s="17" t="inlineStr">
        <is>
          <t>slip_inventory_2026-08.csv; billing_transactions_2022_2026.csv</t>
        </is>
      </c>
    </row>
    <row r="665">
      <c r="A665" s="21">
        <f>'Src_Inventory'!A717</f>
        <v/>
      </c>
      <c r="B665" s="21">
        <f>'Src_Inventory'!B717</f>
        <v/>
      </c>
      <c r="C665" s="21">
        <f>'Src_Inventory'!G717</f>
        <v/>
      </c>
      <c r="D665" s="21">
        <f>"AC-"&amp;A665</f>
        <v/>
      </c>
      <c r="E665" s="21">
        <f>'Src_Inventory'!L717</f>
        <v/>
      </c>
      <c r="F665" s="21">
        <f>'Src_Inventory'!M717</f>
        <v/>
      </c>
      <c r="G665" s="21">
        <f>'Src_Inventory'!N717</f>
        <v/>
      </c>
      <c r="H665" s="22">
        <f>'Src_Inventory'!O717</f>
        <v/>
      </c>
      <c r="I665" s="22">
        <f>ROUNDUP(H665,0)</f>
        <v/>
      </c>
      <c r="J665" s="22">
        <f>'Src_Inventory'!E717</f>
        <v/>
      </c>
      <c r="K665" s="22">
        <f>MAX(I665,J665)</f>
        <v/>
      </c>
      <c r="L665" s="23">
        <f>IF(C665="COVERED",'Parameters &amp; Sources'!$B$11,'Parameters &amp; Sources'!$B$12)</f>
        <v/>
      </c>
      <c r="M665" s="23">
        <f>K665*L665</f>
        <v/>
      </c>
      <c r="N665" s="24">
        <f>COUNTIFS('Src_Billing_Aug'!$E$6:$E$774,A665,'Src_Billing_Aug'!$D$6:$D$774,E665)</f>
        <v/>
      </c>
      <c r="O665" s="22">
        <f>IF(N665=0,"",SUMIFS('Src_Billing_Aug'!$I$6:$I$774,'Src_Billing_Aug'!$E$6:$E$774,A665,'Src_Billing_Aug'!$D$6:$D$774,E665))</f>
        <v/>
      </c>
      <c r="P665" s="23">
        <f>IF(N665=0,"",SUMIFS('Src_Billing_Aug'!$L$6:$L$774,'Src_Billing_Aug'!$E$6:$E$774,A665,'Src_Billing_Aug'!$D$6:$D$774,E665))</f>
        <v/>
      </c>
      <c r="Q665" s="23">
        <f>SUMIFS('Src_Billing_Aug'!$M$6:$M$774,'Src_Billing_Aug'!$E$6:$E$774,A665,'Src_Billing_Aug'!$D$6:$D$774,E665)</f>
        <v/>
      </c>
      <c r="R665" s="23">
        <f>Q665-M665</f>
        <v/>
      </c>
      <c r="S665" s="21">
        <f>IF(N665=0,"MISSING CHARGE",IF(N665&gt;1,"DUPLICATE CHARGE",IF(ABS(R665)&lt;0.005,"MATCH","VARIANCE")))</f>
        <v/>
      </c>
      <c r="T665" s="21">
        <f>IF(AND(C665="COVERED",K665&gt;'Parameters &amp; Sources'!$B$13),"BOARD REVIEW - OVER 40 FT","")</f>
        <v/>
      </c>
      <c r="U665" s="21" t="inlineStr">
        <is>
          <t>slip_inventory_2026-08.csv; billing_transactions_2022_2026.csv</t>
        </is>
      </c>
    </row>
    <row r="666">
      <c r="A666" s="17">
        <f>'Src_Inventory'!A718</f>
        <v/>
      </c>
      <c r="B666" s="17">
        <f>'Src_Inventory'!B718</f>
        <v/>
      </c>
      <c r="C666" s="17">
        <f>'Src_Inventory'!G718</f>
        <v/>
      </c>
      <c r="D666" s="17">
        <f>"AC-"&amp;A666</f>
        <v/>
      </c>
      <c r="E666" s="17">
        <f>'Src_Inventory'!L718</f>
        <v/>
      </c>
      <c r="F666" s="17">
        <f>'Src_Inventory'!M718</f>
        <v/>
      </c>
      <c r="G666" s="17">
        <f>'Src_Inventory'!N718</f>
        <v/>
      </c>
      <c r="H666" s="18">
        <f>'Src_Inventory'!O718</f>
        <v/>
      </c>
      <c r="I666" s="18">
        <f>ROUNDUP(H666,0)</f>
        <v/>
      </c>
      <c r="J666" s="18">
        <f>'Src_Inventory'!E718</f>
        <v/>
      </c>
      <c r="K666" s="18">
        <f>MAX(I666,J666)</f>
        <v/>
      </c>
      <c r="L666" s="19">
        <f>IF(C666="COVERED",'Parameters &amp; Sources'!$B$11,'Parameters &amp; Sources'!$B$12)</f>
        <v/>
      </c>
      <c r="M666" s="19">
        <f>K666*L666</f>
        <v/>
      </c>
      <c r="N666" s="20">
        <f>COUNTIFS('Src_Billing_Aug'!$E$6:$E$774,A666,'Src_Billing_Aug'!$D$6:$D$774,E666)</f>
        <v/>
      </c>
      <c r="O666" s="18">
        <f>IF(N666=0,"",SUMIFS('Src_Billing_Aug'!$I$6:$I$774,'Src_Billing_Aug'!$E$6:$E$774,A666,'Src_Billing_Aug'!$D$6:$D$774,E666))</f>
        <v/>
      </c>
      <c r="P666" s="19">
        <f>IF(N666=0,"",SUMIFS('Src_Billing_Aug'!$L$6:$L$774,'Src_Billing_Aug'!$E$6:$E$774,A666,'Src_Billing_Aug'!$D$6:$D$774,E666))</f>
        <v/>
      </c>
      <c r="Q666" s="19">
        <f>SUMIFS('Src_Billing_Aug'!$M$6:$M$774,'Src_Billing_Aug'!$E$6:$E$774,A666,'Src_Billing_Aug'!$D$6:$D$774,E666)</f>
        <v/>
      </c>
      <c r="R666" s="19">
        <f>Q666-M666</f>
        <v/>
      </c>
      <c r="S666" s="17">
        <f>IF(N666=0,"MISSING CHARGE",IF(N666&gt;1,"DUPLICATE CHARGE",IF(ABS(R666)&lt;0.005,"MATCH","VARIANCE")))</f>
        <v/>
      </c>
      <c r="T666" s="17">
        <f>IF(AND(C666="COVERED",K666&gt;'Parameters &amp; Sources'!$B$13),"BOARD REVIEW - OVER 40 FT","")</f>
        <v/>
      </c>
      <c r="U666" s="17" t="inlineStr">
        <is>
          <t>slip_inventory_2026-08.csv; billing_transactions_2022_2026.csv</t>
        </is>
      </c>
    </row>
    <row r="667">
      <c r="A667" s="21">
        <f>'Src_Inventory'!A719</f>
        <v/>
      </c>
      <c r="B667" s="21">
        <f>'Src_Inventory'!B719</f>
        <v/>
      </c>
      <c r="C667" s="21">
        <f>'Src_Inventory'!G719</f>
        <v/>
      </c>
      <c r="D667" s="21">
        <f>"AC-"&amp;A667</f>
        <v/>
      </c>
      <c r="E667" s="21">
        <f>'Src_Inventory'!L719</f>
        <v/>
      </c>
      <c r="F667" s="21">
        <f>'Src_Inventory'!M719</f>
        <v/>
      </c>
      <c r="G667" s="21">
        <f>'Src_Inventory'!N719</f>
        <v/>
      </c>
      <c r="H667" s="22">
        <f>'Src_Inventory'!O719</f>
        <v/>
      </c>
      <c r="I667" s="22">
        <f>ROUNDUP(H667,0)</f>
        <v/>
      </c>
      <c r="J667" s="22">
        <f>'Src_Inventory'!E719</f>
        <v/>
      </c>
      <c r="K667" s="22">
        <f>MAX(I667,J667)</f>
        <v/>
      </c>
      <c r="L667" s="23">
        <f>IF(C667="COVERED",'Parameters &amp; Sources'!$B$11,'Parameters &amp; Sources'!$B$12)</f>
        <v/>
      </c>
      <c r="M667" s="23">
        <f>K667*L667</f>
        <v/>
      </c>
      <c r="N667" s="24">
        <f>COUNTIFS('Src_Billing_Aug'!$E$6:$E$774,A667,'Src_Billing_Aug'!$D$6:$D$774,E667)</f>
        <v/>
      </c>
      <c r="O667" s="22">
        <f>IF(N667=0,"",SUMIFS('Src_Billing_Aug'!$I$6:$I$774,'Src_Billing_Aug'!$E$6:$E$774,A667,'Src_Billing_Aug'!$D$6:$D$774,E667))</f>
        <v/>
      </c>
      <c r="P667" s="23">
        <f>IF(N667=0,"",SUMIFS('Src_Billing_Aug'!$L$6:$L$774,'Src_Billing_Aug'!$E$6:$E$774,A667,'Src_Billing_Aug'!$D$6:$D$774,E667))</f>
        <v/>
      </c>
      <c r="Q667" s="23">
        <f>SUMIFS('Src_Billing_Aug'!$M$6:$M$774,'Src_Billing_Aug'!$E$6:$E$774,A667,'Src_Billing_Aug'!$D$6:$D$774,E667)</f>
        <v/>
      </c>
      <c r="R667" s="23">
        <f>Q667-M667</f>
        <v/>
      </c>
      <c r="S667" s="21">
        <f>IF(N667=0,"MISSING CHARGE",IF(N667&gt;1,"DUPLICATE CHARGE",IF(ABS(R667)&lt;0.005,"MATCH","VARIANCE")))</f>
        <v/>
      </c>
      <c r="T667" s="21">
        <f>IF(AND(C667="COVERED",K667&gt;'Parameters &amp; Sources'!$B$13),"BOARD REVIEW - OVER 40 FT","")</f>
        <v/>
      </c>
      <c r="U667" s="21" t="inlineStr">
        <is>
          <t>slip_inventory_2026-08.csv; billing_transactions_2022_2026.csv</t>
        </is>
      </c>
    </row>
    <row r="668">
      <c r="A668" s="17">
        <f>'Src_Inventory'!A720</f>
        <v/>
      </c>
      <c r="B668" s="17">
        <f>'Src_Inventory'!B720</f>
        <v/>
      </c>
      <c r="C668" s="17">
        <f>'Src_Inventory'!G720</f>
        <v/>
      </c>
      <c r="D668" s="17">
        <f>"AC-"&amp;A668</f>
        <v/>
      </c>
      <c r="E668" s="17">
        <f>'Src_Inventory'!L720</f>
        <v/>
      </c>
      <c r="F668" s="17">
        <f>'Src_Inventory'!M720</f>
        <v/>
      </c>
      <c r="G668" s="17">
        <f>'Src_Inventory'!N720</f>
        <v/>
      </c>
      <c r="H668" s="18">
        <f>'Src_Inventory'!O720</f>
        <v/>
      </c>
      <c r="I668" s="18">
        <f>ROUNDUP(H668,0)</f>
        <v/>
      </c>
      <c r="J668" s="18">
        <f>'Src_Inventory'!E720</f>
        <v/>
      </c>
      <c r="K668" s="18">
        <f>MAX(I668,J668)</f>
        <v/>
      </c>
      <c r="L668" s="19">
        <f>IF(C668="COVERED",'Parameters &amp; Sources'!$B$11,'Parameters &amp; Sources'!$B$12)</f>
        <v/>
      </c>
      <c r="M668" s="19">
        <f>K668*L668</f>
        <v/>
      </c>
      <c r="N668" s="20">
        <f>COUNTIFS('Src_Billing_Aug'!$E$6:$E$774,A668,'Src_Billing_Aug'!$D$6:$D$774,E668)</f>
        <v/>
      </c>
      <c r="O668" s="18">
        <f>IF(N668=0,"",SUMIFS('Src_Billing_Aug'!$I$6:$I$774,'Src_Billing_Aug'!$E$6:$E$774,A668,'Src_Billing_Aug'!$D$6:$D$774,E668))</f>
        <v/>
      </c>
      <c r="P668" s="19">
        <f>IF(N668=0,"",SUMIFS('Src_Billing_Aug'!$L$6:$L$774,'Src_Billing_Aug'!$E$6:$E$774,A668,'Src_Billing_Aug'!$D$6:$D$774,E668))</f>
        <v/>
      </c>
      <c r="Q668" s="19">
        <f>SUMIFS('Src_Billing_Aug'!$M$6:$M$774,'Src_Billing_Aug'!$E$6:$E$774,A668,'Src_Billing_Aug'!$D$6:$D$774,E668)</f>
        <v/>
      </c>
      <c r="R668" s="19">
        <f>Q668-M668</f>
        <v/>
      </c>
      <c r="S668" s="17">
        <f>IF(N668=0,"MISSING CHARGE",IF(N668&gt;1,"DUPLICATE CHARGE",IF(ABS(R668)&lt;0.005,"MATCH","VARIANCE")))</f>
        <v/>
      </c>
      <c r="T668" s="17">
        <f>IF(AND(C668="COVERED",K668&gt;'Parameters &amp; Sources'!$B$13),"BOARD REVIEW - OVER 40 FT","")</f>
        <v/>
      </c>
      <c r="U668" s="17" t="inlineStr">
        <is>
          <t>slip_inventory_2026-08.csv; billing_transactions_2022_2026.csv</t>
        </is>
      </c>
    </row>
    <row r="669">
      <c r="A669" s="21">
        <f>'Src_Inventory'!A722</f>
        <v/>
      </c>
      <c r="B669" s="21">
        <f>'Src_Inventory'!B722</f>
        <v/>
      </c>
      <c r="C669" s="21">
        <f>'Src_Inventory'!G722</f>
        <v/>
      </c>
      <c r="D669" s="21">
        <f>"AC-"&amp;A669</f>
        <v/>
      </c>
      <c r="E669" s="21">
        <f>'Src_Inventory'!L722</f>
        <v/>
      </c>
      <c r="F669" s="21">
        <f>'Src_Inventory'!M722</f>
        <v/>
      </c>
      <c r="G669" s="21">
        <f>'Src_Inventory'!N722</f>
        <v/>
      </c>
      <c r="H669" s="22">
        <f>'Src_Inventory'!O722</f>
        <v/>
      </c>
      <c r="I669" s="22">
        <f>ROUNDUP(H669,0)</f>
        <v/>
      </c>
      <c r="J669" s="22">
        <f>'Src_Inventory'!E722</f>
        <v/>
      </c>
      <c r="K669" s="22">
        <f>MAX(I669,J669)</f>
        <v/>
      </c>
      <c r="L669" s="23">
        <f>IF(C669="COVERED",'Parameters &amp; Sources'!$B$11,'Parameters &amp; Sources'!$B$12)</f>
        <v/>
      </c>
      <c r="M669" s="23">
        <f>K669*L669</f>
        <v/>
      </c>
      <c r="N669" s="24">
        <f>COUNTIFS('Src_Billing_Aug'!$E$6:$E$774,A669,'Src_Billing_Aug'!$D$6:$D$774,E669)</f>
        <v/>
      </c>
      <c r="O669" s="22">
        <f>IF(N669=0,"",SUMIFS('Src_Billing_Aug'!$I$6:$I$774,'Src_Billing_Aug'!$E$6:$E$774,A669,'Src_Billing_Aug'!$D$6:$D$774,E669))</f>
        <v/>
      </c>
      <c r="P669" s="23">
        <f>IF(N669=0,"",SUMIFS('Src_Billing_Aug'!$L$6:$L$774,'Src_Billing_Aug'!$E$6:$E$774,A669,'Src_Billing_Aug'!$D$6:$D$774,E669))</f>
        <v/>
      </c>
      <c r="Q669" s="23">
        <f>SUMIFS('Src_Billing_Aug'!$M$6:$M$774,'Src_Billing_Aug'!$E$6:$E$774,A669,'Src_Billing_Aug'!$D$6:$D$774,E669)</f>
        <v/>
      </c>
      <c r="R669" s="23">
        <f>Q669-M669</f>
        <v/>
      </c>
      <c r="S669" s="21">
        <f>IF(N669=0,"MISSING CHARGE",IF(N669&gt;1,"DUPLICATE CHARGE",IF(ABS(R669)&lt;0.005,"MATCH","VARIANCE")))</f>
        <v/>
      </c>
      <c r="T669" s="21">
        <f>IF(AND(C669="COVERED",K669&gt;'Parameters &amp; Sources'!$B$13),"BOARD REVIEW - OVER 40 FT","")</f>
        <v/>
      </c>
      <c r="U669" s="21" t="inlineStr">
        <is>
          <t>slip_inventory_2026-08.csv; billing_transactions_2022_2026.csv</t>
        </is>
      </c>
    </row>
    <row r="670">
      <c r="A670" s="17">
        <f>'Src_Inventory'!A723</f>
        <v/>
      </c>
      <c r="B670" s="17">
        <f>'Src_Inventory'!B723</f>
        <v/>
      </c>
      <c r="C670" s="17">
        <f>'Src_Inventory'!G723</f>
        <v/>
      </c>
      <c r="D670" s="17">
        <f>"AC-"&amp;A670</f>
        <v/>
      </c>
      <c r="E670" s="17">
        <f>'Src_Inventory'!L723</f>
        <v/>
      </c>
      <c r="F670" s="17">
        <f>'Src_Inventory'!M723</f>
        <v/>
      </c>
      <c r="G670" s="17">
        <f>'Src_Inventory'!N723</f>
        <v/>
      </c>
      <c r="H670" s="18">
        <f>'Src_Inventory'!O723</f>
        <v/>
      </c>
      <c r="I670" s="18">
        <f>ROUNDUP(H670,0)</f>
        <v/>
      </c>
      <c r="J670" s="18">
        <f>'Src_Inventory'!E723</f>
        <v/>
      </c>
      <c r="K670" s="18">
        <f>MAX(I670,J670)</f>
        <v/>
      </c>
      <c r="L670" s="19">
        <f>IF(C670="COVERED",'Parameters &amp; Sources'!$B$11,'Parameters &amp; Sources'!$B$12)</f>
        <v/>
      </c>
      <c r="M670" s="19">
        <f>K670*L670</f>
        <v/>
      </c>
      <c r="N670" s="20">
        <f>COUNTIFS('Src_Billing_Aug'!$E$6:$E$774,A670,'Src_Billing_Aug'!$D$6:$D$774,E670)</f>
        <v/>
      </c>
      <c r="O670" s="18">
        <f>IF(N670=0,"",SUMIFS('Src_Billing_Aug'!$I$6:$I$774,'Src_Billing_Aug'!$E$6:$E$774,A670,'Src_Billing_Aug'!$D$6:$D$774,E670))</f>
        <v/>
      </c>
      <c r="P670" s="19">
        <f>IF(N670=0,"",SUMIFS('Src_Billing_Aug'!$L$6:$L$774,'Src_Billing_Aug'!$E$6:$E$774,A670,'Src_Billing_Aug'!$D$6:$D$774,E670))</f>
        <v/>
      </c>
      <c r="Q670" s="19">
        <f>SUMIFS('Src_Billing_Aug'!$M$6:$M$774,'Src_Billing_Aug'!$E$6:$E$774,A670,'Src_Billing_Aug'!$D$6:$D$774,E670)</f>
        <v/>
      </c>
      <c r="R670" s="19">
        <f>Q670-M670</f>
        <v/>
      </c>
      <c r="S670" s="17">
        <f>IF(N670=0,"MISSING CHARGE",IF(N670&gt;1,"DUPLICATE CHARGE",IF(ABS(R670)&lt;0.005,"MATCH","VARIANCE")))</f>
        <v/>
      </c>
      <c r="T670" s="17">
        <f>IF(AND(C670="COVERED",K670&gt;'Parameters &amp; Sources'!$B$13),"BOARD REVIEW - OVER 40 FT","")</f>
        <v/>
      </c>
      <c r="U670" s="17" t="inlineStr">
        <is>
          <t>slip_inventory_2026-08.csv; billing_transactions_2022_2026.csv</t>
        </is>
      </c>
    </row>
    <row r="671">
      <c r="A671" s="21">
        <f>'Src_Inventory'!A724</f>
        <v/>
      </c>
      <c r="B671" s="21">
        <f>'Src_Inventory'!B724</f>
        <v/>
      </c>
      <c r="C671" s="21">
        <f>'Src_Inventory'!G724</f>
        <v/>
      </c>
      <c r="D671" s="21">
        <f>"AC-"&amp;A671</f>
        <v/>
      </c>
      <c r="E671" s="21">
        <f>'Src_Inventory'!L724</f>
        <v/>
      </c>
      <c r="F671" s="21">
        <f>'Src_Inventory'!M724</f>
        <v/>
      </c>
      <c r="G671" s="21">
        <f>'Src_Inventory'!N724</f>
        <v/>
      </c>
      <c r="H671" s="22">
        <f>'Src_Inventory'!O724</f>
        <v/>
      </c>
      <c r="I671" s="22">
        <f>ROUNDUP(H671,0)</f>
        <v/>
      </c>
      <c r="J671" s="22">
        <f>'Src_Inventory'!E724</f>
        <v/>
      </c>
      <c r="K671" s="22">
        <f>MAX(I671,J671)</f>
        <v/>
      </c>
      <c r="L671" s="23">
        <f>IF(C671="COVERED",'Parameters &amp; Sources'!$B$11,'Parameters &amp; Sources'!$B$12)</f>
        <v/>
      </c>
      <c r="M671" s="23">
        <f>K671*L671</f>
        <v/>
      </c>
      <c r="N671" s="24">
        <f>COUNTIFS('Src_Billing_Aug'!$E$6:$E$774,A671,'Src_Billing_Aug'!$D$6:$D$774,E671)</f>
        <v/>
      </c>
      <c r="O671" s="22">
        <f>IF(N671=0,"",SUMIFS('Src_Billing_Aug'!$I$6:$I$774,'Src_Billing_Aug'!$E$6:$E$774,A671,'Src_Billing_Aug'!$D$6:$D$774,E671))</f>
        <v/>
      </c>
      <c r="P671" s="23">
        <f>IF(N671=0,"",SUMIFS('Src_Billing_Aug'!$L$6:$L$774,'Src_Billing_Aug'!$E$6:$E$774,A671,'Src_Billing_Aug'!$D$6:$D$774,E671))</f>
        <v/>
      </c>
      <c r="Q671" s="23">
        <f>SUMIFS('Src_Billing_Aug'!$M$6:$M$774,'Src_Billing_Aug'!$E$6:$E$774,A671,'Src_Billing_Aug'!$D$6:$D$774,E671)</f>
        <v/>
      </c>
      <c r="R671" s="23">
        <f>Q671-M671</f>
        <v/>
      </c>
      <c r="S671" s="21">
        <f>IF(N671=0,"MISSING CHARGE",IF(N671&gt;1,"DUPLICATE CHARGE",IF(ABS(R671)&lt;0.005,"MATCH","VARIANCE")))</f>
        <v/>
      </c>
      <c r="T671" s="21">
        <f>IF(AND(C671="COVERED",K671&gt;'Parameters &amp; Sources'!$B$13),"BOARD REVIEW - OVER 40 FT","")</f>
        <v/>
      </c>
      <c r="U671" s="21" t="inlineStr">
        <is>
          <t>slip_inventory_2026-08.csv; billing_transactions_2022_2026.csv</t>
        </is>
      </c>
    </row>
    <row r="672">
      <c r="A672" s="17">
        <f>'Src_Inventory'!A726</f>
        <v/>
      </c>
      <c r="B672" s="17">
        <f>'Src_Inventory'!B726</f>
        <v/>
      </c>
      <c r="C672" s="17">
        <f>'Src_Inventory'!G726</f>
        <v/>
      </c>
      <c r="D672" s="17">
        <f>"AC-"&amp;A672</f>
        <v/>
      </c>
      <c r="E672" s="17">
        <f>'Src_Inventory'!L726</f>
        <v/>
      </c>
      <c r="F672" s="17">
        <f>'Src_Inventory'!M726</f>
        <v/>
      </c>
      <c r="G672" s="17">
        <f>'Src_Inventory'!N726</f>
        <v/>
      </c>
      <c r="H672" s="18">
        <f>'Src_Inventory'!O726</f>
        <v/>
      </c>
      <c r="I672" s="18">
        <f>ROUNDUP(H672,0)</f>
        <v/>
      </c>
      <c r="J672" s="18">
        <f>'Src_Inventory'!E726</f>
        <v/>
      </c>
      <c r="K672" s="18">
        <f>MAX(I672,J672)</f>
        <v/>
      </c>
      <c r="L672" s="19">
        <f>IF(C672="COVERED",'Parameters &amp; Sources'!$B$11,'Parameters &amp; Sources'!$B$12)</f>
        <v/>
      </c>
      <c r="M672" s="19">
        <f>K672*L672</f>
        <v/>
      </c>
      <c r="N672" s="20">
        <f>COUNTIFS('Src_Billing_Aug'!$E$6:$E$774,A672,'Src_Billing_Aug'!$D$6:$D$774,E672)</f>
        <v/>
      </c>
      <c r="O672" s="18">
        <f>IF(N672=0,"",SUMIFS('Src_Billing_Aug'!$I$6:$I$774,'Src_Billing_Aug'!$E$6:$E$774,A672,'Src_Billing_Aug'!$D$6:$D$774,E672))</f>
        <v/>
      </c>
      <c r="P672" s="19">
        <f>IF(N672=0,"",SUMIFS('Src_Billing_Aug'!$L$6:$L$774,'Src_Billing_Aug'!$E$6:$E$774,A672,'Src_Billing_Aug'!$D$6:$D$774,E672))</f>
        <v/>
      </c>
      <c r="Q672" s="19">
        <f>SUMIFS('Src_Billing_Aug'!$M$6:$M$774,'Src_Billing_Aug'!$E$6:$E$774,A672,'Src_Billing_Aug'!$D$6:$D$774,E672)</f>
        <v/>
      </c>
      <c r="R672" s="19">
        <f>Q672-M672</f>
        <v/>
      </c>
      <c r="S672" s="17">
        <f>IF(N672=0,"MISSING CHARGE",IF(N672&gt;1,"DUPLICATE CHARGE",IF(ABS(R672)&lt;0.005,"MATCH","VARIANCE")))</f>
        <v/>
      </c>
      <c r="T672" s="17">
        <f>IF(AND(C672="COVERED",K672&gt;'Parameters &amp; Sources'!$B$13),"BOARD REVIEW - OVER 40 FT","")</f>
        <v/>
      </c>
      <c r="U672" s="17" t="inlineStr">
        <is>
          <t>slip_inventory_2026-08.csv; billing_transactions_2022_2026.csv</t>
        </is>
      </c>
    </row>
    <row r="673">
      <c r="A673" s="21">
        <f>'Src_Inventory'!A728</f>
        <v/>
      </c>
      <c r="B673" s="21">
        <f>'Src_Inventory'!B728</f>
        <v/>
      </c>
      <c r="C673" s="21">
        <f>'Src_Inventory'!G728</f>
        <v/>
      </c>
      <c r="D673" s="21">
        <f>"AC-"&amp;A673</f>
        <v/>
      </c>
      <c r="E673" s="21">
        <f>'Src_Inventory'!L728</f>
        <v/>
      </c>
      <c r="F673" s="21">
        <f>'Src_Inventory'!M728</f>
        <v/>
      </c>
      <c r="G673" s="21">
        <f>'Src_Inventory'!N728</f>
        <v/>
      </c>
      <c r="H673" s="22">
        <f>'Src_Inventory'!O728</f>
        <v/>
      </c>
      <c r="I673" s="22">
        <f>ROUNDUP(H673,0)</f>
        <v/>
      </c>
      <c r="J673" s="22">
        <f>'Src_Inventory'!E728</f>
        <v/>
      </c>
      <c r="K673" s="22">
        <f>MAX(I673,J673)</f>
        <v/>
      </c>
      <c r="L673" s="23">
        <f>IF(C673="COVERED",'Parameters &amp; Sources'!$B$11,'Parameters &amp; Sources'!$B$12)</f>
        <v/>
      </c>
      <c r="M673" s="23">
        <f>K673*L673</f>
        <v/>
      </c>
      <c r="N673" s="24">
        <f>COUNTIFS('Src_Billing_Aug'!$E$6:$E$774,A673,'Src_Billing_Aug'!$D$6:$D$774,E673)</f>
        <v/>
      </c>
      <c r="O673" s="22">
        <f>IF(N673=0,"",SUMIFS('Src_Billing_Aug'!$I$6:$I$774,'Src_Billing_Aug'!$E$6:$E$774,A673,'Src_Billing_Aug'!$D$6:$D$774,E673))</f>
        <v/>
      </c>
      <c r="P673" s="23">
        <f>IF(N673=0,"",SUMIFS('Src_Billing_Aug'!$L$6:$L$774,'Src_Billing_Aug'!$E$6:$E$774,A673,'Src_Billing_Aug'!$D$6:$D$774,E673))</f>
        <v/>
      </c>
      <c r="Q673" s="23">
        <f>SUMIFS('Src_Billing_Aug'!$M$6:$M$774,'Src_Billing_Aug'!$E$6:$E$774,A673,'Src_Billing_Aug'!$D$6:$D$774,E673)</f>
        <v/>
      </c>
      <c r="R673" s="23">
        <f>Q673-M673</f>
        <v/>
      </c>
      <c r="S673" s="21">
        <f>IF(N673=0,"MISSING CHARGE",IF(N673&gt;1,"DUPLICATE CHARGE",IF(ABS(R673)&lt;0.005,"MATCH","VARIANCE")))</f>
        <v/>
      </c>
      <c r="T673" s="21">
        <f>IF(AND(C673="COVERED",K673&gt;'Parameters &amp; Sources'!$B$13),"BOARD REVIEW - OVER 40 FT","")</f>
        <v/>
      </c>
      <c r="U673" s="21" t="inlineStr">
        <is>
          <t>slip_inventory_2026-08.csv; billing_transactions_2022_2026.csv</t>
        </is>
      </c>
    </row>
    <row r="674">
      <c r="A674" s="17">
        <f>'Src_Inventory'!A729</f>
        <v/>
      </c>
      <c r="B674" s="17">
        <f>'Src_Inventory'!B729</f>
        <v/>
      </c>
      <c r="C674" s="17">
        <f>'Src_Inventory'!G729</f>
        <v/>
      </c>
      <c r="D674" s="17">
        <f>"AC-"&amp;A674</f>
        <v/>
      </c>
      <c r="E674" s="17">
        <f>'Src_Inventory'!L729</f>
        <v/>
      </c>
      <c r="F674" s="17">
        <f>'Src_Inventory'!M729</f>
        <v/>
      </c>
      <c r="G674" s="17">
        <f>'Src_Inventory'!N729</f>
        <v/>
      </c>
      <c r="H674" s="18">
        <f>'Src_Inventory'!O729</f>
        <v/>
      </c>
      <c r="I674" s="18">
        <f>ROUNDUP(H674,0)</f>
        <v/>
      </c>
      <c r="J674" s="18">
        <f>'Src_Inventory'!E729</f>
        <v/>
      </c>
      <c r="K674" s="18">
        <f>MAX(I674,J674)</f>
        <v/>
      </c>
      <c r="L674" s="19">
        <f>IF(C674="COVERED",'Parameters &amp; Sources'!$B$11,'Parameters &amp; Sources'!$B$12)</f>
        <v/>
      </c>
      <c r="M674" s="19">
        <f>K674*L674</f>
        <v/>
      </c>
      <c r="N674" s="20">
        <f>COUNTIFS('Src_Billing_Aug'!$E$6:$E$774,A674,'Src_Billing_Aug'!$D$6:$D$774,E674)</f>
        <v/>
      </c>
      <c r="O674" s="18">
        <f>IF(N674=0,"",SUMIFS('Src_Billing_Aug'!$I$6:$I$774,'Src_Billing_Aug'!$E$6:$E$774,A674,'Src_Billing_Aug'!$D$6:$D$774,E674))</f>
        <v/>
      </c>
      <c r="P674" s="19">
        <f>IF(N674=0,"",SUMIFS('Src_Billing_Aug'!$L$6:$L$774,'Src_Billing_Aug'!$E$6:$E$774,A674,'Src_Billing_Aug'!$D$6:$D$774,E674))</f>
        <v/>
      </c>
      <c r="Q674" s="19">
        <f>SUMIFS('Src_Billing_Aug'!$M$6:$M$774,'Src_Billing_Aug'!$E$6:$E$774,A674,'Src_Billing_Aug'!$D$6:$D$774,E674)</f>
        <v/>
      </c>
      <c r="R674" s="19">
        <f>Q674-M674</f>
        <v/>
      </c>
      <c r="S674" s="17">
        <f>IF(N674=0,"MISSING CHARGE",IF(N674&gt;1,"DUPLICATE CHARGE",IF(ABS(R674)&lt;0.005,"MATCH","VARIANCE")))</f>
        <v/>
      </c>
      <c r="T674" s="17">
        <f>IF(AND(C674="COVERED",K674&gt;'Parameters &amp; Sources'!$B$13),"BOARD REVIEW - OVER 40 FT","")</f>
        <v/>
      </c>
      <c r="U674" s="17" t="inlineStr">
        <is>
          <t>slip_inventory_2026-08.csv; billing_transactions_2022_2026.csv</t>
        </is>
      </c>
    </row>
    <row r="675">
      <c r="A675" s="21">
        <f>'Src_Inventory'!A731</f>
        <v/>
      </c>
      <c r="B675" s="21">
        <f>'Src_Inventory'!B731</f>
        <v/>
      </c>
      <c r="C675" s="21">
        <f>'Src_Inventory'!G731</f>
        <v/>
      </c>
      <c r="D675" s="21">
        <f>"AC-"&amp;A675</f>
        <v/>
      </c>
      <c r="E675" s="21">
        <f>'Src_Inventory'!L731</f>
        <v/>
      </c>
      <c r="F675" s="21">
        <f>'Src_Inventory'!M731</f>
        <v/>
      </c>
      <c r="G675" s="21">
        <f>'Src_Inventory'!N731</f>
        <v/>
      </c>
      <c r="H675" s="22">
        <f>'Src_Inventory'!O731</f>
        <v/>
      </c>
      <c r="I675" s="22">
        <f>ROUNDUP(H675,0)</f>
        <v/>
      </c>
      <c r="J675" s="22">
        <f>'Src_Inventory'!E731</f>
        <v/>
      </c>
      <c r="K675" s="22">
        <f>MAX(I675,J675)</f>
        <v/>
      </c>
      <c r="L675" s="23">
        <f>IF(C675="COVERED",'Parameters &amp; Sources'!$B$11,'Parameters &amp; Sources'!$B$12)</f>
        <v/>
      </c>
      <c r="M675" s="23">
        <f>K675*L675</f>
        <v/>
      </c>
      <c r="N675" s="24">
        <f>COUNTIFS('Src_Billing_Aug'!$E$6:$E$774,A675,'Src_Billing_Aug'!$D$6:$D$774,E675)</f>
        <v/>
      </c>
      <c r="O675" s="22">
        <f>IF(N675=0,"",SUMIFS('Src_Billing_Aug'!$I$6:$I$774,'Src_Billing_Aug'!$E$6:$E$774,A675,'Src_Billing_Aug'!$D$6:$D$774,E675))</f>
        <v/>
      </c>
      <c r="P675" s="23">
        <f>IF(N675=0,"",SUMIFS('Src_Billing_Aug'!$L$6:$L$774,'Src_Billing_Aug'!$E$6:$E$774,A675,'Src_Billing_Aug'!$D$6:$D$774,E675))</f>
        <v/>
      </c>
      <c r="Q675" s="23">
        <f>SUMIFS('Src_Billing_Aug'!$M$6:$M$774,'Src_Billing_Aug'!$E$6:$E$774,A675,'Src_Billing_Aug'!$D$6:$D$774,E675)</f>
        <v/>
      </c>
      <c r="R675" s="23">
        <f>Q675-M675</f>
        <v/>
      </c>
      <c r="S675" s="21">
        <f>IF(N675=0,"MISSING CHARGE",IF(N675&gt;1,"DUPLICATE CHARGE",IF(ABS(R675)&lt;0.005,"MATCH","VARIANCE")))</f>
        <v/>
      </c>
      <c r="T675" s="21">
        <f>IF(AND(C675="COVERED",K675&gt;'Parameters &amp; Sources'!$B$13),"BOARD REVIEW - OVER 40 FT","")</f>
        <v/>
      </c>
      <c r="U675" s="21" t="inlineStr">
        <is>
          <t>slip_inventory_2026-08.csv; billing_transactions_2022_2026.csv</t>
        </is>
      </c>
    </row>
    <row r="676">
      <c r="A676" s="17">
        <f>'Src_Inventory'!A732</f>
        <v/>
      </c>
      <c r="B676" s="17">
        <f>'Src_Inventory'!B732</f>
        <v/>
      </c>
      <c r="C676" s="17">
        <f>'Src_Inventory'!G732</f>
        <v/>
      </c>
      <c r="D676" s="17">
        <f>"AC-"&amp;A676</f>
        <v/>
      </c>
      <c r="E676" s="17">
        <f>'Src_Inventory'!L732</f>
        <v/>
      </c>
      <c r="F676" s="17">
        <f>'Src_Inventory'!M732</f>
        <v/>
      </c>
      <c r="G676" s="17">
        <f>'Src_Inventory'!N732</f>
        <v/>
      </c>
      <c r="H676" s="18">
        <f>'Src_Inventory'!O732</f>
        <v/>
      </c>
      <c r="I676" s="18">
        <f>ROUNDUP(H676,0)</f>
        <v/>
      </c>
      <c r="J676" s="18">
        <f>'Src_Inventory'!E732</f>
        <v/>
      </c>
      <c r="K676" s="18">
        <f>MAX(I676,J676)</f>
        <v/>
      </c>
      <c r="L676" s="19">
        <f>IF(C676="COVERED",'Parameters &amp; Sources'!$B$11,'Parameters &amp; Sources'!$B$12)</f>
        <v/>
      </c>
      <c r="M676" s="19">
        <f>K676*L676</f>
        <v/>
      </c>
      <c r="N676" s="20">
        <f>COUNTIFS('Src_Billing_Aug'!$E$6:$E$774,A676,'Src_Billing_Aug'!$D$6:$D$774,E676)</f>
        <v/>
      </c>
      <c r="O676" s="18">
        <f>IF(N676=0,"",SUMIFS('Src_Billing_Aug'!$I$6:$I$774,'Src_Billing_Aug'!$E$6:$E$774,A676,'Src_Billing_Aug'!$D$6:$D$774,E676))</f>
        <v/>
      </c>
      <c r="P676" s="19">
        <f>IF(N676=0,"",SUMIFS('Src_Billing_Aug'!$L$6:$L$774,'Src_Billing_Aug'!$E$6:$E$774,A676,'Src_Billing_Aug'!$D$6:$D$774,E676))</f>
        <v/>
      </c>
      <c r="Q676" s="19">
        <f>SUMIFS('Src_Billing_Aug'!$M$6:$M$774,'Src_Billing_Aug'!$E$6:$E$774,A676,'Src_Billing_Aug'!$D$6:$D$774,E676)</f>
        <v/>
      </c>
      <c r="R676" s="19">
        <f>Q676-M676</f>
        <v/>
      </c>
      <c r="S676" s="17">
        <f>IF(N676=0,"MISSING CHARGE",IF(N676&gt;1,"DUPLICATE CHARGE",IF(ABS(R676)&lt;0.005,"MATCH","VARIANCE")))</f>
        <v/>
      </c>
      <c r="T676" s="17">
        <f>IF(AND(C676="COVERED",K676&gt;'Parameters &amp; Sources'!$B$13),"BOARD REVIEW - OVER 40 FT","")</f>
        <v/>
      </c>
      <c r="U676" s="17" t="inlineStr">
        <is>
          <t>slip_inventory_2026-08.csv; billing_transactions_2022_2026.csv</t>
        </is>
      </c>
    </row>
    <row r="677">
      <c r="A677" s="21">
        <f>'Src_Inventory'!A733</f>
        <v/>
      </c>
      <c r="B677" s="21">
        <f>'Src_Inventory'!B733</f>
        <v/>
      </c>
      <c r="C677" s="21">
        <f>'Src_Inventory'!G733</f>
        <v/>
      </c>
      <c r="D677" s="21">
        <f>"AC-"&amp;A677</f>
        <v/>
      </c>
      <c r="E677" s="21">
        <f>'Src_Inventory'!L733</f>
        <v/>
      </c>
      <c r="F677" s="21">
        <f>'Src_Inventory'!M733</f>
        <v/>
      </c>
      <c r="G677" s="21">
        <f>'Src_Inventory'!N733</f>
        <v/>
      </c>
      <c r="H677" s="22">
        <f>'Src_Inventory'!O733</f>
        <v/>
      </c>
      <c r="I677" s="22">
        <f>ROUNDUP(H677,0)</f>
        <v/>
      </c>
      <c r="J677" s="22">
        <f>'Src_Inventory'!E733</f>
        <v/>
      </c>
      <c r="K677" s="22">
        <f>MAX(I677,J677)</f>
        <v/>
      </c>
      <c r="L677" s="23">
        <f>IF(C677="COVERED",'Parameters &amp; Sources'!$B$11,'Parameters &amp; Sources'!$B$12)</f>
        <v/>
      </c>
      <c r="M677" s="23">
        <f>K677*L677</f>
        <v/>
      </c>
      <c r="N677" s="24">
        <f>COUNTIFS('Src_Billing_Aug'!$E$6:$E$774,A677,'Src_Billing_Aug'!$D$6:$D$774,E677)</f>
        <v/>
      </c>
      <c r="O677" s="22">
        <f>IF(N677=0,"",SUMIFS('Src_Billing_Aug'!$I$6:$I$774,'Src_Billing_Aug'!$E$6:$E$774,A677,'Src_Billing_Aug'!$D$6:$D$774,E677))</f>
        <v/>
      </c>
      <c r="P677" s="23">
        <f>IF(N677=0,"",SUMIFS('Src_Billing_Aug'!$L$6:$L$774,'Src_Billing_Aug'!$E$6:$E$774,A677,'Src_Billing_Aug'!$D$6:$D$774,E677))</f>
        <v/>
      </c>
      <c r="Q677" s="23">
        <f>SUMIFS('Src_Billing_Aug'!$M$6:$M$774,'Src_Billing_Aug'!$E$6:$E$774,A677,'Src_Billing_Aug'!$D$6:$D$774,E677)</f>
        <v/>
      </c>
      <c r="R677" s="23">
        <f>Q677-M677</f>
        <v/>
      </c>
      <c r="S677" s="21">
        <f>IF(N677=0,"MISSING CHARGE",IF(N677&gt;1,"DUPLICATE CHARGE",IF(ABS(R677)&lt;0.005,"MATCH","VARIANCE")))</f>
        <v/>
      </c>
      <c r="T677" s="21">
        <f>IF(AND(C677="COVERED",K677&gt;'Parameters &amp; Sources'!$B$13),"BOARD REVIEW - OVER 40 FT","")</f>
        <v/>
      </c>
      <c r="U677" s="21" t="inlineStr">
        <is>
          <t>slip_inventory_2026-08.csv; billing_transactions_2022_2026.csv</t>
        </is>
      </c>
    </row>
    <row r="678">
      <c r="A678" s="17">
        <f>'Src_Inventory'!A734</f>
        <v/>
      </c>
      <c r="B678" s="17">
        <f>'Src_Inventory'!B734</f>
        <v/>
      </c>
      <c r="C678" s="17">
        <f>'Src_Inventory'!G734</f>
        <v/>
      </c>
      <c r="D678" s="17">
        <f>"AC-"&amp;A678</f>
        <v/>
      </c>
      <c r="E678" s="17">
        <f>'Src_Inventory'!L734</f>
        <v/>
      </c>
      <c r="F678" s="17">
        <f>'Src_Inventory'!M734</f>
        <v/>
      </c>
      <c r="G678" s="17">
        <f>'Src_Inventory'!N734</f>
        <v/>
      </c>
      <c r="H678" s="18">
        <f>'Src_Inventory'!O734</f>
        <v/>
      </c>
      <c r="I678" s="18">
        <f>ROUNDUP(H678,0)</f>
        <v/>
      </c>
      <c r="J678" s="18">
        <f>'Src_Inventory'!E734</f>
        <v/>
      </c>
      <c r="K678" s="18">
        <f>MAX(I678,J678)</f>
        <v/>
      </c>
      <c r="L678" s="19">
        <f>IF(C678="COVERED",'Parameters &amp; Sources'!$B$11,'Parameters &amp; Sources'!$B$12)</f>
        <v/>
      </c>
      <c r="M678" s="19">
        <f>K678*L678</f>
        <v/>
      </c>
      <c r="N678" s="20">
        <f>COUNTIFS('Src_Billing_Aug'!$E$6:$E$774,A678,'Src_Billing_Aug'!$D$6:$D$774,E678)</f>
        <v/>
      </c>
      <c r="O678" s="18">
        <f>IF(N678=0,"",SUMIFS('Src_Billing_Aug'!$I$6:$I$774,'Src_Billing_Aug'!$E$6:$E$774,A678,'Src_Billing_Aug'!$D$6:$D$774,E678))</f>
        <v/>
      </c>
      <c r="P678" s="19">
        <f>IF(N678=0,"",SUMIFS('Src_Billing_Aug'!$L$6:$L$774,'Src_Billing_Aug'!$E$6:$E$774,A678,'Src_Billing_Aug'!$D$6:$D$774,E678))</f>
        <v/>
      </c>
      <c r="Q678" s="19">
        <f>SUMIFS('Src_Billing_Aug'!$M$6:$M$774,'Src_Billing_Aug'!$E$6:$E$774,A678,'Src_Billing_Aug'!$D$6:$D$774,E678)</f>
        <v/>
      </c>
      <c r="R678" s="19">
        <f>Q678-M678</f>
        <v/>
      </c>
      <c r="S678" s="17">
        <f>IF(N678=0,"MISSING CHARGE",IF(N678&gt;1,"DUPLICATE CHARGE",IF(ABS(R678)&lt;0.005,"MATCH","VARIANCE")))</f>
        <v/>
      </c>
      <c r="T678" s="17">
        <f>IF(AND(C678="COVERED",K678&gt;'Parameters &amp; Sources'!$B$13),"BOARD REVIEW - OVER 40 FT","")</f>
        <v/>
      </c>
      <c r="U678" s="17" t="inlineStr">
        <is>
          <t>slip_inventory_2026-08.csv; billing_transactions_2022_2026.csv</t>
        </is>
      </c>
    </row>
    <row r="679">
      <c r="A679" s="21">
        <f>'Src_Inventory'!A735</f>
        <v/>
      </c>
      <c r="B679" s="21">
        <f>'Src_Inventory'!B735</f>
        <v/>
      </c>
      <c r="C679" s="21">
        <f>'Src_Inventory'!G735</f>
        <v/>
      </c>
      <c r="D679" s="21">
        <f>"AC-"&amp;A679</f>
        <v/>
      </c>
      <c r="E679" s="21">
        <f>'Src_Inventory'!L735</f>
        <v/>
      </c>
      <c r="F679" s="21">
        <f>'Src_Inventory'!M735</f>
        <v/>
      </c>
      <c r="G679" s="21">
        <f>'Src_Inventory'!N735</f>
        <v/>
      </c>
      <c r="H679" s="22">
        <f>'Src_Inventory'!O735</f>
        <v/>
      </c>
      <c r="I679" s="22">
        <f>ROUNDUP(H679,0)</f>
        <v/>
      </c>
      <c r="J679" s="22">
        <f>'Src_Inventory'!E735</f>
        <v/>
      </c>
      <c r="K679" s="22">
        <f>MAX(I679,J679)</f>
        <v/>
      </c>
      <c r="L679" s="23">
        <f>IF(C679="COVERED",'Parameters &amp; Sources'!$B$11,'Parameters &amp; Sources'!$B$12)</f>
        <v/>
      </c>
      <c r="M679" s="23">
        <f>K679*L679</f>
        <v/>
      </c>
      <c r="N679" s="24">
        <f>COUNTIFS('Src_Billing_Aug'!$E$6:$E$774,A679,'Src_Billing_Aug'!$D$6:$D$774,E679)</f>
        <v/>
      </c>
      <c r="O679" s="22">
        <f>IF(N679=0,"",SUMIFS('Src_Billing_Aug'!$I$6:$I$774,'Src_Billing_Aug'!$E$6:$E$774,A679,'Src_Billing_Aug'!$D$6:$D$774,E679))</f>
        <v/>
      </c>
      <c r="P679" s="23">
        <f>IF(N679=0,"",SUMIFS('Src_Billing_Aug'!$L$6:$L$774,'Src_Billing_Aug'!$E$6:$E$774,A679,'Src_Billing_Aug'!$D$6:$D$774,E679))</f>
        <v/>
      </c>
      <c r="Q679" s="23">
        <f>SUMIFS('Src_Billing_Aug'!$M$6:$M$774,'Src_Billing_Aug'!$E$6:$E$774,A679,'Src_Billing_Aug'!$D$6:$D$774,E679)</f>
        <v/>
      </c>
      <c r="R679" s="23">
        <f>Q679-M679</f>
        <v/>
      </c>
      <c r="S679" s="21">
        <f>IF(N679=0,"MISSING CHARGE",IF(N679&gt;1,"DUPLICATE CHARGE",IF(ABS(R679)&lt;0.005,"MATCH","VARIANCE")))</f>
        <v/>
      </c>
      <c r="T679" s="21">
        <f>IF(AND(C679="COVERED",K679&gt;'Parameters &amp; Sources'!$B$13),"BOARD REVIEW - OVER 40 FT","")</f>
        <v/>
      </c>
      <c r="U679" s="21" t="inlineStr">
        <is>
          <t>slip_inventory_2026-08.csv; billing_transactions_2022_2026.csv</t>
        </is>
      </c>
    </row>
    <row r="680">
      <c r="A680" s="17">
        <f>'Src_Inventory'!A736</f>
        <v/>
      </c>
      <c r="B680" s="17">
        <f>'Src_Inventory'!B736</f>
        <v/>
      </c>
      <c r="C680" s="17">
        <f>'Src_Inventory'!G736</f>
        <v/>
      </c>
      <c r="D680" s="17">
        <f>"AC-"&amp;A680</f>
        <v/>
      </c>
      <c r="E680" s="17">
        <f>'Src_Inventory'!L736</f>
        <v/>
      </c>
      <c r="F680" s="17">
        <f>'Src_Inventory'!M736</f>
        <v/>
      </c>
      <c r="G680" s="17">
        <f>'Src_Inventory'!N736</f>
        <v/>
      </c>
      <c r="H680" s="18">
        <f>'Src_Inventory'!O736</f>
        <v/>
      </c>
      <c r="I680" s="18">
        <f>ROUNDUP(H680,0)</f>
        <v/>
      </c>
      <c r="J680" s="18">
        <f>'Src_Inventory'!E736</f>
        <v/>
      </c>
      <c r="K680" s="18">
        <f>MAX(I680,J680)</f>
        <v/>
      </c>
      <c r="L680" s="19">
        <f>IF(C680="COVERED",'Parameters &amp; Sources'!$B$11,'Parameters &amp; Sources'!$B$12)</f>
        <v/>
      </c>
      <c r="M680" s="19">
        <f>K680*L680</f>
        <v/>
      </c>
      <c r="N680" s="20">
        <f>COUNTIFS('Src_Billing_Aug'!$E$6:$E$774,A680,'Src_Billing_Aug'!$D$6:$D$774,E680)</f>
        <v/>
      </c>
      <c r="O680" s="18">
        <f>IF(N680=0,"",SUMIFS('Src_Billing_Aug'!$I$6:$I$774,'Src_Billing_Aug'!$E$6:$E$774,A680,'Src_Billing_Aug'!$D$6:$D$774,E680))</f>
        <v/>
      </c>
      <c r="P680" s="19">
        <f>IF(N680=0,"",SUMIFS('Src_Billing_Aug'!$L$6:$L$774,'Src_Billing_Aug'!$E$6:$E$774,A680,'Src_Billing_Aug'!$D$6:$D$774,E680))</f>
        <v/>
      </c>
      <c r="Q680" s="19">
        <f>SUMIFS('Src_Billing_Aug'!$M$6:$M$774,'Src_Billing_Aug'!$E$6:$E$774,A680,'Src_Billing_Aug'!$D$6:$D$774,E680)</f>
        <v/>
      </c>
      <c r="R680" s="19">
        <f>Q680-M680</f>
        <v/>
      </c>
      <c r="S680" s="17">
        <f>IF(N680=0,"MISSING CHARGE",IF(N680&gt;1,"DUPLICATE CHARGE",IF(ABS(R680)&lt;0.005,"MATCH","VARIANCE")))</f>
        <v/>
      </c>
      <c r="T680" s="17">
        <f>IF(AND(C680="COVERED",K680&gt;'Parameters &amp; Sources'!$B$13),"BOARD REVIEW - OVER 40 FT","")</f>
        <v/>
      </c>
      <c r="U680" s="17" t="inlineStr">
        <is>
          <t>slip_inventory_2026-08.csv; billing_transactions_2022_2026.csv</t>
        </is>
      </c>
    </row>
    <row r="681">
      <c r="A681" s="21">
        <f>'Src_Inventory'!A737</f>
        <v/>
      </c>
      <c r="B681" s="21">
        <f>'Src_Inventory'!B737</f>
        <v/>
      </c>
      <c r="C681" s="21">
        <f>'Src_Inventory'!G737</f>
        <v/>
      </c>
      <c r="D681" s="21">
        <f>"AC-"&amp;A681</f>
        <v/>
      </c>
      <c r="E681" s="21">
        <f>'Src_Inventory'!L737</f>
        <v/>
      </c>
      <c r="F681" s="21">
        <f>'Src_Inventory'!M737</f>
        <v/>
      </c>
      <c r="G681" s="21">
        <f>'Src_Inventory'!N737</f>
        <v/>
      </c>
      <c r="H681" s="22">
        <f>'Src_Inventory'!O737</f>
        <v/>
      </c>
      <c r="I681" s="22">
        <f>ROUNDUP(H681,0)</f>
        <v/>
      </c>
      <c r="J681" s="22">
        <f>'Src_Inventory'!E737</f>
        <v/>
      </c>
      <c r="K681" s="22">
        <f>MAX(I681,J681)</f>
        <v/>
      </c>
      <c r="L681" s="23">
        <f>IF(C681="COVERED",'Parameters &amp; Sources'!$B$11,'Parameters &amp; Sources'!$B$12)</f>
        <v/>
      </c>
      <c r="M681" s="23">
        <f>K681*L681</f>
        <v/>
      </c>
      <c r="N681" s="24">
        <f>COUNTIFS('Src_Billing_Aug'!$E$6:$E$774,A681,'Src_Billing_Aug'!$D$6:$D$774,E681)</f>
        <v/>
      </c>
      <c r="O681" s="22">
        <f>IF(N681=0,"",SUMIFS('Src_Billing_Aug'!$I$6:$I$774,'Src_Billing_Aug'!$E$6:$E$774,A681,'Src_Billing_Aug'!$D$6:$D$774,E681))</f>
        <v/>
      </c>
      <c r="P681" s="23">
        <f>IF(N681=0,"",SUMIFS('Src_Billing_Aug'!$L$6:$L$774,'Src_Billing_Aug'!$E$6:$E$774,A681,'Src_Billing_Aug'!$D$6:$D$774,E681))</f>
        <v/>
      </c>
      <c r="Q681" s="23">
        <f>SUMIFS('Src_Billing_Aug'!$M$6:$M$774,'Src_Billing_Aug'!$E$6:$E$774,A681,'Src_Billing_Aug'!$D$6:$D$774,E681)</f>
        <v/>
      </c>
      <c r="R681" s="23">
        <f>Q681-M681</f>
        <v/>
      </c>
      <c r="S681" s="21">
        <f>IF(N681=0,"MISSING CHARGE",IF(N681&gt;1,"DUPLICATE CHARGE",IF(ABS(R681)&lt;0.005,"MATCH","VARIANCE")))</f>
        <v/>
      </c>
      <c r="T681" s="21">
        <f>IF(AND(C681="COVERED",K681&gt;'Parameters &amp; Sources'!$B$13),"BOARD REVIEW - OVER 40 FT","")</f>
        <v/>
      </c>
      <c r="U681" s="21" t="inlineStr">
        <is>
          <t>slip_inventory_2026-08.csv; billing_transactions_2022_2026.csv</t>
        </is>
      </c>
    </row>
    <row r="682">
      <c r="A682" s="17">
        <f>'Src_Inventory'!A738</f>
        <v/>
      </c>
      <c r="B682" s="17">
        <f>'Src_Inventory'!B738</f>
        <v/>
      </c>
      <c r="C682" s="17">
        <f>'Src_Inventory'!G738</f>
        <v/>
      </c>
      <c r="D682" s="17">
        <f>"AC-"&amp;A682</f>
        <v/>
      </c>
      <c r="E682" s="17">
        <f>'Src_Inventory'!L738</f>
        <v/>
      </c>
      <c r="F682" s="17">
        <f>'Src_Inventory'!M738</f>
        <v/>
      </c>
      <c r="G682" s="17">
        <f>'Src_Inventory'!N738</f>
        <v/>
      </c>
      <c r="H682" s="18">
        <f>'Src_Inventory'!O738</f>
        <v/>
      </c>
      <c r="I682" s="18">
        <f>ROUNDUP(H682,0)</f>
        <v/>
      </c>
      <c r="J682" s="18">
        <f>'Src_Inventory'!E738</f>
        <v/>
      </c>
      <c r="K682" s="18">
        <f>MAX(I682,J682)</f>
        <v/>
      </c>
      <c r="L682" s="19">
        <f>IF(C682="COVERED",'Parameters &amp; Sources'!$B$11,'Parameters &amp; Sources'!$B$12)</f>
        <v/>
      </c>
      <c r="M682" s="19">
        <f>K682*L682</f>
        <v/>
      </c>
      <c r="N682" s="20">
        <f>COUNTIFS('Src_Billing_Aug'!$E$6:$E$774,A682,'Src_Billing_Aug'!$D$6:$D$774,E682)</f>
        <v/>
      </c>
      <c r="O682" s="18">
        <f>IF(N682=0,"",SUMIFS('Src_Billing_Aug'!$I$6:$I$774,'Src_Billing_Aug'!$E$6:$E$774,A682,'Src_Billing_Aug'!$D$6:$D$774,E682))</f>
        <v/>
      </c>
      <c r="P682" s="19">
        <f>IF(N682=0,"",SUMIFS('Src_Billing_Aug'!$L$6:$L$774,'Src_Billing_Aug'!$E$6:$E$774,A682,'Src_Billing_Aug'!$D$6:$D$774,E682))</f>
        <v/>
      </c>
      <c r="Q682" s="19">
        <f>SUMIFS('Src_Billing_Aug'!$M$6:$M$774,'Src_Billing_Aug'!$E$6:$E$774,A682,'Src_Billing_Aug'!$D$6:$D$774,E682)</f>
        <v/>
      </c>
      <c r="R682" s="19">
        <f>Q682-M682</f>
        <v/>
      </c>
      <c r="S682" s="17">
        <f>IF(N682=0,"MISSING CHARGE",IF(N682&gt;1,"DUPLICATE CHARGE",IF(ABS(R682)&lt;0.005,"MATCH","VARIANCE")))</f>
        <v/>
      </c>
      <c r="T682" s="17">
        <f>IF(AND(C682="COVERED",K682&gt;'Parameters &amp; Sources'!$B$13),"BOARD REVIEW - OVER 40 FT","")</f>
        <v/>
      </c>
      <c r="U682" s="17" t="inlineStr">
        <is>
          <t>slip_inventory_2026-08.csv; billing_transactions_2022_2026.csv</t>
        </is>
      </c>
    </row>
    <row r="683">
      <c r="A683" s="21">
        <f>'Src_Inventory'!A739</f>
        <v/>
      </c>
      <c r="B683" s="21">
        <f>'Src_Inventory'!B739</f>
        <v/>
      </c>
      <c r="C683" s="21">
        <f>'Src_Inventory'!G739</f>
        <v/>
      </c>
      <c r="D683" s="21">
        <f>"AC-"&amp;A683</f>
        <v/>
      </c>
      <c r="E683" s="21">
        <f>'Src_Inventory'!L739</f>
        <v/>
      </c>
      <c r="F683" s="21">
        <f>'Src_Inventory'!M739</f>
        <v/>
      </c>
      <c r="G683" s="21">
        <f>'Src_Inventory'!N739</f>
        <v/>
      </c>
      <c r="H683" s="22">
        <f>'Src_Inventory'!O739</f>
        <v/>
      </c>
      <c r="I683" s="22">
        <f>ROUNDUP(H683,0)</f>
        <v/>
      </c>
      <c r="J683" s="22">
        <f>'Src_Inventory'!E739</f>
        <v/>
      </c>
      <c r="K683" s="22">
        <f>MAX(I683,J683)</f>
        <v/>
      </c>
      <c r="L683" s="23">
        <f>IF(C683="COVERED",'Parameters &amp; Sources'!$B$11,'Parameters &amp; Sources'!$B$12)</f>
        <v/>
      </c>
      <c r="M683" s="23">
        <f>K683*L683</f>
        <v/>
      </c>
      <c r="N683" s="24">
        <f>COUNTIFS('Src_Billing_Aug'!$E$6:$E$774,A683,'Src_Billing_Aug'!$D$6:$D$774,E683)</f>
        <v/>
      </c>
      <c r="O683" s="22">
        <f>IF(N683=0,"",SUMIFS('Src_Billing_Aug'!$I$6:$I$774,'Src_Billing_Aug'!$E$6:$E$774,A683,'Src_Billing_Aug'!$D$6:$D$774,E683))</f>
        <v/>
      </c>
      <c r="P683" s="23">
        <f>IF(N683=0,"",SUMIFS('Src_Billing_Aug'!$L$6:$L$774,'Src_Billing_Aug'!$E$6:$E$774,A683,'Src_Billing_Aug'!$D$6:$D$774,E683))</f>
        <v/>
      </c>
      <c r="Q683" s="23">
        <f>SUMIFS('Src_Billing_Aug'!$M$6:$M$774,'Src_Billing_Aug'!$E$6:$E$774,A683,'Src_Billing_Aug'!$D$6:$D$774,E683)</f>
        <v/>
      </c>
      <c r="R683" s="23">
        <f>Q683-M683</f>
        <v/>
      </c>
      <c r="S683" s="21">
        <f>IF(N683=0,"MISSING CHARGE",IF(N683&gt;1,"DUPLICATE CHARGE",IF(ABS(R683)&lt;0.005,"MATCH","VARIANCE")))</f>
        <v/>
      </c>
      <c r="T683" s="21">
        <f>IF(AND(C683="COVERED",K683&gt;'Parameters &amp; Sources'!$B$13),"BOARD REVIEW - OVER 40 FT","")</f>
        <v/>
      </c>
      <c r="U683" s="21" t="inlineStr">
        <is>
          <t>slip_inventory_2026-08.csv; billing_transactions_2022_2026.csv</t>
        </is>
      </c>
    </row>
    <row r="684">
      <c r="A684" s="17">
        <f>'Src_Inventory'!A740</f>
        <v/>
      </c>
      <c r="B684" s="17">
        <f>'Src_Inventory'!B740</f>
        <v/>
      </c>
      <c r="C684" s="17">
        <f>'Src_Inventory'!G740</f>
        <v/>
      </c>
      <c r="D684" s="17">
        <f>"AC-"&amp;A684</f>
        <v/>
      </c>
      <c r="E684" s="17">
        <f>'Src_Inventory'!L740</f>
        <v/>
      </c>
      <c r="F684" s="17">
        <f>'Src_Inventory'!M740</f>
        <v/>
      </c>
      <c r="G684" s="17">
        <f>'Src_Inventory'!N740</f>
        <v/>
      </c>
      <c r="H684" s="18">
        <f>'Src_Inventory'!O740</f>
        <v/>
      </c>
      <c r="I684" s="18">
        <f>ROUNDUP(H684,0)</f>
        <v/>
      </c>
      <c r="J684" s="18">
        <f>'Src_Inventory'!E740</f>
        <v/>
      </c>
      <c r="K684" s="18">
        <f>MAX(I684,J684)</f>
        <v/>
      </c>
      <c r="L684" s="19">
        <f>IF(C684="COVERED",'Parameters &amp; Sources'!$B$11,'Parameters &amp; Sources'!$B$12)</f>
        <v/>
      </c>
      <c r="M684" s="19">
        <f>K684*L684</f>
        <v/>
      </c>
      <c r="N684" s="20">
        <f>COUNTIFS('Src_Billing_Aug'!$E$6:$E$774,A684,'Src_Billing_Aug'!$D$6:$D$774,E684)</f>
        <v/>
      </c>
      <c r="O684" s="18">
        <f>IF(N684=0,"",SUMIFS('Src_Billing_Aug'!$I$6:$I$774,'Src_Billing_Aug'!$E$6:$E$774,A684,'Src_Billing_Aug'!$D$6:$D$774,E684))</f>
        <v/>
      </c>
      <c r="P684" s="19">
        <f>IF(N684=0,"",SUMIFS('Src_Billing_Aug'!$L$6:$L$774,'Src_Billing_Aug'!$E$6:$E$774,A684,'Src_Billing_Aug'!$D$6:$D$774,E684))</f>
        <v/>
      </c>
      <c r="Q684" s="19">
        <f>SUMIFS('Src_Billing_Aug'!$M$6:$M$774,'Src_Billing_Aug'!$E$6:$E$774,A684,'Src_Billing_Aug'!$D$6:$D$774,E684)</f>
        <v/>
      </c>
      <c r="R684" s="19">
        <f>Q684-M684</f>
        <v/>
      </c>
      <c r="S684" s="17">
        <f>IF(N684=0,"MISSING CHARGE",IF(N684&gt;1,"DUPLICATE CHARGE",IF(ABS(R684)&lt;0.005,"MATCH","VARIANCE")))</f>
        <v/>
      </c>
      <c r="T684" s="17">
        <f>IF(AND(C684="COVERED",K684&gt;'Parameters &amp; Sources'!$B$13),"BOARD REVIEW - OVER 40 FT","")</f>
        <v/>
      </c>
      <c r="U684" s="17" t="inlineStr">
        <is>
          <t>slip_inventory_2026-08.csv; billing_transactions_2022_2026.csv</t>
        </is>
      </c>
    </row>
    <row r="685">
      <c r="A685" s="21">
        <f>'Src_Inventory'!A742</f>
        <v/>
      </c>
      <c r="B685" s="21">
        <f>'Src_Inventory'!B742</f>
        <v/>
      </c>
      <c r="C685" s="21">
        <f>'Src_Inventory'!G742</f>
        <v/>
      </c>
      <c r="D685" s="21">
        <f>"AC-"&amp;A685</f>
        <v/>
      </c>
      <c r="E685" s="21">
        <f>'Src_Inventory'!L742</f>
        <v/>
      </c>
      <c r="F685" s="21">
        <f>'Src_Inventory'!M742</f>
        <v/>
      </c>
      <c r="G685" s="21">
        <f>'Src_Inventory'!N742</f>
        <v/>
      </c>
      <c r="H685" s="22">
        <f>'Src_Inventory'!O742</f>
        <v/>
      </c>
      <c r="I685" s="22">
        <f>ROUNDUP(H685,0)</f>
        <v/>
      </c>
      <c r="J685" s="22">
        <f>'Src_Inventory'!E742</f>
        <v/>
      </c>
      <c r="K685" s="22">
        <f>MAX(I685,J685)</f>
        <v/>
      </c>
      <c r="L685" s="23">
        <f>IF(C685="COVERED",'Parameters &amp; Sources'!$B$11,'Parameters &amp; Sources'!$B$12)</f>
        <v/>
      </c>
      <c r="M685" s="23">
        <f>K685*L685</f>
        <v/>
      </c>
      <c r="N685" s="24">
        <f>COUNTIFS('Src_Billing_Aug'!$E$6:$E$774,A685,'Src_Billing_Aug'!$D$6:$D$774,E685)</f>
        <v/>
      </c>
      <c r="O685" s="22">
        <f>IF(N685=0,"",SUMIFS('Src_Billing_Aug'!$I$6:$I$774,'Src_Billing_Aug'!$E$6:$E$774,A685,'Src_Billing_Aug'!$D$6:$D$774,E685))</f>
        <v/>
      </c>
      <c r="P685" s="23">
        <f>IF(N685=0,"",SUMIFS('Src_Billing_Aug'!$L$6:$L$774,'Src_Billing_Aug'!$E$6:$E$774,A685,'Src_Billing_Aug'!$D$6:$D$774,E685))</f>
        <v/>
      </c>
      <c r="Q685" s="23">
        <f>SUMIFS('Src_Billing_Aug'!$M$6:$M$774,'Src_Billing_Aug'!$E$6:$E$774,A685,'Src_Billing_Aug'!$D$6:$D$774,E685)</f>
        <v/>
      </c>
      <c r="R685" s="23">
        <f>Q685-M685</f>
        <v/>
      </c>
      <c r="S685" s="21">
        <f>IF(N685=0,"MISSING CHARGE",IF(N685&gt;1,"DUPLICATE CHARGE",IF(ABS(R685)&lt;0.005,"MATCH","VARIANCE")))</f>
        <v/>
      </c>
      <c r="T685" s="21">
        <f>IF(AND(C685="COVERED",K685&gt;'Parameters &amp; Sources'!$B$13),"BOARD REVIEW - OVER 40 FT","")</f>
        <v/>
      </c>
      <c r="U685" s="21" t="inlineStr">
        <is>
          <t>slip_inventory_2026-08.csv; billing_transactions_2022_2026.csv</t>
        </is>
      </c>
    </row>
    <row r="686">
      <c r="A686" s="17">
        <f>'Src_Inventory'!A743</f>
        <v/>
      </c>
      <c r="B686" s="17">
        <f>'Src_Inventory'!B743</f>
        <v/>
      </c>
      <c r="C686" s="17">
        <f>'Src_Inventory'!G743</f>
        <v/>
      </c>
      <c r="D686" s="17">
        <f>"AC-"&amp;A686</f>
        <v/>
      </c>
      <c r="E686" s="17">
        <f>'Src_Inventory'!L743</f>
        <v/>
      </c>
      <c r="F686" s="17">
        <f>'Src_Inventory'!M743</f>
        <v/>
      </c>
      <c r="G686" s="17">
        <f>'Src_Inventory'!N743</f>
        <v/>
      </c>
      <c r="H686" s="18">
        <f>'Src_Inventory'!O743</f>
        <v/>
      </c>
      <c r="I686" s="18">
        <f>ROUNDUP(H686,0)</f>
        <v/>
      </c>
      <c r="J686" s="18">
        <f>'Src_Inventory'!E743</f>
        <v/>
      </c>
      <c r="K686" s="18">
        <f>MAX(I686,J686)</f>
        <v/>
      </c>
      <c r="L686" s="19">
        <f>IF(C686="COVERED",'Parameters &amp; Sources'!$B$11,'Parameters &amp; Sources'!$B$12)</f>
        <v/>
      </c>
      <c r="M686" s="19">
        <f>K686*L686</f>
        <v/>
      </c>
      <c r="N686" s="20">
        <f>COUNTIFS('Src_Billing_Aug'!$E$6:$E$774,A686,'Src_Billing_Aug'!$D$6:$D$774,E686)</f>
        <v/>
      </c>
      <c r="O686" s="18">
        <f>IF(N686=0,"",SUMIFS('Src_Billing_Aug'!$I$6:$I$774,'Src_Billing_Aug'!$E$6:$E$774,A686,'Src_Billing_Aug'!$D$6:$D$774,E686))</f>
        <v/>
      </c>
      <c r="P686" s="19">
        <f>IF(N686=0,"",SUMIFS('Src_Billing_Aug'!$L$6:$L$774,'Src_Billing_Aug'!$E$6:$E$774,A686,'Src_Billing_Aug'!$D$6:$D$774,E686))</f>
        <v/>
      </c>
      <c r="Q686" s="19">
        <f>SUMIFS('Src_Billing_Aug'!$M$6:$M$774,'Src_Billing_Aug'!$E$6:$E$774,A686,'Src_Billing_Aug'!$D$6:$D$774,E686)</f>
        <v/>
      </c>
      <c r="R686" s="19">
        <f>Q686-M686</f>
        <v/>
      </c>
      <c r="S686" s="17">
        <f>IF(N686=0,"MISSING CHARGE",IF(N686&gt;1,"DUPLICATE CHARGE",IF(ABS(R686)&lt;0.005,"MATCH","VARIANCE")))</f>
        <v/>
      </c>
      <c r="T686" s="17">
        <f>IF(AND(C686="COVERED",K686&gt;'Parameters &amp; Sources'!$B$13),"BOARD REVIEW - OVER 40 FT","")</f>
        <v/>
      </c>
      <c r="U686" s="17" t="inlineStr">
        <is>
          <t>slip_inventory_2026-08.csv; billing_transactions_2022_2026.csv</t>
        </is>
      </c>
    </row>
    <row r="687">
      <c r="A687" s="21">
        <f>'Src_Inventory'!A744</f>
        <v/>
      </c>
      <c r="B687" s="21">
        <f>'Src_Inventory'!B744</f>
        <v/>
      </c>
      <c r="C687" s="21">
        <f>'Src_Inventory'!G744</f>
        <v/>
      </c>
      <c r="D687" s="21">
        <f>"AC-"&amp;A687</f>
        <v/>
      </c>
      <c r="E687" s="21">
        <f>'Src_Inventory'!L744</f>
        <v/>
      </c>
      <c r="F687" s="21">
        <f>'Src_Inventory'!M744</f>
        <v/>
      </c>
      <c r="G687" s="21">
        <f>'Src_Inventory'!N744</f>
        <v/>
      </c>
      <c r="H687" s="22">
        <f>'Src_Inventory'!O744</f>
        <v/>
      </c>
      <c r="I687" s="22">
        <f>ROUNDUP(H687,0)</f>
        <v/>
      </c>
      <c r="J687" s="22">
        <f>'Src_Inventory'!E744</f>
        <v/>
      </c>
      <c r="K687" s="22">
        <f>MAX(I687,J687)</f>
        <v/>
      </c>
      <c r="L687" s="23">
        <f>IF(C687="COVERED",'Parameters &amp; Sources'!$B$11,'Parameters &amp; Sources'!$B$12)</f>
        <v/>
      </c>
      <c r="M687" s="23">
        <f>K687*L687</f>
        <v/>
      </c>
      <c r="N687" s="24">
        <f>COUNTIFS('Src_Billing_Aug'!$E$6:$E$774,A687,'Src_Billing_Aug'!$D$6:$D$774,E687)</f>
        <v/>
      </c>
      <c r="O687" s="22">
        <f>IF(N687=0,"",SUMIFS('Src_Billing_Aug'!$I$6:$I$774,'Src_Billing_Aug'!$E$6:$E$774,A687,'Src_Billing_Aug'!$D$6:$D$774,E687))</f>
        <v/>
      </c>
      <c r="P687" s="23">
        <f>IF(N687=0,"",SUMIFS('Src_Billing_Aug'!$L$6:$L$774,'Src_Billing_Aug'!$E$6:$E$774,A687,'Src_Billing_Aug'!$D$6:$D$774,E687))</f>
        <v/>
      </c>
      <c r="Q687" s="23">
        <f>SUMIFS('Src_Billing_Aug'!$M$6:$M$774,'Src_Billing_Aug'!$E$6:$E$774,A687,'Src_Billing_Aug'!$D$6:$D$774,E687)</f>
        <v/>
      </c>
      <c r="R687" s="23">
        <f>Q687-M687</f>
        <v/>
      </c>
      <c r="S687" s="21">
        <f>IF(N687=0,"MISSING CHARGE",IF(N687&gt;1,"DUPLICATE CHARGE",IF(ABS(R687)&lt;0.005,"MATCH","VARIANCE")))</f>
        <v/>
      </c>
      <c r="T687" s="21">
        <f>IF(AND(C687="COVERED",K687&gt;'Parameters &amp; Sources'!$B$13),"BOARD REVIEW - OVER 40 FT","")</f>
        <v/>
      </c>
      <c r="U687" s="21" t="inlineStr">
        <is>
          <t>slip_inventory_2026-08.csv; billing_transactions_2022_2026.csv</t>
        </is>
      </c>
    </row>
    <row r="688">
      <c r="A688" s="17">
        <f>'Src_Inventory'!A745</f>
        <v/>
      </c>
      <c r="B688" s="17">
        <f>'Src_Inventory'!B745</f>
        <v/>
      </c>
      <c r="C688" s="17">
        <f>'Src_Inventory'!G745</f>
        <v/>
      </c>
      <c r="D688" s="17">
        <f>"AC-"&amp;A688</f>
        <v/>
      </c>
      <c r="E688" s="17">
        <f>'Src_Inventory'!L745</f>
        <v/>
      </c>
      <c r="F688" s="17">
        <f>'Src_Inventory'!M745</f>
        <v/>
      </c>
      <c r="G688" s="17">
        <f>'Src_Inventory'!N745</f>
        <v/>
      </c>
      <c r="H688" s="18">
        <f>'Src_Inventory'!O745</f>
        <v/>
      </c>
      <c r="I688" s="18">
        <f>ROUNDUP(H688,0)</f>
        <v/>
      </c>
      <c r="J688" s="18">
        <f>'Src_Inventory'!E745</f>
        <v/>
      </c>
      <c r="K688" s="18">
        <f>MAX(I688,J688)</f>
        <v/>
      </c>
      <c r="L688" s="19">
        <f>IF(C688="COVERED",'Parameters &amp; Sources'!$B$11,'Parameters &amp; Sources'!$B$12)</f>
        <v/>
      </c>
      <c r="M688" s="19">
        <f>K688*L688</f>
        <v/>
      </c>
      <c r="N688" s="20">
        <f>COUNTIFS('Src_Billing_Aug'!$E$6:$E$774,A688,'Src_Billing_Aug'!$D$6:$D$774,E688)</f>
        <v/>
      </c>
      <c r="O688" s="18">
        <f>IF(N688=0,"",SUMIFS('Src_Billing_Aug'!$I$6:$I$774,'Src_Billing_Aug'!$E$6:$E$774,A688,'Src_Billing_Aug'!$D$6:$D$774,E688))</f>
        <v/>
      </c>
      <c r="P688" s="19">
        <f>IF(N688=0,"",SUMIFS('Src_Billing_Aug'!$L$6:$L$774,'Src_Billing_Aug'!$E$6:$E$774,A688,'Src_Billing_Aug'!$D$6:$D$774,E688))</f>
        <v/>
      </c>
      <c r="Q688" s="19">
        <f>SUMIFS('Src_Billing_Aug'!$M$6:$M$774,'Src_Billing_Aug'!$E$6:$E$774,A688,'Src_Billing_Aug'!$D$6:$D$774,E688)</f>
        <v/>
      </c>
      <c r="R688" s="19">
        <f>Q688-M688</f>
        <v/>
      </c>
      <c r="S688" s="17">
        <f>IF(N688=0,"MISSING CHARGE",IF(N688&gt;1,"DUPLICATE CHARGE",IF(ABS(R688)&lt;0.005,"MATCH","VARIANCE")))</f>
        <v/>
      </c>
      <c r="T688" s="17">
        <f>IF(AND(C688="COVERED",K688&gt;'Parameters &amp; Sources'!$B$13),"BOARD REVIEW - OVER 40 FT","")</f>
        <v/>
      </c>
      <c r="U688" s="17" t="inlineStr">
        <is>
          <t>slip_inventory_2026-08.csv; billing_transactions_2022_2026.csv</t>
        </is>
      </c>
    </row>
    <row r="689">
      <c r="A689" s="21">
        <f>'Src_Inventory'!A747</f>
        <v/>
      </c>
      <c r="B689" s="21">
        <f>'Src_Inventory'!B747</f>
        <v/>
      </c>
      <c r="C689" s="21">
        <f>'Src_Inventory'!G747</f>
        <v/>
      </c>
      <c r="D689" s="21">
        <f>"AC-"&amp;A689</f>
        <v/>
      </c>
      <c r="E689" s="21">
        <f>'Src_Inventory'!L747</f>
        <v/>
      </c>
      <c r="F689" s="21">
        <f>'Src_Inventory'!M747</f>
        <v/>
      </c>
      <c r="G689" s="21">
        <f>'Src_Inventory'!N747</f>
        <v/>
      </c>
      <c r="H689" s="22">
        <f>'Src_Inventory'!O747</f>
        <v/>
      </c>
      <c r="I689" s="22">
        <f>ROUNDUP(H689,0)</f>
        <v/>
      </c>
      <c r="J689" s="22">
        <f>'Src_Inventory'!E747</f>
        <v/>
      </c>
      <c r="K689" s="22">
        <f>MAX(I689,J689)</f>
        <v/>
      </c>
      <c r="L689" s="23">
        <f>IF(C689="COVERED",'Parameters &amp; Sources'!$B$11,'Parameters &amp; Sources'!$B$12)</f>
        <v/>
      </c>
      <c r="M689" s="23">
        <f>K689*L689</f>
        <v/>
      </c>
      <c r="N689" s="24">
        <f>COUNTIFS('Src_Billing_Aug'!$E$6:$E$774,A689,'Src_Billing_Aug'!$D$6:$D$774,E689)</f>
        <v/>
      </c>
      <c r="O689" s="22">
        <f>IF(N689=0,"",SUMIFS('Src_Billing_Aug'!$I$6:$I$774,'Src_Billing_Aug'!$E$6:$E$774,A689,'Src_Billing_Aug'!$D$6:$D$774,E689))</f>
        <v/>
      </c>
      <c r="P689" s="23">
        <f>IF(N689=0,"",SUMIFS('Src_Billing_Aug'!$L$6:$L$774,'Src_Billing_Aug'!$E$6:$E$774,A689,'Src_Billing_Aug'!$D$6:$D$774,E689))</f>
        <v/>
      </c>
      <c r="Q689" s="23">
        <f>SUMIFS('Src_Billing_Aug'!$M$6:$M$774,'Src_Billing_Aug'!$E$6:$E$774,A689,'Src_Billing_Aug'!$D$6:$D$774,E689)</f>
        <v/>
      </c>
      <c r="R689" s="23">
        <f>Q689-M689</f>
        <v/>
      </c>
      <c r="S689" s="21">
        <f>IF(N689=0,"MISSING CHARGE",IF(N689&gt;1,"DUPLICATE CHARGE",IF(ABS(R689)&lt;0.005,"MATCH","VARIANCE")))</f>
        <v/>
      </c>
      <c r="T689" s="21">
        <f>IF(AND(C689="COVERED",K689&gt;'Parameters &amp; Sources'!$B$13),"BOARD REVIEW - OVER 40 FT","")</f>
        <v/>
      </c>
      <c r="U689" s="21" t="inlineStr">
        <is>
          <t>slip_inventory_2026-08.csv; billing_transactions_2022_2026.csv</t>
        </is>
      </c>
    </row>
    <row r="690">
      <c r="A690" s="17">
        <f>'Src_Inventory'!A748</f>
        <v/>
      </c>
      <c r="B690" s="17">
        <f>'Src_Inventory'!B748</f>
        <v/>
      </c>
      <c r="C690" s="17">
        <f>'Src_Inventory'!G748</f>
        <v/>
      </c>
      <c r="D690" s="17">
        <f>"AC-"&amp;A690</f>
        <v/>
      </c>
      <c r="E690" s="17">
        <f>'Src_Inventory'!L748</f>
        <v/>
      </c>
      <c r="F690" s="17">
        <f>'Src_Inventory'!M748</f>
        <v/>
      </c>
      <c r="G690" s="17">
        <f>'Src_Inventory'!N748</f>
        <v/>
      </c>
      <c r="H690" s="18">
        <f>'Src_Inventory'!O748</f>
        <v/>
      </c>
      <c r="I690" s="18">
        <f>ROUNDUP(H690,0)</f>
        <v/>
      </c>
      <c r="J690" s="18">
        <f>'Src_Inventory'!E748</f>
        <v/>
      </c>
      <c r="K690" s="18">
        <f>MAX(I690,J690)</f>
        <v/>
      </c>
      <c r="L690" s="19">
        <f>IF(C690="COVERED",'Parameters &amp; Sources'!$B$11,'Parameters &amp; Sources'!$B$12)</f>
        <v/>
      </c>
      <c r="M690" s="19">
        <f>K690*L690</f>
        <v/>
      </c>
      <c r="N690" s="20">
        <f>COUNTIFS('Src_Billing_Aug'!$E$6:$E$774,A690,'Src_Billing_Aug'!$D$6:$D$774,E690)</f>
        <v/>
      </c>
      <c r="O690" s="18">
        <f>IF(N690=0,"",SUMIFS('Src_Billing_Aug'!$I$6:$I$774,'Src_Billing_Aug'!$E$6:$E$774,A690,'Src_Billing_Aug'!$D$6:$D$774,E690))</f>
        <v/>
      </c>
      <c r="P690" s="19">
        <f>IF(N690=0,"",SUMIFS('Src_Billing_Aug'!$L$6:$L$774,'Src_Billing_Aug'!$E$6:$E$774,A690,'Src_Billing_Aug'!$D$6:$D$774,E690))</f>
        <v/>
      </c>
      <c r="Q690" s="19">
        <f>SUMIFS('Src_Billing_Aug'!$M$6:$M$774,'Src_Billing_Aug'!$E$6:$E$774,A690,'Src_Billing_Aug'!$D$6:$D$774,E690)</f>
        <v/>
      </c>
      <c r="R690" s="19">
        <f>Q690-M690</f>
        <v/>
      </c>
      <c r="S690" s="17">
        <f>IF(N690=0,"MISSING CHARGE",IF(N690&gt;1,"DUPLICATE CHARGE",IF(ABS(R690)&lt;0.005,"MATCH","VARIANCE")))</f>
        <v/>
      </c>
      <c r="T690" s="17">
        <f>IF(AND(C690="COVERED",K690&gt;'Parameters &amp; Sources'!$B$13),"BOARD REVIEW - OVER 40 FT","")</f>
        <v/>
      </c>
      <c r="U690" s="17" t="inlineStr">
        <is>
          <t>slip_inventory_2026-08.csv; billing_transactions_2022_2026.csv</t>
        </is>
      </c>
    </row>
    <row r="691">
      <c r="A691" s="21">
        <f>'Src_Inventory'!A749</f>
        <v/>
      </c>
      <c r="B691" s="21">
        <f>'Src_Inventory'!B749</f>
        <v/>
      </c>
      <c r="C691" s="21">
        <f>'Src_Inventory'!G749</f>
        <v/>
      </c>
      <c r="D691" s="21">
        <f>"AC-"&amp;A691</f>
        <v/>
      </c>
      <c r="E691" s="21">
        <f>'Src_Inventory'!L749</f>
        <v/>
      </c>
      <c r="F691" s="21">
        <f>'Src_Inventory'!M749</f>
        <v/>
      </c>
      <c r="G691" s="21">
        <f>'Src_Inventory'!N749</f>
        <v/>
      </c>
      <c r="H691" s="22">
        <f>'Src_Inventory'!O749</f>
        <v/>
      </c>
      <c r="I691" s="22">
        <f>ROUNDUP(H691,0)</f>
        <v/>
      </c>
      <c r="J691" s="22">
        <f>'Src_Inventory'!E749</f>
        <v/>
      </c>
      <c r="K691" s="22">
        <f>MAX(I691,J691)</f>
        <v/>
      </c>
      <c r="L691" s="23">
        <f>IF(C691="COVERED",'Parameters &amp; Sources'!$B$11,'Parameters &amp; Sources'!$B$12)</f>
        <v/>
      </c>
      <c r="M691" s="23">
        <f>K691*L691</f>
        <v/>
      </c>
      <c r="N691" s="24">
        <f>COUNTIFS('Src_Billing_Aug'!$E$6:$E$774,A691,'Src_Billing_Aug'!$D$6:$D$774,E691)</f>
        <v/>
      </c>
      <c r="O691" s="22">
        <f>IF(N691=0,"",SUMIFS('Src_Billing_Aug'!$I$6:$I$774,'Src_Billing_Aug'!$E$6:$E$774,A691,'Src_Billing_Aug'!$D$6:$D$774,E691))</f>
        <v/>
      </c>
      <c r="P691" s="23">
        <f>IF(N691=0,"",SUMIFS('Src_Billing_Aug'!$L$6:$L$774,'Src_Billing_Aug'!$E$6:$E$774,A691,'Src_Billing_Aug'!$D$6:$D$774,E691))</f>
        <v/>
      </c>
      <c r="Q691" s="23">
        <f>SUMIFS('Src_Billing_Aug'!$M$6:$M$774,'Src_Billing_Aug'!$E$6:$E$774,A691,'Src_Billing_Aug'!$D$6:$D$774,E691)</f>
        <v/>
      </c>
      <c r="R691" s="23">
        <f>Q691-M691</f>
        <v/>
      </c>
      <c r="S691" s="21">
        <f>IF(N691=0,"MISSING CHARGE",IF(N691&gt;1,"DUPLICATE CHARGE",IF(ABS(R691)&lt;0.005,"MATCH","VARIANCE")))</f>
        <v/>
      </c>
      <c r="T691" s="21">
        <f>IF(AND(C691="COVERED",K691&gt;'Parameters &amp; Sources'!$B$13),"BOARD REVIEW - OVER 40 FT","")</f>
        <v/>
      </c>
      <c r="U691" s="21" t="inlineStr">
        <is>
          <t>slip_inventory_2026-08.csv; billing_transactions_2022_2026.csv</t>
        </is>
      </c>
    </row>
    <row r="692">
      <c r="A692" s="17">
        <f>'Src_Inventory'!A750</f>
        <v/>
      </c>
      <c r="B692" s="17">
        <f>'Src_Inventory'!B750</f>
        <v/>
      </c>
      <c r="C692" s="17">
        <f>'Src_Inventory'!G750</f>
        <v/>
      </c>
      <c r="D692" s="17">
        <f>"AC-"&amp;A692</f>
        <v/>
      </c>
      <c r="E692" s="17">
        <f>'Src_Inventory'!L750</f>
        <v/>
      </c>
      <c r="F692" s="17">
        <f>'Src_Inventory'!M750</f>
        <v/>
      </c>
      <c r="G692" s="17">
        <f>'Src_Inventory'!N750</f>
        <v/>
      </c>
      <c r="H692" s="18">
        <f>'Src_Inventory'!O750</f>
        <v/>
      </c>
      <c r="I692" s="18">
        <f>ROUNDUP(H692,0)</f>
        <v/>
      </c>
      <c r="J692" s="18">
        <f>'Src_Inventory'!E750</f>
        <v/>
      </c>
      <c r="K692" s="18">
        <f>MAX(I692,J692)</f>
        <v/>
      </c>
      <c r="L692" s="19">
        <f>IF(C692="COVERED",'Parameters &amp; Sources'!$B$11,'Parameters &amp; Sources'!$B$12)</f>
        <v/>
      </c>
      <c r="M692" s="19">
        <f>K692*L692</f>
        <v/>
      </c>
      <c r="N692" s="20">
        <f>COUNTIFS('Src_Billing_Aug'!$E$6:$E$774,A692,'Src_Billing_Aug'!$D$6:$D$774,E692)</f>
        <v/>
      </c>
      <c r="O692" s="18">
        <f>IF(N692=0,"",SUMIFS('Src_Billing_Aug'!$I$6:$I$774,'Src_Billing_Aug'!$E$6:$E$774,A692,'Src_Billing_Aug'!$D$6:$D$774,E692))</f>
        <v/>
      </c>
      <c r="P692" s="19">
        <f>IF(N692=0,"",SUMIFS('Src_Billing_Aug'!$L$6:$L$774,'Src_Billing_Aug'!$E$6:$E$774,A692,'Src_Billing_Aug'!$D$6:$D$774,E692))</f>
        <v/>
      </c>
      <c r="Q692" s="19">
        <f>SUMIFS('Src_Billing_Aug'!$M$6:$M$774,'Src_Billing_Aug'!$E$6:$E$774,A692,'Src_Billing_Aug'!$D$6:$D$774,E692)</f>
        <v/>
      </c>
      <c r="R692" s="19">
        <f>Q692-M692</f>
        <v/>
      </c>
      <c r="S692" s="17">
        <f>IF(N692=0,"MISSING CHARGE",IF(N692&gt;1,"DUPLICATE CHARGE",IF(ABS(R692)&lt;0.005,"MATCH","VARIANCE")))</f>
        <v/>
      </c>
      <c r="T692" s="17">
        <f>IF(AND(C692="COVERED",K692&gt;'Parameters &amp; Sources'!$B$13),"BOARD REVIEW - OVER 40 FT","")</f>
        <v/>
      </c>
      <c r="U692" s="17" t="inlineStr">
        <is>
          <t>slip_inventory_2026-08.csv; billing_transactions_2022_2026.csv</t>
        </is>
      </c>
    </row>
    <row r="693">
      <c r="A693" s="21">
        <f>'Src_Inventory'!A751</f>
        <v/>
      </c>
      <c r="B693" s="21">
        <f>'Src_Inventory'!B751</f>
        <v/>
      </c>
      <c r="C693" s="21">
        <f>'Src_Inventory'!G751</f>
        <v/>
      </c>
      <c r="D693" s="21">
        <f>"AC-"&amp;A693</f>
        <v/>
      </c>
      <c r="E693" s="21">
        <f>'Src_Inventory'!L751</f>
        <v/>
      </c>
      <c r="F693" s="21">
        <f>'Src_Inventory'!M751</f>
        <v/>
      </c>
      <c r="G693" s="21">
        <f>'Src_Inventory'!N751</f>
        <v/>
      </c>
      <c r="H693" s="22">
        <f>'Src_Inventory'!O751</f>
        <v/>
      </c>
      <c r="I693" s="22">
        <f>ROUNDUP(H693,0)</f>
        <v/>
      </c>
      <c r="J693" s="22">
        <f>'Src_Inventory'!E751</f>
        <v/>
      </c>
      <c r="K693" s="22">
        <f>MAX(I693,J693)</f>
        <v/>
      </c>
      <c r="L693" s="23">
        <f>IF(C693="COVERED",'Parameters &amp; Sources'!$B$11,'Parameters &amp; Sources'!$B$12)</f>
        <v/>
      </c>
      <c r="M693" s="23">
        <f>K693*L693</f>
        <v/>
      </c>
      <c r="N693" s="24">
        <f>COUNTIFS('Src_Billing_Aug'!$E$6:$E$774,A693,'Src_Billing_Aug'!$D$6:$D$774,E693)</f>
        <v/>
      </c>
      <c r="O693" s="22">
        <f>IF(N693=0,"",SUMIFS('Src_Billing_Aug'!$I$6:$I$774,'Src_Billing_Aug'!$E$6:$E$774,A693,'Src_Billing_Aug'!$D$6:$D$774,E693))</f>
        <v/>
      </c>
      <c r="P693" s="23">
        <f>IF(N693=0,"",SUMIFS('Src_Billing_Aug'!$L$6:$L$774,'Src_Billing_Aug'!$E$6:$E$774,A693,'Src_Billing_Aug'!$D$6:$D$774,E693))</f>
        <v/>
      </c>
      <c r="Q693" s="23">
        <f>SUMIFS('Src_Billing_Aug'!$M$6:$M$774,'Src_Billing_Aug'!$E$6:$E$774,A693,'Src_Billing_Aug'!$D$6:$D$774,E693)</f>
        <v/>
      </c>
      <c r="R693" s="23">
        <f>Q693-M693</f>
        <v/>
      </c>
      <c r="S693" s="21">
        <f>IF(N693=0,"MISSING CHARGE",IF(N693&gt;1,"DUPLICATE CHARGE",IF(ABS(R693)&lt;0.005,"MATCH","VARIANCE")))</f>
        <v/>
      </c>
      <c r="T693" s="21">
        <f>IF(AND(C693="COVERED",K693&gt;'Parameters &amp; Sources'!$B$13),"BOARD REVIEW - OVER 40 FT","")</f>
        <v/>
      </c>
      <c r="U693" s="21" t="inlineStr">
        <is>
          <t>slip_inventory_2026-08.csv; billing_transactions_2022_2026.csv</t>
        </is>
      </c>
    </row>
    <row r="694">
      <c r="A694" s="17">
        <f>'Src_Inventory'!A753</f>
        <v/>
      </c>
      <c r="B694" s="17">
        <f>'Src_Inventory'!B753</f>
        <v/>
      </c>
      <c r="C694" s="17">
        <f>'Src_Inventory'!G753</f>
        <v/>
      </c>
      <c r="D694" s="17">
        <f>"AC-"&amp;A694</f>
        <v/>
      </c>
      <c r="E694" s="17">
        <f>'Src_Inventory'!L753</f>
        <v/>
      </c>
      <c r="F694" s="17">
        <f>'Src_Inventory'!M753</f>
        <v/>
      </c>
      <c r="G694" s="17">
        <f>'Src_Inventory'!N753</f>
        <v/>
      </c>
      <c r="H694" s="18">
        <f>'Src_Inventory'!O753</f>
        <v/>
      </c>
      <c r="I694" s="18">
        <f>ROUNDUP(H694,0)</f>
        <v/>
      </c>
      <c r="J694" s="18">
        <f>'Src_Inventory'!E753</f>
        <v/>
      </c>
      <c r="K694" s="18">
        <f>MAX(I694,J694)</f>
        <v/>
      </c>
      <c r="L694" s="19">
        <f>IF(C694="COVERED",'Parameters &amp; Sources'!$B$11,'Parameters &amp; Sources'!$B$12)</f>
        <v/>
      </c>
      <c r="M694" s="19">
        <f>K694*L694</f>
        <v/>
      </c>
      <c r="N694" s="20">
        <f>COUNTIFS('Src_Billing_Aug'!$E$6:$E$774,A694,'Src_Billing_Aug'!$D$6:$D$774,E694)</f>
        <v/>
      </c>
      <c r="O694" s="18">
        <f>IF(N694=0,"",SUMIFS('Src_Billing_Aug'!$I$6:$I$774,'Src_Billing_Aug'!$E$6:$E$774,A694,'Src_Billing_Aug'!$D$6:$D$774,E694))</f>
        <v/>
      </c>
      <c r="P694" s="19">
        <f>IF(N694=0,"",SUMIFS('Src_Billing_Aug'!$L$6:$L$774,'Src_Billing_Aug'!$E$6:$E$774,A694,'Src_Billing_Aug'!$D$6:$D$774,E694))</f>
        <v/>
      </c>
      <c r="Q694" s="19">
        <f>SUMIFS('Src_Billing_Aug'!$M$6:$M$774,'Src_Billing_Aug'!$E$6:$E$774,A694,'Src_Billing_Aug'!$D$6:$D$774,E694)</f>
        <v/>
      </c>
      <c r="R694" s="19">
        <f>Q694-M694</f>
        <v/>
      </c>
      <c r="S694" s="17">
        <f>IF(N694=0,"MISSING CHARGE",IF(N694&gt;1,"DUPLICATE CHARGE",IF(ABS(R694)&lt;0.005,"MATCH","VARIANCE")))</f>
        <v/>
      </c>
      <c r="T694" s="17">
        <f>IF(AND(C694="COVERED",K694&gt;'Parameters &amp; Sources'!$B$13),"BOARD REVIEW - OVER 40 FT","")</f>
        <v/>
      </c>
      <c r="U694" s="17" t="inlineStr">
        <is>
          <t>slip_inventory_2026-08.csv; billing_transactions_2022_2026.csv</t>
        </is>
      </c>
    </row>
    <row r="695">
      <c r="A695" s="21">
        <f>'Src_Inventory'!A754</f>
        <v/>
      </c>
      <c r="B695" s="21">
        <f>'Src_Inventory'!B754</f>
        <v/>
      </c>
      <c r="C695" s="21">
        <f>'Src_Inventory'!G754</f>
        <v/>
      </c>
      <c r="D695" s="21">
        <f>"AC-"&amp;A695</f>
        <v/>
      </c>
      <c r="E695" s="21">
        <f>'Src_Inventory'!L754</f>
        <v/>
      </c>
      <c r="F695" s="21">
        <f>'Src_Inventory'!M754</f>
        <v/>
      </c>
      <c r="G695" s="21">
        <f>'Src_Inventory'!N754</f>
        <v/>
      </c>
      <c r="H695" s="22">
        <f>'Src_Inventory'!O754</f>
        <v/>
      </c>
      <c r="I695" s="22">
        <f>ROUNDUP(H695,0)</f>
        <v/>
      </c>
      <c r="J695" s="22">
        <f>'Src_Inventory'!E754</f>
        <v/>
      </c>
      <c r="K695" s="22">
        <f>MAX(I695,J695)</f>
        <v/>
      </c>
      <c r="L695" s="23">
        <f>IF(C695="COVERED",'Parameters &amp; Sources'!$B$11,'Parameters &amp; Sources'!$B$12)</f>
        <v/>
      </c>
      <c r="M695" s="23">
        <f>K695*L695</f>
        <v/>
      </c>
      <c r="N695" s="24">
        <f>COUNTIFS('Src_Billing_Aug'!$E$6:$E$774,A695,'Src_Billing_Aug'!$D$6:$D$774,E695)</f>
        <v/>
      </c>
      <c r="O695" s="22">
        <f>IF(N695=0,"",SUMIFS('Src_Billing_Aug'!$I$6:$I$774,'Src_Billing_Aug'!$E$6:$E$774,A695,'Src_Billing_Aug'!$D$6:$D$774,E695))</f>
        <v/>
      </c>
      <c r="P695" s="23">
        <f>IF(N695=0,"",SUMIFS('Src_Billing_Aug'!$L$6:$L$774,'Src_Billing_Aug'!$E$6:$E$774,A695,'Src_Billing_Aug'!$D$6:$D$774,E695))</f>
        <v/>
      </c>
      <c r="Q695" s="23">
        <f>SUMIFS('Src_Billing_Aug'!$M$6:$M$774,'Src_Billing_Aug'!$E$6:$E$774,A695,'Src_Billing_Aug'!$D$6:$D$774,E695)</f>
        <v/>
      </c>
      <c r="R695" s="23">
        <f>Q695-M695</f>
        <v/>
      </c>
      <c r="S695" s="21">
        <f>IF(N695=0,"MISSING CHARGE",IF(N695&gt;1,"DUPLICATE CHARGE",IF(ABS(R695)&lt;0.005,"MATCH","VARIANCE")))</f>
        <v/>
      </c>
      <c r="T695" s="21">
        <f>IF(AND(C695="COVERED",K695&gt;'Parameters &amp; Sources'!$B$13),"BOARD REVIEW - OVER 40 FT","")</f>
        <v/>
      </c>
      <c r="U695" s="21" t="inlineStr">
        <is>
          <t>slip_inventory_2026-08.csv; billing_transactions_2022_2026.csv</t>
        </is>
      </c>
    </row>
    <row r="696">
      <c r="A696" s="17">
        <f>'Src_Inventory'!A755</f>
        <v/>
      </c>
      <c r="B696" s="17">
        <f>'Src_Inventory'!B755</f>
        <v/>
      </c>
      <c r="C696" s="17">
        <f>'Src_Inventory'!G755</f>
        <v/>
      </c>
      <c r="D696" s="17">
        <f>"AC-"&amp;A696</f>
        <v/>
      </c>
      <c r="E696" s="17">
        <f>'Src_Inventory'!L755</f>
        <v/>
      </c>
      <c r="F696" s="17">
        <f>'Src_Inventory'!M755</f>
        <v/>
      </c>
      <c r="G696" s="17">
        <f>'Src_Inventory'!N755</f>
        <v/>
      </c>
      <c r="H696" s="18">
        <f>'Src_Inventory'!O755</f>
        <v/>
      </c>
      <c r="I696" s="18">
        <f>ROUNDUP(H696,0)</f>
        <v/>
      </c>
      <c r="J696" s="18">
        <f>'Src_Inventory'!E755</f>
        <v/>
      </c>
      <c r="K696" s="18">
        <f>MAX(I696,J696)</f>
        <v/>
      </c>
      <c r="L696" s="19">
        <f>IF(C696="COVERED",'Parameters &amp; Sources'!$B$11,'Parameters &amp; Sources'!$B$12)</f>
        <v/>
      </c>
      <c r="M696" s="19">
        <f>K696*L696</f>
        <v/>
      </c>
      <c r="N696" s="20">
        <f>COUNTIFS('Src_Billing_Aug'!$E$6:$E$774,A696,'Src_Billing_Aug'!$D$6:$D$774,E696)</f>
        <v/>
      </c>
      <c r="O696" s="18">
        <f>IF(N696=0,"",SUMIFS('Src_Billing_Aug'!$I$6:$I$774,'Src_Billing_Aug'!$E$6:$E$774,A696,'Src_Billing_Aug'!$D$6:$D$774,E696))</f>
        <v/>
      </c>
      <c r="P696" s="19">
        <f>IF(N696=0,"",SUMIFS('Src_Billing_Aug'!$L$6:$L$774,'Src_Billing_Aug'!$E$6:$E$774,A696,'Src_Billing_Aug'!$D$6:$D$774,E696))</f>
        <v/>
      </c>
      <c r="Q696" s="19">
        <f>SUMIFS('Src_Billing_Aug'!$M$6:$M$774,'Src_Billing_Aug'!$E$6:$E$774,A696,'Src_Billing_Aug'!$D$6:$D$774,E696)</f>
        <v/>
      </c>
      <c r="R696" s="19">
        <f>Q696-M696</f>
        <v/>
      </c>
      <c r="S696" s="17">
        <f>IF(N696=0,"MISSING CHARGE",IF(N696&gt;1,"DUPLICATE CHARGE",IF(ABS(R696)&lt;0.005,"MATCH","VARIANCE")))</f>
        <v/>
      </c>
      <c r="T696" s="17">
        <f>IF(AND(C696="COVERED",K696&gt;'Parameters &amp; Sources'!$B$13),"BOARD REVIEW - OVER 40 FT","")</f>
        <v/>
      </c>
      <c r="U696" s="17" t="inlineStr">
        <is>
          <t>slip_inventory_2026-08.csv; billing_transactions_2022_2026.csv</t>
        </is>
      </c>
    </row>
    <row r="697">
      <c r="A697" s="21">
        <f>'Src_Inventory'!A756</f>
        <v/>
      </c>
      <c r="B697" s="21">
        <f>'Src_Inventory'!B756</f>
        <v/>
      </c>
      <c r="C697" s="21">
        <f>'Src_Inventory'!G756</f>
        <v/>
      </c>
      <c r="D697" s="21">
        <f>"AC-"&amp;A697</f>
        <v/>
      </c>
      <c r="E697" s="21">
        <f>'Src_Inventory'!L756</f>
        <v/>
      </c>
      <c r="F697" s="21">
        <f>'Src_Inventory'!M756</f>
        <v/>
      </c>
      <c r="G697" s="21">
        <f>'Src_Inventory'!N756</f>
        <v/>
      </c>
      <c r="H697" s="22">
        <f>'Src_Inventory'!O756</f>
        <v/>
      </c>
      <c r="I697" s="22">
        <f>ROUNDUP(H697,0)</f>
        <v/>
      </c>
      <c r="J697" s="22">
        <f>'Src_Inventory'!E756</f>
        <v/>
      </c>
      <c r="K697" s="22">
        <f>MAX(I697,J697)</f>
        <v/>
      </c>
      <c r="L697" s="23">
        <f>IF(C697="COVERED",'Parameters &amp; Sources'!$B$11,'Parameters &amp; Sources'!$B$12)</f>
        <v/>
      </c>
      <c r="M697" s="23">
        <f>K697*L697</f>
        <v/>
      </c>
      <c r="N697" s="24">
        <f>COUNTIFS('Src_Billing_Aug'!$E$6:$E$774,A697,'Src_Billing_Aug'!$D$6:$D$774,E697)</f>
        <v/>
      </c>
      <c r="O697" s="22">
        <f>IF(N697=0,"",SUMIFS('Src_Billing_Aug'!$I$6:$I$774,'Src_Billing_Aug'!$E$6:$E$774,A697,'Src_Billing_Aug'!$D$6:$D$774,E697))</f>
        <v/>
      </c>
      <c r="P697" s="23">
        <f>IF(N697=0,"",SUMIFS('Src_Billing_Aug'!$L$6:$L$774,'Src_Billing_Aug'!$E$6:$E$774,A697,'Src_Billing_Aug'!$D$6:$D$774,E697))</f>
        <v/>
      </c>
      <c r="Q697" s="23">
        <f>SUMIFS('Src_Billing_Aug'!$M$6:$M$774,'Src_Billing_Aug'!$E$6:$E$774,A697,'Src_Billing_Aug'!$D$6:$D$774,E697)</f>
        <v/>
      </c>
      <c r="R697" s="23">
        <f>Q697-M697</f>
        <v/>
      </c>
      <c r="S697" s="21">
        <f>IF(N697=0,"MISSING CHARGE",IF(N697&gt;1,"DUPLICATE CHARGE",IF(ABS(R697)&lt;0.005,"MATCH","VARIANCE")))</f>
        <v/>
      </c>
      <c r="T697" s="21">
        <f>IF(AND(C697="COVERED",K697&gt;'Parameters &amp; Sources'!$B$13),"BOARD REVIEW - OVER 40 FT","")</f>
        <v/>
      </c>
      <c r="U697" s="21" t="inlineStr">
        <is>
          <t>slip_inventory_2026-08.csv; billing_transactions_2022_2026.csv</t>
        </is>
      </c>
    </row>
    <row r="698">
      <c r="A698" s="17">
        <f>'Src_Inventory'!A757</f>
        <v/>
      </c>
      <c r="B698" s="17">
        <f>'Src_Inventory'!B757</f>
        <v/>
      </c>
      <c r="C698" s="17">
        <f>'Src_Inventory'!G757</f>
        <v/>
      </c>
      <c r="D698" s="17">
        <f>"AC-"&amp;A698</f>
        <v/>
      </c>
      <c r="E698" s="17">
        <f>'Src_Inventory'!L757</f>
        <v/>
      </c>
      <c r="F698" s="17">
        <f>'Src_Inventory'!M757</f>
        <v/>
      </c>
      <c r="G698" s="17">
        <f>'Src_Inventory'!N757</f>
        <v/>
      </c>
      <c r="H698" s="18">
        <f>'Src_Inventory'!O757</f>
        <v/>
      </c>
      <c r="I698" s="18">
        <f>ROUNDUP(H698,0)</f>
        <v/>
      </c>
      <c r="J698" s="18">
        <f>'Src_Inventory'!E757</f>
        <v/>
      </c>
      <c r="K698" s="18">
        <f>MAX(I698,J698)</f>
        <v/>
      </c>
      <c r="L698" s="19">
        <f>IF(C698="COVERED",'Parameters &amp; Sources'!$B$11,'Parameters &amp; Sources'!$B$12)</f>
        <v/>
      </c>
      <c r="M698" s="19">
        <f>K698*L698</f>
        <v/>
      </c>
      <c r="N698" s="20">
        <f>COUNTIFS('Src_Billing_Aug'!$E$6:$E$774,A698,'Src_Billing_Aug'!$D$6:$D$774,E698)</f>
        <v/>
      </c>
      <c r="O698" s="18">
        <f>IF(N698=0,"",SUMIFS('Src_Billing_Aug'!$I$6:$I$774,'Src_Billing_Aug'!$E$6:$E$774,A698,'Src_Billing_Aug'!$D$6:$D$774,E698))</f>
        <v/>
      </c>
      <c r="P698" s="19">
        <f>IF(N698=0,"",SUMIFS('Src_Billing_Aug'!$L$6:$L$774,'Src_Billing_Aug'!$E$6:$E$774,A698,'Src_Billing_Aug'!$D$6:$D$774,E698))</f>
        <v/>
      </c>
      <c r="Q698" s="19">
        <f>SUMIFS('Src_Billing_Aug'!$M$6:$M$774,'Src_Billing_Aug'!$E$6:$E$774,A698,'Src_Billing_Aug'!$D$6:$D$774,E698)</f>
        <v/>
      </c>
      <c r="R698" s="19">
        <f>Q698-M698</f>
        <v/>
      </c>
      <c r="S698" s="17">
        <f>IF(N698=0,"MISSING CHARGE",IF(N698&gt;1,"DUPLICATE CHARGE",IF(ABS(R698)&lt;0.005,"MATCH","VARIANCE")))</f>
        <v/>
      </c>
      <c r="T698" s="17">
        <f>IF(AND(C698="COVERED",K698&gt;'Parameters &amp; Sources'!$B$13),"BOARD REVIEW - OVER 40 FT","")</f>
        <v/>
      </c>
      <c r="U698" s="17" t="inlineStr">
        <is>
          <t>slip_inventory_2026-08.csv; billing_transactions_2022_2026.csv</t>
        </is>
      </c>
    </row>
    <row r="699">
      <c r="A699" s="21">
        <f>'Src_Inventory'!A758</f>
        <v/>
      </c>
      <c r="B699" s="21">
        <f>'Src_Inventory'!B758</f>
        <v/>
      </c>
      <c r="C699" s="21">
        <f>'Src_Inventory'!G758</f>
        <v/>
      </c>
      <c r="D699" s="21">
        <f>"AC-"&amp;A699</f>
        <v/>
      </c>
      <c r="E699" s="21">
        <f>'Src_Inventory'!L758</f>
        <v/>
      </c>
      <c r="F699" s="21">
        <f>'Src_Inventory'!M758</f>
        <v/>
      </c>
      <c r="G699" s="21">
        <f>'Src_Inventory'!N758</f>
        <v/>
      </c>
      <c r="H699" s="22">
        <f>'Src_Inventory'!O758</f>
        <v/>
      </c>
      <c r="I699" s="22">
        <f>ROUNDUP(H699,0)</f>
        <v/>
      </c>
      <c r="J699" s="22">
        <f>'Src_Inventory'!E758</f>
        <v/>
      </c>
      <c r="K699" s="22">
        <f>MAX(I699,J699)</f>
        <v/>
      </c>
      <c r="L699" s="23">
        <f>IF(C699="COVERED",'Parameters &amp; Sources'!$B$11,'Parameters &amp; Sources'!$B$12)</f>
        <v/>
      </c>
      <c r="M699" s="23">
        <f>K699*L699</f>
        <v/>
      </c>
      <c r="N699" s="24">
        <f>COUNTIFS('Src_Billing_Aug'!$E$6:$E$774,A699,'Src_Billing_Aug'!$D$6:$D$774,E699)</f>
        <v/>
      </c>
      <c r="O699" s="22">
        <f>IF(N699=0,"",SUMIFS('Src_Billing_Aug'!$I$6:$I$774,'Src_Billing_Aug'!$E$6:$E$774,A699,'Src_Billing_Aug'!$D$6:$D$774,E699))</f>
        <v/>
      </c>
      <c r="P699" s="23">
        <f>IF(N699=0,"",SUMIFS('Src_Billing_Aug'!$L$6:$L$774,'Src_Billing_Aug'!$E$6:$E$774,A699,'Src_Billing_Aug'!$D$6:$D$774,E699))</f>
        <v/>
      </c>
      <c r="Q699" s="23">
        <f>SUMIFS('Src_Billing_Aug'!$M$6:$M$774,'Src_Billing_Aug'!$E$6:$E$774,A699,'Src_Billing_Aug'!$D$6:$D$774,E699)</f>
        <v/>
      </c>
      <c r="R699" s="23">
        <f>Q699-M699</f>
        <v/>
      </c>
      <c r="S699" s="21">
        <f>IF(N699=0,"MISSING CHARGE",IF(N699&gt;1,"DUPLICATE CHARGE",IF(ABS(R699)&lt;0.005,"MATCH","VARIANCE")))</f>
        <v/>
      </c>
      <c r="T699" s="21">
        <f>IF(AND(C699="COVERED",K699&gt;'Parameters &amp; Sources'!$B$13),"BOARD REVIEW - OVER 40 FT","")</f>
        <v/>
      </c>
      <c r="U699" s="21" t="inlineStr">
        <is>
          <t>slip_inventory_2026-08.csv; billing_transactions_2022_2026.csv</t>
        </is>
      </c>
    </row>
    <row r="700">
      <c r="A700" s="17">
        <f>'Src_Inventory'!A759</f>
        <v/>
      </c>
      <c r="B700" s="17">
        <f>'Src_Inventory'!B759</f>
        <v/>
      </c>
      <c r="C700" s="17">
        <f>'Src_Inventory'!G759</f>
        <v/>
      </c>
      <c r="D700" s="17">
        <f>"AC-"&amp;A700</f>
        <v/>
      </c>
      <c r="E700" s="17">
        <f>'Src_Inventory'!L759</f>
        <v/>
      </c>
      <c r="F700" s="17">
        <f>'Src_Inventory'!M759</f>
        <v/>
      </c>
      <c r="G700" s="17">
        <f>'Src_Inventory'!N759</f>
        <v/>
      </c>
      <c r="H700" s="18">
        <f>'Src_Inventory'!O759</f>
        <v/>
      </c>
      <c r="I700" s="18">
        <f>ROUNDUP(H700,0)</f>
        <v/>
      </c>
      <c r="J700" s="18">
        <f>'Src_Inventory'!E759</f>
        <v/>
      </c>
      <c r="K700" s="18">
        <f>MAX(I700,J700)</f>
        <v/>
      </c>
      <c r="L700" s="19">
        <f>IF(C700="COVERED",'Parameters &amp; Sources'!$B$11,'Parameters &amp; Sources'!$B$12)</f>
        <v/>
      </c>
      <c r="M700" s="19">
        <f>K700*L700</f>
        <v/>
      </c>
      <c r="N700" s="20">
        <f>COUNTIFS('Src_Billing_Aug'!$E$6:$E$774,A700,'Src_Billing_Aug'!$D$6:$D$774,E700)</f>
        <v/>
      </c>
      <c r="O700" s="18">
        <f>IF(N700=0,"",SUMIFS('Src_Billing_Aug'!$I$6:$I$774,'Src_Billing_Aug'!$E$6:$E$774,A700,'Src_Billing_Aug'!$D$6:$D$774,E700))</f>
        <v/>
      </c>
      <c r="P700" s="19">
        <f>IF(N700=0,"",SUMIFS('Src_Billing_Aug'!$L$6:$L$774,'Src_Billing_Aug'!$E$6:$E$774,A700,'Src_Billing_Aug'!$D$6:$D$774,E700))</f>
        <v/>
      </c>
      <c r="Q700" s="19">
        <f>SUMIFS('Src_Billing_Aug'!$M$6:$M$774,'Src_Billing_Aug'!$E$6:$E$774,A700,'Src_Billing_Aug'!$D$6:$D$774,E700)</f>
        <v/>
      </c>
      <c r="R700" s="19">
        <f>Q700-M700</f>
        <v/>
      </c>
      <c r="S700" s="17">
        <f>IF(N700=0,"MISSING CHARGE",IF(N700&gt;1,"DUPLICATE CHARGE",IF(ABS(R700)&lt;0.005,"MATCH","VARIANCE")))</f>
        <v/>
      </c>
      <c r="T700" s="17">
        <f>IF(AND(C700="COVERED",K700&gt;'Parameters &amp; Sources'!$B$13),"BOARD REVIEW - OVER 40 FT","")</f>
        <v/>
      </c>
      <c r="U700" s="17" t="inlineStr">
        <is>
          <t>slip_inventory_2026-08.csv; billing_transactions_2022_2026.csv</t>
        </is>
      </c>
    </row>
    <row r="701">
      <c r="A701" s="21">
        <f>'Src_Inventory'!A760</f>
        <v/>
      </c>
      <c r="B701" s="21">
        <f>'Src_Inventory'!B760</f>
        <v/>
      </c>
      <c r="C701" s="21">
        <f>'Src_Inventory'!G760</f>
        <v/>
      </c>
      <c r="D701" s="21">
        <f>"AC-"&amp;A701</f>
        <v/>
      </c>
      <c r="E701" s="21">
        <f>'Src_Inventory'!L760</f>
        <v/>
      </c>
      <c r="F701" s="21">
        <f>'Src_Inventory'!M760</f>
        <v/>
      </c>
      <c r="G701" s="21">
        <f>'Src_Inventory'!N760</f>
        <v/>
      </c>
      <c r="H701" s="22">
        <f>'Src_Inventory'!O760</f>
        <v/>
      </c>
      <c r="I701" s="22">
        <f>ROUNDUP(H701,0)</f>
        <v/>
      </c>
      <c r="J701" s="22">
        <f>'Src_Inventory'!E760</f>
        <v/>
      </c>
      <c r="K701" s="22">
        <f>MAX(I701,J701)</f>
        <v/>
      </c>
      <c r="L701" s="23">
        <f>IF(C701="COVERED",'Parameters &amp; Sources'!$B$11,'Parameters &amp; Sources'!$B$12)</f>
        <v/>
      </c>
      <c r="M701" s="23">
        <f>K701*L701</f>
        <v/>
      </c>
      <c r="N701" s="24">
        <f>COUNTIFS('Src_Billing_Aug'!$E$6:$E$774,A701,'Src_Billing_Aug'!$D$6:$D$774,E701)</f>
        <v/>
      </c>
      <c r="O701" s="22">
        <f>IF(N701=0,"",SUMIFS('Src_Billing_Aug'!$I$6:$I$774,'Src_Billing_Aug'!$E$6:$E$774,A701,'Src_Billing_Aug'!$D$6:$D$774,E701))</f>
        <v/>
      </c>
      <c r="P701" s="23">
        <f>IF(N701=0,"",SUMIFS('Src_Billing_Aug'!$L$6:$L$774,'Src_Billing_Aug'!$E$6:$E$774,A701,'Src_Billing_Aug'!$D$6:$D$774,E701))</f>
        <v/>
      </c>
      <c r="Q701" s="23">
        <f>SUMIFS('Src_Billing_Aug'!$M$6:$M$774,'Src_Billing_Aug'!$E$6:$E$774,A701,'Src_Billing_Aug'!$D$6:$D$774,E701)</f>
        <v/>
      </c>
      <c r="R701" s="23">
        <f>Q701-M701</f>
        <v/>
      </c>
      <c r="S701" s="21">
        <f>IF(N701=0,"MISSING CHARGE",IF(N701&gt;1,"DUPLICATE CHARGE",IF(ABS(R701)&lt;0.005,"MATCH","VARIANCE")))</f>
        <v/>
      </c>
      <c r="T701" s="21">
        <f>IF(AND(C701="COVERED",K701&gt;'Parameters &amp; Sources'!$B$13),"BOARD REVIEW - OVER 40 FT","")</f>
        <v/>
      </c>
      <c r="U701" s="21" t="inlineStr">
        <is>
          <t>slip_inventory_2026-08.csv; billing_transactions_2022_2026.csv</t>
        </is>
      </c>
    </row>
    <row r="702">
      <c r="A702" s="17">
        <f>'Src_Inventory'!A761</f>
        <v/>
      </c>
      <c r="B702" s="17">
        <f>'Src_Inventory'!B761</f>
        <v/>
      </c>
      <c r="C702" s="17">
        <f>'Src_Inventory'!G761</f>
        <v/>
      </c>
      <c r="D702" s="17">
        <f>"AC-"&amp;A702</f>
        <v/>
      </c>
      <c r="E702" s="17">
        <f>'Src_Inventory'!L761</f>
        <v/>
      </c>
      <c r="F702" s="17">
        <f>'Src_Inventory'!M761</f>
        <v/>
      </c>
      <c r="G702" s="17">
        <f>'Src_Inventory'!N761</f>
        <v/>
      </c>
      <c r="H702" s="18">
        <f>'Src_Inventory'!O761</f>
        <v/>
      </c>
      <c r="I702" s="18">
        <f>ROUNDUP(H702,0)</f>
        <v/>
      </c>
      <c r="J702" s="18">
        <f>'Src_Inventory'!E761</f>
        <v/>
      </c>
      <c r="K702" s="18">
        <f>MAX(I702,J702)</f>
        <v/>
      </c>
      <c r="L702" s="19">
        <f>IF(C702="COVERED",'Parameters &amp; Sources'!$B$11,'Parameters &amp; Sources'!$B$12)</f>
        <v/>
      </c>
      <c r="M702" s="19">
        <f>K702*L702</f>
        <v/>
      </c>
      <c r="N702" s="20">
        <f>COUNTIFS('Src_Billing_Aug'!$E$6:$E$774,A702,'Src_Billing_Aug'!$D$6:$D$774,E702)</f>
        <v/>
      </c>
      <c r="O702" s="18">
        <f>IF(N702=0,"",SUMIFS('Src_Billing_Aug'!$I$6:$I$774,'Src_Billing_Aug'!$E$6:$E$774,A702,'Src_Billing_Aug'!$D$6:$D$774,E702))</f>
        <v/>
      </c>
      <c r="P702" s="19">
        <f>IF(N702=0,"",SUMIFS('Src_Billing_Aug'!$L$6:$L$774,'Src_Billing_Aug'!$E$6:$E$774,A702,'Src_Billing_Aug'!$D$6:$D$774,E702))</f>
        <v/>
      </c>
      <c r="Q702" s="19">
        <f>SUMIFS('Src_Billing_Aug'!$M$6:$M$774,'Src_Billing_Aug'!$E$6:$E$774,A702,'Src_Billing_Aug'!$D$6:$D$774,E702)</f>
        <v/>
      </c>
      <c r="R702" s="19">
        <f>Q702-M702</f>
        <v/>
      </c>
      <c r="S702" s="17">
        <f>IF(N702=0,"MISSING CHARGE",IF(N702&gt;1,"DUPLICATE CHARGE",IF(ABS(R702)&lt;0.005,"MATCH","VARIANCE")))</f>
        <v/>
      </c>
      <c r="T702" s="17">
        <f>IF(AND(C702="COVERED",K702&gt;'Parameters &amp; Sources'!$B$13),"BOARD REVIEW - OVER 40 FT","")</f>
        <v/>
      </c>
      <c r="U702" s="17" t="inlineStr">
        <is>
          <t>slip_inventory_2026-08.csv; billing_transactions_2022_2026.csv</t>
        </is>
      </c>
    </row>
    <row r="703">
      <c r="A703" s="21">
        <f>'Src_Inventory'!A762</f>
        <v/>
      </c>
      <c r="B703" s="21">
        <f>'Src_Inventory'!B762</f>
        <v/>
      </c>
      <c r="C703" s="21">
        <f>'Src_Inventory'!G762</f>
        <v/>
      </c>
      <c r="D703" s="21">
        <f>"AC-"&amp;A703</f>
        <v/>
      </c>
      <c r="E703" s="21">
        <f>'Src_Inventory'!L762</f>
        <v/>
      </c>
      <c r="F703" s="21">
        <f>'Src_Inventory'!M762</f>
        <v/>
      </c>
      <c r="G703" s="21">
        <f>'Src_Inventory'!N762</f>
        <v/>
      </c>
      <c r="H703" s="22">
        <f>'Src_Inventory'!O762</f>
        <v/>
      </c>
      <c r="I703" s="22">
        <f>ROUNDUP(H703,0)</f>
        <v/>
      </c>
      <c r="J703" s="22">
        <f>'Src_Inventory'!E762</f>
        <v/>
      </c>
      <c r="K703" s="22">
        <f>MAX(I703,J703)</f>
        <v/>
      </c>
      <c r="L703" s="23">
        <f>IF(C703="COVERED",'Parameters &amp; Sources'!$B$11,'Parameters &amp; Sources'!$B$12)</f>
        <v/>
      </c>
      <c r="M703" s="23">
        <f>K703*L703</f>
        <v/>
      </c>
      <c r="N703" s="24">
        <f>COUNTIFS('Src_Billing_Aug'!$E$6:$E$774,A703,'Src_Billing_Aug'!$D$6:$D$774,E703)</f>
        <v/>
      </c>
      <c r="O703" s="22">
        <f>IF(N703=0,"",SUMIFS('Src_Billing_Aug'!$I$6:$I$774,'Src_Billing_Aug'!$E$6:$E$774,A703,'Src_Billing_Aug'!$D$6:$D$774,E703))</f>
        <v/>
      </c>
      <c r="P703" s="23">
        <f>IF(N703=0,"",SUMIFS('Src_Billing_Aug'!$L$6:$L$774,'Src_Billing_Aug'!$E$6:$E$774,A703,'Src_Billing_Aug'!$D$6:$D$774,E703))</f>
        <v/>
      </c>
      <c r="Q703" s="23">
        <f>SUMIFS('Src_Billing_Aug'!$M$6:$M$774,'Src_Billing_Aug'!$E$6:$E$774,A703,'Src_Billing_Aug'!$D$6:$D$774,E703)</f>
        <v/>
      </c>
      <c r="R703" s="23">
        <f>Q703-M703</f>
        <v/>
      </c>
      <c r="S703" s="21">
        <f>IF(N703=0,"MISSING CHARGE",IF(N703&gt;1,"DUPLICATE CHARGE",IF(ABS(R703)&lt;0.005,"MATCH","VARIANCE")))</f>
        <v/>
      </c>
      <c r="T703" s="21">
        <f>IF(AND(C703="COVERED",K703&gt;'Parameters &amp; Sources'!$B$13),"BOARD REVIEW - OVER 40 FT","")</f>
        <v/>
      </c>
      <c r="U703" s="21" t="inlineStr">
        <is>
          <t>slip_inventory_2026-08.csv; billing_transactions_2022_2026.csv</t>
        </is>
      </c>
    </row>
    <row r="704">
      <c r="A704" s="17">
        <f>'Src_Inventory'!A763</f>
        <v/>
      </c>
      <c r="B704" s="17">
        <f>'Src_Inventory'!B763</f>
        <v/>
      </c>
      <c r="C704" s="17">
        <f>'Src_Inventory'!G763</f>
        <v/>
      </c>
      <c r="D704" s="17">
        <f>"AC-"&amp;A704</f>
        <v/>
      </c>
      <c r="E704" s="17">
        <f>'Src_Inventory'!L763</f>
        <v/>
      </c>
      <c r="F704" s="17">
        <f>'Src_Inventory'!M763</f>
        <v/>
      </c>
      <c r="G704" s="17">
        <f>'Src_Inventory'!N763</f>
        <v/>
      </c>
      <c r="H704" s="18">
        <f>'Src_Inventory'!O763</f>
        <v/>
      </c>
      <c r="I704" s="18">
        <f>ROUNDUP(H704,0)</f>
        <v/>
      </c>
      <c r="J704" s="18">
        <f>'Src_Inventory'!E763</f>
        <v/>
      </c>
      <c r="K704" s="18">
        <f>MAX(I704,J704)</f>
        <v/>
      </c>
      <c r="L704" s="19">
        <f>IF(C704="COVERED",'Parameters &amp; Sources'!$B$11,'Parameters &amp; Sources'!$B$12)</f>
        <v/>
      </c>
      <c r="M704" s="19">
        <f>K704*L704</f>
        <v/>
      </c>
      <c r="N704" s="20">
        <f>COUNTIFS('Src_Billing_Aug'!$E$6:$E$774,A704,'Src_Billing_Aug'!$D$6:$D$774,E704)</f>
        <v/>
      </c>
      <c r="O704" s="18">
        <f>IF(N704=0,"",SUMIFS('Src_Billing_Aug'!$I$6:$I$774,'Src_Billing_Aug'!$E$6:$E$774,A704,'Src_Billing_Aug'!$D$6:$D$774,E704))</f>
        <v/>
      </c>
      <c r="P704" s="19">
        <f>IF(N704=0,"",SUMIFS('Src_Billing_Aug'!$L$6:$L$774,'Src_Billing_Aug'!$E$6:$E$774,A704,'Src_Billing_Aug'!$D$6:$D$774,E704))</f>
        <v/>
      </c>
      <c r="Q704" s="19">
        <f>SUMIFS('Src_Billing_Aug'!$M$6:$M$774,'Src_Billing_Aug'!$E$6:$E$774,A704,'Src_Billing_Aug'!$D$6:$D$774,E704)</f>
        <v/>
      </c>
      <c r="R704" s="19">
        <f>Q704-M704</f>
        <v/>
      </c>
      <c r="S704" s="17">
        <f>IF(N704=0,"MISSING CHARGE",IF(N704&gt;1,"DUPLICATE CHARGE",IF(ABS(R704)&lt;0.005,"MATCH","VARIANCE")))</f>
        <v/>
      </c>
      <c r="T704" s="17">
        <f>IF(AND(C704="COVERED",K704&gt;'Parameters &amp; Sources'!$B$13),"BOARD REVIEW - OVER 40 FT","")</f>
        <v/>
      </c>
      <c r="U704" s="17" t="inlineStr">
        <is>
          <t>slip_inventory_2026-08.csv; billing_transactions_2022_2026.csv</t>
        </is>
      </c>
    </row>
    <row r="705">
      <c r="A705" s="21">
        <f>'Src_Inventory'!A764</f>
        <v/>
      </c>
      <c r="B705" s="21">
        <f>'Src_Inventory'!B764</f>
        <v/>
      </c>
      <c r="C705" s="21">
        <f>'Src_Inventory'!G764</f>
        <v/>
      </c>
      <c r="D705" s="21">
        <f>"AC-"&amp;A705</f>
        <v/>
      </c>
      <c r="E705" s="21">
        <f>'Src_Inventory'!L764</f>
        <v/>
      </c>
      <c r="F705" s="21">
        <f>'Src_Inventory'!M764</f>
        <v/>
      </c>
      <c r="G705" s="21">
        <f>'Src_Inventory'!N764</f>
        <v/>
      </c>
      <c r="H705" s="22">
        <f>'Src_Inventory'!O764</f>
        <v/>
      </c>
      <c r="I705" s="22">
        <f>ROUNDUP(H705,0)</f>
        <v/>
      </c>
      <c r="J705" s="22">
        <f>'Src_Inventory'!E764</f>
        <v/>
      </c>
      <c r="K705" s="22">
        <f>MAX(I705,J705)</f>
        <v/>
      </c>
      <c r="L705" s="23">
        <f>IF(C705="COVERED",'Parameters &amp; Sources'!$B$11,'Parameters &amp; Sources'!$B$12)</f>
        <v/>
      </c>
      <c r="M705" s="23">
        <f>K705*L705</f>
        <v/>
      </c>
      <c r="N705" s="24">
        <f>COUNTIFS('Src_Billing_Aug'!$E$6:$E$774,A705,'Src_Billing_Aug'!$D$6:$D$774,E705)</f>
        <v/>
      </c>
      <c r="O705" s="22">
        <f>IF(N705=0,"",SUMIFS('Src_Billing_Aug'!$I$6:$I$774,'Src_Billing_Aug'!$E$6:$E$774,A705,'Src_Billing_Aug'!$D$6:$D$774,E705))</f>
        <v/>
      </c>
      <c r="P705" s="23">
        <f>IF(N705=0,"",SUMIFS('Src_Billing_Aug'!$L$6:$L$774,'Src_Billing_Aug'!$E$6:$E$774,A705,'Src_Billing_Aug'!$D$6:$D$774,E705))</f>
        <v/>
      </c>
      <c r="Q705" s="23">
        <f>SUMIFS('Src_Billing_Aug'!$M$6:$M$774,'Src_Billing_Aug'!$E$6:$E$774,A705,'Src_Billing_Aug'!$D$6:$D$774,E705)</f>
        <v/>
      </c>
      <c r="R705" s="23">
        <f>Q705-M705</f>
        <v/>
      </c>
      <c r="S705" s="21">
        <f>IF(N705=0,"MISSING CHARGE",IF(N705&gt;1,"DUPLICATE CHARGE",IF(ABS(R705)&lt;0.005,"MATCH","VARIANCE")))</f>
        <v/>
      </c>
      <c r="T705" s="21">
        <f>IF(AND(C705="COVERED",K705&gt;'Parameters &amp; Sources'!$B$13),"BOARD REVIEW - OVER 40 FT","")</f>
        <v/>
      </c>
      <c r="U705" s="21" t="inlineStr">
        <is>
          <t>slip_inventory_2026-08.csv; billing_transactions_2022_2026.csv</t>
        </is>
      </c>
    </row>
    <row r="706">
      <c r="A706" s="17">
        <f>'Src_Inventory'!A765</f>
        <v/>
      </c>
      <c r="B706" s="17">
        <f>'Src_Inventory'!B765</f>
        <v/>
      </c>
      <c r="C706" s="17">
        <f>'Src_Inventory'!G765</f>
        <v/>
      </c>
      <c r="D706" s="17">
        <f>"AC-"&amp;A706</f>
        <v/>
      </c>
      <c r="E706" s="17">
        <f>'Src_Inventory'!L765</f>
        <v/>
      </c>
      <c r="F706" s="17">
        <f>'Src_Inventory'!M765</f>
        <v/>
      </c>
      <c r="G706" s="17">
        <f>'Src_Inventory'!N765</f>
        <v/>
      </c>
      <c r="H706" s="18">
        <f>'Src_Inventory'!O765</f>
        <v/>
      </c>
      <c r="I706" s="18">
        <f>ROUNDUP(H706,0)</f>
        <v/>
      </c>
      <c r="J706" s="18">
        <f>'Src_Inventory'!E765</f>
        <v/>
      </c>
      <c r="K706" s="18">
        <f>MAX(I706,J706)</f>
        <v/>
      </c>
      <c r="L706" s="19">
        <f>IF(C706="COVERED",'Parameters &amp; Sources'!$B$11,'Parameters &amp; Sources'!$B$12)</f>
        <v/>
      </c>
      <c r="M706" s="19">
        <f>K706*L706</f>
        <v/>
      </c>
      <c r="N706" s="20">
        <f>COUNTIFS('Src_Billing_Aug'!$E$6:$E$774,A706,'Src_Billing_Aug'!$D$6:$D$774,E706)</f>
        <v/>
      </c>
      <c r="O706" s="18">
        <f>IF(N706=0,"",SUMIFS('Src_Billing_Aug'!$I$6:$I$774,'Src_Billing_Aug'!$E$6:$E$774,A706,'Src_Billing_Aug'!$D$6:$D$774,E706))</f>
        <v/>
      </c>
      <c r="P706" s="19">
        <f>IF(N706=0,"",SUMIFS('Src_Billing_Aug'!$L$6:$L$774,'Src_Billing_Aug'!$E$6:$E$774,A706,'Src_Billing_Aug'!$D$6:$D$774,E706))</f>
        <v/>
      </c>
      <c r="Q706" s="19">
        <f>SUMIFS('Src_Billing_Aug'!$M$6:$M$774,'Src_Billing_Aug'!$E$6:$E$774,A706,'Src_Billing_Aug'!$D$6:$D$774,E706)</f>
        <v/>
      </c>
      <c r="R706" s="19">
        <f>Q706-M706</f>
        <v/>
      </c>
      <c r="S706" s="17">
        <f>IF(N706=0,"MISSING CHARGE",IF(N706&gt;1,"DUPLICATE CHARGE",IF(ABS(R706)&lt;0.005,"MATCH","VARIANCE")))</f>
        <v/>
      </c>
      <c r="T706" s="17">
        <f>IF(AND(C706="COVERED",K706&gt;'Parameters &amp; Sources'!$B$13),"BOARD REVIEW - OVER 40 FT","")</f>
        <v/>
      </c>
      <c r="U706" s="17" t="inlineStr">
        <is>
          <t>slip_inventory_2026-08.csv; billing_transactions_2022_2026.csv</t>
        </is>
      </c>
    </row>
    <row r="707">
      <c r="A707" s="21">
        <f>'Src_Inventory'!A766</f>
        <v/>
      </c>
      <c r="B707" s="21">
        <f>'Src_Inventory'!B766</f>
        <v/>
      </c>
      <c r="C707" s="21">
        <f>'Src_Inventory'!G766</f>
        <v/>
      </c>
      <c r="D707" s="21">
        <f>"AC-"&amp;A707</f>
        <v/>
      </c>
      <c r="E707" s="21">
        <f>'Src_Inventory'!L766</f>
        <v/>
      </c>
      <c r="F707" s="21">
        <f>'Src_Inventory'!M766</f>
        <v/>
      </c>
      <c r="G707" s="21">
        <f>'Src_Inventory'!N766</f>
        <v/>
      </c>
      <c r="H707" s="22">
        <f>'Src_Inventory'!O766</f>
        <v/>
      </c>
      <c r="I707" s="22">
        <f>ROUNDUP(H707,0)</f>
        <v/>
      </c>
      <c r="J707" s="22">
        <f>'Src_Inventory'!E766</f>
        <v/>
      </c>
      <c r="K707" s="22">
        <f>MAX(I707,J707)</f>
        <v/>
      </c>
      <c r="L707" s="23">
        <f>IF(C707="COVERED",'Parameters &amp; Sources'!$B$11,'Parameters &amp; Sources'!$B$12)</f>
        <v/>
      </c>
      <c r="M707" s="23">
        <f>K707*L707</f>
        <v/>
      </c>
      <c r="N707" s="24">
        <f>COUNTIFS('Src_Billing_Aug'!$E$6:$E$774,A707,'Src_Billing_Aug'!$D$6:$D$774,E707)</f>
        <v/>
      </c>
      <c r="O707" s="22">
        <f>IF(N707=0,"",SUMIFS('Src_Billing_Aug'!$I$6:$I$774,'Src_Billing_Aug'!$E$6:$E$774,A707,'Src_Billing_Aug'!$D$6:$D$774,E707))</f>
        <v/>
      </c>
      <c r="P707" s="23">
        <f>IF(N707=0,"",SUMIFS('Src_Billing_Aug'!$L$6:$L$774,'Src_Billing_Aug'!$E$6:$E$774,A707,'Src_Billing_Aug'!$D$6:$D$774,E707))</f>
        <v/>
      </c>
      <c r="Q707" s="23">
        <f>SUMIFS('Src_Billing_Aug'!$M$6:$M$774,'Src_Billing_Aug'!$E$6:$E$774,A707,'Src_Billing_Aug'!$D$6:$D$774,E707)</f>
        <v/>
      </c>
      <c r="R707" s="23">
        <f>Q707-M707</f>
        <v/>
      </c>
      <c r="S707" s="21">
        <f>IF(N707=0,"MISSING CHARGE",IF(N707&gt;1,"DUPLICATE CHARGE",IF(ABS(R707)&lt;0.005,"MATCH","VARIANCE")))</f>
        <v/>
      </c>
      <c r="T707" s="21">
        <f>IF(AND(C707="COVERED",K707&gt;'Parameters &amp; Sources'!$B$13),"BOARD REVIEW - OVER 40 FT","")</f>
        <v/>
      </c>
      <c r="U707" s="21" t="inlineStr">
        <is>
          <t>slip_inventory_2026-08.csv; billing_transactions_2022_2026.csv</t>
        </is>
      </c>
    </row>
    <row r="708">
      <c r="A708" s="17">
        <f>'Src_Inventory'!A767</f>
        <v/>
      </c>
      <c r="B708" s="17">
        <f>'Src_Inventory'!B767</f>
        <v/>
      </c>
      <c r="C708" s="17">
        <f>'Src_Inventory'!G767</f>
        <v/>
      </c>
      <c r="D708" s="17">
        <f>"AC-"&amp;A708</f>
        <v/>
      </c>
      <c r="E708" s="17">
        <f>'Src_Inventory'!L767</f>
        <v/>
      </c>
      <c r="F708" s="17">
        <f>'Src_Inventory'!M767</f>
        <v/>
      </c>
      <c r="G708" s="17">
        <f>'Src_Inventory'!N767</f>
        <v/>
      </c>
      <c r="H708" s="18">
        <f>'Src_Inventory'!O767</f>
        <v/>
      </c>
      <c r="I708" s="18">
        <f>ROUNDUP(H708,0)</f>
        <v/>
      </c>
      <c r="J708" s="18">
        <f>'Src_Inventory'!E767</f>
        <v/>
      </c>
      <c r="K708" s="18">
        <f>MAX(I708,J708)</f>
        <v/>
      </c>
      <c r="L708" s="19">
        <f>IF(C708="COVERED",'Parameters &amp; Sources'!$B$11,'Parameters &amp; Sources'!$B$12)</f>
        <v/>
      </c>
      <c r="M708" s="19">
        <f>K708*L708</f>
        <v/>
      </c>
      <c r="N708" s="20">
        <f>COUNTIFS('Src_Billing_Aug'!$E$6:$E$774,A708,'Src_Billing_Aug'!$D$6:$D$774,E708)</f>
        <v/>
      </c>
      <c r="O708" s="18">
        <f>IF(N708=0,"",SUMIFS('Src_Billing_Aug'!$I$6:$I$774,'Src_Billing_Aug'!$E$6:$E$774,A708,'Src_Billing_Aug'!$D$6:$D$774,E708))</f>
        <v/>
      </c>
      <c r="P708" s="19">
        <f>IF(N708=0,"",SUMIFS('Src_Billing_Aug'!$L$6:$L$774,'Src_Billing_Aug'!$E$6:$E$774,A708,'Src_Billing_Aug'!$D$6:$D$774,E708))</f>
        <v/>
      </c>
      <c r="Q708" s="19">
        <f>SUMIFS('Src_Billing_Aug'!$M$6:$M$774,'Src_Billing_Aug'!$E$6:$E$774,A708,'Src_Billing_Aug'!$D$6:$D$774,E708)</f>
        <v/>
      </c>
      <c r="R708" s="19">
        <f>Q708-M708</f>
        <v/>
      </c>
      <c r="S708" s="17">
        <f>IF(N708=0,"MISSING CHARGE",IF(N708&gt;1,"DUPLICATE CHARGE",IF(ABS(R708)&lt;0.005,"MATCH","VARIANCE")))</f>
        <v/>
      </c>
      <c r="T708" s="17">
        <f>IF(AND(C708="COVERED",K708&gt;'Parameters &amp; Sources'!$B$13),"BOARD REVIEW - OVER 40 FT","")</f>
        <v/>
      </c>
      <c r="U708" s="17" t="inlineStr">
        <is>
          <t>slip_inventory_2026-08.csv; billing_transactions_2022_2026.csv</t>
        </is>
      </c>
    </row>
    <row r="709">
      <c r="A709" s="21">
        <f>'Src_Inventory'!A768</f>
        <v/>
      </c>
      <c r="B709" s="21">
        <f>'Src_Inventory'!B768</f>
        <v/>
      </c>
      <c r="C709" s="21">
        <f>'Src_Inventory'!G768</f>
        <v/>
      </c>
      <c r="D709" s="21">
        <f>"AC-"&amp;A709</f>
        <v/>
      </c>
      <c r="E709" s="21">
        <f>'Src_Inventory'!L768</f>
        <v/>
      </c>
      <c r="F709" s="21">
        <f>'Src_Inventory'!M768</f>
        <v/>
      </c>
      <c r="G709" s="21">
        <f>'Src_Inventory'!N768</f>
        <v/>
      </c>
      <c r="H709" s="22">
        <f>'Src_Inventory'!O768</f>
        <v/>
      </c>
      <c r="I709" s="22">
        <f>ROUNDUP(H709,0)</f>
        <v/>
      </c>
      <c r="J709" s="22">
        <f>'Src_Inventory'!E768</f>
        <v/>
      </c>
      <c r="K709" s="22">
        <f>MAX(I709,J709)</f>
        <v/>
      </c>
      <c r="L709" s="23">
        <f>IF(C709="COVERED",'Parameters &amp; Sources'!$B$11,'Parameters &amp; Sources'!$B$12)</f>
        <v/>
      </c>
      <c r="M709" s="23">
        <f>K709*L709</f>
        <v/>
      </c>
      <c r="N709" s="24">
        <f>COUNTIFS('Src_Billing_Aug'!$E$6:$E$774,A709,'Src_Billing_Aug'!$D$6:$D$774,E709)</f>
        <v/>
      </c>
      <c r="O709" s="22">
        <f>IF(N709=0,"",SUMIFS('Src_Billing_Aug'!$I$6:$I$774,'Src_Billing_Aug'!$E$6:$E$774,A709,'Src_Billing_Aug'!$D$6:$D$774,E709))</f>
        <v/>
      </c>
      <c r="P709" s="23">
        <f>IF(N709=0,"",SUMIFS('Src_Billing_Aug'!$L$6:$L$774,'Src_Billing_Aug'!$E$6:$E$774,A709,'Src_Billing_Aug'!$D$6:$D$774,E709))</f>
        <v/>
      </c>
      <c r="Q709" s="23">
        <f>SUMIFS('Src_Billing_Aug'!$M$6:$M$774,'Src_Billing_Aug'!$E$6:$E$774,A709,'Src_Billing_Aug'!$D$6:$D$774,E709)</f>
        <v/>
      </c>
      <c r="R709" s="23">
        <f>Q709-M709</f>
        <v/>
      </c>
      <c r="S709" s="21">
        <f>IF(N709=0,"MISSING CHARGE",IF(N709&gt;1,"DUPLICATE CHARGE",IF(ABS(R709)&lt;0.005,"MATCH","VARIANCE")))</f>
        <v/>
      </c>
      <c r="T709" s="21">
        <f>IF(AND(C709="COVERED",K709&gt;'Parameters &amp; Sources'!$B$13),"BOARD REVIEW - OVER 40 FT","")</f>
        <v/>
      </c>
      <c r="U709" s="21" t="inlineStr">
        <is>
          <t>slip_inventory_2026-08.csv; billing_transactions_2022_2026.csv</t>
        </is>
      </c>
    </row>
    <row r="710">
      <c r="A710" s="17">
        <f>'Src_Inventory'!A769</f>
        <v/>
      </c>
      <c r="B710" s="17">
        <f>'Src_Inventory'!B769</f>
        <v/>
      </c>
      <c r="C710" s="17">
        <f>'Src_Inventory'!G769</f>
        <v/>
      </c>
      <c r="D710" s="17">
        <f>"AC-"&amp;A710</f>
        <v/>
      </c>
      <c r="E710" s="17">
        <f>'Src_Inventory'!L769</f>
        <v/>
      </c>
      <c r="F710" s="17">
        <f>'Src_Inventory'!M769</f>
        <v/>
      </c>
      <c r="G710" s="17">
        <f>'Src_Inventory'!N769</f>
        <v/>
      </c>
      <c r="H710" s="18">
        <f>'Src_Inventory'!O769</f>
        <v/>
      </c>
      <c r="I710" s="18">
        <f>ROUNDUP(H710,0)</f>
        <v/>
      </c>
      <c r="J710" s="18">
        <f>'Src_Inventory'!E769</f>
        <v/>
      </c>
      <c r="K710" s="18">
        <f>MAX(I710,J710)</f>
        <v/>
      </c>
      <c r="L710" s="19">
        <f>IF(C710="COVERED",'Parameters &amp; Sources'!$B$11,'Parameters &amp; Sources'!$B$12)</f>
        <v/>
      </c>
      <c r="M710" s="19">
        <f>K710*L710</f>
        <v/>
      </c>
      <c r="N710" s="20">
        <f>COUNTIFS('Src_Billing_Aug'!$E$6:$E$774,A710,'Src_Billing_Aug'!$D$6:$D$774,E710)</f>
        <v/>
      </c>
      <c r="O710" s="18">
        <f>IF(N710=0,"",SUMIFS('Src_Billing_Aug'!$I$6:$I$774,'Src_Billing_Aug'!$E$6:$E$774,A710,'Src_Billing_Aug'!$D$6:$D$774,E710))</f>
        <v/>
      </c>
      <c r="P710" s="19">
        <f>IF(N710=0,"",SUMIFS('Src_Billing_Aug'!$L$6:$L$774,'Src_Billing_Aug'!$E$6:$E$774,A710,'Src_Billing_Aug'!$D$6:$D$774,E710))</f>
        <v/>
      </c>
      <c r="Q710" s="19">
        <f>SUMIFS('Src_Billing_Aug'!$M$6:$M$774,'Src_Billing_Aug'!$E$6:$E$774,A710,'Src_Billing_Aug'!$D$6:$D$774,E710)</f>
        <v/>
      </c>
      <c r="R710" s="19">
        <f>Q710-M710</f>
        <v/>
      </c>
      <c r="S710" s="17">
        <f>IF(N710=0,"MISSING CHARGE",IF(N710&gt;1,"DUPLICATE CHARGE",IF(ABS(R710)&lt;0.005,"MATCH","VARIANCE")))</f>
        <v/>
      </c>
      <c r="T710" s="17">
        <f>IF(AND(C710="COVERED",K710&gt;'Parameters &amp; Sources'!$B$13),"BOARD REVIEW - OVER 40 FT","")</f>
        <v/>
      </c>
      <c r="U710" s="17" t="inlineStr">
        <is>
          <t>slip_inventory_2026-08.csv; billing_transactions_2022_2026.csv</t>
        </is>
      </c>
    </row>
    <row r="711">
      <c r="A711" s="21">
        <f>'Src_Inventory'!A770</f>
        <v/>
      </c>
      <c r="B711" s="21">
        <f>'Src_Inventory'!B770</f>
        <v/>
      </c>
      <c r="C711" s="21">
        <f>'Src_Inventory'!G770</f>
        <v/>
      </c>
      <c r="D711" s="21">
        <f>"AC-"&amp;A711</f>
        <v/>
      </c>
      <c r="E711" s="21">
        <f>'Src_Inventory'!L770</f>
        <v/>
      </c>
      <c r="F711" s="21">
        <f>'Src_Inventory'!M770</f>
        <v/>
      </c>
      <c r="G711" s="21">
        <f>'Src_Inventory'!N770</f>
        <v/>
      </c>
      <c r="H711" s="22">
        <f>'Src_Inventory'!O770</f>
        <v/>
      </c>
      <c r="I711" s="22">
        <f>ROUNDUP(H711,0)</f>
        <v/>
      </c>
      <c r="J711" s="22">
        <f>'Src_Inventory'!E770</f>
        <v/>
      </c>
      <c r="K711" s="22">
        <f>MAX(I711,J711)</f>
        <v/>
      </c>
      <c r="L711" s="23">
        <f>IF(C711="COVERED",'Parameters &amp; Sources'!$B$11,'Parameters &amp; Sources'!$B$12)</f>
        <v/>
      </c>
      <c r="M711" s="23">
        <f>K711*L711</f>
        <v/>
      </c>
      <c r="N711" s="24">
        <f>COUNTIFS('Src_Billing_Aug'!$E$6:$E$774,A711,'Src_Billing_Aug'!$D$6:$D$774,E711)</f>
        <v/>
      </c>
      <c r="O711" s="22">
        <f>IF(N711=0,"",SUMIFS('Src_Billing_Aug'!$I$6:$I$774,'Src_Billing_Aug'!$E$6:$E$774,A711,'Src_Billing_Aug'!$D$6:$D$774,E711))</f>
        <v/>
      </c>
      <c r="P711" s="23">
        <f>IF(N711=0,"",SUMIFS('Src_Billing_Aug'!$L$6:$L$774,'Src_Billing_Aug'!$E$6:$E$774,A711,'Src_Billing_Aug'!$D$6:$D$774,E711))</f>
        <v/>
      </c>
      <c r="Q711" s="23">
        <f>SUMIFS('Src_Billing_Aug'!$M$6:$M$774,'Src_Billing_Aug'!$E$6:$E$774,A711,'Src_Billing_Aug'!$D$6:$D$774,E711)</f>
        <v/>
      </c>
      <c r="R711" s="23">
        <f>Q711-M711</f>
        <v/>
      </c>
      <c r="S711" s="21">
        <f>IF(N711=0,"MISSING CHARGE",IF(N711&gt;1,"DUPLICATE CHARGE",IF(ABS(R711)&lt;0.005,"MATCH","VARIANCE")))</f>
        <v/>
      </c>
      <c r="T711" s="21">
        <f>IF(AND(C711="COVERED",K711&gt;'Parameters &amp; Sources'!$B$13),"BOARD REVIEW - OVER 40 FT","")</f>
        <v/>
      </c>
      <c r="U711" s="21" t="inlineStr">
        <is>
          <t>slip_inventory_2026-08.csv; billing_transactions_2022_2026.csv</t>
        </is>
      </c>
    </row>
    <row r="712">
      <c r="A712" s="17">
        <f>'Src_Inventory'!A772</f>
        <v/>
      </c>
      <c r="B712" s="17">
        <f>'Src_Inventory'!B772</f>
        <v/>
      </c>
      <c r="C712" s="17">
        <f>'Src_Inventory'!G772</f>
        <v/>
      </c>
      <c r="D712" s="17">
        <f>"AC-"&amp;A712</f>
        <v/>
      </c>
      <c r="E712" s="17">
        <f>'Src_Inventory'!L772</f>
        <v/>
      </c>
      <c r="F712" s="17">
        <f>'Src_Inventory'!M772</f>
        <v/>
      </c>
      <c r="G712" s="17">
        <f>'Src_Inventory'!N772</f>
        <v/>
      </c>
      <c r="H712" s="18">
        <f>'Src_Inventory'!O772</f>
        <v/>
      </c>
      <c r="I712" s="18">
        <f>ROUNDUP(H712,0)</f>
        <v/>
      </c>
      <c r="J712" s="18">
        <f>'Src_Inventory'!E772</f>
        <v/>
      </c>
      <c r="K712" s="18">
        <f>MAX(I712,J712)</f>
        <v/>
      </c>
      <c r="L712" s="19">
        <f>IF(C712="COVERED",'Parameters &amp; Sources'!$B$11,'Parameters &amp; Sources'!$B$12)</f>
        <v/>
      </c>
      <c r="M712" s="19">
        <f>K712*L712</f>
        <v/>
      </c>
      <c r="N712" s="20">
        <f>COUNTIFS('Src_Billing_Aug'!$E$6:$E$774,A712,'Src_Billing_Aug'!$D$6:$D$774,E712)</f>
        <v/>
      </c>
      <c r="O712" s="18">
        <f>IF(N712=0,"",SUMIFS('Src_Billing_Aug'!$I$6:$I$774,'Src_Billing_Aug'!$E$6:$E$774,A712,'Src_Billing_Aug'!$D$6:$D$774,E712))</f>
        <v/>
      </c>
      <c r="P712" s="19">
        <f>IF(N712=0,"",SUMIFS('Src_Billing_Aug'!$L$6:$L$774,'Src_Billing_Aug'!$E$6:$E$774,A712,'Src_Billing_Aug'!$D$6:$D$774,E712))</f>
        <v/>
      </c>
      <c r="Q712" s="19">
        <f>SUMIFS('Src_Billing_Aug'!$M$6:$M$774,'Src_Billing_Aug'!$E$6:$E$774,A712,'Src_Billing_Aug'!$D$6:$D$774,E712)</f>
        <v/>
      </c>
      <c r="R712" s="19">
        <f>Q712-M712</f>
        <v/>
      </c>
      <c r="S712" s="17">
        <f>IF(N712=0,"MISSING CHARGE",IF(N712&gt;1,"DUPLICATE CHARGE",IF(ABS(R712)&lt;0.005,"MATCH","VARIANCE")))</f>
        <v/>
      </c>
      <c r="T712" s="17">
        <f>IF(AND(C712="COVERED",K712&gt;'Parameters &amp; Sources'!$B$13),"BOARD REVIEW - OVER 40 FT","")</f>
        <v/>
      </c>
      <c r="U712" s="17" t="inlineStr">
        <is>
          <t>slip_inventory_2026-08.csv; billing_transactions_2022_2026.csv</t>
        </is>
      </c>
    </row>
    <row r="713">
      <c r="A713" s="21">
        <f>'Src_Inventory'!A773</f>
        <v/>
      </c>
      <c r="B713" s="21">
        <f>'Src_Inventory'!B773</f>
        <v/>
      </c>
      <c r="C713" s="21">
        <f>'Src_Inventory'!G773</f>
        <v/>
      </c>
      <c r="D713" s="21">
        <f>"AC-"&amp;A713</f>
        <v/>
      </c>
      <c r="E713" s="21">
        <f>'Src_Inventory'!L773</f>
        <v/>
      </c>
      <c r="F713" s="21">
        <f>'Src_Inventory'!M773</f>
        <v/>
      </c>
      <c r="G713" s="21">
        <f>'Src_Inventory'!N773</f>
        <v/>
      </c>
      <c r="H713" s="22">
        <f>'Src_Inventory'!O773</f>
        <v/>
      </c>
      <c r="I713" s="22">
        <f>ROUNDUP(H713,0)</f>
        <v/>
      </c>
      <c r="J713" s="22">
        <f>'Src_Inventory'!E773</f>
        <v/>
      </c>
      <c r="K713" s="22">
        <f>MAX(I713,J713)</f>
        <v/>
      </c>
      <c r="L713" s="23">
        <f>IF(C713="COVERED",'Parameters &amp; Sources'!$B$11,'Parameters &amp; Sources'!$B$12)</f>
        <v/>
      </c>
      <c r="M713" s="23">
        <f>K713*L713</f>
        <v/>
      </c>
      <c r="N713" s="24">
        <f>COUNTIFS('Src_Billing_Aug'!$E$6:$E$774,A713,'Src_Billing_Aug'!$D$6:$D$774,E713)</f>
        <v/>
      </c>
      <c r="O713" s="22">
        <f>IF(N713=0,"",SUMIFS('Src_Billing_Aug'!$I$6:$I$774,'Src_Billing_Aug'!$E$6:$E$774,A713,'Src_Billing_Aug'!$D$6:$D$774,E713))</f>
        <v/>
      </c>
      <c r="P713" s="23">
        <f>IF(N713=0,"",SUMIFS('Src_Billing_Aug'!$L$6:$L$774,'Src_Billing_Aug'!$E$6:$E$774,A713,'Src_Billing_Aug'!$D$6:$D$774,E713))</f>
        <v/>
      </c>
      <c r="Q713" s="23">
        <f>SUMIFS('Src_Billing_Aug'!$M$6:$M$774,'Src_Billing_Aug'!$E$6:$E$774,A713,'Src_Billing_Aug'!$D$6:$D$774,E713)</f>
        <v/>
      </c>
      <c r="R713" s="23">
        <f>Q713-M713</f>
        <v/>
      </c>
      <c r="S713" s="21">
        <f>IF(N713=0,"MISSING CHARGE",IF(N713&gt;1,"DUPLICATE CHARGE",IF(ABS(R713)&lt;0.005,"MATCH","VARIANCE")))</f>
        <v/>
      </c>
      <c r="T713" s="21">
        <f>IF(AND(C713="COVERED",K713&gt;'Parameters &amp; Sources'!$B$13),"BOARD REVIEW - OVER 40 FT","")</f>
        <v/>
      </c>
      <c r="U713" s="21" t="inlineStr">
        <is>
          <t>slip_inventory_2026-08.csv; billing_transactions_2022_2026.csv</t>
        </is>
      </c>
    </row>
    <row r="714">
      <c r="A714" s="17">
        <f>'Src_Inventory'!A774</f>
        <v/>
      </c>
      <c r="B714" s="17">
        <f>'Src_Inventory'!B774</f>
        <v/>
      </c>
      <c r="C714" s="17">
        <f>'Src_Inventory'!G774</f>
        <v/>
      </c>
      <c r="D714" s="17">
        <f>"AC-"&amp;A714</f>
        <v/>
      </c>
      <c r="E714" s="17">
        <f>'Src_Inventory'!L774</f>
        <v/>
      </c>
      <c r="F714" s="17">
        <f>'Src_Inventory'!M774</f>
        <v/>
      </c>
      <c r="G714" s="17">
        <f>'Src_Inventory'!N774</f>
        <v/>
      </c>
      <c r="H714" s="18">
        <f>'Src_Inventory'!O774</f>
        <v/>
      </c>
      <c r="I714" s="18">
        <f>ROUNDUP(H714,0)</f>
        <v/>
      </c>
      <c r="J714" s="18">
        <f>'Src_Inventory'!E774</f>
        <v/>
      </c>
      <c r="K714" s="18">
        <f>MAX(I714,J714)</f>
        <v/>
      </c>
      <c r="L714" s="19">
        <f>IF(C714="COVERED",'Parameters &amp; Sources'!$B$11,'Parameters &amp; Sources'!$B$12)</f>
        <v/>
      </c>
      <c r="M714" s="19">
        <f>K714*L714</f>
        <v/>
      </c>
      <c r="N714" s="20">
        <f>COUNTIFS('Src_Billing_Aug'!$E$6:$E$774,A714,'Src_Billing_Aug'!$D$6:$D$774,E714)</f>
        <v/>
      </c>
      <c r="O714" s="18">
        <f>IF(N714=0,"",SUMIFS('Src_Billing_Aug'!$I$6:$I$774,'Src_Billing_Aug'!$E$6:$E$774,A714,'Src_Billing_Aug'!$D$6:$D$774,E714))</f>
        <v/>
      </c>
      <c r="P714" s="19">
        <f>IF(N714=0,"",SUMIFS('Src_Billing_Aug'!$L$6:$L$774,'Src_Billing_Aug'!$E$6:$E$774,A714,'Src_Billing_Aug'!$D$6:$D$774,E714))</f>
        <v/>
      </c>
      <c r="Q714" s="19">
        <f>SUMIFS('Src_Billing_Aug'!$M$6:$M$774,'Src_Billing_Aug'!$E$6:$E$774,A714,'Src_Billing_Aug'!$D$6:$D$774,E714)</f>
        <v/>
      </c>
      <c r="R714" s="19">
        <f>Q714-M714</f>
        <v/>
      </c>
      <c r="S714" s="17">
        <f>IF(N714=0,"MISSING CHARGE",IF(N714&gt;1,"DUPLICATE CHARGE",IF(ABS(R714)&lt;0.005,"MATCH","VARIANCE")))</f>
        <v/>
      </c>
      <c r="T714" s="17">
        <f>IF(AND(C714="COVERED",K714&gt;'Parameters &amp; Sources'!$B$13),"BOARD REVIEW - OVER 40 FT","")</f>
        <v/>
      </c>
      <c r="U714" s="17" t="inlineStr">
        <is>
          <t>slip_inventory_2026-08.csv; billing_transactions_2022_2026.csv</t>
        </is>
      </c>
    </row>
    <row r="715">
      <c r="A715" s="21">
        <f>'Src_Inventory'!A775</f>
        <v/>
      </c>
      <c r="B715" s="21">
        <f>'Src_Inventory'!B775</f>
        <v/>
      </c>
      <c r="C715" s="21">
        <f>'Src_Inventory'!G775</f>
        <v/>
      </c>
      <c r="D715" s="21">
        <f>"AC-"&amp;A715</f>
        <v/>
      </c>
      <c r="E715" s="21">
        <f>'Src_Inventory'!L775</f>
        <v/>
      </c>
      <c r="F715" s="21">
        <f>'Src_Inventory'!M775</f>
        <v/>
      </c>
      <c r="G715" s="21">
        <f>'Src_Inventory'!N775</f>
        <v/>
      </c>
      <c r="H715" s="22">
        <f>'Src_Inventory'!O775</f>
        <v/>
      </c>
      <c r="I715" s="22">
        <f>ROUNDUP(H715,0)</f>
        <v/>
      </c>
      <c r="J715" s="22">
        <f>'Src_Inventory'!E775</f>
        <v/>
      </c>
      <c r="K715" s="22">
        <f>MAX(I715,J715)</f>
        <v/>
      </c>
      <c r="L715" s="23">
        <f>IF(C715="COVERED",'Parameters &amp; Sources'!$B$11,'Parameters &amp; Sources'!$B$12)</f>
        <v/>
      </c>
      <c r="M715" s="23">
        <f>K715*L715</f>
        <v/>
      </c>
      <c r="N715" s="24">
        <f>COUNTIFS('Src_Billing_Aug'!$E$6:$E$774,A715,'Src_Billing_Aug'!$D$6:$D$774,E715)</f>
        <v/>
      </c>
      <c r="O715" s="22">
        <f>IF(N715=0,"",SUMIFS('Src_Billing_Aug'!$I$6:$I$774,'Src_Billing_Aug'!$E$6:$E$774,A715,'Src_Billing_Aug'!$D$6:$D$774,E715))</f>
        <v/>
      </c>
      <c r="P715" s="23">
        <f>IF(N715=0,"",SUMIFS('Src_Billing_Aug'!$L$6:$L$774,'Src_Billing_Aug'!$E$6:$E$774,A715,'Src_Billing_Aug'!$D$6:$D$774,E715))</f>
        <v/>
      </c>
      <c r="Q715" s="23">
        <f>SUMIFS('Src_Billing_Aug'!$M$6:$M$774,'Src_Billing_Aug'!$E$6:$E$774,A715,'Src_Billing_Aug'!$D$6:$D$774,E715)</f>
        <v/>
      </c>
      <c r="R715" s="23">
        <f>Q715-M715</f>
        <v/>
      </c>
      <c r="S715" s="21">
        <f>IF(N715=0,"MISSING CHARGE",IF(N715&gt;1,"DUPLICATE CHARGE",IF(ABS(R715)&lt;0.005,"MATCH","VARIANCE")))</f>
        <v/>
      </c>
      <c r="T715" s="21">
        <f>IF(AND(C715="COVERED",K715&gt;'Parameters &amp; Sources'!$B$13),"BOARD REVIEW - OVER 40 FT","")</f>
        <v/>
      </c>
      <c r="U715" s="21" t="inlineStr">
        <is>
          <t>slip_inventory_2026-08.csv; billing_transactions_2022_2026.csv</t>
        </is>
      </c>
    </row>
    <row r="716">
      <c r="A716" s="17">
        <f>'Src_Inventory'!A776</f>
        <v/>
      </c>
      <c r="B716" s="17">
        <f>'Src_Inventory'!B776</f>
        <v/>
      </c>
      <c r="C716" s="17">
        <f>'Src_Inventory'!G776</f>
        <v/>
      </c>
      <c r="D716" s="17">
        <f>"AC-"&amp;A716</f>
        <v/>
      </c>
      <c r="E716" s="17">
        <f>'Src_Inventory'!L776</f>
        <v/>
      </c>
      <c r="F716" s="17">
        <f>'Src_Inventory'!M776</f>
        <v/>
      </c>
      <c r="G716" s="17">
        <f>'Src_Inventory'!N776</f>
        <v/>
      </c>
      <c r="H716" s="18">
        <f>'Src_Inventory'!O776</f>
        <v/>
      </c>
      <c r="I716" s="18">
        <f>ROUNDUP(H716,0)</f>
        <v/>
      </c>
      <c r="J716" s="18">
        <f>'Src_Inventory'!E776</f>
        <v/>
      </c>
      <c r="K716" s="18">
        <f>MAX(I716,J716)</f>
        <v/>
      </c>
      <c r="L716" s="19">
        <f>IF(C716="COVERED",'Parameters &amp; Sources'!$B$11,'Parameters &amp; Sources'!$B$12)</f>
        <v/>
      </c>
      <c r="M716" s="19">
        <f>K716*L716</f>
        <v/>
      </c>
      <c r="N716" s="20">
        <f>COUNTIFS('Src_Billing_Aug'!$E$6:$E$774,A716,'Src_Billing_Aug'!$D$6:$D$774,E716)</f>
        <v/>
      </c>
      <c r="O716" s="18">
        <f>IF(N716=0,"",SUMIFS('Src_Billing_Aug'!$I$6:$I$774,'Src_Billing_Aug'!$E$6:$E$774,A716,'Src_Billing_Aug'!$D$6:$D$774,E716))</f>
        <v/>
      </c>
      <c r="P716" s="19">
        <f>IF(N716=0,"",SUMIFS('Src_Billing_Aug'!$L$6:$L$774,'Src_Billing_Aug'!$E$6:$E$774,A716,'Src_Billing_Aug'!$D$6:$D$774,E716))</f>
        <v/>
      </c>
      <c r="Q716" s="19">
        <f>SUMIFS('Src_Billing_Aug'!$M$6:$M$774,'Src_Billing_Aug'!$E$6:$E$774,A716,'Src_Billing_Aug'!$D$6:$D$774,E716)</f>
        <v/>
      </c>
      <c r="R716" s="19">
        <f>Q716-M716</f>
        <v/>
      </c>
      <c r="S716" s="17">
        <f>IF(N716=0,"MISSING CHARGE",IF(N716&gt;1,"DUPLICATE CHARGE",IF(ABS(R716)&lt;0.005,"MATCH","VARIANCE")))</f>
        <v/>
      </c>
      <c r="T716" s="17">
        <f>IF(AND(C716="COVERED",K716&gt;'Parameters &amp; Sources'!$B$13),"BOARD REVIEW - OVER 40 FT","")</f>
        <v/>
      </c>
      <c r="U716" s="17" t="inlineStr">
        <is>
          <t>slip_inventory_2026-08.csv; billing_transactions_2022_2026.csv</t>
        </is>
      </c>
    </row>
    <row r="717">
      <c r="A717" s="21">
        <f>'Src_Inventory'!A777</f>
        <v/>
      </c>
      <c r="B717" s="21">
        <f>'Src_Inventory'!B777</f>
        <v/>
      </c>
      <c r="C717" s="21">
        <f>'Src_Inventory'!G777</f>
        <v/>
      </c>
      <c r="D717" s="21">
        <f>"AC-"&amp;A717</f>
        <v/>
      </c>
      <c r="E717" s="21">
        <f>'Src_Inventory'!L777</f>
        <v/>
      </c>
      <c r="F717" s="21">
        <f>'Src_Inventory'!M777</f>
        <v/>
      </c>
      <c r="G717" s="21">
        <f>'Src_Inventory'!N777</f>
        <v/>
      </c>
      <c r="H717" s="22">
        <f>'Src_Inventory'!O777</f>
        <v/>
      </c>
      <c r="I717" s="22">
        <f>ROUNDUP(H717,0)</f>
        <v/>
      </c>
      <c r="J717" s="22">
        <f>'Src_Inventory'!E777</f>
        <v/>
      </c>
      <c r="K717" s="22">
        <f>MAX(I717,J717)</f>
        <v/>
      </c>
      <c r="L717" s="23">
        <f>IF(C717="COVERED",'Parameters &amp; Sources'!$B$11,'Parameters &amp; Sources'!$B$12)</f>
        <v/>
      </c>
      <c r="M717" s="23">
        <f>K717*L717</f>
        <v/>
      </c>
      <c r="N717" s="24">
        <f>COUNTIFS('Src_Billing_Aug'!$E$6:$E$774,A717,'Src_Billing_Aug'!$D$6:$D$774,E717)</f>
        <v/>
      </c>
      <c r="O717" s="22">
        <f>IF(N717=0,"",SUMIFS('Src_Billing_Aug'!$I$6:$I$774,'Src_Billing_Aug'!$E$6:$E$774,A717,'Src_Billing_Aug'!$D$6:$D$774,E717))</f>
        <v/>
      </c>
      <c r="P717" s="23">
        <f>IF(N717=0,"",SUMIFS('Src_Billing_Aug'!$L$6:$L$774,'Src_Billing_Aug'!$E$6:$E$774,A717,'Src_Billing_Aug'!$D$6:$D$774,E717))</f>
        <v/>
      </c>
      <c r="Q717" s="23">
        <f>SUMIFS('Src_Billing_Aug'!$M$6:$M$774,'Src_Billing_Aug'!$E$6:$E$774,A717,'Src_Billing_Aug'!$D$6:$D$774,E717)</f>
        <v/>
      </c>
      <c r="R717" s="23">
        <f>Q717-M717</f>
        <v/>
      </c>
      <c r="S717" s="21">
        <f>IF(N717=0,"MISSING CHARGE",IF(N717&gt;1,"DUPLICATE CHARGE",IF(ABS(R717)&lt;0.005,"MATCH","VARIANCE")))</f>
        <v/>
      </c>
      <c r="T717" s="21">
        <f>IF(AND(C717="COVERED",K717&gt;'Parameters &amp; Sources'!$B$13),"BOARD REVIEW - OVER 40 FT","")</f>
        <v/>
      </c>
      <c r="U717" s="21" t="inlineStr">
        <is>
          <t>slip_inventory_2026-08.csv; billing_transactions_2022_2026.csv</t>
        </is>
      </c>
    </row>
    <row r="718">
      <c r="A718" s="17">
        <f>'Src_Inventory'!A778</f>
        <v/>
      </c>
      <c r="B718" s="17">
        <f>'Src_Inventory'!B778</f>
        <v/>
      </c>
      <c r="C718" s="17">
        <f>'Src_Inventory'!G778</f>
        <v/>
      </c>
      <c r="D718" s="17">
        <f>"AC-"&amp;A718</f>
        <v/>
      </c>
      <c r="E718" s="17">
        <f>'Src_Inventory'!L778</f>
        <v/>
      </c>
      <c r="F718" s="17">
        <f>'Src_Inventory'!M778</f>
        <v/>
      </c>
      <c r="G718" s="17">
        <f>'Src_Inventory'!N778</f>
        <v/>
      </c>
      <c r="H718" s="18">
        <f>'Src_Inventory'!O778</f>
        <v/>
      </c>
      <c r="I718" s="18">
        <f>ROUNDUP(H718,0)</f>
        <v/>
      </c>
      <c r="J718" s="18">
        <f>'Src_Inventory'!E778</f>
        <v/>
      </c>
      <c r="K718" s="18">
        <f>MAX(I718,J718)</f>
        <v/>
      </c>
      <c r="L718" s="19">
        <f>IF(C718="COVERED",'Parameters &amp; Sources'!$B$11,'Parameters &amp; Sources'!$B$12)</f>
        <v/>
      </c>
      <c r="M718" s="19">
        <f>K718*L718</f>
        <v/>
      </c>
      <c r="N718" s="20">
        <f>COUNTIFS('Src_Billing_Aug'!$E$6:$E$774,A718,'Src_Billing_Aug'!$D$6:$D$774,E718)</f>
        <v/>
      </c>
      <c r="O718" s="18">
        <f>IF(N718=0,"",SUMIFS('Src_Billing_Aug'!$I$6:$I$774,'Src_Billing_Aug'!$E$6:$E$774,A718,'Src_Billing_Aug'!$D$6:$D$774,E718))</f>
        <v/>
      </c>
      <c r="P718" s="19">
        <f>IF(N718=0,"",SUMIFS('Src_Billing_Aug'!$L$6:$L$774,'Src_Billing_Aug'!$E$6:$E$774,A718,'Src_Billing_Aug'!$D$6:$D$774,E718))</f>
        <v/>
      </c>
      <c r="Q718" s="19">
        <f>SUMIFS('Src_Billing_Aug'!$M$6:$M$774,'Src_Billing_Aug'!$E$6:$E$774,A718,'Src_Billing_Aug'!$D$6:$D$774,E718)</f>
        <v/>
      </c>
      <c r="R718" s="19">
        <f>Q718-M718</f>
        <v/>
      </c>
      <c r="S718" s="17">
        <f>IF(N718=0,"MISSING CHARGE",IF(N718&gt;1,"DUPLICATE CHARGE",IF(ABS(R718)&lt;0.005,"MATCH","VARIANCE")))</f>
        <v/>
      </c>
      <c r="T718" s="17">
        <f>IF(AND(C718="COVERED",K718&gt;'Parameters &amp; Sources'!$B$13),"BOARD REVIEW - OVER 40 FT","")</f>
        <v/>
      </c>
      <c r="U718" s="17" t="inlineStr">
        <is>
          <t>slip_inventory_2026-08.csv; billing_transactions_2022_2026.csv</t>
        </is>
      </c>
    </row>
    <row r="719">
      <c r="A719" s="21">
        <f>'Src_Inventory'!A779</f>
        <v/>
      </c>
      <c r="B719" s="21">
        <f>'Src_Inventory'!B779</f>
        <v/>
      </c>
      <c r="C719" s="21">
        <f>'Src_Inventory'!G779</f>
        <v/>
      </c>
      <c r="D719" s="21">
        <f>"AC-"&amp;A719</f>
        <v/>
      </c>
      <c r="E719" s="21">
        <f>'Src_Inventory'!L779</f>
        <v/>
      </c>
      <c r="F719" s="21">
        <f>'Src_Inventory'!M779</f>
        <v/>
      </c>
      <c r="G719" s="21">
        <f>'Src_Inventory'!N779</f>
        <v/>
      </c>
      <c r="H719" s="22">
        <f>'Src_Inventory'!O779</f>
        <v/>
      </c>
      <c r="I719" s="22">
        <f>ROUNDUP(H719,0)</f>
        <v/>
      </c>
      <c r="J719" s="22">
        <f>'Src_Inventory'!E779</f>
        <v/>
      </c>
      <c r="K719" s="22">
        <f>MAX(I719,J719)</f>
        <v/>
      </c>
      <c r="L719" s="23">
        <f>IF(C719="COVERED",'Parameters &amp; Sources'!$B$11,'Parameters &amp; Sources'!$B$12)</f>
        <v/>
      </c>
      <c r="M719" s="23">
        <f>K719*L719</f>
        <v/>
      </c>
      <c r="N719" s="24">
        <f>COUNTIFS('Src_Billing_Aug'!$E$6:$E$774,A719,'Src_Billing_Aug'!$D$6:$D$774,E719)</f>
        <v/>
      </c>
      <c r="O719" s="22">
        <f>IF(N719=0,"",SUMIFS('Src_Billing_Aug'!$I$6:$I$774,'Src_Billing_Aug'!$E$6:$E$774,A719,'Src_Billing_Aug'!$D$6:$D$774,E719))</f>
        <v/>
      </c>
      <c r="P719" s="23">
        <f>IF(N719=0,"",SUMIFS('Src_Billing_Aug'!$L$6:$L$774,'Src_Billing_Aug'!$E$6:$E$774,A719,'Src_Billing_Aug'!$D$6:$D$774,E719))</f>
        <v/>
      </c>
      <c r="Q719" s="23">
        <f>SUMIFS('Src_Billing_Aug'!$M$6:$M$774,'Src_Billing_Aug'!$E$6:$E$774,A719,'Src_Billing_Aug'!$D$6:$D$774,E719)</f>
        <v/>
      </c>
      <c r="R719" s="23">
        <f>Q719-M719</f>
        <v/>
      </c>
      <c r="S719" s="21">
        <f>IF(N719=0,"MISSING CHARGE",IF(N719&gt;1,"DUPLICATE CHARGE",IF(ABS(R719)&lt;0.005,"MATCH","VARIANCE")))</f>
        <v/>
      </c>
      <c r="T719" s="21">
        <f>IF(AND(C719="COVERED",K719&gt;'Parameters &amp; Sources'!$B$13),"BOARD REVIEW - OVER 40 FT","")</f>
        <v/>
      </c>
      <c r="U719" s="21" t="inlineStr">
        <is>
          <t>slip_inventory_2026-08.csv; billing_transactions_2022_2026.csv</t>
        </is>
      </c>
    </row>
    <row r="720">
      <c r="A720" s="17">
        <f>'Src_Inventory'!A780</f>
        <v/>
      </c>
      <c r="B720" s="17">
        <f>'Src_Inventory'!B780</f>
        <v/>
      </c>
      <c r="C720" s="17">
        <f>'Src_Inventory'!G780</f>
        <v/>
      </c>
      <c r="D720" s="17">
        <f>"AC-"&amp;A720</f>
        <v/>
      </c>
      <c r="E720" s="17">
        <f>'Src_Inventory'!L780</f>
        <v/>
      </c>
      <c r="F720" s="17">
        <f>'Src_Inventory'!M780</f>
        <v/>
      </c>
      <c r="G720" s="17">
        <f>'Src_Inventory'!N780</f>
        <v/>
      </c>
      <c r="H720" s="18">
        <f>'Src_Inventory'!O780</f>
        <v/>
      </c>
      <c r="I720" s="18">
        <f>ROUNDUP(H720,0)</f>
        <v/>
      </c>
      <c r="J720" s="18">
        <f>'Src_Inventory'!E780</f>
        <v/>
      </c>
      <c r="K720" s="18">
        <f>MAX(I720,J720)</f>
        <v/>
      </c>
      <c r="L720" s="19">
        <f>IF(C720="COVERED",'Parameters &amp; Sources'!$B$11,'Parameters &amp; Sources'!$B$12)</f>
        <v/>
      </c>
      <c r="M720" s="19">
        <f>K720*L720</f>
        <v/>
      </c>
      <c r="N720" s="20">
        <f>COUNTIFS('Src_Billing_Aug'!$E$6:$E$774,A720,'Src_Billing_Aug'!$D$6:$D$774,E720)</f>
        <v/>
      </c>
      <c r="O720" s="18">
        <f>IF(N720=0,"",SUMIFS('Src_Billing_Aug'!$I$6:$I$774,'Src_Billing_Aug'!$E$6:$E$774,A720,'Src_Billing_Aug'!$D$6:$D$774,E720))</f>
        <v/>
      </c>
      <c r="P720" s="19">
        <f>IF(N720=0,"",SUMIFS('Src_Billing_Aug'!$L$6:$L$774,'Src_Billing_Aug'!$E$6:$E$774,A720,'Src_Billing_Aug'!$D$6:$D$774,E720))</f>
        <v/>
      </c>
      <c r="Q720" s="19">
        <f>SUMIFS('Src_Billing_Aug'!$M$6:$M$774,'Src_Billing_Aug'!$E$6:$E$774,A720,'Src_Billing_Aug'!$D$6:$D$774,E720)</f>
        <v/>
      </c>
      <c r="R720" s="19">
        <f>Q720-M720</f>
        <v/>
      </c>
      <c r="S720" s="17">
        <f>IF(N720=0,"MISSING CHARGE",IF(N720&gt;1,"DUPLICATE CHARGE",IF(ABS(R720)&lt;0.005,"MATCH","VARIANCE")))</f>
        <v/>
      </c>
      <c r="T720" s="17">
        <f>IF(AND(C720="COVERED",K720&gt;'Parameters &amp; Sources'!$B$13),"BOARD REVIEW - OVER 40 FT","")</f>
        <v/>
      </c>
      <c r="U720" s="17" t="inlineStr">
        <is>
          <t>slip_inventory_2026-08.csv; billing_transactions_2022_2026.csv</t>
        </is>
      </c>
    </row>
    <row r="721">
      <c r="A721" s="21">
        <f>'Src_Inventory'!A781</f>
        <v/>
      </c>
      <c r="B721" s="21">
        <f>'Src_Inventory'!B781</f>
        <v/>
      </c>
      <c r="C721" s="21">
        <f>'Src_Inventory'!G781</f>
        <v/>
      </c>
      <c r="D721" s="21">
        <f>"AC-"&amp;A721</f>
        <v/>
      </c>
      <c r="E721" s="21">
        <f>'Src_Inventory'!L781</f>
        <v/>
      </c>
      <c r="F721" s="21">
        <f>'Src_Inventory'!M781</f>
        <v/>
      </c>
      <c r="G721" s="21">
        <f>'Src_Inventory'!N781</f>
        <v/>
      </c>
      <c r="H721" s="22">
        <f>'Src_Inventory'!O781</f>
        <v/>
      </c>
      <c r="I721" s="22">
        <f>ROUNDUP(H721,0)</f>
        <v/>
      </c>
      <c r="J721" s="22">
        <f>'Src_Inventory'!E781</f>
        <v/>
      </c>
      <c r="K721" s="22">
        <f>MAX(I721,J721)</f>
        <v/>
      </c>
      <c r="L721" s="23">
        <f>IF(C721="COVERED",'Parameters &amp; Sources'!$B$11,'Parameters &amp; Sources'!$B$12)</f>
        <v/>
      </c>
      <c r="M721" s="23">
        <f>K721*L721</f>
        <v/>
      </c>
      <c r="N721" s="24">
        <f>COUNTIFS('Src_Billing_Aug'!$E$6:$E$774,A721,'Src_Billing_Aug'!$D$6:$D$774,E721)</f>
        <v/>
      </c>
      <c r="O721" s="22">
        <f>IF(N721=0,"",SUMIFS('Src_Billing_Aug'!$I$6:$I$774,'Src_Billing_Aug'!$E$6:$E$774,A721,'Src_Billing_Aug'!$D$6:$D$774,E721))</f>
        <v/>
      </c>
      <c r="P721" s="23">
        <f>IF(N721=0,"",SUMIFS('Src_Billing_Aug'!$L$6:$L$774,'Src_Billing_Aug'!$E$6:$E$774,A721,'Src_Billing_Aug'!$D$6:$D$774,E721))</f>
        <v/>
      </c>
      <c r="Q721" s="23">
        <f>SUMIFS('Src_Billing_Aug'!$M$6:$M$774,'Src_Billing_Aug'!$E$6:$E$774,A721,'Src_Billing_Aug'!$D$6:$D$774,E721)</f>
        <v/>
      </c>
      <c r="R721" s="23">
        <f>Q721-M721</f>
        <v/>
      </c>
      <c r="S721" s="21">
        <f>IF(N721=0,"MISSING CHARGE",IF(N721&gt;1,"DUPLICATE CHARGE",IF(ABS(R721)&lt;0.005,"MATCH","VARIANCE")))</f>
        <v/>
      </c>
      <c r="T721" s="21">
        <f>IF(AND(C721="COVERED",K721&gt;'Parameters &amp; Sources'!$B$13),"BOARD REVIEW - OVER 40 FT","")</f>
        <v/>
      </c>
      <c r="U721" s="21" t="inlineStr">
        <is>
          <t>slip_inventory_2026-08.csv; billing_transactions_2022_2026.csv</t>
        </is>
      </c>
    </row>
    <row r="722">
      <c r="A722" s="17">
        <f>'Src_Inventory'!A782</f>
        <v/>
      </c>
      <c r="B722" s="17">
        <f>'Src_Inventory'!B782</f>
        <v/>
      </c>
      <c r="C722" s="17">
        <f>'Src_Inventory'!G782</f>
        <v/>
      </c>
      <c r="D722" s="17">
        <f>"AC-"&amp;A722</f>
        <v/>
      </c>
      <c r="E722" s="17">
        <f>'Src_Inventory'!L782</f>
        <v/>
      </c>
      <c r="F722" s="17">
        <f>'Src_Inventory'!M782</f>
        <v/>
      </c>
      <c r="G722" s="17">
        <f>'Src_Inventory'!N782</f>
        <v/>
      </c>
      <c r="H722" s="18">
        <f>'Src_Inventory'!O782</f>
        <v/>
      </c>
      <c r="I722" s="18">
        <f>ROUNDUP(H722,0)</f>
        <v/>
      </c>
      <c r="J722" s="18">
        <f>'Src_Inventory'!E782</f>
        <v/>
      </c>
      <c r="K722" s="18">
        <f>MAX(I722,J722)</f>
        <v/>
      </c>
      <c r="L722" s="19">
        <f>IF(C722="COVERED",'Parameters &amp; Sources'!$B$11,'Parameters &amp; Sources'!$B$12)</f>
        <v/>
      </c>
      <c r="M722" s="19">
        <f>K722*L722</f>
        <v/>
      </c>
      <c r="N722" s="20">
        <f>COUNTIFS('Src_Billing_Aug'!$E$6:$E$774,A722,'Src_Billing_Aug'!$D$6:$D$774,E722)</f>
        <v/>
      </c>
      <c r="O722" s="18">
        <f>IF(N722=0,"",SUMIFS('Src_Billing_Aug'!$I$6:$I$774,'Src_Billing_Aug'!$E$6:$E$774,A722,'Src_Billing_Aug'!$D$6:$D$774,E722))</f>
        <v/>
      </c>
      <c r="P722" s="19">
        <f>IF(N722=0,"",SUMIFS('Src_Billing_Aug'!$L$6:$L$774,'Src_Billing_Aug'!$E$6:$E$774,A722,'Src_Billing_Aug'!$D$6:$D$774,E722))</f>
        <v/>
      </c>
      <c r="Q722" s="19">
        <f>SUMIFS('Src_Billing_Aug'!$M$6:$M$774,'Src_Billing_Aug'!$E$6:$E$774,A722,'Src_Billing_Aug'!$D$6:$D$774,E722)</f>
        <v/>
      </c>
      <c r="R722" s="19">
        <f>Q722-M722</f>
        <v/>
      </c>
      <c r="S722" s="17">
        <f>IF(N722=0,"MISSING CHARGE",IF(N722&gt;1,"DUPLICATE CHARGE",IF(ABS(R722)&lt;0.005,"MATCH","VARIANCE")))</f>
        <v/>
      </c>
      <c r="T722" s="17">
        <f>IF(AND(C722="COVERED",K722&gt;'Parameters &amp; Sources'!$B$13),"BOARD REVIEW - OVER 40 FT","")</f>
        <v/>
      </c>
      <c r="U722" s="17" t="inlineStr">
        <is>
          <t>slip_inventory_2026-08.csv; billing_transactions_2022_2026.csv</t>
        </is>
      </c>
    </row>
    <row r="723">
      <c r="A723" s="21">
        <f>'Src_Inventory'!A783</f>
        <v/>
      </c>
      <c r="B723" s="21">
        <f>'Src_Inventory'!B783</f>
        <v/>
      </c>
      <c r="C723" s="21">
        <f>'Src_Inventory'!G783</f>
        <v/>
      </c>
      <c r="D723" s="21">
        <f>"AC-"&amp;A723</f>
        <v/>
      </c>
      <c r="E723" s="21">
        <f>'Src_Inventory'!L783</f>
        <v/>
      </c>
      <c r="F723" s="21">
        <f>'Src_Inventory'!M783</f>
        <v/>
      </c>
      <c r="G723" s="21">
        <f>'Src_Inventory'!N783</f>
        <v/>
      </c>
      <c r="H723" s="22">
        <f>'Src_Inventory'!O783</f>
        <v/>
      </c>
      <c r="I723" s="22">
        <f>ROUNDUP(H723,0)</f>
        <v/>
      </c>
      <c r="J723" s="22">
        <f>'Src_Inventory'!E783</f>
        <v/>
      </c>
      <c r="K723" s="22">
        <f>MAX(I723,J723)</f>
        <v/>
      </c>
      <c r="L723" s="23">
        <f>IF(C723="COVERED",'Parameters &amp; Sources'!$B$11,'Parameters &amp; Sources'!$B$12)</f>
        <v/>
      </c>
      <c r="M723" s="23">
        <f>K723*L723</f>
        <v/>
      </c>
      <c r="N723" s="24">
        <f>COUNTIFS('Src_Billing_Aug'!$E$6:$E$774,A723,'Src_Billing_Aug'!$D$6:$D$774,E723)</f>
        <v/>
      </c>
      <c r="O723" s="22">
        <f>IF(N723=0,"",SUMIFS('Src_Billing_Aug'!$I$6:$I$774,'Src_Billing_Aug'!$E$6:$E$774,A723,'Src_Billing_Aug'!$D$6:$D$774,E723))</f>
        <v/>
      </c>
      <c r="P723" s="23">
        <f>IF(N723=0,"",SUMIFS('Src_Billing_Aug'!$L$6:$L$774,'Src_Billing_Aug'!$E$6:$E$774,A723,'Src_Billing_Aug'!$D$6:$D$774,E723))</f>
        <v/>
      </c>
      <c r="Q723" s="23">
        <f>SUMIFS('Src_Billing_Aug'!$M$6:$M$774,'Src_Billing_Aug'!$E$6:$E$774,A723,'Src_Billing_Aug'!$D$6:$D$774,E723)</f>
        <v/>
      </c>
      <c r="R723" s="23">
        <f>Q723-M723</f>
        <v/>
      </c>
      <c r="S723" s="21">
        <f>IF(N723=0,"MISSING CHARGE",IF(N723&gt;1,"DUPLICATE CHARGE",IF(ABS(R723)&lt;0.005,"MATCH","VARIANCE")))</f>
        <v/>
      </c>
      <c r="T723" s="21">
        <f>IF(AND(C723="COVERED",K723&gt;'Parameters &amp; Sources'!$B$13),"BOARD REVIEW - OVER 40 FT","")</f>
        <v/>
      </c>
      <c r="U723" s="21" t="inlineStr">
        <is>
          <t>slip_inventory_2026-08.csv; billing_transactions_2022_2026.csv</t>
        </is>
      </c>
    </row>
    <row r="724">
      <c r="A724" s="17">
        <f>'Src_Inventory'!A784</f>
        <v/>
      </c>
      <c r="B724" s="17">
        <f>'Src_Inventory'!B784</f>
        <v/>
      </c>
      <c r="C724" s="17">
        <f>'Src_Inventory'!G784</f>
        <v/>
      </c>
      <c r="D724" s="17">
        <f>"AC-"&amp;A724</f>
        <v/>
      </c>
      <c r="E724" s="17">
        <f>'Src_Inventory'!L784</f>
        <v/>
      </c>
      <c r="F724" s="17">
        <f>'Src_Inventory'!M784</f>
        <v/>
      </c>
      <c r="G724" s="17">
        <f>'Src_Inventory'!N784</f>
        <v/>
      </c>
      <c r="H724" s="18">
        <f>'Src_Inventory'!O784</f>
        <v/>
      </c>
      <c r="I724" s="18">
        <f>ROUNDUP(H724,0)</f>
        <v/>
      </c>
      <c r="J724" s="18">
        <f>'Src_Inventory'!E784</f>
        <v/>
      </c>
      <c r="K724" s="18">
        <f>MAX(I724,J724)</f>
        <v/>
      </c>
      <c r="L724" s="19">
        <f>IF(C724="COVERED",'Parameters &amp; Sources'!$B$11,'Parameters &amp; Sources'!$B$12)</f>
        <v/>
      </c>
      <c r="M724" s="19">
        <f>K724*L724</f>
        <v/>
      </c>
      <c r="N724" s="20">
        <f>COUNTIFS('Src_Billing_Aug'!$E$6:$E$774,A724,'Src_Billing_Aug'!$D$6:$D$774,E724)</f>
        <v/>
      </c>
      <c r="O724" s="18">
        <f>IF(N724=0,"",SUMIFS('Src_Billing_Aug'!$I$6:$I$774,'Src_Billing_Aug'!$E$6:$E$774,A724,'Src_Billing_Aug'!$D$6:$D$774,E724))</f>
        <v/>
      </c>
      <c r="P724" s="19">
        <f>IF(N724=0,"",SUMIFS('Src_Billing_Aug'!$L$6:$L$774,'Src_Billing_Aug'!$E$6:$E$774,A724,'Src_Billing_Aug'!$D$6:$D$774,E724))</f>
        <v/>
      </c>
      <c r="Q724" s="19">
        <f>SUMIFS('Src_Billing_Aug'!$M$6:$M$774,'Src_Billing_Aug'!$E$6:$E$774,A724,'Src_Billing_Aug'!$D$6:$D$774,E724)</f>
        <v/>
      </c>
      <c r="R724" s="19">
        <f>Q724-M724</f>
        <v/>
      </c>
      <c r="S724" s="17">
        <f>IF(N724=0,"MISSING CHARGE",IF(N724&gt;1,"DUPLICATE CHARGE",IF(ABS(R724)&lt;0.005,"MATCH","VARIANCE")))</f>
        <v/>
      </c>
      <c r="T724" s="17">
        <f>IF(AND(C724="COVERED",K724&gt;'Parameters &amp; Sources'!$B$13),"BOARD REVIEW - OVER 40 FT","")</f>
        <v/>
      </c>
      <c r="U724" s="17" t="inlineStr">
        <is>
          <t>slip_inventory_2026-08.csv; billing_transactions_2022_2026.csv</t>
        </is>
      </c>
    </row>
    <row r="725">
      <c r="A725" s="21">
        <f>'Src_Inventory'!A785</f>
        <v/>
      </c>
      <c r="B725" s="21">
        <f>'Src_Inventory'!B785</f>
        <v/>
      </c>
      <c r="C725" s="21">
        <f>'Src_Inventory'!G785</f>
        <v/>
      </c>
      <c r="D725" s="21">
        <f>"AC-"&amp;A725</f>
        <v/>
      </c>
      <c r="E725" s="21">
        <f>'Src_Inventory'!L785</f>
        <v/>
      </c>
      <c r="F725" s="21">
        <f>'Src_Inventory'!M785</f>
        <v/>
      </c>
      <c r="G725" s="21">
        <f>'Src_Inventory'!N785</f>
        <v/>
      </c>
      <c r="H725" s="22">
        <f>'Src_Inventory'!O785</f>
        <v/>
      </c>
      <c r="I725" s="22">
        <f>ROUNDUP(H725,0)</f>
        <v/>
      </c>
      <c r="J725" s="22">
        <f>'Src_Inventory'!E785</f>
        <v/>
      </c>
      <c r="K725" s="22">
        <f>MAX(I725,J725)</f>
        <v/>
      </c>
      <c r="L725" s="23">
        <f>IF(C725="COVERED",'Parameters &amp; Sources'!$B$11,'Parameters &amp; Sources'!$B$12)</f>
        <v/>
      </c>
      <c r="M725" s="23">
        <f>K725*L725</f>
        <v/>
      </c>
      <c r="N725" s="24">
        <f>COUNTIFS('Src_Billing_Aug'!$E$6:$E$774,A725,'Src_Billing_Aug'!$D$6:$D$774,E725)</f>
        <v/>
      </c>
      <c r="O725" s="22">
        <f>IF(N725=0,"",SUMIFS('Src_Billing_Aug'!$I$6:$I$774,'Src_Billing_Aug'!$E$6:$E$774,A725,'Src_Billing_Aug'!$D$6:$D$774,E725))</f>
        <v/>
      </c>
      <c r="P725" s="23">
        <f>IF(N725=0,"",SUMIFS('Src_Billing_Aug'!$L$6:$L$774,'Src_Billing_Aug'!$E$6:$E$774,A725,'Src_Billing_Aug'!$D$6:$D$774,E725))</f>
        <v/>
      </c>
      <c r="Q725" s="23">
        <f>SUMIFS('Src_Billing_Aug'!$M$6:$M$774,'Src_Billing_Aug'!$E$6:$E$774,A725,'Src_Billing_Aug'!$D$6:$D$774,E725)</f>
        <v/>
      </c>
      <c r="R725" s="23">
        <f>Q725-M725</f>
        <v/>
      </c>
      <c r="S725" s="21">
        <f>IF(N725=0,"MISSING CHARGE",IF(N725&gt;1,"DUPLICATE CHARGE",IF(ABS(R725)&lt;0.005,"MATCH","VARIANCE")))</f>
        <v/>
      </c>
      <c r="T725" s="21">
        <f>IF(AND(C725="COVERED",K725&gt;'Parameters &amp; Sources'!$B$13),"BOARD REVIEW - OVER 40 FT","")</f>
        <v/>
      </c>
      <c r="U725" s="21" t="inlineStr">
        <is>
          <t>slip_inventory_2026-08.csv; billing_transactions_2022_2026.csv</t>
        </is>
      </c>
    </row>
    <row r="726">
      <c r="A726" s="17">
        <f>'Src_Inventory'!A786</f>
        <v/>
      </c>
      <c r="B726" s="17">
        <f>'Src_Inventory'!B786</f>
        <v/>
      </c>
      <c r="C726" s="17">
        <f>'Src_Inventory'!G786</f>
        <v/>
      </c>
      <c r="D726" s="17">
        <f>"AC-"&amp;A726</f>
        <v/>
      </c>
      <c r="E726" s="17">
        <f>'Src_Inventory'!L786</f>
        <v/>
      </c>
      <c r="F726" s="17">
        <f>'Src_Inventory'!M786</f>
        <v/>
      </c>
      <c r="G726" s="17">
        <f>'Src_Inventory'!N786</f>
        <v/>
      </c>
      <c r="H726" s="18">
        <f>'Src_Inventory'!O786</f>
        <v/>
      </c>
      <c r="I726" s="18">
        <f>ROUNDUP(H726,0)</f>
        <v/>
      </c>
      <c r="J726" s="18">
        <f>'Src_Inventory'!E786</f>
        <v/>
      </c>
      <c r="K726" s="18">
        <f>MAX(I726,J726)</f>
        <v/>
      </c>
      <c r="L726" s="19">
        <f>IF(C726="COVERED",'Parameters &amp; Sources'!$B$11,'Parameters &amp; Sources'!$B$12)</f>
        <v/>
      </c>
      <c r="M726" s="19">
        <f>K726*L726</f>
        <v/>
      </c>
      <c r="N726" s="20">
        <f>COUNTIFS('Src_Billing_Aug'!$E$6:$E$774,A726,'Src_Billing_Aug'!$D$6:$D$774,E726)</f>
        <v/>
      </c>
      <c r="O726" s="18">
        <f>IF(N726=0,"",SUMIFS('Src_Billing_Aug'!$I$6:$I$774,'Src_Billing_Aug'!$E$6:$E$774,A726,'Src_Billing_Aug'!$D$6:$D$774,E726))</f>
        <v/>
      </c>
      <c r="P726" s="19">
        <f>IF(N726=0,"",SUMIFS('Src_Billing_Aug'!$L$6:$L$774,'Src_Billing_Aug'!$E$6:$E$774,A726,'Src_Billing_Aug'!$D$6:$D$774,E726))</f>
        <v/>
      </c>
      <c r="Q726" s="19">
        <f>SUMIFS('Src_Billing_Aug'!$M$6:$M$774,'Src_Billing_Aug'!$E$6:$E$774,A726,'Src_Billing_Aug'!$D$6:$D$774,E726)</f>
        <v/>
      </c>
      <c r="R726" s="19">
        <f>Q726-M726</f>
        <v/>
      </c>
      <c r="S726" s="17">
        <f>IF(N726=0,"MISSING CHARGE",IF(N726&gt;1,"DUPLICATE CHARGE",IF(ABS(R726)&lt;0.005,"MATCH","VARIANCE")))</f>
        <v/>
      </c>
      <c r="T726" s="17">
        <f>IF(AND(C726="COVERED",K726&gt;'Parameters &amp; Sources'!$B$13),"BOARD REVIEW - OVER 40 FT","")</f>
        <v/>
      </c>
      <c r="U726" s="17" t="inlineStr">
        <is>
          <t>slip_inventory_2026-08.csv; billing_transactions_2022_2026.csv</t>
        </is>
      </c>
    </row>
    <row r="727">
      <c r="A727" s="21">
        <f>'Src_Inventory'!A788</f>
        <v/>
      </c>
      <c r="B727" s="21">
        <f>'Src_Inventory'!B788</f>
        <v/>
      </c>
      <c r="C727" s="21">
        <f>'Src_Inventory'!G788</f>
        <v/>
      </c>
      <c r="D727" s="21">
        <f>"AC-"&amp;A727</f>
        <v/>
      </c>
      <c r="E727" s="21">
        <f>'Src_Inventory'!L788</f>
        <v/>
      </c>
      <c r="F727" s="21">
        <f>'Src_Inventory'!M788</f>
        <v/>
      </c>
      <c r="G727" s="21">
        <f>'Src_Inventory'!N788</f>
        <v/>
      </c>
      <c r="H727" s="22">
        <f>'Src_Inventory'!O788</f>
        <v/>
      </c>
      <c r="I727" s="22">
        <f>ROUNDUP(H727,0)</f>
        <v/>
      </c>
      <c r="J727" s="22">
        <f>'Src_Inventory'!E788</f>
        <v/>
      </c>
      <c r="K727" s="22">
        <f>MAX(I727,J727)</f>
        <v/>
      </c>
      <c r="L727" s="23">
        <f>IF(C727="COVERED",'Parameters &amp; Sources'!$B$11,'Parameters &amp; Sources'!$B$12)</f>
        <v/>
      </c>
      <c r="M727" s="23">
        <f>K727*L727</f>
        <v/>
      </c>
      <c r="N727" s="24">
        <f>COUNTIFS('Src_Billing_Aug'!$E$6:$E$774,A727,'Src_Billing_Aug'!$D$6:$D$774,E727)</f>
        <v/>
      </c>
      <c r="O727" s="22">
        <f>IF(N727=0,"",SUMIFS('Src_Billing_Aug'!$I$6:$I$774,'Src_Billing_Aug'!$E$6:$E$774,A727,'Src_Billing_Aug'!$D$6:$D$774,E727))</f>
        <v/>
      </c>
      <c r="P727" s="23">
        <f>IF(N727=0,"",SUMIFS('Src_Billing_Aug'!$L$6:$L$774,'Src_Billing_Aug'!$E$6:$E$774,A727,'Src_Billing_Aug'!$D$6:$D$774,E727))</f>
        <v/>
      </c>
      <c r="Q727" s="23">
        <f>SUMIFS('Src_Billing_Aug'!$M$6:$M$774,'Src_Billing_Aug'!$E$6:$E$774,A727,'Src_Billing_Aug'!$D$6:$D$774,E727)</f>
        <v/>
      </c>
      <c r="R727" s="23">
        <f>Q727-M727</f>
        <v/>
      </c>
      <c r="S727" s="21">
        <f>IF(N727=0,"MISSING CHARGE",IF(N727&gt;1,"DUPLICATE CHARGE",IF(ABS(R727)&lt;0.005,"MATCH","VARIANCE")))</f>
        <v/>
      </c>
      <c r="T727" s="21">
        <f>IF(AND(C727="COVERED",K727&gt;'Parameters &amp; Sources'!$B$13),"BOARD REVIEW - OVER 40 FT","")</f>
        <v/>
      </c>
      <c r="U727" s="21" t="inlineStr">
        <is>
          <t>slip_inventory_2026-08.csv; billing_transactions_2022_2026.csv</t>
        </is>
      </c>
    </row>
    <row r="728">
      <c r="A728" s="17">
        <f>'Src_Inventory'!A789</f>
        <v/>
      </c>
      <c r="B728" s="17">
        <f>'Src_Inventory'!B789</f>
        <v/>
      </c>
      <c r="C728" s="17">
        <f>'Src_Inventory'!G789</f>
        <v/>
      </c>
      <c r="D728" s="17">
        <f>"AC-"&amp;A728</f>
        <v/>
      </c>
      <c r="E728" s="17">
        <f>'Src_Inventory'!L789</f>
        <v/>
      </c>
      <c r="F728" s="17">
        <f>'Src_Inventory'!M789</f>
        <v/>
      </c>
      <c r="G728" s="17">
        <f>'Src_Inventory'!N789</f>
        <v/>
      </c>
      <c r="H728" s="18">
        <f>'Src_Inventory'!O789</f>
        <v/>
      </c>
      <c r="I728" s="18">
        <f>ROUNDUP(H728,0)</f>
        <v/>
      </c>
      <c r="J728" s="18">
        <f>'Src_Inventory'!E789</f>
        <v/>
      </c>
      <c r="K728" s="18">
        <f>MAX(I728,J728)</f>
        <v/>
      </c>
      <c r="L728" s="19">
        <f>IF(C728="COVERED",'Parameters &amp; Sources'!$B$11,'Parameters &amp; Sources'!$B$12)</f>
        <v/>
      </c>
      <c r="M728" s="19">
        <f>K728*L728</f>
        <v/>
      </c>
      <c r="N728" s="20">
        <f>COUNTIFS('Src_Billing_Aug'!$E$6:$E$774,A728,'Src_Billing_Aug'!$D$6:$D$774,E728)</f>
        <v/>
      </c>
      <c r="O728" s="18">
        <f>IF(N728=0,"",SUMIFS('Src_Billing_Aug'!$I$6:$I$774,'Src_Billing_Aug'!$E$6:$E$774,A728,'Src_Billing_Aug'!$D$6:$D$774,E728))</f>
        <v/>
      </c>
      <c r="P728" s="19">
        <f>IF(N728=0,"",SUMIFS('Src_Billing_Aug'!$L$6:$L$774,'Src_Billing_Aug'!$E$6:$E$774,A728,'Src_Billing_Aug'!$D$6:$D$774,E728))</f>
        <v/>
      </c>
      <c r="Q728" s="19">
        <f>SUMIFS('Src_Billing_Aug'!$M$6:$M$774,'Src_Billing_Aug'!$E$6:$E$774,A728,'Src_Billing_Aug'!$D$6:$D$774,E728)</f>
        <v/>
      </c>
      <c r="R728" s="19">
        <f>Q728-M728</f>
        <v/>
      </c>
      <c r="S728" s="17">
        <f>IF(N728=0,"MISSING CHARGE",IF(N728&gt;1,"DUPLICATE CHARGE",IF(ABS(R728)&lt;0.005,"MATCH","VARIANCE")))</f>
        <v/>
      </c>
      <c r="T728" s="17">
        <f>IF(AND(C728="COVERED",K728&gt;'Parameters &amp; Sources'!$B$13),"BOARD REVIEW - OVER 40 FT","")</f>
        <v/>
      </c>
      <c r="U728" s="17" t="inlineStr">
        <is>
          <t>slip_inventory_2026-08.csv; billing_transactions_2022_2026.csv</t>
        </is>
      </c>
    </row>
    <row r="729">
      <c r="A729" s="21">
        <f>'Src_Inventory'!A790</f>
        <v/>
      </c>
      <c r="B729" s="21">
        <f>'Src_Inventory'!B790</f>
        <v/>
      </c>
      <c r="C729" s="21">
        <f>'Src_Inventory'!G790</f>
        <v/>
      </c>
      <c r="D729" s="21">
        <f>"AC-"&amp;A729</f>
        <v/>
      </c>
      <c r="E729" s="21">
        <f>'Src_Inventory'!L790</f>
        <v/>
      </c>
      <c r="F729" s="21">
        <f>'Src_Inventory'!M790</f>
        <v/>
      </c>
      <c r="G729" s="21">
        <f>'Src_Inventory'!N790</f>
        <v/>
      </c>
      <c r="H729" s="22">
        <f>'Src_Inventory'!O790</f>
        <v/>
      </c>
      <c r="I729" s="22">
        <f>ROUNDUP(H729,0)</f>
        <v/>
      </c>
      <c r="J729" s="22">
        <f>'Src_Inventory'!E790</f>
        <v/>
      </c>
      <c r="K729" s="22">
        <f>MAX(I729,J729)</f>
        <v/>
      </c>
      <c r="L729" s="23">
        <f>IF(C729="COVERED",'Parameters &amp; Sources'!$B$11,'Parameters &amp; Sources'!$B$12)</f>
        <v/>
      </c>
      <c r="M729" s="23">
        <f>K729*L729</f>
        <v/>
      </c>
      <c r="N729" s="24">
        <f>COUNTIFS('Src_Billing_Aug'!$E$6:$E$774,A729,'Src_Billing_Aug'!$D$6:$D$774,E729)</f>
        <v/>
      </c>
      <c r="O729" s="22">
        <f>IF(N729=0,"",SUMIFS('Src_Billing_Aug'!$I$6:$I$774,'Src_Billing_Aug'!$E$6:$E$774,A729,'Src_Billing_Aug'!$D$6:$D$774,E729))</f>
        <v/>
      </c>
      <c r="P729" s="23">
        <f>IF(N729=0,"",SUMIFS('Src_Billing_Aug'!$L$6:$L$774,'Src_Billing_Aug'!$E$6:$E$774,A729,'Src_Billing_Aug'!$D$6:$D$774,E729))</f>
        <v/>
      </c>
      <c r="Q729" s="23">
        <f>SUMIFS('Src_Billing_Aug'!$M$6:$M$774,'Src_Billing_Aug'!$E$6:$E$774,A729,'Src_Billing_Aug'!$D$6:$D$774,E729)</f>
        <v/>
      </c>
      <c r="R729" s="23">
        <f>Q729-M729</f>
        <v/>
      </c>
      <c r="S729" s="21">
        <f>IF(N729=0,"MISSING CHARGE",IF(N729&gt;1,"DUPLICATE CHARGE",IF(ABS(R729)&lt;0.005,"MATCH","VARIANCE")))</f>
        <v/>
      </c>
      <c r="T729" s="21">
        <f>IF(AND(C729="COVERED",K729&gt;'Parameters &amp; Sources'!$B$13),"BOARD REVIEW - OVER 40 FT","")</f>
        <v/>
      </c>
      <c r="U729" s="21" t="inlineStr">
        <is>
          <t>slip_inventory_2026-08.csv; billing_transactions_2022_2026.csv</t>
        </is>
      </c>
    </row>
    <row r="730">
      <c r="A730" s="17">
        <f>'Src_Inventory'!A791</f>
        <v/>
      </c>
      <c r="B730" s="17">
        <f>'Src_Inventory'!B791</f>
        <v/>
      </c>
      <c r="C730" s="17">
        <f>'Src_Inventory'!G791</f>
        <v/>
      </c>
      <c r="D730" s="17">
        <f>"AC-"&amp;A730</f>
        <v/>
      </c>
      <c r="E730" s="17">
        <f>'Src_Inventory'!L791</f>
        <v/>
      </c>
      <c r="F730" s="17">
        <f>'Src_Inventory'!M791</f>
        <v/>
      </c>
      <c r="G730" s="17">
        <f>'Src_Inventory'!N791</f>
        <v/>
      </c>
      <c r="H730" s="18">
        <f>'Src_Inventory'!O791</f>
        <v/>
      </c>
      <c r="I730" s="18">
        <f>ROUNDUP(H730,0)</f>
        <v/>
      </c>
      <c r="J730" s="18">
        <f>'Src_Inventory'!E791</f>
        <v/>
      </c>
      <c r="K730" s="18">
        <f>MAX(I730,J730)</f>
        <v/>
      </c>
      <c r="L730" s="19">
        <f>IF(C730="COVERED",'Parameters &amp; Sources'!$B$11,'Parameters &amp; Sources'!$B$12)</f>
        <v/>
      </c>
      <c r="M730" s="19">
        <f>K730*L730</f>
        <v/>
      </c>
      <c r="N730" s="20">
        <f>COUNTIFS('Src_Billing_Aug'!$E$6:$E$774,A730,'Src_Billing_Aug'!$D$6:$D$774,E730)</f>
        <v/>
      </c>
      <c r="O730" s="18">
        <f>IF(N730=0,"",SUMIFS('Src_Billing_Aug'!$I$6:$I$774,'Src_Billing_Aug'!$E$6:$E$774,A730,'Src_Billing_Aug'!$D$6:$D$774,E730))</f>
        <v/>
      </c>
      <c r="P730" s="19">
        <f>IF(N730=0,"",SUMIFS('Src_Billing_Aug'!$L$6:$L$774,'Src_Billing_Aug'!$E$6:$E$774,A730,'Src_Billing_Aug'!$D$6:$D$774,E730))</f>
        <v/>
      </c>
      <c r="Q730" s="19">
        <f>SUMIFS('Src_Billing_Aug'!$M$6:$M$774,'Src_Billing_Aug'!$E$6:$E$774,A730,'Src_Billing_Aug'!$D$6:$D$774,E730)</f>
        <v/>
      </c>
      <c r="R730" s="19">
        <f>Q730-M730</f>
        <v/>
      </c>
      <c r="S730" s="17">
        <f>IF(N730=0,"MISSING CHARGE",IF(N730&gt;1,"DUPLICATE CHARGE",IF(ABS(R730)&lt;0.005,"MATCH","VARIANCE")))</f>
        <v/>
      </c>
      <c r="T730" s="17">
        <f>IF(AND(C730="COVERED",K730&gt;'Parameters &amp; Sources'!$B$13),"BOARD REVIEW - OVER 40 FT","")</f>
        <v/>
      </c>
      <c r="U730" s="17" t="inlineStr">
        <is>
          <t>slip_inventory_2026-08.csv; billing_transactions_2022_2026.csv</t>
        </is>
      </c>
    </row>
    <row r="731">
      <c r="A731" s="21">
        <f>'Src_Inventory'!A792</f>
        <v/>
      </c>
      <c r="B731" s="21">
        <f>'Src_Inventory'!B792</f>
        <v/>
      </c>
      <c r="C731" s="21">
        <f>'Src_Inventory'!G792</f>
        <v/>
      </c>
      <c r="D731" s="21">
        <f>"AC-"&amp;A731</f>
        <v/>
      </c>
      <c r="E731" s="21">
        <f>'Src_Inventory'!L792</f>
        <v/>
      </c>
      <c r="F731" s="21">
        <f>'Src_Inventory'!M792</f>
        <v/>
      </c>
      <c r="G731" s="21">
        <f>'Src_Inventory'!N792</f>
        <v/>
      </c>
      <c r="H731" s="22">
        <f>'Src_Inventory'!O792</f>
        <v/>
      </c>
      <c r="I731" s="22">
        <f>ROUNDUP(H731,0)</f>
        <v/>
      </c>
      <c r="J731" s="22">
        <f>'Src_Inventory'!E792</f>
        <v/>
      </c>
      <c r="K731" s="22">
        <f>MAX(I731,J731)</f>
        <v/>
      </c>
      <c r="L731" s="23">
        <f>IF(C731="COVERED",'Parameters &amp; Sources'!$B$11,'Parameters &amp; Sources'!$B$12)</f>
        <v/>
      </c>
      <c r="M731" s="23">
        <f>K731*L731</f>
        <v/>
      </c>
      <c r="N731" s="24">
        <f>COUNTIFS('Src_Billing_Aug'!$E$6:$E$774,A731,'Src_Billing_Aug'!$D$6:$D$774,E731)</f>
        <v/>
      </c>
      <c r="O731" s="22">
        <f>IF(N731=0,"",SUMIFS('Src_Billing_Aug'!$I$6:$I$774,'Src_Billing_Aug'!$E$6:$E$774,A731,'Src_Billing_Aug'!$D$6:$D$774,E731))</f>
        <v/>
      </c>
      <c r="P731" s="23">
        <f>IF(N731=0,"",SUMIFS('Src_Billing_Aug'!$L$6:$L$774,'Src_Billing_Aug'!$E$6:$E$774,A731,'Src_Billing_Aug'!$D$6:$D$774,E731))</f>
        <v/>
      </c>
      <c r="Q731" s="23">
        <f>SUMIFS('Src_Billing_Aug'!$M$6:$M$774,'Src_Billing_Aug'!$E$6:$E$774,A731,'Src_Billing_Aug'!$D$6:$D$774,E731)</f>
        <v/>
      </c>
      <c r="R731" s="23">
        <f>Q731-M731</f>
        <v/>
      </c>
      <c r="S731" s="21">
        <f>IF(N731=0,"MISSING CHARGE",IF(N731&gt;1,"DUPLICATE CHARGE",IF(ABS(R731)&lt;0.005,"MATCH","VARIANCE")))</f>
        <v/>
      </c>
      <c r="T731" s="21">
        <f>IF(AND(C731="COVERED",K731&gt;'Parameters &amp; Sources'!$B$13),"BOARD REVIEW - OVER 40 FT","")</f>
        <v/>
      </c>
      <c r="U731" s="21" t="inlineStr">
        <is>
          <t>slip_inventory_2026-08.csv; billing_transactions_2022_2026.csv</t>
        </is>
      </c>
    </row>
    <row r="732">
      <c r="A732" s="17">
        <f>'Src_Inventory'!A793</f>
        <v/>
      </c>
      <c r="B732" s="17">
        <f>'Src_Inventory'!B793</f>
        <v/>
      </c>
      <c r="C732" s="17">
        <f>'Src_Inventory'!G793</f>
        <v/>
      </c>
      <c r="D732" s="17">
        <f>"AC-"&amp;A732</f>
        <v/>
      </c>
      <c r="E732" s="17">
        <f>'Src_Inventory'!L793</f>
        <v/>
      </c>
      <c r="F732" s="17">
        <f>'Src_Inventory'!M793</f>
        <v/>
      </c>
      <c r="G732" s="17">
        <f>'Src_Inventory'!N793</f>
        <v/>
      </c>
      <c r="H732" s="18">
        <f>'Src_Inventory'!O793</f>
        <v/>
      </c>
      <c r="I732" s="18">
        <f>ROUNDUP(H732,0)</f>
        <v/>
      </c>
      <c r="J732" s="18">
        <f>'Src_Inventory'!E793</f>
        <v/>
      </c>
      <c r="K732" s="18">
        <f>MAX(I732,J732)</f>
        <v/>
      </c>
      <c r="L732" s="19">
        <f>IF(C732="COVERED",'Parameters &amp; Sources'!$B$11,'Parameters &amp; Sources'!$B$12)</f>
        <v/>
      </c>
      <c r="M732" s="19">
        <f>K732*L732</f>
        <v/>
      </c>
      <c r="N732" s="20">
        <f>COUNTIFS('Src_Billing_Aug'!$E$6:$E$774,A732,'Src_Billing_Aug'!$D$6:$D$774,E732)</f>
        <v/>
      </c>
      <c r="O732" s="18">
        <f>IF(N732=0,"",SUMIFS('Src_Billing_Aug'!$I$6:$I$774,'Src_Billing_Aug'!$E$6:$E$774,A732,'Src_Billing_Aug'!$D$6:$D$774,E732))</f>
        <v/>
      </c>
      <c r="P732" s="19">
        <f>IF(N732=0,"",SUMIFS('Src_Billing_Aug'!$L$6:$L$774,'Src_Billing_Aug'!$E$6:$E$774,A732,'Src_Billing_Aug'!$D$6:$D$774,E732))</f>
        <v/>
      </c>
      <c r="Q732" s="19">
        <f>SUMIFS('Src_Billing_Aug'!$M$6:$M$774,'Src_Billing_Aug'!$E$6:$E$774,A732,'Src_Billing_Aug'!$D$6:$D$774,E732)</f>
        <v/>
      </c>
      <c r="R732" s="19">
        <f>Q732-M732</f>
        <v/>
      </c>
      <c r="S732" s="17">
        <f>IF(N732=0,"MISSING CHARGE",IF(N732&gt;1,"DUPLICATE CHARGE",IF(ABS(R732)&lt;0.005,"MATCH","VARIANCE")))</f>
        <v/>
      </c>
      <c r="T732" s="17">
        <f>IF(AND(C732="COVERED",K732&gt;'Parameters &amp; Sources'!$B$13),"BOARD REVIEW - OVER 40 FT","")</f>
        <v/>
      </c>
      <c r="U732" s="17" t="inlineStr">
        <is>
          <t>slip_inventory_2026-08.csv; billing_transactions_2022_2026.csv</t>
        </is>
      </c>
    </row>
    <row r="733">
      <c r="A733" s="21">
        <f>'Src_Inventory'!A794</f>
        <v/>
      </c>
      <c r="B733" s="21">
        <f>'Src_Inventory'!B794</f>
        <v/>
      </c>
      <c r="C733" s="21">
        <f>'Src_Inventory'!G794</f>
        <v/>
      </c>
      <c r="D733" s="21">
        <f>"AC-"&amp;A733</f>
        <v/>
      </c>
      <c r="E733" s="21">
        <f>'Src_Inventory'!L794</f>
        <v/>
      </c>
      <c r="F733" s="21">
        <f>'Src_Inventory'!M794</f>
        <v/>
      </c>
      <c r="G733" s="21">
        <f>'Src_Inventory'!N794</f>
        <v/>
      </c>
      <c r="H733" s="22">
        <f>'Src_Inventory'!O794</f>
        <v/>
      </c>
      <c r="I733" s="22">
        <f>ROUNDUP(H733,0)</f>
        <v/>
      </c>
      <c r="J733" s="22">
        <f>'Src_Inventory'!E794</f>
        <v/>
      </c>
      <c r="K733" s="22">
        <f>MAX(I733,J733)</f>
        <v/>
      </c>
      <c r="L733" s="23">
        <f>IF(C733="COVERED",'Parameters &amp; Sources'!$B$11,'Parameters &amp; Sources'!$B$12)</f>
        <v/>
      </c>
      <c r="M733" s="23">
        <f>K733*L733</f>
        <v/>
      </c>
      <c r="N733" s="24">
        <f>COUNTIFS('Src_Billing_Aug'!$E$6:$E$774,A733,'Src_Billing_Aug'!$D$6:$D$774,E733)</f>
        <v/>
      </c>
      <c r="O733" s="22">
        <f>IF(N733=0,"",SUMIFS('Src_Billing_Aug'!$I$6:$I$774,'Src_Billing_Aug'!$E$6:$E$774,A733,'Src_Billing_Aug'!$D$6:$D$774,E733))</f>
        <v/>
      </c>
      <c r="P733" s="23">
        <f>IF(N733=0,"",SUMIFS('Src_Billing_Aug'!$L$6:$L$774,'Src_Billing_Aug'!$E$6:$E$774,A733,'Src_Billing_Aug'!$D$6:$D$774,E733))</f>
        <v/>
      </c>
      <c r="Q733" s="23">
        <f>SUMIFS('Src_Billing_Aug'!$M$6:$M$774,'Src_Billing_Aug'!$E$6:$E$774,A733,'Src_Billing_Aug'!$D$6:$D$774,E733)</f>
        <v/>
      </c>
      <c r="R733" s="23">
        <f>Q733-M733</f>
        <v/>
      </c>
      <c r="S733" s="21">
        <f>IF(N733=0,"MISSING CHARGE",IF(N733&gt;1,"DUPLICATE CHARGE",IF(ABS(R733)&lt;0.005,"MATCH","VARIANCE")))</f>
        <v/>
      </c>
      <c r="T733" s="21">
        <f>IF(AND(C733="COVERED",K733&gt;'Parameters &amp; Sources'!$B$13),"BOARD REVIEW - OVER 40 FT","")</f>
        <v/>
      </c>
      <c r="U733" s="21" t="inlineStr">
        <is>
          <t>slip_inventory_2026-08.csv; billing_transactions_2022_2026.csv</t>
        </is>
      </c>
    </row>
    <row r="734">
      <c r="A734" s="17">
        <f>'Src_Inventory'!A795</f>
        <v/>
      </c>
      <c r="B734" s="17">
        <f>'Src_Inventory'!B795</f>
        <v/>
      </c>
      <c r="C734" s="17">
        <f>'Src_Inventory'!G795</f>
        <v/>
      </c>
      <c r="D734" s="17">
        <f>"AC-"&amp;A734</f>
        <v/>
      </c>
      <c r="E734" s="17">
        <f>'Src_Inventory'!L795</f>
        <v/>
      </c>
      <c r="F734" s="17">
        <f>'Src_Inventory'!M795</f>
        <v/>
      </c>
      <c r="G734" s="17">
        <f>'Src_Inventory'!N795</f>
        <v/>
      </c>
      <c r="H734" s="18">
        <f>'Src_Inventory'!O795</f>
        <v/>
      </c>
      <c r="I734" s="18">
        <f>ROUNDUP(H734,0)</f>
        <v/>
      </c>
      <c r="J734" s="18">
        <f>'Src_Inventory'!E795</f>
        <v/>
      </c>
      <c r="K734" s="18">
        <f>MAX(I734,J734)</f>
        <v/>
      </c>
      <c r="L734" s="19">
        <f>IF(C734="COVERED",'Parameters &amp; Sources'!$B$11,'Parameters &amp; Sources'!$B$12)</f>
        <v/>
      </c>
      <c r="M734" s="19">
        <f>K734*L734</f>
        <v/>
      </c>
      <c r="N734" s="20">
        <f>COUNTIFS('Src_Billing_Aug'!$E$6:$E$774,A734,'Src_Billing_Aug'!$D$6:$D$774,E734)</f>
        <v/>
      </c>
      <c r="O734" s="18">
        <f>IF(N734=0,"",SUMIFS('Src_Billing_Aug'!$I$6:$I$774,'Src_Billing_Aug'!$E$6:$E$774,A734,'Src_Billing_Aug'!$D$6:$D$774,E734))</f>
        <v/>
      </c>
      <c r="P734" s="19">
        <f>IF(N734=0,"",SUMIFS('Src_Billing_Aug'!$L$6:$L$774,'Src_Billing_Aug'!$E$6:$E$774,A734,'Src_Billing_Aug'!$D$6:$D$774,E734))</f>
        <v/>
      </c>
      <c r="Q734" s="19">
        <f>SUMIFS('Src_Billing_Aug'!$M$6:$M$774,'Src_Billing_Aug'!$E$6:$E$774,A734,'Src_Billing_Aug'!$D$6:$D$774,E734)</f>
        <v/>
      </c>
      <c r="R734" s="19">
        <f>Q734-M734</f>
        <v/>
      </c>
      <c r="S734" s="17">
        <f>IF(N734=0,"MISSING CHARGE",IF(N734&gt;1,"DUPLICATE CHARGE",IF(ABS(R734)&lt;0.005,"MATCH","VARIANCE")))</f>
        <v/>
      </c>
      <c r="T734" s="17">
        <f>IF(AND(C734="COVERED",K734&gt;'Parameters &amp; Sources'!$B$13),"BOARD REVIEW - OVER 40 FT","")</f>
        <v/>
      </c>
      <c r="U734" s="17" t="inlineStr">
        <is>
          <t>slip_inventory_2026-08.csv; billing_transactions_2022_2026.csv</t>
        </is>
      </c>
    </row>
    <row r="735">
      <c r="A735" s="21">
        <f>'Src_Inventory'!A796</f>
        <v/>
      </c>
      <c r="B735" s="21">
        <f>'Src_Inventory'!B796</f>
        <v/>
      </c>
      <c r="C735" s="21">
        <f>'Src_Inventory'!G796</f>
        <v/>
      </c>
      <c r="D735" s="21">
        <f>"AC-"&amp;A735</f>
        <v/>
      </c>
      <c r="E735" s="21">
        <f>'Src_Inventory'!L796</f>
        <v/>
      </c>
      <c r="F735" s="21">
        <f>'Src_Inventory'!M796</f>
        <v/>
      </c>
      <c r="G735" s="21">
        <f>'Src_Inventory'!N796</f>
        <v/>
      </c>
      <c r="H735" s="22">
        <f>'Src_Inventory'!O796</f>
        <v/>
      </c>
      <c r="I735" s="22">
        <f>ROUNDUP(H735,0)</f>
        <v/>
      </c>
      <c r="J735" s="22">
        <f>'Src_Inventory'!E796</f>
        <v/>
      </c>
      <c r="K735" s="22">
        <f>MAX(I735,J735)</f>
        <v/>
      </c>
      <c r="L735" s="23">
        <f>IF(C735="COVERED",'Parameters &amp; Sources'!$B$11,'Parameters &amp; Sources'!$B$12)</f>
        <v/>
      </c>
      <c r="M735" s="23">
        <f>K735*L735</f>
        <v/>
      </c>
      <c r="N735" s="24">
        <f>COUNTIFS('Src_Billing_Aug'!$E$6:$E$774,A735,'Src_Billing_Aug'!$D$6:$D$774,E735)</f>
        <v/>
      </c>
      <c r="O735" s="22">
        <f>IF(N735=0,"",SUMIFS('Src_Billing_Aug'!$I$6:$I$774,'Src_Billing_Aug'!$E$6:$E$774,A735,'Src_Billing_Aug'!$D$6:$D$774,E735))</f>
        <v/>
      </c>
      <c r="P735" s="23">
        <f>IF(N735=0,"",SUMIFS('Src_Billing_Aug'!$L$6:$L$774,'Src_Billing_Aug'!$E$6:$E$774,A735,'Src_Billing_Aug'!$D$6:$D$774,E735))</f>
        <v/>
      </c>
      <c r="Q735" s="23">
        <f>SUMIFS('Src_Billing_Aug'!$M$6:$M$774,'Src_Billing_Aug'!$E$6:$E$774,A735,'Src_Billing_Aug'!$D$6:$D$774,E735)</f>
        <v/>
      </c>
      <c r="R735" s="23">
        <f>Q735-M735</f>
        <v/>
      </c>
      <c r="S735" s="21">
        <f>IF(N735=0,"MISSING CHARGE",IF(N735&gt;1,"DUPLICATE CHARGE",IF(ABS(R735)&lt;0.005,"MATCH","VARIANCE")))</f>
        <v/>
      </c>
      <c r="T735" s="21">
        <f>IF(AND(C735="COVERED",K735&gt;'Parameters &amp; Sources'!$B$13),"BOARD REVIEW - OVER 40 FT","")</f>
        <v/>
      </c>
      <c r="U735" s="21" t="inlineStr">
        <is>
          <t>slip_inventory_2026-08.csv; billing_transactions_2022_2026.csv</t>
        </is>
      </c>
    </row>
    <row r="736">
      <c r="A736" s="17">
        <f>'Src_Inventory'!A797</f>
        <v/>
      </c>
      <c r="B736" s="17">
        <f>'Src_Inventory'!B797</f>
        <v/>
      </c>
      <c r="C736" s="17">
        <f>'Src_Inventory'!G797</f>
        <v/>
      </c>
      <c r="D736" s="17">
        <f>"AC-"&amp;A736</f>
        <v/>
      </c>
      <c r="E736" s="17">
        <f>'Src_Inventory'!L797</f>
        <v/>
      </c>
      <c r="F736" s="17">
        <f>'Src_Inventory'!M797</f>
        <v/>
      </c>
      <c r="G736" s="17">
        <f>'Src_Inventory'!N797</f>
        <v/>
      </c>
      <c r="H736" s="18">
        <f>'Src_Inventory'!O797</f>
        <v/>
      </c>
      <c r="I736" s="18">
        <f>ROUNDUP(H736,0)</f>
        <v/>
      </c>
      <c r="J736" s="18">
        <f>'Src_Inventory'!E797</f>
        <v/>
      </c>
      <c r="K736" s="18">
        <f>MAX(I736,J736)</f>
        <v/>
      </c>
      <c r="L736" s="19">
        <f>IF(C736="COVERED",'Parameters &amp; Sources'!$B$11,'Parameters &amp; Sources'!$B$12)</f>
        <v/>
      </c>
      <c r="M736" s="19">
        <f>K736*L736</f>
        <v/>
      </c>
      <c r="N736" s="20">
        <f>COUNTIFS('Src_Billing_Aug'!$E$6:$E$774,A736,'Src_Billing_Aug'!$D$6:$D$774,E736)</f>
        <v/>
      </c>
      <c r="O736" s="18">
        <f>IF(N736=0,"",SUMIFS('Src_Billing_Aug'!$I$6:$I$774,'Src_Billing_Aug'!$E$6:$E$774,A736,'Src_Billing_Aug'!$D$6:$D$774,E736))</f>
        <v/>
      </c>
      <c r="P736" s="19">
        <f>IF(N736=0,"",SUMIFS('Src_Billing_Aug'!$L$6:$L$774,'Src_Billing_Aug'!$E$6:$E$774,A736,'Src_Billing_Aug'!$D$6:$D$774,E736))</f>
        <v/>
      </c>
      <c r="Q736" s="19">
        <f>SUMIFS('Src_Billing_Aug'!$M$6:$M$774,'Src_Billing_Aug'!$E$6:$E$774,A736,'Src_Billing_Aug'!$D$6:$D$774,E736)</f>
        <v/>
      </c>
      <c r="R736" s="19">
        <f>Q736-M736</f>
        <v/>
      </c>
      <c r="S736" s="17">
        <f>IF(N736=0,"MISSING CHARGE",IF(N736&gt;1,"DUPLICATE CHARGE",IF(ABS(R736)&lt;0.005,"MATCH","VARIANCE")))</f>
        <v/>
      </c>
      <c r="T736" s="17">
        <f>IF(AND(C736="COVERED",K736&gt;'Parameters &amp; Sources'!$B$13),"BOARD REVIEW - OVER 40 FT","")</f>
        <v/>
      </c>
      <c r="U736" s="17" t="inlineStr">
        <is>
          <t>slip_inventory_2026-08.csv; billing_transactions_2022_2026.csv</t>
        </is>
      </c>
    </row>
    <row r="737">
      <c r="A737" s="21">
        <f>'Src_Inventory'!A798</f>
        <v/>
      </c>
      <c r="B737" s="21">
        <f>'Src_Inventory'!B798</f>
        <v/>
      </c>
      <c r="C737" s="21">
        <f>'Src_Inventory'!G798</f>
        <v/>
      </c>
      <c r="D737" s="21">
        <f>"AC-"&amp;A737</f>
        <v/>
      </c>
      <c r="E737" s="21">
        <f>'Src_Inventory'!L798</f>
        <v/>
      </c>
      <c r="F737" s="21">
        <f>'Src_Inventory'!M798</f>
        <v/>
      </c>
      <c r="G737" s="21">
        <f>'Src_Inventory'!N798</f>
        <v/>
      </c>
      <c r="H737" s="22">
        <f>'Src_Inventory'!O798</f>
        <v/>
      </c>
      <c r="I737" s="22">
        <f>ROUNDUP(H737,0)</f>
        <v/>
      </c>
      <c r="J737" s="22">
        <f>'Src_Inventory'!E798</f>
        <v/>
      </c>
      <c r="K737" s="22">
        <f>MAX(I737,J737)</f>
        <v/>
      </c>
      <c r="L737" s="23">
        <f>IF(C737="COVERED",'Parameters &amp; Sources'!$B$11,'Parameters &amp; Sources'!$B$12)</f>
        <v/>
      </c>
      <c r="M737" s="23">
        <f>K737*L737</f>
        <v/>
      </c>
      <c r="N737" s="24">
        <f>COUNTIFS('Src_Billing_Aug'!$E$6:$E$774,A737,'Src_Billing_Aug'!$D$6:$D$774,E737)</f>
        <v/>
      </c>
      <c r="O737" s="22">
        <f>IF(N737=0,"",SUMIFS('Src_Billing_Aug'!$I$6:$I$774,'Src_Billing_Aug'!$E$6:$E$774,A737,'Src_Billing_Aug'!$D$6:$D$774,E737))</f>
        <v/>
      </c>
      <c r="P737" s="23">
        <f>IF(N737=0,"",SUMIFS('Src_Billing_Aug'!$L$6:$L$774,'Src_Billing_Aug'!$E$6:$E$774,A737,'Src_Billing_Aug'!$D$6:$D$774,E737))</f>
        <v/>
      </c>
      <c r="Q737" s="23">
        <f>SUMIFS('Src_Billing_Aug'!$M$6:$M$774,'Src_Billing_Aug'!$E$6:$E$774,A737,'Src_Billing_Aug'!$D$6:$D$774,E737)</f>
        <v/>
      </c>
      <c r="R737" s="23">
        <f>Q737-M737</f>
        <v/>
      </c>
      <c r="S737" s="21">
        <f>IF(N737=0,"MISSING CHARGE",IF(N737&gt;1,"DUPLICATE CHARGE",IF(ABS(R737)&lt;0.005,"MATCH","VARIANCE")))</f>
        <v/>
      </c>
      <c r="T737" s="21">
        <f>IF(AND(C737="COVERED",K737&gt;'Parameters &amp; Sources'!$B$13),"BOARD REVIEW - OVER 40 FT","")</f>
        <v/>
      </c>
      <c r="U737" s="21" t="inlineStr">
        <is>
          <t>slip_inventory_2026-08.csv; billing_transactions_2022_2026.csv</t>
        </is>
      </c>
    </row>
    <row r="738">
      <c r="A738" s="17">
        <f>'Src_Inventory'!A799</f>
        <v/>
      </c>
      <c r="B738" s="17">
        <f>'Src_Inventory'!B799</f>
        <v/>
      </c>
      <c r="C738" s="17">
        <f>'Src_Inventory'!G799</f>
        <v/>
      </c>
      <c r="D738" s="17">
        <f>"AC-"&amp;A738</f>
        <v/>
      </c>
      <c r="E738" s="17">
        <f>'Src_Inventory'!L799</f>
        <v/>
      </c>
      <c r="F738" s="17">
        <f>'Src_Inventory'!M799</f>
        <v/>
      </c>
      <c r="G738" s="17">
        <f>'Src_Inventory'!N799</f>
        <v/>
      </c>
      <c r="H738" s="18">
        <f>'Src_Inventory'!O799</f>
        <v/>
      </c>
      <c r="I738" s="18">
        <f>ROUNDUP(H738,0)</f>
        <v/>
      </c>
      <c r="J738" s="18">
        <f>'Src_Inventory'!E799</f>
        <v/>
      </c>
      <c r="K738" s="18">
        <f>MAX(I738,J738)</f>
        <v/>
      </c>
      <c r="L738" s="19">
        <f>IF(C738="COVERED",'Parameters &amp; Sources'!$B$11,'Parameters &amp; Sources'!$B$12)</f>
        <v/>
      </c>
      <c r="M738" s="19">
        <f>K738*L738</f>
        <v/>
      </c>
      <c r="N738" s="20">
        <f>COUNTIFS('Src_Billing_Aug'!$E$6:$E$774,A738,'Src_Billing_Aug'!$D$6:$D$774,E738)</f>
        <v/>
      </c>
      <c r="O738" s="18">
        <f>IF(N738=0,"",SUMIFS('Src_Billing_Aug'!$I$6:$I$774,'Src_Billing_Aug'!$E$6:$E$774,A738,'Src_Billing_Aug'!$D$6:$D$774,E738))</f>
        <v/>
      </c>
      <c r="P738" s="19">
        <f>IF(N738=0,"",SUMIFS('Src_Billing_Aug'!$L$6:$L$774,'Src_Billing_Aug'!$E$6:$E$774,A738,'Src_Billing_Aug'!$D$6:$D$774,E738))</f>
        <v/>
      </c>
      <c r="Q738" s="19">
        <f>SUMIFS('Src_Billing_Aug'!$M$6:$M$774,'Src_Billing_Aug'!$E$6:$E$774,A738,'Src_Billing_Aug'!$D$6:$D$774,E738)</f>
        <v/>
      </c>
      <c r="R738" s="19">
        <f>Q738-M738</f>
        <v/>
      </c>
      <c r="S738" s="17">
        <f>IF(N738=0,"MISSING CHARGE",IF(N738&gt;1,"DUPLICATE CHARGE",IF(ABS(R738)&lt;0.005,"MATCH","VARIANCE")))</f>
        <v/>
      </c>
      <c r="T738" s="17">
        <f>IF(AND(C738="COVERED",K738&gt;'Parameters &amp; Sources'!$B$13),"BOARD REVIEW - OVER 40 FT","")</f>
        <v/>
      </c>
      <c r="U738" s="17" t="inlineStr">
        <is>
          <t>slip_inventory_2026-08.csv; billing_transactions_2022_2026.csv</t>
        </is>
      </c>
    </row>
    <row r="739">
      <c r="A739" s="21">
        <f>'Src_Inventory'!A800</f>
        <v/>
      </c>
      <c r="B739" s="21">
        <f>'Src_Inventory'!B800</f>
        <v/>
      </c>
      <c r="C739" s="21">
        <f>'Src_Inventory'!G800</f>
        <v/>
      </c>
      <c r="D739" s="21">
        <f>"AC-"&amp;A739</f>
        <v/>
      </c>
      <c r="E739" s="21">
        <f>'Src_Inventory'!L800</f>
        <v/>
      </c>
      <c r="F739" s="21">
        <f>'Src_Inventory'!M800</f>
        <v/>
      </c>
      <c r="G739" s="21">
        <f>'Src_Inventory'!N800</f>
        <v/>
      </c>
      <c r="H739" s="22">
        <f>'Src_Inventory'!O800</f>
        <v/>
      </c>
      <c r="I739" s="22">
        <f>ROUNDUP(H739,0)</f>
        <v/>
      </c>
      <c r="J739" s="22">
        <f>'Src_Inventory'!E800</f>
        <v/>
      </c>
      <c r="K739" s="22">
        <f>MAX(I739,J739)</f>
        <v/>
      </c>
      <c r="L739" s="23">
        <f>IF(C739="COVERED",'Parameters &amp; Sources'!$B$11,'Parameters &amp; Sources'!$B$12)</f>
        <v/>
      </c>
      <c r="M739" s="23">
        <f>K739*L739</f>
        <v/>
      </c>
      <c r="N739" s="24">
        <f>COUNTIFS('Src_Billing_Aug'!$E$6:$E$774,A739,'Src_Billing_Aug'!$D$6:$D$774,E739)</f>
        <v/>
      </c>
      <c r="O739" s="22">
        <f>IF(N739=0,"",SUMIFS('Src_Billing_Aug'!$I$6:$I$774,'Src_Billing_Aug'!$E$6:$E$774,A739,'Src_Billing_Aug'!$D$6:$D$774,E739))</f>
        <v/>
      </c>
      <c r="P739" s="23">
        <f>IF(N739=0,"",SUMIFS('Src_Billing_Aug'!$L$6:$L$774,'Src_Billing_Aug'!$E$6:$E$774,A739,'Src_Billing_Aug'!$D$6:$D$774,E739))</f>
        <v/>
      </c>
      <c r="Q739" s="23">
        <f>SUMIFS('Src_Billing_Aug'!$M$6:$M$774,'Src_Billing_Aug'!$E$6:$E$774,A739,'Src_Billing_Aug'!$D$6:$D$774,E739)</f>
        <v/>
      </c>
      <c r="R739" s="23">
        <f>Q739-M739</f>
        <v/>
      </c>
      <c r="S739" s="21">
        <f>IF(N739=0,"MISSING CHARGE",IF(N739&gt;1,"DUPLICATE CHARGE",IF(ABS(R739)&lt;0.005,"MATCH","VARIANCE")))</f>
        <v/>
      </c>
      <c r="T739" s="21">
        <f>IF(AND(C739="COVERED",K739&gt;'Parameters &amp; Sources'!$B$13),"BOARD REVIEW - OVER 40 FT","")</f>
        <v/>
      </c>
      <c r="U739" s="21" t="inlineStr">
        <is>
          <t>slip_inventory_2026-08.csv; billing_transactions_2022_2026.csv</t>
        </is>
      </c>
    </row>
    <row r="740">
      <c r="A740" s="17">
        <f>'Src_Inventory'!A801</f>
        <v/>
      </c>
      <c r="B740" s="17">
        <f>'Src_Inventory'!B801</f>
        <v/>
      </c>
      <c r="C740" s="17">
        <f>'Src_Inventory'!G801</f>
        <v/>
      </c>
      <c r="D740" s="17">
        <f>"AC-"&amp;A740</f>
        <v/>
      </c>
      <c r="E740" s="17">
        <f>'Src_Inventory'!L801</f>
        <v/>
      </c>
      <c r="F740" s="17">
        <f>'Src_Inventory'!M801</f>
        <v/>
      </c>
      <c r="G740" s="17">
        <f>'Src_Inventory'!N801</f>
        <v/>
      </c>
      <c r="H740" s="18">
        <f>'Src_Inventory'!O801</f>
        <v/>
      </c>
      <c r="I740" s="18">
        <f>ROUNDUP(H740,0)</f>
        <v/>
      </c>
      <c r="J740" s="18">
        <f>'Src_Inventory'!E801</f>
        <v/>
      </c>
      <c r="K740" s="18">
        <f>MAX(I740,J740)</f>
        <v/>
      </c>
      <c r="L740" s="19">
        <f>IF(C740="COVERED",'Parameters &amp; Sources'!$B$11,'Parameters &amp; Sources'!$B$12)</f>
        <v/>
      </c>
      <c r="M740" s="19">
        <f>K740*L740</f>
        <v/>
      </c>
      <c r="N740" s="20">
        <f>COUNTIFS('Src_Billing_Aug'!$E$6:$E$774,A740,'Src_Billing_Aug'!$D$6:$D$774,E740)</f>
        <v/>
      </c>
      <c r="O740" s="18">
        <f>IF(N740=0,"",SUMIFS('Src_Billing_Aug'!$I$6:$I$774,'Src_Billing_Aug'!$E$6:$E$774,A740,'Src_Billing_Aug'!$D$6:$D$774,E740))</f>
        <v/>
      </c>
      <c r="P740" s="19">
        <f>IF(N740=0,"",SUMIFS('Src_Billing_Aug'!$L$6:$L$774,'Src_Billing_Aug'!$E$6:$E$774,A740,'Src_Billing_Aug'!$D$6:$D$774,E740))</f>
        <v/>
      </c>
      <c r="Q740" s="19">
        <f>SUMIFS('Src_Billing_Aug'!$M$6:$M$774,'Src_Billing_Aug'!$E$6:$E$774,A740,'Src_Billing_Aug'!$D$6:$D$774,E740)</f>
        <v/>
      </c>
      <c r="R740" s="19">
        <f>Q740-M740</f>
        <v/>
      </c>
      <c r="S740" s="17">
        <f>IF(N740=0,"MISSING CHARGE",IF(N740&gt;1,"DUPLICATE CHARGE",IF(ABS(R740)&lt;0.005,"MATCH","VARIANCE")))</f>
        <v/>
      </c>
      <c r="T740" s="17">
        <f>IF(AND(C740="COVERED",K740&gt;'Parameters &amp; Sources'!$B$13),"BOARD REVIEW - OVER 40 FT","")</f>
        <v/>
      </c>
      <c r="U740" s="17" t="inlineStr">
        <is>
          <t>slip_inventory_2026-08.csv; billing_transactions_2022_2026.csv</t>
        </is>
      </c>
    </row>
    <row r="741">
      <c r="A741" s="21">
        <f>'Src_Inventory'!A803</f>
        <v/>
      </c>
      <c r="B741" s="21">
        <f>'Src_Inventory'!B803</f>
        <v/>
      </c>
      <c r="C741" s="21">
        <f>'Src_Inventory'!G803</f>
        <v/>
      </c>
      <c r="D741" s="21">
        <f>"AC-"&amp;A741</f>
        <v/>
      </c>
      <c r="E741" s="21">
        <f>'Src_Inventory'!L803</f>
        <v/>
      </c>
      <c r="F741" s="21">
        <f>'Src_Inventory'!M803</f>
        <v/>
      </c>
      <c r="G741" s="21">
        <f>'Src_Inventory'!N803</f>
        <v/>
      </c>
      <c r="H741" s="22">
        <f>'Src_Inventory'!O803</f>
        <v/>
      </c>
      <c r="I741" s="22">
        <f>ROUNDUP(H741,0)</f>
        <v/>
      </c>
      <c r="J741" s="22">
        <f>'Src_Inventory'!E803</f>
        <v/>
      </c>
      <c r="K741" s="22">
        <f>MAX(I741,J741)</f>
        <v/>
      </c>
      <c r="L741" s="23">
        <f>IF(C741="COVERED",'Parameters &amp; Sources'!$B$11,'Parameters &amp; Sources'!$B$12)</f>
        <v/>
      </c>
      <c r="M741" s="23">
        <f>K741*L741</f>
        <v/>
      </c>
      <c r="N741" s="24">
        <f>COUNTIFS('Src_Billing_Aug'!$E$6:$E$774,A741,'Src_Billing_Aug'!$D$6:$D$774,E741)</f>
        <v/>
      </c>
      <c r="O741" s="22">
        <f>IF(N741=0,"",SUMIFS('Src_Billing_Aug'!$I$6:$I$774,'Src_Billing_Aug'!$E$6:$E$774,A741,'Src_Billing_Aug'!$D$6:$D$774,E741))</f>
        <v/>
      </c>
      <c r="P741" s="23">
        <f>IF(N741=0,"",SUMIFS('Src_Billing_Aug'!$L$6:$L$774,'Src_Billing_Aug'!$E$6:$E$774,A741,'Src_Billing_Aug'!$D$6:$D$774,E741))</f>
        <v/>
      </c>
      <c r="Q741" s="23">
        <f>SUMIFS('Src_Billing_Aug'!$M$6:$M$774,'Src_Billing_Aug'!$E$6:$E$774,A741,'Src_Billing_Aug'!$D$6:$D$774,E741)</f>
        <v/>
      </c>
      <c r="R741" s="23">
        <f>Q741-M741</f>
        <v/>
      </c>
      <c r="S741" s="21">
        <f>IF(N741=0,"MISSING CHARGE",IF(N741&gt;1,"DUPLICATE CHARGE",IF(ABS(R741)&lt;0.005,"MATCH","VARIANCE")))</f>
        <v/>
      </c>
      <c r="T741" s="21">
        <f>IF(AND(C741="COVERED",K741&gt;'Parameters &amp; Sources'!$B$13),"BOARD REVIEW - OVER 40 FT","")</f>
        <v/>
      </c>
      <c r="U741" s="21" t="inlineStr">
        <is>
          <t>slip_inventory_2026-08.csv; billing_transactions_2022_2026.csv</t>
        </is>
      </c>
    </row>
    <row r="742">
      <c r="A742" s="17">
        <f>'Src_Inventory'!A804</f>
        <v/>
      </c>
      <c r="B742" s="17">
        <f>'Src_Inventory'!B804</f>
        <v/>
      </c>
      <c r="C742" s="17">
        <f>'Src_Inventory'!G804</f>
        <v/>
      </c>
      <c r="D742" s="17">
        <f>"AC-"&amp;A742</f>
        <v/>
      </c>
      <c r="E742" s="17">
        <f>'Src_Inventory'!L804</f>
        <v/>
      </c>
      <c r="F742" s="17">
        <f>'Src_Inventory'!M804</f>
        <v/>
      </c>
      <c r="G742" s="17">
        <f>'Src_Inventory'!N804</f>
        <v/>
      </c>
      <c r="H742" s="18">
        <f>'Src_Inventory'!O804</f>
        <v/>
      </c>
      <c r="I742" s="18">
        <f>ROUNDUP(H742,0)</f>
        <v/>
      </c>
      <c r="J742" s="18">
        <f>'Src_Inventory'!E804</f>
        <v/>
      </c>
      <c r="K742" s="18">
        <f>MAX(I742,J742)</f>
        <v/>
      </c>
      <c r="L742" s="19">
        <f>IF(C742="COVERED",'Parameters &amp; Sources'!$B$11,'Parameters &amp; Sources'!$B$12)</f>
        <v/>
      </c>
      <c r="M742" s="19">
        <f>K742*L742</f>
        <v/>
      </c>
      <c r="N742" s="20">
        <f>COUNTIFS('Src_Billing_Aug'!$E$6:$E$774,A742,'Src_Billing_Aug'!$D$6:$D$774,E742)</f>
        <v/>
      </c>
      <c r="O742" s="18">
        <f>IF(N742=0,"",SUMIFS('Src_Billing_Aug'!$I$6:$I$774,'Src_Billing_Aug'!$E$6:$E$774,A742,'Src_Billing_Aug'!$D$6:$D$774,E742))</f>
        <v/>
      </c>
      <c r="P742" s="19">
        <f>IF(N742=0,"",SUMIFS('Src_Billing_Aug'!$L$6:$L$774,'Src_Billing_Aug'!$E$6:$E$774,A742,'Src_Billing_Aug'!$D$6:$D$774,E742))</f>
        <v/>
      </c>
      <c r="Q742" s="19">
        <f>SUMIFS('Src_Billing_Aug'!$M$6:$M$774,'Src_Billing_Aug'!$E$6:$E$774,A742,'Src_Billing_Aug'!$D$6:$D$774,E742)</f>
        <v/>
      </c>
      <c r="R742" s="19">
        <f>Q742-M742</f>
        <v/>
      </c>
      <c r="S742" s="17">
        <f>IF(N742=0,"MISSING CHARGE",IF(N742&gt;1,"DUPLICATE CHARGE",IF(ABS(R742)&lt;0.005,"MATCH","VARIANCE")))</f>
        <v/>
      </c>
      <c r="T742" s="17">
        <f>IF(AND(C742="COVERED",K742&gt;'Parameters &amp; Sources'!$B$13),"BOARD REVIEW - OVER 40 FT","")</f>
        <v/>
      </c>
      <c r="U742" s="17" t="inlineStr">
        <is>
          <t>slip_inventory_2026-08.csv; billing_transactions_2022_2026.csv</t>
        </is>
      </c>
    </row>
    <row r="743">
      <c r="A743" s="21">
        <f>'Src_Inventory'!A806</f>
        <v/>
      </c>
      <c r="B743" s="21">
        <f>'Src_Inventory'!B806</f>
        <v/>
      </c>
      <c r="C743" s="21">
        <f>'Src_Inventory'!G806</f>
        <v/>
      </c>
      <c r="D743" s="21">
        <f>"AC-"&amp;A743</f>
        <v/>
      </c>
      <c r="E743" s="21">
        <f>'Src_Inventory'!L806</f>
        <v/>
      </c>
      <c r="F743" s="21">
        <f>'Src_Inventory'!M806</f>
        <v/>
      </c>
      <c r="G743" s="21">
        <f>'Src_Inventory'!N806</f>
        <v/>
      </c>
      <c r="H743" s="22">
        <f>'Src_Inventory'!O806</f>
        <v/>
      </c>
      <c r="I743" s="22">
        <f>ROUNDUP(H743,0)</f>
        <v/>
      </c>
      <c r="J743" s="22">
        <f>'Src_Inventory'!E806</f>
        <v/>
      </c>
      <c r="K743" s="22">
        <f>MAX(I743,J743)</f>
        <v/>
      </c>
      <c r="L743" s="23">
        <f>IF(C743="COVERED",'Parameters &amp; Sources'!$B$11,'Parameters &amp; Sources'!$B$12)</f>
        <v/>
      </c>
      <c r="M743" s="23">
        <f>K743*L743</f>
        <v/>
      </c>
      <c r="N743" s="24">
        <f>COUNTIFS('Src_Billing_Aug'!$E$6:$E$774,A743,'Src_Billing_Aug'!$D$6:$D$774,E743)</f>
        <v/>
      </c>
      <c r="O743" s="22">
        <f>IF(N743=0,"",SUMIFS('Src_Billing_Aug'!$I$6:$I$774,'Src_Billing_Aug'!$E$6:$E$774,A743,'Src_Billing_Aug'!$D$6:$D$774,E743))</f>
        <v/>
      </c>
      <c r="P743" s="23">
        <f>IF(N743=0,"",SUMIFS('Src_Billing_Aug'!$L$6:$L$774,'Src_Billing_Aug'!$E$6:$E$774,A743,'Src_Billing_Aug'!$D$6:$D$774,E743))</f>
        <v/>
      </c>
      <c r="Q743" s="23">
        <f>SUMIFS('Src_Billing_Aug'!$M$6:$M$774,'Src_Billing_Aug'!$E$6:$E$774,A743,'Src_Billing_Aug'!$D$6:$D$774,E743)</f>
        <v/>
      </c>
      <c r="R743" s="23">
        <f>Q743-M743</f>
        <v/>
      </c>
      <c r="S743" s="21">
        <f>IF(N743=0,"MISSING CHARGE",IF(N743&gt;1,"DUPLICATE CHARGE",IF(ABS(R743)&lt;0.005,"MATCH","VARIANCE")))</f>
        <v/>
      </c>
      <c r="T743" s="21">
        <f>IF(AND(C743="COVERED",K743&gt;'Parameters &amp; Sources'!$B$13),"BOARD REVIEW - OVER 40 FT","")</f>
        <v/>
      </c>
      <c r="U743" s="21" t="inlineStr">
        <is>
          <t>slip_inventory_2026-08.csv; billing_transactions_2022_2026.csv</t>
        </is>
      </c>
    </row>
    <row r="744">
      <c r="A744" s="17">
        <f>'Src_Inventory'!A807</f>
        <v/>
      </c>
      <c r="B744" s="17">
        <f>'Src_Inventory'!B807</f>
        <v/>
      </c>
      <c r="C744" s="17">
        <f>'Src_Inventory'!G807</f>
        <v/>
      </c>
      <c r="D744" s="17">
        <f>"AC-"&amp;A744</f>
        <v/>
      </c>
      <c r="E744" s="17">
        <f>'Src_Inventory'!L807</f>
        <v/>
      </c>
      <c r="F744" s="17">
        <f>'Src_Inventory'!M807</f>
        <v/>
      </c>
      <c r="G744" s="17">
        <f>'Src_Inventory'!N807</f>
        <v/>
      </c>
      <c r="H744" s="18">
        <f>'Src_Inventory'!O807</f>
        <v/>
      </c>
      <c r="I744" s="18">
        <f>ROUNDUP(H744,0)</f>
        <v/>
      </c>
      <c r="J744" s="18">
        <f>'Src_Inventory'!E807</f>
        <v/>
      </c>
      <c r="K744" s="18">
        <f>MAX(I744,J744)</f>
        <v/>
      </c>
      <c r="L744" s="19">
        <f>IF(C744="COVERED",'Parameters &amp; Sources'!$B$11,'Parameters &amp; Sources'!$B$12)</f>
        <v/>
      </c>
      <c r="M744" s="19">
        <f>K744*L744</f>
        <v/>
      </c>
      <c r="N744" s="20">
        <f>COUNTIFS('Src_Billing_Aug'!$E$6:$E$774,A744,'Src_Billing_Aug'!$D$6:$D$774,E744)</f>
        <v/>
      </c>
      <c r="O744" s="18">
        <f>IF(N744=0,"",SUMIFS('Src_Billing_Aug'!$I$6:$I$774,'Src_Billing_Aug'!$E$6:$E$774,A744,'Src_Billing_Aug'!$D$6:$D$774,E744))</f>
        <v/>
      </c>
      <c r="P744" s="19">
        <f>IF(N744=0,"",SUMIFS('Src_Billing_Aug'!$L$6:$L$774,'Src_Billing_Aug'!$E$6:$E$774,A744,'Src_Billing_Aug'!$D$6:$D$774,E744))</f>
        <v/>
      </c>
      <c r="Q744" s="19">
        <f>SUMIFS('Src_Billing_Aug'!$M$6:$M$774,'Src_Billing_Aug'!$E$6:$E$774,A744,'Src_Billing_Aug'!$D$6:$D$774,E744)</f>
        <v/>
      </c>
      <c r="R744" s="19">
        <f>Q744-M744</f>
        <v/>
      </c>
      <c r="S744" s="17">
        <f>IF(N744=0,"MISSING CHARGE",IF(N744&gt;1,"DUPLICATE CHARGE",IF(ABS(R744)&lt;0.005,"MATCH","VARIANCE")))</f>
        <v/>
      </c>
      <c r="T744" s="17">
        <f>IF(AND(C744="COVERED",K744&gt;'Parameters &amp; Sources'!$B$13),"BOARD REVIEW - OVER 40 FT","")</f>
        <v/>
      </c>
      <c r="U744" s="17" t="inlineStr">
        <is>
          <t>slip_inventory_2026-08.csv; billing_transactions_2022_2026.csv</t>
        </is>
      </c>
    </row>
    <row r="745">
      <c r="A745" s="21">
        <f>'Src_Inventory'!A808</f>
        <v/>
      </c>
      <c r="B745" s="21">
        <f>'Src_Inventory'!B808</f>
        <v/>
      </c>
      <c r="C745" s="21">
        <f>'Src_Inventory'!G808</f>
        <v/>
      </c>
      <c r="D745" s="21">
        <f>"AC-"&amp;A745</f>
        <v/>
      </c>
      <c r="E745" s="21">
        <f>'Src_Inventory'!L808</f>
        <v/>
      </c>
      <c r="F745" s="21">
        <f>'Src_Inventory'!M808</f>
        <v/>
      </c>
      <c r="G745" s="21">
        <f>'Src_Inventory'!N808</f>
        <v/>
      </c>
      <c r="H745" s="22">
        <f>'Src_Inventory'!O808</f>
        <v/>
      </c>
      <c r="I745" s="22">
        <f>ROUNDUP(H745,0)</f>
        <v/>
      </c>
      <c r="J745" s="22">
        <f>'Src_Inventory'!E808</f>
        <v/>
      </c>
      <c r="K745" s="22">
        <f>MAX(I745,J745)</f>
        <v/>
      </c>
      <c r="L745" s="23">
        <f>IF(C745="COVERED",'Parameters &amp; Sources'!$B$11,'Parameters &amp; Sources'!$B$12)</f>
        <v/>
      </c>
      <c r="M745" s="23">
        <f>K745*L745</f>
        <v/>
      </c>
      <c r="N745" s="24">
        <f>COUNTIFS('Src_Billing_Aug'!$E$6:$E$774,A745,'Src_Billing_Aug'!$D$6:$D$774,E745)</f>
        <v/>
      </c>
      <c r="O745" s="22">
        <f>IF(N745=0,"",SUMIFS('Src_Billing_Aug'!$I$6:$I$774,'Src_Billing_Aug'!$E$6:$E$774,A745,'Src_Billing_Aug'!$D$6:$D$774,E745))</f>
        <v/>
      </c>
      <c r="P745" s="23">
        <f>IF(N745=0,"",SUMIFS('Src_Billing_Aug'!$L$6:$L$774,'Src_Billing_Aug'!$E$6:$E$774,A745,'Src_Billing_Aug'!$D$6:$D$774,E745))</f>
        <v/>
      </c>
      <c r="Q745" s="23">
        <f>SUMIFS('Src_Billing_Aug'!$M$6:$M$774,'Src_Billing_Aug'!$E$6:$E$774,A745,'Src_Billing_Aug'!$D$6:$D$774,E745)</f>
        <v/>
      </c>
      <c r="R745" s="23">
        <f>Q745-M745</f>
        <v/>
      </c>
      <c r="S745" s="21">
        <f>IF(N745=0,"MISSING CHARGE",IF(N745&gt;1,"DUPLICATE CHARGE",IF(ABS(R745)&lt;0.005,"MATCH","VARIANCE")))</f>
        <v/>
      </c>
      <c r="T745" s="21">
        <f>IF(AND(C745="COVERED",K745&gt;'Parameters &amp; Sources'!$B$13),"BOARD REVIEW - OVER 40 FT","")</f>
        <v/>
      </c>
      <c r="U745" s="21" t="inlineStr">
        <is>
          <t>slip_inventory_2026-08.csv; billing_transactions_2022_2026.csv</t>
        </is>
      </c>
    </row>
    <row r="746">
      <c r="A746" s="17">
        <f>'Src_Inventory'!A809</f>
        <v/>
      </c>
      <c r="B746" s="17">
        <f>'Src_Inventory'!B809</f>
        <v/>
      </c>
      <c r="C746" s="17">
        <f>'Src_Inventory'!G809</f>
        <v/>
      </c>
      <c r="D746" s="17">
        <f>"AC-"&amp;A746</f>
        <v/>
      </c>
      <c r="E746" s="17">
        <f>'Src_Inventory'!L809</f>
        <v/>
      </c>
      <c r="F746" s="17">
        <f>'Src_Inventory'!M809</f>
        <v/>
      </c>
      <c r="G746" s="17">
        <f>'Src_Inventory'!N809</f>
        <v/>
      </c>
      <c r="H746" s="18">
        <f>'Src_Inventory'!O809</f>
        <v/>
      </c>
      <c r="I746" s="18">
        <f>ROUNDUP(H746,0)</f>
        <v/>
      </c>
      <c r="J746" s="18">
        <f>'Src_Inventory'!E809</f>
        <v/>
      </c>
      <c r="K746" s="18">
        <f>MAX(I746,J746)</f>
        <v/>
      </c>
      <c r="L746" s="19">
        <f>IF(C746="COVERED",'Parameters &amp; Sources'!$B$11,'Parameters &amp; Sources'!$B$12)</f>
        <v/>
      </c>
      <c r="M746" s="19">
        <f>K746*L746</f>
        <v/>
      </c>
      <c r="N746" s="20">
        <f>COUNTIFS('Src_Billing_Aug'!$E$6:$E$774,A746,'Src_Billing_Aug'!$D$6:$D$774,E746)</f>
        <v/>
      </c>
      <c r="O746" s="18">
        <f>IF(N746=0,"",SUMIFS('Src_Billing_Aug'!$I$6:$I$774,'Src_Billing_Aug'!$E$6:$E$774,A746,'Src_Billing_Aug'!$D$6:$D$774,E746))</f>
        <v/>
      </c>
      <c r="P746" s="19">
        <f>IF(N746=0,"",SUMIFS('Src_Billing_Aug'!$L$6:$L$774,'Src_Billing_Aug'!$E$6:$E$774,A746,'Src_Billing_Aug'!$D$6:$D$774,E746))</f>
        <v/>
      </c>
      <c r="Q746" s="19">
        <f>SUMIFS('Src_Billing_Aug'!$M$6:$M$774,'Src_Billing_Aug'!$E$6:$E$774,A746,'Src_Billing_Aug'!$D$6:$D$774,E746)</f>
        <v/>
      </c>
      <c r="R746" s="19">
        <f>Q746-M746</f>
        <v/>
      </c>
      <c r="S746" s="17">
        <f>IF(N746=0,"MISSING CHARGE",IF(N746&gt;1,"DUPLICATE CHARGE",IF(ABS(R746)&lt;0.005,"MATCH","VARIANCE")))</f>
        <v/>
      </c>
      <c r="T746" s="17">
        <f>IF(AND(C746="COVERED",K746&gt;'Parameters &amp; Sources'!$B$13),"BOARD REVIEW - OVER 40 FT","")</f>
        <v/>
      </c>
      <c r="U746" s="17" t="inlineStr">
        <is>
          <t>slip_inventory_2026-08.csv; billing_transactions_2022_2026.csv</t>
        </is>
      </c>
    </row>
    <row r="747">
      <c r="A747" s="21">
        <f>'Src_Inventory'!A811</f>
        <v/>
      </c>
      <c r="B747" s="21">
        <f>'Src_Inventory'!B811</f>
        <v/>
      </c>
      <c r="C747" s="21">
        <f>'Src_Inventory'!G811</f>
        <v/>
      </c>
      <c r="D747" s="21">
        <f>"AC-"&amp;A747</f>
        <v/>
      </c>
      <c r="E747" s="21">
        <f>'Src_Inventory'!L811</f>
        <v/>
      </c>
      <c r="F747" s="21">
        <f>'Src_Inventory'!M811</f>
        <v/>
      </c>
      <c r="G747" s="21">
        <f>'Src_Inventory'!N811</f>
        <v/>
      </c>
      <c r="H747" s="22">
        <f>'Src_Inventory'!O811</f>
        <v/>
      </c>
      <c r="I747" s="22">
        <f>ROUNDUP(H747,0)</f>
        <v/>
      </c>
      <c r="J747" s="22">
        <f>'Src_Inventory'!E811</f>
        <v/>
      </c>
      <c r="K747" s="22">
        <f>MAX(I747,J747)</f>
        <v/>
      </c>
      <c r="L747" s="23">
        <f>IF(C747="COVERED",'Parameters &amp; Sources'!$B$11,'Parameters &amp; Sources'!$B$12)</f>
        <v/>
      </c>
      <c r="M747" s="23">
        <f>K747*L747</f>
        <v/>
      </c>
      <c r="N747" s="24">
        <f>COUNTIFS('Src_Billing_Aug'!$E$6:$E$774,A747,'Src_Billing_Aug'!$D$6:$D$774,E747)</f>
        <v/>
      </c>
      <c r="O747" s="22">
        <f>IF(N747=0,"",SUMIFS('Src_Billing_Aug'!$I$6:$I$774,'Src_Billing_Aug'!$E$6:$E$774,A747,'Src_Billing_Aug'!$D$6:$D$774,E747))</f>
        <v/>
      </c>
      <c r="P747" s="23">
        <f>IF(N747=0,"",SUMIFS('Src_Billing_Aug'!$L$6:$L$774,'Src_Billing_Aug'!$E$6:$E$774,A747,'Src_Billing_Aug'!$D$6:$D$774,E747))</f>
        <v/>
      </c>
      <c r="Q747" s="23">
        <f>SUMIFS('Src_Billing_Aug'!$M$6:$M$774,'Src_Billing_Aug'!$E$6:$E$774,A747,'Src_Billing_Aug'!$D$6:$D$774,E747)</f>
        <v/>
      </c>
      <c r="R747" s="23">
        <f>Q747-M747</f>
        <v/>
      </c>
      <c r="S747" s="21">
        <f>IF(N747=0,"MISSING CHARGE",IF(N747&gt;1,"DUPLICATE CHARGE",IF(ABS(R747)&lt;0.005,"MATCH","VARIANCE")))</f>
        <v/>
      </c>
      <c r="T747" s="21">
        <f>IF(AND(C747="COVERED",K747&gt;'Parameters &amp; Sources'!$B$13),"BOARD REVIEW - OVER 40 FT","")</f>
        <v/>
      </c>
      <c r="U747" s="21" t="inlineStr">
        <is>
          <t>slip_inventory_2026-08.csv; billing_transactions_2022_2026.csv</t>
        </is>
      </c>
    </row>
    <row r="748">
      <c r="A748" s="17">
        <f>'Src_Inventory'!A812</f>
        <v/>
      </c>
      <c r="B748" s="17">
        <f>'Src_Inventory'!B812</f>
        <v/>
      </c>
      <c r="C748" s="17">
        <f>'Src_Inventory'!G812</f>
        <v/>
      </c>
      <c r="D748" s="17">
        <f>"AC-"&amp;A748</f>
        <v/>
      </c>
      <c r="E748" s="17">
        <f>'Src_Inventory'!L812</f>
        <v/>
      </c>
      <c r="F748" s="17">
        <f>'Src_Inventory'!M812</f>
        <v/>
      </c>
      <c r="G748" s="17">
        <f>'Src_Inventory'!N812</f>
        <v/>
      </c>
      <c r="H748" s="18">
        <f>'Src_Inventory'!O812</f>
        <v/>
      </c>
      <c r="I748" s="18">
        <f>ROUNDUP(H748,0)</f>
        <v/>
      </c>
      <c r="J748" s="18">
        <f>'Src_Inventory'!E812</f>
        <v/>
      </c>
      <c r="K748" s="18">
        <f>MAX(I748,J748)</f>
        <v/>
      </c>
      <c r="L748" s="19">
        <f>IF(C748="COVERED",'Parameters &amp; Sources'!$B$11,'Parameters &amp; Sources'!$B$12)</f>
        <v/>
      </c>
      <c r="M748" s="19">
        <f>K748*L748</f>
        <v/>
      </c>
      <c r="N748" s="20">
        <f>COUNTIFS('Src_Billing_Aug'!$E$6:$E$774,A748,'Src_Billing_Aug'!$D$6:$D$774,E748)</f>
        <v/>
      </c>
      <c r="O748" s="18">
        <f>IF(N748=0,"",SUMIFS('Src_Billing_Aug'!$I$6:$I$774,'Src_Billing_Aug'!$E$6:$E$774,A748,'Src_Billing_Aug'!$D$6:$D$774,E748))</f>
        <v/>
      </c>
      <c r="P748" s="19">
        <f>IF(N748=0,"",SUMIFS('Src_Billing_Aug'!$L$6:$L$774,'Src_Billing_Aug'!$E$6:$E$774,A748,'Src_Billing_Aug'!$D$6:$D$774,E748))</f>
        <v/>
      </c>
      <c r="Q748" s="19">
        <f>SUMIFS('Src_Billing_Aug'!$M$6:$M$774,'Src_Billing_Aug'!$E$6:$E$774,A748,'Src_Billing_Aug'!$D$6:$D$774,E748)</f>
        <v/>
      </c>
      <c r="R748" s="19">
        <f>Q748-M748</f>
        <v/>
      </c>
      <c r="S748" s="17">
        <f>IF(N748=0,"MISSING CHARGE",IF(N748&gt;1,"DUPLICATE CHARGE",IF(ABS(R748)&lt;0.005,"MATCH","VARIANCE")))</f>
        <v/>
      </c>
      <c r="T748" s="17">
        <f>IF(AND(C748="COVERED",K748&gt;'Parameters &amp; Sources'!$B$13),"BOARD REVIEW - OVER 40 FT","")</f>
        <v/>
      </c>
      <c r="U748" s="17" t="inlineStr">
        <is>
          <t>slip_inventory_2026-08.csv; billing_transactions_2022_2026.csv</t>
        </is>
      </c>
    </row>
    <row r="749">
      <c r="A749" s="21">
        <f>'Src_Inventory'!A813</f>
        <v/>
      </c>
      <c r="B749" s="21">
        <f>'Src_Inventory'!B813</f>
        <v/>
      </c>
      <c r="C749" s="21">
        <f>'Src_Inventory'!G813</f>
        <v/>
      </c>
      <c r="D749" s="21">
        <f>"AC-"&amp;A749</f>
        <v/>
      </c>
      <c r="E749" s="21">
        <f>'Src_Inventory'!L813</f>
        <v/>
      </c>
      <c r="F749" s="21">
        <f>'Src_Inventory'!M813</f>
        <v/>
      </c>
      <c r="G749" s="21">
        <f>'Src_Inventory'!N813</f>
        <v/>
      </c>
      <c r="H749" s="22">
        <f>'Src_Inventory'!O813</f>
        <v/>
      </c>
      <c r="I749" s="22">
        <f>ROUNDUP(H749,0)</f>
        <v/>
      </c>
      <c r="J749" s="22">
        <f>'Src_Inventory'!E813</f>
        <v/>
      </c>
      <c r="K749" s="22">
        <f>MAX(I749,J749)</f>
        <v/>
      </c>
      <c r="L749" s="23">
        <f>IF(C749="COVERED",'Parameters &amp; Sources'!$B$11,'Parameters &amp; Sources'!$B$12)</f>
        <v/>
      </c>
      <c r="M749" s="23">
        <f>K749*L749</f>
        <v/>
      </c>
      <c r="N749" s="24">
        <f>COUNTIFS('Src_Billing_Aug'!$E$6:$E$774,A749,'Src_Billing_Aug'!$D$6:$D$774,E749)</f>
        <v/>
      </c>
      <c r="O749" s="22">
        <f>IF(N749=0,"",SUMIFS('Src_Billing_Aug'!$I$6:$I$774,'Src_Billing_Aug'!$E$6:$E$774,A749,'Src_Billing_Aug'!$D$6:$D$774,E749))</f>
        <v/>
      </c>
      <c r="P749" s="23">
        <f>IF(N749=0,"",SUMIFS('Src_Billing_Aug'!$L$6:$L$774,'Src_Billing_Aug'!$E$6:$E$774,A749,'Src_Billing_Aug'!$D$6:$D$774,E749))</f>
        <v/>
      </c>
      <c r="Q749" s="23">
        <f>SUMIFS('Src_Billing_Aug'!$M$6:$M$774,'Src_Billing_Aug'!$E$6:$E$774,A749,'Src_Billing_Aug'!$D$6:$D$774,E749)</f>
        <v/>
      </c>
      <c r="R749" s="23">
        <f>Q749-M749</f>
        <v/>
      </c>
      <c r="S749" s="21">
        <f>IF(N749=0,"MISSING CHARGE",IF(N749&gt;1,"DUPLICATE CHARGE",IF(ABS(R749)&lt;0.005,"MATCH","VARIANCE")))</f>
        <v/>
      </c>
      <c r="T749" s="21">
        <f>IF(AND(C749="COVERED",K749&gt;'Parameters &amp; Sources'!$B$13),"BOARD REVIEW - OVER 40 FT","")</f>
        <v/>
      </c>
      <c r="U749" s="21" t="inlineStr">
        <is>
          <t>slip_inventory_2026-08.csv; billing_transactions_2022_2026.csv</t>
        </is>
      </c>
    </row>
    <row r="750">
      <c r="A750" s="17">
        <f>'Src_Inventory'!A814</f>
        <v/>
      </c>
      <c r="B750" s="17">
        <f>'Src_Inventory'!B814</f>
        <v/>
      </c>
      <c r="C750" s="17">
        <f>'Src_Inventory'!G814</f>
        <v/>
      </c>
      <c r="D750" s="17">
        <f>"AC-"&amp;A750</f>
        <v/>
      </c>
      <c r="E750" s="17">
        <f>'Src_Inventory'!L814</f>
        <v/>
      </c>
      <c r="F750" s="17">
        <f>'Src_Inventory'!M814</f>
        <v/>
      </c>
      <c r="G750" s="17">
        <f>'Src_Inventory'!N814</f>
        <v/>
      </c>
      <c r="H750" s="18">
        <f>'Src_Inventory'!O814</f>
        <v/>
      </c>
      <c r="I750" s="18">
        <f>ROUNDUP(H750,0)</f>
        <v/>
      </c>
      <c r="J750" s="18">
        <f>'Src_Inventory'!E814</f>
        <v/>
      </c>
      <c r="K750" s="18">
        <f>MAX(I750,J750)</f>
        <v/>
      </c>
      <c r="L750" s="19">
        <f>IF(C750="COVERED",'Parameters &amp; Sources'!$B$11,'Parameters &amp; Sources'!$B$12)</f>
        <v/>
      </c>
      <c r="M750" s="19">
        <f>K750*L750</f>
        <v/>
      </c>
      <c r="N750" s="20">
        <f>COUNTIFS('Src_Billing_Aug'!$E$6:$E$774,A750,'Src_Billing_Aug'!$D$6:$D$774,E750)</f>
        <v/>
      </c>
      <c r="O750" s="18">
        <f>IF(N750=0,"",SUMIFS('Src_Billing_Aug'!$I$6:$I$774,'Src_Billing_Aug'!$E$6:$E$774,A750,'Src_Billing_Aug'!$D$6:$D$774,E750))</f>
        <v/>
      </c>
      <c r="P750" s="19">
        <f>IF(N750=0,"",SUMIFS('Src_Billing_Aug'!$L$6:$L$774,'Src_Billing_Aug'!$E$6:$E$774,A750,'Src_Billing_Aug'!$D$6:$D$774,E750))</f>
        <v/>
      </c>
      <c r="Q750" s="19">
        <f>SUMIFS('Src_Billing_Aug'!$M$6:$M$774,'Src_Billing_Aug'!$E$6:$E$774,A750,'Src_Billing_Aug'!$D$6:$D$774,E750)</f>
        <v/>
      </c>
      <c r="R750" s="19">
        <f>Q750-M750</f>
        <v/>
      </c>
      <c r="S750" s="17">
        <f>IF(N750=0,"MISSING CHARGE",IF(N750&gt;1,"DUPLICATE CHARGE",IF(ABS(R750)&lt;0.005,"MATCH","VARIANCE")))</f>
        <v/>
      </c>
      <c r="T750" s="17">
        <f>IF(AND(C750="COVERED",K750&gt;'Parameters &amp; Sources'!$B$13),"BOARD REVIEW - OVER 40 FT","")</f>
        <v/>
      </c>
      <c r="U750" s="17" t="inlineStr">
        <is>
          <t>slip_inventory_2026-08.csv; billing_transactions_2022_2026.csv</t>
        </is>
      </c>
    </row>
    <row r="751">
      <c r="A751" s="21">
        <f>'Src_Inventory'!A815</f>
        <v/>
      </c>
      <c r="B751" s="21">
        <f>'Src_Inventory'!B815</f>
        <v/>
      </c>
      <c r="C751" s="21">
        <f>'Src_Inventory'!G815</f>
        <v/>
      </c>
      <c r="D751" s="21">
        <f>"AC-"&amp;A751</f>
        <v/>
      </c>
      <c r="E751" s="21">
        <f>'Src_Inventory'!L815</f>
        <v/>
      </c>
      <c r="F751" s="21">
        <f>'Src_Inventory'!M815</f>
        <v/>
      </c>
      <c r="G751" s="21">
        <f>'Src_Inventory'!N815</f>
        <v/>
      </c>
      <c r="H751" s="22">
        <f>'Src_Inventory'!O815</f>
        <v/>
      </c>
      <c r="I751" s="22">
        <f>ROUNDUP(H751,0)</f>
        <v/>
      </c>
      <c r="J751" s="22">
        <f>'Src_Inventory'!E815</f>
        <v/>
      </c>
      <c r="K751" s="22">
        <f>MAX(I751,J751)</f>
        <v/>
      </c>
      <c r="L751" s="23">
        <f>IF(C751="COVERED",'Parameters &amp; Sources'!$B$11,'Parameters &amp; Sources'!$B$12)</f>
        <v/>
      </c>
      <c r="M751" s="23">
        <f>K751*L751</f>
        <v/>
      </c>
      <c r="N751" s="24">
        <f>COUNTIFS('Src_Billing_Aug'!$E$6:$E$774,A751,'Src_Billing_Aug'!$D$6:$D$774,E751)</f>
        <v/>
      </c>
      <c r="O751" s="22">
        <f>IF(N751=0,"",SUMIFS('Src_Billing_Aug'!$I$6:$I$774,'Src_Billing_Aug'!$E$6:$E$774,A751,'Src_Billing_Aug'!$D$6:$D$774,E751))</f>
        <v/>
      </c>
      <c r="P751" s="23">
        <f>IF(N751=0,"",SUMIFS('Src_Billing_Aug'!$L$6:$L$774,'Src_Billing_Aug'!$E$6:$E$774,A751,'Src_Billing_Aug'!$D$6:$D$774,E751))</f>
        <v/>
      </c>
      <c r="Q751" s="23">
        <f>SUMIFS('Src_Billing_Aug'!$M$6:$M$774,'Src_Billing_Aug'!$E$6:$E$774,A751,'Src_Billing_Aug'!$D$6:$D$774,E751)</f>
        <v/>
      </c>
      <c r="R751" s="23">
        <f>Q751-M751</f>
        <v/>
      </c>
      <c r="S751" s="21">
        <f>IF(N751=0,"MISSING CHARGE",IF(N751&gt;1,"DUPLICATE CHARGE",IF(ABS(R751)&lt;0.005,"MATCH","VARIANCE")))</f>
        <v/>
      </c>
      <c r="T751" s="21">
        <f>IF(AND(C751="COVERED",K751&gt;'Parameters &amp; Sources'!$B$13),"BOARD REVIEW - OVER 40 FT","")</f>
        <v/>
      </c>
      <c r="U751" s="21" t="inlineStr">
        <is>
          <t>slip_inventory_2026-08.csv; billing_transactions_2022_2026.csv</t>
        </is>
      </c>
    </row>
    <row r="752">
      <c r="A752" s="17">
        <f>'Src_Inventory'!A816</f>
        <v/>
      </c>
      <c r="B752" s="17">
        <f>'Src_Inventory'!B816</f>
        <v/>
      </c>
      <c r="C752" s="17">
        <f>'Src_Inventory'!G816</f>
        <v/>
      </c>
      <c r="D752" s="17">
        <f>"AC-"&amp;A752</f>
        <v/>
      </c>
      <c r="E752" s="17">
        <f>'Src_Inventory'!L816</f>
        <v/>
      </c>
      <c r="F752" s="17">
        <f>'Src_Inventory'!M816</f>
        <v/>
      </c>
      <c r="G752" s="17">
        <f>'Src_Inventory'!N816</f>
        <v/>
      </c>
      <c r="H752" s="18">
        <f>'Src_Inventory'!O816</f>
        <v/>
      </c>
      <c r="I752" s="18">
        <f>ROUNDUP(H752,0)</f>
        <v/>
      </c>
      <c r="J752" s="18">
        <f>'Src_Inventory'!E816</f>
        <v/>
      </c>
      <c r="K752" s="18">
        <f>MAX(I752,J752)</f>
        <v/>
      </c>
      <c r="L752" s="19">
        <f>IF(C752="COVERED",'Parameters &amp; Sources'!$B$11,'Parameters &amp; Sources'!$B$12)</f>
        <v/>
      </c>
      <c r="M752" s="19">
        <f>K752*L752</f>
        <v/>
      </c>
      <c r="N752" s="20">
        <f>COUNTIFS('Src_Billing_Aug'!$E$6:$E$774,A752,'Src_Billing_Aug'!$D$6:$D$774,E752)</f>
        <v/>
      </c>
      <c r="O752" s="18">
        <f>IF(N752=0,"",SUMIFS('Src_Billing_Aug'!$I$6:$I$774,'Src_Billing_Aug'!$E$6:$E$774,A752,'Src_Billing_Aug'!$D$6:$D$774,E752))</f>
        <v/>
      </c>
      <c r="P752" s="19">
        <f>IF(N752=0,"",SUMIFS('Src_Billing_Aug'!$L$6:$L$774,'Src_Billing_Aug'!$E$6:$E$774,A752,'Src_Billing_Aug'!$D$6:$D$774,E752))</f>
        <v/>
      </c>
      <c r="Q752" s="19">
        <f>SUMIFS('Src_Billing_Aug'!$M$6:$M$774,'Src_Billing_Aug'!$E$6:$E$774,A752,'Src_Billing_Aug'!$D$6:$D$774,E752)</f>
        <v/>
      </c>
      <c r="R752" s="19">
        <f>Q752-M752</f>
        <v/>
      </c>
      <c r="S752" s="17">
        <f>IF(N752=0,"MISSING CHARGE",IF(N752&gt;1,"DUPLICATE CHARGE",IF(ABS(R752)&lt;0.005,"MATCH","VARIANCE")))</f>
        <v/>
      </c>
      <c r="T752" s="17">
        <f>IF(AND(C752="COVERED",K752&gt;'Parameters &amp; Sources'!$B$13),"BOARD REVIEW - OVER 40 FT","")</f>
        <v/>
      </c>
      <c r="U752" s="17" t="inlineStr">
        <is>
          <t>slip_inventory_2026-08.csv; billing_transactions_2022_2026.csv</t>
        </is>
      </c>
    </row>
    <row r="753">
      <c r="A753" s="21">
        <f>'Src_Inventory'!A817</f>
        <v/>
      </c>
      <c r="B753" s="21">
        <f>'Src_Inventory'!B817</f>
        <v/>
      </c>
      <c r="C753" s="21">
        <f>'Src_Inventory'!G817</f>
        <v/>
      </c>
      <c r="D753" s="21">
        <f>"AC-"&amp;A753</f>
        <v/>
      </c>
      <c r="E753" s="21">
        <f>'Src_Inventory'!L817</f>
        <v/>
      </c>
      <c r="F753" s="21">
        <f>'Src_Inventory'!M817</f>
        <v/>
      </c>
      <c r="G753" s="21">
        <f>'Src_Inventory'!N817</f>
        <v/>
      </c>
      <c r="H753" s="22">
        <f>'Src_Inventory'!O817</f>
        <v/>
      </c>
      <c r="I753" s="22">
        <f>ROUNDUP(H753,0)</f>
        <v/>
      </c>
      <c r="J753" s="22">
        <f>'Src_Inventory'!E817</f>
        <v/>
      </c>
      <c r="K753" s="22">
        <f>MAX(I753,J753)</f>
        <v/>
      </c>
      <c r="L753" s="23">
        <f>IF(C753="COVERED",'Parameters &amp; Sources'!$B$11,'Parameters &amp; Sources'!$B$12)</f>
        <v/>
      </c>
      <c r="M753" s="23">
        <f>K753*L753</f>
        <v/>
      </c>
      <c r="N753" s="24">
        <f>COUNTIFS('Src_Billing_Aug'!$E$6:$E$774,A753,'Src_Billing_Aug'!$D$6:$D$774,E753)</f>
        <v/>
      </c>
      <c r="O753" s="22">
        <f>IF(N753=0,"",SUMIFS('Src_Billing_Aug'!$I$6:$I$774,'Src_Billing_Aug'!$E$6:$E$774,A753,'Src_Billing_Aug'!$D$6:$D$774,E753))</f>
        <v/>
      </c>
      <c r="P753" s="23">
        <f>IF(N753=0,"",SUMIFS('Src_Billing_Aug'!$L$6:$L$774,'Src_Billing_Aug'!$E$6:$E$774,A753,'Src_Billing_Aug'!$D$6:$D$774,E753))</f>
        <v/>
      </c>
      <c r="Q753" s="23">
        <f>SUMIFS('Src_Billing_Aug'!$M$6:$M$774,'Src_Billing_Aug'!$E$6:$E$774,A753,'Src_Billing_Aug'!$D$6:$D$774,E753)</f>
        <v/>
      </c>
      <c r="R753" s="23">
        <f>Q753-M753</f>
        <v/>
      </c>
      <c r="S753" s="21">
        <f>IF(N753=0,"MISSING CHARGE",IF(N753&gt;1,"DUPLICATE CHARGE",IF(ABS(R753)&lt;0.005,"MATCH","VARIANCE")))</f>
        <v/>
      </c>
      <c r="T753" s="21">
        <f>IF(AND(C753="COVERED",K753&gt;'Parameters &amp; Sources'!$B$13),"BOARD REVIEW - OVER 40 FT","")</f>
        <v/>
      </c>
      <c r="U753" s="21" t="inlineStr">
        <is>
          <t>slip_inventory_2026-08.csv; billing_transactions_2022_2026.csv</t>
        </is>
      </c>
    </row>
    <row r="754">
      <c r="A754" s="17">
        <f>'Src_Inventory'!A818</f>
        <v/>
      </c>
      <c r="B754" s="17">
        <f>'Src_Inventory'!B818</f>
        <v/>
      </c>
      <c r="C754" s="17">
        <f>'Src_Inventory'!G818</f>
        <v/>
      </c>
      <c r="D754" s="17">
        <f>"AC-"&amp;A754</f>
        <v/>
      </c>
      <c r="E754" s="17">
        <f>'Src_Inventory'!L818</f>
        <v/>
      </c>
      <c r="F754" s="17">
        <f>'Src_Inventory'!M818</f>
        <v/>
      </c>
      <c r="G754" s="17">
        <f>'Src_Inventory'!N818</f>
        <v/>
      </c>
      <c r="H754" s="18">
        <f>'Src_Inventory'!O818</f>
        <v/>
      </c>
      <c r="I754" s="18">
        <f>ROUNDUP(H754,0)</f>
        <v/>
      </c>
      <c r="J754" s="18">
        <f>'Src_Inventory'!E818</f>
        <v/>
      </c>
      <c r="K754" s="18">
        <f>MAX(I754,J754)</f>
        <v/>
      </c>
      <c r="L754" s="19">
        <f>IF(C754="COVERED",'Parameters &amp; Sources'!$B$11,'Parameters &amp; Sources'!$B$12)</f>
        <v/>
      </c>
      <c r="M754" s="19">
        <f>K754*L754</f>
        <v/>
      </c>
      <c r="N754" s="20">
        <f>COUNTIFS('Src_Billing_Aug'!$E$6:$E$774,A754,'Src_Billing_Aug'!$D$6:$D$774,E754)</f>
        <v/>
      </c>
      <c r="O754" s="18">
        <f>IF(N754=0,"",SUMIFS('Src_Billing_Aug'!$I$6:$I$774,'Src_Billing_Aug'!$E$6:$E$774,A754,'Src_Billing_Aug'!$D$6:$D$774,E754))</f>
        <v/>
      </c>
      <c r="P754" s="19">
        <f>IF(N754=0,"",SUMIFS('Src_Billing_Aug'!$L$6:$L$774,'Src_Billing_Aug'!$E$6:$E$774,A754,'Src_Billing_Aug'!$D$6:$D$774,E754))</f>
        <v/>
      </c>
      <c r="Q754" s="19">
        <f>SUMIFS('Src_Billing_Aug'!$M$6:$M$774,'Src_Billing_Aug'!$E$6:$E$774,A754,'Src_Billing_Aug'!$D$6:$D$774,E754)</f>
        <v/>
      </c>
      <c r="R754" s="19">
        <f>Q754-M754</f>
        <v/>
      </c>
      <c r="S754" s="17">
        <f>IF(N754=0,"MISSING CHARGE",IF(N754&gt;1,"DUPLICATE CHARGE",IF(ABS(R754)&lt;0.005,"MATCH","VARIANCE")))</f>
        <v/>
      </c>
      <c r="T754" s="17">
        <f>IF(AND(C754="COVERED",K754&gt;'Parameters &amp; Sources'!$B$13),"BOARD REVIEW - OVER 40 FT","")</f>
        <v/>
      </c>
      <c r="U754" s="17" t="inlineStr">
        <is>
          <t>slip_inventory_2026-08.csv; billing_transactions_2022_2026.csv</t>
        </is>
      </c>
    </row>
    <row r="755">
      <c r="A755" s="21">
        <f>'Src_Inventory'!A819</f>
        <v/>
      </c>
      <c r="B755" s="21">
        <f>'Src_Inventory'!B819</f>
        <v/>
      </c>
      <c r="C755" s="21">
        <f>'Src_Inventory'!G819</f>
        <v/>
      </c>
      <c r="D755" s="21">
        <f>"AC-"&amp;A755</f>
        <v/>
      </c>
      <c r="E755" s="21">
        <f>'Src_Inventory'!L819</f>
        <v/>
      </c>
      <c r="F755" s="21">
        <f>'Src_Inventory'!M819</f>
        <v/>
      </c>
      <c r="G755" s="21">
        <f>'Src_Inventory'!N819</f>
        <v/>
      </c>
      <c r="H755" s="22">
        <f>'Src_Inventory'!O819</f>
        <v/>
      </c>
      <c r="I755" s="22">
        <f>ROUNDUP(H755,0)</f>
        <v/>
      </c>
      <c r="J755" s="22">
        <f>'Src_Inventory'!E819</f>
        <v/>
      </c>
      <c r="K755" s="22">
        <f>MAX(I755,J755)</f>
        <v/>
      </c>
      <c r="L755" s="23">
        <f>IF(C755="COVERED",'Parameters &amp; Sources'!$B$11,'Parameters &amp; Sources'!$B$12)</f>
        <v/>
      </c>
      <c r="M755" s="23">
        <f>K755*L755</f>
        <v/>
      </c>
      <c r="N755" s="24">
        <f>COUNTIFS('Src_Billing_Aug'!$E$6:$E$774,A755,'Src_Billing_Aug'!$D$6:$D$774,E755)</f>
        <v/>
      </c>
      <c r="O755" s="22">
        <f>IF(N755=0,"",SUMIFS('Src_Billing_Aug'!$I$6:$I$774,'Src_Billing_Aug'!$E$6:$E$774,A755,'Src_Billing_Aug'!$D$6:$D$774,E755))</f>
        <v/>
      </c>
      <c r="P755" s="23">
        <f>IF(N755=0,"",SUMIFS('Src_Billing_Aug'!$L$6:$L$774,'Src_Billing_Aug'!$E$6:$E$774,A755,'Src_Billing_Aug'!$D$6:$D$774,E755))</f>
        <v/>
      </c>
      <c r="Q755" s="23">
        <f>SUMIFS('Src_Billing_Aug'!$M$6:$M$774,'Src_Billing_Aug'!$E$6:$E$774,A755,'Src_Billing_Aug'!$D$6:$D$774,E755)</f>
        <v/>
      </c>
      <c r="R755" s="23">
        <f>Q755-M755</f>
        <v/>
      </c>
      <c r="S755" s="21">
        <f>IF(N755=0,"MISSING CHARGE",IF(N755&gt;1,"DUPLICATE CHARGE",IF(ABS(R755)&lt;0.005,"MATCH","VARIANCE")))</f>
        <v/>
      </c>
      <c r="T755" s="21">
        <f>IF(AND(C755="COVERED",K755&gt;'Parameters &amp; Sources'!$B$13),"BOARD REVIEW - OVER 40 FT","")</f>
        <v/>
      </c>
      <c r="U755" s="21" t="inlineStr">
        <is>
          <t>slip_inventory_2026-08.csv; billing_transactions_2022_2026.csv</t>
        </is>
      </c>
    </row>
    <row r="756">
      <c r="A756" s="17">
        <f>'Src_Inventory'!A820</f>
        <v/>
      </c>
      <c r="B756" s="17">
        <f>'Src_Inventory'!B820</f>
        <v/>
      </c>
      <c r="C756" s="17">
        <f>'Src_Inventory'!G820</f>
        <v/>
      </c>
      <c r="D756" s="17">
        <f>"AC-"&amp;A756</f>
        <v/>
      </c>
      <c r="E756" s="17">
        <f>'Src_Inventory'!L820</f>
        <v/>
      </c>
      <c r="F756" s="17">
        <f>'Src_Inventory'!M820</f>
        <v/>
      </c>
      <c r="G756" s="17">
        <f>'Src_Inventory'!N820</f>
        <v/>
      </c>
      <c r="H756" s="18">
        <f>'Src_Inventory'!O820</f>
        <v/>
      </c>
      <c r="I756" s="18">
        <f>ROUNDUP(H756,0)</f>
        <v/>
      </c>
      <c r="J756" s="18">
        <f>'Src_Inventory'!E820</f>
        <v/>
      </c>
      <c r="K756" s="18">
        <f>MAX(I756,J756)</f>
        <v/>
      </c>
      <c r="L756" s="19">
        <f>IF(C756="COVERED",'Parameters &amp; Sources'!$B$11,'Parameters &amp; Sources'!$B$12)</f>
        <v/>
      </c>
      <c r="M756" s="19">
        <f>K756*L756</f>
        <v/>
      </c>
      <c r="N756" s="20">
        <f>COUNTIFS('Src_Billing_Aug'!$E$6:$E$774,A756,'Src_Billing_Aug'!$D$6:$D$774,E756)</f>
        <v/>
      </c>
      <c r="O756" s="18">
        <f>IF(N756=0,"",SUMIFS('Src_Billing_Aug'!$I$6:$I$774,'Src_Billing_Aug'!$E$6:$E$774,A756,'Src_Billing_Aug'!$D$6:$D$774,E756))</f>
        <v/>
      </c>
      <c r="P756" s="19">
        <f>IF(N756=0,"",SUMIFS('Src_Billing_Aug'!$L$6:$L$774,'Src_Billing_Aug'!$E$6:$E$774,A756,'Src_Billing_Aug'!$D$6:$D$774,E756))</f>
        <v/>
      </c>
      <c r="Q756" s="19">
        <f>SUMIFS('Src_Billing_Aug'!$M$6:$M$774,'Src_Billing_Aug'!$E$6:$E$774,A756,'Src_Billing_Aug'!$D$6:$D$774,E756)</f>
        <v/>
      </c>
      <c r="R756" s="19">
        <f>Q756-M756</f>
        <v/>
      </c>
      <c r="S756" s="17">
        <f>IF(N756=0,"MISSING CHARGE",IF(N756&gt;1,"DUPLICATE CHARGE",IF(ABS(R756)&lt;0.005,"MATCH","VARIANCE")))</f>
        <v/>
      </c>
      <c r="T756" s="17">
        <f>IF(AND(C756="COVERED",K756&gt;'Parameters &amp; Sources'!$B$13),"BOARD REVIEW - OVER 40 FT","")</f>
        <v/>
      </c>
      <c r="U756" s="17" t="inlineStr">
        <is>
          <t>slip_inventory_2026-08.csv; billing_transactions_2022_2026.csv</t>
        </is>
      </c>
    </row>
    <row r="757">
      <c r="A757" s="21">
        <f>'Src_Inventory'!A821</f>
        <v/>
      </c>
      <c r="B757" s="21">
        <f>'Src_Inventory'!B821</f>
        <v/>
      </c>
      <c r="C757" s="21">
        <f>'Src_Inventory'!G821</f>
        <v/>
      </c>
      <c r="D757" s="21">
        <f>"AC-"&amp;A757</f>
        <v/>
      </c>
      <c r="E757" s="21">
        <f>'Src_Inventory'!L821</f>
        <v/>
      </c>
      <c r="F757" s="21">
        <f>'Src_Inventory'!M821</f>
        <v/>
      </c>
      <c r="G757" s="21">
        <f>'Src_Inventory'!N821</f>
        <v/>
      </c>
      <c r="H757" s="22">
        <f>'Src_Inventory'!O821</f>
        <v/>
      </c>
      <c r="I757" s="22">
        <f>ROUNDUP(H757,0)</f>
        <v/>
      </c>
      <c r="J757" s="22">
        <f>'Src_Inventory'!E821</f>
        <v/>
      </c>
      <c r="K757" s="22">
        <f>MAX(I757,J757)</f>
        <v/>
      </c>
      <c r="L757" s="23">
        <f>IF(C757="COVERED",'Parameters &amp; Sources'!$B$11,'Parameters &amp; Sources'!$B$12)</f>
        <v/>
      </c>
      <c r="M757" s="23">
        <f>K757*L757</f>
        <v/>
      </c>
      <c r="N757" s="24">
        <f>COUNTIFS('Src_Billing_Aug'!$E$6:$E$774,A757,'Src_Billing_Aug'!$D$6:$D$774,E757)</f>
        <v/>
      </c>
      <c r="O757" s="22">
        <f>IF(N757=0,"",SUMIFS('Src_Billing_Aug'!$I$6:$I$774,'Src_Billing_Aug'!$E$6:$E$774,A757,'Src_Billing_Aug'!$D$6:$D$774,E757))</f>
        <v/>
      </c>
      <c r="P757" s="23">
        <f>IF(N757=0,"",SUMIFS('Src_Billing_Aug'!$L$6:$L$774,'Src_Billing_Aug'!$E$6:$E$774,A757,'Src_Billing_Aug'!$D$6:$D$774,E757))</f>
        <v/>
      </c>
      <c r="Q757" s="23">
        <f>SUMIFS('Src_Billing_Aug'!$M$6:$M$774,'Src_Billing_Aug'!$E$6:$E$774,A757,'Src_Billing_Aug'!$D$6:$D$774,E757)</f>
        <v/>
      </c>
      <c r="R757" s="23">
        <f>Q757-M757</f>
        <v/>
      </c>
      <c r="S757" s="21">
        <f>IF(N757=0,"MISSING CHARGE",IF(N757&gt;1,"DUPLICATE CHARGE",IF(ABS(R757)&lt;0.005,"MATCH","VARIANCE")))</f>
        <v/>
      </c>
      <c r="T757" s="21">
        <f>IF(AND(C757="COVERED",K757&gt;'Parameters &amp; Sources'!$B$13),"BOARD REVIEW - OVER 40 FT","")</f>
        <v/>
      </c>
      <c r="U757" s="21" t="inlineStr">
        <is>
          <t>slip_inventory_2026-08.csv; billing_transactions_2022_2026.csv</t>
        </is>
      </c>
    </row>
    <row r="758">
      <c r="A758" s="17">
        <f>'Src_Inventory'!A822</f>
        <v/>
      </c>
      <c r="B758" s="17">
        <f>'Src_Inventory'!B822</f>
        <v/>
      </c>
      <c r="C758" s="17">
        <f>'Src_Inventory'!G822</f>
        <v/>
      </c>
      <c r="D758" s="17">
        <f>"AC-"&amp;A758</f>
        <v/>
      </c>
      <c r="E758" s="17">
        <f>'Src_Inventory'!L822</f>
        <v/>
      </c>
      <c r="F758" s="17">
        <f>'Src_Inventory'!M822</f>
        <v/>
      </c>
      <c r="G758" s="17">
        <f>'Src_Inventory'!N822</f>
        <v/>
      </c>
      <c r="H758" s="18">
        <f>'Src_Inventory'!O822</f>
        <v/>
      </c>
      <c r="I758" s="18">
        <f>ROUNDUP(H758,0)</f>
        <v/>
      </c>
      <c r="J758" s="18">
        <f>'Src_Inventory'!E822</f>
        <v/>
      </c>
      <c r="K758" s="18">
        <f>MAX(I758,J758)</f>
        <v/>
      </c>
      <c r="L758" s="19">
        <f>IF(C758="COVERED",'Parameters &amp; Sources'!$B$11,'Parameters &amp; Sources'!$B$12)</f>
        <v/>
      </c>
      <c r="M758" s="19">
        <f>K758*L758</f>
        <v/>
      </c>
      <c r="N758" s="20">
        <f>COUNTIFS('Src_Billing_Aug'!$E$6:$E$774,A758,'Src_Billing_Aug'!$D$6:$D$774,E758)</f>
        <v/>
      </c>
      <c r="O758" s="18">
        <f>IF(N758=0,"",SUMIFS('Src_Billing_Aug'!$I$6:$I$774,'Src_Billing_Aug'!$E$6:$E$774,A758,'Src_Billing_Aug'!$D$6:$D$774,E758))</f>
        <v/>
      </c>
      <c r="P758" s="19">
        <f>IF(N758=0,"",SUMIFS('Src_Billing_Aug'!$L$6:$L$774,'Src_Billing_Aug'!$E$6:$E$774,A758,'Src_Billing_Aug'!$D$6:$D$774,E758))</f>
        <v/>
      </c>
      <c r="Q758" s="19">
        <f>SUMIFS('Src_Billing_Aug'!$M$6:$M$774,'Src_Billing_Aug'!$E$6:$E$774,A758,'Src_Billing_Aug'!$D$6:$D$774,E758)</f>
        <v/>
      </c>
      <c r="R758" s="19">
        <f>Q758-M758</f>
        <v/>
      </c>
      <c r="S758" s="17">
        <f>IF(N758=0,"MISSING CHARGE",IF(N758&gt;1,"DUPLICATE CHARGE",IF(ABS(R758)&lt;0.005,"MATCH","VARIANCE")))</f>
        <v/>
      </c>
      <c r="T758" s="17">
        <f>IF(AND(C758="COVERED",K758&gt;'Parameters &amp; Sources'!$B$13),"BOARD REVIEW - OVER 40 FT","")</f>
        <v/>
      </c>
      <c r="U758" s="17" t="inlineStr">
        <is>
          <t>slip_inventory_2026-08.csv; billing_transactions_2022_2026.csv</t>
        </is>
      </c>
    </row>
    <row r="759">
      <c r="A759" s="21">
        <f>'Src_Inventory'!A823</f>
        <v/>
      </c>
      <c r="B759" s="21">
        <f>'Src_Inventory'!B823</f>
        <v/>
      </c>
      <c r="C759" s="21">
        <f>'Src_Inventory'!G823</f>
        <v/>
      </c>
      <c r="D759" s="21">
        <f>"AC-"&amp;A759</f>
        <v/>
      </c>
      <c r="E759" s="21">
        <f>'Src_Inventory'!L823</f>
        <v/>
      </c>
      <c r="F759" s="21">
        <f>'Src_Inventory'!M823</f>
        <v/>
      </c>
      <c r="G759" s="21">
        <f>'Src_Inventory'!N823</f>
        <v/>
      </c>
      <c r="H759" s="22">
        <f>'Src_Inventory'!O823</f>
        <v/>
      </c>
      <c r="I759" s="22">
        <f>ROUNDUP(H759,0)</f>
        <v/>
      </c>
      <c r="J759" s="22">
        <f>'Src_Inventory'!E823</f>
        <v/>
      </c>
      <c r="K759" s="22">
        <f>MAX(I759,J759)</f>
        <v/>
      </c>
      <c r="L759" s="23">
        <f>IF(C759="COVERED",'Parameters &amp; Sources'!$B$11,'Parameters &amp; Sources'!$B$12)</f>
        <v/>
      </c>
      <c r="M759" s="23">
        <f>K759*L759</f>
        <v/>
      </c>
      <c r="N759" s="24">
        <f>COUNTIFS('Src_Billing_Aug'!$E$6:$E$774,A759,'Src_Billing_Aug'!$D$6:$D$774,E759)</f>
        <v/>
      </c>
      <c r="O759" s="22">
        <f>IF(N759=0,"",SUMIFS('Src_Billing_Aug'!$I$6:$I$774,'Src_Billing_Aug'!$E$6:$E$774,A759,'Src_Billing_Aug'!$D$6:$D$774,E759))</f>
        <v/>
      </c>
      <c r="P759" s="23">
        <f>IF(N759=0,"",SUMIFS('Src_Billing_Aug'!$L$6:$L$774,'Src_Billing_Aug'!$E$6:$E$774,A759,'Src_Billing_Aug'!$D$6:$D$774,E759))</f>
        <v/>
      </c>
      <c r="Q759" s="23">
        <f>SUMIFS('Src_Billing_Aug'!$M$6:$M$774,'Src_Billing_Aug'!$E$6:$E$774,A759,'Src_Billing_Aug'!$D$6:$D$774,E759)</f>
        <v/>
      </c>
      <c r="R759" s="23">
        <f>Q759-M759</f>
        <v/>
      </c>
      <c r="S759" s="21">
        <f>IF(N759=0,"MISSING CHARGE",IF(N759&gt;1,"DUPLICATE CHARGE",IF(ABS(R759)&lt;0.005,"MATCH","VARIANCE")))</f>
        <v/>
      </c>
      <c r="T759" s="21">
        <f>IF(AND(C759="COVERED",K759&gt;'Parameters &amp; Sources'!$B$13),"BOARD REVIEW - OVER 40 FT","")</f>
        <v/>
      </c>
      <c r="U759" s="21" t="inlineStr">
        <is>
          <t>slip_inventory_2026-08.csv; billing_transactions_2022_2026.csv</t>
        </is>
      </c>
    </row>
    <row r="760">
      <c r="A760" s="17">
        <f>'Src_Inventory'!A824</f>
        <v/>
      </c>
      <c r="B760" s="17">
        <f>'Src_Inventory'!B824</f>
        <v/>
      </c>
      <c r="C760" s="17">
        <f>'Src_Inventory'!G824</f>
        <v/>
      </c>
      <c r="D760" s="17">
        <f>"AC-"&amp;A760</f>
        <v/>
      </c>
      <c r="E760" s="17">
        <f>'Src_Inventory'!L824</f>
        <v/>
      </c>
      <c r="F760" s="17">
        <f>'Src_Inventory'!M824</f>
        <v/>
      </c>
      <c r="G760" s="17">
        <f>'Src_Inventory'!N824</f>
        <v/>
      </c>
      <c r="H760" s="18">
        <f>'Src_Inventory'!O824</f>
        <v/>
      </c>
      <c r="I760" s="18">
        <f>ROUNDUP(H760,0)</f>
        <v/>
      </c>
      <c r="J760" s="18">
        <f>'Src_Inventory'!E824</f>
        <v/>
      </c>
      <c r="K760" s="18">
        <f>MAX(I760,J760)</f>
        <v/>
      </c>
      <c r="L760" s="19">
        <f>IF(C760="COVERED",'Parameters &amp; Sources'!$B$11,'Parameters &amp; Sources'!$B$12)</f>
        <v/>
      </c>
      <c r="M760" s="19">
        <f>K760*L760</f>
        <v/>
      </c>
      <c r="N760" s="20">
        <f>COUNTIFS('Src_Billing_Aug'!$E$6:$E$774,A760,'Src_Billing_Aug'!$D$6:$D$774,E760)</f>
        <v/>
      </c>
      <c r="O760" s="18">
        <f>IF(N760=0,"",SUMIFS('Src_Billing_Aug'!$I$6:$I$774,'Src_Billing_Aug'!$E$6:$E$774,A760,'Src_Billing_Aug'!$D$6:$D$774,E760))</f>
        <v/>
      </c>
      <c r="P760" s="19">
        <f>IF(N760=0,"",SUMIFS('Src_Billing_Aug'!$L$6:$L$774,'Src_Billing_Aug'!$E$6:$E$774,A760,'Src_Billing_Aug'!$D$6:$D$774,E760))</f>
        <v/>
      </c>
      <c r="Q760" s="19">
        <f>SUMIFS('Src_Billing_Aug'!$M$6:$M$774,'Src_Billing_Aug'!$E$6:$E$774,A760,'Src_Billing_Aug'!$D$6:$D$774,E760)</f>
        <v/>
      </c>
      <c r="R760" s="19">
        <f>Q760-M760</f>
        <v/>
      </c>
      <c r="S760" s="17">
        <f>IF(N760=0,"MISSING CHARGE",IF(N760&gt;1,"DUPLICATE CHARGE",IF(ABS(R760)&lt;0.005,"MATCH","VARIANCE")))</f>
        <v/>
      </c>
      <c r="T760" s="17">
        <f>IF(AND(C760="COVERED",K760&gt;'Parameters &amp; Sources'!$B$13),"BOARD REVIEW - OVER 40 FT","")</f>
        <v/>
      </c>
      <c r="U760" s="17" t="inlineStr">
        <is>
          <t>slip_inventory_2026-08.csv; billing_transactions_2022_2026.csv</t>
        </is>
      </c>
    </row>
    <row r="761">
      <c r="A761" s="21">
        <f>'Src_Inventory'!A825</f>
        <v/>
      </c>
      <c r="B761" s="21">
        <f>'Src_Inventory'!B825</f>
        <v/>
      </c>
      <c r="C761" s="21">
        <f>'Src_Inventory'!G825</f>
        <v/>
      </c>
      <c r="D761" s="21">
        <f>"AC-"&amp;A761</f>
        <v/>
      </c>
      <c r="E761" s="21">
        <f>'Src_Inventory'!L825</f>
        <v/>
      </c>
      <c r="F761" s="21">
        <f>'Src_Inventory'!M825</f>
        <v/>
      </c>
      <c r="G761" s="21">
        <f>'Src_Inventory'!N825</f>
        <v/>
      </c>
      <c r="H761" s="22">
        <f>'Src_Inventory'!O825</f>
        <v/>
      </c>
      <c r="I761" s="22">
        <f>ROUNDUP(H761,0)</f>
        <v/>
      </c>
      <c r="J761" s="22">
        <f>'Src_Inventory'!E825</f>
        <v/>
      </c>
      <c r="K761" s="22">
        <f>MAX(I761,J761)</f>
        <v/>
      </c>
      <c r="L761" s="23">
        <f>IF(C761="COVERED",'Parameters &amp; Sources'!$B$11,'Parameters &amp; Sources'!$B$12)</f>
        <v/>
      </c>
      <c r="M761" s="23">
        <f>K761*L761</f>
        <v/>
      </c>
      <c r="N761" s="24">
        <f>COUNTIFS('Src_Billing_Aug'!$E$6:$E$774,A761,'Src_Billing_Aug'!$D$6:$D$774,E761)</f>
        <v/>
      </c>
      <c r="O761" s="22">
        <f>IF(N761=0,"",SUMIFS('Src_Billing_Aug'!$I$6:$I$774,'Src_Billing_Aug'!$E$6:$E$774,A761,'Src_Billing_Aug'!$D$6:$D$774,E761))</f>
        <v/>
      </c>
      <c r="P761" s="23">
        <f>IF(N761=0,"",SUMIFS('Src_Billing_Aug'!$L$6:$L$774,'Src_Billing_Aug'!$E$6:$E$774,A761,'Src_Billing_Aug'!$D$6:$D$774,E761))</f>
        <v/>
      </c>
      <c r="Q761" s="23">
        <f>SUMIFS('Src_Billing_Aug'!$M$6:$M$774,'Src_Billing_Aug'!$E$6:$E$774,A761,'Src_Billing_Aug'!$D$6:$D$774,E761)</f>
        <v/>
      </c>
      <c r="R761" s="23">
        <f>Q761-M761</f>
        <v/>
      </c>
      <c r="S761" s="21">
        <f>IF(N761=0,"MISSING CHARGE",IF(N761&gt;1,"DUPLICATE CHARGE",IF(ABS(R761)&lt;0.005,"MATCH","VARIANCE")))</f>
        <v/>
      </c>
      <c r="T761" s="21">
        <f>IF(AND(C761="COVERED",K761&gt;'Parameters &amp; Sources'!$B$13),"BOARD REVIEW - OVER 40 FT","")</f>
        <v/>
      </c>
      <c r="U761" s="21" t="inlineStr">
        <is>
          <t>slip_inventory_2026-08.csv; billing_transactions_2022_2026.csv</t>
        </is>
      </c>
    </row>
    <row r="762">
      <c r="A762" s="17">
        <f>'Src_Inventory'!A826</f>
        <v/>
      </c>
      <c r="B762" s="17">
        <f>'Src_Inventory'!B826</f>
        <v/>
      </c>
      <c r="C762" s="17">
        <f>'Src_Inventory'!G826</f>
        <v/>
      </c>
      <c r="D762" s="17">
        <f>"AC-"&amp;A762</f>
        <v/>
      </c>
      <c r="E762" s="17">
        <f>'Src_Inventory'!L826</f>
        <v/>
      </c>
      <c r="F762" s="17">
        <f>'Src_Inventory'!M826</f>
        <v/>
      </c>
      <c r="G762" s="17">
        <f>'Src_Inventory'!N826</f>
        <v/>
      </c>
      <c r="H762" s="18">
        <f>'Src_Inventory'!O826</f>
        <v/>
      </c>
      <c r="I762" s="18">
        <f>ROUNDUP(H762,0)</f>
        <v/>
      </c>
      <c r="J762" s="18">
        <f>'Src_Inventory'!E826</f>
        <v/>
      </c>
      <c r="K762" s="18">
        <f>MAX(I762,J762)</f>
        <v/>
      </c>
      <c r="L762" s="19">
        <f>IF(C762="COVERED",'Parameters &amp; Sources'!$B$11,'Parameters &amp; Sources'!$B$12)</f>
        <v/>
      </c>
      <c r="M762" s="19">
        <f>K762*L762</f>
        <v/>
      </c>
      <c r="N762" s="20">
        <f>COUNTIFS('Src_Billing_Aug'!$E$6:$E$774,A762,'Src_Billing_Aug'!$D$6:$D$774,E762)</f>
        <v/>
      </c>
      <c r="O762" s="18">
        <f>IF(N762=0,"",SUMIFS('Src_Billing_Aug'!$I$6:$I$774,'Src_Billing_Aug'!$E$6:$E$774,A762,'Src_Billing_Aug'!$D$6:$D$774,E762))</f>
        <v/>
      </c>
      <c r="P762" s="19">
        <f>IF(N762=0,"",SUMIFS('Src_Billing_Aug'!$L$6:$L$774,'Src_Billing_Aug'!$E$6:$E$774,A762,'Src_Billing_Aug'!$D$6:$D$774,E762))</f>
        <v/>
      </c>
      <c r="Q762" s="19">
        <f>SUMIFS('Src_Billing_Aug'!$M$6:$M$774,'Src_Billing_Aug'!$E$6:$E$774,A762,'Src_Billing_Aug'!$D$6:$D$774,E762)</f>
        <v/>
      </c>
      <c r="R762" s="19">
        <f>Q762-M762</f>
        <v/>
      </c>
      <c r="S762" s="17">
        <f>IF(N762=0,"MISSING CHARGE",IF(N762&gt;1,"DUPLICATE CHARGE",IF(ABS(R762)&lt;0.005,"MATCH","VARIANCE")))</f>
        <v/>
      </c>
      <c r="T762" s="17">
        <f>IF(AND(C762="COVERED",K762&gt;'Parameters &amp; Sources'!$B$13),"BOARD REVIEW - OVER 40 FT","")</f>
        <v/>
      </c>
      <c r="U762" s="17" t="inlineStr">
        <is>
          <t>slip_inventory_2026-08.csv; billing_transactions_2022_2026.csv</t>
        </is>
      </c>
    </row>
    <row r="763">
      <c r="A763" s="21">
        <f>'Src_Inventory'!A827</f>
        <v/>
      </c>
      <c r="B763" s="21">
        <f>'Src_Inventory'!B827</f>
        <v/>
      </c>
      <c r="C763" s="21">
        <f>'Src_Inventory'!G827</f>
        <v/>
      </c>
      <c r="D763" s="21">
        <f>"AC-"&amp;A763</f>
        <v/>
      </c>
      <c r="E763" s="21">
        <f>'Src_Inventory'!L827</f>
        <v/>
      </c>
      <c r="F763" s="21">
        <f>'Src_Inventory'!M827</f>
        <v/>
      </c>
      <c r="G763" s="21">
        <f>'Src_Inventory'!N827</f>
        <v/>
      </c>
      <c r="H763" s="22">
        <f>'Src_Inventory'!O827</f>
        <v/>
      </c>
      <c r="I763" s="22">
        <f>ROUNDUP(H763,0)</f>
        <v/>
      </c>
      <c r="J763" s="22">
        <f>'Src_Inventory'!E827</f>
        <v/>
      </c>
      <c r="K763" s="22">
        <f>MAX(I763,J763)</f>
        <v/>
      </c>
      <c r="L763" s="23">
        <f>IF(C763="COVERED",'Parameters &amp; Sources'!$B$11,'Parameters &amp; Sources'!$B$12)</f>
        <v/>
      </c>
      <c r="M763" s="23">
        <f>K763*L763</f>
        <v/>
      </c>
      <c r="N763" s="24">
        <f>COUNTIFS('Src_Billing_Aug'!$E$6:$E$774,A763,'Src_Billing_Aug'!$D$6:$D$774,E763)</f>
        <v/>
      </c>
      <c r="O763" s="22">
        <f>IF(N763=0,"",SUMIFS('Src_Billing_Aug'!$I$6:$I$774,'Src_Billing_Aug'!$E$6:$E$774,A763,'Src_Billing_Aug'!$D$6:$D$774,E763))</f>
        <v/>
      </c>
      <c r="P763" s="23">
        <f>IF(N763=0,"",SUMIFS('Src_Billing_Aug'!$L$6:$L$774,'Src_Billing_Aug'!$E$6:$E$774,A763,'Src_Billing_Aug'!$D$6:$D$774,E763))</f>
        <v/>
      </c>
      <c r="Q763" s="23">
        <f>SUMIFS('Src_Billing_Aug'!$M$6:$M$774,'Src_Billing_Aug'!$E$6:$E$774,A763,'Src_Billing_Aug'!$D$6:$D$774,E763)</f>
        <v/>
      </c>
      <c r="R763" s="23">
        <f>Q763-M763</f>
        <v/>
      </c>
      <c r="S763" s="21">
        <f>IF(N763=0,"MISSING CHARGE",IF(N763&gt;1,"DUPLICATE CHARGE",IF(ABS(R763)&lt;0.005,"MATCH","VARIANCE")))</f>
        <v/>
      </c>
      <c r="T763" s="21">
        <f>IF(AND(C763="COVERED",K763&gt;'Parameters &amp; Sources'!$B$13),"BOARD REVIEW - OVER 40 FT","")</f>
        <v/>
      </c>
      <c r="U763" s="21" t="inlineStr">
        <is>
          <t>slip_inventory_2026-08.csv; billing_transactions_2022_2026.csv</t>
        </is>
      </c>
    </row>
    <row r="764">
      <c r="A764" s="17">
        <f>'Src_Inventory'!A828</f>
        <v/>
      </c>
      <c r="B764" s="17">
        <f>'Src_Inventory'!B828</f>
        <v/>
      </c>
      <c r="C764" s="17">
        <f>'Src_Inventory'!G828</f>
        <v/>
      </c>
      <c r="D764" s="17">
        <f>"AC-"&amp;A764</f>
        <v/>
      </c>
      <c r="E764" s="17">
        <f>'Src_Inventory'!L828</f>
        <v/>
      </c>
      <c r="F764" s="17">
        <f>'Src_Inventory'!M828</f>
        <v/>
      </c>
      <c r="G764" s="17">
        <f>'Src_Inventory'!N828</f>
        <v/>
      </c>
      <c r="H764" s="18">
        <f>'Src_Inventory'!O828</f>
        <v/>
      </c>
      <c r="I764" s="18">
        <f>ROUNDUP(H764,0)</f>
        <v/>
      </c>
      <c r="J764" s="18">
        <f>'Src_Inventory'!E828</f>
        <v/>
      </c>
      <c r="K764" s="18">
        <f>MAX(I764,J764)</f>
        <v/>
      </c>
      <c r="L764" s="19">
        <f>IF(C764="COVERED",'Parameters &amp; Sources'!$B$11,'Parameters &amp; Sources'!$B$12)</f>
        <v/>
      </c>
      <c r="M764" s="19">
        <f>K764*L764</f>
        <v/>
      </c>
      <c r="N764" s="20">
        <f>COUNTIFS('Src_Billing_Aug'!$E$6:$E$774,A764,'Src_Billing_Aug'!$D$6:$D$774,E764)</f>
        <v/>
      </c>
      <c r="O764" s="18">
        <f>IF(N764=0,"",SUMIFS('Src_Billing_Aug'!$I$6:$I$774,'Src_Billing_Aug'!$E$6:$E$774,A764,'Src_Billing_Aug'!$D$6:$D$774,E764))</f>
        <v/>
      </c>
      <c r="P764" s="19">
        <f>IF(N764=0,"",SUMIFS('Src_Billing_Aug'!$L$6:$L$774,'Src_Billing_Aug'!$E$6:$E$774,A764,'Src_Billing_Aug'!$D$6:$D$774,E764))</f>
        <v/>
      </c>
      <c r="Q764" s="19">
        <f>SUMIFS('Src_Billing_Aug'!$M$6:$M$774,'Src_Billing_Aug'!$E$6:$E$774,A764,'Src_Billing_Aug'!$D$6:$D$774,E764)</f>
        <v/>
      </c>
      <c r="R764" s="19">
        <f>Q764-M764</f>
        <v/>
      </c>
      <c r="S764" s="17">
        <f>IF(N764=0,"MISSING CHARGE",IF(N764&gt;1,"DUPLICATE CHARGE",IF(ABS(R764)&lt;0.005,"MATCH","VARIANCE")))</f>
        <v/>
      </c>
      <c r="T764" s="17">
        <f>IF(AND(C764="COVERED",K764&gt;'Parameters &amp; Sources'!$B$13),"BOARD REVIEW - OVER 40 FT","")</f>
        <v/>
      </c>
      <c r="U764" s="17" t="inlineStr">
        <is>
          <t>slip_inventory_2026-08.csv; billing_transactions_2022_2026.csv</t>
        </is>
      </c>
    </row>
    <row r="765">
      <c r="A765" s="21">
        <f>'Src_Inventory'!A829</f>
        <v/>
      </c>
      <c r="B765" s="21">
        <f>'Src_Inventory'!B829</f>
        <v/>
      </c>
      <c r="C765" s="21">
        <f>'Src_Inventory'!G829</f>
        <v/>
      </c>
      <c r="D765" s="21">
        <f>"AC-"&amp;A765</f>
        <v/>
      </c>
      <c r="E765" s="21">
        <f>'Src_Inventory'!L829</f>
        <v/>
      </c>
      <c r="F765" s="21">
        <f>'Src_Inventory'!M829</f>
        <v/>
      </c>
      <c r="G765" s="21">
        <f>'Src_Inventory'!N829</f>
        <v/>
      </c>
      <c r="H765" s="22">
        <f>'Src_Inventory'!O829</f>
        <v/>
      </c>
      <c r="I765" s="22">
        <f>ROUNDUP(H765,0)</f>
        <v/>
      </c>
      <c r="J765" s="22">
        <f>'Src_Inventory'!E829</f>
        <v/>
      </c>
      <c r="K765" s="22">
        <f>MAX(I765,J765)</f>
        <v/>
      </c>
      <c r="L765" s="23">
        <f>IF(C765="COVERED",'Parameters &amp; Sources'!$B$11,'Parameters &amp; Sources'!$B$12)</f>
        <v/>
      </c>
      <c r="M765" s="23">
        <f>K765*L765</f>
        <v/>
      </c>
      <c r="N765" s="24">
        <f>COUNTIFS('Src_Billing_Aug'!$E$6:$E$774,A765,'Src_Billing_Aug'!$D$6:$D$774,E765)</f>
        <v/>
      </c>
      <c r="O765" s="22">
        <f>IF(N765=0,"",SUMIFS('Src_Billing_Aug'!$I$6:$I$774,'Src_Billing_Aug'!$E$6:$E$774,A765,'Src_Billing_Aug'!$D$6:$D$774,E765))</f>
        <v/>
      </c>
      <c r="P765" s="23">
        <f>IF(N765=0,"",SUMIFS('Src_Billing_Aug'!$L$6:$L$774,'Src_Billing_Aug'!$E$6:$E$774,A765,'Src_Billing_Aug'!$D$6:$D$774,E765))</f>
        <v/>
      </c>
      <c r="Q765" s="23">
        <f>SUMIFS('Src_Billing_Aug'!$M$6:$M$774,'Src_Billing_Aug'!$E$6:$E$774,A765,'Src_Billing_Aug'!$D$6:$D$774,E765)</f>
        <v/>
      </c>
      <c r="R765" s="23">
        <f>Q765-M765</f>
        <v/>
      </c>
      <c r="S765" s="21">
        <f>IF(N765=0,"MISSING CHARGE",IF(N765&gt;1,"DUPLICATE CHARGE",IF(ABS(R765)&lt;0.005,"MATCH","VARIANCE")))</f>
        <v/>
      </c>
      <c r="T765" s="21">
        <f>IF(AND(C765="COVERED",K765&gt;'Parameters &amp; Sources'!$B$13),"BOARD REVIEW - OVER 40 FT","")</f>
        <v/>
      </c>
      <c r="U765" s="21" t="inlineStr">
        <is>
          <t>slip_inventory_2026-08.csv; billing_transactions_2022_2026.csv</t>
        </is>
      </c>
    </row>
    <row r="766">
      <c r="A766" s="17">
        <f>'Src_Inventory'!A830</f>
        <v/>
      </c>
      <c r="B766" s="17">
        <f>'Src_Inventory'!B830</f>
        <v/>
      </c>
      <c r="C766" s="17">
        <f>'Src_Inventory'!G830</f>
        <v/>
      </c>
      <c r="D766" s="17">
        <f>"AC-"&amp;A766</f>
        <v/>
      </c>
      <c r="E766" s="17">
        <f>'Src_Inventory'!L830</f>
        <v/>
      </c>
      <c r="F766" s="17">
        <f>'Src_Inventory'!M830</f>
        <v/>
      </c>
      <c r="G766" s="17">
        <f>'Src_Inventory'!N830</f>
        <v/>
      </c>
      <c r="H766" s="18">
        <f>'Src_Inventory'!O830</f>
        <v/>
      </c>
      <c r="I766" s="18">
        <f>ROUNDUP(H766,0)</f>
        <v/>
      </c>
      <c r="J766" s="18">
        <f>'Src_Inventory'!E830</f>
        <v/>
      </c>
      <c r="K766" s="18">
        <f>MAX(I766,J766)</f>
        <v/>
      </c>
      <c r="L766" s="19">
        <f>IF(C766="COVERED",'Parameters &amp; Sources'!$B$11,'Parameters &amp; Sources'!$B$12)</f>
        <v/>
      </c>
      <c r="M766" s="19">
        <f>K766*L766</f>
        <v/>
      </c>
      <c r="N766" s="20">
        <f>COUNTIFS('Src_Billing_Aug'!$E$6:$E$774,A766,'Src_Billing_Aug'!$D$6:$D$774,E766)</f>
        <v/>
      </c>
      <c r="O766" s="18">
        <f>IF(N766=0,"",SUMIFS('Src_Billing_Aug'!$I$6:$I$774,'Src_Billing_Aug'!$E$6:$E$774,A766,'Src_Billing_Aug'!$D$6:$D$774,E766))</f>
        <v/>
      </c>
      <c r="P766" s="19">
        <f>IF(N766=0,"",SUMIFS('Src_Billing_Aug'!$L$6:$L$774,'Src_Billing_Aug'!$E$6:$E$774,A766,'Src_Billing_Aug'!$D$6:$D$774,E766))</f>
        <v/>
      </c>
      <c r="Q766" s="19">
        <f>SUMIFS('Src_Billing_Aug'!$M$6:$M$774,'Src_Billing_Aug'!$E$6:$E$774,A766,'Src_Billing_Aug'!$D$6:$D$774,E766)</f>
        <v/>
      </c>
      <c r="R766" s="19">
        <f>Q766-M766</f>
        <v/>
      </c>
      <c r="S766" s="17">
        <f>IF(N766=0,"MISSING CHARGE",IF(N766&gt;1,"DUPLICATE CHARGE",IF(ABS(R766)&lt;0.005,"MATCH","VARIANCE")))</f>
        <v/>
      </c>
      <c r="T766" s="17">
        <f>IF(AND(C766="COVERED",K766&gt;'Parameters &amp; Sources'!$B$13),"BOARD REVIEW - OVER 40 FT","")</f>
        <v/>
      </c>
      <c r="U766" s="17" t="inlineStr">
        <is>
          <t>slip_inventory_2026-08.csv; billing_transactions_2022_2026.csv</t>
        </is>
      </c>
    </row>
    <row r="767">
      <c r="A767" s="21">
        <f>'Src_Inventory'!A831</f>
        <v/>
      </c>
      <c r="B767" s="21">
        <f>'Src_Inventory'!B831</f>
        <v/>
      </c>
      <c r="C767" s="21">
        <f>'Src_Inventory'!G831</f>
        <v/>
      </c>
      <c r="D767" s="21">
        <f>"AC-"&amp;A767</f>
        <v/>
      </c>
      <c r="E767" s="21">
        <f>'Src_Inventory'!L831</f>
        <v/>
      </c>
      <c r="F767" s="21">
        <f>'Src_Inventory'!M831</f>
        <v/>
      </c>
      <c r="G767" s="21">
        <f>'Src_Inventory'!N831</f>
        <v/>
      </c>
      <c r="H767" s="22">
        <f>'Src_Inventory'!O831</f>
        <v/>
      </c>
      <c r="I767" s="22">
        <f>ROUNDUP(H767,0)</f>
        <v/>
      </c>
      <c r="J767" s="22">
        <f>'Src_Inventory'!E831</f>
        <v/>
      </c>
      <c r="K767" s="22">
        <f>MAX(I767,J767)</f>
        <v/>
      </c>
      <c r="L767" s="23">
        <f>IF(C767="COVERED",'Parameters &amp; Sources'!$B$11,'Parameters &amp; Sources'!$B$12)</f>
        <v/>
      </c>
      <c r="M767" s="23">
        <f>K767*L767</f>
        <v/>
      </c>
      <c r="N767" s="24">
        <f>COUNTIFS('Src_Billing_Aug'!$E$6:$E$774,A767,'Src_Billing_Aug'!$D$6:$D$774,E767)</f>
        <v/>
      </c>
      <c r="O767" s="22">
        <f>IF(N767=0,"",SUMIFS('Src_Billing_Aug'!$I$6:$I$774,'Src_Billing_Aug'!$E$6:$E$774,A767,'Src_Billing_Aug'!$D$6:$D$774,E767))</f>
        <v/>
      </c>
      <c r="P767" s="23">
        <f>IF(N767=0,"",SUMIFS('Src_Billing_Aug'!$L$6:$L$774,'Src_Billing_Aug'!$E$6:$E$774,A767,'Src_Billing_Aug'!$D$6:$D$774,E767))</f>
        <v/>
      </c>
      <c r="Q767" s="23">
        <f>SUMIFS('Src_Billing_Aug'!$M$6:$M$774,'Src_Billing_Aug'!$E$6:$E$774,A767,'Src_Billing_Aug'!$D$6:$D$774,E767)</f>
        <v/>
      </c>
      <c r="R767" s="23">
        <f>Q767-M767</f>
        <v/>
      </c>
      <c r="S767" s="21">
        <f>IF(N767=0,"MISSING CHARGE",IF(N767&gt;1,"DUPLICATE CHARGE",IF(ABS(R767)&lt;0.005,"MATCH","VARIANCE")))</f>
        <v/>
      </c>
      <c r="T767" s="21">
        <f>IF(AND(C767="COVERED",K767&gt;'Parameters &amp; Sources'!$B$13),"BOARD REVIEW - OVER 40 FT","")</f>
        <v/>
      </c>
      <c r="U767" s="21" t="inlineStr">
        <is>
          <t>slip_inventory_2026-08.csv; billing_transactions_2022_2026.csv</t>
        </is>
      </c>
    </row>
    <row r="768">
      <c r="A768" s="17">
        <f>'Src_Inventory'!A832</f>
        <v/>
      </c>
      <c r="B768" s="17">
        <f>'Src_Inventory'!B832</f>
        <v/>
      </c>
      <c r="C768" s="17">
        <f>'Src_Inventory'!G832</f>
        <v/>
      </c>
      <c r="D768" s="17">
        <f>"AC-"&amp;A768</f>
        <v/>
      </c>
      <c r="E768" s="17">
        <f>'Src_Inventory'!L832</f>
        <v/>
      </c>
      <c r="F768" s="17">
        <f>'Src_Inventory'!M832</f>
        <v/>
      </c>
      <c r="G768" s="17">
        <f>'Src_Inventory'!N832</f>
        <v/>
      </c>
      <c r="H768" s="18">
        <f>'Src_Inventory'!O832</f>
        <v/>
      </c>
      <c r="I768" s="18">
        <f>ROUNDUP(H768,0)</f>
        <v/>
      </c>
      <c r="J768" s="18">
        <f>'Src_Inventory'!E832</f>
        <v/>
      </c>
      <c r="K768" s="18">
        <f>MAX(I768,J768)</f>
        <v/>
      </c>
      <c r="L768" s="19">
        <f>IF(C768="COVERED",'Parameters &amp; Sources'!$B$11,'Parameters &amp; Sources'!$B$12)</f>
        <v/>
      </c>
      <c r="M768" s="19">
        <f>K768*L768</f>
        <v/>
      </c>
      <c r="N768" s="20">
        <f>COUNTIFS('Src_Billing_Aug'!$E$6:$E$774,A768,'Src_Billing_Aug'!$D$6:$D$774,E768)</f>
        <v/>
      </c>
      <c r="O768" s="18">
        <f>IF(N768=0,"",SUMIFS('Src_Billing_Aug'!$I$6:$I$774,'Src_Billing_Aug'!$E$6:$E$774,A768,'Src_Billing_Aug'!$D$6:$D$774,E768))</f>
        <v/>
      </c>
      <c r="P768" s="19">
        <f>IF(N768=0,"",SUMIFS('Src_Billing_Aug'!$L$6:$L$774,'Src_Billing_Aug'!$E$6:$E$774,A768,'Src_Billing_Aug'!$D$6:$D$774,E768))</f>
        <v/>
      </c>
      <c r="Q768" s="19">
        <f>SUMIFS('Src_Billing_Aug'!$M$6:$M$774,'Src_Billing_Aug'!$E$6:$E$774,A768,'Src_Billing_Aug'!$D$6:$D$774,E768)</f>
        <v/>
      </c>
      <c r="R768" s="19">
        <f>Q768-M768</f>
        <v/>
      </c>
      <c r="S768" s="17">
        <f>IF(N768=0,"MISSING CHARGE",IF(N768&gt;1,"DUPLICATE CHARGE",IF(ABS(R768)&lt;0.005,"MATCH","VARIANCE")))</f>
        <v/>
      </c>
      <c r="T768" s="17">
        <f>IF(AND(C768="COVERED",K768&gt;'Parameters &amp; Sources'!$B$13),"BOARD REVIEW - OVER 40 FT","")</f>
        <v/>
      </c>
      <c r="U768" s="17" t="inlineStr">
        <is>
          <t>slip_inventory_2026-08.csv; billing_transactions_2022_2026.csv</t>
        </is>
      </c>
    </row>
    <row r="769">
      <c r="A769" s="21">
        <f>'Src_Inventory'!A833</f>
        <v/>
      </c>
      <c r="B769" s="21">
        <f>'Src_Inventory'!B833</f>
        <v/>
      </c>
      <c r="C769" s="21">
        <f>'Src_Inventory'!G833</f>
        <v/>
      </c>
      <c r="D769" s="21">
        <f>"AC-"&amp;A769</f>
        <v/>
      </c>
      <c r="E769" s="21">
        <f>'Src_Inventory'!L833</f>
        <v/>
      </c>
      <c r="F769" s="21">
        <f>'Src_Inventory'!M833</f>
        <v/>
      </c>
      <c r="G769" s="21">
        <f>'Src_Inventory'!N833</f>
        <v/>
      </c>
      <c r="H769" s="22">
        <f>'Src_Inventory'!O833</f>
        <v/>
      </c>
      <c r="I769" s="22">
        <f>ROUNDUP(H769,0)</f>
        <v/>
      </c>
      <c r="J769" s="22">
        <f>'Src_Inventory'!E833</f>
        <v/>
      </c>
      <c r="K769" s="22">
        <f>MAX(I769,J769)</f>
        <v/>
      </c>
      <c r="L769" s="23">
        <f>IF(C769="COVERED",'Parameters &amp; Sources'!$B$11,'Parameters &amp; Sources'!$B$12)</f>
        <v/>
      </c>
      <c r="M769" s="23">
        <f>K769*L769</f>
        <v/>
      </c>
      <c r="N769" s="24">
        <f>COUNTIFS('Src_Billing_Aug'!$E$6:$E$774,A769,'Src_Billing_Aug'!$D$6:$D$774,E769)</f>
        <v/>
      </c>
      <c r="O769" s="22">
        <f>IF(N769=0,"",SUMIFS('Src_Billing_Aug'!$I$6:$I$774,'Src_Billing_Aug'!$E$6:$E$774,A769,'Src_Billing_Aug'!$D$6:$D$774,E769))</f>
        <v/>
      </c>
      <c r="P769" s="23">
        <f>IF(N769=0,"",SUMIFS('Src_Billing_Aug'!$L$6:$L$774,'Src_Billing_Aug'!$E$6:$E$774,A769,'Src_Billing_Aug'!$D$6:$D$774,E769))</f>
        <v/>
      </c>
      <c r="Q769" s="23">
        <f>SUMIFS('Src_Billing_Aug'!$M$6:$M$774,'Src_Billing_Aug'!$E$6:$E$774,A769,'Src_Billing_Aug'!$D$6:$D$774,E769)</f>
        <v/>
      </c>
      <c r="R769" s="23">
        <f>Q769-M769</f>
        <v/>
      </c>
      <c r="S769" s="21">
        <f>IF(N769=0,"MISSING CHARGE",IF(N769&gt;1,"DUPLICATE CHARGE",IF(ABS(R769)&lt;0.005,"MATCH","VARIANCE")))</f>
        <v/>
      </c>
      <c r="T769" s="21">
        <f>IF(AND(C769="COVERED",K769&gt;'Parameters &amp; Sources'!$B$13),"BOARD REVIEW - OVER 40 FT","")</f>
        <v/>
      </c>
      <c r="U769" s="21" t="inlineStr">
        <is>
          <t>slip_inventory_2026-08.csv; billing_transactions_2022_2026.csv</t>
        </is>
      </c>
    </row>
    <row r="770">
      <c r="A770" s="17">
        <f>'Src_Inventory'!A834</f>
        <v/>
      </c>
      <c r="B770" s="17">
        <f>'Src_Inventory'!B834</f>
        <v/>
      </c>
      <c r="C770" s="17">
        <f>'Src_Inventory'!G834</f>
        <v/>
      </c>
      <c r="D770" s="17">
        <f>"AC-"&amp;A770</f>
        <v/>
      </c>
      <c r="E770" s="17">
        <f>'Src_Inventory'!L834</f>
        <v/>
      </c>
      <c r="F770" s="17">
        <f>'Src_Inventory'!M834</f>
        <v/>
      </c>
      <c r="G770" s="17">
        <f>'Src_Inventory'!N834</f>
        <v/>
      </c>
      <c r="H770" s="18">
        <f>'Src_Inventory'!O834</f>
        <v/>
      </c>
      <c r="I770" s="18">
        <f>ROUNDUP(H770,0)</f>
        <v/>
      </c>
      <c r="J770" s="18">
        <f>'Src_Inventory'!E834</f>
        <v/>
      </c>
      <c r="K770" s="18">
        <f>MAX(I770,J770)</f>
        <v/>
      </c>
      <c r="L770" s="19">
        <f>IF(C770="COVERED",'Parameters &amp; Sources'!$B$11,'Parameters &amp; Sources'!$B$12)</f>
        <v/>
      </c>
      <c r="M770" s="19">
        <f>K770*L770</f>
        <v/>
      </c>
      <c r="N770" s="20">
        <f>COUNTIFS('Src_Billing_Aug'!$E$6:$E$774,A770,'Src_Billing_Aug'!$D$6:$D$774,E770)</f>
        <v/>
      </c>
      <c r="O770" s="18">
        <f>IF(N770=0,"",SUMIFS('Src_Billing_Aug'!$I$6:$I$774,'Src_Billing_Aug'!$E$6:$E$774,A770,'Src_Billing_Aug'!$D$6:$D$774,E770))</f>
        <v/>
      </c>
      <c r="P770" s="19">
        <f>IF(N770=0,"",SUMIFS('Src_Billing_Aug'!$L$6:$L$774,'Src_Billing_Aug'!$E$6:$E$774,A770,'Src_Billing_Aug'!$D$6:$D$774,E770))</f>
        <v/>
      </c>
      <c r="Q770" s="19">
        <f>SUMIFS('Src_Billing_Aug'!$M$6:$M$774,'Src_Billing_Aug'!$E$6:$E$774,A770,'Src_Billing_Aug'!$D$6:$D$774,E770)</f>
        <v/>
      </c>
      <c r="R770" s="19">
        <f>Q770-M770</f>
        <v/>
      </c>
      <c r="S770" s="17">
        <f>IF(N770=0,"MISSING CHARGE",IF(N770&gt;1,"DUPLICATE CHARGE",IF(ABS(R770)&lt;0.005,"MATCH","VARIANCE")))</f>
        <v/>
      </c>
      <c r="T770" s="17">
        <f>IF(AND(C770="COVERED",K770&gt;'Parameters &amp; Sources'!$B$13),"BOARD REVIEW - OVER 40 FT","")</f>
        <v/>
      </c>
      <c r="U770" s="17" t="inlineStr">
        <is>
          <t>slip_inventory_2026-08.csv; billing_transactions_2022_2026.csv</t>
        </is>
      </c>
    </row>
    <row r="771">
      <c r="A771" s="21">
        <f>'Src_Inventory'!A835</f>
        <v/>
      </c>
      <c r="B771" s="21">
        <f>'Src_Inventory'!B835</f>
        <v/>
      </c>
      <c r="C771" s="21">
        <f>'Src_Inventory'!G835</f>
        <v/>
      </c>
      <c r="D771" s="21">
        <f>"AC-"&amp;A771</f>
        <v/>
      </c>
      <c r="E771" s="21">
        <f>'Src_Inventory'!L835</f>
        <v/>
      </c>
      <c r="F771" s="21">
        <f>'Src_Inventory'!M835</f>
        <v/>
      </c>
      <c r="G771" s="21">
        <f>'Src_Inventory'!N835</f>
        <v/>
      </c>
      <c r="H771" s="22">
        <f>'Src_Inventory'!O835</f>
        <v/>
      </c>
      <c r="I771" s="22">
        <f>ROUNDUP(H771,0)</f>
        <v/>
      </c>
      <c r="J771" s="22">
        <f>'Src_Inventory'!E835</f>
        <v/>
      </c>
      <c r="K771" s="22">
        <f>MAX(I771,J771)</f>
        <v/>
      </c>
      <c r="L771" s="23">
        <f>IF(C771="COVERED",'Parameters &amp; Sources'!$B$11,'Parameters &amp; Sources'!$B$12)</f>
        <v/>
      </c>
      <c r="M771" s="23">
        <f>K771*L771</f>
        <v/>
      </c>
      <c r="N771" s="24">
        <f>COUNTIFS('Src_Billing_Aug'!$E$6:$E$774,A771,'Src_Billing_Aug'!$D$6:$D$774,E771)</f>
        <v/>
      </c>
      <c r="O771" s="22">
        <f>IF(N771=0,"",SUMIFS('Src_Billing_Aug'!$I$6:$I$774,'Src_Billing_Aug'!$E$6:$E$774,A771,'Src_Billing_Aug'!$D$6:$D$774,E771))</f>
        <v/>
      </c>
      <c r="P771" s="23">
        <f>IF(N771=0,"",SUMIFS('Src_Billing_Aug'!$L$6:$L$774,'Src_Billing_Aug'!$E$6:$E$774,A771,'Src_Billing_Aug'!$D$6:$D$774,E771))</f>
        <v/>
      </c>
      <c r="Q771" s="23">
        <f>SUMIFS('Src_Billing_Aug'!$M$6:$M$774,'Src_Billing_Aug'!$E$6:$E$774,A771,'Src_Billing_Aug'!$D$6:$D$774,E771)</f>
        <v/>
      </c>
      <c r="R771" s="23">
        <f>Q771-M771</f>
        <v/>
      </c>
      <c r="S771" s="21">
        <f>IF(N771=0,"MISSING CHARGE",IF(N771&gt;1,"DUPLICATE CHARGE",IF(ABS(R771)&lt;0.005,"MATCH","VARIANCE")))</f>
        <v/>
      </c>
      <c r="T771" s="21">
        <f>IF(AND(C771="COVERED",K771&gt;'Parameters &amp; Sources'!$B$13),"BOARD REVIEW - OVER 40 FT","")</f>
        <v/>
      </c>
      <c r="U771" s="21" t="inlineStr">
        <is>
          <t>slip_inventory_2026-08.csv; billing_transactions_2022_2026.csv</t>
        </is>
      </c>
    </row>
    <row r="772">
      <c r="A772" s="17">
        <f>'Src_Inventory'!A836</f>
        <v/>
      </c>
      <c r="B772" s="17">
        <f>'Src_Inventory'!B836</f>
        <v/>
      </c>
      <c r="C772" s="17">
        <f>'Src_Inventory'!G836</f>
        <v/>
      </c>
      <c r="D772" s="17">
        <f>"AC-"&amp;A772</f>
        <v/>
      </c>
      <c r="E772" s="17">
        <f>'Src_Inventory'!L836</f>
        <v/>
      </c>
      <c r="F772" s="17">
        <f>'Src_Inventory'!M836</f>
        <v/>
      </c>
      <c r="G772" s="17">
        <f>'Src_Inventory'!N836</f>
        <v/>
      </c>
      <c r="H772" s="18">
        <f>'Src_Inventory'!O836</f>
        <v/>
      </c>
      <c r="I772" s="18">
        <f>ROUNDUP(H772,0)</f>
        <v/>
      </c>
      <c r="J772" s="18">
        <f>'Src_Inventory'!E836</f>
        <v/>
      </c>
      <c r="K772" s="18">
        <f>MAX(I772,J772)</f>
        <v/>
      </c>
      <c r="L772" s="19">
        <f>IF(C772="COVERED",'Parameters &amp; Sources'!$B$11,'Parameters &amp; Sources'!$B$12)</f>
        <v/>
      </c>
      <c r="M772" s="19">
        <f>K772*L772</f>
        <v/>
      </c>
      <c r="N772" s="20">
        <f>COUNTIFS('Src_Billing_Aug'!$E$6:$E$774,A772,'Src_Billing_Aug'!$D$6:$D$774,E772)</f>
        <v/>
      </c>
      <c r="O772" s="18">
        <f>IF(N772=0,"",SUMIFS('Src_Billing_Aug'!$I$6:$I$774,'Src_Billing_Aug'!$E$6:$E$774,A772,'Src_Billing_Aug'!$D$6:$D$774,E772))</f>
        <v/>
      </c>
      <c r="P772" s="19">
        <f>IF(N772=0,"",SUMIFS('Src_Billing_Aug'!$L$6:$L$774,'Src_Billing_Aug'!$E$6:$E$774,A772,'Src_Billing_Aug'!$D$6:$D$774,E772))</f>
        <v/>
      </c>
      <c r="Q772" s="19">
        <f>SUMIFS('Src_Billing_Aug'!$M$6:$M$774,'Src_Billing_Aug'!$E$6:$E$774,A772,'Src_Billing_Aug'!$D$6:$D$774,E772)</f>
        <v/>
      </c>
      <c r="R772" s="19">
        <f>Q772-M772</f>
        <v/>
      </c>
      <c r="S772" s="17">
        <f>IF(N772=0,"MISSING CHARGE",IF(N772&gt;1,"DUPLICATE CHARGE",IF(ABS(R772)&lt;0.005,"MATCH","VARIANCE")))</f>
        <v/>
      </c>
      <c r="T772" s="17">
        <f>IF(AND(C772="COVERED",K772&gt;'Parameters &amp; Sources'!$B$13),"BOARD REVIEW - OVER 40 FT","")</f>
        <v/>
      </c>
      <c r="U772" s="17" t="inlineStr">
        <is>
          <t>slip_inventory_2026-08.csv; billing_transactions_2022_2026.csv</t>
        </is>
      </c>
    </row>
    <row r="773">
      <c r="A773" s="21">
        <f>'Src_Inventory'!A837</f>
        <v/>
      </c>
      <c r="B773" s="21">
        <f>'Src_Inventory'!B837</f>
        <v/>
      </c>
      <c r="C773" s="21">
        <f>'Src_Inventory'!G837</f>
        <v/>
      </c>
      <c r="D773" s="21">
        <f>"AC-"&amp;A773</f>
        <v/>
      </c>
      <c r="E773" s="21">
        <f>'Src_Inventory'!L837</f>
        <v/>
      </c>
      <c r="F773" s="21">
        <f>'Src_Inventory'!M837</f>
        <v/>
      </c>
      <c r="G773" s="21">
        <f>'Src_Inventory'!N837</f>
        <v/>
      </c>
      <c r="H773" s="22">
        <f>'Src_Inventory'!O837</f>
        <v/>
      </c>
      <c r="I773" s="22">
        <f>ROUNDUP(H773,0)</f>
        <v/>
      </c>
      <c r="J773" s="22">
        <f>'Src_Inventory'!E837</f>
        <v/>
      </c>
      <c r="K773" s="22">
        <f>MAX(I773,J773)</f>
        <v/>
      </c>
      <c r="L773" s="23">
        <f>IF(C773="COVERED",'Parameters &amp; Sources'!$B$11,'Parameters &amp; Sources'!$B$12)</f>
        <v/>
      </c>
      <c r="M773" s="23">
        <f>K773*L773</f>
        <v/>
      </c>
      <c r="N773" s="24">
        <f>COUNTIFS('Src_Billing_Aug'!$E$6:$E$774,A773,'Src_Billing_Aug'!$D$6:$D$774,E773)</f>
        <v/>
      </c>
      <c r="O773" s="22">
        <f>IF(N773=0,"",SUMIFS('Src_Billing_Aug'!$I$6:$I$774,'Src_Billing_Aug'!$E$6:$E$774,A773,'Src_Billing_Aug'!$D$6:$D$774,E773))</f>
        <v/>
      </c>
      <c r="P773" s="23">
        <f>IF(N773=0,"",SUMIFS('Src_Billing_Aug'!$L$6:$L$774,'Src_Billing_Aug'!$E$6:$E$774,A773,'Src_Billing_Aug'!$D$6:$D$774,E773))</f>
        <v/>
      </c>
      <c r="Q773" s="23">
        <f>SUMIFS('Src_Billing_Aug'!$M$6:$M$774,'Src_Billing_Aug'!$E$6:$E$774,A773,'Src_Billing_Aug'!$D$6:$D$774,E773)</f>
        <v/>
      </c>
      <c r="R773" s="23">
        <f>Q773-M773</f>
        <v/>
      </c>
      <c r="S773" s="21">
        <f>IF(N773=0,"MISSING CHARGE",IF(N773&gt;1,"DUPLICATE CHARGE",IF(ABS(R773)&lt;0.005,"MATCH","VARIANCE")))</f>
        <v/>
      </c>
      <c r="T773" s="21">
        <f>IF(AND(C773="COVERED",K773&gt;'Parameters &amp; Sources'!$B$13),"BOARD REVIEW - OVER 40 FT","")</f>
        <v/>
      </c>
      <c r="U773" s="21" t="inlineStr">
        <is>
          <t>slip_inventory_2026-08.csv; billing_transactions_2022_2026.csv</t>
        </is>
      </c>
    </row>
    <row r="774">
      <c r="A774" s="17">
        <f>'Src_Inventory'!A838</f>
        <v/>
      </c>
      <c r="B774" s="17">
        <f>'Src_Inventory'!B838</f>
        <v/>
      </c>
      <c r="C774" s="17">
        <f>'Src_Inventory'!G838</f>
        <v/>
      </c>
      <c r="D774" s="17">
        <f>"AC-"&amp;A774</f>
        <v/>
      </c>
      <c r="E774" s="17">
        <f>'Src_Inventory'!L838</f>
        <v/>
      </c>
      <c r="F774" s="17">
        <f>'Src_Inventory'!M838</f>
        <v/>
      </c>
      <c r="G774" s="17">
        <f>'Src_Inventory'!N838</f>
        <v/>
      </c>
      <c r="H774" s="18">
        <f>'Src_Inventory'!O838</f>
        <v/>
      </c>
      <c r="I774" s="18">
        <f>ROUNDUP(H774,0)</f>
        <v/>
      </c>
      <c r="J774" s="18">
        <f>'Src_Inventory'!E838</f>
        <v/>
      </c>
      <c r="K774" s="18">
        <f>MAX(I774,J774)</f>
        <v/>
      </c>
      <c r="L774" s="19">
        <f>IF(C774="COVERED",'Parameters &amp; Sources'!$B$11,'Parameters &amp; Sources'!$B$12)</f>
        <v/>
      </c>
      <c r="M774" s="19">
        <f>K774*L774</f>
        <v/>
      </c>
      <c r="N774" s="20">
        <f>COUNTIFS('Src_Billing_Aug'!$E$6:$E$774,A774,'Src_Billing_Aug'!$D$6:$D$774,E774)</f>
        <v/>
      </c>
      <c r="O774" s="18">
        <f>IF(N774=0,"",SUMIFS('Src_Billing_Aug'!$I$6:$I$774,'Src_Billing_Aug'!$E$6:$E$774,A774,'Src_Billing_Aug'!$D$6:$D$774,E774))</f>
        <v/>
      </c>
      <c r="P774" s="19">
        <f>IF(N774=0,"",SUMIFS('Src_Billing_Aug'!$L$6:$L$774,'Src_Billing_Aug'!$E$6:$E$774,A774,'Src_Billing_Aug'!$D$6:$D$774,E774))</f>
        <v/>
      </c>
      <c r="Q774" s="19">
        <f>SUMIFS('Src_Billing_Aug'!$M$6:$M$774,'Src_Billing_Aug'!$E$6:$E$774,A774,'Src_Billing_Aug'!$D$6:$D$774,E774)</f>
        <v/>
      </c>
      <c r="R774" s="19">
        <f>Q774-M774</f>
        <v/>
      </c>
      <c r="S774" s="17">
        <f>IF(N774=0,"MISSING CHARGE",IF(N774&gt;1,"DUPLICATE CHARGE",IF(ABS(R774)&lt;0.005,"MATCH","VARIANCE")))</f>
        <v/>
      </c>
      <c r="T774" s="17">
        <f>IF(AND(C774="COVERED",K774&gt;'Parameters &amp; Sources'!$B$13),"BOARD REVIEW - OVER 40 FT","")</f>
        <v/>
      </c>
      <c r="U774" s="17" t="inlineStr">
        <is>
          <t>slip_inventory_2026-08.csv; billing_transactions_2022_2026.csv</t>
        </is>
      </c>
    </row>
    <row r="775">
      <c r="A775" s="21">
        <f>'Src_Inventory'!A839</f>
        <v/>
      </c>
      <c r="B775" s="21">
        <f>'Src_Inventory'!B839</f>
        <v/>
      </c>
      <c r="C775" s="21">
        <f>'Src_Inventory'!G839</f>
        <v/>
      </c>
      <c r="D775" s="21">
        <f>"AC-"&amp;A775</f>
        <v/>
      </c>
      <c r="E775" s="21">
        <f>'Src_Inventory'!L839</f>
        <v/>
      </c>
      <c r="F775" s="21">
        <f>'Src_Inventory'!M839</f>
        <v/>
      </c>
      <c r="G775" s="21">
        <f>'Src_Inventory'!N839</f>
        <v/>
      </c>
      <c r="H775" s="22">
        <f>'Src_Inventory'!O839</f>
        <v/>
      </c>
      <c r="I775" s="22">
        <f>ROUNDUP(H775,0)</f>
        <v/>
      </c>
      <c r="J775" s="22">
        <f>'Src_Inventory'!E839</f>
        <v/>
      </c>
      <c r="K775" s="22">
        <f>MAX(I775,J775)</f>
        <v/>
      </c>
      <c r="L775" s="23">
        <f>IF(C775="COVERED",'Parameters &amp; Sources'!$B$11,'Parameters &amp; Sources'!$B$12)</f>
        <v/>
      </c>
      <c r="M775" s="23">
        <f>K775*L775</f>
        <v/>
      </c>
      <c r="N775" s="24">
        <f>COUNTIFS('Src_Billing_Aug'!$E$6:$E$774,A775,'Src_Billing_Aug'!$D$6:$D$774,E775)</f>
        <v/>
      </c>
      <c r="O775" s="22">
        <f>IF(N775=0,"",SUMIFS('Src_Billing_Aug'!$I$6:$I$774,'Src_Billing_Aug'!$E$6:$E$774,A775,'Src_Billing_Aug'!$D$6:$D$774,E775))</f>
        <v/>
      </c>
      <c r="P775" s="23">
        <f>IF(N775=0,"",SUMIFS('Src_Billing_Aug'!$L$6:$L$774,'Src_Billing_Aug'!$E$6:$E$774,A775,'Src_Billing_Aug'!$D$6:$D$774,E775))</f>
        <v/>
      </c>
      <c r="Q775" s="23">
        <f>SUMIFS('Src_Billing_Aug'!$M$6:$M$774,'Src_Billing_Aug'!$E$6:$E$774,A775,'Src_Billing_Aug'!$D$6:$D$774,E775)</f>
        <v/>
      </c>
      <c r="R775" s="23">
        <f>Q775-M775</f>
        <v/>
      </c>
      <c r="S775" s="21">
        <f>IF(N775=0,"MISSING CHARGE",IF(N775&gt;1,"DUPLICATE CHARGE",IF(ABS(R775)&lt;0.005,"MATCH","VARIANCE")))</f>
        <v/>
      </c>
      <c r="T775" s="21">
        <f>IF(AND(C775="COVERED",K775&gt;'Parameters &amp; Sources'!$B$13),"BOARD REVIEW - OVER 40 FT","")</f>
        <v/>
      </c>
      <c r="U775" s="21" t="inlineStr">
        <is>
          <t>slip_inventory_2026-08.csv; billing_transactions_2022_2026.csv</t>
        </is>
      </c>
    </row>
    <row r="776">
      <c r="A776" s="17">
        <f>'Src_Inventory'!A840</f>
        <v/>
      </c>
      <c r="B776" s="17">
        <f>'Src_Inventory'!B840</f>
        <v/>
      </c>
      <c r="C776" s="17">
        <f>'Src_Inventory'!G840</f>
        <v/>
      </c>
      <c r="D776" s="17">
        <f>"AC-"&amp;A776</f>
        <v/>
      </c>
      <c r="E776" s="17">
        <f>'Src_Inventory'!L840</f>
        <v/>
      </c>
      <c r="F776" s="17">
        <f>'Src_Inventory'!M840</f>
        <v/>
      </c>
      <c r="G776" s="17">
        <f>'Src_Inventory'!N840</f>
        <v/>
      </c>
      <c r="H776" s="18">
        <f>'Src_Inventory'!O840</f>
        <v/>
      </c>
      <c r="I776" s="18">
        <f>ROUNDUP(H776,0)</f>
        <v/>
      </c>
      <c r="J776" s="18">
        <f>'Src_Inventory'!E840</f>
        <v/>
      </c>
      <c r="K776" s="18">
        <f>MAX(I776,J776)</f>
        <v/>
      </c>
      <c r="L776" s="19">
        <f>IF(C776="COVERED",'Parameters &amp; Sources'!$B$11,'Parameters &amp; Sources'!$B$12)</f>
        <v/>
      </c>
      <c r="M776" s="19">
        <f>K776*L776</f>
        <v/>
      </c>
      <c r="N776" s="20">
        <f>COUNTIFS('Src_Billing_Aug'!$E$6:$E$774,A776,'Src_Billing_Aug'!$D$6:$D$774,E776)</f>
        <v/>
      </c>
      <c r="O776" s="18">
        <f>IF(N776=0,"",SUMIFS('Src_Billing_Aug'!$I$6:$I$774,'Src_Billing_Aug'!$E$6:$E$774,A776,'Src_Billing_Aug'!$D$6:$D$774,E776))</f>
        <v/>
      </c>
      <c r="P776" s="19">
        <f>IF(N776=0,"",SUMIFS('Src_Billing_Aug'!$L$6:$L$774,'Src_Billing_Aug'!$E$6:$E$774,A776,'Src_Billing_Aug'!$D$6:$D$774,E776))</f>
        <v/>
      </c>
      <c r="Q776" s="19">
        <f>SUMIFS('Src_Billing_Aug'!$M$6:$M$774,'Src_Billing_Aug'!$E$6:$E$774,A776,'Src_Billing_Aug'!$D$6:$D$774,E776)</f>
        <v/>
      </c>
      <c r="R776" s="19">
        <f>Q776-M776</f>
        <v/>
      </c>
      <c r="S776" s="17">
        <f>IF(N776=0,"MISSING CHARGE",IF(N776&gt;1,"DUPLICATE CHARGE",IF(ABS(R776)&lt;0.005,"MATCH","VARIANCE")))</f>
        <v/>
      </c>
      <c r="T776" s="17">
        <f>IF(AND(C776="COVERED",K776&gt;'Parameters &amp; Sources'!$B$13),"BOARD REVIEW - OVER 40 FT","")</f>
        <v/>
      </c>
      <c r="U776" s="17" t="inlineStr">
        <is>
          <t>slip_inventory_2026-08.csv; billing_transactions_2022_2026.csv</t>
        </is>
      </c>
    </row>
    <row r="777">
      <c r="A777" s="21">
        <f>'Src_Inventory'!A841</f>
        <v/>
      </c>
      <c r="B777" s="21">
        <f>'Src_Inventory'!B841</f>
        <v/>
      </c>
      <c r="C777" s="21">
        <f>'Src_Inventory'!G841</f>
        <v/>
      </c>
      <c r="D777" s="21">
        <f>"AC-"&amp;A777</f>
        <v/>
      </c>
      <c r="E777" s="21">
        <f>'Src_Inventory'!L841</f>
        <v/>
      </c>
      <c r="F777" s="21">
        <f>'Src_Inventory'!M841</f>
        <v/>
      </c>
      <c r="G777" s="21">
        <f>'Src_Inventory'!N841</f>
        <v/>
      </c>
      <c r="H777" s="22">
        <f>'Src_Inventory'!O841</f>
        <v/>
      </c>
      <c r="I777" s="22">
        <f>ROUNDUP(H777,0)</f>
        <v/>
      </c>
      <c r="J777" s="22">
        <f>'Src_Inventory'!E841</f>
        <v/>
      </c>
      <c r="K777" s="22">
        <f>MAX(I777,J777)</f>
        <v/>
      </c>
      <c r="L777" s="23">
        <f>IF(C777="COVERED",'Parameters &amp; Sources'!$B$11,'Parameters &amp; Sources'!$B$12)</f>
        <v/>
      </c>
      <c r="M777" s="23">
        <f>K777*L777</f>
        <v/>
      </c>
      <c r="N777" s="24">
        <f>COUNTIFS('Src_Billing_Aug'!$E$6:$E$774,A777,'Src_Billing_Aug'!$D$6:$D$774,E777)</f>
        <v/>
      </c>
      <c r="O777" s="22">
        <f>IF(N777=0,"",SUMIFS('Src_Billing_Aug'!$I$6:$I$774,'Src_Billing_Aug'!$E$6:$E$774,A777,'Src_Billing_Aug'!$D$6:$D$774,E777))</f>
        <v/>
      </c>
      <c r="P777" s="23">
        <f>IF(N777=0,"",SUMIFS('Src_Billing_Aug'!$L$6:$L$774,'Src_Billing_Aug'!$E$6:$E$774,A777,'Src_Billing_Aug'!$D$6:$D$774,E777))</f>
        <v/>
      </c>
      <c r="Q777" s="23">
        <f>SUMIFS('Src_Billing_Aug'!$M$6:$M$774,'Src_Billing_Aug'!$E$6:$E$774,A777,'Src_Billing_Aug'!$D$6:$D$774,E777)</f>
        <v/>
      </c>
      <c r="R777" s="23">
        <f>Q777-M777</f>
        <v/>
      </c>
      <c r="S777" s="21">
        <f>IF(N777=0,"MISSING CHARGE",IF(N777&gt;1,"DUPLICATE CHARGE",IF(ABS(R777)&lt;0.005,"MATCH","VARIANCE")))</f>
        <v/>
      </c>
      <c r="T777" s="21">
        <f>IF(AND(C777="COVERED",K777&gt;'Parameters &amp; Sources'!$B$13),"BOARD REVIEW - OVER 40 FT","")</f>
        <v/>
      </c>
      <c r="U777" s="21" t="inlineStr">
        <is>
          <t>slip_inventory_2026-08.csv; billing_transactions_2022_2026.csv</t>
        </is>
      </c>
    </row>
    <row r="778">
      <c r="A778" s="17">
        <f>'Src_Inventory'!A842</f>
        <v/>
      </c>
      <c r="B778" s="17">
        <f>'Src_Inventory'!B842</f>
        <v/>
      </c>
      <c r="C778" s="17">
        <f>'Src_Inventory'!G842</f>
        <v/>
      </c>
      <c r="D778" s="17">
        <f>"AC-"&amp;A778</f>
        <v/>
      </c>
      <c r="E778" s="17">
        <f>'Src_Inventory'!L842</f>
        <v/>
      </c>
      <c r="F778" s="17">
        <f>'Src_Inventory'!M842</f>
        <v/>
      </c>
      <c r="G778" s="17">
        <f>'Src_Inventory'!N842</f>
        <v/>
      </c>
      <c r="H778" s="18">
        <f>'Src_Inventory'!O842</f>
        <v/>
      </c>
      <c r="I778" s="18">
        <f>ROUNDUP(H778,0)</f>
        <v/>
      </c>
      <c r="J778" s="18">
        <f>'Src_Inventory'!E842</f>
        <v/>
      </c>
      <c r="K778" s="18">
        <f>MAX(I778,J778)</f>
        <v/>
      </c>
      <c r="L778" s="19">
        <f>IF(C778="COVERED",'Parameters &amp; Sources'!$B$11,'Parameters &amp; Sources'!$B$12)</f>
        <v/>
      </c>
      <c r="M778" s="19">
        <f>K778*L778</f>
        <v/>
      </c>
      <c r="N778" s="20">
        <f>COUNTIFS('Src_Billing_Aug'!$E$6:$E$774,A778,'Src_Billing_Aug'!$D$6:$D$774,E778)</f>
        <v/>
      </c>
      <c r="O778" s="18">
        <f>IF(N778=0,"",SUMIFS('Src_Billing_Aug'!$I$6:$I$774,'Src_Billing_Aug'!$E$6:$E$774,A778,'Src_Billing_Aug'!$D$6:$D$774,E778))</f>
        <v/>
      </c>
      <c r="P778" s="19">
        <f>IF(N778=0,"",SUMIFS('Src_Billing_Aug'!$L$6:$L$774,'Src_Billing_Aug'!$E$6:$E$774,A778,'Src_Billing_Aug'!$D$6:$D$774,E778))</f>
        <v/>
      </c>
      <c r="Q778" s="19">
        <f>SUMIFS('Src_Billing_Aug'!$M$6:$M$774,'Src_Billing_Aug'!$E$6:$E$774,A778,'Src_Billing_Aug'!$D$6:$D$774,E778)</f>
        <v/>
      </c>
      <c r="R778" s="19">
        <f>Q778-M778</f>
        <v/>
      </c>
      <c r="S778" s="17">
        <f>IF(N778=0,"MISSING CHARGE",IF(N778&gt;1,"DUPLICATE CHARGE",IF(ABS(R778)&lt;0.005,"MATCH","VARIANCE")))</f>
        <v/>
      </c>
      <c r="T778" s="17">
        <f>IF(AND(C778="COVERED",K778&gt;'Parameters &amp; Sources'!$B$13),"BOARD REVIEW - OVER 40 FT","")</f>
        <v/>
      </c>
      <c r="U778" s="17" t="inlineStr">
        <is>
          <t>slip_inventory_2026-08.csv; billing_transactions_2022_2026.csv</t>
        </is>
      </c>
    </row>
    <row r="779">
      <c r="A779" s="21">
        <f>'Src_Inventory'!A843</f>
        <v/>
      </c>
      <c r="B779" s="21">
        <f>'Src_Inventory'!B843</f>
        <v/>
      </c>
      <c r="C779" s="21">
        <f>'Src_Inventory'!G843</f>
        <v/>
      </c>
      <c r="D779" s="21">
        <f>"AC-"&amp;A779</f>
        <v/>
      </c>
      <c r="E779" s="21">
        <f>'Src_Inventory'!L843</f>
        <v/>
      </c>
      <c r="F779" s="21">
        <f>'Src_Inventory'!M843</f>
        <v/>
      </c>
      <c r="G779" s="21">
        <f>'Src_Inventory'!N843</f>
        <v/>
      </c>
      <c r="H779" s="22">
        <f>'Src_Inventory'!O843</f>
        <v/>
      </c>
      <c r="I779" s="22">
        <f>ROUNDUP(H779,0)</f>
        <v/>
      </c>
      <c r="J779" s="22">
        <f>'Src_Inventory'!E843</f>
        <v/>
      </c>
      <c r="K779" s="22">
        <f>MAX(I779,J779)</f>
        <v/>
      </c>
      <c r="L779" s="23">
        <f>IF(C779="COVERED",'Parameters &amp; Sources'!$B$11,'Parameters &amp; Sources'!$B$12)</f>
        <v/>
      </c>
      <c r="M779" s="23">
        <f>K779*L779</f>
        <v/>
      </c>
      <c r="N779" s="24">
        <f>COUNTIFS('Src_Billing_Aug'!$E$6:$E$774,A779,'Src_Billing_Aug'!$D$6:$D$774,E779)</f>
        <v/>
      </c>
      <c r="O779" s="22">
        <f>IF(N779=0,"",SUMIFS('Src_Billing_Aug'!$I$6:$I$774,'Src_Billing_Aug'!$E$6:$E$774,A779,'Src_Billing_Aug'!$D$6:$D$774,E779))</f>
        <v/>
      </c>
      <c r="P779" s="23">
        <f>IF(N779=0,"",SUMIFS('Src_Billing_Aug'!$L$6:$L$774,'Src_Billing_Aug'!$E$6:$E$774,A779,'Src_Billing_Aug'!$D$6:$D$774,E779))</f>
        <v/>
      </c>
      <c r="Q779" s="23">
        <f>SUMIFS('Src_Billing_Aug'!$M$6:$M$774,'Src_Billing_Aug'!$E$6:$E$774,A779,'Src_Billing_Aug'!$D$6:$D$774,E779)</f>
        <v/>
      </c>
      <c r="R779" s="23">
        <f>Q779-M779</f>
        <v/>
      </c>
      <c r="S779" s="21">
        <f>IF(N779=0,"MISSING CHARGE",IF(N779&gt;1,"DUPLICATE CHARGE",IF(ABS(R779)&lt;0.005,"MATCH","VARIANCE")))</f>
        <v/>
      </c>
      <c r="T779" s="21">
        <f>IF(AND(C779="COVERED",K779&gt;'Parameters &amp; Sources'!$B$13),"BOARD REVIEW - OVER 40 FT","")</f>
        <v/>
      </c>
      <c r="U779" s="21" t="inlineStr">
        <is>
          <t>slip_inventory_2026-08.csv; billing_transactions_2022_2026.csv</t>
        </is>
      </c>
    </row>
    <row r="780">
      <c r="A780" s="17">
        <f>'Src_Inventory'!A844</f>
        <v/>
      </c>
      <c r="B780" s="17">
        <f>'Src_Inventory'!B844</f>
        <v/>
      </c>
      <c r="C780" s="17">
        <f>'Src_Inventory'!G844</f>
        <v/>
      </c>
      <c r="D780" s="17">
        <f>"AC-"&amp;A780</f>
        <v/>
      </c>
      <c r="E780" s="17">
        <f>'Src_Inventory'!L844</f>
        <v/>
      </c>
      <c r="F780" s="17">
        <f>'Src_Inventory'!M844</f>
        <v/>
      </c>
      <c r="G780" s="17">
        <f>'Src_Inventory'!N844</f>
        <v/>
      </c>
      <c r="H780" s="18">
        <f>'Src_Inventory'!O844</f>
        <v/>
      </c>
      <c r="I780" s="18">
        <f>ROUNDUP(H780,0)</f>
        <v/>
      </c>
      <c r="J780" s="18">
        <f>'Src_Inventory'!E844</f>
        <v/>
      </c>
      <c r="K780" s="18">
        <f>MAX(I780,J780)</f>
        <v/>
      </c>
      <c r="L780" s="19">
        <f>IF(C780="COVERED",'Parameters &amp; Sources'!$B$11,'Parameters &amp; Sources'!$B$12)</f>
        <v/>
      </c>
      <c r="M780" s="19">
        <f>K780*L780</f>
        <v/>
      </c>
      <c r="N780" s="20">
        <f>COUNTIFS('Src_Billing_Aug'!$E$6:$E$774,A780,'Src_Billing_Aug'!$D$6:$D$774,E780)</f>
        <v/>
      </c>
      <c r="O780" s="18">
        <f>IF(N780=0,"",SUMIFS('Src_Billing_Aug'!$I$6:$I$774,'Src_Billing_Aug'!$E$6:$E$774,A780,'Src_Billing_Aug'!$D$6:$D$774,E780))</f>
        <v/>
      </c>
      <c r="P780" s="19">
        <f>IF(N780=0,"",SUMIFS('Src_Billing_Aug'!$L$6:$L$774,'Src_Billing_Aug'!$E$6:$E$774,A780,'Src_Billing_Aug'!$D$6:$D$774,E780))</f>
        <v/>
      </c>
      <c r="Q780" s="19">
        <f>SUMIFS('Src_Billing_Aug'!$M$6:$M$774,'Src_Billing_Aug'!$E$6:$E$774,A780,'Src_Billing_Aug'!$D$6:$D$774,E780)</f>
        <v/>
      </c>
      <c r="R780" s="19">
        <f>Q780-M780</f>
        <v/>
      </c>
      <c r="S780" s="17">
        <f>IF(N780=0,"MISSING CHARGE",IF(N780&gt;1,"DUPLICATE CHARGE",IF(ABS(R780)&lt;0.005,"MATCH","VARIANCE")))</f>
        <v/>
      </c>
      <c r="T780" s="17">
        <f>IF(AND(C780="COVERED",K780&gt;'Parameters &amp; Sources'!$B$13),"BOARD REVIEW - OVER 40 FT","")</f>
        <v/>
      </c>
      <c r="U780" s="17" t="inlineStr">
        <is>
          <t>slip_inventory_2026-08.csv; billing_transactions_2022_2026.csv</t>
        </is>
      </c>
    </row>
    <row r="781">
      <c r="A781" s="21">
        <f>'Src_Inventory'!A845</f>
        <v/>
      </c>
      <c r="B781" s="21">
        <f>'Src_Inventory'!B845</f>
        <v/>
      </c>
      <c r="C781" s="21">
        <f>'Src_Inventory'!G845</f>
        <v/>
      </c>
      <c r="D781" s="21">
        <f>"AC-"&amp;A781</f>
        <v/>
      </c>
      <c r="E781" s="21">
        <f>'Src_Inventory'!L845</f>
        <v/>
      </c>
      <c r="F781" s="21">
        <f>'Src_Inventory'!M845</f>
        <v/>
      </c>
      <c r="G781" s="21">
        <f>'Src_Inventory'!N845</f>
        <v/>
      </c>
      <c r="H781" s="22">
        <f>'Src_Inventory'!O845</f>
        <v/>
      </c>
      <c r="I781" s="22">
        <f>ROUNDUP(H781,0)</f>
        <v/>
      </c>
      <c r="J781" s="22">
        <f>'Src_Inventory'!E845</f>
        <v/>
      </c>
      <c r="K781" s="22">
        <f>MAX(I781,J781)</f>
        <v/>
      </c>
      <c r="L781" s="23">
        <f>IF(C781="COVERED",'Parameters &amp; Sources'!$B$11,'Parameters &amp; Sources'!$B$12)</f>
        <v/>
      </c>
      <c r="M781" s="23">
        <f>K781*L781</f>
        <v/>
      </c>
      <c r="N781" s="24">
        <f>COUNTIFS('Src_Billing_Aug'!$E$6:$E$774,A781,'Src_Billing_Aug'!$D$6:$D$774,E781)</f>
        <v/>
      </c>
      <c r="O781" s="22">
        <f>IF(N781=0,"",SUMIFS('Src_Billing_Aug'!$I$6:$I$774,'Src_Billing_Aug'!$E$6:$E$774,A781,'Src_Billing_Aug'!$D$6:$D$774,E781))</f>
        <v/>
      </c>
      <c r="P781" s="23">
        <f>IF(N781=0,"",SUMIFS('Src_Billing_Aug'!$L$6:$L$774,'Src_Billing_Aug'!$E$6:$E$774,A781,'Src_Billing_Aug'!$D$6:$D$774,E781))</f>
        <v/>
      </c>
      <c r="Q781" s="23">
        <f>SUMIFS('Src_Billing_Aug'!$M$6:$M$774,'Src_Billing_Aug'!$E$6:$E$774,A781,'Src_Billing_Aug'!$D$6:$D$774,E781)</f>
        <v/>
      </c>
      <c r="R781" s="23">
        <f>Q781-M781</f>
        <v/>
      </c>
      <c r="S781" s="21">
        <f>IF(N781=0,"MISSING CHARGE",IF(N781&gt;1,"DUPLICATE CHARGE",IF(ABS(R781)&lt;0.005,"MATCH","VARIANCE")))</f>
        <v/>
      </c>
      <c r="T781" s="21">
        <f>IF(AND(C781="COVERED",K781&gt;'Parameters &amp; Sources'!$B$13),"BOARD REVIEW - OVER 40 FT","")</f>
        <v/>
      </c>
      <c r="U781" s="21" t="inlineStr">
        <is>
          <t>slip_inventory_2026-08.csv; billing_transactions_2022_2026.csv</t>
        </is>
      </c>
    </row>
    <row r="782">
      <c r="A782" s="17">
        <f>'Src_Inventory'!A846</f>
        <v/>
      </c>
      <c r="B782" s="17">
        <f>'Src_Inventory'!B846</f>
        <v/>
      </c>
      <c r="C782" s="17">
        <f>'Src_Inventory'!G846</f>
        <v/>
      </c>
      <c r="D782" s="17">
        <f>"AC-"&amp;A782</f>
        <v/>
      </c>
      <c r="E782" s="17">
        <f>'Src_Inventory'!L846</f>
        <v/>
      </c>
      <c r="F782" s="17">
        <f>'Src_Inventory'!M846</f>
        <v/>
      </c>
      <c r="G782" s="17">
        <f>'Src_Inventory'!N846</f>
        <v/>
      </c>
      <c r="H782" s="18">
        <f>'Src_Inventory'!O846</f>
        <v/>
      </c>
      <c r="I782" s="18">
        <f>ROUNDUP(H782,0)</f>
        <v/>
      </c>
      <c r="J782" s="18">
        <f>'Src_Inventory'!E846</f>
        <v/>
      </c>
      <c r="K782" s="18">
        <f>MAX(I782,J782)</f>
        <v/>
      </c>
      <c r="L782" s="19">
        <f>IF(C782="COVERED",'Parameters &amp; Sources'!$B$11,'Parameters &amp; Sources'!$B$12)</f>
        <v/>
      </c>
      <c r="M782" s="19">
        <f>K782*L782</f>
        <v/>
      </c>
      <c r="N782" s="20">
        <f>COUNTIFS('Src_Billing_Aug'!$E$6:$E$774,A782,'Src_Billing_Aug'!$D$6:$D$774,E782)</f>
        <v/>
      </c>
      <c r="O782" s="18">
        <f>IF(N782=0,"",SUMIFS('Src_Billing_Aug'!$I$6:$I$774,'Src_Billing_Aug'!$E$6:$E$774,A782,'Src_Billing_Aug'!$D$6:$D$774,E782))</f>
        <v/>
      </c>
      <c r="P782" s="19">
        <f>IF(N782=0,"",SUMIFS('Src_Billing_Aug'!$L$6:$L$774,'Src_Billing_Aug'!$E$6:$E$774,A782,'Src_Billing_Aug'!$D$6:$D$774,E782))</f>
        <v/>
      </c>
      <c r="Q782" s="19">
        <f>SUMIFS('Src_Billing_Aug'!$M$6:$M$774,'Src_Billing_Aug'!$E$6:$E$774,A782,'Src_Billing_Aug'!$D$6:$D$774,E782)</f>
        <v/>
      </c>
      <c r="R782" s="19">
        <f>Q782-M782</f>
        <v/>
      </c>
      <c r="S782" s="17">
        <f>IF(N782=0,"MISSING CHARGE",IF(N782&gt;1,"DUPLICATE CHARGE",IF(ABS(R782)&lt;0.005,"MATCH","VARIANCE")))</f>
        <v/>
      </c>
      <c r="T782" s="17">
        <f>IF(AND(C782="COVERED",K782&gt;'Parameters &amp; Sources'!$B$13),"BOARD REVIEW - OVER 40 FT","")</f>
        <v/>
      </c>
      <c r="U782" s="17" t="inlineStr">
        <is>
          <t>slip_inventory_2026-08.csv; billing_transactions_2022_2026.csv</t>
        </is>
      </c>
    </row>
    <row r="783">
      <c r="A783" s="21">
        <f>'Src_Inventory'!A848</f>
        <v/>
      </c>
      <c r="B783" s="21">
        <f>'Src_Inventory'!B848</f>
        <v/>
      </c>
      <c r="C783" s="21">
        <f>'Src_Inventory'!G848</f>
        <v/>
      </c>
      <c r="D783" s="21">
        <f>"AC-"&amp;A783</f>
        <v/>
      </c>
      <c r="E783" s="21">
        <f>'Src_Inventory'!L848</f>
        <v/>
      </c>
      <c r="F783" s="21">
        <f>'Src_Inventory'!M848</f>
        <v/>
      </c>
      <c r="G783" s="21">
        <f>'Src_Inventory'!N848</f>
        <v/>
      </c>
      <c r="H783" s="22">
        <f>'Src_Inventory'!O848</f>
        <v/>
      </c>
      <c r="I783" s="22">
        <f>ROUNDUP(H783,0)</f>
        <v/>
      </c>
      <c r="J783" s="22">
        <f>'Src_Inventory'!E848</f>
        <v/>
      </c>
      <c r="K783" s="22">
        <f>MAX(I783,J783)</f>
        <v/>
      </c>
      <c r="L783" s="23">
        <f>IF(C783="COVERED",'Parameters &amp; Sources'!$B$11,'Parameters &amp; Sources'!$B$12)</f>
        <v/>
      </c>
      <c r="M783" s="23">
        <f>K783*L783</f>
        <v/>
      </c>
      <c r="N783" s="24">
        <f>COUNTIFS('Src_Billing_Aug'!$E$6:$E$774,A783,'Src_Billing_Aug'!$D$6:$D$774,E783)</f>
        <v/>
      </c>
      <c r="O783" s="22">
        <f>IF(N783=0,"",SUMIFS('Src_Billing_Aug'!$I$6:$I$774,'Src_Billing_Aug'!$E$6:$E$774,A783,'Src_Billing_Aug'!$D$6:$D$774,E783))</f>
        <v/>
      </c>
      <c r="P783" s="23">
        <f>IF(N783=0,"",SUMIFS('Src_Billing_Aug'!$L$6:$L$774,'Src_Billing_Aug'!$E$6:$E$774,A783,'Src_Billing_Aug'!$D$6:$D$774,E783))</f>
        <v/>
      </c>
      <c r="Q783" s="23">
        <f>SUMIFS('Src_Billing_Aug'!$M$6:$M$774,'Src_Billing_Aug'!$E$6:$E$774,A783,'Src_Billing_Aug'!$D$6:$D$774,E783)</f>
        <v/>
      </c>
      <c r="R783" s="23">
        <f>Q783-M783</f>
        <v/>
      </c>
      <c r="S783" s="21">
        <f>IF(N783=0,"MISSING CHARGE",IF(N783&gt;1,"DUPLICATE CHARGE",IF(ABS(R783)&lt;0.005,"MATCH","VARIANCE")))</f>
        <v/>
      </c>
      <c r="T783" s="21">
        <f>IF(AND(C783="COVERED",K783&gt;'Parameters &amp; Sources'!$B$13),"BOARD REVIEW - OVER 40 FT","")</f>
        <v/>
      </c>
      <c r="U783" s="21" t="inlineStr">
        <is>
          <t>slip_inventory_2026-08.csv; billing_transactions_2022_2026.csv</t>
        </is>
      </c>
    </row>
    <row r="784">
      <c r="A784" s="17">
        <f>'Src_Inventory'!A849</f>
        <v/>
      </c>
      <c r="B784" s="17">
        <f>'Src_Inventory'!B849</f>
        <v/>
      </c>
      <c r="C784" s="17">
        <f>'Src_Inventory'!G849</f>
        <v/>
      </c>
      <c r="D784" s="17">
        <f>"AC-"&amp;A784</f>
        <v/>
      </c>
      <c r="E784" s="17">
        <f>'Src_Inventory'!L849</f>
        <v/>
      </c>
      <c r="F784" s="17">
        <f>'Src_Inventory'!M849</f>
        <v/>
      </c>
      <c r="G784" s="17">
        <f>'Src_Inventory'!N849</f>
        <v/>
      </c>
      <c r="H784" s="18">
        <f>'Src_Inventory'!O849</f>
        <v/>
      </c>
      <c r="I784" s="18">
        <f>ROUNDUP(H784,0)</f>
        <v/>
      </c>
      <c r="J784" s="18">
        <f>'Src_Inventory'!E849</f>
        <v/>
      </c>
      <c r="K784" s="18">
        <f>MAX(I784,J784)</f>
        <v/>
      </c>
      <c r="L784" s="19">
        <f>IF(C784="COVERED",'Parameters &amp; Sources'!$B$11,'Parameters &amp; Sources'!$B$12)</f>
        <v/>
      </c>
      <c r="M784" s="19">
        <f>K784*L784</f>
        <v/>
      </c>
      <c r="N784" s="20">
        <f>COUNTIFS('Src_Billing_Aug'!$E$6:$E$774,A784,'Src_Billing_Aug'!$D$6:$D$774,E784)</f>
        <v/>
      </c>
      <c r="O784" s="18">
        <f>IF(N784=0,"",SUMIFS('Src_Billing_Aug'!$I$6:$I$774,'Src_Billing_Aug'!$E$6:$E$774,A784,'Src_Billing_Aug'!$D$6:$D$774,E784))</f>
        <v/>
      </c>
      <c r="P784" s="19">
        <f>IF(N784=0,"",SUMIFS('Src_Billing_Aug'!$L$6:$L$774,'Src_Billing_Aug'!$E$6:$E$774,A784,'Src_Billing_Aug'!$D$6:$D$774,E784))</f>
        <v/>
      </c>
      <c r="Q784" s="19">
        <f>SUMIFS('Src_Billing_Aug'!$M$6:$M$774,'Src_Billing_Aug'!$E$6:$E$774,A784,'Src_Billing_Aug'!$D$6:$D$774,E784)</f>
        <v/>
      </c>
      <c r="R784" s="19">
        <f>Q784-M784</f>
        <v/>
      </c>
      <c r="S784" s="17">
        <f>IF(N784=0,"MISSING CHARGE",IF(N784&gt;1,"DUPLICATE CHARGE",IF(ABS(R784)&lt;0.005,"MATCH","VARIANCE")))</f>
        <v/>
      </c>
      <c r="T784" s="17">
        <f>IF(AND(C784="COVERED",K784&gt;'Parameters &amp; Sources'!$B$13),"BOARD REVIEW - OVER 40 FT","")</f>
        <v/>
      </c>
      <c r="U784" s="17" t="inlineStr">
        <is>
          <t>slip_inventory_2026-08.csv; billing_transactions_2022_2026.csv</t>
        </is>
      </c>
    </row>
    <row r="785">
      <c r="A785" s="21">
        <f>'Src_Inventory'!A850</f>
        <v/>
      </c>
      <c r="B785" s="21">
        <f>'Src_Inventory'!B850</f>
        <v/>
      </c>
      <c r="C785" s="21">
        <f>'Src_Inventory'!G850</f>
        <v/>
      </c>
      <c r="D785" s="21">
        <f>"AC-"&amp;A785</f>
        <v/>
      </c>
      <c r="E785" s="21">
        <f>'Src_Inventory'!L850</f>
        <v/>
      </c>
      <c r="F785" s="21">
        <f>'Src_Inventory'!M850</f>
        <v/>
      </c>
      <c r="G785" s="21">
        <f>'Src_Inventory'!N850</f>
        <v/>
      </c>
      <c r="H785" s="22">
        <f>'Src_Inventory'!O850</f>
        <v/>
      </c>
      <c r="I785" s="22">
        <f>ROUNDUP(H785,0)</f>
        <v/>
      </c>
      <c r="J785" s="22">
        <f>'Src_Inventory'!E850</f>
        <v/>
      </c>
      <c r="K785" s="22">
        <f>MAX(I785,J785)</f>
        <v/>
      </c>
      <c r="L785" s="23">
        <f>IF(C785="COVERED",'Parameters &amp; Sources'!$B$11,'Parameters &amp; Sources'!$B$12)</f>
        <v/>
      </c>
      <c r="M785" s="23">
        <f>K785*L785</f>
        <v/>
      </c>
      <c r="N785" s="24">
        <f>COUNTIFS('Src_Billing_Aug'!$E$6:$E$774,A785,'Src_Billing_Aug'!$D$6:$D$774,E785)</f>
        <v/>
      </c>
      <c r="O785" s="22">
        <f>IF(N785=0,"",SUMIFS('Src_Billing_Aug'!$I$6:$I$774,'Src_Billing_Aug'!$E$6:$E$774,A785,'Src_Billing_Aug'!$D$6:$D$774,E785))</f>
        <v/>
      </c>
      <c r="P785" s="23">
        <f>IF(N785=0,"",SUMIFS('Src_Billing_Aug'!$L$6:$L$774,'Src_Billing_Aug'!$E$6:$E$774,A785,'Src_Billing_Aug'!$D$6:$D$774,E785))</f>
        <v/>
      </c>
      <c r="Q785" s="23">
        <f>SUMIFS('Src_Billing_Aug'!$M$6:$M$774,'Src_Billing_Aug'!$E$6:$E$774,A785,'Src_Billing_Aug'!$D$6:$D$774,E785)</f>
        <v/>
      </c>
      <c r="R785" s="23">
        <f>Q785-M785</f>
        <v/>
      </c>
      <c r="S785" s="21">
        <f>IF(N785=0,"MISSING CHARGE",IF(N785&gt;1,"DUPLICATE CHARGE",IF(ABS(R785)&lt;0.005,"MATCH","VARIANCE")))</f>
        <v/>
      </c>
      <c r="T785" s="21">
        <f>IF(AND(C785="COVERED",K785&gt;'Parameters &amp; Sources'!$B$13),"BOARD REVIEW - OVER 40 FT","")</f>
        <v/>
      </c>
      <c r="U785" s="21" t="inlineStr">
        <is>
          <t>slip_inventory_2026-08.csv; billing_transactions_2022_2026.csv</t>
        </is>
      </c>
    </row>
    <row r="786">
      <c r="A786" s="17">
        <f>'Src_Inventory'!A851</f>
        <v/>
      </c>
      <c r="B786" s="17">
        <f>'Src_Inventory'!B851</f>
        <v/>
      </c>
      <c r="C786" s="17">
        <f>'Src_Inventory'!G851</f>
        <v/>
      </c>
      <c r="D786" s="17">
        <f>"AC-"&amp;A786</f>
        <v/>
      </c>
      <c r="E786" s="17">
        <f>'Src_Inventory'!L851</f>
        <v/>
      </c>
      <c r="F786" s="17">
        <f>'Src_Inventory'!M851</f>
        <v/>
      </c>
      <c r="G786" s="17">
        <f>'Src_Inventory'!N851</f>
        <v/>
      </c>
      <c r="H786" s="18">
        <f>'Src_Inventory'!O851</f>
        <v/>
      </c>
      <c r="I786" s="18">
        <f>ROUNDUP(H786,0)</f>
        <v/>
      </c>
      <c r="J786" s="18">
        <f>'Src_Inventory'!E851</f>
        <v/>
      </c>
      <c r="K786" s="18">
        <f>MAX(I786,J786)</f>
        <v/>
      </c>
      <c r="L786" s="19">
        <f>IF(C786="COVERED",'Parameters &amp; Sources'!$B$11,'Parameters &amp; Sources'!$B$12)</f>
        <v/>
      </c>
      <c r="M786" s="19">
        <f>K786*L786</f>
        <v/>
      </c>
      <c r="N786" s="20">
        <f>COUNTIFS('Src_Billing_Aug'!$E$6:$E$774,A786,'Src_Billing_Aug'!$D$6:$D$774,E786)</f>
        <v/>
      </c>
      <c r="O786" s="18">
        <f>IF(N786=0,"",SUMIFS('Src_Billing_Aug'!$I$6:$I$774,'Src_Billing_Aug'!$E$6:$E$774,A786,'Src_Billing_Aug'!$D$6:$D$774,E786))</f>
        <v/>
      </c>
      <c r="P786" s="19">
        <f>IF(N786=0,"",SUMIFS('Src_Billing_Aug'!$L$6:$L$774,'Src_Billing_Aug'!$E$6:$E$774,A786,'Src_Billing_Aug'!$D$6:$D$774,E786))</f>
        <v/>
      </c>
      <c r="Q786" s="19">
        <f>SUMIFS('Src_Billing_Aug'!$M$6:$M$774,'Src_Billing_Aug'!$E$6:$E$774,A786,'Src_Billing_Aug'!$D$6:$D$774,E786)</f>
        <v/>
      </c>
      <c r="R786" s="19">
        <f>Q786-M786</f>
        <v/>
      </c>
      <c r="S786" s="17">
        <f>IF(N786=0,"MISSING CHARGE",IF(N786&gt;1,"DUPLICATE CHARGE",IF(ABS(R786)&lt;0.005,"MATCH","VARIANCE")))</f>
        <v/>
      </c>
      <c r="T786" s="17">
        <f>IF(AND(C786="COVERED",K786&gt;'Parameters &amp; Sources'!$B$13),"BOARD REVIEW - OVER 40 FT","")</f>
        <v/>
      </c>
      <c r="U786" s="17" t="inlineStr">
        <is>
          <t>slip_inventory_2026-08.csv; billing_transactions_2022_2026.csv</t>
        </is>
      </c>
    </row>
    <row r="787">
      <c r="A787" s="21">
        <f>'Src_Inventory'!A852</f>
        <v/>
      </c>
      <c r="B787" s="21">
        <f>'Src_Inventory'!B852</f>
        <v/>
      </c>
      <c r="C787" s="21">
        <f>'Src_Inventory'!G852</f>
        <v/>
      </c>
      <c r="D787" s="21">
        <f>"AC-"&amp;A787</f>
        <v/>
      </c>
      <c r="E787" s="21">
        <f>'Src_Inventory'!L852</f>
        <v/>
      </c>
      <c r="F787" s="21">
        <f>'Src_Inventory'!M852</f>
        <v/>
      </c>
      <c r="G787" s="21">
        <f>'Src_Inventory'!N852</f>
        <v/>
      </c>
      <c r="H787" s="22">
        <f>'Src_Inventory'!O852</f>
        <v/>
      </c>
      <c r="I787" s="22">
        <f>ROUNDUP(H787,0)</f>
        <v/>
      </c>
      <c r="J787" s="22">
        <f>'Src_Inventory'!E852</f>
        <v/>
      </c>
      <c r="K787" s="22">
        <f>MAX(I787,J787)</f>
        <v/>
      </c>
      <c r="L787" s="23">
        <f>IF(C787="COVERED",'Parameters &amp; Sources'!$B$11,'Parameters &amp; Sources'!$B$12)</f>
        <v/>
      </c>
      <c r="M787" s="23">
        <f>K787*L787</f>
        <v/>
      </c>
      <c r="N787" s="24">
        <f>COUNTIFS('Src_Billing_Aug'!$E$6:$E$774,A787,'Src_Billing_Aug'!$D$6:$D$774,E787)</f>
        <v/>
      </c>
      <c r="O787" s="22">
        <f>IF(N787=0,"",SUMIFS('Src_Billing_Aug'!$I$6:$I$774,'Src_Billing_Aug'!$E$6:$E$774,A787,'Src_Billing_Aug'!$D$6:$D$774,E787))</f>
        <v/>
      </c>
      <c r="P787" s="23">
        <f>IF(N787=0,"",SUMIFS('Src_Billing_Aug'!$L$6:$L$774,'Src_Billing_Aug'!$E$6:$E$774,A787,'Src_Billing_Aug'!$D$6:$D$774,E787))</f>
        <v/>
      </c>
      <c r="Q787" s="23">
        <f>SUMIFS('Src_Billing_Aug'!$M$6:$M$774,'Src_Billing_Aug'!$E$6:$E$774,A787,'Src_Billing_Aug'!$D$6:$D$774,E787)</f>
        <v/>
      </c>
      <c r="R787" s="23">
        <f>Q787-M787</f>
        <v/>
      </c>
      <c r="S787" s="21">
        <f>IF(N787=0,"MISSING CHARGE",IF(N787&gt;1,"DUPLICATE CHARGE",IF(ABS(R787)&lt;0.005,"MATCH","VARIANCE")))</f>
        <v/>
      </c>
      <c r="T787" s="21">
        <f>IF(AND(C787="COVERED",K787&gt;'Parameters &amp; Sources'!$B$13),"BOARD REVIEW - OVER 40 FT","")</f>
        <v/>
      </c>
      <c r="U787" s="21" t="inlineStr">
        <is>
          <t>slip_inventory_2026-08.csv; billing_transactions_2022_2026.csv</t>
        </is>
      </c>
    </row>
    <row r="788">
      <c r="A788" s="17">
        <f>'Src_Inventory'!A853</f>
        <v/>
      </c>
      <c r="B788" s="17">
        <f>'Src_Inventory'!B853</f>
        <v/>
      </c>
      <c r="C788" s="17">
        <f>'Src_Inventory'!G853</f>
        <v/>
      </c>
      <c r="D788" s="17">
        <f>"AC-"&amp;A788</f>
        <v/>
      </c>
      <c r="E788" s="17">
        <f>'Src_Inventory'!L853</f>
        <v/>
      </c>
      <c r="F788" s="17">
        <f>'Src_Inventory'!M853</f>
        <v/>
      </c>
      <c r="G788" s="17">
        <f>'Src_Inventory'!N853</f>
        <v/>
      </c>
      <c r="H788" s="18">
        <f>'Src_Inventory'!O853</f>
        <v/>
      </c>
      <c r="I788" s="18">
        <f>ROUNDUP(H788,0)</f>
        <v/>
      </c>
      <c r="J788" s="18">
        <f>'Src_Inventory'!E853</f>
        <v/>
      </c>
      <c r="K788" s="18">
        <f>MAX(I788,J788)</f>
        <v/>
      </c>
      <c r="L788" s="19">
        <f>IF(C788="COVERED",'Parameters &amp; Sources'!$B$11,'Parameters &amp; Sources'!$B$12)</f>
        <v/>
      </c>
      <c r="M788" s="19">
        <f>K788*L788</f>
        <v/>
      </c>
      <c r="N788" s="20">
        <f>COUNTIFS('Src_Billing_Aug'!$E$6:$E$774,A788,'Src_Billing_Aug'!$D$6:$D$774,E788)</f>
        <v/>
      </c>
      <c r="O788" s="18">
        <f>IF(N788=0,"",SUMIFS('Src_Billing_Aug'!$I$6:$I$774,'Src_Billing_Aug'!$E$6:$E$774,A788,'Src_Billing_Aug'!$D$6:$D$774,E788))</f>
        <v/>
      </c>
      <c r="P788" s="19">
        <f>IF(N788=0,"",SUMIFS('Src_Billing_Aug'!$L$6:$L$774,'Src_Billing_Aug'!$E$6:$E$774,A788,'Src_Billing_Aug'!$D$6:$D$774,E788))</f>
        <v/>
      </c>
      <c r="Q788" s="19">
        <f>SUMIFS('Src_Billing_Aug'!$M$6:$M$774,'Src_Billing_Aug'!$E$6:$E$774,A788,'Src_Billing_Aug'!$D$6:$D$774,E788)</f>
        <v/>
      </c>
      <c r="R788" s="19">
        <f>Q788-M788</f>
        <v/>
      </c>
      <c r="S788" s="17">
        <f>IF(N788=0,"MISSING CHARGE",IF(N788&gt;1,"DUPLICATE CHARGE",IF(ABS(R788)&lt;0.005,"MATCH","VARIANCE")))</f>
        <v/>
      </c>
      <c r="T788" s="17">
        <f>IF(AND(C788="COVERED",K788&gt;'Parameters &amp; Sources'!$B$13),"BOARD REVIEW - OVER 40 FT","")</f>
        <v/>
      </c>
      <c r="U788" s="17" t="inlineStr">
        <is>
          <t>slip_inventory_2026-08.csv; billing_transactions_2022_2026.csv</t>
        </is>
      </c>
    </row>
    <row r="789">
      <c r="A789" s="21">
        <f>'Src_Inventory'!A854</f>
        <v/>
      </c>
      <c r="B789" s="21">
        <f>'Src_Inventory'!B854</f>
        <v/>
      </c>
      <c r="C789" s="21">
        <f>'Src_Inventory'!G854</f>
        <v/>
      </c>
      <c r="D789" s="21">
        <f>"AC-"&amp;A789</f>
        <v/>
      </c>
      <c r="E789" s="21">
        <f>'Src_Inventory'!L854</f>
        <v/>
      </c>
      <c r="F789" s="21">
        <f>'Src_Inventory'!M854</f>
        <v/>
      </c>
      <c r="G789" s="21">
        <f>'Src_Inventory'!N854</f>
        <v/>
      </c>
      <c r="H789" s="22">
        <f>'Src_Inventory'!O854</f>
        <v/>
      </c>
      <c r="I789" s="22">
        <f>ROUNDUP(H789,0)</f>
        <v/>
      </c>
      <c r="J789" s="22">
        <f>'Src_Inventory'!E854</f>
        <v/>
      </c>
      <c r="K789" s="22">
        <f>MAX(I789,J789)</f>
        <v/>
      </c>
      <c r="L789" s="23">
        <f>IF(C789="COVERED",'Parameters &amp; Sources'!$B$11,'Parameters &amp; Sources'!$B$12)</f>
        <v/>
      </c>
      <c r="M789" s="23">
        <f>K789*L789</f>
        <v/>
      </c>
      <c r="N789" s="24">
        <f>COUNTIFS('Src_Billing_Aug'!$E$6:$E$774,A789,'Src_Billing_Aug'!$D$6:$D$774,E789)</f>
        <v/>
      </c>
      <c r="O789" s="22">
        <f>IF(N789=0,"",SUMIFS('Src_Billing_Aug'!$I$6:$I$774,'Src_Billing_Aug'!$E$6:$E$774,A789,'Src_Billing_Aug'!$D$6:$D$774,E789))</f>
        <v/>
      </c>
      <c r="P789" s="23">
        <f>IF(N789=0,"",SUMIFS('Src_Billing_Aug'!$L$6:$L$774,'Src_Billing_Aug'!$E$6:$E$774,A789,'Src_Billing_Aug'!$D$6:$D$774,E789))</f>
        <v/>
      </c>
      <c r="Q789" s="23">
        <f>SUMIFS('Src_Billing_Aug'!$M$6:$M$774,'Src_Billing_Aug'!$E$6:$E$774,A789,'Src_Billing_Aug'!$D$6:$D$774,E789)</f>
        <v/>
      </c>
      <c r="R789" s="23">
        <f>Q789-M789</f>
        <v/>
      </c>
      <c r="S789" s="21">
        <f>IF(N789=0,"MISSING CHARGE",IF(N789&gt;1,"DUPLICATE CHARGE",IF(ABS(R789)&lt;0.005,"MATCH","VARIANCE")))</f>
        <v/>
      </c>
      <c r="T789" s="21">
        <f>IF(AND(C789="COVERED",K789&gt;'Parameters &amp; Sources'!$B$13),"BOARD REVIEW - OVER 40 FT","")</f>
        <v/>
      </c>
      <c r="U789" s="21" t="inlineStr">
        <is>
          <t>slip_inventory_2026-08.csv; billing_transactions_2022_2026.csv</t>
        </is>
      </c>
    </row>
    <row r="790">
      <c r="A790" s="17">
        <f>'Src_Inventory'!A855</f>
        <v/>
      </c>
      <c r="B790" s="17">
        <f>'Src_Inventory'!B855</f>
        <v/>
      </c>
      <c r="C790" s="17">
        <f>'Src_Inventory'!G855</f>
        <v/>
      </c>
      <c r="D790" s="17">
        <f>"AC-"&amp;A790</f>
        <v/>
      </c>
      <c r="E790" s="17">
        <f>'Src_Inventory'!L855</f>
        <v/>
      </c>
      <c r="F790" s="17">
        <f>'Src_Inventory'!M855</f>
        <v/>
      </c>
      <c r="G790" s="17">
        <f>'Src_Inventory'!N855</f>
        <v/>
      </c>
      <c r="H790" s="18">
        <f>'Src_Inventory'!O855</f>
        <v/>
      </c>
      <c r="I790" s="18">
        <f>ROUNDUP(H790,0)</f>
        <v/>
      </c>
      <c r="J790" s="18">
        <f>'Src_Inventory'!E855</f>
        <v/>
      </c>
      <c r="K790" s="18">
        <f>MAX(I790,J790)</f>
        <v/>
      </c>
      <c r="L790" s="19">
        <f>IF(C790="COVERED",'Parameters &amp; Sources'!$B$11,'Parameters &amp; Sources'!$B$12)</f>
        <v/>
      </c>
      <c r="M790" s="19">
        <f>K790*L790</f>
        <v/>
      </c>
      <c r="N790" s="20">
        <f>COUNTIFS('Src_Billing_Aug'!$E$6:$E$774,A790,'Src_Billing_Aug'!$D$6:$D$774,E790)</f>
        <v/>
      </c>
      <c r="O790" s="18">
        <f>IF(N790=0,"",SUMIFS('Src_Billing_Aug'!$I$6:$I$774,'Src_Billing_Aug'!$E$6:$E$774,A790,'Src_Billing_Aug'!$D$6:$D$774,E790))</f>
        <v/>
      </c>
      <c r="P790" s="19">
        <f>IF(N790=0,"",SUMIFS('Src_Billing_Aug'!$L$6:$L$774,'Src_Billing_Aug'!$E$6:$E$774,A790,'Src_Billing_Aug'!$D$6:$D$774,E790))</f>
        <v/>
      </c>
      <c r="Q790" s="19">
        <f>SUMIFS('Src_Billing_Aug'!$M$6:$M$774,'Src_Billing_Aug'!$E$6:$E$774,A790,'Src_Billing_Aug'!$D$6:$D$774,E790)</f>
        <v/>
      </c>
      <c r="R790" s="19">
        <f>Q790-M790</f>
        <v/>
      </c>
      <c r="S790" s="17">
        <f>IF(N790=0,"MISSING CHARGE",IF(N790&gt;1,"DUPLICATE CHARGE",IF(ABS(R790)&lt;0.005,"MATCH","VARIANCE")))</f>
        <v/>
      </c>
      <c r="T790" s="17">
        <f>IF(AND(C790="COVERED",K790&gt;'Parameters &amp; Sources'!$B$13),"BOARD REVIEW - OVER 40 FT","")</f>
        <v/>
      </c>
      <c r="U790" s="17" t="inlineStr">
        <is>
          <t>slip_inventory_2026-08.csv; billing_transactions_2022_2026.csv</t>
        </is>
      </c>
    </row>
    <row r="791">
      <c r="A791" s="21">
        <f>'Src_Inventory'!A856</f>
        <v/>
      </c>
      <c r="B791" s="21">
        <f>'Src_Inventory'!B856</f>
        <v/>
      </c>
      <c r="C791" s="21">
        <f>'Src_Inventory'!G856</f>
        <v/>
      </c>
      <c r="D791" s="21">
        <f>"AC-"&amp;A791</f>
        <v/>
      </c>
      <c r="E791" s="21">
        <f>'Src_Inventory'!L856</f>
        <v/>
      </c>
      <c r="F791" s="21">
        <f>'Src_Inventory'!M856</f>
        <v/>
      </c>
      <c r="G791" s="21">
        <f>'Src_Inventory'!N856</f>
        <v/>
      </c>
      <c r="H791" s="22">
        <f>'Src_Inventory'!O856</f>
        <v/>
      </c>
      <c r="I791" s="22">
        <f>ROUNDUP(H791,0)</f>
        <v/>
      </c>
      <c r="J791" s="22">
        <f>'Src_Inventory'!E856</f>
        <v/>
      </c>
      <c r="K791" s="22">
        <f>MAX(I791,J791)</f>
        <v/>
      </c>
      <c r="L791" s="23">
        <f>IF(C791="COVERED",'Parameters &amp; Sources'!$B$11,'Parameters &amp; Sources'!$B$12)</f>
        <v/>
      </c>
      <c r="M791" s="23">
        <f>K791*L791</f>
        <v/>
      </c>
      <c r="N791" s="24">
        <f>COUNTIFS('Src_Billing_Aug'!$E$6:$E$774,A791,'Src_Billing_Aug'!$D$6:$D$774,E791)</f>
        <v/>
      </c>
      <c r="O791" s="22">
        <f>IF(N791=0,"",SUMIFS('Src_Billing_Aug'!$I$6:$I$774,'Src_Billing_Aug'!$E$6:$E$774,A791,'Src_Billing_Aug'!$D$6:$D$774,E791))</f>
        <v/>
      </c>
      <c r="P791" s="23">
        <f>IF(N791=0,"",SUMIFS('Src_Billing_Aug'!$L$6:$L$774,'Src_Billing_Aug'!$E$6:$E$774,A791,'Src_Billing_Aug'!$D$6:$D$774,E791))</f>
        <v/>
      </c>
      <c r="Q791" s="23">
        <f>SUMIFS('Src_Billing_Aug'!$M$6:$M$774,'Src_Billing_Aug'!$E$6:$E$774,A791,'Src_Billing_Aug'!$D$6:$D$774,E791)</f>
        <v/>
      </c>
      <c r="R791" s="23">
        <f>Q791-M791</f>
        <v/>
      </c>
      <c r="S791" s="21">
        <f>IF(N791=0,"MISSING CHARGE",IF(N791&gt;1,"DUPLICATE CHARGE",IF(ABS(R791)&lt;0.005,"MATCH","VARIANCE")))</f>
        <v/>
      </c>
      <c r="T791" s="21">
        <f>IF(AND(C791="COVERED",K791&gt;'Parameters &amp; Sources'!$B$13),"BOARD REVIEW - OVER 40 FT","")</f>
        <v/>
      </c>
      <c r="U791" s="21" t="inlineStr">
        <is>
          <t>slip_inventory_2026-08.csv; billing_transactions_2022_2026.csv</t>
        </is>
      </c>
    </row>
    <row r="792">
      <c r="A792" s="17">
        <f>'Src_Inventory'!A857</f>
        <v/>
      </c>
      <c r="B792" s="17">
        <f>'Src_Inventory'!B857</f>
        <v/>
      </c>
      <c r="C792" s="17">
        <f>'Src_Inventory'!G857</f>
        <v/>
      </c>
      <c r="D792" s="17">
        <f>"AC-"&amp;A792</f>
        <v/>
      </c>
      <c r="E792" s="17">
        <f>'Src_Inventory'!L857</f>
        <v/>
      </c>
      <c r="F792" s="17">
        <f>'Src_Inventory'!M857</f>
        <v/>
      </c>
      <c r="G792" s="17">
        <f>'Src_Inventory'!N857</f>
        <v/>
      </c>
      <c r="H792" s="18">
        <f>'Src_Inventory'!O857</f>
        <v/>
      </c>
      <c r="I792" s="18">
        <f>ROUNDUP(H792,0)</f>
        <v/>
      </c>
      <c r="J792" s="18">
        <f>'Src_Inventory'!E857</f>
        <v/>
      </c>
      <c r="K792" s="18">
        <f>MAX(I792,J792)</f>
        <v/>
      </c>
      <c r="L792" s="19">
        <f>IF(C792="COVERED",'Parameters &amp; Sources'!$B$11,'Parameters &amp; Sources'!$B$12)</f>
        <v/>
      </c>
      <c r="M792" s="19">
        <f>K792*L792</f>
        <v/>
      </c>
      <c r="N792" s="20">
        <f>COUNTIFS('Src_Billing_Aug'!$E$6:$E$774,A792,'Src_Billing_Aug'!$D$6:$D$774,E792)</f>
        <v/>
      </c>
      <c r="O792" s="18">
        <f>IF(N792=0,"",SUMIFS('Src_Billing_Aug'!$I$6:$I$774,'Src_Billing_Aug'!$E$6:$E$774,A792,'Src_Billing_Aug'!$D$6:$D$774,E792))</f>
        <v/>
      </c>
      <c r="P792" s="19">
        <f>IF(N792=0,"",SUMIFS('Src_Billing_Aug'!$L$6:$L$774,'Src_Billing_Aug'!$E$6:$E$774,A792,'Src_Billing_Aug'!$D$6:$D$774,E792))</f>
        <v/>
      </c>
      <c r="Q792" s="19">
        <f>SUMIFS('Src_Billing_Aug'!$M$6:$M$774,'Src_Billing_Aug'!$E$6:$E$774,A792,'Src_Billing_Aug'!$D$6:$D$774,E792)</f>
        <v/>
      </c>
      <c r="R792" s="19">
        <f>Q792-M792</f>
        <v/>
      </c>
      <c r="S792" s="17">
        <f>IF(N792=0,"MISSING CHARGE",IF(N792&gt;1,"DUPLICATE CHARGE",IF(ABS(R792)&lt;0.005,"MATCH","VARIANCE")))</f>
        <v/>
      </c>
      <c r="T792" s="17">
        <f>IF(AND(C792="COVERED",K792&gt;'Parameters &amp; Sources'!$B$13),"BOARD REVIEW - OVER 40 FT","")</f>
        <v/>
      </c>
      <c r="U792" s="17" t="inlineStr">
        <is>
          <t>slip_inventory_2026-08.csv; billing_transactions_2022_2026.csv</t>
        </is>
      </c>
    </row>
    <row r="793">
      <c r="A793" s="21">
        <f>'Src_Inventory'!A858</f>
        <v/>
      </c>
      <c r="B793" s="21">
        <f>'Src_Inventory'!B858</f>
        <v/>
      </c>
      <c r="C793" s="21">
        <f>'Src_Inventory'!G858</f>
        <v/>
      </c>
      <c r="D793" s="21">
        <f>"AC-"&amp;A793</f>
        <v/>
      </c>
      <c r="E793" s="21">
        <f>'Src_Inventory'!L858</f>
        <v/>
      </c>
      <c r="F793" s="21">
        <f>'Src_Inventory'!M858</f>
        <v/>
      </c>
      <c r="G793" s="21">
        <f>'Src_Inventory'!N858</f>
        <v/>
      </c>
      <c r="H793" s="22">
        <f>'Src_Inventory'!O858</f>
        <v/>
      </c>
      <c r="I793" s="22">
        <f>ROUNDUP(H793,0)</f>
        <v/>
      </c>
      <c r="J793" s="22">
        <f>'Src_Inventory'!E858</f>
        <v/>
      </c>
      <c r="K793" s="22">
        <f>MAX(I793,J793)</f>
        <v/>
      </c>
      <c r="L793" s="23">
        <f>IF(C793="COVERED",'Parameters &amp; Sources'!$B$11,'Parameters &amp; Sources'!$B$12)</f>
        <v/>
      </c>
      <c r="M793" s="23">
        <f>K793*L793</f>
        <v/>
      </c>
      <c r="N793" s="24">
        <f>COUNTIFS('Src_Billing_Aug'!$E$6:$E$774,A793,'Src_Billing_Aug'!$D$6:$D$774,E793)</f>
        <v/>
      </c>
      <c r="O793" s="22">
        <f>IF(N793=0,"",SUMIFS('Src_Billing_Aug'!$I$6:$I$774,'Src_Billing_Aug'!$E$6:$E$774,A793,'Src_Billing_Aug'!$D$6:$D$774,E793))</f>
        <v/>
      </c>
      <c r="P793" s="23">
        <f>IF(N793=0,"",SUMIFS('Src_Billing_Aug'!$L$6:$L$774,'Src_Billing_Aug'!$E$6:$E$774,A793,'Src_Billing_Aug'!$D$6:$D$774,E793))</f>
        <v/>
      </c>
      <c r="Q793" s="23">
        <f>SUMIFS('Src_Billing_Aug'!$M$6:$M$774,'Src_Billing_Aug'!$E$6:$E$774,A793,'Src_Billing_Aug'!$D$6:$D$774,E793)</f>
        <v/>
      </c>
      <c r="R793" s="23">
        <f>Q793-M793</f>
        <v/>
      </c>
      <c r="S793" s="21">
        <f>IF(N793=0,"MISSING CHARGE",IF(N793&gt;1,"DUPLICATE CHARGE",IF(ABS(R793)&lt;0.005,"MATCH","VARIANCE")))</f>
        <v/>
      </c>
      <c r="T793" s="21">
        <f>IF(AND(C793="COVERED",K793&gt;'Parameters &amp; Sources'!$B$13),"BOARD REVIEW - OVER 40 FT","")</f>
        <v/>
      </c>
      <c r="U793" s="21" t="inlineStr">
        <is>
          <t>slip_inventory_2026-08.csv; billing_transactions_2022_2026.csv</t>
        </is>
      </c>
    </row>
    <row r="794">
      <c r="A794" s="17">
        <f>'Src_Inventory'!A859</f>
        <v/>
      </c>
      <c r="B794" s="17">
        <f>'Src_Inventory'!B859</f>
        <v/>
      </c>
      <c r="C794" s="17">
        <f>'Src_Inventory'!G859</f>
        <v/>
      </c>
      <c r="D794" s="17">
        <f>"AC-"&amp;A794</f>
        <v/>
      </c>
      <c r="E794" s="17">
        <f>'Src_Inventory'!L859</f>
        <v/>
      </c>
      <c r="F794" s="17">
        <f>'Src_Inventory'!M859</f>
        <v/>
      </c>
      <c r="G794" s="17">
        <f>'Src_Inventory'!N859</f>
        <v/>
      </c>
      <c r="H794" s="18">
        <f>'Src_Inventory'!O859</f>
        <v/>
      </c>
      <c r="I794" s="18">
        <f>ROUNDUP(H794,0)</f>
        <v/>
      </c>
      <c r="J794" s="18">
        <f>'Src_Inventory'!E859</f>
        <v/>
      </c>
      <c r="K794" s="18">
        <f>MAX(I794,J794)</f>
        <v/>
      </c>
      <c r="L794" s="19">
        <f>IF(C794="COVERED",'Parameters &amp; Sources'!$B$11,'Parameters &amp; Sources'!$B$12)</f>
        <v/>
      </c>
      <c r="M794" s="19">
        <f>K794*L794</f>
        <v/>
      </c>
      <c r="N794" s="20">
        <f>COUNTIFS('Src_Billing_Aug'!$E$6:$E$774,A794,'Src_Billing_Aug'!$D$6:$D$774,E794)</f>
        <v/>
      </c>
      <c r="O794" s="18">
        <f>IF(N794=0,"",SUMIFS('Src_Billing_Aug'!$I$6:$I$774,'Src_Billing_Aug'!$E$6:$E$774,A794,'Src_Billing_Aug'!$D$6:$D$774,E794))</f>
        <v/>
      </c>
      <c r="P794" s="19">
        <f>IF(N794=0,"",SUMIFS('Src_Billing_Aug'!$L$6:$L$774,'Src_Billing_Aug'!$E$6:$E$774,A794,'Src_Billing_Aug'!$D$6:$D$774,E794))</f>
        <v/>
      </c>
      <c r="Q794" s="19">
        <f>SUMIFS('Src_Billing_Aug'!$M$6:$M$774,'Src_Billing_Aug'!$E$6:$E$774,A794,'Src_Billing_Aug'!$D$6:$D$774,E794)</f>
        <v/>
      </c>
      <c r="R794" s="19">
        <f>Q794-M794</f>
        <v/>
      </c>
      <c r="S794" s="17">
        <f>IF(N794=0,"MISSING CHARGE",IF(N794&gt;1,"DUPLICATE CHARGE",IF(ABS(R794)&lt;0.005,"MATCH","VARIANCE")))</f>
        <v/>
      </c>
      <c r="T794" s="17">
        <f>IF(AND(C794="COVERED",K794&gt;'Parameters &amp; Sources'!$B$13),"BOARD REVIEW - OVER 40 FT","")</f>
        <v/>
      </c>
      <c r="U794" s="17" t="inlineStr">
        <is>
          <t>slip_inventory_2026-08.csv; billing_transactions_2022_2026.csv</t>
        </is>
      </c>
    </row>
    <row r="795">
      <c r="A795" s="21">
        <f>'Src_Inventory'!A860</f>
        <v/>
      </c>
      <c r="B795" s="21">
        <f>'Src_Inventory'!B860</f>
        <v/>
      </c>
      <c r="C795" s="21">
        <f>'Src_Inventory'!G860</f>
        <v/>
      </c>
      <c r="D795" s="21">
        <f>"AC-"&amp;A795</f>
        <v/>
      </c>
      <c r="E795" s="21">
        <f>'Src_Inventory'!L860</f>
        <v/>
      </c>
      <c r="F795" s="21">
        <f>'Src_Inventory'!M860</f>
        <v/>
      </c>
      <c r="G795" s="21">
        <f>'Src_Inventory'!N860</f>
        <v/>
      </c>
      <c r="H795" s="22">
        <f>'Src_Inventory'!O860</f>
        <v/>
      </c>
      <c r="I795" s="22">
        <f>ROUNDUP(H795,0)</f>
        <v/>
      </c>
      <c r="J795" s="22">
        <f>'Src_Inventory'!E860</f>
        <v/>
      </c>
      <c r="K795" s="22">
        <f>MAX(I795,J795)</f>
        <v/>
      </c>
      <c r="L795" s="23">
        <f>IF(C795="COVERED",'Parameters &amp; Sources'!$B$11,'Parameters &amp; Sources'!$B$12)</f>
        <v/>
      </c>
      <c r="M795" s="23">
        <f>K795*L795</f>
        <v/>
      </c>
      <c r="N795" s="24">
        <f>COUNTIFS('Src_Billing_Aug'!$E$6:$E$774,A795,'Src_Billing_Aug'!$D$6:$D$774,E795)</f>
        <v/>
      </c>
      <c r="O795" s="22">
        <f>IF(N795=0,"",SUMIFS('Src_Billing_Aug'!$I$6:$I$774,'Src_Billing_Aug'!$E$6:$E$774,A795,'Src_Billing_Aug'!$D$6:$D$774,E795))</f>
        <v/>
      </c>
      <c r="P795" s="23">
        <f>IF(N795=0,"",SUMIFS('Src_Billing_Aug'!$L$6:$L$774,'Src_Billing_Aug'!$E$6:$E$774,A795,'Src_Billing_Aug'!$D$6:$D$774,E795))</f>
        <v/>
      </c>
      <c r="Q795" s="23">
        <f>SUMIFS('Src_Billing_Aug'!$M$6:$M$774,'Src_Billing_Aug'!$E$6:$E$774,A795,'Src_Billing_Aug'!$D$6:$D$774,E795)</f>
        <v/>
      </c>
      <c r="R795" s="23">
        <f>Q795-M795</f>
        <v/>
      </c>
      <c r="S795" s="21">
        <f>IF(N795=0,"MISSING CHARGE",IF(N795&gt;1,"DUPLICATE CHARGE",IF(ABS(R795)&lt;0.005,"MATCH","VARIANCE")))</f>
        <v/>
      </c>
      <c r="T795" s="21">
        <f>IF(AND(C795="COVERED",K795&gt;'Parameters &amp; Sources'!$B$13),"BOARD REVIEW - OVER 40 FT","")</f>
        <v/>
      </c>
      <c r="U795" s="21" t="inlineStr">
        <is>
          <t>slip_inventory_2026-08.csv; billing_transactions_2022_2026.csv</t>
        </is>
      </c>
    </row>
    <row r="796">
      <c r="A796" s="17">
        <f>'Src_Inventory'!A861</f>
        <v/>
      </c>
      <c r="B796" s="17">
        <f>'Src_Inventory'!B861</f>
        <v/>
      </c>
      <c r="C796" s="17">
        <f>'Src_Inventory'!G861</f>
        <v/>
      </c>
      <c r="D796" s="17">
        <f>"AC-"&amp;A796</f>
        <v/>
      </c>
      <c r="E796" s="17">
        <f>'Src_Inventory'!L861</f>
        <v/>
      </c>
      <c r="F796" s="17">
        <f>'Src_Inventory'!M861</f>
        <v/>
      </c>
      <c r="G796" s="17">
        <f>'Src_Inventory'!N861</f>
        <v/>
      </c>
      <c r="H796" s="18">
        <f>'Src_Inventory'!O861</f>
        <v/>
      </c>
      <c r="I796" s="18">
        <f>ROUNDUP(H796,0)</f>
        <v/>
      </c>
      <c r="J796" s="18">
        <f>'Src_Inventory'!E861</f>
        <v/>
      </c>
      <c r="K796" s="18">
        <f>MAX(I796,J796)</f>
        <v/>
      </c>
      <c r="L796" s="19">
        <f>IF(C796="COVERED",'Parameters &amp; Sources'!$B$11,'Parameters &amp; Sources'!$B$12)</f>
        <v/>
      </c>
      <c r="M796" s="19">
        <f>K796*L796</f>
        <v/>
      </c>
      <c r="N796" s="20">
        <f>COUNTIFS('Src_Billing_Aug'!$E$6:$E$774,A796,'Src_Billing_Aug'!$D$6:$D$774,E796)</f>
        <v/>
      </c>
      <c r="O796" s="18">
        <f>IF(N796=0,"",SUMIFS('Src_Billing_Aug'!$I$6:$I$774,'Src_Billing_Aug'!$E$6:$E$774,A796,'Src_Billing_Aug'!$D$6:$D$774,E796))</f>
        <v/>
      </c>
      <c r="P796" s="19">
        <f>IF(N796=0,"",SUMIFS('Src_Billing_Aug'!$L$6:$L$774,'Src_Billing_Aug'!$E$6:$E$774,A796,'Src_Billing_Aug'!$D$6:$D$774,E796))</f>
        <v/>
      </c>
      <c r="Q796" s="19">
        <f>SUMIFS('Src_Billing_Aug'!$M$6:$M$774,'Src_Billing_Aug'!$E$6:$E$774,A796,'Src_Billing_Aug'!$D$6:$D$774,E796)</f>
        <v/>
      </c>
      <c r="R796" s="19">
        <f>Q796-M796</f>
        <v/>
      </c>
      <c r="S796" s="17">
        <f>IF(N796=0,"MISSING CHARGE",IF(N796&gt;1,"DUPLICATE CHARGE",IF(ABS(R796)&lt;0.005,"MATCH","VARIANCE")))</f>
        <v/>
      </c>
      <c r="T796" s="17">
        <f>IF(AND(C796="COVERED",K796&gt;'Parameters &amp; Sources'!$B$13),"BOARD REVIEW - OVER 40 FT","")</f>
        <v/>
      </c>
      <c r="U796" s="17" t="inlineStr">
        <is>
          <t>slip_inventory_2026-08.csv; billing_transactions_2022_2026.csv</t>
        </is>
      </c>
    </row>
    <row r="797">
      <c r="A797" s="21">
        <f>'Src_Inventory'!A863</f>
        <v/>
      </c>
      <c r="B797" s="21">
        <f>'Src_Inventory'!B863</f>
        <v/>
      </c>
      <c r="C797" s="21">
        <f>'Src_Inventory'!G863</f>
        <v/>
      </c>
      <c r="D797" s="21">
        <f>"AC-"&amp;A797</f>
        <v/>
      </c>
      <c r="E797" s="21">
        <f>'Src_Inventory'!L863</f>
        <v/>
      </c>
      <c r="F797" s="21">
        <f>'Src_Inventory'!M863</f>
        <v/>
      </c>
      <c r="G797" s="21">
        <f>'Src_Inventory'!N863</f>
        <v/>
      </c>
      <c r="H797" s="22">
        <f>'Src_Inventory'!O863</f>
        <v/>
      </c>
      <c r="I797" s="22">
        <f>ROUNDUP(H797,0)</f>
        <v/>
      </c>
      <c r="J797" s="22">
        <f>'Src_Inventory'!E863</f>
        <v/>
      </c>
      <c r="K797" s="22">
        <f>MAX(I797,J797)</f>
        <v/>
      </c>
      <c r="L797" s="23">
        <f>IF(C797="COVERED",'Parameters &amp; Sources'!$B$11,'Parameters &amp; Sources'!$B$12)</f>
        <v/>
      </c>
      <c r="M797" s="23">
        <f>K797*L797</f>
        <v/>
      </c>
      <c r="N797" s="24">
        <f>COUNTIFS('Src_Billing_Aug'!$E$6:$E$774,A797,'Src_Billing_Aug'!$D$6:$D$774,E797)</f>
        <v/>
      </c>
      <c r="O797" s="22">
        <f>IF(N797=0,"",SUMIFS('Src_Billing_Aug'!$I$6:$I$774,'Src_Billing_Aug'!$E$6:$E$774,A797,'Src_Billing_Aug'!$D$6:$D$774,E797))</f>
        <v/>
      </c>
      <c r="P797" s="23">
        <f>IF(N797=0,"",SUMIFS('Src_Billing_Aug'!$L$6:$L$774,'Src_Billing_Aug'!$E$6:$E$774,A797,'Src_Billing_Aug'!$D$6:$D$774,E797))</f>
        <v/>
      </c>
      <c r="Q797" s="23">
        <f>SUMIFS('Src_Billing_Aug'!$M$6:$M$774,'Src_Billing_Aug'!$E$6:$E$774,A797,'Src_Billing_Aug'!$D$6:$D$774,E797)</f>
        <v/>
      </c>
      <c r="R797" s="23">
        <f>Q797-M797</f>
        <v/>
      </c>
      <c r="S797" s="21">
        <f>IF(N797=0,"MISSING CHARGE",IF(N797&gt;1,"DUPLICATE CHARGE",IF(ABS(R797)&lt;0.005,"MATCH","VARIANCE")))</f>
        <v/>
      </c>
      <c r="T797" s="21">
        <f>IF(AND(C797="COVERED",K797&gt;'Parameters &amp; Sources'!$B$13),"BOARD REVIEW - OVER 40 FT","")</f>
        <v/>
      </c>
      <c r="U797" s="21" t="inlineStr">
        <is>
          <t>slip_inventory_2026-08.csv; billing_transactions_2022_2026.csv</t>
        </is>
      </c>
    </row>
    <row r="798">
      <c r="A798" s="17">
        <f>'Src_Inventory'!A864</f>
        <v/>
      </c>
      <c r="B798" s="17">
        <f>'Src_Inventory'!B864</f>
        <v/>
      </c>
      <c r="C798" s="17">
        <f>'Src_Inventory'!G864</f>
        <v/>
      </c>
      <c r="D798" s="17">
        <f>"AC-"&amp;A798</f>
        <v/>
      </c>
      <c r="E798" s="17">
        <f>'Src_Inventory'!L864</f>
        <v/>
      </c>
      <c r="F798" s="17">
        <f>'Src_Inventory'!M864</f>
        <v/>
      </c>
      <c r="G798" s="17">
        <f>'Src_Inventory'!N864</f>
        <v/>
      </c>
      <c r="H798" s="18">
        <f>'Src_Inventory'!O864</f>
        <v/>
      </c>
      <c r="I798" s="18">
        <f>ROUNDUP(H798,0)</f>
        <v/>
      </c>
      <c r="J798" s="18">
        <f>'Src_Inventory'!E864</f>
        <v/>
      </c>
      <c r="K798" s="18">
        <f>MAX(I798,J798)</f>
        <v/>
      </c>
      <c r="L798" s="19">
        <f>IF(C798="COVERED",'Parameters &amp; Sources'!$B$11,'Parameters &amp; Sources'!$B$12)</f>
        <v/>
      </c>
      <c r="M798" s="19">
        <f>K798*L798</f>
        <v/>
      </c>
      <c r="N798" s="20">
        <f>COUNTIFS('Src_Billing_Aug'!$E$6:$E$774,A798,'Src_Billing_Aug'!$D$6:$D$774,E798)</f>
        <v/>
      </c>
      <c r="O798" s="18">
        <f>IF(N798=0,"",SUMIFS('Src_Billing_Aug'!$I$6:$I$774,'Src_Billing_Aug'!$E$6:$E$774,A798,'Src_Billing_Aug'!$D$6:$D$774,E798))</f>
        <v/>
      </c>
      <c r="P798" s="19">
        <f>IF(N798=0,"",SUMIFS('Src_Billing_Aug'!$L$6:$L$774,'Src_Billing_Aug'!$E$6:$E$774,A798,'Src_Billing_Aug'!$D$6:$D$774,E798))</f>
        <v/>
      </c>
      <c r="Q798" s="19">
        <f>SUMIFS('Src_Billing_Aug'!$M$6:$M$774,'Src_Billing_Aug'!$E$6:$E$774,A798,'Src_Billing_Aug'!$D$6:$D$774,E798)</f>
        <v/>
      </c>
      <c r="R798" s="19">
        <f>Q798-M798</f>
        <v/>
      </c>
      <c r="S798" s="17">
        <f>IF(N798=0,"MISSING CHARGE",IF(N798&gt;1,"DUPLICATE CHARGE",IF(ABS(R798)&lt;0.005,"MATCH","VARIANCE")))</f>
        <v/>
      </c>
      <c r="T798" s="17">
        <f>IF(AND(C798="COVERED",K798&gt;'Parameters &amp; Sources'!$B$13),"BOARD REVIEW - OVER 40 FT","")</f>
        <v/>
      </c>
      <c r="U798" s="17" t="inlineStr">
        <is>
          <t>slip_inventory_2026-08.csv; billing_transactions_2022_2026.csv</t>
        </is>
      </c>
    </row>
    <row r="799">
      <c r="A799" s="21">
        <f>'Src_Inventory'!A865</f>
        <v/>
      </c>
      <c r="B799" s="21">
        <f>'Src_Inventory'!B865</f>
        <v/>
      </c>
      <c r="C799" s="21">
        <f>'Src_Inventory'!G865</f>
        <v/>
      </c>
      <c r="D799" s="21">
        <f>"AC-"&amp;A799</f>
        <v/>
      </c>
      <c r="E799" s="21">
        <f>'Src_Inventory'!L865</f>
        <v/>
      </c>
      <c r="F799" s="21">
        <f>'Src_Inventory'!M865</f>
        <v/>
      </c>
      <c r="G799" s="21">
        <f>'Src_Inventory'!N865</f>
        <v/>
      </c>
      <c r="H799" s="22">
        <f>'Src_Inventory'!O865</f>
        <v/>
      </c>
      <c r="I799" s="22">
        <f>ROUNDUP(H799,0)</f>
        <v/>
      </c>
      <c r="J799" s="22">
        <f>'Src_Inventory'!E865</f>
        <v/>
      </c>
      <c r="K799" s="22">
        <f>MAX(I799,J799)</f>
        <v/>
      </c>
      <c r="L799" s="23">
        <f>IF(C799="COVERED",'Parameters &amp; Sources'!$B$11,'Parameters &amp; Sources'!$B$12)</f>
        <v/>
      </c>
      <c r="M799" s="23">
        <f>K799*L799</f>
        <v/>
      </c>
      <c r="N799" s="24">
        <f>COUNTIFS('Src_Billing_Aug'!$E$6:$E$774,A799,'Src_Billing_Aug'!$D$6:$D$774,E799)</f>
        <v/>
      </c>
      <c r="O799" s="22">
        <f>IF(N799=0,"",SUMIFS('Src_Billing_Aug'!$I$6:$I$774,'Src_Billing_Aug'!$E$6:$E$774,A799,'Src_Billing_Aug'!$D$6:$D$774,E799))</f>
        <v/>
      </c>
      <c r="P799" s="23">
        <f>IF(N799=0,"",SUMIFS('Src_Billing_Aug'!$L$6:$L$774,'Src_Billing_Aug'!$E$6:$E$774,A799,'Src_Billing_Aug'!$D$6:$D$774,E799))</f>
        <v/>
      </c>
      <c r="Q799" s="23">
        <f>SUMIFS('Src_Billing_Aug'!$M$6:$M$774,'Src_Billing_Aug'!$E$6:$E$774,A799,'Src_Billing_Aug'!$D$6:$D$774,E799)</f>
        <v/>
      </c>
      <c r="R799" s="23">
        <f>Q799-M799</f>
        <v/>
      </c>
      <c r="S799" s="21">
        <f>IF(N799=0,"MISSING CHARGE",IF(N799&gt;1,"DUPLICATE CHARGE",IF(ABS(R799)&lt;0.005,"MATCH","VARIANCE")))</f>
        <v/>
      </c>
      <c r="T799" s="21">
        <f>IF(AND(C799="COVERED",K799&gt;'Parameters &amp; Sources'!$B$13),"BOARD REVIEW - OVER 40 FT","")</f>
        <v/>
      </c>
      <c r="U799" s="21" t="inlineStr">
        <is>
          <t>slip_inventory_2026-08.csv; billing_transactions_2022_2026.csv</t>
        </is>
      </c>
    </row>
    <row r="800">
      <c r="A800" s="17">
        <f>'Src_Inventory'!A866</f>
        <v/>
      </c>
      <c r="B800" s="17">
        <f>'Src_Inventory'!B866</f>
        <v/>
      </c>
      <c r="C800" s="17">
        <f>'Src_Inventory'!G866</f>
        <v/>
      </c>
      <c r="D800" s="17">
        <f>"AC-"&amp;A800</f>
        <v/>
      </c>
      <c r="E800" s="17">
        <f>'Src_Inventory'!L866</f>
        <v/>
      </c>
      <c r="F800" s="17">
        <f>'Src_Inventory'!M866</f>
        <v/>
      </c>
      <c r="G800" s="17">
        <f>'Src_Inventory'!N866</f>
        <v/>
      </c>
      <c r="H800" s="18">
        <f>'Src_Inventory'!O866</f>
        <v/>
      </c>
      <c r="I800" s="18">
        <f>ROUNDUP(H800,0)</f>
        <v/>
      </c>
      <c r="J800" s="18">
        <f>'Src_Inventory'!E866</f>
        <v/>
      </c>
      <c r="K800" s="18">
        <f>MAX(I800,J800)</f>
        <v/>
      </c>
      <c r="L800" s="19">
        <f>IF(C800="COVERED",'Parameters &amp; Sources'!$B$11,'Parameters &amp; Sources'!$B$12)</f>
        <v/>
      </c>
      <c r="M800" s="19">
        <f>K800*L800</f>
        <v/>
      </c>
      <c r="N800" s="20">
        <f>COUNTIFS('Src_Billing_Aug'!$E$6:$E$774,A800,'Src_Billing_Aug'!$D$6:$D$774,E800)</f>
        <v/>
      </c>
      <c r="O800" s="18">
        <f>IF(N800=0,"",SUMIFS('Src_Billing_Aug'!$I$6:$I$774,'Src_Billing_Aug'!$E$6:$E$774,A800,'Src_Billing_Aug'!$D$6:$D$774,E800))</f>
        <v/>
      </c>
      <c r="P800" s="19">
        <f>IF(N800=0,"",SUMIFS('Src_Billing_Aug'!$L$6:$L$774,'Src_Billing_Aug'!$E$6:$E$774,A800,'Src_Billing_Aug'!$D$6:$D$774,E800))</f>
        <v/>
      </c>
      <c r="Q800" s="19">
        <f>SUMIFS('Src_Billing_Aug'!$M$6:$M$774,'Src_Billing_Aug'!$E$6:$E$774,A800,'Src_Billing_Aug'!$D$6:$D$774,E800)</f>
        <v/>
      </c>
      <c r="R800" s="19">
        <f>Q800-M800</f>
        <v/>
      </c>
      <c r="S800" s="17">
        <f>IF(N800=0,"MISSING CHARGE",IF(N800&gt;1,"DUPLICATE CHARGE",IF(ABS(R800)&lt;0.005,"MATCH","VARIANCE")))</f>
        <v/>
      </c>
      <c r="T800" s="17">
        <f>IF(AND(C800="COVERED",K800&gt;'Parameters &amp; Sources'!$B$13),"BOARD REVIEW - OVER 40 FT","")</f>
        <v/>
      </c>
      <c r="U800" s="17" t="inlineStr">
        <is>
          <t>slip_inventory_2026-08.csv; billing_transactions_2022_2026.csv</t>
        </is>
      </c>
    </row>
    <row r="801">
      <c r="A801" s="21">
        <f>'Src_Inventory'!A867</f>
        <v/>
      </c>
      <c r="B801" s="21">
        <f>'Src_Inventory'!B867</f>
        <v/>
      </c>
      <c r="C801" s="21">
        <f>'Src_Inventory'!G867</f>
        <v/>
      </c>
      <c r="D801" s="21">
        <f>"AC-"&amp;A801</f>
        <v/>
      </c>
      <c r="E801" s="21">
        <f>'Src_Inventory'!L867</f>
        <v/>
      </c>
      <c r="F801" s="21">
        <f>'Src_Inventory'!M867</f>
        <v/>
      </c>
      <c r="G801" s="21">
        <f>'Src_Inventory'!N867</f>
        <v/>
      </c>
      <c r="H801" s="22">
        <f>'Src_Inventory'!O867</f>
        <v/>
      </c>
      <c r="I801" s="22">
        <f>ROUNDUP(H801,0)</f>
        <v/>
      </c>
      <c r="J801" s="22">
        <f>'Src_Inventory'!E867</f>
        <v/>
      </c>
      <c r="K801" s="22">
        <f>MAX(I801,J801)</f>
        <v/>
      </c>
      <c r="L801" s="23">
        <f>IF(C801="COVERED",'Parameters &amp; Sources'!$B$11,'Parameters &amp; Sources'!$B$12)</f>
        <v/>
      </c>
      <c r="M801" s="23">
        <f>K801*L801</f>
        <v/>
      </c>
      <c r="N801" s="24">
        <f>COUNTIFS('Src_Billing_Aug'!$E$6:$E$774,A801,'Src_Billing_Aug'!$D$6:$D$774,E801)</f>
        <v/>
      </c>
      <c r="O801" s="22">
        <f>IF(N801=0,"",SUMIFS('Src_Billing_Aug'!$I$6:$I$774,'Src_Billing_Aug'!$E$6:$E$774,A801,'Src_Billing_Aug'!$D$6:$D$774,E801))</f>
        <v/>
      </c>
      <c r="P801" s="23">
        <f>IF(N801=0,"",SUMIFS('Src_Billing_Aug'!$L$6:$L$774,'Src_Billing_Aug'!$E$6:$E$774,A801,'Src_Billing_Aug'!$D$6:$D$774,E801))</f>
        <v/>
      </c>
      <c r="Q801" s="23">
        <f>SUMIFS('Src_Billing_Aug'!$M$6:$M$774,'Src_Billing_Aug'!$E$6:$E$774,A801,'Src_Billing_Aug'!$D$6:$D$774,E801)</f>
        <v/>
      </c>
      <c r="R801" s="23">
        <f>Q801-M801</f>
        <v/>
      </c>
      <c r="S801" s="21">
        <f>IF(N801=0,"MISSING CHARGE",IF(N801&gt;1,"DUPLICATE CHARGE",IF(ABS(R801)&lt;0.005,"MATCH","VARIANCE")))</f>
        <v/>
      </c>
      <c r="T801" s="21">
        <f>IF(AND(C801="COVERED",K801&gt;'Parameters &amp; Sources'!$B$13),"BOARD REVIEW - OVER 40 FT","")</f>
        <v/>
      </c>
      <c r="U801" s="21" t="inlineStr">
        <is>
          <t>slip_inventory_2026-08.csv; billing_transactions_2022_2026.csv</t>
        </is>
      </c>
    </row>
    <row r="802">
      <c r="A802" s="17">
        <f>'Src_Inventory'!A868</f>
        <v/>
      </c>
      <c r="B802" s="17">
        <f>'Src_Inventory'!B868</f>
        <v/>
      </c>
      <c r="C802" s="17">
        <f>'Src_Inventory'!G868</f>
        <v/>
      </c>
      <c r="D802" s="17">
        <f>"AC-"&amp;A802</f>
        <v/>
      </c>
      <c r="E802" s="17">
        <f>'Src_Inventory'!L868</f>
        <v/>
      </c>
      <c r="F802" s="17">
        <f>'Src_Inventory'!M868</f>
        <v/>
      </c>
      <c r="G802" s="17">
        <f>'Src_Inventory'!N868</f>
        <v/>
      </c>
      <c r="H802" s="18">
        <f>'Src_Inventory'!O868</f>
        <v/>
      </c>
      <c r="I802" s="18">
        <f>ROUNDUP(H802,0)</f>
        <v/>
      </c>
      <c r="J802" s="18">
        <f>'Src_Inventory'!E868</f>
        <v/>
      </c>
      <c r="K802" s="18">
        <f>MAX(I802,J802)</f>
        <v/>
      </c>
      <c r="L802" s="19">
        <f>IF(C802="COVERED",'Parameters &amp; Sources'!$B$11,'Parameters &amp; Sources'!$B$12)</f>
        <v/>
      </c>
      <c r="M802" s="19">
        <f>K802*L802</f>
        <v/>
      </c>
      <c r="N802" s="20">
        <f>COUNTIFS('Src_Billing_Aug'!$E$6:$E$774,A802,'Src_Billing_Aug'!$D$6:$D$774,E802)</f>
        <v/>
      </c>
      <c r="O802" s="18">
        <f>IF(N802=0,"",SUMIFS('Src_Billing_Aug'!$I$6:$I$774,'Src_Billing_Aug'!$E$6:$E$774,A802,'Src_Billing_Aug'!$D$6:$D$774,E802))</f>
        <v/>
      </c>
      <c r="P802" s="19">
        <f>IF(N802=0,"",SUMIFS('Src_Billing_Aug'!$L$6:$L$774,'Src_Billing_Aug'!$E$6:$E$774,A802,'Src_Billing_Aug'!$D$6:$D$774,E802))</f>
        <v/>
      </c>
      <c r="Q802" s="19">
        <f>SUMIFS('Src_Billing_Aug'!$M$6:$M$774,'Src_Billing_Aug'!$E$6:$E$774,A802,'Src_Billing_Aug'!$D$6:$D$774,E802)</f>
        <v/>
      </c>
      <c r="R802" s="19">
        <f>Q802-M802</f>
        <v/>
      </c>
      <c r="S802" s="17">
        <f>IF(N802=0,"MISSING CHARGE",IF(N802&gt;1,"DUPLICATE CHARGE",IF(ABS(R802)&lt;0.005,"MATCH","VARIANCE")))</f>
        <v/>
      </c>
      <c r="T802" s="17">
        <f>IF(AND(C802="COVERED",K802&gt;'Parameters &amp; Sources'!$B$13),"BOARD REVIEW - OVER 40 FT","")</f>
        <v/>
      </c>
      <c r="U802" s="17" t="inlineStr">
        <is>
          <t>slip_inventory_2026-08.csv; billing_transactions_2022_2026.csv</t>
        </is>
      </c>
    </row>
    <row r="803">
      <c r="A803" s="21">
        <f>'Src_Inventory'!A869</f>
        <v/>
      </c>
      <c r="B803" s="21">
        <f>'Src_Inventory'!B869</f>
        <v/>
      </c>
      <c r="C803" s="21">
        <f>'Src_Inventory'!G869</f>
        <v/>
      </c>
      <c r="D803" s="21">
        <f>"AC-"&amp;A803</f>
        <v/>
      </c>
      <c r="E803" s="21">
        <f>'Src_Inventory'!L869</f>
        <v/>
      </c>
      <c r="F803" s="21">
        <f>'Src_Inventory'!M869</f>
        <v/>
      </c>
      <c r="G803" s="21">
        <f>'Src_Inventory'!N869</f>
        <v/>
      </c>
      <c r="H803" s="22">
        <f>'Src_Inventory'!O869</f>
        <v/>
      </c>
      <c r="I803" s="22">
        <f>ROUNDUP(H803,0)</f>
        <v/>
      </c>
      <c r="J803" s="22">
        <f>'Src_Inventory'!E869</f>
        <v/>
      </c>
      <c r="K803" s="22">
        <f>MAX(I803,J803)</f>
        <v/>
      </c>
      <c r="L803" s="23">
        <f>IF(C803="COVERED",'Parameters &amp; Sources'!$B$11,'Parameters &amp; Sources'!$B$12)</f>
        <v/>
      </c>
      <c r="M803" s="23">
        <f>K803*L803</f>
        <v/>
      </c>
      <c r="N803" s="24">
        <f>COUNTIFS('Src_Billing_Aug'!$E$6:$E$774,A803,'Src_Billing_Aug'!$D$6:$D$774,E803)</f>
        <v/>
      </c>
      <c r="O803" s="22">
        <f>IF(N803=0,"",SUMIFS('Src_Billing_Aug'!$I$6:$I$774,'Src_Billing_Aug'!$E$6:$E$774,A803,'Src_Billing_Aug'!$D$6:$D$774,E803))</f>
        <v/>
      </c>
      <c r="P803" s="23">
        <f>IF(N803=0,"",SUMIFS('Src_Billing_Aug'!$L$6:$L$774,'Src_Billing_Aug'!$E$6:$E$774,A803,'Src_Billing_Aug'!$D$6:$D$774,E803))</f>
        <v/>
      </c>
      <c r="Q803" s="23">
        <f>SUMIFS('Src_Billing_Aug'!$M$6:$M$774,'Src_Billing_Aug'!$E$6:$E$774,A803,'Src_Billing_Aug'!$D$6:$D$774,E803)</f>
        <v/>
      </c>
      <c r="R803" s="23">
        <f>Q803-M803</f>
        <v/>
      </c>
      <c r="S803" s="21">
        <f>IF(N803=0,"MISSING CHARGE",IF(N803&gt;1,"DUPLICATE CHARGE",IF(ABS(R803)&lt;0.005,"MATCH","VARIANCE")))</f>
        <v/>
      </c>
      <c r="T803" s="21">
        <f>IF(AND(C803="COVERED",K803&gt;'Parameters &amp; Sources'!$B$13),"BOARD REVIEW - OVER 40 FT","")</f>
        <v/>
      </c>
      <c r="U803" s="21" t="inlineStr">
        <is>
          <t>slip_inventory_2026-08.csv; billing_transactions_2022_2026.csv</t>
        </is>
      </c>
    </row>
    <row r="804">
      <c r="A804" s="17">
        <f>'Src_Inventory'!A870</f>
        <v/>
      </c>
      <c r="B804" s="17">
        <f>'Src_Inventory'!B870</f>
        <v/>
      </c>
      <c r="C804" s="17">
        <f>'Src_Inventory'!G870</f>
        <v/>
      </c>
      <c r="D804" s="17">
        <f>"AC-"&amp;A804</f>
        <v/>
      </c>
      <c r="E804" s="17">
        <f>'Src_Inventory'!L870</f>
        <v/>
      </c>
      <c r="F804" s="17">
        <f>'Src_Inventory'!M870</f>
        <v/>
      </c>
      <c r="G804" s="17">
        <f>'Src_Inventory'!N870</f>
        <v/>
      </c>
      <c r="H804" s="18">
        <f>'Src_Inventory'!O870</f>
        <v/>
      </c>
      <c r="I804" s="18">
        <f>ROUNDUP(H804,0)</f>
        <v/>
      </c>
      <c r="J804" s="18">
        <f>'Src_Inventory'!E870</f>
        <v/>
      </c>
      <c r="K804" s="18">
        <f>MAX(I804,J804)</f>
        <v/>
      </c>
      <c r="L804" s="19">
        <f>IF(C804="COVERED",'Parameters &amp; Sources'!$B$11,'Parameters &amp; Sources'!$B$12)</f>
        <v/>
      </c>
      <c r="M804" s="19">
        <f>K804*L804</f>
        <v/>
      </c>
      <c r="N804" s="20">
        <f>COUNTIFS('Src_Billing_Aug'!$E$6:$E$774,A804,'Src_Billing_Aug'!$D$6:$D$774,E804)</f>
        <v/>
      </c>
      <c r="O804" s="18">
        <f>IF(N804=0,"",SUMIFS('Src_Billing_Aug'!$I$6:$I$774,'Src_Billing_Aug'!$E$6:$E$774,A804,'Src_Billing_Aug'!$D$6:$D$774,E804))</f>
        <v/>
      </c>
      <c r="P804" s="19">
        <f>IF(N804=0,"",SUMIFS('Src_Billing_Aug'!$L$6:$L$774,'Src_Billing_Aug'!$E$6:$E$774,A804,'Src_Billing_Aug'!$D$6:$D$774,E804))</f>
        <v/>
      </c>
      <c r="Q804" s="19">
        <f>SUMIFS('Src_Billing_Aug'!$M$6:$M$774,'Src_Billing_Aug'!$E$6:$E$774,A804,'Src_Billing_Aug'!$D$6:$D$774,E804)</f>
        <v/>
      </c>
      <c r="R804" s="19">
        <f>Q804-M804</f>
        <v/>
      </c>
      <c r="S804" s="17">
        <f>IF(N804=0,"MISSING CHARGE",IF(N804&gt;1,"DUPLICATE CHARGE",IF(ABS(R804)&lt;0.005,"MATCH","VARIANCE")))</f>
        <v/>
      </c>
      <c r="T804" s="17">
        <f>IF(AND(C804="COVERED",K804&gt;'Parameters &amp; Sources'!$B$13),"BOARD REVIEW - OVER 40 FT","")</f>
        <v/>
      </c>
      <c r="U804" s="17" t="inlineStr">
        <is>
          <t>slip_inventory_2026-08.csv; billing_transactions_2022_2026.csv</t>
        </is>
      </c>
    </row>
    <row r="805">
      <c r="A805" s="21">
        <f>'Src_Inventory'!A872</f>
        <v/>
      </c>
      <c r="B805" s="21">
        <f>'Src_Inventory'!B872</f>
        <v/>
      </c>
      <c r="C805" s="21">
        <f>'Src_Inventory'!G872</f>
        <v/>
      </c>
      <c r="D805" s="21">
        <f>"AC-"&amp;A805</f>
        <v/>
      </c>
      <c r="E805" s="21">
        <f>'Src_Inventory'!L872</f>
        <v/>
      </c>
      <c r="F805" s="21">
        <f>'Src_Inventory'!M872</f>
        <v/>
      </c>
      <c r="G805" s="21">
        <f>'Src_Inventory'!N872</f>
        <v/>
      </c>
      <c r="H805" s="22">
        <f>'Src_Inventory'!O872</f>
        <v/>
      </c>
      <c r="I805" s="22">
        <f>ROUNDUP(H805,0)</f>
        <v/>
      </c>
      <c r="J805" s="22">
        <f>'Src_Inventory'!E872</f>
        <v/>
      </c>
      <c r="K805" s="22">
        <f>MAX(I805,J805)</f>
        <v/>
      </c>
      <c r="L805" s="23">
        <f>IF(C805="COVERED",'Parameters &amp; Sources'!$B$11,'Parameters &amp; Sources'!$B$12)</f>
        <v/>
      </c>
      <c r="M805" s="23">
        <f>K805*L805</f>
        <v/>
      </c>
      <c r="N805" s="24">
        <f>COUNTIFS('Src_Billing_Aug'!$E$6:$E$774,A805,'Src_Billing_Aug'!$D$6:$D$774,E805)</f>
        <v/>
      </c>
      <c r="O805" s="22">
        <f>IF(N805=0,"",SUMIFS('Src_Billing_Aug'!$I$6:$I$774,'Src_Billing_Aug'!$E$6:$E$774,A805,'Src_Billing_Aug'!$D$6:$D$774,E805))</f>
        <v/>
      </c>
      <c r="P805" s="23">
        <f>IF(N805=0,"",SUMIFS('Src_Billing_Aug'!$L$6:$L$774,'Src_Billing_Aug'!$E$6:$E$774,A805,'Src_Billing_Aug'!$D$6:$D$774,E805))</f>
        <v/>
      </c>
      <c r="Q805" s="23">
        <f>SUMIFS('Src_Billing_Aug'!$M$6:$M$774,'Src_Billing_Aug'!$E$6:$E$774,A805,'Src_Billing_Aug'!$D$6:$D$774,E805)</f>
        <v/>
      </c>
      <c r="R805" s="23">
        <f>Q805-M805</f>
        <v/>
      </c>
      <c r="S805" s="21">
        <f>IF(N805=0,"MISSING CHARGE",IF(N805&gt;1,"DUPLICATE CHARGE",IF(ABS(R805)&lt;0.005,"MATCH","VARIANCE")))</f>
        <v/>
      </c>
      <c r="T805" s="21">
        <f>IF(AND(C805="COVERED",K805&gt;'Parameters &amp; Sources'!$B$13),"BOARD REVIEW - OVER 40 FT","")</f>
        <v/>
      </c>
      <c r="U805" s="21" t="inlineStr">
        <is>
          <t>slip_inventory_2026-08.csv; billing_transactions_2022_2026.csv</t>
        </is>
      </c>
    </row>
    <row r="806">
      <c r="A806" s="17">
        <f>'Src_Inventory'!A873</f>
        <v/>
      </c>
      <c r="B806" s="17">
        <f>'Src_Inventory'!B873</f>
        <v/>
      </c>
      <c r="C806" s="17">
        <f>'Src_Inventory'!G873</f>
        <v/>
      </c>
      <c r="D806" s="17">
        <f>"AC-"&amp;A806</f>
        <v/>
      </c>
      <c r="E806" s="17">
        <f>'Src_Inventory'!L873</f>
        <v/>
      </c>
      <c r="F806" s="17">
        <f>'Src_Inventory'!M873</f>
        <v/>
      </c>
      <c r="G806" s="17">
        <f>'Src_Inventory'!N873</f>
        <v/>
      </c>
      <c r="H806" s="18">
        <f>'Src_Inventory'!O873</f>
        <v/>
      </c>
      <c r="I806" s="18">
        <f>ROUNDUP(H806,0)</f>
        <v/>
      </c>
      <c r="J806" s="18">
        <f>'Src_Inventory'!E873</f>
        <v/>
      </c>
      <c r="K806" s="18">
        <f>MAX(I806,J806)</f>
        <v/>
      </c>
      <c r="L806" s="19">
        <f>IF(C806="COVERED",'Parameters &amp; Sources'!$B$11,'Parameters &amp; Sources'!$B$12)</f>
        <v/>
      </c>
      <c r="M806" s="19">
        <f>K806*L806</f>
        <v/>
      </c>
      <c r="N806" s="20">
        <f>COUNTIFS('Src_Billing_Aug'!$E$6:$E$774,A806,'Src_Billing_Aug'!$D$6:$D$774,E806)</f>
        <v/>
      </c>
      <c r="O806" s="18">
        <f>IF(N806=0,"",SUMIFS('Src_Billing_Aug'!$I$6:$I$774,'Src_Billing_Aug'!$E$6:$E$774,A806,'Src_Billing_Aug'!$D$6:$D$774,E806))</f>
        <v/>
      </c>
      <c r="P806" s="19">
        <f>IF(N806=0,"",SUMIFS('Src_Billing_Aug'!$L$6:$L$774,'Src_Billing_Aug'!$E$6:$E$774,A806,'Src_Billing_Aug'!$D$6:$D$774,E806))</f>
        <v/>
      </c>
      <c r="Q806" s="19">
        <f>SUMIFS('Src_Billing_Aug'!$M$6:$M$774,'Src_Billing_Aug'!$E$6:$E$774,A806,'Src_Billing_Aug'!$D$6:$D$774,E806)</f>
        <v/>
      </c>
      <c r="R806" s="19">
        <f>Q806-M806</f>
        <v/>
      </c>
      <c r="S806" s="17">
        <f>IF(N806=0,"MISSING CHARGE",IF(N806&gt;1,"DUPLICATE CHARGE",IF(ABS(R806)&lt;0.005,"MATCH","VARIANCE")))</f>
        <v/>
      </c>
      <c r="T806" s="17">
        <f>IF(AND(C806="COVERED",K806&gt;'Parameters &amp; Sources'!$B$13),"BOARD REVIEW - OVER 40 FT","")</f>
        <v/>
      </c>
      <c r="U806" s="17" t="inlineStr">
        <is>
          <t>slip_inventory_2026-08.csv; billing_transactions_2022_2026.csv</t>
        </is>
      </c>
    </row>
    <row r="807">
      <c r="A807" s="21">
        <f>'Src_Inventory'!A874</f>
        <v/>
      </c>
      <c r="B807" s="21">
        <f>'Src_Inventory'!B874</f>
        <v/>
      </c>
      <c r="C807" s="21">
        <f>'Src_Inventory'!G874</f>
        <v/>
      </c>
      <c r="D807" s="21">
        <f>"AC-"&amp;A807</f>
        <v/>
      </c>
      <c r="E807" s="21">
        <f>'Src_Inventory'!L874</f>
        <v/>
      </c>
      <c r="F807" s="21">
        <f>'Src_Inventory'!M874</f>
        <v/>
      </c>
      <c r="G807" s="21">
        <f>'Src_Inventory'!N874</f>
        <v/>
      </c>
      <c r="H807" s="22">
        <f>'Src_Inventory'!O874</f>
        <v/>
      </c>
      <c r="I807" s="22">
        <f>ROUNDUP(H807,0)</f>
        <v/>
      </c>
      <c r="J807" s="22">
        <f>'Src_Inventory'!E874</f>
        <v/>
      </c>
      <c r="K807" s="22">
        <f>MAX(I807,J807)</f>
        <v/>
      </c>
      <c r="L807" s="23">
        <f>IF(C807="COVERED",'Parameters &amp; Sources'!$B$11,'Parameters &amp; Sources'!$B$12)</f>
        <v/>
      </c>
      <c r="M807" s="23">
        <f>K807*L807</f>
        <v/>
      </c>
      <c r="N807" s="24">
        <f>COUNTIFS('Src_Billing_Aug'!$E$6:$E$774,A807,'Src_Billing_Aug'!$D$6:$D$774,E807)</f>
        <v/>
      </c>
      <c r="O807" s="22">
        <f>IF(N807=0,"",SUMIFS('Src_Billing_Aug'!$I$6:$I$774,'Src_Billing_Aug'!$E$6:$E$774,A807,'Src_Billing_Aug'!$D$6:$D$774,E807))</f>
        <v/>
      </c>
      <c r="P807" s="23">
        <f>IF(N807=0,"",SUMIFS('Src_Billing_Aug'!$L$6:$L$774,'Src_Billing_Aug'!$E$6:$E$774,A807,'Src_Billing_Aug'!$D$6:$D$774,E807))</f>
        <v/>
      </c>
      <c r="Q807" s="23">
        <f>SUMIFS('Src_Billing_Aug'!$M$6:$M$774,'Src_Billing_Aug'!$E$6:$E$774,A807,'Src_Billing_Aug'!$D$6:$D$774,E807)</f>
        <v/>
      </c>
      <c r="R807" s="23">
        <f>Q807-M807</f>
        <v/>
      </c>
      <c r="S807" s="21">
        <f>IF(N807=0,"MISSING CHARGE",IF(N807&gt;1,"DUPLICATE CHARGE",IF(ABS(R807)&lt;0.005,"MATCH","VARIANCE")))</f>
        <v/>
      </c>
      <c r="T807" s="21">
        <f>IF(AND(C807="COVERED",K807&gt;'Parameters &amp; Sources'!$B$13),"BOARD REVIEW - OVER 40 FT","")</f>
        <v/>
      </c>
      <c r="U807" s="21" t="inlineStr">
        <is>
          <t>slip_inventory_2026-08.csv; billing_transactions_2022_2026.csv</t>
        </is>
      </c>
    </row>
    <row r="808">
      <c r="A808" s="17">
        <f>'Src_Inventory'!A875</f>
        <v/>
      </c>
      <c r="B808" s="17">
        <f>'Src_Inventory'!B875</f>
        <v/>
      </c>
      <c r="C808" s="17">
        <f>'Src_Inventory'!G875</f>
        <v/>
      </c>
      <c r="D808" s="17">
        <f>"AC-"&amp;A808</f>
        <v/>
      </c>
      <c r="E808" s="17">
        <f>'Src_Inventory'!L875</f>
        <v/>
      </c>
      <c r="F808" s="17">
        <f>'Src_Inventory'!M875</f>
        <v/>
      </c>
      <c r="G808" s="17">
        <f>'Src_Inventory'!N875</f>
        <v/>
      </c>
      <c r="H808" s="18">
        <f>'Src_Inventory'!O875</f>
        <v/>
      </c>
      <c r="I808" s="18">
        <f>ROUNDUP(H808,0)</f>
        <v/>
      </c>
      <c r="J808" s="18">
        <f>'Src_Inventory'!E875</f>
        <v/>
      </c>
      <c r="K808" s="18">
        <f>MAX(I808,J808)</f>
        <v/>
      </c>
      <c r="L808" s="19">
        <f>IF(C808="COVERED",'Parameters &amp; Sources'!$B$11,'Parameters &amp; Sources'!$B$12)</f>
        <v/>
      </c>
      <c r="M808" s="19">
        <f>K808*L808</f>
        <v/>
      </c>
      <c r="N808" s="20">
        <f>COUNTIFS('Src_Billing_Aug'!$E$6:$E$774,A808,'Src_Billing_Aug'!$D$6:$D$774,E808)</f>
        <v/>
      </c>
      <c r="O808" s="18">
        <f>IF(N808=0,"",SUMIFS('Src_Billing_Aug'!$I$6:$I$774,'Src_Billing_Aug'!$E$6:$E$774,A808,'Src_Billing_Aug'!$D$6:$D$774,E808))</f>
        <v/>
      </c>
      <c r="P808" s="19">
        <f>IF(N808=0,"",SUMIFS('Src_Billing_Aug'!$L$6:$L$774,'Src_Billing_Aug'!$E$6:$E$774,A808,'Src_Billing_Aug'!$D$6:$D$774,E808))</f>
        <v/>
      </c>
      <c r="Q808" s="19">
        <f>SUMIFS('Src_Billing_Aug'!$M$6:$M$774,'Src_Billing_Aug'!$E$6:$E$774,A808,'Src_Billing_Aug'!$D$6:$D$774,E808)</f>
        <v/>
      </c>
      <c r="R808" s="19">
        <f>Q808-M808</f>
        <v/>
      </c>
      <c r="S808" s="17">
        <f>IF(N808=0,"MISSING CHARGE",IF(N808&gt;1,"DUPLICATE CHARGE",IF(ABS(R808)&lt;0.005,"MATCH","VARIANCE")))</f>
        <v/>
      </c>
      <c r="T808" s="17">
        <f>IF(AND(C808="COVERED",K808&gt;'Parameters &amp; Sources'!$B$13),"BOARD REVIEW - OVER 40 FT","")</f>
        <v/>
      </c>
      <c r="U808" s="17" t="inlineStr">
        <is>
          <t>slip_inventory_2026-08.csv; billing_transactions_2022_2026.csv</t>
        </is>
      </c>
    </row>
    <row r="809">
      <c r="A809" s="21">
        <f>'Src_Inventory'!A877</f>
        <v/>
      </c>
      <c r="B809" s="21">
        <f>'Src_Inventory'!B877</f>
        <v/>
      </c>
      <c r="C809" s="21">
        <f>'Src_Inventory'!G877</f>
        <v/>
      </c>
      <c r="D809" s="21">
        <f>"AC-"&amp;A809</f>
        <v/>
      </c>
      <c r="E809" s="21">
        <f>'Src_Inventory'!L877</f>
        <v/>
      </c>
      <c r="F809" s="21">
        <f>'Src_Inventory'!M877</f>
        <v/>
      </c>
      <c r="G809" s="21">
        <f>'Src_Inventory'!N877</f>
        <v/>
      </c>
      <c r="H809" s="22">
        <f>'Src_Inventory'!O877</f>
        <v/>
      </c>
      <c r="I809" s="22">
        <f>ROUNDUP(H809,0)</f>
        <v/>
      </c>
      <c r="J809" s="22">
        <f>'Src_Inventory'!E877</f>
        <v/>
      </c>
      <c r="K809" s="22">
        <f>MAX(I809,J809)</f>
        <v/>
      </c>
      <c r="L809" s="23">
        <f>IF(C809="COVERED",'Parameters &amp; Sources'!$B$11,'Parameters &amp; Sources'!$B$12)</f>
        <v/>
      </c>
      <c r="M809" s="23">
        <f>K809*L809</f>
        <v/>
      </c>
      <c r="N809" s="24">
        <f>COUNTIFS('Src_Billing_Aug'!$E$6:$E$774,A809,'Src_Billing_Aug'!$D$6:$D$774,E809)</f>
        <v/>
      </c>
      <c r="O809" s="22">
        <f>IF(N809=0,"",SUMIFS('Src_Billing_Aug'!$I$6:$I$774,'Src_Billing_Aug'!$E$6:$E$774,A809,'Src_Billing_Aug'!$D$6:$D$774,E809))</f>
        <v/>
      </c>
      <c r="P809" s="23">
        <f>IF(N809=0,"",SUMIFS('Src_Billing_Aug'!$L$6:$L$774,'Src_Billing_Aug'!$E$6:$E$774,A809,'Src_Billing_Aug'!$D$6:$D$774,E809))</f>
        <v/>
      </c>
      <c r="Q809" s="23">
        <f>SUMIFS('Src_Billing_Aug'!$M$6:$M$774,'Src_Billing_Aug'!$E$6:$E$774,A809,'Src_Billing_Aug'!$D$6:$D$774,E809)</f>
        <v/>
      </c>
      <c r="R809" s="23">
        <f>Q809-M809</f>
        <v/>
      </c>
      <c r="S809" s="21">
        <f>IF(N809=0,"MISSING CHARGE",IF(N809&gt;1,"DUPLICATE CHARGE",IF(ABS(R809)&lt;0.005,"MATCH","VARIANCE")))</f>
        <v/>
      </c>
      <c r="T809" s="21">
        <f>IF(AND(C809="COVERED",K809&gt;'Parameters &amp; Sources'!$B$13),"BOARD REVIEW - OVER 40 FT","")</f>
        <v/>
      </c>
      <c r="U809" s="21" t="inlineStr">
        <is>
          <t>slip_inventory_2026-08.csv; billing_transactions_2022_2026.csv</t>
        </is>
      </c>
    </row>
    <row r="810">
      <c r="A810" s="17">
        <f>'Src_Inventory'!A878</f>
        <v/>
      </c>
      <c r="B810" s="17">
        <f>'Src_Inventory'!B878</f>
        <v/>
      </c>
      <c r="C810" s="17">
        <f>'Src_Inventory'!G878</f>
        <v/>
      </c>
      <c r="D810" s="17">
        <f>"AC-"&amp;A810</f>
        <v/>
      </c>
      <c r="E810" s="17">
        <f>'Src_Inventory'!L878</f>
        <v/>
      </c>
      <c r="F810" s="17">
        <f>'Src_Inventory'!M878</f>
        <v/>
      </c>
      <c r="G810" s="17">
        <f>'Src_Inventory'!N878</f>
        <v/>
      </c>
      <c r="H810" s="18">
        <f>'Src_Inventory'!O878</f>
        <v/>
      </c>
      <c r="I810" s="18">
        <f>ROUNDUP(H810,0)</f>
        <v/>
      </c>
      <c r="J810" s="18">
        <f>'Src_Inventory'!E878</f>
        <v/>
      </c>
      <c r="K810" s="18">
        <f>MAX(I810,J810)</f>
        <v/>
      </c>
      <c r="L810" s="19">
        <f>IF(C810="COVERED",'Parameters &amp; Sources'!$B$11,'Parameters &amp; Sources'!$B$12)</f>
        <v/>
      </c>
      <c r="M810" s="19">
        <f>K810*L810</f>
        <v/>
      </c>
      <c r="N810" s="20">
        <f>COUNTIFS('Src_Billing_Aug'!$E$6:$E$774,A810,'Src_Billing_Aug'!$D$6:$D$774,E810)</f>
        <v/>
      </c>
      <c r="O810" s="18">
        <f>IF(N810=0,"",SUMIFS('Src_Billing_Aug'!$I$6:$I$774,'Src_Billing_Aug'!$E$6:$E$774,A810,'Src_Billing_Aug'!$D$6:$D$774,E810))</f>
        <v/>
      </c>
      <c r="P810" s="19">
        <f>IF(N810=0,"",SUMIFS('Src_Billing_Aug'!$L$6:$L$774,'Src_Billing_Aug'!$E$6:$E$774,A810,'Src_Billing_Aug'!$D$6:$D$774,E810))</f>
        <v/>
      </c>
      <c r="Q810" s="19">
        <f>SUMIFS('Src_Billing_Aug'!$M$6:$M$774,'Src_Billing_Aug'!$E$6:$E$774,A810,'Src_Billing_Aug'!$D$6:$D$774,E810)</f>
        <v/>
      </c>
      <c r="R810" s="19">
        <f>Q810-M810</f>
        <v/>
      </c>
      <c r="S810" s="17">
        <f>IF(N810=0,"MISSING CHARGE",IF(N810&gt;1,"DUPLICATE CHARGE",IF(ABS(R810)&lt;0.005,"MATCH","VARIANCE")))</f>
        <v/>
      </c>
      <c r="T810" s="17">
        <f>IF(AND(C810="COVERED",K810&gt;'Parameters &amp; Sources'!$B$13),"BOARD REVIEW - OVER 40 FT","")</f>
        <v/>
      </c>
      <c r="U810" s="17" t="inlineStr">
        <is>
          <t>slip_inventory_2026-08.csv; billing_transactions_2022_2026.csv</t>
        </is>
      </c>
    </row>
    <row r="811">
      <c r="A811" s="21">
        <f>'Src_Inventory'!A879</f>
        <v/>
      </c>
      <c r="B811" s="21">
        <f>'Src_Inventory'!B879</f>
        <v/>
      </c>
      <c r="C811" s="21">
        <f>'Src_Inventory'!G879</f>
        <v/>
      </c>
      <c r="D811" s="21">
        <f>"AC-"&amp;A811</f>
        <v/>
      </c>
      <c r="E811" s="21">
        <f>'Src_Inventory'!L879</f>
        <v/>
      </c>
      <c r="F811" s="21">
        <f>'Src_Inventory'!M879</f>
        <v/>
      </c>
      <c r="G811" s="21">
        <f>'Src_Inventory'!N879</f>
        <v/>
      </c>
      <c r="H811" s="22">
        <f>'Src_Inventory'!O879</f>
        <v/>
      </c>
      <c r="I811" s="22">
        <f>ROUNDUP(H811,0)</f>
        <v/>
      </c>
      <c r="J811" s="22">
        <f>'Src_Inventory'!E879</f>
        <v/>
      </c>
      <c r="K811" s="22">
        <f>MAX(I811,J811)</f>
        <v/>
      </c>
      <c r="L811" s="23">
        <f>IF(C811="COVERED",'Parameters &amp; Sources'!$B$11,'Parameters &amp; Sources'!$B$12)</f>
        <v/>
      </c>
      <c r="M811" s="23">
        <f>K811*L811</f>
        <v/>
      </c>
      <c r="N811" s="24">
        <f>COUNTIFS('Src_Billing_Aug'!$E$6:$E$774,A811,'Src_Billing_Aug'!$D$6:$D$774,E811)</f>
        <v/>
      </c>
      <c r="O811" s="22">
        <f>IF(N811=0,"",SUMIFS('Src_Billing_Aug'!$I$6:$I$774,'Src_Billing_Aug'!$E$6:$E$774,A811,'Src_Billing_Aug'!$D$6:$D$774,E811))</f>
        <v/>
      </c>
      <c r="P811" s="23">
        <f>IF(N811=0,"",SUMIFS('Src_Billing_Aug'!$L$6:$L$774,'Src_Billing_Aug'!$E$6:$E$774,A811,'Src_Billing_Aug'!$D$6:$D$774,E811))</f>
        <v/>
      </c>
      <c r="Q811" s="23">
        <f>SUMIFS('Src_Billing_Aug'!$M$6:$M$774,'Src_Billing_Aug'!$E$6:$E$774,A811,'Src_Billing_Aug'!$D$6:$D$774,E811)</f>
        <v/>
      </c>
      <c r="R811" s="23">
        <f>Q811-M811</f>
        <v/>
      </c>
      <c r="S811" s="21">
        <f>IF(N811=0,"MISSING CHARGE",IF(N811&gt;1,"DUPLICATE CHARGE",IF(ABS(R811)&lt;0.005,"MATCH","VARIANCE")))</f>
        <v/>
      </c>
      <c r="T811" s="21">
        <f>IF(AND(C811="COVERED",K811&gt;'Parameters &amp; Sources'!$B$13),"BOARD REVIEW - OVER 40 FT","")</f>
        <v/>
      </c>
      <c r="U811" s="21" t="inlineStr">
        <is>
          <t>slip_inventory_2026-08.csv; billing_transactions_2022_2026.csv</t>
        </is>
      </c>
    </row>
    <row r="812">
      <c r="A812" s="17">
        <f>'Src_Inventory'!A880</f>
        <v/>
      </c>
      <c r="B812" s="17">
        <f>'Src_Inventory'!B880</f>
        <v/>
      </c>
      <c r="C812" s="17">
        <f>'Src_Inventory'!G880</f>
        <v/>
      </c>
      <c r="D812" s="17">
        <f>"AC-"&amp;A812</f>
        <v/>
      </c>
      <c r="E812" s="17">
        <f>'Src_Inventory'!L880</f>
        <v/>
      </c>
      <c r="F812" s="17">
        <f>'Src_Inventory'!M880</f>
        <v/>
      </c>
      <c r="G812" s="17">
        <f>'Src_Inventory'!N880</f>
        <v/>
      </c>
      <c r="H812" s="18">
        <f>'Src_Inventory'!O880</f>
        <v/>
      </c>
      <c r="I812" s="18">
        <f>ROUNDUP(H812,0)</f>
        <v/>
      </c>
      <c r="J812" s="18">
        <f>'Src_Inventory'!E880</f>
        <v/>
      </c>
      <c r="K812" s="18">
        <f>MAX(I812,J812)</f>
        <v/>
      </c>
      <c r="L812" s="19">
        <f>IF(C812="COVERED",'Parameters &amp; Sources'!$B$11,'Parameters &amp; Sources'!$B$12)</f>
        <v/>
      </c>
      <c r="M812" s="19">
        <f>K812*L812</f>
        <v/>
      </c>
      <c r="N812" s="20">
        <f>COUNTIFS('Src_Billing_Aug'!$E$6:$E$774,A812,'Src_Billing_Aug'!$D$6:$D$774,E812)</f>
        <v/>
      </c>
      <c r="O812" s="18">
        <f>IF(N812=0,"",SUMIFS('Src_Billing_Aug'!$I$6:$I$774,'Src_Billing_Aug'!$E$6:$E$774,A812,'Src_Billing_Aug'!$D$6:$D$774,E812))</f>
        <v/>
      </c>
      <c r="P812" s="19">
        <f>IF(N812=0,"",SUMIFS('Src_Billing_Aug'!$L$6:$L$774,'Src_Billing_Aug'!$E$6:$E$774,A812,'Src_Billing_Aug'!$D$6:$D$774,E812))</f>
        <v/>
      </c>
      <c r="Q812" s="19">
        <f>SUMIFS('Src_Billing_Aug'!$M$6:$M$774,'Src_Billing_Aug'!$E$6:$E$774,A812,'Src_Billing_Aug'!$D$6:$D$774,E812)</f>
        <v/>
      </c>
      <c r="R812" s="19">
        <f>Q812-M812</f>
        <v/>
      </c>
      <c r="S812" s="17">
        <f>IF(N812=0,"MISSING CHARGE",IF(N812&gt;1,"DUPLICATE CHARGE",IF(ABS(R812)&lt;0.005,"MATCH","VARIANCE")))</f>
        <v/>
      </c>
      <c r="T812" s="17">
        <f>IF(AND(C812="COVERED",K812&gt;'Parameters &amp; Sources'!$B$13),"BOARD REVIEW - OVER 40 FT","")</f>
        <v/>
      </c>
      <c r="U812" s="17" t="inlineStr">
        <is>
          <t>slip_inventory_2026-08.csv; billing_transactions_2022_2026.csv</t>
        </is>
      </c>
    </row>
    <row r="813">
      <c r="A813" s="21">
        <f>'Src_Inventory'!A881</f>
        <v/>
      </c>
      <c r="B813" s="21">
        <f>'Src_Inventory'!B881</f>
        <v/>
      </c>
      <c r="C813" s="21">
        <f>'Src_Inventory'!G881</f>
        <v/>
      </c>
      <c r="D813" s="21">
        <f>"AC-"&amp;A813</f>
        <v/>
      </c>
      <c r="E813" s="21">
        <f>'Src_Inventory'!L881</f>
        <v/>
      </c>
      <c r="F813" s="21">
        <f>'Src_Inventory'!M881</f>
        <v/>
      </c>
      <c r="G813" s="21">
        <f>'Src_Inventory'!N881</f>
        <v/>
      </c>
      <c r="H813" s="22">
        <f>'Src_Inventory'!O881</f>
        <v/>
      </c>
      <c r="I813" s="22">
        <f>ROUNDUP(H813,0)</f>
        <v/>
      </c>
      <c r="J813" s="22">
        <f>'Src_Inventory'!E881</f>
        <v/>
      </c>
      <c r="K813" s="22">
        <f>MAX(I813,J813)</f>
        <v/>
      </c>
      <c r="L813" s="23">
        <f>IF(C813="COVERED",'Parameters &amp; Sources'!$B$11,'Parameters &amp; Sources'!$B$12)</f>
        <v/>
      </c>
      <c r="M813" s="23">
        <f>K813*L813</f>
        <v/>
      </c>
      <c r="N813" s="24">
        <f>COUNTIFS('Src_Billing_Aug'!$E$6:$E$774,A813,'Src_Billing_Aug'!$D$6:$D$774,E813)</f>
        <v/>
      </c>
      <c r="O813" s="22">
        <f>IF(N813=0,"",SUMIFS('Src_Billing_Aug'!$I$6:$I$774,'Src_Billing_Aug'!$E$6:$E$774,A813,'Src_Billing_Aug'!$D$6:$D$774,E813))</f>
        <v/>
      </c>
      <c r="P813" s="23">
        <f>IF(N813=0,"",SUMIFS('Src_Billing_Aug'!$L$6:$L$774,'Src_Billing_Aug'!$E$6:$E$774,A813,'Src_Billing_Aug'!$D$6:$D$774,E813))</f>
        <v/>
      </c>
      <c r="Q813" s="23">
        <f>SUMIFS('Src_Billing_Aug'!$M$6:$M$774,'Src_Billing_Aug'!$E$6:$E$774,A813,'Src_Billing_Aug'!$D$6:$D$774,E813)</f>
        <v/>
      </c>
      <c r="R813" s="23">
        <f>Q813-M813</f>
        <v/>
      </c>
      <c r="S813" s="21">
        <f>IF(N813=0,"MISSING CHARGE",IF(N813&gt;1,"DUPLICATE CHARGE",IF(ABS(R813)&lt;0.005,"MATCH","VARIANCE")))</f>
        <v/>
      </c>
      <c r="T813" s="21">
        <f>IF(AND(C813="COVERED",K813&gt;'Parameters &amp; Sources'!$B$13),"BOARD REVIEW - OVER 40 FT","")</f>
        <v/>
      </c>
      <c r="U813" s="21" t="inlineStr">
        <is>
          <t>slip_inventory_2026-08.csv; billing_transactions_2022_2026.csv</t>
        </is>
      </c>
    </row>
    <row r="814">
      <c r="A814" s="17">
        <f>'Src_Inventory'!A882</f>
        <v/>
      </c>
      <c r="B814" s="17">
        <f>'Src_Inventory'!B882</f>
        <v/>
      </c>
      <c r="C814" s="17">
        <f>'Src_Inventory'!G882</f>
        <v/>
      </c>
      <c r="D814" s="17">
        <f>"AC-"&amp;A814</f>
        <v/>
      </c>
      <c r="E814" s="17">
        <f>'Src_Inventory'!L882</f>
        <v/>
      </c>
      <c r="F814" s="17">
        <f>'Src_Inventory'!M882</f>
        <v/>
      </c>
      <c r="G814" s="17">
        <f>'Src_Inventory'!N882</f>
        <v/>
      </c>
      <c r="H814" s="18">
        <f>'Src_Inventory'!O882</f>
        <v/>
      </c>
      <c r="I814" s="18">
        <f>ROUNDUP(H814,0)</f>
        <v/>
      </c>
      <c r="J814" s="18">
        <f>'Src_Inventory'!E882</f>
        <v/>
      </c>
      <c r="K814" s="18">
        <f>MAX(I814,J814)</f>
        <v/>
      </c>
      <c r="L814" s="19">
        <f>IF(C814="COVERED",'Parameters &amp; Sources'!$B$11,'Parameters &amp; Sources'!$B$12)</f>
        <v/>
      </c>
      <c r="M814" s="19">
        <f>K814*L814</f>
        <v/>
      </c>
      <c r="N814" s="20">
        <f>COUNTIFS('Src_Billing_Aug'!$E$6:$E$774,A814,'Src_Billing_Aug'!$D$6:$D$774,E814)</f>
        <v/>
      </c>
      <c r="O814" s="18">
        <f>IF(N814=0,"",SUMIFS('Src_Billing_Aug'!$I$6:$I$774,'Src_Billing_Aug'!$E$6:$E$774,A814,'Src_Billing_Aug'!$D$6:$D$774,E814))</f>
        <v/>
      </c>
      <c r="P814" s="19">
        <f>IF(N814=0,"",SUMIFS('Src_Billing_Aug'!$L$6:$L$774,'Src_Billing_Aug'!$E$6:$E$774,A814,'Src_Billing_Aug'!$D$6:$D$774,E814))</f>
        <v/>
      </c>
      <c r="Q814" s="19">
        <f>SUMIFS('Src_Billing_Aug'!$M$6:$M$774,'Src_Billing_Aug'!$E$6:$E$774,A814,'Src_Billing_Aug'!$D$6:$D$774,E814)</f>
        <v/>
      </c>
      <c r="R814" s="19">
        <f>Q814-M814</f>
        <v/>
      </c>
      <c r="S814" s="17">
        <f>IF(N814=0,"MISSING CHARGE",IF(N814&gt;1,"DUPLICATE CHARGE",IF(ABS(R814)&lt;0.005,"MATCH","VARIANCE")))</f>
        <v/>
      </c>
      <c r="T814" s="17">
        <f>IF(AND(C814="COVERED",K814&gt;'Parameters &amp; Sources'!$B$13),"BOARD REVIEW - OVER 40 FT","")</f>
        <v/>
      </c>
      <c r="U814" s="17" t="inlineStr">
        <is>
          <t>slip_inventory_2026-08.csv; billing_transactions_2022_2026.csv</t>
        </is>
      </c>
    </row>
    <row r="815">
      <c r="A815" s="21">
        <f>'Src_Inventory'!A883</f>
        <v/>
      </c>
      <c r="B815" s="21">
        <f>'Src_Inventory'!B883</f>
        <v/>
      </c>
      <c r="C815" s="21">
        <f>'Src_Inventory'!G883</f>
        <v/>
      </c>
      <c r="D815" s="21">
        <f>"AC-"&amp;A815</f>
        <v/>
      </c>
      <c r="E815" s="21">
        <f>'Src_Inventory'!L883</f>
        <v/>
      </c>
      <c r="F815" s="21">
        <f>'Src_Inventory'!M883</f>
        <v/>
      </c>
      <c r="G815" s="21">
        <f>'Src_Inventory'!N883</f>
        <v/>
      </c>
      <c r="H815" s="22">
        <f>'Src_Inventory'!O883</f>
        <v/>
      </c>
      <c r="I815" s="22">
        <f>ROUNDUP(H815,0)</f>
        <v/>
      </c>
      <c r="J815" s="22">
        <f>'Src_Inventory'!E883</f>
        <v/>
      </c>
      <c r="K815" s="22">
        <f>MAX(I815,J815)</f>
        <v/>
      </c>
      <c r="L815" s="23">
        <f>IF(C815="COVERED",'Parameters &amp; Sources'!$B$11,'Parameters &amp; Sources'!$B$12)</f>
        <v/>
      </c>
      <c r="M815" s="23">
        <f>K815*L815</f>
        <v/>
      </c>
      <c r="N815" s="24">
        <f>COUNTIFS('Src_Billing_Aug'!$E$6:$E$774,A815,'Src_Billing_Aug'!$D$6:$D$774,E815)</f>
        <v/>
      </c>
      <c r="O815" s="22">
        <f>IF(N815=0,"",SUMIFS('Src_Billing_Aug'!$I$6:$I$774,'Src_Billing_Aug'!$E$6:$E$774,A815,'Src_Billing_Aug'!$D$6:$D$774,E815))</f>
        <v/>
      </c>
      <c r="P815" s="23">
        <f>IF(N815=0,"",SUMIFS('Src_Billing_Aug'!$L$6:$L$774,'Src_Billing_Aug'!$E$6:$E$774,A815,'Src_Billing_Aug'!$D$6:$D$774,E815))</f>
        <v/>
      </c>
      <c r="Q815" s="23">
        <f>SUMIFS('Src_Billing_Aug'!$M$6:$M$774,'Src_Billing_Aug'!$E$6:$E$774,A815,'Src_Billing_Aug'!$D$6:$D$774,E815)</f>
        <v/>
      </c>
      <c r="R815" s="23">
        <f>Q815-M815</f>
        <v/>
      </c>
      <c r="S815" s="21">
        <f>IF(N815=0,"MISSING CHARGE",IF(N815&gt;1,"DUPLICATE CHARGE",IF(ABS(R815)&lt;0.005,"MATCH","VARIANCE")))</f>
        <v/>
      </c>
      <c r="T815" s="21">
        <f>IF(AND(C815="COVERED",K815&gt;'Parameters &amp; Sources'!$B$13),"BOARD REVIEW - OVER 40 FT","")</f>
        <v/>
      </c>
      <c r="U815" s="21" t="inlineStr">
        <is>
          <t>slip_inventory_2026-08.csv; billing_transactions_2022_2026.csv</t>
        </is>
      </c>
    </row>
    <row r="816">
      <c r="A816" s="17">
        <f>'Src_Inventory'!A885</f>
        <v/>
      </c>
      <c r="B816" s="17">
        <f>'Src_Inventory'!B885</f>
        <v/>
      </c>
      <c r="C816" s="17">
        <f>'Src_Inventory'!G885</f>
        <v/>
      </c>
      <c r="D816" s="17">
        <f>"AC-"&amp;A816</f>
        <v/>
      </c>
      <c r="E816" s="17">
        <f>'Src_Inventory'!L885</f>
        <v/>
      </c>
      <c r="F816" s="17">
        <f>'Src_Inventory'!M885</f>
        <v/>
      </c>
      <c r="G816" s="17">
        <f>'Src_Inventory'!N885</f>
        <v/>
      </c>
      <c r="H816" s="18">
        <f>'Src_Inventory'!O885</f>
        <v/>
      </c>
      <c r="I816" s="18">
        <f>ROUNDUP(H816,0)</f>
        <v/>
      </c>
      <c r="J816" s="18">
        <f>'Src_Inventory'!E885</f>
        <v/>
      </c>
      <c r="K816" s="18">
        <f>MAX(I816,J816)</f>
        <v/>
      </c>
      <c r="L816" s="19">
        <f>IF(C816="COVERED",'Parameters &amp; Sources'!$B$11,'Parameters &amp; Sources'!$B$12)</f>
        <v/>
      </c>
      <c r="M816" s="19">
        <f>K816*L816</f>
        <v/>
      </c>
      <c r="N816" s="20">
        <f>COUNTIFS('Src_Billing_Aug'!$E$6:$E$774,A816,'Src_Billing_Aug'!$D$6:$D$774,E816)</f>
        <v/>
      </c>
      <c r="O816" s="18">
        <f>IF(N816=0,"",SUMIFS('Src_Billing_Aug'!$I$6:$I$774,'Src_Billing_Aug'!$E$6:$E$774,A816,'Src_Billing_Aug'!$D$6:$D$774,E816))</f>
        <v/>
      </c>
      <c r="P816" s="19">
        <f>IF(N816=0,"",SUMIFS('Src_Billing_Aug'!$L$6:$L$774,'Src_Billing_Aug'!$E$6:$E$774,A816,'Src_Billing_Aug'!$D$6:$D$774,E816))</f>
        <v/>
      </c>
      <c r="Q816" s="19">
        <f>SUMIFS('Src_Billing_Aug'!$M$6:$M$774,'Src_Billing_Aug'!$E$6:$E$774,A816,'Src_Billing_Aug'!$D$6:$D$774,E816)</f>
        <v/>
      </c>
      <c r="R816" s="19">
        <f>Q816-M816</f>
        <v/>
      </c>
      <c r="S816" s="17">
        <f>IF(N816=0,"MISSING CHARGE",IF(N816&gt;1,"DUPLICATE CHARGE",IF(ABS(R816)&lt;0.005,"MATCH","VARIANCE")))</f>
        <v/>
      </c>
      <c r="T816" s="17">
        <f>IF(AND(C816="COVERED",K816&gt;'Parameters &amp; Sources'!$B$13),"BOARD REVIEW - OVER 40 FT","")</f>
        <v/>
      </c>
      <c r="U816" s="17" t="inlineStr">
        <is>
          <t>slip_inventory_2026-08.csv; billing_transactions_2022_2026.csv</t>
        </is>
      </c>
    </row>
    <row r="817">
      <c r="A817" s="21">
        <f>'Src_Inventory'!A886</f>
        <v/>
      </c>
      <c r="B817" s="21">
        <f>'Src_Inventory'!B886</f>
        <v/>
      </c>
      <c r="C817" s="21">
        <f>'Src_Inventory'!G886</f>
        <v/>
      </c>
      <c r="D817" s="21">
        <f>"AC-"&amp;A817</f>
        <v/>
      </c>
      <c r="E817" s="21">
        <f>'Src_Inventory'!L886</f>
        <v/>
      </c>
      <c r="F817" s="21">
        <f>'Src_Inventory'!M886</f>
        <v/>
      </c>
      <c r="G817" s="21">
        <f>'Src_Inventory'!N886</f>
        <v/>
      </c>
      <c r="H817" s="22">
        <f>'Src_Inventory'!O886</f>
        <v/>
      </c>
      <c r="I817" s="22">
        <f>ROUNDUP(H817,0)</f>
        <v/>
      </c>
      <c r="J817" s="22">
        <f>'Src_Inventory'!E886</f>
        <v/>
      </c>
      <c r="K817" s="22">
        <f>MAX(I817,J817)</f>
        <v/>
      </c>
      <c r="L817" s="23">
        <f>IF(C817="COVERED",'Parameters &amp; Sources'!$B$11,'Parameters &amp; Sources'!$B$12)</f>
        <v/>
      </c>
      <c r="M817" s="23">
        <f>K817*L817</f>
        <v/>
      </c>
      <c r="N817" s="24">
        <f>COUNTIFS('Src_Billing_Aug'!$E$6:$E$774,A817,'Src_Billing_Aug'!$D$6:$D$774,E817)</f>
        <v/>
      </c>
      <c r="O817" s="22">
        <f>IF(N817=0,"",SUMIFS('Src_Billing_Aug'!$I$6:$I$774,'Src_Billing_Aug'!$E$6:$E$774,A817,'Src_Billing_Aug'!$D$6:$D$774,E817))</f>
        <v/>
      </c>
      <c r="P817" s="23">
        <f>IF(N817=0,"",SUMIFS('Src_Billing_Aug'!$L$6:$L$774,'Src_Billing_Aug'!$E$6:$E$774,A817,'Src_Billing_Aug'!$D$6:$D$774,E817))</f>
        <v/>
      </c>
      <c r="Q817" s="23">
        <f>SUMIFS('Src_Billing_Aug'!$M$6:$M$774,'Src_Billing_Aug'!$E$6:$E$774,A817,'Src_Billing_Aug'!$D$6:$D$774,E817)</f>
        <v/>
      </c>
      <c r="R817" s="23">
        <f>Q817-M817</f>
        <v/>
      </c>
      <c r="S817" s="21">
        <f>IF(N817=0,"MISSING CHARGE",IF(N817&gt;1,"DUPLICATE CHARGE",IF(ABS(R817)&lt;0.005,"MATCH","VARIANCE")))</f>
        <v/>
      </c>
      <c r="T817" s="21">
        <f>IF(AND(C817="COVERED",K817&gt;'Parameters &amp; Sources'!$B$13),"BOARD REVIEW - OVER 40 FT","")</f>
        <v/>
      </c>
      <c r="U817" s="21" t="inlineStr">
        <is>
          <t>slip_inventory_2026-08.csv; billing_transactions_2022_2026.csv</t>
        </is>
      </c>
    </row>
    <row r="818">
      <c r="A818" s="17">
        <f>'Src_Inventory'!A887</f>
        <v/>
      </c>
      <c r="B818" s="17">
        <f>'Src_Inventory'!B887</f>
        <v/>
      </c>
      <c r="C818" s="17">
        <f>'Src_Inventory'!G887</f>
        <v/>
      </c>
      <c r="D818" s="17">
        <f>"AC-"&amp;A818</f>
        <v/>
      </c>
      <c r="E818" s="17">
        <f>'Src_Inventory'!L887</f>
        <v/>
      </c>
      <c r="F818" s="17">
        <f>'Src_Inventory'!M887</f>
        <v/>
      </c>
      <c r="G818" s="17">
        <f>'Src_Inventory'!N887</f>
        <v/>
      </c>
      <c r="H818" s="18">
        <f>'Src_Inventory'!O887</f>
        <v/>
      </c>
      <c r="I818" s="18">
        <f>ROUNDUP(H818,0)</f>
        <v/>
      </c>
      <c r="J818" s="18">
        <f>'Src_Inventory'!E887</f>
        <v/>
      </c>
      <c r="K818" s="18">
        <f>MAX(I818,J818)</f>
        <v/>
      </c>
      <c r="L818" s="19">
        <f>IF(C818="COVERED",'Parameters &amp; Sources'!$B$11,'Parameters &amp; Sources'!$B$12)</f>
        <v/>
      </c>
      <c r="M818" s="19">
        <f>K818*L818</f>
        <v/>
      </c>
      <c r="N818" s="20">
        <f>COUNTIFS('Src_Billing_Aug'!$E$6:$E$774,A818,'Src_Billing_Aug'!$D$6:$D$774,E818)</f>
        <v/>
      </c>
      <c r="O818" s="18">
        <f>IF(N818=0,"",SUMIFS('Src_Billing_Aug'!$I$6:$I$774,'Src_Billing_Aug'!$E$6:$E$774,A818,'Src_Billing_Aug'!$D$6:$D$774,E818))</f>
        <v/>
      </c>
      <c r="P818" s="19">
        <f>IF(N818=0,"",SUMIFS('Src_Billing_Aug'!$L$6:$L$774,'Src_Billing_Aug'!$E$6:$E$774,A818,'Src_Billing_Aug'!$D$6:$D$774,E818))</f>
        <v/>
      </c>
      <c r="Q818" s="19">
        <f>SUMIFS('Src_Billing_Aug'!$M$6:$M$774,'Src_Billing_Aug'!$E$6:$E$774,A818,'Src_Billing_Aug'!$D$6:$D$774,E818)</f>
        <v/>
      </c>
      <c r="R818" s="19">
        <f>Q818-M818</f>
        <v/>
      </c>
      <c r="S818" s="17">
        <f>IF(N818=0,"MISSING CHARGE",IF(N818&gt;1,"DUPLICATE CHARGE",IF(ABS(R818)&lt;0.005,"MATCH","VARIANCE")))</f>
        <v/>
      </c>
      <c r="T818" s="17">
        <f>IF(AND(C818="COVERED",K818&gt;'Parameters &amp; Sources'!$B$13),"BOARD REVIEW - OVER 40 FT","")</f>
        <v/>
      </c>
      <c r="U818" s="17" t="inlineStr">
        <is>
          <t>slip_inventory_2026-08.csv; billing_transactions_2022_2026.csv</t>
        </is>
      </c>
    </row>
    <row r="819">
      <c r="A819" s="21">
        <f>'Src_Inventory'!A888</f>
        <v/>
      </c>
      <c r="B819" s="21">
        <f>'Src_Inventory'!B888</f>
        <v/>
      </c>
      <c r="C819" s="21">
        <f>'Src_Inventory'!G888</f>
        <v/>
      </c>
      <c r="D819" s="21">
        <f>"AC-"&amp;A819</f>
        <v/>
      </c>
      <c r="E819" s="21">
        <f>'Src_Inventory'!L888</f>
        <v/>
      </c>
      <c r="F819" s="21">
        <f>'Src_Inventory'!M888</f>
        <v/>
      </c>
      <c r="G819" s="21">
        <f>'Src_Inventory'!N888</f>
        <v/>
      </c>
      <c r="H819" s="22">
        <f>'Src_Inventory'!O888</f>
        <v/>
      </c>
      <c r="I819" s="22">
        <f>ROUNDUP(H819,0)</f>
        <v/>
      </c>
      <c r="J819" s="22">
        <f>'Src_Inventory'!E888</f>
        <v/>
      </c>
      <c r="K819" s="22">
        <f>MAX(I819,J819)</f>
        <v/>
      </c>
      <c r="L819" s="23">
        <f>IF(C819="COVERED",'Parameters &amp; Sources'!$B$11,'Parameters &amp; Sources'!$B$12)</f>
        <v/>
      </c>
      <c r="M819" s="23">
        <f>K819*L819</f>
        <v/>
      </c>
      <c r="N819" s="24">
        <f>COUNTIFS('Src_Billing_Aug'!$E$6:$E$774,A819,'Src_Billing_Aug'!$D$6:$D$774,E819)</f>
        <v/>
      </c>
      <c r="O819" s="22">
        <f>IF(N819=0,"",SUMIFS('Src_Billing_Aug'!$I$6:$I$774,'Src_Billing_Aug'!$E$6:$E$774,A819,'Src_Billing_Aug'!$D$6:$D$774,E819))</f>
        <v/>
      </c>
      <c r="P819" s="23">
        <f>IF(N819=0,"",SUMIFS('Src_Billing_Aug'!$L$6:$L$774,'Src_Billing_Aug'!$E$6:$E$774,A819,'Src_Billing_Aug'!$D$6:$D$774,E819))</f>
        <v/>
      </c>
      <c r="Q819" s="23">
        <f>SUMIFS('Src_Billing_Aug'!$M$6:$M$774,'Src_Billing_Aug'!$E$6:$E$774,A819,'Src_Billing_Aug'!$D$6:$D$774,E819)</f>
        <v/>
      </c>
      <c r="R819" s="23">
        <f>Q819-M819</f>
        <v/>
      </c>
      <c r="S819" s="21">
        <f>IF(N819=0,"MISSING CHARGE",IF(N819&gt;1,"DUPLICATE CHARGE",IF(ABS(R819)&lt;0.005,"MATCH","VARIANCE")))</f>
        <v/>
      </c>
      <c r="T819" s="21">
        <f>IF(AND(C819="COVERED",K819&gt;'Parameters &amp; Sources'!$B$13),"BOARD REVIEW - OVER 40 FT","")</f>
        <v/>
      </c>
      <c r="U819" s="21" t="inlineStr">
        <is>
          <t>slip_inventory_2026-08.csv; billing_transactions_2022_2026.csv</t>
        </is>
      </c>
    </row>
    <row r="820">
      <c r="A820" s="17">
        <f>'Src_Inventory'!A889</f>
        <v/>
      </c>
      <c r="B820" s="17">
        <f>'Src_Inventory'!B889</f>
        <v/>
      </c>
      <c r="C820" s="17">
        <f>'Src_Inventory'!G889</f>
        <v/>
      </c>
      <c r="D820" s="17">
        <f>"AC-"&amp;A820</f>
        <v/>
      </c>
      <c r="E820" s="17">
        <f>'Src_Inventory'!L889</f>
        <v/>
      </c>
      <c r="F820" s="17">
        <f>'Src_Inventory'!M889</f>
        <v/>
      </c>
      <c r="G820" s="17">
        <f>'Src_Inventory'!N889</f>
        <v/>
      </c>
      <c r="H820" s="18">
        <f>'Src_Inventory'!O889</f>
        <v/>
      </c>
      <c r="I820" s="18">
        <f>ROUNDUP(H820,0)</f>
        <v/>
      </c>
      <c r="J820" s="18">
        <f>'Src_Inventory'!E889</f>
        <v/>
      </c>
      <c r="K820" s="18">
        <f>MAX(I820,J820)</f>
        <v/>
      </c>
      <c r="L820" s="19">
        <f>IF(C820="COVERED",'Parameters &amp; Sources'!$B$11,'Parameters &amp; Sources'!$B$12)</f>
        <v/>
      </c>
      <c r="M820" s="19">
        <f>K820*L820</f>
        <v/>
      </c>
      <c r="N820" s="20">
        <f>COUNTIFS('Src_Billing_Aug'!$E$6:$E$774,A820,'Src_Billing_Aug'!$D$6:$D$774,E820)</f>
        <v/>
      </c>
      <c r="O820" s="18">
        <f>IF(N820=0,"",SUMIFS('Src_Billing_Aug'!$I$6:$I$774,'Src_Billing_Aug'!$E$6:$E$774,A820,'Src_Billing_Aug'!$D$6:$D$774,E820))</f>
        <v/>
      </c>
      <c r="P820" s="19">
        <f>IF(N820=0,"",SUMIFS('Src_Billing_Aug'!$L$6:$L$774,'Src_Billing_Aug'!$E$6:$E$774,A820,'Src_Billing_Aug'!$D$6:$D$774,E820))</f>
        <v/>
      </c>
      <c r="Q820" s="19">
        <f>SUMIFS('Src_Billing_Aug'!$M$6:$M$774,'Src_Billing_Aug'!$E$6:$E$774,A820,'Src_Billing_Aug'!$D$6:$D$774,E820)</f>
        <v/>
      </c>
      <c r="R820" s="19">
        <f>Q820-M820</f>
        <v/>
      </c>
      <c r="S820" s="17">
        <f>IF(N820=0,"MISSING CHARGE",IF(N820&gt;1,"DUPLICATE CHARGE",IF(ABS(R820)&lt;0.005,"MATCH","VARIANCE")))</f>
        <v/>
      </c>
      <c r="T820" s="17">
        <f>IF(AND(C820="COVERED",K820&gt;'Parameters &amp; Sources'!$B$13),"BOARD REVIEW - OVER 40 FT","")</f>
        <v/>
      </c>
      <c r="U820" s="17" t="inlineStr">
        <is>
          <t>slip_inventory_2026-08.csv; billing_transactions_2022_2026.csv</t>
        </is>
      </c>
    </row>
    <row r="821">
      <c r="A821" s="21">
        <f>'Src_Inventory'!A890</f>
        <v/>
      </c>
      <c r="B821" s="21">
        <f>'Src_Inventory'!B890</f>
        <v/>
      </c>
      <c r="C821" s="21">
        <f>'Src_Inventory'!G890</f>
        <v/>
      </c>
      <c r="D821" s="21">
        <f>"AC-"&amp;A821</f>
        <v/>
      </c>
      <c r="E821" s="21">
        <f>'Src_Inventory'!L890</f>
        <v/>
      </c>
      <c r="F821" s="21">
        <f>'Src_Inventory'!M890</f>
        <v/>
      </c>
      <c r="G821" s="21">
        <f>'Src_Inventory'!N890</f>
        <v/>
      </c>
      <c r="H821" s="22">
        <f>'Src_Inventory'!O890</f>
        <v/>
      </c>
      <c r="I821" s="22">
        <f>ROUNDUP(H821,0)</f>
        <v/>
      </c>
      <c r="J821" s="22">
        <f>'Src_Inventory'!E890</f>
        <v/>
      </c>
      <c r="K821" s="22">
        <f>MAX(I821,J821)</f>
        <v/>
      </c>
      <c r="L821" s="23">
        <f>IF(C821="COVERED",'Parameters &amp; Sources'!$B$11,'Parameters &amp; Sources'!$B$12)</f>
        <v/>
      </c>
      <c r="M821" s="23">
        <f>K821*L821</f>
        <v/>
      </c>
      <c r="N821" s="24">
        <f>COUNTIFS('Src_Billing_Aug'!$E$6:$E$774,A821,'Src_Billing_Aug'!$D$6:$D$774,E821)</f>
        <v/>
      </c>
      <c r="O821" s="22">
        <f>IF(N821=0,"",SUMIFS('Src_Billing_Aug'!$I$6:$I$774,'Src_Billing_Aug'!$E$6:$E$774,A821,'Src_Billing_Aug'!$D$6:$D$774,E821))</f>
        <v/>
      </c>
      <c r="P821" s="23">
        <f>IF(N821=0,"",SUMIFS('Src_Billing_Aug'!$L$6:$L$774,'Src_Billing_Aug'!$E$6:$E$774,A821,'Src_Billing_Aug'!$D$6:$D$774,E821))</f>
        <v/>
      </c>
      <c r="Q821" s="23">
        <f>SUMIFS('Src_Billing_Aug'!$M$6:$M$774,'Src_Billing_Aug'!$E$6:$E$774,A821,'Src_Billing_Aug'!$D$6:$D$774,E821)</f>
        <v/>
      </c>
      <c r="R821" s="23">
        <f>Q821-M821</f>
        <v/>
      </c>
      <c r="S821" s="21">
        <f>IF(N821=0,"MISSING CHARGE",IF(N821&gt;1,"DUPLICATE CHARGE",IF(ABS(R821)&lt;0.005,"MATCH","VARIANCE")))</f>
        <v/>
      </c>
      <c r="T821" s="21">
        <f>IF(AND(C821="COVERED",K821&gt;'Parameters &amp; Sources'!$B$13),"BOARD REVIEW - OVER 40 FT","")</f>
        <v/>
      </c>
      <c r="U821" s="21" t="inlineStr">
        <is>
          <t>slip_inventory_2026-08.csv; billing_transactions_2022_2026.csv</t>
        </is>
      </c>
    </row>
    <row r="822">
      <c r="A822" s="17">
        <f>'Src_Inventory'!A891</f>
        <v/>
      </c>
      <c r="B822" s="17">
        <f>'Src_Inventory'!B891</f>
        <v/>
      </c>
      <c r="C822" s="17">
        <f>'Src_Inventory'!G891</f>
        <v/>
      </c>
      <c r="D822" s="17">
        <f>"AC-"&amp;A822</f>
        <v/>
      </c>
      <c r="E822" s="17">
        <f>'Src_Inventory'!L891</f>
        <v/>
      </c>
      <c r="F822" s="17">
        <f>'Src_Inventory'!M891</f>
        <v/>
      </c>
      <c r="G822" s="17">
        <f>'Src_Inventory'!N891</f>
        <v/>
      </c>
      <c r="H822" s="18">
        <f>'Src_Inventory'!O891</f>
        <v/>
      </c>
      <c r="I822" s="18">
        <f>ROUNDUP(H822,0)</f>
        <v/>
      </c>
      <c r="J822" s="18">
        <f>'Src_Inventory'!E891</f>
        <v/>
      </c>
      <c r="K822" s="18">
        <f>MAX(I822,J822)</f>
        <v/>
      </c>
      <c r="L822" s="19">
        <f>IF(C822="COVERED",'Parameters &amp; Sources'!$B$11,'Parameters &amp; Sources'!$B$12)</f>
        <v/>
      </c>
      <c r="M822" s="19">
        <f>K822*L822</f>
        <v/>
      </c>
      <c r="N822" s="20">
        <f>COUNTIFS('Src_Billing_Aug'!$E$6:$E$774,A822,'Src_Billing_Aug'!$D$6:$D$774,E822)</f>
        <v/>
      </c>
      <c r="O822" s="18">
        <f>IF(N822=0,"",SUMIFS('Src_Billing_Aug'!$I$6:$I$774,'Src_Billing_Aug'!$E$6:$E$774,A822,'Src_Billing_Aug'!$D$6:$D$774,E822))</f>
        <v/>
      </c>
      <c r="P822" s="19">
        <f>IF(N822=0,"",SUMIFS('Src_Billing_Aug'!$L$6:$L$774,'Src_Billing_Aug'!$E$6:$E$774,A822,'Src_Billing_Aug'!$D$6:$D$774,E822))</f>
        <v/>
      </c>
      <c r="Q822" s="19">
        <f>SUMIFS('Src_Billing_Aug'!$M$6:$M$774,'Src_Billing_Aug'!$E$6:$E$774,A822,'Src_Billing_Aug'!$D$6:$D$774,E822)</f>
        <v/>
      </c>
      <c r="R822" s="19">
        <f>Q822-M822</f>
        <v/>
      </c>
      <c r="S822" s="17">
        <f>IF(N822=0,"MISSING CHARGE",IF(N822&gt;1,"DUPLICATE CHARGE",IF(ABS(R822)&lt;0.005,"MATCH","VARIANCE")))</f>
        <v/>
      </c>
      <c r="T822" s="17">
        <f>IF(AND(C822="COVERED",K822&gt;'Parameters &amp; Sources'!$B$13),"BOARD REVIEW - OVER 40 FT","")</f>
        <v/>
      </c>
      <c r="U822" s="17" t="inlineStr">
        <is>
          <t>slip_inventory_2026-08.csv; billing_transactions_2022_2026.csv</t>
        </is>
      </c>
    </row>
    <row r="823">
      <c r="A823" s="21">
        <f>'Src_Inventory'!A893</f>
        <v/>
      </c>
      <c r="B823" s="21">
        <f>'Src_Inventory'!B893</f>
        <v/>
      </c>
      <c r="C823" s="21">
        <f>'Src_Inventory'!G893</f>
        <v/>
      </c>
      <c r="D823" s="21">
        <f>"AC-"&amp;A823</f>
        <v/>
      </c>
      <c r="E823" s="21">
        <f>'Src_Inventory'!L893</f>
        <v/>
      </c>
      <c r="F823" s="21">
        <f>'Src_Inventory'!M893</f>
        <v/>
      </c>
      <c r="G823" s="21">
        <f>'Src_Inventory'!N893</f>
        <v/>
      </c>
      <c r="H823" s="22">
        <f>'Src_Inventory'!O893</f>
        <v/>
      </c>
      <c r="I823" s="22">
        <f>ROUNDUP(H823,0)</f>
        <v/>
      </c>
      <c r="J823" s="22">
        <f>'Src_Inventory'!E893</f>
        <v/>
      </c>
      <c r="K823" s="22">
        <f>MAX(I823,J823)</f>
        <v/>
      </c>
      <c r="L823" s="23">
        <f>IF(C823="COVERED",'Parameters &amp; Sources'!$B$11,'Parameters &amp; Sources'!$B$12)</f>
        <v/>
      </c>
      <c r="M823" s="23">
        <f>K823*L823</f>
        <v/>
      </c>
      <c r="N823" s="24">
        <f>COUNTIFS('Src_Billing_Aug'!$E$6:$E$774,A823,'Src_Billing_Aug'!$D$6:$D$774,E823)</f>
        <v/>
      </c>
      <c r="O823" s="22">
        <f>IF(N823=0,"",SUMIFS('Src_Billing_Aug'!$I$6:$I$774,'Src_Billing_Aug'!$E$6:$E$774,A823,'Src_Billing_Aug'!$D$6:$D$774,E823))</f>
        <v/>
      </c>
      <c r="P823" s="23">
        <f>IF(N823=0,"",SUMIFS('Src_Billing_Aug'!$L$6:$L$774,'Src_Billing_Aug'!$E$6:$E$774,A823,'Src_Billing_Aug'!$D$6:$D$774,E823))</f>
        <v/>
      </c>
      <c r="Q823" s="23">
        <f>SUMIFS('Src_Billing_Aug'!$M$6:$M$774,'Src_Billing_Aug'!$E$6:$E$774,A823,'Src_Billing_Aug'!$D$6:$D$774,E823)</f>
        <v/>
      </c>
      <c r="R823" s="23">
        <f>Q823-M823</f>
        <v/>
      </c>
      <c r="S823" s="21">
        <f>IF(N823=0,"MISSING CHARGE",IF(N823&gt;1,"DUPLICATE CHARGE",IF(ABS(R823)&lt;0.005,"MATCH","VARIANCE")))</f>
        <v/>
      </c>
      <c r="T823" s="21">
        <f>IF(AND(C823="COVERED",K823&gt;'Parameters &amp; Sources'!$B$13),"BOARD REVIEW - OVER 40 FT","")</f>
        <v/>
      </c>
      <c r="U823" s="21" t="inlineStr">
        <is>
          <t>slip_inventory_2026-08.csv; billing_transactions_2022_2026.csv</t>
        </is>
      </c>
    </row>
    <row r="824">
      <c r="A824" s="17">
        <f>'Src_Inventory'!A894</f>
        <v/>
      </c>
      <c r="B824" s="17">
        <f>'Src_Inventory'!B894</f>
        <v/>
      </c>
      <c r="C824" s="17">
        <f>'Src_Inventory'!G894</f>
        <v/>
      </c>
      <c r="D824" s="17">
        <f>"AC-"&amp;A824</f>
        <v/>
      </c>
      <c r="E824" s="17">
        <f>'Src_Inventory'!L894</f>
        <v/>
      </c>
      <c r="F824" s="17">
        <f>'Src_Inventory'!M894</f>
        <v/>
      </c>
      <c r="G824" s="17">
        <f>'Src_Inventory'!N894</f>
        <v/>
      </c>
      <c r="H824" s="18">
        <f>'Src_Inventory'!O894</f>
        <v/>
      </c>
      <c r="I824" s="18">
        <f>ROUNDUP(H824,0)</f>
        <v/>
      </c>
      <c r="J824" s="18">
        <f>'Src_Inventory'!E894</f>
        <v/>
      </c>
      <c r="K824" s="18">
        <f>MAX(I824,J824)</f>
        <v/>
      </c>
      <c r="L824" s="19">
        <f>IF(C824="COVERED",'Parameters &amp; Sources'!$B$11,'Parameters &amp; Sources'!$B$12)</f>
        <v/>
      </c>
      <c r="M824" s="19">
        <f>K824*L824</f>
        <v/>
      </c>
      <c r="N824" s="20">
        <f>COUNTIFS('Src_Billing_Aug'!$E$6:$E$774,A824,'Src_Billing_Aug'!$D$6:$D$774,E824)</f>
        <v/>
      </c>
      <c r="O824" s="18">
        <f>IF(N824=0,"",SUMIFS('Src_Billing_Aug'!$I$6:$I$774,'Src_Billing_Aug'!$E$6:$E$774,A824,'Src_Billing_Aug'!$D$6:$D$774,E824))</f>
        <v/>
      </c>
      <c r="P824" s="19">
        <f>IF(N824=0,"",SUMIFS('Src_Billing_Aug'!$L$6:$L$774,'Src_Billing_Aug'!$E$6:$E$774,A824,'Src_Billing_Aug'!$D$6:$D$774,E824))</f>
        <v/>
      </c>
      <c r="Q824" s="19">
        <f>SUMIFS('Src_Billing_Aug'!$M$6:$M$774,'Src_Billing_Aug'!$E$6:$E$774,A824,'Src_Billing_Aug'!$D$6:$D$774,E824)</f>
        <v/>
      </c>
      <c r="R824" s="19">
        <f>Q824-M824</f>
        <v/>
      </c>
      <c r="S824" s="17">
        <f>IF(N824=0,"MISSING CHARGE",IF(N824&gt;1,"DUPLICATE CHARGE",IF(ABS(R824)&lt;0.005,"MATCH","VARIANCE")))</f>
        <v/>
      </c>
      <c r="T824" s="17">
        <f>IF(AND(C824="COVERED",K824&gt;'Parameters &amp; Sources'!$B$13),"BOARD REVIEW - OVER 40 FT","")</f>
        <v/>
      </c>
      <c r="U824" s="17" t="inlineStr">
        <is>
          <t>slip_inventory_2026-08.csv; billing_transactions_2022_2026.csv</t>
        </is>
      </c>
    </row>
    <row r="825">
      <c r="A825" s="21">
        <f>'Src_Inventory'!A895</f>
        <v/>
      </c>
      <c r="B825" s="21">
        <f>'Src_Inventory'!B895</f>
        <v/>
      </c>
      <c r="C825" s="21">
        <f>'Src_Inventory'!G895</f>
        <v/>
      </c>
      <c r="D825" s="21">
        <f>"AC-"&amp;A825</f>
        <v/>
      </c>
      <c r="E825" s="21">
        <f>'Src_Inventory'!L895</f>
        <v/>
      </c>
      <c r="F825" s="21">
        <f>'Src_Inventory'!M895</f>
        <v/>
      </c>
      <c r="G825" s="21">
        <f>'Src_Inventory'!N895</f>
        <v/>
      </c>
      <c r="H825" s="22">
        <f>'Src_Inventory'!O895</f>
        <v/>
      </c>
      <c r="I825" s="22">
        <f>ROUNDUP(H825,0)</f>
        <v/>
      </c>
      <c r="J825" s="22">
        <f>'Src_Inventory'!E895</f>
        <v/>
      </c>
      <c r="K825" s="22">
        <f>MAX(I825,J825)</f>
        <v/>
      </c>
      <c r="L825" s="23">
        <f>IF(C825="COVERED",'Parameters &amp; Sources'!$B$11,'Parameters &amp; Sources'!$B$12)</f>
        <v/>
      </c>
      <c r="M825" s="23">
        <f>K825*L825</f>
        <v/>
      </c>
      <c r="N825" s="24">
        <f>COUNTIFS('Src_Billing_Aug'!$E$6:$E$774,A825,'Src_Billing_Aug'!$D$6:$D$774,E825)</f>
        <v/>
      </c>
      <c r="O825" s="22">
        <f>IF(N825=0,"",SUMIFS('Src_Billing_Aug'!$I$6:$I$774,'Src_Billing_Aug'!$E$6:$E$774,A825,'Src_Billing_Aug'!$D$6:$D$774,E825))</f>
        <v/>
      </c>
      <c r="P825" s="23">
        <f>IF(N825=0,"",SUMIFS('Src_Billing_Aug'!$L$6:$L$774,'Src_Billing_Aug'!$E$6:$E$774,A825,'Src_Billing_Aug'!$D$6:$D$774,E825))</f>
        <v/>
      </c>
      <c r="Q825" s="23">
        <f>SUMIFS('Src_Billing_Aug'!$M$6:$M$774,'Src_Billing_Aug'!$E$6:$E$774,A825,'Src_Billing_Aug'!$D$6:$D$774,E825)</f>
        <v/>
      </c>
      <c r="R825" s="23">
        <f>Q825-M825</f>
        <v/>
      </c>
      <c r="S825" s="21">
        <f>IF(N825=0,"MISSING CHARGE",IF(N825&gt;1,"DUPLICATE CHARGE",IF(ABS(R825)&lt;0.005,"MATCH","VARIANCE")))</f>
        <v/>
      </c>
      <c r="T825" s="21">
        <f>IF(AND(C825="COVERED",K825&gt;'Parameters &amp; Sources'!$B$13),"BOARD REVIEW - OVER 40 FT","")</f>
        <v/>
      </c>
      <c r="U825" s="21" t="inlineStr">
        <is>
          <t>slip_inventory_2026-08.csv; billing_transactions_2022_2026.csv</t>
        </is>
      </c>
    </row>
    <row r="826">
      <c r="A826" s="17">
        <f>'Src_Inventory'!A896</f>
        <v/>
      </c>
      <c r="B826" s="17">
        <f>'Src_Inventory'!B896</f>
        <v/>
      </c>
      <c r="C826" s="17">
        <f>'Src_Inventory'!G896</f>
        <v/>
      </c>
      <c r="D826" s="17">
        <f>"AC-"&amp;A826</f>
        <v/>
      </c>
      <c r="E826" s="17">
        <f>'Src_Inventory'!L896</f>
        <v/>
      </c>
      <c r="F826" s="17">
        <f>'Src_Inventory'!M896</f>
        <v/>
      </c>
      <c r="G826" s="17">
        <f>'Src_Inventory'!N896</f>
        <v/>
      </c>
      <c r="H826" s="18">
        <f>'Src_Inventory'!O896</f>
        <v/>
      </c>
      <c r="I826" s="18">
        <f>ROUNDUP(H826,0)</f>
        <v/>
      </c>
      <c r="J826" s="18">
        <f>'Src_Inventory'!E896</f>
        <v/>
      </c>
      <c r="K826" s="18">
        <f>MAX(I826,J826)</f>
        <v/>
      </c>
      <c r="L826" s="19">
        <f>IF(C826="COVERED",'Parameters &amp; Sources'!$B$11,'Parameters &amp; Sources'!$B$12)</f>
        <v/>
      </c>
      <c r="M826" s="19">
        <f>K826*L826</f>
        <v/>
      </c>
      <c r="N826" s="20">
        <f>COUNTIFS('Src_Billing_Aug'!$E$6:$E$774,A826,'Src_Billing_Aug'!$D$6:$D$774,E826)</f>
        <v/>
      </c>
      <c r="O826" s="18">
        <f>IF(N826=0,"",SUMIFS('Src_Billing_Aug'!$I$6:$I$774,'Src_Billing_Aug'!$E$6:$E$774,A826,'Src_Billing_Aug'!$D$6:$D$774,E826))</f>
        <v/>
      </c>
      <c r="P826" s="19">
        <f>IF(N826=0,"",SUMIFS('Src_Billing_Aug'!$L$6:$L$774,'Src_Billing_Aug'!$E$6:$E$774,A826,'Src_Billing_Aug'!$D$6:$D$774,E826))</f>
        <v/>
      </c>
      <c r="Q826" s="19">
        <f>SUMIFS('Src_Billing_Aug'!$M$6:$M$774,'Src_Billing_Aug'!$E$6:$E$774,A826,'Src_Billing_Aug'!$D$6:$D$774,E826)</f>
        <v/>
      </c>
      <c r="R826" s="19">
        <f>Q826-M826</f>
        <v/>
      </c>
      <c r="S826" s="17">
        <f>IF(N826=0,"MISSING CHARGE",IF(N826&gt;1,"DUPLICATE CHARGE",IF(ABS(R826)&lt;0.005,"MATCH","VARIANCE")))</f>
        <v/>
      </c>
      <c r="T826" s="17">
        <f>IF(AND(C826="COVERED",K826&gt;'Parameters &amp; Sources'!$B$13),"BOARD REVIEW - OVER 40 FT","")</f>
        <v/>
      </c>
      <c r="U826" s="17" t="inlineStr">
        <is>
          <t>slip_inventory_2026-08.csv; billing_transactions_2022_2026.csv</t>
        </is>
      </c>
    </row>
    <row r="827">
      <c r="A827" s="21">
        <f>'Src_Inventory'!A897</f>
        <v/>
      </c>
      <c r="B827" s="21">
        <f>'Src_Inventory'!B897</f>
        <v/>
      </c>
      <c r="C827" s="21">
        <f>'Src_Inventory'!G897</f>
        <v/>
      </c>
      <c r="D827" s="21">
        <f>"AC-"&amp;A827</f>
        <v/>
      </c>
      <c r="E827" s="21">
        <f>'Src_Inventory'!L897</f>
        <v/>
      </c>
      <c r="F827" s="21">
        <f>'Src_Inventory'!M897</f>
        <v/>
      </c>
      <c r="G827" s="21">
        <f>'Src_Inventory'!N897</f>
        <v/>
      </c>
      <c r="H827" s="22">
        <f>'Src_Inventory'!O897</f>
        <v/>
      </c>
      <c r="I827" s="22">
        <f>ROUNDUP(H827,0)</f>
        <v/>
      </c>
      <c r="J827" s="22">
        <f>'Src_Inventory'!E897</f>
        <v/>
      </c>
      <c r="K827" s="22">
        <f>MAX(I827,J827)</f>
        <v/>
      </c>
      <c r="L827" s="23">
        <f>IF(C827="COVERED",'Parameters &amp; Sources'!$B$11,'Parameters &amp; Sources'!$B$12)</f>
        <v/>
      </c>
      <c r="M827" s="23">
        <f>K827*L827</f>
        <v/>
      </c>
      <c r="N827" s="24">
        <f>COUNTIFS('Src_Billing_Aug'!$E$6:$E$774,A827,'Src_Billing_Aug'!$D$6:$D$774,E827)</f>
        <v/>
      </c>
      <c r="O827" s="22">
        <f>IF(N827=0,"",SUMIFS('Src_Billing_Aug'!$I$6:$I$774,'Src_Billing_Aug'!$E$6:$E$774,A827,'Src_Billing_Aug'!$D$6:$D$774,E827))</f>
        <v/>
      </c>
      <c r="P827" s="23">
        <f>IF(N827=0,"",SUMIFS('Src_Billing_Aug'!$L$6:$L$774,'Src_Billing_Aug'!$E$6:$E$774,A827,'Src_Billing_Aug'!$D$6:$D$774,E827))</f>
        <v/>
      </c>
      <c r="Q827" s="23">
        <f>SUMIFS('Src_Billing_Aug'!$M$6:$M$774,'Src_Billing_Aug'!$E$6:$E$774,A827,'Src_Billing_Aug'!$D$6:$D$774,E827)</f>
        <v/>
      </c>
      <c r="R827" s="23">
        <f>Q827-M827</f>
        <v/>
      </c>
      <c r="S827" s="21">
        <f>IF(N827=0,"MISSING CHARGE",IF(N827&gt;1,"DUPLICATE CHARGE",IF(ABS(R827)&lt;0.005,"MATCH","VARIANCE")))</f>
        <v/>
      </c>
      <c r="T827" s="21">
        <f>IF(AND(C827="COVERED",K827&gt;'Parameters &amp; Sources'!$B$13),"BOARD REVIEW - OVER 40 FT","")</f>
        <v/>
      </c>
      <c r="U827" s="21" t="inlineStr">
        <is>
          <t>slip_inventory_2026-08.csv; billing_transactions_2022_2026.csv</t>
        </is>
      </c>
    </row>
    <row r="828">
      <c r="A828" s="17">
        <f>'Src_Inventory'!A898</f>
        <v/>
      </c>
      <c r="B828" s="17">
        <f>'Src_Inventory'!B898</f>
        <v/>
      </c>
      <c r="C828" s="17">
        <f>'Src_Inventory'!G898</f>
        <v/>
      </c>
      <c r="D828" s="17">
        <f>"AC-"&amp;A828</f>
        <v/>
      </c>
      <c r="E828" s="17">
        <f>'Src_Inventory'!L898</f>
        <v/>
      </c>
      <c r="F828" s="17">
        <f>'Src_Inventory'!M898</f>
        <v/>
      </c>
      <c r="G828" s="17">
        <f>'Src_Inventory'!N898</f>
        <v/>
      </c>
      <c r="H828" s="18">
        <f>'Src_Inventory'!O898</f>
        <v/>
      </c>
      <c r="I828" s="18">
        <f>ROUNDUP(H828,0)</f>
        <v/>
      </c>
      <c r="J828" s="18">
        <f>'Src_Inventory'!E898</f>
        <v/>
      </c>
      <c r="K828" s="18">
        <f>MAX(I828,J828)</f>
        <v/>
      </c>
      <c r="L828" s="19">
        <f>IF(C828="COVERED",'Parameters &amp; Sources'!$B$11,'Parameters &amp; Sources'!$B$12)</f>
        <v/>
      </c>
      <c r="M828" s="19">
        <f>K828*L828</f>
        <v/>
      </c>
      <c r="N828" s="20">
        <f>COUNTIFS('Src_Billing_Aug'!$E$6:$E$774,A828,'Src_Billing_Aug'!$D$6:$D$774,E828)</f>
        <v/>
      </c>
      <c r="O828" s="18">
        <f>IF(N828=0,"",SUMIFS('Src_Billing_Aug'!$I$6:$I$774,'Src_Billing_Aug'!$E$6:$E$774,A828,'Src_Billing_Aug'!$D$6:$D$774,E828))</f>
        <v/>
      </c>
      <c r="P828" s="19">
        <f>IF(N828=0,"",SUMIFS('Src_Billing_Aug'!$L$6:$L$774,'Src_Billing_Aug'!$E$6:$E$774,A828,'Src_Billing_Aug'!$D$6:$D$774,E828))</f>
        <v/>
      </c>
      <c r="Q828" s="19">
        <f>SUMIFS('Src_Billing_Aug'!$M$6:$M$774,'Src_Billing_Aug'!$E$6:$E$774,A828,'Src_Billing_Aug'!$D$6:$D$774,E828)</f>
        <v/>
      </c>
      <c r="R828" s="19">
        <f>Q828-M828</f>
        <v/>
      </c>
      <c r="S828" s="17">
        <f>IF(N828=0,"MISSING CHARGE",IF(N828&gt;1,"DUPLICATE CHARGE",IF(ABS(R828)&lt;0.005,"MATCH","VARIANCE")))</f>
        <v/>
      </c>
      <c r="T828" s="17">
        <f>IF(AND(C828="COVERED",K828&gt;'Parameters &amp; Sources'!$B$13),"BOARD REVIEW - OVER 40 FT","")</f>
        <v/>
      </c>
      <c r="U828" s="17" t="inlineStr">
        <is>
          <t>slip_inventory_2026-08.csv; billing_transactions_2022_2026.csv</t>
        </is>
      </c>
    </row>
    <row r="829">
      <c r="A829" s="21">
        <f>'Src_Inventory'!A899</f>
        <v/>
      </c>
      <c r="B829" s="21">
        <f>'Src_Inventory'!B899</f>
        <v/>
      </c>
      <c r="C829" s="21">
        <f>'Src_Inventory'!G899</f>
        <v/>
      </c>
      <c r="D829" s="21">
        <f>"AC-"&amp;A829</f>
        <v/>
      </c>
      <c r="E829" s="21">
        <f>'Src_Inventory'!L899</f>
        <v/>
      </c>
      <c r="F829" s="21">
        <f>'Src_Inventory'!M899</f>
        <v/>
      </c>
      <c r="G829" s="21">
        <f>'Src_Inventory'!N899</f>
        <v/>
      </c>
      <c r="H829" s="22">
        <f>'Src_Inventory'!O899</f>
        <v/>
      </c>
      <c r="I829" s="22">
        <f>ROUNDUP(H829,0)</f>
        <v/>
      </c>
      <c r="J829" s="22">
        <f>'Src_Inventory'!E899</f>
        <v/>
      </c>
      <c r="K829" s="22">
        <f>MAX(I829,J829)</f>
        <v/>
      </c>
      <c r="L829" s="23">
        <f>IF(C829="COVERED",'Parameters &amp; Sources'!$B$11,'Parameters &amp; Sources'!$B$12)</f>
        <v/>
      </c>
      <c r="M829" s="23">
        <f>K829*L829</f>
        <v/>
      </c>
      <c r="N829" s="24">
        <f>COUNTIFS('Src_Billing_Aug'!$E$6:$E$774,A829,'Src_Billing_Aug'!$D$6:$D$774,E829)</f>
        <v/>
      </c>
      <c r="O829" s="22">
        <f>IF(N829=0,"",SUMIFS('Src_Billing_Aug'!$I$6:$I$774,'Src_Billing_Aug'!$E$6:$E$774,A829,'Src_Billing_Aug'!$D$6:$D$774,E829))</f>
        <v/>
      </c>
      <c r="P829" s="23">
        <f>IF(N829=0,"",SUMIFS('Src_Billing_Aug'!$L$6:$L$774,'Src_Billing_Aug'!$E$6:$E$774,A829,'Src_Billing_Aug'!$D$6:$D$774,E829))</f>
        <v/>
      </c>
      <c r="Q829" s="23">
        <f>SUMIFS('Src_Billing_Aug'!$M$6:$M$774,'Src_Billing_Aug'!$E$6:$E$774,A829,'Src_Billing_Aug'!$D$6:$D$774,E829)</f>
        <v/>
      </c>
      <c r="R829" s="23">
        <f>Q829-M829</f>
        <v/>
      </c>
      <c r="S829" s="21">
        <f>IF(N829=0,"MISSING CHARGE",IF(N829&gt;1,"DUPLICATE CHARGE",IF(ABS(R829)&lt;0.005,"MATCH","VARIANCE")))</f>
        <v/>
      </c>
      <c r="T829" s="21">
        <f>IF(AND(C829="COVERED",K829&gt;'Parameters &amp; Sources'!$B$13),"BOARD REVIEW - OVER 40 FT","")</f>
        <v/>
      </c>
      <c r="U829" s="21" t="inlineStr">
        <is>
          <t>slip_inventory_2026-08.csv; billing_transactions_2022_2026.csv</t>
        </is>
      </c>
    </row>
    <row r="830">
      <c r="A830" s="17">
        <f>'Src_Inventory'!A900</f>
        <v/>
      </c>
      <c r="B830" s="17">
        <f>'Src_Inventory'!B900</f>
        <v/>
      </c>
      <c r="C830" s="17">
        <f>'Src_Inventory'!G900</f>
        <v/>
      </c>
      <c r="D830" s="17">
        <f>"AC-"&amp;A830</f>
        <v/>
      </c>
      <c r="E830" s="17">
        <f>'Src_Inventory'!L900</f>
        <v/>
      </c>
      <c r="F830" s="17">
        <f>'Src_Inventory'!M900</f>
        <v/>
      </c>
      <c r="G830" s="17">
        <f>'Src_Inventory'!N900</f>
        <v/>
      </c>
      <c r="H830" s="18">
        <f>'Src_Inventory'!O900</f>
        <v/>
      </c>
      <c r="I830" s="18">
        <f>ROUNDUP(H830,0)</f>
        <v/>
      </c>
      <c r="J830" s="18">
        <f>'Src_Inventory'!E900</f>
        <v/>
      </c>
      <c r="K830" s="18">
        <f>MAX(I830,J830)</f>
        <v/>
      </c>
      <c r="L830" s="19">
        <f>IF(C830="COVERED",'Parameters &amp; Sources'!$B$11,'Parameters &amp; Sources'!$B$12)</f>
        <v/>
      </c>
      <c r="M830" s="19">
        <f>K830*L830</f>
        <v/>
      </c>
      <c r="N830" s="20">
        <f>COUNTIFS('Src_Billing_Aug'!$E$6:$E$774,A830,'Src_Billing_Aug'!$D$6:$D$774,E830)</f>
        <v/>
      </c>
      <c r="O830" s="18">
        <f>IF(N830=0,"",SUMIFS('Src_Billing_Aug'!$I$6:$I$774,'Src_Billing_Aug'!$E$6:$E$774,A830,'Src_Billing_Aug'!$D$6:$D$774,E830))</f>
        <v/>
      </c>
      <c r="P830" s="19">
        <f>IF(N830=0,"",SUMIFS('Src_Billing_Aug'!$L$6:$L$774,'Src_Billing_Aug'!$E$6:$E$774,A830,'Src_Billing_Aug'!$D$6:$D$774,E830))</f>
        <v/>
      </c>
      <c r="Q830" s="19">
        <f>SUMIFS('Src_Billing_Aug'!$M$6:$M$774,'Src_Billing_Aug'!$E$6:$E$774,A830,'Src_Billing_Aug'!$D$6:$D$774,E830)</f>
        <v/>
      </c>
      <c r="R830" s="19">
        <f>Q830-M830</f>
        <v/>
      </c>
      <c r="S830" s="17">
        <f>IF(N830=0,"MISSING CHARGE",IF(N830&gt;1,"DUPLICATE CHARGE",IF(ABS(R830)&lt;0.005,"MATCH","VARIANCE")))</f>
        <v/>
      </c>
      <c r="T830" s="17">
        <f>IF(AND(C830="COVERED",K830&gt;'Parameters &amp; Sources'!$B$13),"BOARD REVIEW - OVER 40 FT","")</f>
        <v/>
      </c>
      <c r="U830" s="17" t="inlineStr">
        <is>
          <t>slip_inventory_2026-08.csv; billing_transactions_2022_2026.csv</t>
        </is>
      </c>
    </row>
    <row r="831">
      <c r="A831" s="21">
        <f>'Src_Inventory'!A902</f>
        <v/>
      </c>
      <c r="B831" s="21">
        <f>'Src_Inventory'!B902</f>
        <v/>
      </c>
      <c r="C831" s="21">
        <f>'Src_Inventory'!G902</f>
        <v/>
      </c>
      <c r="D831" s="21">
        <f>"AC-"&amp;A831</f>
        <v/>
      </c>
      <c r="E831" s="21">
        <f>'Src_Inventory'!L902</f>
        <v/>
      </c>
      <c r="F831" s="21">
        <f>'Src_Inventory'!M902</f>
        <v/>
      </c>
      <c r="G831" s="21">
        <f>'Src_Inventory'!N902</f>
        <v/>
      </c>
      <c r="H831" s="22">
        <f>'Src_Inventory'!O902</f>
        <v/>
      </c>
      <c r="I831" s="22">
        <f>ROUNDUP(H831,0)</f>
        <v/>
      </c>
      <c r="J831" s="22">
        <f>'Src_Inventory'!E902</f>
        <v/>
      </c>
      <c r="K831" s="22">
        <f>MAX(I831,J831)</f>
        <v/>
      </c>
      <c r="L831" s="23">
        <f>IF(C831="COVERED",'Parameters &amp; Sources'!$B$11,'Parameters &amp; Sources'!$B$12)</f>
        <v/>
      </c>
      <c r="M831" s="23">
        <f>K831*L831</f>
        <v/>
      </c>
      <c r="N831" s="24">
        <f>COUNTIFS('Src_Billing_Aug'!$E$6:$E$774,A831,'Src_Billing_Aug'!$D$6:$D$774,E831)</f>
        <v/>
      </c>
      <c r="O831" s="22">
        <f>IF(N831=0,"",SUMIFS('Src_Billing_Aug'!$I$6:$I$774,'Src_Billing_Aug'!$E$6:$E$774,A831,'Src_Billing_Aug'!$D$6:$D$774,E831))</f>
        <v/>
      </c>
      <c r="P831" s="23">
        <f>IF(N831=0,"",SUMIFS('Src_Billing_Aug'!$L$6:$L$774,'Src_Billing_Aug'!$E$6:$E$774,A831,'Src_Billing_Aug'!$D$6:$D$774,E831))</f>
        <v/>
      </c>
      <c r="Q831" s="23">
        <f>SUMIFS('Src_Billing_Aug'!$M$6:$M$774,'Src_Billing_Aug'!$E$6:$E$774,A831,'Src_Billing_Aug'!$D$6:$D$774,E831)</f>
        <v/>
      </c>
      <c r="R831" s="23">
        <f>Q831-M831</f>
        <v/>
      </c>
      <c r="S831" s="21">
        <f>IF(N831=0,"MISSING CHARGE",IF(N831&gt;1,"DUPLICATE CHARGE",IF(ABS(R831)&lt;0.005,"MATCH","VARIANCE")))</f>
        <v/>
      </c>
      <c r="T831" s="21">
        <f>IF(AND(C831="COVERED",K831&gt;'Parameters &amp; Sources'!$B$13),"BOARD REVIEW - OVER 40 FT","")</f>
        <v/>
      </c>
      <c r="U831" s="21" t="inlineStr">
        <is>
          <t>slip_inventory_2026-08.csv; billing_transactions_2022_2026.csv</t>
        </is>
      </c>
    </row>
    <row r="832">
      <c r="A832" s="17">
        <f>'Src_Inventory'!A903</f>
        <v/>
      </c>
      <c r="B832" s="17">
        <f>'Src_Inventory'!B903</f>
        <v/>
      </c>
      <c r="C832" s="17">
        <f>'Src_Inventory'!G903</f>
        <v/>
      </c>
      <c r="D832" s="17">
        <f>"AC-"&amp;A832</f>
        <v/>
      </c>
      <c r="E832" s="17">
        <f>'Src_Inventory'!L903</f>
        <v/>
      </c>
      <c r="F832" s="17">
        <f>'Src_Inventory'!M903</f>
        <v/>
      </c>
      <c r="G832" s="17">
        <f>'Src_Inventory'!N903</f>
        <v/>
      </c>
      <c r="H832" s="18">
        <f>'Src_Inventory'!O903</f>
        <v/>
      </c>
      <c r="I832" s="18">
        <f>ROUNDUP(H832,0)</f>
        <v/>
      </c>
      <c r="J832" s="18">
        <f>'Src_Inventory'!E903</f>
        <v/>
      </c>
      <c r="K832" s="18">
        <f>MAX(I832,J832)</f>
        <v/>
      </c>
      <c r="L832" s="19">
        <f>IF(C832="COVERED",'Parameters &amp; Sources'!$B$11,'Parameters &amp; Sources'!$B$12)</f>
        <v/>
      </c>
      <c r="M832" s="19">
        <f>K832*L832</f>
        <v/>
      </c>
      <c r="N832" s="20">
        <f>COUNTIFS('Src_Billing_Aug'!$E$6:$E$774,A832,'Src_Billing_Aug'!$D$6:$D$774,E832)</f>
        <v/>
      </c>
      <c r="O832" s="18">
        <f>IF(N832=0,"",SUMIFS('Src_Billing_Aug'!$I$6:$I$774,'Src_Billing_Aug'!$E$6:$E$774,A832,'Src_Billing_Aug'!$D$6:$D$774,E832))</f>
        <v/>
      </c>
      <c r="P832" s="19">
        <f>IF(N832=0,"",SUMIFS('Src_Billing_Aug'!$L$6:$L$774,'Src_Billing_Aug'!$E$6:$E$774,A832,'Src_Billing_Aug'!$D$6:$D$774,E832))</f>
        <v/>
      </c>
      <c r="Q832" s="19">
        <f>SUMIFS('Src_Billing_Aug'!$M$6:$M$774,'Src_Billing_Aug'!$E$6:$E$774,A832,'Src_Billing_Aug'!$D$6:$D$774,E832)</f>
        <v/>
      </c>
      <c r="R832" s="19">
        <f>Q832-M832</f>
        <v/>
      </c>
      <c r="S832" s="17">
        <f>IF(N832=0,"MISSING CHARGE",IF(N832&gt;1,"DUPLICATE CHARGE",IF(ABS(R832)&lt;0.005,"MATCH","VARIANCE")))</f>
        <v/>
      </c>
      <c r="T832" s="17">
        <f>IF(AND(C832="COVERED",K832&gt;'Parameters &amp; Sources'!$B$13),"BOARD REVIEW - OVER 40 FT","")</f>
        <v/>
      </c>
      <c r="U832" s="17" t="inlineStr">
        <is>
          <t>slip_inventory_2026-08.csv; billing_transactions_2022_2026.csv</t>
        </is>
      </c>
    </row>
    <row r="833">
      <c r="A833" s="21">
        <f>'Src_Inventory'!A904</f>
        <v/>
      </c>
      <c r="B833" s="21">
        <f>'Src_Inventory'!B904</f>
        <v/>
      </c>
      <c r="C833" s="21">
        <f>'Src_Inventory'!G904</f>
        <v/>
      </c>
      <c r="D833" s="21">
        <f>"AC-"&amp;A833</f>
        <v/>
      </c>
      <c r="E833" s="21">
        <f>'Src_Inventory'!L904</f>
        <v/>
      </c>
      <c r="F833" s="21">
        <f>'Src_Inventory'!M904</f>
        <v/>
      </c>
      <c r="G833" s="21">
        <f>'Src_Inventory'!N904</f>
        <v/>
      </c>
      <c r="H833" s="22">
        <f>'Src_Inventory'!O904</f>
        <v/>
      </c>
      <c r="I833" s="22">
        <f>ROUNDUP(H833,0)</f>
        <v/>
      </c>
      <c r="J833" s="22">
        <f>'Src_Inventory'!E904</f>
        <v/>
      </c>
      <c r="K833" s="22">
        <f>MAX(I833,J833)</f>
        <v/>
      </c>
      <c r="L833" s="23">
        <f>IF(C833="COVERED",'Parameters &amp; Sources'!$B$11,'Parameters &amp; Sources'!$B$12)</f>
        <v/>
      </c>
      <c r="M833" s="23">
        <f>K833*L833</f>
        <v/>
      </c>
      <c r="N833" s="24">
        <f>COUNTIFS('Src_Billing_Aug'!$E$6:$E$774,A833,'Src_Billing_Aug'!$D$6:$D$774,E833)</f>
        <v/>
      </c>
      <c r="O833" s="22">
        <f>IF(N833=0,"",SUMIFS('Src_Billing_Aug'!$I$6:$I$774,'Src_Billing_Aug'!$E$6:$E$774,A833,'Src_Billing_Aug'!$D$6:$D$774,E833))</f>
        <v/>
      </c>
      <c r="P833" s="23">
        <f>IF(N833=0,"",SUMIFS('Src_Billing_Aug'!$L$6:$L$774,'Src_Billing_Aug'!$E$6:$E$774,A833,'Src_Billing_Aug'!$D$6:$D$774,E833))</f>
        <v/>
      </c>
      <c r="Q833" s="23">
        <f>SUMIFS('Src_Billing_Aug'!$M$6:$M$774,'Src_Billing_Aug'!$E$6:$E$774,A833,'Src_Billing_Aug'!$D$6:$D$774,E833)</f>
        <v/>
      </c>
      <c r="R833" s="23">
        <f>Q833-M833</f>
        <v/>
      </c>
      <c r="S833" s="21">
        <f>IF(N833=0,"MISSING CHARGE",IF(N833&gt;1,"DUPLICATE CHARGE",IF(ABS(R833)&lt;0.005,"MATCH","VARIANCE")))</f>
        <v/>
      </c>
      <c r="T833" s="21">
        <f>IF(AND(C833="COVERED",K833&gt;'Parameters &amp; Sources'!$B$13),"BOARD REVIEW - OVER 40 FT","")</f>
        <v/>
      </c>
      <c r="U833" s="21" t="inlineStr">
        <is>
          <t>slip_inventory_2026-08.csv; billing_transactions_2022_2026.csv</t>
        </is>
      </c>
    </row>
    <row r="834">
      <c r="A834" s="17">
        <f>'Src_Inventory'!A905</f>
        <v/>
      </c>
      <c r="B834" s="17">
        <f>'Src_Inventory'!B905</f>
        <v/>
      </c>
      <c r="C834" s="17">
        <f>'Src_Inventory'!G905</f>
        <v/>
      </c>
      <c r="D834" s="17">
        <f>"AC-"&amp;A834</f>
        <v/>
      </c>
      <c r="E834" s="17">
        <f>'Src_Inventory'!L905</f>
        <v/>
      </c>
      <c r="F834" s="17">
        <f>'Src_Inventory'!M905</f>
        <v/>
      </c>
      <c r="G834" s="17">
        <f>'Src_Inventory'!N905</f>
        <v/>
      </c>
      <c r="H834" s="18">
        <f>'Src_Inventory'!O905</f>
        <v/>
      </c>
      <c r="I834" s="18">
        <f>ROUNDUP(H834,0)</f>
        <v/>
      </c>
      <c r="J834" s="18">
        <f>'Src_Inventory'!E905</f>
        <v/>
      </c>
      <c r="K834" s="18">
        <f>MAX(I834,J834)</f>
        <v/>
      </c>
      <c r="L834" s="19">
        <f>IF(C834="COVERED",'Parameters &amp; Sources'!$B$11,'Parameters &amp; Sources'!$B$12)</f>
        <v/>
      </c>
      <c r="M834" s="19">
        <f>K834*L834</f>
        <v/>
      </c>
      <c r="N834" s="20">
        <f>COUNTIFS('Src_Billing_Aug'!$E$6:$E$774,A834,'Src_Billing_Aug'!$D$6:$D$774,E834)</f>
        <v/>
      </c>
      <c r="O834" s="18">
        <f>IF(N834=0,"",SUMIFS('Src_Billing_Aug'!$I$6:$I$774,'Src_Billing_Aug'!$E$6:$E$774,A834,'Src_Billing_Aug'!$D$6:$D$774,E834))</f>
        <v/>
      </c>
      <c r="P834" s="19">
        <f>IF(N834=0,"",SUMIFS('Src_Billing_Aug'!$L$6:$L$774,'Src_Billing_Aug'!$E$6:$E$774,A834,'Src_Billing_Aug'!$D$6:$D$774,E834))</f>
        <v/>
      </c>
      <c r="Q834" s="19">
        <f>SUMIFS('Src_Billing_Aug'!$M$6:$M$774,'Src_Billing_Aug'!$E$6:$E$774,A834,'Src_Billing_Aug'!$D$6:$D$774,E834)</f>
        <v/>
      </c>
      <c r="R834" s="19">
        <f>Q834-M834</f>
        <v/>
      </c>
      <c r="S834" s="17">
        <f>IF(N834=0,"MISSING CHARGE",IF(N834&gt;1,"DUPLICATE CHARGE",IF(ABS(R834)&lt;0.005,"MATCH","VARIANCE")))</f>
        <v/>
      </c>
      <c r="T834" s="17">
        <f>IF(AND(C834="COVERED",K834&gt;'Parameters &amp; Sources'!$B$13),"BOARD REVIEW - OVER 40 FT","")</f>
        <v/>
      </c>
      <c r="U834" s="17" t="inlineStr">
        <is>
          <t>slip_inventory_2026-08.csv; billing_transactions_2022_2026.csv</t>
        </is>
      </c>
    </row>
    <row r="835">
      <c r="A835" s="21">
        <f>'Src_Inventory'!A906</f>
        <v/>
      </c>
      <c r="B835" s="21">
        <f>'Src_Inventory'!B906</f>
        <v/>
      </c>
      <c r="C835" s="21">
        <f>'Src_Inventory'!G906</f>
        <v/>
      </c>
      <c r="D835" s="21">
        <f>"AC-"&amp;A835</f>
        <v/>
      </c>
      <c r="E835" s="21">
        <f>'Src_Inventory'!L906</f>
        <v/>
      </c>
      <c r="F835" s="21">
        <f>'Src_Inventory'!M906</f>
        <v/>
      </c>
      <c r="G835" s="21">
        <f>'Src_Inventory'!N906</f>
        <v/>
      </c>
      <c r="H835" s="22">
        <f>'Src_Inventory'!O906</f>
        <v/>
      </c>
      <c r="I835" s="22">
        <f>ROUNDUP(H835,0)</f>
        <v/>
      </c>
      <c r="J835" s="22">
        <f>'Src_Inventory'!E906</f>
        <v/>
      </c>
      <c r="K835" s="22">
        <f>MAX(I835,J835)</f>
        <v/>
      </c>
      <c r="L835" s="23">
        <f>IF(C835="COVERED",'Parameters &amp; Sources'!$B$11,'Parameters &amp; Sources'!$B$12)</f>
        <v/>
      </c>
      <c r="M835" s="23">
        <f>K835*L835</f>
        <v/>
      </c>
      <c r="N835" s="24">
        <f>COUNTIFS('Src_Billing_Aug'!$E$6:$E$774,A835,'Src_Billing_Aug'!$D$6:$D$774,E835)</f>
        <v/>
      </c>
      <c r="O835" s="22">
        <f>IF(N835=0,"",SUMIFS('Src_Billing_Aug'!$I$6:$I$774,'Src_Billing_Aug'!$E$6:$E$774,A835,'Src_Billing_Aug'!$D$6:$D$774,E835))</f>
        <v/>
      </c>
      <c r="P835" s="23">
        <f>IF(N835=0,"",SUMIFS('Src_Billing_Aug'!$L$6:$L$774,'Src_Billing_Aug'!$E$6:$E$774,A835,'Src_Billing_Aug'!$D$6:$D$774,E835))</f>
        <v/>
      </c>
      <c r="Q835" s="23">
        <f>SUMIFS('Src_Billing_Aug'!$M$6:$M$774,'Src_Billing_Aug'!$E$6:$E$774,A835,'Src_Billing_Aug'!$D$6:$D$774,E835)</f>
        <v/>
      </c>
      <c r="R835" s="23">
        <f>Q835-M835</f>
        <v/>
      </c>
      <c r="S835" s="21">
        <f>IF(N835=0,"MISSING CHARGE",IF(N835&gt;1,"DUPLICATE CHARGE",IF(ABS(R835)&lt;0.005,"MATCH","VARIANCE")))</f>
        <v/>
      </c>
      <c r="T835" s="21">
        <f>IF(AND(C835="COVERED",K835&gt;'Parameters &amp; Sources'!$B$13),"BOARD REVIEW - OVER 40 FT","")</f>
        <v/>
      </c>
      <c r="U835" s="21" t="inlineStr">
        <is>
          <t>slip_inventory_2026-08.csv; billing_transactions_2022_2026.csv</t>
        </is>
      </c>
    </row>
    <row r="836">
      <c r="A836" s="17">
        <f>'Src_Inventory'!A908</f>
        <v/>
      </c>
      <c r="B836" s="17">
        <f>'Src_Inventory'!B908</f>
        <v/>
      </c>
      <c r="C836" s="17">
        <f>'Src_Inventory'!G908</f>
        <v/>
      </c>
      <c r="D836" s="17">
        <f>"AC-"&amp;A836</f>
        <v/>
      </c>
      <c r="E836" s="17">
        <f>'Src_Inventory'!L908</f>
        <v/>
      </c>
      <c r="F836" s="17">
        <f>'Src_Inventory'!M908</f>
        <v/>
      </c>
      <c r="G836" s="17">
        <f>'Src_Inventory'!N908</f>
        <v/>
      </c>
      <c r="H836" s="18">
        <f>'Src_Inventory'!O908</f>
        <v/>
      </c>
      <c r="I836" s="18">
        <f>ROUNDUP(H836,0)</f>
        <v/>
      </c>
      <c r="J836" s="18">
        <f>'Src_Inventory'!E908</f>
        <v/>
      </c>
      <c r="K836" s="18">
        <f>MAX(I836,J836)</f>
        <v/>
      </c>
      <c r="L836" s="19">
        <f>IF(C836="COVERED",'Parameters &amp; Sources'!$B$11,'Parameters &amp; Sources'!$B$12)</f>
        <v/>
      </c>
      <c r="M836" s="19">
        <f>K836*L836</f>
        <v/>
      </c>
      <c r="N836" s="20">
        <f>COUNTIFS('Src_Billing_Aug'!$E$6:$E$774,A836,'Src_Billing_Aug'!$D$6:$D$774,E836)</f>
        <v/>
      </c>
      <c r="O836" s="18">
        <f>IF(N836=0,"",SUMIFS('Src_Billing_Aug'!$I$6:$I$774,'Src_Billing_Aug'!$E$6:$E$774,A836,'Src_Billing_Aug'!$D$6:$D$774,E836))</f>
        <v/>
      </c>
      <c r="P836" s="19">
        <f>IF(N836=0,"",SUMIFS('Src_Billing_Aug'!$L$6:$L$774,'Src_Billing_Aug'!$E$6:$E$774,A836,'Src_Billing_Aug'!$D$6:$D$774,E836))</f>
        <v/>
      </c>
      <c r="Q836" s="19">
        <f>SUMIFS('Src_Billing_Aug'!$M$6:$M$774,'Src_Billing_Aug'!$E$6:$E$774,A836,'Src_Billing_Aug'!$D$6:$D$774,E836)</f>
        <v/>
      </c>
      <c r="R836" s="19">
        <f>Q836-M836</f>
        <v/>
      </c>
      <c r="S836" s="17">
        <f>IF(N836=0,"MISSING CHARGE",IF(N836&gt;1,"DUPLICATE CHARGE",IF(ABS(R836)&lt;0.005,"MATCH","VARIANCE")))</f>
        <v/>
      </c>
      <c r="T836" s="17">
        <f>IF(AND(C836="COVERED",K836&gt;'Parameters &amp; Sources'!$B$13),"BOARD REVIEW - OVER 40 FT","")</f>
        <v/>
      </c>
      <c r="U836" s="17" t="inlineStr">
        <is>
          <t>slip_inventory_2026-08.csv; billing_transactions_2022_2026.csv</t>
        </is>
      </c>
    </row>
    <row r="837">
      <c r="A837" s="21">
        <f>'Src_Inventory'!A909</f>
        <v/>
      </c>
      <c r="B837" s="21">
        <f>'Src_Inventory'!B909</f>
        <v/>
      </c>
      <c r="C837" s="21">
        <f>'Src_Inventory'!G909</f>
        <v/>
      </c>
      <c r="D837" s="21">
        <f>"AC-"&amp;A837</f>
        <v/>
      </c>
      <c r="E837" s="21">
        <f>'Src_Inventory'!L909</f>
        <v/>
      </c>
      <c r="F837" s="21">
        <f>'Src_Inventory'!M909</f>
        <v/>
      </c>
      <c r="G837" s="21">
        <f>'Src_Inventory'!N909</f>
        <v/>
      </c>
      <c r="H837" s="22">
        <f>'Src_Inventory'!O909</f>
        <v/>
      </c>
      <c r="I837" s="22">
        <f>ROUNDUP(H837,0)</f>
        <v/>
      </c>
      <c r="J837" s="22">
        <f>'Src_Inventory'!E909</f>
        <v/>
      </c>
      <c r="K837" s="22">
        <f>MAX(I837,J837)</f>
        <v/>
      </c>
      <c r="L837" s="23">
        <f>IF(C837="COVERED",'Parameters &amp; Sources'!$B$11,'Parameters &amp; Sources'!$B$12)</f>
        <v/>
      </c>
      <c r="M837" s="23">
        <f>K837*L837</f>
        <v/>
      </c>
      <c r="N837" s="24">
        <f>COUNTIFS('Src_Billing_Aug'!$E$6:$E$774,A837,'Src_Billing_Aug'!$D$6:$D$774,E837)</f>
        <v/>
      </c>
      <c r="O837" s="22">
        <f>IF(N837=0,"",SUMIFS('Src_Billing_Aug'!$I$6:$I$774,'Src_Billing_Aug'!$E$6:$E$774,A837,'Src_Billing_Aug'!$D$6:$D$774,E837))</f>
        <v/>
      </c>
      <c r="P837" s="23">
        <f>IF(N837=0,"",SUMIFS('Src_Billing_Aug'!$L$6:$L$774,'Src_Billing_Aug'!$E$6:$E$774,A837,'Src_Billing_Aug'!$D$6:$D$774,E837))</f>
        <v/>
      </c>
      <c r="Q837" s="23">
        <f>SUMIFS('Src_Billing_Aug'!$M$6:$M$774,'Src_Billing_Aug'!$E$6:$E$774,A837,'Src_Billing_Aug'!$D$6:$D$774,E837)</f>
        <v/>
      </c>
      <c r="R837" s="23">
        <f>Q837-M837</f>
        <v/>
      </c>
      <c r="S837" s="21">
        <f>IF(N837=0,"MISSING CHARGE",IF(N837&gt;1,"DUPLICATE CHARGE",IF(ABS(R837)&lt;0.005,"MATCH","VARIANCE")))</f>
        <v/>
      </c>
      <c r="T837" s="21">
        <f>IF(AND(C837="COVERED",K837&gt;'Parameters &amp; Sources'!$B$13),"BOARD REVIEW - OVER 40 FT","")</f>
        <v/>
      </c>
      <c r="U837" s="21" t="inlineStr">
        <is>
          <t>slip_inventory_2026-08.csv; billing_transactions_2022_2026.csv</t>
        </is>
      </c>
    </row>
    <row r="838">
      <c r="A838" s="17">
        <f>'Src_Inventory'!A910</f>
        <v/>
      </c>
      <c r="B838" s="17">
        <f>'Src_Inventory'!B910</f>
        <v/>
      </c>
      <c r="C838" s="17">
        <f>'Src_Inventory'!G910</f>
        <v/>
      </c>
      <c r="D838" s="17">
        <f>"AC-"&amp;A838</f>
        <v/>
      </c>
      <c r="E838" s="17">
        <f>'Src_Inventory'!L910</f>
        <v/>
      </c>
      <c r="F838" s="17">
        <f>'Src_Inventory'!M910</f>
        <v/>
      </c>
      <c r="G838" s="17">
        <f>'Src_Inventory'!N910</f>
        <v/>
      </c>
      <c r="H838" s="18">
        <f>'Src_Inventory'!O910</f>
        <v/>
      </c>
      <c r="I838" s="18">
        <f>ROUNDUP(H838,0)</f>
        <v/>
      </c>
      <c r="J838" s="18">
        <f>'Src_Inventory'!E910</f>
        <v/>
      </c>
      <c r="K838" s="18">
        <f>MAX(I838,J838)</f>
        <v/>
      </c>
      <c r="L838" s="19">
        <f>IF(C838="COVERED",'Parameters &amp; Sources'!$B$11,'Parameters &amp; Sources'!$B$12)</f>
        <v/>
      </c>
      <c r="M838" s="19">
        <f>K838*L838</f>
        <v/>
      </c>
      <c r="N838" s="20">
        <f>COUNTIFS('Src_Billing_Aug'!$E$6:$E$774,A838,'Src_Billing_Aug'!$D$6:$D$774,E838)</f>
        <v/>
      </c>
      <c r="O838" s="18">
        <f>IF(N838=0,"",SUMIFS('Src_Billing_Aug'!$I$6:$I$774,'Src_Billing_Aug'!$E$6:$E$774,A838,'Src_Billing_Aug'!$D$6:$D$774,E838))</f>
        <v/>
      </c>
      <c r="P838" s="19">
        <f>IF(N838=0,"",SUMIFS('Src_Billing_Aug'!$L$6:$L$774,'Src_Billing_Aug'!$E$6:$E$774,A838,'Src_Billing_Aug'!$D$6:$D$774,E838))</f>
        <v/>
      </c>
      <c r="Q838" s="19">
        <f>SUMIFS('Src_Billing_Aug'!$M$6:$M$774,'Src_Billing_Aug'!$E$6:$E$774,A838,'Src_Billing_Aug'!$D$6:$D$774,E838)</f>
        <v/>
      </c>
      <c r="R838" s="19">
        <f>Q838-M838</f>
        <v/>
      </c>
      <c r="S838" s="17">
        <f>IF(N838=0,"MISSING CHARGE",IF(N838&gt;1,"DUPLICATE CHARGE",IF(ABS(R838)&lt;0.005,"MATCH","VARIANCE")))</f>
        <v/>
      </c>
      <c r="T838" s="17">
        <f>IF(AND(C838="COVERED",K838&gt;'Parameters &amp; Sources'!$B$13),"BOARD REVIEW - OVER 40 FT","")</f>
        <v/>
      </c>
      <c r="U838" s="17" t="inlineStr">
        <is>
          <t>slip_inventory_2026-08.csv; billing_transactions_2022_2026.csv</t>
        </is>
      </c>
    </row>
    <row r="839">
      <c r="A839" s="21">
        <f>'Src_Inventory'!A911</f>
        <v/>
      </c>
      <c r="B839" s="21">
        <f>'Src_Inventory'!B911</f>
        <v/>
      </c>
      <c r="C839" s="21">
        <f>'Src_Inventory'!G911</f>
        <v/>
      </c>
      <c r="D839" s="21">
        <f>"AC-"&amp;A839</f>
        <v/>
      </c>
      <c r="E839" s="21">
        <f>'Src_Inventory'!L911</f>
        <v/>
      </c>
      <c r="F839" s="21">
        <f>'Src_Inventory'!M911</f>
        <v/>
      </c>
      <c r="G839" s="21">
        <f>'Src_Inventory'!N911</f>
        <v/>
      </c>
      <c r="H839" s="22">
        <f>'Src_Inventory'!O911</f>
        <v/>
      </c>
      <c r="I839" s="22">
        <f>ROUNDUP(H839,0)</f>
        <v/>
      </c>
      <c r="J839" s="22">
        <f>'Src_Inventory'!E911</f>
        <v/>
      </c>
      <c r="K839" s="22">
        <f>MAX(I839,J839)</f>
        <v/>
      </c>
      <c r="L839" s="23">
        <f>IF(C839="COVERED",'Parameters &amp; Sources'!$B$11,'Parameters &amp; Sources'!$B$12)</f>
        <v/>
      </c>
      <c r="M839" s="23">
        <f>K839*L839</f>
        <v/>
      </c>
      <c r="N839" s="24">
        <f>COUNTIFS('Src_Billing_Aug'!$E$6:$E$774,A839,'Src_Billing_Aug'!$D$6:$D$774,E839)</f>
        <v/>
      </c>
      <c r="O839" s="22">
        <f>IF(N839=0,"",SUMIFS('Src_Billing_Aug'!$I$6:$I$774,'Src_Billing_Aug'!$E$6:$E$774,A839,'Src_Billing_Aug'!$D$6:$D$774,E839))</f>
        <v/>
      </c>
      <c r="P839" s="23">
        <f>IF(N839=0,"",SUMIFS('Src_Billing_Aug'!$L$6:$L$774,'Src_Billing_Aug'!$E$6:$E$774,A839,'Src_Billing_Aug'!$D$6:$D$774,E839))</f>
        <v/>
      </c>
      <c r="Q839" s="23">
        <f>SUMIFS('Src_Billing_Aug'!$M$6:$M$774,'Src_Billing_Aug'!$E$6:$E$774,A839,'Src_Billing_Aug'!$D$6:$D$774,E839)</f>
        <v/>
      </c>
      <c r="R839" s="23">
        <f>Q839-M839</f>
        <v/>
      </c>
      <c r="S839" s="21">
        <f>IF(N839=0,"MISSING CHARGE",IF(N839&gt;1,"DUPLICATE CHARGE",IF(ABS(R839)&lt;0.005,"MATCH","VARIANCE")))</f>
        <v/>
      </c>
      <c r="T839" s="21">
        <f>IF(AND(C839="COVERED",K839&gt;'Parameters &amp; Sources'!$B$13),"BOARD REVIEW - OVER 40 FT","")</f>
        <v/>
      </c>
      <c r="U839" s="21" t="inlineStr">
        <is>
          <t>slip_inventory_2026-08.csv; billing_transactions_2022_2026.csv</t>
        </is>
      </c>
    </row>
    <row r="840">
      <c r="A840" s="17">
        <f>'Src_Inventory'!A912</f>
        <v/>
      </c>
      <c r="B840" s="17">
        <f>'Src_Inventory'!B912</f>
        <v/>
      </c>
      <c r="C840" s="17">
        <f>'Src_Inventory'!G912</f>
        <v/>
      </c>
      <c r="D840" s="17">
        <f>"AC-"&amp;A840</f>
        <v/>
      </c>
      <c r="E840" s="17">
        <f>'Src_Inventory'!L912</f>
        <v/>
      </c>
      <c r="F840" s="17">
        <f>'Src_Inventory'!M912</f>
        <v/>
      </c>
      <c r="G840" s="17">
        <f>'Src_Inventory'!N912</f>
        <v/>
      </c>
      <c r="H840" s="18">
        <f>'Src_Inventory'!O912</f>
        <v/>
      </c>
      <c r="I840" s="18">
        <f>ROUNDUP(H840,0)</f>
        <v/>
      </c>
      <c r="J840" s="18">
        <f>'Src_Inventory'!E912</f>
        <v/>
      </c>
      <c r="K840" s="18">
        <f>MAX(I840,J840)</f>
        <v/>
      </c>
      <c r="L840" s="19">
        <f>IF(C840="COVERED",'Parameters &amp; Sources'!$B$11,'Parameters &amp; Sources'!$B$12)</f>
        <v/>
      </c>
      <c r="M840" s="19">
        <f>K840*L840</f>
        <v/>
      </c>
      <c r="N840" s="20">
        <f>COUNTIFS('Src_Billing_Aug'!$E$6:$E$774,A840,'Src_Billing_Aug'!$D$6:$D$774,E840)</f>
        <v/>
      </c>
      <c r="O840" s="18">
        <f>IF(N840=0,"",SUMIFS('Src_Billing_Aug'!$I$6:$I$774,'Src_Billing_Aug'!$E$6:$E$774,A840,'Src_Billing_Aug'!$D$6:$D$774,E840))</f>
        <v/>
      </c>
      <c r="P840" s="19">
        <f>IF(N840=0,"",SUMIFS('Src_Billing_Aug'!$L$6:$L$774,'Src_Billing_Aug'!$E$6:$E$774,A840,'Src_Billing_Aug'!$D$6:$D$774,E840))</f>
        <v/>
      </c>
      <c r="Q840" s="19">
        <f>SUMIFS('Src_Billing_Aug'!$M$6:$M$774,'Src_Billing_Aug'!$E$6:$E$774,A840,'Src_Billing_Aug'!$D$6:$D$774,E840)</f>
        <v/>
      </c>
      <c r="R840" s="19">
        <f>Q840-M840</f>
        <v/>
      </c>
      <c r="S840" s="17">
        <f>IF(N840=0,"MISSING CHARGE",IF(N840&gt;1,"DUPLICATE CHARGE",IF(ABS(R840)&lt;0.005,"MATCH","VARIANCE")))</f>
        <v/>
      </c>
      <c r="T840" s="17">
        <f>IF(AND(C840="COVERED",K840&gt;'Parameters &amp; Sources'!$B$13),"BOARD REVIEW - OVER 40 FT","")</f>
        <v/>
      </c>
      <c r="U840" s="17" t="inlineStr">
        <is>
          <t>slip_inventory_2026-08.csv; billing_transactions_2022_2026.csv</t>
        </is>
      </c>
    </row>
    <row r="841">
      <c r="A841" s="21">
        <f>'Src_Inventory'!A913</f>
        <v/>
      </c>
      <c r="B841" s="21">
        <f>'Src_Inventory'!B913</f>
        <v/>
      </c>
      <c r="C841" s="21">
        <f>'Src_Inventory'!G913</f>
        <v/>
      </c>
      <c r="D841" s="21">
        <f>"AC-"&amp;A841</f>
        <v/>
      </c>
      <c r="E841" s="21">
        <f>'Src_Inventory'!L913</f>
        <v/>
      </c>
      <c r="F841" s="21">
        <f>'Src_Inventory'!M913</f>
        <v/>
      </c>
      <c r="G841" s="21">
        <f>'Src_Inventory'!N913</f>
        <v/>
      </c>
      <c r="H841" s="22">
        <f>'Src_Inventory'!O913</f>
        <v/>
      </c>
      <c r="I841" s="22">
        <f>ROUNDUP(H841,0)</f>
        <v/>
      </c>
      <c r="J841" s="22">
        <f>'Src_Inventory'!E913</f>
        <v/>
      </c>
      <c r="K841" s="22">
        <f>MAX(I841,J841)</f>
        <v/>
      </c>
      <c r="L841" s="23">
        <f>IF(C841="COVERED",'Parameters &amp; Sources'!$B$11,'Parameters &amp; Sources'!$B$12)</f>
        <v/>
      </c>
      <c r="M841" s="23">
        <f>K841*L841</f>
        <v/>
      </c>
      <c r="N841" s="24">
        <f>COUNTIFS('Src_Billing_Aug'!$E$6:$E$774,A841,'Src_Billing_Aug'!$D$6:$D$774,E841)</f>
        <v/>
      </c>
      <c r="O841" s="22">
        <f>IF(N841=0,"",SUMIFS('Src_Billing_Aug'!$I$6:$I$774,'Src_Billing_Aug'!$E$6:$E$774,A841,'Src_Billing_Aug'!$D$6:$D$774,E841))</f>
        <v/>
      </c>
      <c r="P841" s="23">
        <f>IF(N841=0,"",SUMIFS('Src_Billing_Aug'!$L$6:$L$774,'Src_Billing_Aug'!$E$6:$E$774,A841,'Src_Billing_Aug'!$D$6:$D$774,E841))</f>
        <v/>
      </c>
      <c r="Q841" s="23">
        <f>SUMIFS('Src_Billing_Aug'!$M$6:$M$774,'Src_Billing_Aug'!$E$6:$E$774,A841,'Src_Billing_Aug'!$D$6:$D$774,E841)</f>
        <v/>
      </c>
      <c r="R841" s="23">
        <f>Q841-M841</f>
        <v/>
      </c>
      <c r="S841" s="21">
        <f>IF(N841=0,"MISSING CHARGE",IF(N841&gt;1,"DUPLICATE CHARGE",IF(ABS(R841)&lt;0.005,"MATCH","VARIANCE")))</f>
        <v/>
      </c>
      <c r="T841" s="21">
        <f>IF(AND(C841="COVERED",K841&gt;'Parameters &amp; Sources'!$B$13),"BOARD REVIEW - OVER 40 FT","")</f>
        <v/>
      </c>
      <c r="U841" s="21" t="inlineStr">
        <is>
          <t>slip_inventory_2026-08.csv; billing_transactions_2022_2026.csv</t>
        </is>
      </c>
    </row>
    <row r="842">
      <c r="A842" s="17">
        <f>'Src_Inventory'!A914</f>
        <v/>
      </c>
      <c r="B842" s="17">
        <f>'Src_Inventory'!B914</f>
        <v/>
      </c>
      <c r="C842" s="17">
        <f>'Src_Inventory'!G914</f>
        <v/>
      </c>
      <c r="D842" s="17">
        <f>"AC-"&amp;A842</f>
        <v/>
      </c>
      <c r="E842" s="17">
        <f>'Src_Inventory'!L914</f>
        <v/>
      </c>
      <c r="F842" s="17">
        <f>'Src_Inventory'!M914</f>
        <v/>
      </c>
      <c r="G842" s="17">
        <f>'Src_Inventory'!N914</f>
        <v/>
      </c>
      <c r="H842" s="18">
        <f>'Src_Inventory'!O914</f>
        <v/>
      </c>
      <c r="I842" s="18">
        <f>ROUNDUP(H842,0)</f>
        <v/>
      </c>
      <c r="J842" s="18">
        <f>'Src_Inventory'!E914</f>
        <v/>
      </c>
      <c r="K842" s="18">
        <f>MAX(I842,J842)</f>
        <v/>
      </c>
      <c r="L842" s="19">
        <f>IF(C842="COVERED",'Parameters &amp; Sources'!$B$11,'Parameters &amp; Sources'!$B$12)</f>
        <v/>
      </c>
      <c r="M842" s="19">
        <f>K842*L842</f>
        <v/>
      </c>
      <c r="N842" s="20">
        <f>COUNTIFS('Src_Billing_Aug'!$E$6:$E$774,A842,'Src_Billing_Aug'!$D$6:$D$774,E842)</f>
        <v/>
      </c>
      <c r="O842" s="18">
        <f>IF(N842=0,"",SUMIFS('Src_Billing_Aug'!$I$6:$I$774,'Src_Billing_Aug'!$E$6:$E$774,A842,'Src_Billing_Aug'!$D$6:$D$774,E842))</f>
        <v/>
      </c>
      <c r="P842" s="19">
        <f>IF(N842=0,"",SUMIFS('Src_Billing_Aug'!$L$6:$L$774,'Src_Billing_Aug'!$E$6:$E$774,A842,'Src_Billing_Aug'!$D$6:$D$774,E842))</f>
        <v/>
      </c>
      <c r="Q842" s="19">
        <f>SUMIFS('Src_Billing_Aug'!$M$6:$M$774,'Src_Billing_Aug'!$E$6:$E$774,A842,'Src_Billing_Aug'!$D$6:$D$774,E842)</f>
        <v/>
      </c>
      <c r="R842" s="19">
        <f>Q842-M842</f>
        <v/>
      </c>
      <c r="S842" s="17">
        <f>IF(N842=0,"MISSING CHARGE",IF(N842&gt;1,"DUPLICATE CHARGE",IF(ABS(R842)&lt;0.005,"MATCH","VARIANCE")))</f>
        <v/>
      </c>
      <c r="T842" s="17">
        <f>IF(AND(C842="COVERED",K842&gt;'Parameters &amp; Sources'!$B$13),"BOARD REVIEW - OVER 40 FT","")</f>
        <v/>
      </c>
      <c r="U842" s="17" t="inlineStr">
        <is>
          <t>slip_inventory_2026-08.csv; billing_transactions_2022_2026.csv</t>
        </is>
      </c>
    </row>
    <row r="843">
      <c r="A843" s="21">
        <f>'Src_Inventory'!A915</f>
        <v/>
      </c>
      <c r="B843" s="21">
        <f>'Src_Inventory'!B915</f>
        <v/>
      </c>
      <c r="C843" s="21">
        <f>'Src_Inventory'!G915</f>
        <v/>
      </c>
      <c r="D843" s="21">
        <f>"AC-"&amp;A843</f>
        <v/>
      </c>
      <c r="E843" s="21">
        <f>'Src_Inventory'!L915</f>
        <v/>
      </c>
      <c r="F843" s="21">
        <f>'Src_Inventory'!M915</f>
        <v/>
      </c>
      <c r="G843" s="21">
        <f>'Src_Inventory'!N915</f>
        <v/>
      </c>
      <c r="H843" s="22">
        <f>'Src_Inventory'!O915</f>
        <v/>
      </c>
      <c r="I843" s="22">
        <f>ROUNDUP(H843,0)</f>
        <v/>
      </c>
      <c r="J843" s="22">
        <f>'Src_Inventory'!E915</f>
        <v/>
      </c>
      <c r="K843" s="22">
        <f>MAX(I843,J843)</f>
        <v/>
      </c>
      <c r="L843" s="23">
        <f>IF(C843="COVERED",'Parameters &amp; Sources'!$B$11,'Parameters &amp; Sources'!$B$12)</f>
        <v/>
      </c>
      <c r="M843" s="23">
        <f>K843*L843</f>
        <v/>
      </c>
      <c r="N843" s="24">
        <f>COUNTIFS('Src_Billing_Aug'!$E$6:$E$774,A843,'Src_Billing_Aug'!$D$6:$D$774,E843)</f>
        <v/>
      </c>
      <c r="O843" s="22">
        <f>IF(N843=0,"",SUMIFS('Src_Billing_Aug'!$I$6:$I$774,'Src_Billing_Aug'!$E$6:$E$774,A843,'Src_Billing_Aug'!$D$6:$D$774,E843))</f>
        <v/>
      </c>
      <c r="P843" s="23">
        <f>IF(N843=0,"",SUMIFS('Src_Billing_Aug'!$L$6:$L$774,'Src_Billing_Aug'!$E$6:$E$774,A843,'Src_Billing_Aug'!$D$6:$D$774,E843))</f>
        <v/>
      </c>
      <c r="Q843" s="23">
        <f>SUMIFS('Src_Billing_Aug'!$M$6:$M$774,'Src_Billing_Aug'!$E$6:$E$774,A843,'Src_Billing_Aug'!$D$6:$D$774,E843)</f>
        <v/>
      </c>
      <c r="R843" s="23">
        <f>Q843-M843</f>
        <v/>
      </c>
      <c r="S843" s="21">
        <f>IF(N843=0,"MISSING CHARGE",IF(N843&gt;1,"DUPLICATE CHARGE",IF(ABS(R843)&lt;0.005,"MATCH","VARIANCE")))</f>
        <v/>
      </c>
      <c r="T843" s="21">
        <f>IF(AND(C843="COVERED",K843&gt;'Parameters &amp; Sources'!$B$13),"BOARD REVIEW - OVER 40 FT","")</f>
        <v/>
      </c>
      <c r="U843" s="21" t="inlineStr">
        <is>
          <t>slip_inventory_2026-08.csv; billing_transactions_2022_2026.csv</t>
        </is>
      </c>
    </row>
    <row r="844">
      <c r="A844" s="17">
        <f>'Src_Inventory'!A916</f>
        <v/>
      </c>
      <c r="B844" s="17">
        <f>'Src_Inventory'!B916</f>
        <v/>
      </c>
      <c r="C844" s="17">
        <f>'Src_Inventory'!G916</f>
        <v/>
      </c>
      <c r="D844" s="17">
        <f>"AC-"&amp;A844</f>
        <v/>
      </c>
      <c r="E844" s="17">
        <f>'Src_Inventory'!L916</f>
        <v/>
      </c>
      <c r="F844" s="17">
        <f>'Src_Inventory'!M916</f>
        <v/>
      </c>
      <c r="G844" s="17">
        <f>'Src_Inventory'!N916</f>
        <v/>
      </c>
      <c r="H844" s="18">
        <f>'Src_Inventory'!O916</f>
        <v/>
      </c>
      <c r="I844" s="18">
        <f>ROUNDUP(H844,0)</f>
        <v/>
      </c>
      <c r="J844" s="18">
        <f>'Src_Inventory'!E916</f>
        <v/>
      </c>
      <c r="K844" s="18">
        <f>MAX(I844,J844)</f>
        <v/>
      </c>
      <c r="L844" s="19">
        <f>IF(C844="COVERED",'Parameters &amp; Sources'!$B$11,'Parameters &amp; Sources'!$B$12)</f>
        <v/>
      </c>
      <c r="M844" s="19">
        <f>K844*L844</f>
        <v/>
      </c>
      <c r="N844" s="20">
        <f>COUNTIFS('Src_Billing_Aug'!$E$6:$E$774,A844,'Src_Billing_Aug'!$D$6:$D$774,E844)</f>
        <v/>
      </c>
      <c r="O844" s="18">
        <f>IF(N844=0,"",SUMIFS('Src_Billing_Aug'!$I$6:$I$774,'Src_Billing_Aug'!$E$6:$E$774,A844,'Src_Billing_Aug'!$D$6:$D$774,E844))</f>
        <v/>
      </c>
      <c r="P844" s="19">
        <f>IF(N844=0,"",SUMIFS('Src_Billing_Aug'!$L$6:$L$774,'Src_Billing_Aug'!$E$6:$E$774,A844,'Src_Billing_Aug'!$D$6:$D$774,E844))</f>
        <v/>
      </c>
      <c r="Q844" s="19">
        <f>SUMIFS('Src_Billing_Aug'!$M$6:$M$774,'Src_Billing_Aug'!$E$6:$E$774,A844,'Src_Billing_Aug'!$D$6:$D$774,E844)</f>
        <v/>
      </c>
      <c r="R844" s="19">
        <f>Q844-M844</f>
        <v/>
      </c>
      <c r="S844" s="17">
        <f>IF(N844=0,"MISSING CHARGE",IF(N844&gt;1,"DUPLICATE CHARGE",IF(ABS(R844)&lt;0.005,"MATCH","VARIANCE")))</f>
        <v/>
      </c>
      <c r="T844" s="17">
        <f>IF(AND(C844="COVERED",K844&gt;'Parameters &amp; Sources'!$B$13),"BOARD REVIEW - OVER 40 FT","")</f>
        <v/>
      </c>
      <c r="U844" s="17" t="inlineStr">
        <is>
          <t>slip_inventory_2026-08.csv; billing_transactions_2022_2026.csv</t>
        </is>
      </c>
    </row>
    <row r="845">
      <c r="A845" s="21">
        <f>'Src_Inventory'!A917</f>
        <v/>
      </c>
      <c r="B845" s="21">
        <f>'Src_Inventory'!B917</f>
        <v/>
      </c>
      <c r="C845" s="21">
        <f>'Src_Inventory'!G917</f>
        <v/>
      </c>
      <c r="D845" s="21">
        <f>"AC-"&amp;A845</f>
        <v/>
      </c>
      <c r="E845" s="21">
        <f>'Src_Inventory'!L917</f>
        <v/>
      </c>
      <c r="F845" s="21">
        <f>'Src_Inventory'!M917</f>
        <v/>
      </c>
      <c r="G845" s="21">
        <f>'Src_Inventory'!N917</f>
        <v/>
      </c>
      <c r="H845" s="22">
        <f>'Src_Inventory'!O917</f>
        <v/>
      </c>
      <c r="I845" s="22">
        <f>ROUNDUP(H845,0)</f>
        <v/>
      </c>
      <c r="J845" s="22">
        <f>'Src_Inventory'!E917</f>
        <v/>
      </c>
      <c r="K845" s="22">
        <f>MAX(I845,J845)</f>
        <v/>
      </c>
      <c r="L845" s="23">
        <f>IF(C845="COVERED",'Parameters &amp; Sources'!$B$11,'Parameters &amp; Sources'!$B$12)</f>
        <v/>
      </c>
      <c r="M845" s="23">
        <f>K845*L845</f>
        <v/>
      </c>
      <c r="N845" s="24">
        <f>COUNTIFS('Src_Billing_Aug'!$E$6:$E$774,A845,'Src_Billing_Aug'!$D$6:$D$774,E845)</f>
        <v/>
      </c>
      <c r="O845" s="22">
        <f>IF(N845=0,"",SUMIFS('Src_Billing_Aug'!$I$6:$I$774,'Src_Billing_Aug'!$E$6:$E$774,A845,'Src_Billing_Aug'!$D$6:$D$774,E845))</f>
        <v/>
      </c>
      <c r="P845" s="23">
        <f>IF(N845=0,"",SUMIFS('Src_Billing_Aug'!$L$6:$L$774,'Src_Billing_Aug'!$E$6:$E$774,A845,'Src_Billing_Aug'!$D$6:$D$774,E845))</f>
        <v/>
      </c>
      <c r="Q845" s="23">
        <f>SUMIFS('Src_Billing_Aug'!$M$6:$M$774,'Src_Billing_Aug'!$E$6:$E$774,A845,'Src_Billing_Aug'!$D$6:$D$774,E845)</f>
        <v/>
      </c>
      <c r="R845" s="23">
        <f>Q845-M845</f>
        <v/>
      </c>
      <c r="S845" s="21">
        <f>IF(N845=0,"MISSING CHARGE",IF(N845&gt;1,"DUPLICATE CHARGE",IF(ABS(R845)&lt;0.005,"MATCH","VARIANCE")))</f>
        <v/>
      </c>
      <c r="T845" s="21">
        <f>IF(AND(C845="COVERED",K845&gt;'Parameters &amp; Sources'!$B$13),"BOARD REVIEW - OVER 40 FT","")</f>
        <v/>
      </c>
      <c r="U845" s="21" t="inlineStr">
        <is>
          <t>slip_inventory_2026-08.csv; billing_transactions_2022_2026.csv</t>
        </is>
      </c>
    </row>
    <row r="846">
      <c r="A846" s="17">
        <f>'Src_Inventory'!A918</f>
        <v/>
      </c>
      <c r="B846" s="17">
        <f>'Src_Inventory'!B918</f>
        <v/>
      </c>
      <c r="C846" s="17">
        <f>'Src_Inventory'!G918</f>
        <v/>
      </c>
      <c r="D846" s="17">
        <f>"AC-"&amp;A846</f>
        <v/>
      </c>
      <c r="E846" s="17">
        <f>'Src_Inventory'!L918</f>
        <v/>
      </c>
      <c r="F846" s="17">
        <f>'Src_Inventory'!M918</f>
        <v/>
      </c>
      <c r="G846" s="17">
        <f>'Src_Inventory'!N918</f>
        <v/>
      </c>
      <c r="H846" s="18">
        <f>'Src_Inventory'!O918</f>
        <v/>
      </c>
      <c r="I846" s="18">
        <f>ROUNDUP(H846,0)</f>
        <v/>
      </c>
      <c r="J846" s="18">
        <f>'Src_Inventory'!E918</f>
        <v/>
      </c>
      <c r="K846" s="18">
        <f>MAX(I846,J846)</f>
        <v/>
      </c>
      <c r="L846" s="19">
        <f>IF(C846="COVERED",'Parameters &amp; Sources'!$B$11,'Parameters &amp; Sources'!$B$12)</f>
        <v/>
      </c>
      <c r="M846" s="19">
        <f>K846*L846</f>
        <v/>
      </c>
      <c r="N846" s="20">
        <f>COUNTIFS('Src_Billing_Aug'!$E$6:$E$774,A846,'Src_Billing_Aug'!$D$6:$D$774,E846)</f>
        <v/>
      </c>
      <c r="O846" s="18">
        <f>IF(N846=0,"",SUMIFS('Src_Billing_Aug'!$I$6:$I$774,'Src_Billing_Aug'!$E$6:$E$774,A846,'Src_Billing_Aug'!$D$6:$D$774,E846))</f>
        <v/>
      </c>
      <c r="P846" s="19">
        <f>IF(N846=0,"",SUMIFS('Src_Billing_Aug'!$L$6:$L$774,'Src_Billing_Aug'!$E$6:$E$774,A846,'Src_Billing_Aug'!$D$6:$D$774,E846))</f>
        <v/>
      </c>
      <c r="Q846" s="19">
        <f>SUMIFS('Src_Billing_Aug'!$M$6:$M$774,'Src_Billing_Aug'!$E$6:$E$774,A846,'Src_Billing_Aug'!$D$6:$D$774,E846)</f>
        <v/>
      </c>
      <c r="R846" s="19">
        <f>Q846-M846</f>
        <v/>
      </c>
      <c r="S846" s="17">
        <f>IF(N846=0,"MISSING CHARGE",IF(N846&gt;1,"DUPLICATE CHARGE",IF(ABS(R846)&lt;0.005,"MATCH","VARIANCE")))</f>
        <v/>
      </c>
      <c r="T846" s="17">
        <f>IF(AND(C846="COVERED",K846&gt;'Parameters &amp; Sources'!$B$13),"BOARD REVIEW - OVER 40 FT","")</f>
        <v/>
      </c>
      <c r="U846" s="17" t="inlineStr">
        <is>
          <t>slip_inventory_2026-08.csv; billing_transactions_2022_2026.csv</t>
        </is>
      </c>
    </row>
    <row r="847">
      <c r="A847" s="21">
        <f>'Src_Inventory'!A919</f>
        <v/>
      </c>
      <c r="B847" s="21">
        <f>'Src_Inventory'!B919</f>
        <v/>
      </c>
      <c r="C847" s="21">
        <f>'Src_Inventory'!G919</f>
        <v/>
      </c>
      <c r="D847" s="21">
        <f>"AC-"&amp;A847</f>
        <v/>
      </c>
      <c r="E847" s="21">
        <f>'Src_Inventory'!L919</f>
        <v/>
      </c>
      <c r="F847" s="21">
        <f>'Src_Inventory'!M919</f>
        <v/>
      </c>
      <c r="G847" s="21">
        <f>'Src_Inventory'!N919</f>
        <v/>
      </c>
      <c r="H847" s="22">
        <f>'Src_Inventory'!O919</f>
        <v/>
      </c>
      <c r="I847" s="22">
        <f>ROUNDUP(H847,0)</f>
        <v/>
      </c>
      <c r="J847" s="22">
        <f>'Src_Inventory'!E919</f>
        <v/>
      </c>
      <c r="K847" s="22">
        <f>MAX(I847,J847)</f>
        <v/>
      </c>
      <c r="L847" s="23">
        <f>IF(C847="COVERED",'Parameters &amp; Sources'!$B$11,'Parameters &amp; Sources'!$B$12)</f>
        <v/>
      </c>
      <c r="M847" s="23">
        <f>K847*L847</f>
        <v/>
      </c>
      <c r="N847" s="24">
        <f>COUNTIFS('Src_Billing_Aug'!$E$6:$E$774,A847,'Src_Billing_Aug'!$D$6:$D$774,E847)</f>
        <v/>
      </c>
      <c r="O847" s="22">
        <f>IF(N847=0,"",SUMIFS('Src_Billing_Aug'!$I$6:$I$774,'Src_Billing_Aug'!$E$6:$E$774,A847,'Src_Billing_Aug'!$D$6:$D$774,E847))</f>
        <v/>
      </c>
      <c r="P847" s="23">
        <f>IF(N847=0,"",SUMIFS('Src_Billing_Aug'!$L$6:$L$774,'Src_Billing_Aug'!$E$6:$E$774,A847,'Src_Billing_Aug'!$D$6:$D$774,E847))</f>
        <v/>
      </c>
      <c r="Q847" s="23">
        <f>SUMIFS('Src_Billing_Aug'!$M$6:$M$774,'Src_Billing_Aug'!$E$6:$E$774,A847,'Src_Billing_Aug'!$D$6:$D$774,E847)</f>
        <v/>
      </c>
      <c r="R847" s="23">
        <f>Q847-M847</f>
        <v/>
      </c>
      <c r="S847" s="21">
        <f>IF(N847=0,"MISSING CHARGE",IF(N847&gt;1,"DUPLICATE CHARGE",IF(ABS(R847)&lt;0.005,"MATCH","VARIANCE")))</f>
        <v/>
      </c>
      <c r="T847" s="21">
        <f>IF(AND(C847="COVERED",K847&gt;'Parameters &amp; Sources'!$B$13),"BOARD REVIEW - OVER 40 FT","")</f>
        <v/>
      </c>
      <c r="U847" s="21" t="inlineStr">
        <is>
          <t>slip_inventory_2026-08.csv; billing_transactions_2022_2026.csv</t>
        </is>
      </c>
    </row>
    <row r="848">
      <c r="A848" s="17">
        <f>'Src_Inventory'!A920</f>
        <v/>
      </c>
      <c r="B848" s="17">
        <f>'Src_Inventory'!B920</f>
        <v/>
      </c>
      <c r="C848" s="17">
        <f>'Src_Inventory'!G920</f>
        <v/>
      </c>
      <c r="D848" s="17">
        <f>"AC-"&amp;A848</f>
        <v/>
      </c>
      <c r="E848" s="17">
        <f>'Src_Inventory'!L920</f>
        <v/>
      </c>
      <c r="F848" s="17">
        <f>'Src_Inventory'!M920</f>
        <v/>
      </c>
      <c r="G848" s="17">
        <f>'Src_Inventory'!N920</f>
        <v/>
      </c>
      <c r="H848" s="18">
        <f>'Src_Inventory'!O920</f>
        <v/>
      </c>
      <c r="I848" s="18">
        <f>ROUNDUP(H848,0)</f>
        <v/>
      </c>
      <c r="J848" s="18">
        <f>'Src_Inventory'!E920</f>
        <v/>
      </c>
      <c r="K848" s="18">
        <f>MAX(I848,J848)</f>
        <v/>
      </c>
      <c r="L848" s="19">
        <f>IF(C848="COVERED",'Parameters &amp; Sources'!$B$11,'Parameters &amp; Sources'!$B$12)</f>
        <v/>
      </c>
      <c r="M848" s="19">
        <f>K848*L848</f>
        <v/>
      </c>
      <c r="N848" s="20">
        <f>COUNTIFS('Src_Billing_Aug'!$E$6:$E$774,A848,'Src_Billing_Aug'!$D$6:$D$774,E848)</f>
        <v/>
      </c>
      <c r="O848" s="18">
        <f>IF(N848=0,"",SUMIFS('Src_Billing_Aug'!$I$6:$I$774,'Src_Billing_Aug'!$E$6:$E$774,A848,'Src_Billing_Aug'!$D$6:$D$774,E848))</f>
        <v/>
      </c>
      <c r="P848" s="19">
        <f>IF(N848=0,"",SUMIFS('Src_Billing_Aug'!$L$6:$L$774,'Src_Billing_Aug'!$E$6:$E$774,A848,'Src_Billing_Aug'!$D$6:$D$774,E848))</f>
        <v/>
      </c>
      <c r="Q848" s="19">
        <f>SUMIFS('Src_Billing_Aug'!$M$6:$M$774,'Src_Billing_Aug'!$E$6:$E$774,A848,'Src_Billing_Aug'!$D$6:$D$774,E848)</f>
        <v/>
      </c>
      <c r="R848" s="19">
        <f>Q848-M848</f>
        <v/>
      </c>
      <c r="S848" s="17">
        <f>IF(N848=0,"MISSING CHARGE",IF(N848&gt;1,"DUPLICATE CHARGE",IF(ABS(R848)&lt;0.005,"MATCH","VARIANCE")))</f>
        <v/>
      </c>
      <c r="T848" s="17">
        <f>IF(AND(C848="COVERED",K848&gt;'Parameters &amp; Sources'!$B$13),"BOARD REVIEW - OVER 40 FT","")</f>
        <v/>
      </c>
      <c r="U848" s="17" t="inlineStr">
        <is>
          <t>slip_inventory_2026-08.csv; billing_transactions_2022_2026.csv</t>
        </is>
      </c>
    </row>
    <row r="849">
      <c r="A849" s="21">
        <f>'Src_Inventory'!A922</f>
        <v/>
      </c>
      <c r="B849" s="21">
        <f>'Src_Inventory'!B922</f>
        <v/>
      </c>
      <c r="C849" s="21">
        <f>'Src_Inventory'!G922</f>
        <v/>
      </c>
      <c r="D849" s="21">
        <f>"AC-"&amp;A849</f>
        <v/>
      </c>
      <c r="E849" s="21">
        <f>'Src_Inventory'!L922</f>
        <v/>
      </c>
      <c r="F849" s="21">
        <f>'Src_Inventory'!M922</f>
        <v/>
      </c>
      <c r="G849" s="21">
        <f>'Src_Inventory'!N922</f>
        <v/>
      </c>
      <c r="H849" s="22">
        <f>'Src_Inventory'!O922</f>
        <v/>
      </c>
      <c r="I849" s="22">
        <f>ROUNDUP(H849,0)</f>
        <v/>
      </c>
      <c r="J849" s="22">
        <f>'Src_Inventory'!E922</f>
        <v/>
      </c>
      <c r="K849" s="22">
        <f>MAX(I849,J849)</f>
        <v/>
      </c>
      <c r="L849" s="23">
        <f>IF(C849="COVERED",'Parameters &amp; Sources'!$B$11,'Parameters &amp; Sources'!$B$12)</f>
        <v/>
      </c>
      <c r="M849" s="23">
        <f>K849*L849</f>
        <v/>
      </c>
      <c r="N849" s="24">
        <f>COUNTIFS('Src_Billing_Aug'!$E$6:$E$774,A849,'Src_Billing_Aug'!$D$6:$D$774,E849)</f>
        <v/>
      </c>
      <c r="O849" s="22">
        <f>IF(N849=0,"",SUMIFS('Src_Billing_Aug'!$I$6:$I$774,'Src_Billing_Aug'!$E$6:$E$774,A849,'Src_Billing_Aug'!$D$6:$D$774,E849))</f>
        <v/>
      </c>
      <c r="P849" s="23">
        <f>IF(N849=0,"",SUMIFS('Src_Billing_Aug'!$L$6:$L$774,'Src_Billing_Aug'!$E$6:$E$774,A849,'Src_Billing_Aug'!$D$6:$D$774,E849))</f>
        <v/>
      </c>
      <c r="Q849" s="23">
        <f>SUMIFS('Src_Billing_Aug'!$M$6:$M$774,'Src_Billing_Aug'!$E$6:$E$774,A849,'Src_Billing_Aug'!$D$6:$D$774,E849)</f>
        <v/>
      </c>
      <c r="R849" s="23">
        <f>Q849-M849</f>
        <v/>
      </c>
      <c r="S849" s="21">
        <f>IF(N849=0,"MISSING CHARGE",IF(N849&gt;1,"DUPLICATE CHARGE",IF(ABS(R849)&lt;0.005,"MATCH","VARIANCE")))</f>
        <v/>
      </c>
      <c r="T849" s="21">
        <f>IF(AND(C849="COVERED",K849&gt;'Parameters &amp; Sources'!$B$13),"BOARD REVIEW - OVER 40 FT","")</f>
        <v/>
      </c>
      <c r="U849" s="21" t="inlineStr">
        <is>
          <t>slip_inventory_2026-08.csv; billing_transactions_2022_2026.csv</t>
        </is>
      </c>
    </row>
    <row r="850">
      <c r="A850" s="17">
        <f>'Src_Inventory'!A923</f>
        <v/>
      </c>
      <c r="B850" s="17">
        <f>'Src_Inventory'!B923</f>
        <v/>
      </c>
      <c r="C850" s="17">
        <f>'Src_Inventory'!G923</f>
        <v/>
      </c>
      <c r="D850" s="17">
        <f>"AC-"&amp;A850</f>
        <v/>
      </c>
      <c r="E850" s="17">
        <f>'Src_Inventory'!L923</f>
        <v/>
      </c>
      <c r="F850" s="17">
        <f>'Src_Inventory'!M923</f>
        <v/>
      </c>
      <c r="G850" s="17">
        <f>'Src_Inventory'!N923</f>
        <v/>
      </c>
      <c r="H850" s="18">
        <f>'Src_Inventory'!O923</f>
        <v/>
      </c>
      <c r="I850" s="18">
        <f>ROUNDUP(H850,0)</f>
        <v/>
      </c>
      <c r="J850" s="18">
        <f>'Src_Inventory'!E923</f>
        <v/>
      </c>
      <c r="K850" s="18">
        <f>MAX(I850,J850)</f>
        <v/>
      </c>
      <c r="L850" s="19">
        <f>IF(C850="COVERED",'Parameters &amp; Sources'!$B$11,'Parameters &amp; Sources'!$B$12)</f>
        <v/>
      </c>
      <c r="M850" s="19">
        <f>K850*L850</f>
        <v/>
      </c>
      <c r="N850" s="20">
        <f>COUNTIFS('Src_Billing_Aug'!$E$6:$E$774,A850,'Src_Billing_Aug'!$D$6:$D$774,E850)</f>
        <v/>
      </c>
      <c r="O850" s="18">
        <f>IF(N850=0,"",SUMIFS('Src_Billing_Aug'!$I$6:$I$774,'Src_Billing_Aug'!$E$6:$E$774,A850,'Src_Billing_Aug'!$D$6:$D$774,E850))</f>
        <v/>
      </c>
      <c r="P850" s="19">
        <f>IF(N850=0,"",SUMIFS('Src_Billing_Aug'!$L$6:$L$774,'Src_Billing_Aug'!$E$6:$E$774,A850,'Src_Billing_Aug'!$D$6:$D$774,E850))</f>
        <v/>
      </c>
      <c r="Q850" s="19">
        <f>SUMIFS('Src_Billing_Aug'!$M$6:$M$774,'Src_Billing_Aug'!$E$6:$E$774,A850,'Src_Billing_Aug'!$D$6:$D$774,E850)</f>
        <v/>
      </c>
      <c r="R850" s="19">
        <f>Q850-M850</f>
        <v/>
      </c>
      <c r="S850" s="17">
        <f>IF(N850=0,"MISSING CHARGE",IF(N850&gt;1,"DUPLICATE CHARGE",IF(ABS(R850)&lt;0.005,"MATCH","VARIANCE")))</f>
        <v/>
      </c>
      <c r="T850" s="17">
        <f>IF(AND(C850="COVERED",K850&gt;'Parameters &amp; Sources'!$B$13),"BOARD REVIEW - OVER 40 FT","")</f>
        <v/>
      </c>
      <c r="U850" s="17" t="inlineStr">
        <is>
          <t>slip_inventory_2026-08.csv; billing_transactions_2022_2026.csv</t>
        </is>
      </c>
    </row>
    <row r="851">
      <c r="A851" s="21">
        <f>'Src_Inventory'!A924</f>
        <v/>
      </c>
      <c r="B851" s="21">
        <f>'Src_Inventory'!B924</f>
        <v/>
      </c>
      <c r="C851" s="21">
        <f>'Src_Inventory'!G924</f>
        <v/>
      </c>
      <c r="D851" s="21">
        <f>"AC-"&amp;A851</f>
        <v/>
      </c>
      <c r="E851" s="21">
        <f>'Src_Inventory'!L924</f>
        <v/>
      </c>
      <c r="F851" s="21">
        <f>'Src_Inventory'!M924</f>
        <v/>
      </c>
      <c r="G851" s="21">
        <f>'Src_Inventory'!N924</f>
        <v/>
      </c>
      <c r="H851" s="22">
        <f>'Src_Inventory'!O924</f>
        <v/>
      </c>
      <c r="I851" s="22">
        <f>ROUNDUP(H851,0)</f>
        <v/>
      </c>
      <c r="J851" s="22">
        <f>'Src_Inventory'!E924</f>
        <v/>
      </c>
      <c r="K851" s="22">
        <f>MAX(I851,J851)</f>
        <v/>
      </c>
      <c r="L851" s="23">
        <f>IF(C851="COVERED",'Parameters &amp; Sources'!$B$11,'Parameters &amp; Sources'!$B$12)</f>
        <v/>
      </c>
      <c r="M851" s="23">
        <f>K851*L851</f>
        <v/>
      </c>
      <c r="N851" s="24">
        <f>COUNTIFS('Src_Billing_Aug'!$E$6:$E$774,A851,'Src_Billing_Aug'!$D$6:$D$774,E851)</f>
        <v/>
      </c>
      <c r="O851" s="22">
        <f>IF(N851=0,"",SUMIFS('Src_Billing_Aug'!$I$6:$I$774,'Src_Billing_Aug'!$E$6:$E$774,A851,'Src_Billing_Aug'!$D$6:$D$774,E851))</f>
        <v/>
      </c>
      <c r="P851" s="23">
        <f>IF(N851=0,"",SUMIFS('Src_Billing_Aug'!$L$6:$L$774,'Src_Billing_Aug'!$E$6:$E$774,A851,'Src_Billing_Aug'!$D$6:$D$774,E851))</f>
        <v/>
      </c>
      <c r="Q851" s="23">
        <f>SUMIFS('Src_Billing_Aug'!$M$6:$M$774,'Src_Billing_Aug'!$E$6:$E$774,A851,'Src_Billing_Aug'!$D$6:$D$774,E851)</f>
        <v/>
      </c>
      <c r="R851" s="23">
        <f>Q851-M851</f>
        <v/>
      </c>
      <c r="S851" s="21">
        <f>IF(N851=0,"MISSING CHARGE",IF(N851&gt;1,"DUPLICATE CHARGE",IF(ABS(R851)&lt;0.005,"MATCH","VARIANCE")))</f>
        <v/>
      </c>
      <c r="T851" s="21">
        <f>IF(AND(C851="COVERED",K851&gt;'Parameters &amp; Sources'!$B$13),"BOARD REVIEW - OVER 40 FT","")</f>
        <v/>
      </c>
      <c r="U851" s="21" t="inlineStr">
        <is>
          <t>slip_inventory_2026-08.csv; billing_transactions_2022_2026.csv</t>
        </is>
      </c>
    </row>
    <row r="852">
      <c r="A852" s="17">
        <f>'Src_Inventory'!A925</f>
        <v/>
      </c>
      <c r="B852" s="17">
        <f>'Src_Inventory'!B925</f>
        <v/>
      </c>
      <c r="C852" s="17">
        <f>'Src_Inventory'!G925</f>
        <v/>
      </c>
      <c r="D852" s="17">
        <f>"AC-"&amp;A852</f>
        <v/>
      </c>
      <c r="E852" s="17">
        <f>'Src_Inventory'!L925</f>
        <v/>
      </c>
      <c r="F852" s="17">
        <f>'Src_Inventory'!M925</f>
        <v/>
      </c>
      <c r="G852" s="17">
        <f>'Src_Inventory'!N925</f>
        <v/>
      </c>
      <c r="H852" s="18">
        <f>'Src_Inventory'!O925</f>
        <v/>
      </c>
      <c r="I852" s="18">
        <f>ROUNDUP(H852,0)</f>
        <v/>
      </c>
      <c r="J852" s="18">
        <f>'Src_Inventory'!E925</f>
        <v/>
      </c>
      <c r="K852" s="18">
        <f>MAX(I852,J852)</f>
        <v/>
      </c>
      <c r="L852" s="19">
        <f>IF(C852="COVERED",'Parameters &amp; Sources'!$B$11,'Parameters &amp; Sources'!$B$12)</f>
        <v/>
      </c>
      <c r="M852" s="19">
        <f>K852*L852</f>
        <v/>
      </c>
      <c r="N852" s="20">
        <f>COUNTIFS('Src_Billing_Aug'!$E$6:$E$774,A852,'Src_Billing_Aug'!$D$6:$D$774,E852)</f>
        <v/>
      </c>
      <c r="O852" s="18">
        <f>IF(N852=0,"",SUMIFS('Src_Billing_Aug'!$I$6:$I$774,'Src_Billing_Aug'!$E$6:$E$774,A852,'Src_Billing_Aug'!$D$6:$D$774,E852))</f>
        <v/>
      </c>
      <c r="P852" s="19">
        <f>IF(N852=0,"",SUMIFS('Src_Billing_Aug'!$L$6:$L$774,'Src_Billing_Aug'!$E$6:$E$774,A852,'Src_Billing_Aug'!$D$6:$D$774,E852))</f>
        <v/>
      </c>
      <c r="Q852" s="19">
        <f>SUMIFS('Src_Billing_Aug'!$M$6:$M$774,'Src_Billing_Aug'!$E$6:$E$774,A852,'Src_Billing_Aug'!$D$6:$D$774,E852)</f>
        <v/>
      </c>
      <c r="R852" s="19">
        <f>Q852-M852</f>
        <v/>
      </c>
      <c r="S852" s="17">
        <f>IF(N852=0,"MISSING CHARGE",IF(N852&gt;1,"DUPLICATE CHARGE",IF(ABS(R852)&lt;0.005,"MATCH","VARIANCE")))</f>
        <v/>
      </c>
      <c r="T852" s="17">
        <f>IF(AND(C852="COVERED",K852&gt;'Parameters &amp; Sources'!$B$13),"BOARD REVIEW - OVER 40 FT","")</f>
        <v/>
      </c>
      <c r="U852" s="17" t="inlineStr">
        <is>
          <t>slip_inventory_2026-08.csv; billing_transactions_2022_2026.csv</t>
        </is>
      </c>
    </row>
    <row r="853">
      <c r="A853" s="21">
        <f>'Src_Inventory'!A926</f>
        <v/>
      </c>
      <c r="B853" s="21">
        <f>'Src_Inventory'!B926</f>
        <v/>
      </c>
      <c r="C853" s="21">
        <f>'Src_Inventory'!G926</f>
        <v/>
      </c>
      <c r="D853" s="21">
        <f>"AC-"&amp;A853</f>
        <v/>
      </c>
      <c r="E853" s="21">
        <f>'Src_Inventory'!L926</f>
        <v/>
      </c>
      <c r="F853" s="21">
        <f>'Src_Inventory'!M926</f>
        <v/>
      </c>
      <c r="G853" s="21">
        <f>'Src_Inventory'!N926</f>
        <v/>
      </c>
      <c r="H853" s="22">
        <f>'Src_Inventory'!O926</f>
        <v/>
      </c>
      <c r="I853" s="22">
        <f>ROUNDUP(H853,0)</f>
        <v/>
      </c>
      <c r="J853" s="22">
        <f>'Src_Inventory'!E926</f>
        <v/>
      </c>
      <c r="K853" s="22">
        <f>MAX(I853,J853)</f>
        <v/>
      </c>
      <c r="L853" s="23">
        <f>IF(C853="COVERED",'Parameters &amp; Sources'!$B$11,'Parameters &amp; Sources'!$B$12)</f>
        <v/>
      </c>
      <c r="M853" s="23">
        <f>K853*L853</f>
        <v/>
      </c>
      <c r="N853" s="24">
        <f>COUNTIFS('Src_Billing_Aug'!$E$6:$E$774,A853,'Src_Billing_Aug'!$D$6:$D$774,E853)</f>
        <v/>
      </c>
      <c r="O853" s="22">
        <f>IF(N853=0,"",SUMIFS('Src_Billing_Aug'!$I$6:$I$774,'Src_Billing_Aug'!$E$6:$E$774,A853,'Src_Billing_Aug'!$D$6:$D$774,E853))</f>
        <v/>
      </c>
      <c r="P853" s="23">
        <f>IF(N853=0,"",SUMIFS('Src_Billing_Aug'!$L$6:$L$774,'Src_Billing_Aug'!$E$6:$E$774,A853,'Src_Billing_Aug'!$D$6:$D$774,E853))</f>
        <v/>
      </c>
      <c r="Q853" s="23">
        <f>SUMIFS('Src_Billing_Aug'!$M$6:$M$774,'Src_Billing_Aug'!$E$6:$E$774,A853,'Src_Billing_Aug'!$D$6:$D$774,E853)</f>
        <v/>
      </c>
      <c r="R853" s="23">
        <f>Q853-M853</f>
        <v/>
      </c>
      <c r="S853" s="21">
        <f>IF(N853=0,"MISSING CHARGE",IF(N853&gt;1,"DUPLICATE CHARGE",IF(ABS(R853)&lt;0.005,"MATCH","VARIANCE")))</f>
        <v/>
      </c>
      <c r="T853" s="21">
        <f>IF(AND(C853="COVERED",K853&gt;'Parameters &amp; Sources'!$B$13),"BOARD REVIEW - OVER 40 FT","")</f>
        <v/>
      </c>
      <c r="U853" s="21" t="inlineStr">
        <is>
          <t>slip_inventory_2026-08.csv; billing_transactions_2022_2026.csv</t>
        </is>
      </c>
    </row>
    <row r="854">
      <c r="A854" s="17">
        <f>'Src_Inventory'!A927</f>
        <v/>
      </c>
      <c r="B854" s="17">
        <f>'Src_Inventory'!B927</f>
        <v/>
      </c>
      <c r="C854" s="17">
        <f>'Src_Inventory'!G927</f>
        <v/>
      </c>
      <c r="D854" s="17">
        <f>"AC-"&amp;A854</f>
        <v/>
      </c>
      <c r="E854" s="17">
        <f>'Src_Inventory'!L927</f>
        <v/>
      </c>
      <c r="F854" s="17">
        <f>'Src_Inventory'!M927</f>
        <v/>
      </c>
      <c r="G854" s="17">
        <f>'Src_Inventory'!N927</f>
        <v/>
      </c>
      <c r="H854" s="18">
        <f>'Src_Inventory'!O927</f>
        <v/>
      </c>
      <c r="I854" s="18">
        <f>ROUNDUP(H854,0)</f>
        <v/>
      </c>
      <c r="J854" s="18">
        <f>'Src_Inventory'!E927</f>
        <v/>
      </c>
      <c r="K854" s="18">
        <f>MAX(I854,J854)</f>
        <v/>
      </c>
      <c r="L854" s="19">
        <f>IF(C854="COVERED",'Parameters &amp; Sources'!$B$11,'Parameters &amp; Sources'!$B$12)</f>
        <v/>
      </c>
      <c r="M854" s="19">
        <f>K854*L854</f>
        <v/>
      </c>
      <c r="N854" s="20">
        <f>COUNTIFS('Src_Billing_Aug'!$E$6:$E$774,A854,'Src_Billing_Aug'!$D$6:$D$774,E854)</f>
        <v/>
      </c>
      <c r="O854" s="18">
        <f>IF(N854=0,"",SUMIFS('Src_Billing_Aug'!$I$6:$I$774,'Src_Billing_Aug'!$E$6:$E$774,A854,'Src_Billing_Aug'!$D$6:$D$774,E854))</f>
        <v/>
      </c>
      <c r="P854" s="19">
        <f>IF(N854=0,"",SUMIFS('Src_Billing_Aug'!$L$6:$L$774,'Src_Billing_Aug'!$E$6:$E$774,A854,'Src_Billing_Aug'!$D$6:$D$774,E854))</f>
        <v/>
      </c>
      <c r="Q854" s="19">
        <f>SUMIFS('Src_Billing_Aug'!$M$6:$M$774,'Src_Billing_Aug'!$E$6:$E$774,A854,'Src_Billing_Aug'!$D$6:$D$774,E854)</f>
        <v/>
      </c>
      <c r="R854" s="19">
        <f>Q854-M854</f>
        <v/>
      </c>
      <c r="S854" s="17">
        <f>IF(N854=0,"MISSING CHARGE",IF(N854&gt;1,"DUPLICATE CHARGE",IF(ABS(R854)&lt;0.005,"MATCH","VARIANCE")))</f>
        <v/>
      </c>
      <c r="T854" s="17">
        <f>IF(AND(C854="COVERED",K854&gt;'Parameters &amp; Sources'!$B$13),"BOARD REVIEW - OVER 40 FT","")</f>
        <v/>
      </c>
      <c r="U854" s="17" t="inlineStr">
        <is>
          <t>slip_inventory_2026-08.csv; billing_transactions_2022_2026.csv</t>
        </is>
      </c>
    </row>
    <row r="855">
      <c r="A855" s="21">
        <f>'Src_Inventory'!A928</f>
        <v/>
      </c>
      <c r="B855" s="21">
        <f>'Src_Inventory'!B928</f>
        <v/>
      </c>
      <c r="C855" s="21">
        <f>'Src_Inventory'!G928</f>
        <v/>
      </c>
      <c r="D855" s="21">
        <f>"AC-"&amp;A855</f>
        <v/>
      </c>
      <c r="E855" s="21">
        <f>'Src_Inventory'!L928</f>
        <v/>
      </c>
      <c r="F855" s="21">
        <f>'Src_Inventory'!M928</f>
        <v/>
      </c>
      <c r="G855" s="21">
        <f>'Src_Inventory'!N928</f>
        <v/>
      </c>
      <c r="H855" s="22">
        <f>'Src_Inventory'!O928</f>
        <v/>
      </c>
      <c r="I855" s="22">
        <f>ROUNDUP(H855,0)</f>
        <v/>
      </c>
      <c r="J855" s="22">
        <f>'Src_Inventory'!E928</f>
        <v/>
      </c>
      <c r="K855" s="22">
        <f>MAX(I855,J855)</f>
        <v/>
      </c>
      <c r="L855" s="23">
        <f>IF(C855="COVERED",'Parameters &amp; Sources'!$B$11,'Parameters &amp; Sources'!$B$12)</f>
        <v/>
      </c>
      <c r="M855" s="23">
        <f>K855*L855</f>
        <v/>
      </c>
      <c r="N855" s="24">
        <f>COUNTIFS('Src_Billing_Aug'!$E$6:$E$774,A855,'Src_Billing_Aug'!$D$6:$D$774,E855)</f>
        <v/>
      </c>
      <c r="O855" s="22">
        <f>IF(N855=0,"",SUMIFS('Src_Billing_Aug'!$I$6:$I$774,'Src_Billing_Aug'!$E$6:$E$774,A855,'Src_Billing_Aug'!$D$6:$D$774,E855))</f>
        <v/>
      </c>
      <c r="P855" s="23">
        <f>IF(N855=0,"",SUMIFS('Src_Billing_Aug'!$L$6:$L$774,'Src_Billing_Aug'!$E$6:$E$774,A855,'Src_Billing_Aug'!$D$6:$D$774,E855))</f>
        <v/>
      </c>
      <c r="Q855" s="23">
        <f>SUMIFS('Src_Billing_Aug'!$M$6:$M$774,'Src_Billing_Aug'!$E$6:$E$774,A855,'Src_Billing_Aug'!$D$6:$D$774,E855)</f>
        <v/>
      </c>
      <c r="R855" s="23">
        <f>Q855-M855</f>
        <v/>
      </c>
      <c r="S855" s="21">
        <f>IF(N855=0,"MISSING CHARGE",IF(N855&gt;1,"DUPLICATE CHARGE",IF(ABS(R855)&lt;0.005,"MATCH","VARIANCE")))</f>
        <v/>
      </c>
      <c r="T855" s="21">
        <f>IF(AND(C855="COVERED",K855&gt;'Parameters &amp; Sources'!$B$13),"BOARD REVIEW - OVER 40 FT","")</f>
        <v/>
      </c>
      <c r="U855" s="21" t="inlineStr">
        <is>
          <t>slip_inventory_2026-08.csv; billing_transactions_2022_2026.csv</t>
        </is>
      </c>
    </row>
    <row r="856">
      <c r="A856" s="17">
        <f>'Src_Inventory'!A929</f>
        <v/>
      </c>
      <c r="B856" s="17">
        <f>'Src_Inventory'!B929</f>
        <v/>
      </c>
      <c r="C856" s="17">
        <f>'Src_Inventory'!G929</f>
        <v/>
      </c>
      <c r="D856" s="17">
        <f>"AC-"&amp;A856</f>
        <v/>
      </c>
      <c r="E856" s="17">
        <f>'Src_Inventory'!L929</f>
        <v/>
      </c>
      <c r="F856" s="17">
        <f>'Src_Inventory'!M929</f>
        <v/>
      </c>
      <c r="G856" s="17">
        <f>'Src_Inventory'!N929</f>
        <v/>
      </c>
      <c r="H856" s="18">
        <f>'Src_Inventory'!O929</f>
        <v/>
      </c>
      <c r="I856" s="18">
        <f>ROUNDUP(H856,0)</f>
        <v/>
      </c>
      <c r="J856" s="18">
        <f>'Src_Inventory'!E929</f>
        <v/>
      </c>
      <c r="K856" s="18">
        <f>MAX(I856,J856)</f>
        <v/>
      </c>
      <c r="L856" s="19">
        <f>IF(C856="COVERED",'Parameters &amp; Sources'!$B$11,'Parameters &amp; Sources'!$B$12)</f>
        <v/>
      </c>
      <c r="M856" s="19">
        <f>K856*L856</f>
        <v/>
      </c>
      <c r="N856" s="20">
        <f>COUNTIFS('Src_Billing_Aug'!$E$6:$E$774,A856,'Src_Billing_Aug'!$D$6:$D$774,E856)</f>
        <v/>
      </c>
      <c r="O856" s="18">
        <f>IF(N856=0,"",SUMIFS('Src_Billing_Aug'!$I$6:$I$774,'Src_Billing_Aug'!$E$6:$E$774,A856,'Src_Billing_Aug'!$D$6:$D$774,E856))</f>
        <v/>
      </c>
      <c r="P856" s="19">
        <f>IF(N856=0,"",SUMIFS('Src_Billing_Aug'!$L$6:$L$774,'Src_Billing_Aug'!$E$6:$E$774,A856,'Src_Billing_Aug'!$D$6:$D$774,E856))</f>
        <v/>
      </c>
      <c r="Q856" s="19">
        <f>SUMIFS('Src_Billing_Aug'!$M$6:$M$774,'Src_Billing_Aug'!$E$6:$E$774,A856,'Src_Billing_Aug'!$D$6:$D$774,E856)</f>
        <v/>
      </c>
      <c r="R856" s="19">
        <f>Q856-M856</f>
        <v/>
      </c>
      <c r="S856" s="17">
        <f>IF(N856=0,"MISSING CHARGE",IF(N856&gt;1,"DUPLICATE CHARGE",IF(ABS(R856)&lt;0.005,"MATCH","VARIANCE")))</f>
        <v/>
      </c>
      <c r="T856" s="17">
        <f>IF(AND(C856="COVERED",K856&gt;'Parameters &amp; Sources'!$B$13),"BOARD REVIEW - OVER 40 FT","")</f>
        <v/>
      </c>
      <c r="U856" s="17" t="inlineStr">
        <is>
          <t>slip_inventory_2026-08.csv; billing_transactions_2022_2026.csv</t>
        </is>
      </c>
    </row>
    <row r="857">
      <c r="A857" s="21">
        <f>'Src_Inventory'!A930</f>
        <v/>
      </c>
      <c r="B857" s="21">
        <f>'Src_Inventory'!B930</f>
        <v/>
      </c>
      <c r="C857" s="21">
        <f>'Src_Inventory'!G930</f>
        <v/>
      </c>
      <c r="D857" s="21">
        <f>"AC-"&amp;A857</f>
        <v/>
      </c>
      <c r="E857" s="21">
        <f>'Src_Inventory'!L930</f>
        <v/>
      </c>
      <c r="F857" s="21">
        <f>'Src_Inventory'!M930</f>
        <v/>
      </c>
      <c r="G857" s="21">
        <f>'Src_Inventory'!N930</f>
        <v/>
      </c>
      <c r="H857" s="22">
        <f>'Src_Inventory'!O930</f>
        <v/>
      </c>
      <c r="I857" s="22">
        <f>ROUNDUP(H857,0)</f>
        <v/>
      </c>
      <c r="J857" s="22">
        <f>'Src_Inventory'!E930</f>
        <v/>
      </c>
      <c r="K857" s="22">
        <f>MAX(I857,J857)</f>
        <v/>
      </c>
      <c r="L857" s="23">
        <f>IF(C857="COVERED",'Parameters &amp; Sources'!$B$11,'Parameters &amp; Sources'!$B$12)</f>
        <v/>
      </c>
      <c r="M857" s="23">
        <f>K857*L857</f>
        <v/>
      </c>
      <c r="N857" s="24">
        <f>COUNTIFS('Src_Billing_Aug'!$E$6:$E$774,A857,'Src_Billing_Aug'!$D$6:$D$774,E857)</f>
        <v/>
      </c>
      <c r="O857" s="22">
        <f>IF(N857=0,"",SUMIFS('Src_Billing_Aug'!$I$6:$I$774,'Src_Billing_Aug'!$E$6:$E$774,A857,'Src_Billing_Aug'!$D$6:$D$774,E857))</f>
        <v/>
      </c>
      <c r="P857" s="23">
        <f>IF(N857=0,"",SUMIFS('Src_Billing_Aug'!$L$6:$L$774,'Src_Billing_Aug'!$E$6:$E$774,A857,'Src_Billing_Aug'!$D$6:$D$774,E857))</f>
        <v/>
      </c>
      <c r="Q857" s="23">
        <f>SUMIFS('Src_Billing_Aug'!$M$6:$M$774,'Src_Billing_Aug'!$E$6:$E$774,A857,'Src_Billing_Aug'!$D$6:$D$774,E857)</f>
        <v/>
      </c>
      <c r="R857" s="23">
        <f>Q857-M857</f>
        <v/>
      </c>
      <c r="S857" s="21">
        <f>IF(N857=0,"MISSING CHARGE",IF(N857&gt;1,"DUPLICATE CHARGE",IF(ABS(R857)&lt;0.005,"MATCH","VARIANCE")))</f>
        <v/>
      </c>
      <c r="T857" s="21">
        <f>IF(AND(C857="COVERED",K857&gt;'Parameters &amp; Sources'!$B$13),"BOARD REVIEW - OVER 40 FT","")</f>
        <v/>
      </c>
      <c r="U857" s="21" t="inlineStr">
        <is>
          <t>slip_inventory_2026-08.csv; billing_transactions_2022_2026.csv</t>
        </is>
      </c>
    </row>
    <row r="858">
      <c r="A858" s="17">
        <f>'Src_Inventory'!A931</f>
        <v/>
      </c>
      <c r="B858" s="17">
        <f>'Src_Inventory'!B931</f>
        <v/>
      </c>
      <c r="C858" s="17">
        <f>'Src_Inventory'!G931</f>
        <v/>
      </c>
      <c r="D858" s="17">
        <f>"AC-"&amp;A858</f>
        <v/>
      </c>
      <c r="E858" s="17">
        <f>'Src_Inventory'!L931</f>
        <v/>
      </c>
      <c r="F858" s="17">
        <f>'Src_Inventory'!M931</f>
        <v/>
      </c>
      <c r="G858" s="17">
        <f>'Src_Inventory'!N931</f>
        <v/>
      </c>
      <c r="H858" s="18">
        <f>'Src_Inventory'!O931</f>
        <v/>
      </c>
      <c r="I858" s="18">
        <f>ROUNDUP(H858,0)</f>
        <v/>
      </c>
      <c r="J858" s="18">
        <f>'Src_Inventory'!E931</f>
        <v/>
      </c>
      <c r="K858" s="18">
        <f>MAX(I858,J858)</f>
        <v/>
      </c>
      <c r="L858" s="19">
        <f>IF(C858="COVERED",'Parameters &amp; Sources'!$B$11,'Parameters &amp; Sources'!$B$12)</f>
        <v/>
      </c>
      <c r="M858" s="19">
        <f>K858*L858</f>
        <v/>
      </c>
      <c r="N858" s="20">
        <f>COUNTIFS('Src_Billing_Aug'!$E$6:$E$774,A858,'Src_Billing_Aug'!$D$6:$D$774,E858)</f>
        <v/>
      </c>
      <c r="O858" s="18">
        <f>IF(N858=0,"",SUMIFS('Src_Billing_Aug'!$I$6:$I$774,'Src_Billing_Aug'!$E$6:$E$774,A858,'Src_Billing_Aug'!$D$6:$D$774,E858))</f>
        <v/>
      </c>
      <c r="P858" s="19">
        <f>IF(N858=0,"",SUMIFS('Src_Billing_Aug'!$L$6:$L$774,'Src_Billing_Aug'!$E$6:$E$774,A858,'Src_Billing_Aug'!$D$6:$D$774,E858))</f>
        <v/>
      </c>
      <c r="Q858" s="19">
        <f>SUMIFS('Src_Billing_Aug'!$M$6:$M$774,'Src_Billing_Aug'!$E$6:$E$774,A858,'Src_Billing_Aug'!$D$6:$D$774,E858)</f>
        <v/>
      </c>
      <c r="R858" s="19">
        <f>Q858-M858</f>
        <v/>
      </c>
      <c r="S858" s="17">
        <f>IF(N858=0,"MISSING CHARGE",IF(N858&gt;1,"DUPLICATE CHARGE",IF(ABS(R858)&lt;0.005,"MATCH","VARIANCE")))</f>
        <v/>
      </c>
      <c r="T858" s="17">
        <f>IF(AND(C858="COVERED",K858&gt;'Parameters &amp; Sources'!$B$13),"BOARD REVIEW - OVER 40 FT","")</f>
        <v/>
      </c>
      <c r="U858" s="17" t="inlineStr">
        <is>
          <t>slip_inventory_2026-08.csv; billing_transactions_2022_2026.csv</t>
        </is>
      </c>
    </row>
    <row r="859">
      <c r="A859" s="21">
        <f>'Src_Inventory'!A932</f>
        <v/>
      </c>
      <c r="B859" s="21">
        <f>'Src_Inventory'!B932</f>
        <v/>
      </c>
      <c r="C859" s="21">
        <f>'Src_Inventory'!G932</f>
        <v/>
      </c>
      <c r="D859" s="21">
        <f>"AC-"&amp;A859</f>
        <v/>
      </c>
      <c r="E859" s="21">
        <f>'Src_Inventory'!L932</f>
        <v/>
      </c>
      <c r="F859" s="21">
        <f>'Src_Inventory'!M932</f>
        <v/>
      </c>
      <c r="G859" s="21">
        <f>'Src_Inventory'!N932</f>
        <v/>
      </c>
      <c r="H859" s="22">
        <f>'Src_Inventory'!O932</f>
        <v/>
      </c>
      <c r="I859" s="22">
        <f>ROUNDUP(H859,0)</f>
        <v/>
      </c>
      <c r="J859" s="22">
        <f>'Src_Inventory'!E932</f>
        <v/>
      </c>
      <c r="K859" s="22">
        <f>MAX(I859,J859)</f>
        <v/>
      </c>
      <c r="L859" s="23">
        <f>IF(C859="COVERED",'Parameters &amp; Sources'!$B$11,'Parameters &amp; Sources'!$B$12)</f>
        <v/>
      </c>
      <c r="M859" s="23">
        <f>K859*L859</f>
        <v/>
      </c>
      <c r="N859" s="24">
        <f>COUNTIFS('Src_Billing_Aug'!$E$6:$E$774,A859,'Src_Billing_Aug'!$D$6:$D$774,E859)</f>
        <v/>
      </c>
      <c r="O859" s="22">
        <f>IF(N859=0,"",SUMIFS('Src_Billing_Aug'!$I$6:$I$774,'Src_Billing_Aug'!$E$6:$E$774,A859,'Src_Billing_Aug'!$D$6:$D$774,E859))</f>
        <v/>
      </c>
      <c r="P859" s="23">
        <f>IF(N859=0,"",SUMIFS('Src_Billing_Aug'!$L$6:$L$774,'Src_Billing_Aug'!$E$6:$E$774,A859,'Src_Billing_Aug'!$D$6:$D$774,E859))</f>
        <v/>
      </c>
      <c r="Q859" s="23">
        <f>SUMIFS('Src_Billing_Aug'!$M$6:$M$774,'Src_Billing_Aug'!$E$6:$E$774,A859,'Src_Billing_Aug'!$D$6:$D$774,E859)</f>
        <v/>
      </c>
      <c r="R859" s="23">
        <f>Q859-M859</f>
        <v/>
      </c>
      <c r="S859" s="21">
        <f>IF(N859=0,"MISSING CHARGE",IF(N859&gt;1,"DUPLICATE CHARGE",IF(ABS(R859)&lt;0.005,"MATCH","VARIANCE")))</f>
        <v/>
      </c>
      <c r="T859" s="21">
        <f>IF(AND(C859="COVERED",K859&gt;'Parameters &amp; Sources'!$B$13),"BOARD REVIEW - OVER 40 FT","")</f>
        <v/>
      </c>
      <c r="U859" s="21" t="inlineStr">
        <is>
          <t>slip_inventory_2026-08.csv; billing_transactions_2022_2026.csv</t>
        </is>
      </c>
    </row>
    <row r="860">
      <c r="A860" s="17">
        <f>'Src_Inventory'!A933</f>
        <v/>
      </c>
      <c r="B860" s="17">
        <f>'Src_Inventory'!B933</f>
        <v/>
      </c>
      <c r="C860" s="17">
        <f>'Src_Inventory'!G933</f>
        <v/>
      </c>
      <c r="D860" s="17">
        <f>"AC-"&amp;A860</f>
        <v/>
      </c>
      <c r="E860" s="17">
        <f>'Src_Inventory'!L933</f>
        <v/>
      </c>
      <c r="F860" s="17">
        <f>'Src_Inventory'!M933</f>
        <v/>
      </c>
      <c r="G860" s="17">
        <f>'Src_Inventory'!N933</f>
        <v/>
      </c>
      <c r="H860" s="18">
        <f>'Src_Inventory'!O933</f>
        <v/>
      </c>
      <c r="I860" s="18">
        <f>ROUNDUP(H860,0)</f>
        <v/>
      </c>
      <c r="J860" s="18">
        <f>'Src_Inventory'!E933</f>
        <v/>
      </c>
      <c r="K860" s="18">
        <f>MAX(I860,J860)</f>
        <v/>
      </c>
      <c r="L860" s="19">
        <f>IF(C860="COVERED",'Parameters &amp; Sources'!$B$11,'Parameters &amp; Sources'!$B$12)</f>
        <v/>
      </c>
      <c r="M860" s="19">
        <f>K860*L860</f>
        <v/>
      </c>
      <c r="N860" s="20">
        <f>COUNTIFS('Src_Billing_Aug'!$E$6:$E$774,A860,'Src_Billing_Aug'!$D$6:$D$774,E860)</f>
        <v/>
      </c>
      <c r="O860" s="18">
        <f>IF(N860=0,"",SUMIFS('Src_Billing_Aug'!$I$6:$I$774,'Src_Billing_Aug'!$E$6:$E$774,A860,'Src_Billing_Aug'!$D$6:$D$774,E860))</f>
        <v/>
      </c>
      <c r="P860" s="19">
        <f>IF(N860=0,"",SUMIFS('Src_Billing_Aug'!$L$6:$L$774,'Src_Billing_Aug'!$E$6:$E$774,A860,'Src_Billing_Aug'!$D$6:$D$774,E860))</f>
        <v/>
      </c>
      <c r="Q860" s="19">
        <f>SUMIFS('Src_Billing_Aug'!$M$6:$M$774,'Src_Billing_Aug'!$E$6:$E$774,A860,'Src_Billing_Aug'!$D$6:$D$774,E860)</f>
        <v/>
      </c>
      <c r="R860" s="19">
        <f>Q860-M860</f>
        <v/>
      </c>
      <c r="S860" s="17">
        <f>IF(N860=0,"MISSING CHARGE",IF(N860&gt;1,"DUPLICATE CHARGE",IF(ABS(R860)&lt;0.005,"MATCH","VARIANCE")))</f>
        <v/>
      </c>
      <c r="T860" s="17">
        <f>IF(AND(C860="COVERED",K860&gt;'Parameters &amp; Sources'!$B$13),"BOARD REVIEW - OVER 40 FT","")</f>
        <v/>
      </c>
      <c r="U860" s="17" t="inlineStr">
        <is>
          <t>slip_inventory_2026-08.csv; billing_transactions_2022_2026.csv</t>
        </is>
      </c>
    </row>
    <row r="861">
      <c r="A861" s="21">
        <f>'Src_Inventory'!A934</f>
        <v/>
      </c>
      <c r="B861" s="21">
        <f>'Src_Inventory'!B934</f>
        <v/>
      </c>
      <c r="C861" s="21">
        <f>'Src_Inventory'!G934</f>
        <v/>
      </c>
      <c r="D861" s="21">
        <f>"AC-"&amp;A861</f>
        <v/>
      </c>
      <c r="E861" s="21">
        <f>'Src_Inventory'!L934</f>
        <v/>
      </c>
      <c r="F861" s="21">
        <f>'Src_Inventory'!M934</f>
        <v/>
      </c>
      <c r="G861" s="21">
        <f>'Src_Inventory'!N934</f>
        <v/>
      </c>
      <c r="H861" s="22">
        <f>'Src_Inventory'!O934</f>
        <v/>
      </c>
      <c r="I861" s="22">
        <f>ROUNDUP(H861,0)</f>
        <v/>
      </c>
      <c r="J861" s="22">
        <f>'Src_Inventory'!E934</f>
        <v/>
      </c>
      <c r="K861" s="22">
        <f>MAX(I861,J861)</f>
        <v/>
      </c>
      <c r="L861" s="23">
        <f>IF(C861="COVERED",'Parameters &amp; Sources'!$B$11,'Parameters &amp; Sources'!$B$12)</f>
        <v/>
      </c>
      <c r="M861" s="23">
        <f>K861*L861</f>
        <v/>
      </c>
      <c r="N861" s="24">
        <f>COUNTIFS('Src_Billing_Aug'!$E$6:$E$774,A861,'Src_Billing_Aug'!$D$6:$D$774,E861)</f>
        <v/>
      </c>
      <c r="O861" s="22">
        <f>IF(N861=0,"",SUMIFS('Src_Billing_Aug'!$I$6:$I$774,'Src_Billing_Aug'!$E$6:$E$774,A861,'Src_Billing_Aug'!$D$6:$D$774,E861))</f>
        <v/>
      </c>
      <c r="P861" s="23">
        <f>IF(N861=0,"",SUMIFS('Src_Billing_Aug'!$L$6:$L$774,'Src_Billing_Aug'!$E$6:$E$774,A861,'Src_Billing_Aug'!$D$6:$D$774,E861))</f>
        <v/>
      </c>
      <c r="Q861" s="23">
        <f>SUMIFS('Src_Billing_Aug'!$M$6:$M$774,'Src_Billing_Aug'!$E$6:$E$774,A861,'Src_Billing_Aug'!$D$6:$D$774,E861)</f>
        <v/>
      </c>
      <c r="R861" s="23">
        <f>Q861-M861</f>
        <v/>
      </c>
      <c r="S861" s="21">
        <f>IF(N861=0,"MISSING CHARGE",IF(N861&gt;1,"DUPLICATE CHARGE",IF(ABS(R861)&lt;0.005,"MATCH","VARIANCE")))</f>
        <v/>
      </c>
      <c r="T861" s="21">
        <f>IF(AND(C861="COVERED",K861&gt;'Parameters &amp; Sources'!$B$13),"BOARD REVIEW - OVER 40 FT","")</f>
        <v/>
      </c>
      <c r="U861" s="21" t="inlineStr">
        <is>
          <t>slip_inventory_2026-08.csv; billing_transactions_2022_2026.csv</t>
        </is>
      </c>
    </row>
    <row r="862">
      <c r="A862" s="17">
        <f>'Src_Inventory'!A935</f>
        <v/>
      </c>
      <c r="B862" s="17">
        <f>'Src_Inventory'!B935</f>
        <v/>
      </c>
      <c r="C862" s="17">
        <f>'Src_Inventory'!G935</f>
        <v/>
      </c>
      <c r="D862" s="17">
        <f>"AC-"&amp;A862</f>
        <v/>
      </c>
      <c r="E862" s="17">
        <f>'Src_Inventory'!L935</f>
        <v/>
      </c>
      <c r="F862" s="17">
        <f>'Src_Inventory'!M935</f>
        <v/>
      </c>
      <c r="G862" s="17">
        <f>'Src_Inventory'!N935</f>
        <v/>
      </c>
      <c r="H862" s="18">
        <f>'Src_Inventory'!O935</f>
        <v/>
      </c>
      <c r="I862" s="18">
        <f>ROUNDUP(H862,0)</f>
        <v/>
      </c>
      <c r="J862" s="18">
        <f>'Src_Inventory'!E935</f>
        <v/>
      </c>
      <c r="K862" s="18">
        <f>MAX(I862,J862)</f>
        <v/>
      </c>
      <c r="L862" s="19">
        <f>IF(C862="COVERED",'Parameters &amp; Sources'!$B$11,'Parameters &amp; Sources'!$B$12)</f>
        <v/>
      </c>
      <c r="M862" s="19">
        <f>K862*L862</f>
        <v/>
      </c>
      <c r="N862" s="20">
        <f>COUNTIFS('Src_Billing_Aug'!$E$6:$E$774,A862,'Src_Billing_Aug'!$D$6:$D$774,E862)</f>
        <v/>
      </c>
      <c r="O862" s="18">
        <f>IF(N862=0,"",SUMIFS('Src_Billing_Aug'!$I$6:$I$774,'Src_Billing_Aug'!$E$6:$E$774,A862,'Src_Billing_Aug'!$D$6:$D$774,E862))</f>
        <v/>
      </c>
      <c r="P862" s="19">
        <f>IF(N862=0,"",SUMIFS('Src_Billing_Aug'!$L$6:$L$774,'Src_Billing_Aug'!$E$6:$E$774,A862,'Src_Billing_Aug'!$D$6:$D$774,E862))</f>
        <v/>
      </c>
      <c r="Q862" s="19">
        <f>SUMIFS('Src_Billing_Aug'!$M$6:$M$774,'Src_Billing_Aug'!$E$6:$E$774,A862,'Src_Billing_Aug'!$D$6:$D$774,E862)</f>
        <v/>
      </c>
      <c r="R862" s="19">
        <f>Q862-M862</f>
        <v/>
      </c>
      <c r="S862" s="17">
        <f>IF(N862=0,"MISSING CHARGE",IF(N862&gt;1,"DUPLICATE CHARGE",IF(ABS(R862)&lt;0.005,"MATCH","VARIANCE")))</f>
        <v/>
      </c>
      <c r="T862" s="17">
        <f>IF(AND(C862="COVERED",K862&gt;'Parameters &amp; Sources'!$B$13),"BOARD REVIEW - OVER 40 FT","")</f>
        <v/>
      </c>
      <c r="U862" s="17" t="inlineStr">
        <is>
          <t>slip_inventory_2026-08.csv; billing_transactions_2022_2026.csv</t>
        </is>
      </c>
    </row>
    <row r="863">
      <c r="A863" s="21">
        <f>'Src_Inventory'!A936</f>
        <v/>
      </c>
      <c r="B863" s="21">
        <f>'Src_Inventory'!B936</f>
        <v/>
      </c>
      <c r="C863" s="21">
        <f>'Src_Inventory'!G936</f>
        <v/>
      </c>
      <c r="D863" s="21">
        <f>"AC-"&amp;A863</f>
        <v/>
      </c>
      <c r="E863" s="21">
        <f>'Src_Inventory'!L936</f>
        <v/>
      </c>
      <c r="F863" s="21">
        <f>'Src_Inventory'!M936</f>
        <v/>
      </c>
      <c r="G863" s="21">
        <f>'Src_Inventory'!N936</f>
        <v/>
      </c>
      <c r="H863" s="22">
        <f>'Src_Inventory'!O936</f>
        <v/>
      </c>
      <c r="I863" s="22">
        <f>ROUNDUP(H863,0)</f>
        <v/>
      </c>
      <c r="J863" s="22">
        <f>'Src_Inventory'!E936</f>
        <v/>
      </c>
      <c r="K863" s="22">
        <f>MAX(I863,J863)</f>
        <v/>
      </c>
      <c r="L863" s="23">
        <f>IF(C863="COVERED",'Parameters &amp; Sources'!$B$11,'Parameters &amp; Sources'!$B$12)</f>
        <v/>
      </c>
      <c r="M863" s="23">
        <f>K863*L863</f>
        <v/>
      </c>
      <c r="N863" s="24">
        <f>COUNTIFS('Src_Billing_Aug'!$E$6:$E$774,A863,'Src_Billing_Aug'!$D$6:$D$774,E863)</f>
        <v/>
      </c>
      <c r="O863" s="22">
        <f>IF(N863=0,"",SUMIFS('Src_Billing_Aug'!$I$6:$I$774,'Src_Billing_Aug'!$E$6:$E$774,A863,'Src_Billing_Aug'!$D$6:$D$774,E863))</f>
        <v/>
      </c>
      <c r="P863" s="23">
        <f>IF(N863=0,"",SUMIFS('Src_Billing_Aug'!$L$6:$L$774,'Src_Billing_Aug'!$E$6:$E$774,A863,'Src_Billing_Aug'!$D$6:$D$774,E863))</f>
        <v/>
      </c>
      <c r="Q863" s="23">
        <f>SUMIFS('Src_Billing_Aug'!$M$6:$M$774,'Src_Billing_Aug'!$E$6:$E$774,A863,'Src_Billing_Aug'!$D$6:$D$774,E863)</f>
        <v/>
      </c>
      <c r="R863" s="23">
        <f>Q863-M863</f>
        <v/>
      </c>
      <c r="S863" s="21">
        <f>IF(N863=0,"MISSING CHARGE",IF(N863&gt;1,"DUPLICATE CHARGE",IF(ABS(R863)&lt;0.005,"MATCH","VARIANCE")))</f>
        <v/>
      </c>
      <c r="T863" s="21">
        <f>IF(AND(C863="COVERED",K863&gt;'Parameters &amp; Sources'!$B$13),"BOARD REVIEW - OVER 40 FT","")</f>
        <v/>
      </c>
      <c r="U863" s="21" t="inlineStr">
        <is>
          <t>slip_inventory_2026-08.csv; billing_transactions_2022_2026.csv</t>
        </is>
      </c>
    </row>
    <row r="864">
      <c r="A864" s="17">
        <f>'Src_Inventory'!A937</f>
        <v/>
      </c>
      <c r="B864" s="17">
        <f>'Src_Inventory'!B937</f>
        <v/>
      </c>
      <c r="C864" s="17">
        <f>'Src_Inventory'!G937</f>
        <v/>
      </c>
      <c r="D864" s="17">
        <f>"AC-"&amp;A864</f>
        <v/>
      </c>
      <c r="E864" s="17">
        <f>'Src_Inventory'!L937</f>
        <v/>
      </c>
      <c r="F864" s="17">
        <f>'Src_Inventory'!M937</f>
        <v/>
      </c>
      <c r="G864" s="17">
        <f>'Src_Inventory'!N937</f>
        <v/>
      </c>
      <c r="H864" s="18">
        <f>'Src_Inventory'!O937</f>
        <v/>
      </c>
      <c r="I864" s="18">
        <f>ROUNDUP(H864,0)</f>
        <v/>
      </c>
      <c r="J864" s="18">
        <f>'Src_Inventory'!E937</f>
        <v/>
      </c>
      <c r="K864" s="18">
        <f>MAX(I864,J864)</f>
        <v/>
      </c>
      <c r="L864" s="19">
        <f>IF(C864="COVERED",'Parameters &amp; Sources'!$B$11,'Parameters &amp; Sources'!$B$12)</f>
        <v/>
      </c>
      <c r="M864" s="19">
        <f>K864*L864</f>
        <v/>
      </c>
      <c r="N864" s="20">
        <f>COUNTIFS('Src_Billing_Aug'!$E$6:$E$774,A864,'Src_Billing_Aug'!$D$6:$D$774,E864)</f>
        <v/>
      </c>
      <c r="O864" s="18">
        <f>IF(N864=0,"",SUMIFS('Src_Billing_Aug'!$I$6:$I$774,'Src_Billing_Aug'!$E$6:$E$774,A864,'Src_Billing_Aug'!$D$6:$D$774,E864))</f>
        <v/>
      </c>
      <c r="P864" s="19">
        <f>IF(N864=0,"",SUMIFS('Src_Billing_Aug'!$L$6:$L$774,'Src_Billing_Aug'!$E$6:$E$774,A864,'Src_Billing_Aug'!$D$6:$D$774,E864))</f>
        <v/>
      </c>
      <c r="Q864" s="19">
        <f>SUMIFS('Src_Billing_Aug'!$M$6:$M$774,'Src_Billing_Aug'!$E$6:$E$774,A864,'Src_Billing_Aug'!$D$6:$D$774,E864)</f>
        <v/>
      </c>
      <c r="R864" s="19">
        <f>Q864-M864</f>
        <v/>
      </c>
      <c r="S864" s="17">
        <f>IF(N864=0,"MISSING CHARGE",IF(N864&gt;1,"DUPLICATE CHARGE",IF(ABS(R864)&lt;0.005,"MATCH","VARIANCE")))</f>
        <v/>
      </c>
      <c r="T864" s="17">
        <f>IF(AND(C864="COVERED",K864&gt;'Parameters &amp; Sources'!$B$13),"BOARD REVIEW - OVER 40 FT","")</f>
        <v/>
      </c>
      <c r="U864" s="17" t="inlineStr">
        <is>
          <t>slip_inventory_2026-08.csv; billing_transactions_2022_2026.csv</t>
        </is>
      </c>
    </row>
    <row r="865">
      <c r="A865" s="21">
        <f>'Src_Inventory'!A938</f>
        <v/>
      </c>
      <c r="B865" s="21">
        <f>'Src_Inventory'!B938</f>
        <v/>
      </c>
      <c r="C865" s="21">
        <f>'Src_Inventory'!G938</f>
        <v/>
      </c>
      <c r="D865" s="21">
        <f>"AC-"&amp;A865</f>
        <v/>
      </c>
      <c r="E865" s="21">
        <f>'Src_Inventory'!L938</f>
        <v/>
      </c>
      <c r="F865" s="21">
        <f>'Src_Inventory'!M938</f>
        <v/>
      </c>
      <c r="G865" s="21">
        <f>'Src_Inventory'!N938</f>
        <v/>
      </c>
      <c r="H865" s="22">
        <f>'Src_Inventory'!O938</f>
        <v/>
      </c>
      <c r="I865" s="22">
        <f>ROUNDUP(H865,0)</f>
        <v/>
      </c>
      <c r="J865" s="22">
        <f>'Src_Inventory'!E938</f>
        <v/>
      </c>
      <c r="K865" s="22">
        <f>MAX(I865,J865)</f>
        <v/>
      </c>
      <c r="L865" s="23">
        <f>IF(C865="COVERED",'Parameters &amp; Sources'!$B$11,'Parameters &amp; Sources'!$B$12)</f>
        <v/>
      </c>
      <c r="M865" s="23">
        <f>K865*L865</f>
        <v/>
      </c>
      <c r="N865" s="24">
        <f>COUNTIFS('Src_Billing_Aug'!$E$6:$E$774,A865,'Src_Billing_Aug'!$D$6:$D$774,E865)</f>
        <v/>
      </c>
      <c r="O865" s="22">
        <f>IF(N865=0,"",SUMIFS('Src_Billing_Aug'!$I$6:$I$774,'Src_Billing_Aug'!$E$6:$E$774,A865,'Src_Billing_Aug'!$D$6:$D$774,E865))</f>
        <v/>
      </c>
      <c r="P865" s="23">
        <f>IF(N865=0,"",SUMIFS('Src_Billing_Aug'!$L$6:$L$774,'Src_Billing_Aug'!$E$6:$E$774,A865,'Src_Billing_Aug'!$D$6:$D$774,E865))</f>
        <v/>
      </c>
      <c r="Q865" s="23">
        <f>SUMIFS('Src_Billing_Aug'!$M$6:$M$774,'Src_Billing_Aug'!$E$6:$E$774,A865,'Src_Billing_Aug'!$D$6:$D$774,E865)</f>
        <v/>
      </c>
      <c r="R865" s="23">
        <f>Q865-M865</f>
        <v/>
      </c>
      <c r="S865" s="21">
        <f>IF(N865=0,"MISSING CHARGE",IF(N865&gt;1,"DUPLICATE CHARGE",IF(ABS(R865)&lt;0.005,"MATCH","VARIANCE")))</f>
        <v/>
      </c>
      <c r="T865" s="21">
        <f>IF(AND(C865="COVERED",K865&gt;'Parameters &amp; Sources'!$B$13),"BOARD REVIEW - OVER 40 FT","")</f>
        <v/>
      </c>
      <c r="U865" s="21" t="inlineStr">
        <is>
          <t>slip_inventory_2026-08.csv; billing_transactions_2022_2026.csv</t>
        </is>
      </c>
    </row>
    <row r="866">
      <c r="A866" s="17">
        <f>'Src_Inventory'!A939</f>
        <v/>
      </c>
      <c r="B866" s="17">
        <f>'Src_Inventory'!B939</f>
        <v/>
      </c>
      <c r="C866" s="17">
        <f>'Src_Inventory'!G939</f>
        <v/>
      </c>
      <c r="D866" s="17">
        <f>"AC-"&amp;A866</f>
        <v/>
      </c>
      <c r="E866" s="17">
        <f>'Src_Inventory'!L939</f>
        <v/>
      </c>
      <c r="F866" s="17">
        <f>'Src_Inventory'!M939</f>
        <v/>
      </c>
      <c r="G866" s="17">
        <f>'Src_Inventory'!N939</f>
        <v/>
      </c>
      <c r="H866" s="18">
        <f>'Src_Inventory'!O939</f>
        <v/>
      </c>
      <c r="I866" s="18">
        <f>ROUNDUP(H866,0)</f>
        <v/>
      </c>
      <c r="J866" s="18">
        <f>'Src_Inventory'!E939</f>
        <v/>
      </c>
      <c r="K866" s="18">
        <f>MAX(I866,J866)</f>
        <v/>
      </c>
      <c r="L866" s="19">
        <f>IF(C866="COVERED",'Parameters &amp; Sources'!$B$11,'Parameters &amp; Sources'!$B$12)</f>
        <v/>
      </c>
      <c r="M866" s="19">
        <f>K866*L866</f>
        <v/>
      </c>
      <c r="N866" s="20">
        <f>COUNTIFS('Src_Billing_Aug'!$E$6:$E$774,A866,'Src_Billing_Aug'!$D$6:$D$774,E866)</f>
        <v/>
      </c>
      <c r="O866" s="18">
        <f>IF(N866=0,"",SUMIFS('Src_Billing_Aug'!$I$6:$I$774,'Src_Billing_Aug'!$E$6:$E$774,A866,'Src_Billing_Aug'!$D$6:$D$774,E866))</f>
        <v/>
      </c>
      <c r="P866" s="19">
        <f>IF(N866=0,"",SUMIFS('Src_Billing_Aug'!$L$6:$L$774,'Src_Billing_Aug'!$E$6:$E$774,A866,'Src_Billing_Aug'!$D$6:$D$774,E866))</f>
        <v/>
      </c>
      <c r="Q866" s="19">
        <f>SUMIFS('Src_Billing_Aug'!$M$6:$M$774,'Src_Billing_Aug'!$E$6:$E$774,A866,'Src_Billing_Aug'!$D$6:$D$774,E866)</f>
        <v/>
      </c>
      <c r="R866" s="19">
        <f>Q866-M866</f>
        <v/>
      </c>
      <c r="S866" s="17">
        <f>IF(N866=0,"MISSING CHARGE",IF(N866&gt;1,"DUPLICATE CHARGE",IF(ABS(R866)&lt;0.005,"MATCH","VARIANCE")))</f>
        <v/>
      </c>
      <c r="T866" s="17">
        <f>IF(AND(C866="COVERED",K866&gt;'Parameters &amp; Sources'!$B$13),"BOARD REVIEW - OVER 40 FT","")</f>
        <v/>
      </c>
      <c r="U866" s="17" t="inlineStr">
        <is>
          <t>slip_inventory_2026-08.csv; billing_transactions_2022_2026.csv</t>
        </is>
      </c>
    </row>
    <row r="867">
      <c r="A867" s="21">
        <f>'Src_Inventory'!A940</f>
        <v/>
      </c>
      <c r="B867" s="21">
        <f>'Src_Inventory'!B940</f>
        <v/>
      </c>
      <c r="C867" s="21">
        <f>'Src_Inventory'!G940</f>
        <v/>
      </c>
      <c r="D867" s="21">
        <f>"AC-"&amp;A867</f>
        <v/>
      </c>
      <c r="E867" s="21">
        <f>'Src_Inventory'!L940</f>
        <v/>
      </c>
      <c r="F867" s="21">
        <f>'Src_Inventory'!M940</f>
        <v/>
      </c>
      <c r="G867" s="21">
        <f>'Src_Inventory'!N940</f>
        <v/>
      </c>
      <c r="H867" s="22">
        <f>'Src_Inventory'!O940</f>
        <v/>
      </c>
      <c r="I867" s="22">
        <f>ROUNDUP(H867,0)</f>
        <v/>
      </c>
      <c r="J867" s="22">
        <f>'Src_Inventory'!E940</f>
        <v/>
      </c>
      <c r="K867" s="22">
        <f>MAX(I867,J867)</f>
        <v/>
      </c>
      <c r="L867" s="23">
        <f>IF(C867="COVERED",'Parameters &amp; Sources'!$B$11,'Parameters &amp; Sources'!$B$12)</f>
        <v/>
      </c>
      <c r="M867" s="23">
        <f>K867*L867</f>
        <v/>
      </c>
      <c r="N867" s="24">
        <f>COUNTIFS('Src_Billing_Aug'!$E$6:$E$774,A867,'Src_Billing_Aug'!$D$6:$D$774,E867)</f>
        <v/>
      </c>
      <c r="O867" s="22">
        <f>IF(N867=0,"",SUMIFS('Src_Billing_Aug'!$I$6:$I$774,'Src_Billing_Aug'!$E$6:$E$774,A867,'Src_Billing_Aug'!$D$6:$D$774,E867))</f>
        <v/>
      </c>
      <c r="P867" s="23">
        <f>IF(N867=0,"",SUMIFS('Src_Billing_Aug'!$L$6:$L$774,'Src_Billing_Aug'!$E$6:$E$774,A867,'Src_Billing_Aug'!$D$6:$D$774,E867))</f>
        <v/>
      </c>
      <c r="Q867" s="23">
        <f>SUMIFS('Src_Billing_Aug'!$M$6:$M$774,'Src_Billing_Aug'!$E$6:$E$774,A867,'Src_Billing_Aug'!$D$6:$D$774,E867)</f>
        <v/>
      </c>
      <c r="R867" s="23">
        <f>Q867-M867</f>
        <v/>
      </c>
      <c r="S867" s="21">
        <f>IF(N867=0,"MISSING CHARGE",IF(N867&gt;1,"DUPLICATE CHARGE",IF(ABS(R867)&lt;0.005,"MATCH","VARIANCE")))</f>
        <v/>
      </c>
      <c r="T867" s="21">
        <f>IF(AND(C867="COVERED",K867&gt;'Parameters &amp; Sources'!$B$13),"BOARD REVIEW - OVER 40 FT","")</f>
        <v/>
      </c>
      <c r="U867" s="21" t="inlineStr">
        <is>
          <t>slip_inventory_2026-08.csv; billing_transactions_2022_2026.csv</t>
        </is>
      </c>
    </row>
    <row r="868">
      <c r="A868" s="17">
        <f>'Src_Inventory'!A941</f>
        <v/>
      </c>
      <c r="B868" s="17">
        <f>'Src_Inventory'!B941</f>
        <v/>
      </c>
      <c r="C868" s="17">
        <f>'Src_Inventory'!G941</f>
        <v/>
      </c>
      <c r="D868" s="17">
        <f>"AC-"&amp;A868</f>
        <v/>
      </c>
      <c r="E868" s="17">
        <f>'Src_Inventory'!L941</f>
        <v/>
      </c>
      <c r="F868" s="17">
        <f>'Src_Inventory'!M941</f>
        <v/>
      </c>
      <c r="G868" s="17">
        <f>'Src_Inventory'!N941</f>
        <v/>
      </c>
      <c r="H868" s="18">
        <f>'Src_Inventory'!O941</f>
        <v/>
      </c>
      <c r="I868" s="18">
        <f>ROUNDUP(H868,0)</f>
        <v/>
      </c>
      <c r="J868" s="18">
        <f>'Src_Inventory'!E941</f>
        <v/>
      </c>
      <c r="K868" s="18">
        <f>MAX(I868,J868)</f>
        <v/>
      </c>
      <c r="L868" s="19">
        <f>IF(C868="COVERED",'Parameters &amp; Sources'!$B$11,'Parameters &amp; Sources'!$B$12)</f>
        <v/>
      </c>
      <c r="M868" s="19">
        <f>K868*L868</f>
        <v/>
      </c>
      <c r="N868" s="20">
        <f>COUNTIFS('Src_Billing_Aug'!$E$6:$E$774,A868,'Src_Billing_Aug'!$D$6:$D$774,E868)</f>
        <v/>
      </c>
      <c r="O868" s="18">
        <f>IF(N868=0,"",SUMIFS('Src_Billing_Aug'!$I$6:$I$774,'Src_Billing_Aug'!$E$6:$E$774,A868,'Src_Billing_Aug'!$D$6:$D$774,E868))</f>
        <v/>
      </c>
      <c r="P868" s="19">
        <f>IF(N868=0,"",SUMIFS('Src_Billing_Aug'!$L$6:$L$774,'Src_Billing_Aug'!$E$6:$E$774,A868,'Src_Billing_Aug'!$D$6:$D$774,E868))</f>
        <v/>
      </c>
      <c r="Q868" s="19">
        <f>SUMIFS('Src_Billing_Aug'!$M$6:$M$774,'Src_Billing_Aug'!$E$6:$E$774,A868,'Src_Billing_Aug'!$D$6:$D$774,E868)</f>
        <v/>
      </c>
      <c r="R868" s="19">
        <f>Q868-M868</f>
        <v/>
      </c>
      <c r="S868" s="17">
        <f>IF(N868=0,"MISSING CHARGE",IF(N868&gt;1,"DUPLICATE CHARGE",IF(ABS(R868)&lt;0.005,"MATCH","VARIANCE")))</f>
        <v/>
      </c>
      <c r="T868" s="17">
        <f>IF(AND(C868="COVERED",K868&gt;'Parameters &amp; Sources'!$B$13),"BOARD REVIEW - OVER 40 FT","")</f>
        <v/>
      </c>
      <c r="U868" s="17" t="inlineStr">
        <is>
          <t>slip_inventory_2026-08.csv; billing_transactions_2022_2026.csv</t>
        </is>
      </c>
    </row>
    <row r="869">
      <c r="A869" s="21">
        <f>'Src_Inventory'!A942</f>
        <v/>
      </c>
      <c r="B869" s="21">
        <f>'Src_Inventory'!B942</f>
        <v/>
      </c>
      <c r="C869" s="21">
        <f>'Src_Inventory'!G942</f>
        <v/>
      </c>
      <c r="D869" s="21">
        <f>"AC-"&amp;A869</f>
        <v/>
      </c>
      <c r="E869" s="21">
        <f>'Src_Inventory'!L942</f>
        <v/>
      </c>
      <c r="F869" s="21">
        <f>'Src_Inventory'!M942</f>
        <v/>
      </c>
      <c r="G869" s="21">
        <f>'Src_Inventory'!N942</f>
        <v/>
      </c>
      <c r="H869" s="22">
        <f>'Src_Inventory'!O942</f>
        <v/>
      </c>
      <c r="I869" s="22">
        <f>ROUNDUP(H869,0)</f>
        <v/>
      </c>
      <c r="J869" s="22">
        <f>'Src_Inventory'!E942</f>
        <v/>
      </c>
      <c r="K869" s="22">
        <f>MAX(I869,J869)</f>
        <v/>
      </c>
      <c r="L869" s="23">
        <f>IF(C869="COVERED",'Parameters &amp; Sources'!$B$11,'Parameters &amp; Sources'!$B$12)</f>
        <v/>
      </c>
      <c r="M869" s="23">
        <f>K869*L869</f>
        <v/>
      </c>
      <c r="N869" s="24">
        <f>COUNTIFS('Src_Billing_Aug'!$E$6:$E$774,A869,'Src_Billing_Aug'!$D$6:$D$774,E869)</f>
        <v/>
      </c>
      <c r="O869" s="22">
        <f>IF(N869=0,"",SUMIFS('Src_Billing_Aug'!$I$6:$I$774,'Src_Billing_Aug'!$E$6:$E$774,A869,'Src_Billing_Aug'!$D$6:$D$774,E869))</f>
        <v/>
      </c>
      <c r="P869" s="23">
        <f>IF(N869=0,"",SUMIFS('Src_Billing_Aug'!$L$6:$L$774,'Src_Billing_Aug'!$E$6:$E$774,A869,'Src_Billing_Aug'!$D$6:$D$774,E869))</f>
        <v/>
      </c>
      <c r="Q869" s="23">
        <f>SUMIFS('Src_Billing_Aug'!$M$6:$M$774,'Src_Billing_Aug'!$E$6:$E$774,A869,'Src_Billing_Aug'!$D$6:$D$774,E869)</f>
        <v/>
      </c>
      <c r="R869" s="23">
        <f>Q869-M869</f>
        <v/>
      </c>
      <c r="S869" s="21">
        <f>IF(N869=0,"MISSING CHARGE",IF(N869&gt;1,"DUPLICATE CHARGE",IF(ABS(R869)&lt;0.005,"MATCH","VARIANCE")))</f>
        <v/>
      </c>
      <c r="T869" s="21">
        <f>IF(AND(C869="COVERED",K869&gt;'Parameters &amp; Sources'!$B$13),"BOARD REVIEW - OVER 40 FT","")</f>
        <v/>
      </c>
      <c r="U869" s="21" t="inlineStr">
        <is>
          <t>slip_inventory_2026-08.csv; billing_transactions_2022_2026.csv</t>
        </is>
      </c>
    </row>
    <row r="870">
      <c r="A870" s="17">
        <f>'Src_Inventory'!A943</f>
        <v/>
      </c>
      <c r="B870" s="17">
        <f>'Src_Inventory'!B943</f>
        <v/>
      </c>
      <c r="C870" s="17">
        <f>'Src_Inventory'!G943</f>
        <v/>
      </c>
      <c r="D870" s="17">
        <f>"AC-"&amp;A870</f>
        <v/>
      </c>
      <c r="E870" s="17">
        <f>'Src_Inventory'!L943</f>
        <v/>
      </c>
      <c r="F870" s="17">
        <f>'Src_Inventory'!M943</f>
        <v/>
      </c>
      <c r="G870" s="17">
        <f>'Src_Inventory'!N943</f>
        <v/>
      </c>
      <c r="H870" s="18">
        <f>'Src_Inventory'!O943</f>
        <v/>
      </c>
      <c r="I870" s="18">
        <f>ROUNDUP(H870,0)</f>
        <v/>
      </c>
      <c r="J870" s="18">
        <f>'Src_Inventory'!E943</f>
        <v/>
      </c>
      <c r="K870" s="18">
        <f>MAX(I870,J870)</f>
        <v/>
      </c>
      <c r="L870" s="19">
        <f>IF(C870="COVERED",'Parameters &amp; Sources'!$B$11,'Parameters &amp; Sources'!$B$12)</f>
        <v/>
      </c>
      <c r="M870" s="19">
        <f>K870*L870</f>
        <v/>
      </c>
      <c r="N870" s="20">
        <f>COUNTIFS('Src_Billing_Aug'!$E$6:$E$774,A870,'Src_Billing_Aug'!$D$6:$D$774,E870)</f>
        <v/>
      </c>
      <c r="O870" s="18">
        <f>IF(N870=0,"",SUMIFS('Src_Billing_Aug'!$I$6:$I$774,'Src_Billing_Aug'!$E$6:$E$774,A870,'Src_Billing_Aug'!$D$6:$D$774,E870))</f>
        <v/>
      </c>
      <c r="P870" s="19">
        <f>IF(N870=0,"",SUMIFS('Src_Billing_Aug'!$L$6:$L$774,'Src_Billing_Aug'!$E$6:$E$774,A870,'Src_Billing_Aug'!$D$6:$D$774,E870))</f>
        <v/>
      </c>
      <c r="Q870" s="19">
        <f>SUMIFS('Src_Billing_Aug'!$M$6:$M$774,'Src_Billing_Aug'!$E$6:$E$774,A870,'Src_Billing_Aug'!$D$6:$D$774,E870)</f>
        <v/>
      </c>
      <c r="R870" s="19">
        <f>Q870-M870</f>
        <v/>
      </c>
      <c r="S870" s="17">
        <f>IF(N870=0,"MISSING CHARGE",IF(N870&gt;1,"DUPLICATE CHARGE",IF(ABS(R870)&lt;0.005,"MATCH","VARIANCE")))</f>
        <v/>
      </c>
      <c r="T870" s="17">
        <f>IF(AND(C870="COVERED",K870&gt;'Parameters &amp; Sources'!$B$13),"BOARD REVIEW - OVER 40 FT","")</f>
        <v/>
      </c>
      <c r="U870" s="17" t="inlineStr">
        <is>
          <t>slip_inventory_2026-08.csv; billing_transactions_2022_2026.csv</t>
        </is>
      </c>
    </row>
    <row r="871">
      <c r="A871" s="21">
        <f>'Src_Inventory'!A944</f>
        <v/>
      </c>
      <c r="B871" s="21">
        <f>'Src_Inventory'!B944</f>
        <v/>
      </c>
      <c r="C871" s="21">
        <f>'Src_Inventory'!G944</f>
        <v/>
      </c>
      <c r="D871" s="21">
        <f>"AC-"&amp;A871</f>
        <v/>
      </c>
      <c r="E871" s="21">
        <f>'Src_Inventory'!L944</f>
        <v/>
      </c>
      <c r="F871" s="21">
        <f>'Src_Inventory'!M944</f>
        <v/>
      </c>
      <c r="G871" s="21">
        <f>'Src_Inventory'!N944</f>
        <v/>
      </c>
      <c r="H871" s="22">
        <f>'Src_Inventory'!O944</f>
        <v/>
      </c>
      <c r="I871" s="22">
        <f>ROUNDUP(H871,0)</f>
        <v/>
      </c>
      <c r="J871" s="22">
        <f>'Src_Inventory'!E944</f>
        <v/>
      </c>
      <c r="K871" s="22">
        <f>MAX(I871,J871)</f>
        <v/>
      </c>
      <c r="L871" s="23">
        <f>IF(C871="COVERED",'Parameters &amp; Sources'!$B$11,'Parameters &amp; Sources'!$B$12)</f>
        <v/>
      </c>
      <c r="M871" s="23">
        <f>K871*L871</f>
        <v/>
      </c>
      <c r="N871" s="24">
        <f>COUNTIFS('Src_Billing_Aug'!$E$6:$E$774,A871,'Src_Billing_Aug'!$D$6:$D$774,E871)</f>
        <v/>
      </c>
      <c r="O871" s="22">
        <f>IF(N871=0,"",SUMIFS('Src_Billing_Aug'!$I$6:$I$774,'Src_Billing_Aug'!$E$6:$E$774,A871,'Src_Billing_Aug'!$D$6:$D$774,E871))</f>
        <v/>
      </c>
      <c r="P871" s="23">
        <f>IF(N871=0,"",SUMIFS('Src_Billing_Aug'!$L$6:$L$774,'Src_Billing_Aug'!$E$6:$E$774,A871,'Src_Billing_Aug'!$D$6:$D$774,E871))</f>
        <v/>
      </c>
      <c r="Q871" s="23">
        <f>SUMIFS('Src_Billing_Aug'!$M$6:$M$774,'Src_Billing_Aug'!$E$6:$E$774,A871,'Src_Billing_Aug'!$D$6:$D$774,E871)</f>
        <v/>
      </c>
      <c r="R871" s="23">
        <f>Q871-M871</f>
        <v/>
      </c>
      <c r="S871" s="21">
        <f>IF(N871=0,"MISSING CHARGE",IF(N871&gt;1,"DUPLICATE CHARGE",IF(ABS(R871)&lt;0.005,"MATCH","VARIANCE")))</f>
        <v/>
      </c>
      <c r="T871" s="21">
        <f>IF(AND(C871="COVERED",K871&gt;'Parameters &amp; Sources'!$B$13),"BOARD REVIEW - OVER 40 FT","")</f>
        <v/>
      </c>
      <c r="U871" s="21" t="inlineStr">
        <is>
          <t>slip_inventory_2026-08.csv; billing_transactions_2022_2026.csv</t>
        </is>
      </c>
    </row>
    <row r="872">
      <c r="A872" s="17">
        <f>'Src_Inventory'!A945</f>
        <v/>
      </c>
      <c r="B872" s="17">
        <f>'Src_Inventory'!B945</f>
        <v/>
      </c>
      <c r="C872" s="17">
        <f>'Src_Inventory'!G945</f>
        <v/>
      </c>
      <c r="D872" s="17">
        <f>"AC-"&amp;A872</f>
        <v/>
      </c>
      <c r="E872" s="17">
        <f>'Src_Inventory'!L945</f>
        <v/>
      </c>
      <c r="F872" s="17">
        <f>'Src_Inventory'!M945</f>
        <v/>
      </c>
      <c r="G872" s="17">
        <f>'Src_Inventory'!N945</f>
        <v/>
      </c>
      <c r="H872" s="18">
        <f>'Src_Inventory'!O945</f>
        <v/>
      </c>
      <c r="I872" s="18">
        <f>ROUNDUP(H872,0)</f>
        <v/>
      </c>
      <c r="J872" s="18">
        <f>'Src_Inventory'!E945</f>
        <v/>
      </c>
      <c r="K872" s="18">
        <f>MAX(I872,J872)</f>
        <v/>
      </c>
      <c r="L872" s="19">
        <f>IF(C872="COVERED",'Parameters &amp; Sources'!$B$11,'Parameters &amp; Sources'!$B$12)</f>
        <v/>
      </c>
      <c r="M872" s="19">
        <f>K872*L872</f>
        <v/>
      </c>
      <c r="N872" s="20">
        <f>COUNTIFS('Src_Billing_Aug'!$E$6:$E$774,A872,'Src_Billing_Aug'!$D$6:$D$774,E872)</f>
        <v/>
      </c>
      <c r="O872" s="18">
        <f>IF(N872=0,"",SUMIFS('Src_Billing_Aug'!$I$6:$I$774,'Src_Billing_Aug'!$E$6:$E$774,A872,'Src_Billing_Aug'!$D$6:$D$774,E872))</f>
        <v/>
      </c>
      <c r="P872" s="19">
        <f>IF(N872=0,"",SUMIFS('Src_Billing_Aug'!$L$6:$L$774,'Src_Billing_Aug'!$E$6:$E$774,A872,'Src_Billing_Aug'!$D$6:$D$774,E872))</f>
        <v/>
      </c>
      <c r="Q872" s="19">
        <f>SUMIFS('Src_Billing_Aug'!$M$6:$M$774,'Src_Billing_Aug'!$E$6:$E$774,A872,'Src_Billing_Aug'!$D$6:$D$774,E872)</f>
        <v/>
      </c>
      <c r="R872" s="19">
        <f>Q872-M872</f>
        <v/>
      </c>
      <c r="S872" s="17">
        <f>IF(N872=0,"MISSING CHARGE",IF(N872&gt;1,"DUPLICATE CHARGE",IF(ABS(R872)&lt;0.005,"MATCH","VARIANCE")))</f>
        <v/>
      </c>
      <c r="T872" s="17">
        <f>IF(AND(C872="COVERED",K872&gt;'Parameters &amp; Sources'!$B$13),"BOARD REVIEW - OVER 40 FT","")</f>
        <v/>
      </c>
      <c r="U872" s="17" t="inlineStr">
        <is>
          <t>slip_inventory_2026-08.csv; billing_transactions_2022_2026.csv</t>
        </is>
      </c>
    </row>
    <row r="873">
      <c r="A873" s="21">
        <f>'Src_Inventory'!A946</f>
        <v/>
      </c>
      <c r="B873" s="21">
        <f>'Src_Inventory'!B946</f>
        <v/>
      </c>
      <c r="C873" s="21">
        <f>'Src_Inventory'!G946</f>
        <v/>
      </c>
      <c r="D873" s="21">
        <f>"AC-"&amp;A873</f>
        <v/>
      </c>
      <c r="E873" s="21">
        <f>'Src_Inventory'!L946</f>
        <v/>
      </c>
      <c r="F873" s="21">
        <f>'Src_Inventory'!M946</f>
        <v/>
      </c>
      <c r="G873" s="21">
        <f>'Src_Inventory'!N946</f>
        <v/>
      </c>
      <c r="H873" s="22">
        <f>'Src_Inventory'!O946</f>
        <v/>
      </c>
      <c r="I873" s="22">
        <f>ROUNDUP(H873,0)</f>
        <v/>
      </c>
      <c r="J873" s="22">
        <f>'Src_Inventory'!E946</f>
        <v/>
      </c>
      <c r="K873" s="22">
        <f>MAX(I873,J873)</f>
        <v/>
      </c>
      <c r="L873" s="23">
        <f>IF(C873="COVERED",'Parameters &amp; Sources'!$B$11,'Parameters &amp; Sources'!$B$12)</f>
        <v/>
      </c>
      <c r="M873" s="23">
        <f>K873*L873</f>
        <v/>
      </c>
      <c r="N873" s="24">
        <f>COUNTIFS('Src_Billing_Aug'!$E$6:$E$774,A873,'Src_Billing_Aug'!$D$6:$D$774,E873)</f>
        <v/>
      </c>
      <c r="O873" s="22">
        <f>IF(N873=0,"",SUMIFS('Src_Billing_Aug'!$I$6:$I$774,'Src_Billing_Aug'!$E$6:$E$774,A873,'Src_Billing_Aug'!$D$6:$D$774,E873))</f>
        <v/>
      </c>
      <c r="P873" s="23">
        <f>IF(N873=0,"",SUMIFS('Src_Billing_Aug'!$L$6:$L$774,'Src_Billing_Aug'!$E$6:$E$774,A873,'Src_Billing_Aug'!$D$6:$D$774,E873))</f>
        <v/>
      </c>
      <c r="Q873" s="23">
        <f>SUMIFS('Src_Billing_Aug'!$M$6:$M$774,'Src_Billing_Aug'!$E$6:$E$774,A873,'Src_Billing_Aug'!$D$6:$D$774,E873)</f>
        <v/>
      </c>
      <c r="R873" s="23">
        <f>Q873-M873</f>
        <v/>
      </c>
      <c r="S873" s="21">
        <f>IF(N873=0,"MISSING CHARGE",IF(N873&gt;1,"DUPLICATE CHARGE",IF(ABS(R873)&lt;0.005,"MATCH","VARIANCE")))</f>
        <v/>
      </c>
      <c r="T873" s="21">
        <f>IF(AND(C873="COVERED",K873&gt;'Parameters &amp; Sources'!$B$13),"BOARD REVIEW - OVER 40 FT","")</f>
        <v/>
      </c>
      <c r="U873" s="21" t="inlineStr">
        <is>
          <t>slip_inventory_2026-08.csv; billing_transactions_2022_2026.csv</t>
        </is>
      </c>
    </row>
    <row r="874">
      <c r="A874" s="17">
        <f>'Src_Inventory'!A947</f>
        <v/>
      </c>
      <c r="B874" s="17">
        <f>'Src_Inventory'!B947</f>
        <v/>
      </c>
      <c r="C874" s="17">
        <f>'Src_Inventory'!G947</f>
        <v/>
      </c>
      <c r="D874" s="17">
        <f>"AC-"&amp;A874</f>
        <v/>
      </c>
      <c r="E874" s="17">
        <f>'Src_Inventory'!L947</f>
        <v/>
      </c>
      <c r="F874" s="17">
        <f>'Src_Inventory'!M947</f>
        <v/>
      </c>
      <c r="G874" s="17">
        <f>'Src_Inventory'!N947</f>
        <v/>
      </c>
      <c r="H874" s="18">
        <f>'Src_Inventory'!O947</f>
        <v/>
      </c>
      <c r="I874" s="18">
        <f>ROUNDUP(H874,0)</f>
        <v/>
      </c>
      <c r="J874" s="18">
        <f>'Src_Inventory'!E947</f>
        <v/>
      </c>
      <c r="K874" s="18">
        <f>MAX(I874,J874)</f>
        <v/>
      </c>
      <c r="L874" s="19">
        <f>IF(C874="COVERED",'Parameters &amp; Sources'!$B$11,'Parameters &amp; Sources'!$B$12)</f>
        <v/>
      </c>
      <c r="M874" s="19">
        <f>K874*L874</f>
        <v/>
      </c>
      <c r="N874" s="20">
        <f>COUNTIFS('Src_Billing_Aug'!$E$6:$E$774,A874,'Src_Billing_Aug'!$D$6:$D$774,E874)</f>
        <v/>
      </c>
      <c r="O874" s="18">
        <f>IF(N874=0,"",SUMIFS('Src_Billing_Aug'!$I$6:$I$774,'Src_Billing_Aug'!$E$6:$E$774,A874,'Src_Billing_Aug'!$D$6:$D$774,E874))</f>
        <v/>
      </c>
      <c r="P874" s="19">
        <f>IF(N874=0,"",SUMIFS('Src_Billing_Aug'!$L$6:$L$774,'Src_Billing_Aug'!$E$6:$E$774,A874,'Src_Billing_Aug'!$D$6:$D$774,E874))</f>
        <v/>
      </c>
      <c r="Q874" s="19">
        <f>SUMIFS('Src_Billing_Aug'!$M$6:$M$774,'Src_Billing_Aug'!$E$6:$E$774,A874,'Src_Billing_Aug'!$D$6:$D$774,E874)</f>
        <v/>
      </c>
      <c r="R874" s="19">
        <f>Q874-M874</f>
        <v/>
      </c>
      <c r="S874" s="17">
        <f>IF(N874=0,"MISSING CHARGE",IF(N874&gt;1,"DUPLICATE CHARGE",IF(ABS(R874)&lt;0.005,"MATCH","VARIANCE")))</f>
        <v/>
      </c>
      <c r="T874" s="17">
        <f>IF(AND(C874="COVERED",K874&gt;'Parameters &amp; Sources'!$B$13),"BOARD REVIEW - OVER 40 FT","")</f>
        <v/>
      </c>
      <c r="U874" s="17" t="inlineStr">
        <is>
          <t>slip_inventory_2026-08.csv; billing_transactions_2022_2026.csv</t>
        </is>
      </c>
    </row>
    <row r="875">
      <c r="A875" s="21">
        <f>'Src_Inventory'!A948</f>
        <v/>
      </c>
      <c r="B875" s="21">
        <f>'Src_Inventory'!B948</f>
        <v/>
      </c>
      <c r="C875" s="21">
        <f>'Src_Inventory'!G948</f>
        <v/>
      </c>
      <c r="D875" s="21">
        <f>"AC-"&amp;A875</f>
        <v/>
      </c>
      <c r="E875" s="21">
        <f>'Src_Inventory'!L948</f>
        <v/>
      </c>
      <c r="F875" s="21">
        <f>'Src_Inventory'!M948</f>
        <v/>
      </c>
      <c r="G875" s="21">
        <f>'Src_Inventory'!N948</f>
        <v/>
      </c>
      <c r="H875" s="22">
        <f>'Src_Inventory'!O948</f>
        <v/>
      </c>
      <c r="I875" s="22">
        <f>ROUNDUP(H875,0)</f>
        <v/>
      </c>
      <c r="J875" s="22">
        <f>'Src_Inventory'!E948</f>
        <v/>
      </c>
      <c r="K875" s="22">
        <f>MAX(I875,J875)</f>
        <v/>
      </c>
      <c r="L875" s="23">
        <f>IF(C875="COVERED",'Parameters &amp; Sources'!$B$11,'Parameters &amp; Sources'!$B$12)</f>
        <v/>
      </c>
      <c r="M875" s="23">
        <f>K875*L875</f>
        <v/>
      </c>
      <c r="N875" s="24">
        <f>COUNTIFS('Src_Billing_Aug'!$E$6:$E$774,A875,'Src_Billing_Aug'!$D$6:$D$774,E875)</f>
        <v/>
      </c>
      <c r="O875" s="22">
        <f>IF(N875=0,"",SUMIFS('Src_Billing_Aug'!$I$6:$I$774,'Src_Billing_Aug'!$E$6:$E$774,A875,'Src_Billing_Aug'!$D$6:$D$774,E875))</f>
        <v/>
      </c>
      <c r="P875" s="23">
        <f>IF(N875=0,"",SUMIFS('Src_Billing_Aug'!$L$6:$L$774,'Src_Billing_Aug'!$E$6:$E$774,A875,'Src_Billing_Aug'!$D$6:$D$774,E875))</f>
        <v/>
      </c>
      <c r="Q875" s="23">
        <f>SUMIFS('Src_Billing_Aug'!$M$6:$M$774,'Src_Billing_Aug'!$E$6:$E$774,A875,'Src_Billing_Aug'!$D$6:$D$774,E875)</f>
        <v/>
      </c>
      <c r="R875" s="23">
        <f>Q875-M875</f>
        <v/>
      </c>
      <c r="S875" s="21">
        <f>IF(N875=0,"MISSING CHARGE",IF(N875&gt;1,"DUPLICATE CHARGE",IF(ABS(R875)&lt;0.005,"MATCH","VARIANCE")))</f>
        <v/>
      </c>
      <c r="T875" s="21">
        <f>IF(AND(C875="COVERED",K875&gt;'Parameters &amp; Sources'!$B$13),"BOARD REVIEW - OVER 40 FT","")</f>
        <v/>
      </c>
      <c r="U875" s="21" t="inlineStr">
        <is>
          <t>slip_inventory_2026-08.csv; billing_transactions_2022_2026.csv</t>
        </is>
      </c>
    </row>
    <row r="876">
      <c r="A876" s="17">
        <f>'Src_Inventory'!A949</f>
        <v/>
      </c>
      <c r="B876" s="17">
        <f>'Src_Inventory'!B949</f>
        <v/>
      </c>
      <c r="C876" s="17">
        <f>'Src_Inventory'!G949</f>
        <v/>
      </c>
      <c r="D876" s="17">
        <f>"AC-"&amp;A876</f>
        <v/>
      </c>
      <c r="E876" s="17">
        <f>'Src_Inventory'!L949</f>
        <v/>
      </c>
      <c r="F876" s="17">
        <f>'Src_Inventory'!M949</f>
        <v/>
      </c>
      <c r="G876" s="17">
        <f>'Src_Inventory'!N949</f>
        <v/>
      </c>
      <c r="H876" s="18">
        <f>'Src_Inventory'!O949</f>
        <v/>
      </c>
      <c r="I876" s="18">
        <f>ROUNDUP(H876,0)</f>
        <v/>
      </c>
      <c r="J876" s="18">
        <f>'Src_Inventory'!E949</f>
        <v/>
      </c>
      <c r="K876" s="18">
        <f>MAX(I876,J876)</f>
        <v/>
      </c>
      <c r="L876" s="19">
        <f>IF(C876="COVERED",'Parameters &amp; Sources'!$B$11,'Parameters &amp; Sources'!$B$12)</f>
        <v/>
      </c>
      <c r="M876" s="19">
        <f>K876*L876</f>
        <v/>
      </c>
      <c r="N876" s="20">
        <f>COUNTIFS('Src_Billing_Aug'!$E$6:$E$774,A876,'Src_Billing_Aug'!$D$6:$D$774,E876)</f>
        <v/>
      </c>
      <c r="O876" s="18">
        <f>IF(N876=0,"",SUMIFS('Src_Billing_Aug'!$I$6:$I$774,'Src_Billing_Aug'!$E$6:$E$774,A876,'Src_Billing_Aug'!$D$6:$D$774,E876))</f>
        <v/>
      </c>
      <c r="P876" s="19">
        <f>IF(N876=0,"",SUMIFS('Src_Billing_Aug'!$L$6:$L$774,'Src_Billing_Aug'!$E$6:$E$774,A876,'Src_Billing_Aug'!$D$6:$D$774,E876))</f>
        <v/>
      </c>
      <c r="Q876" s="19">
        <f>SUMIFS('Src_Billing_Aug'!$M$6:$M$774,'Src_Billing_Aug'!$E$6:$E$774,A876,'Src_Billing_Aug'!$D$6:$D$774,E876)</f>
        <v/>
      </c>
      <c r="R876" s="19">
        <f>Q876-M876</f>
        <v/>
      </c>
      <c r="S876" s="17">
        <f>IF(N876=0,"MISSING CHARGE",IF(N876&gt;1,"DUPLICATE CHARGE",IF(ABS(R876)&lt;0.005,"MATCH","VARIANCE")))</f>
        <v/>
      </c>
      <c r="T876" s="17">
        <f>IF(AND(C876="COVERED",K876&gt;'Parameters &amp; Sources'!$B$13),"BOARD REVIEW - OVER 40 FT","")</f>
        <v/>
      </c>
      <c r="U876" s="17" t="inlineStr">
        <is>
          <t>slip_inventory_2026-08.csv; billing_transactions_2022_2026.csv</t>
        </is>
      </c>
    </row>
    <row r="877">
      <c r="A877" s="21">
        <f>'Src_Inventory'!A950</f>
        <v/>
      </c>
      <c r="B877" s="21">
        <f>'Src_Inventory'!B950</f>
        <v/>
      </c>
      <c r="C877" s="21">
        <f>'Src_Inventory'!G950</f>
        <v/>
      </c>
      <c r="D877" s="21">
        <f>"AC-"&amp;A877</f>
        <v/>
      </c>
      <c r="E877" s="21">
        <f>'Src_Inventory'!L950</f>
        <v/>
      </c>
      <c r="F877" s="21">
        <f>'Src_Inventory'!M950</f>
        <v/>
      </c>
      <c r="G877" s="21">
        <f>'Src_Inventory'!N950</f>
        <v/>
      </c>
      <c r="H877" s="22">
        <f>'Src_Inventory'!O950</f>
        <v/>
      </c>
      <c r="I877" s="22">
        <f>ROUNDUP(H877,0)</f>
        <v/>
      </c>
      <c r="J877" s="22">
        <f>'Src_Inventory'!E950</f>
        <v/>
      </c>
      <c r="K877" s="22">
        <f>MAX(I877,J877)</f>
        <v/>
      </c>
      <c r="L877" s="23">
        <f>IF(C877="COVERED",'Parameters &amp; Sources'!$B$11,'Parameters &amp; Sources'!$B$12)</f>
        <v/>
      </c>
      <c r="M877" s="23">
        <f>K877*L877</f>
        <v/>
      </c>
      <c r="N877" s="24">
        <f>COUNTIFS('Src_Billing_Aug'!$E$6:$E$774,A877,'Src_Billing_Aug'!$D$6:$D$774,E877)</f>
        <v/>
      </c>
      <c r="O877" s="22">
        <f>IF(N877=0,"",SUMIFS('Src_Billing_Aug'!$I$6:$I$774,'Src_Billing_Aug'!$E$6:$E$774,A877,'Src_Billing_Aug'!$D$6:$D$774,E877))</f>
        <v/>
      </c>
      <c r="P877" s="23">
        <f>IF(N877=0,"",SUMIFS('Src_Billing_Aug'!$L$6:$L$774,'Src_Billing_Aug'!$E$6:$E$774,A877,'Src_Billing_Aug'!$D$6:$D$774,E877))</f>
        <v/>
      </c>
      <c r="Q877" s="23">
        <f>SUMIFS('Src_Billing_Aug'!$M$6:$M$774,'Src_Billing_Aug'!$E$6:$E$774,A877,'Src_Billing_Aug'!$D$6:$D$774,E877)</f>
        <v/>
      </c>
      <c r="R877" s="23">
        <f>Q877-M877</f>
        <v/>
      </c>
      <c r="S877" s="21">
        <f>IF(N877=0,"MISSING CHARGE",IF(N877&gt;1,"DUPLICATE CHARGE",IF(ABS(R877)&lt;0.005,"MATCH","VARIANCE")))</f>
        <v/>
      </c>
      <c r="T877" s="21">
        <f>IF(AND(C877="COVERED",K877&gt;'Parameters &amp; Sources'!$B$13),"BOARD REVIEW - OVER 40 FT","")</f>
        <v/>
      </c>
      <c r="U877" s="21" t="inlineStr">
        <is>
          <t>slip_inventory_2026-08.csv; billing_transactions_2022_2026.csv</t>
        </is>
      </c>
    </row>
    <row r="878">
      <c r="A878" s="17">
        <f>'Src_Inventory'!A951</f>
        <v/>
      </c>
      <c r="B878" s="17">
        <f>'Src_Inventory'!B951</f>
        <v/>
      </c>
      <c r="C878" s="17">
        <f>'Src_Inventory'!G951</f>
        <v/>
      </c>
      <c r="D878" s="17">
        <f>"AC-"&amp;A878</f>
        <v/>
      </c>
      <c r="E878" s="17">
        <f>'Src_Inventory'!L951</f>
        <v/>
      </c>
      <c r="F878" s="17">
        <f>'Src_Inventory'!M951</f>
        <v/>
      </c>
      <c r="G878" s="17">
        <f>'Src_Inventory'!N951</f>
        <v/>
      </c>
      <c r="H878" s="18">
        <f>'Src_Inventory'!O951</f>
        <v/>
      </c>
      <c r="I878" s="18">
        <f>ROUNDUP(H878,0)</f>
        <v/>
      </c>
      <c r="J878" s="18">
        <f>'Src_Inventory'!E951</f>
        <v/>
      </c>
      <c r="K878" s="18">
        <f>MAX(I878,J878)</f>
        <v/>
      </c>
      <c r="L878" s="19">
        <f>IF(C878="COVERED",'Parameters &amp; Sources'!$B$11,'Parameters &amp; Sources'!$B$12)</f>
        <v/>
      </c>
      <c r="M878" s="19">
        <f>K878*L878</f>
        <v/>
      </c>
      <c r="N878" s="20">
        <f>COUNTIFS('Src_Billing_Aug'!$E$6:$E$774,A878,'Src_Billing_Aug'!$D$6:$D$774,E878)</f>
        <v/>
      </c>
      <c r="O878" s="18">
        <f>IF(N878=0,"",SUMIFS('Src_Billing_Aug'!$I$6:$I$774,'Src_Billing_Aug'!$E$6:$E$774,A878,'Src_Billing_Aug'!$D$6:$D$774,E878))</f>
        <v/>
      </c>
      <c r="P878" s="19">
        <f>IF(N878=0,"",SUMIFS('Src_Billing_Aug'!$L$6:$L$774,'Src_Billing_Aug'!$E$6:$E$774,A878,'Src_Billing_Aug'!$D$6:$D$774,E878))</f>
        <v/>
      </c>
      <c r="Q878" s="19">
        <f>SUMIFS('Src_Billing_Aug'!$M$6:$M$774,'Src_Billing_Aug'!$E$6:$E$774,A878,'Src_Billing_Aug'!$D$6:$D$774,E878)</f>
        <v/>
      </c>
      <c r="R878" s="19">
        <f>Q878-M878</f>
        <v/>
      </c>
      <c r="S878" s="17">
        <f>IF(N878=0,"MISSING CHARGE",IF(N878&gt;1,"DUPLICATE CHARGE",IF(ABS(R878)&lt;0.005,"MATCH","VARIANCE")))</f>
        <v/>
      </c>
      <c r="T878" s="17">
        <f>IF(AND(C878="COVERED",K878&gt;'Parameters &amp; Sources'!$B$13),"BOARD REVIEW - OVER 40 FT","")</f>
        <v/>
      </c>
      <c r="U878" s="17" t="inlineStr">
        <is>
          <t>slip_inventory_2026-08.csv; billing_transactions_2022_2026.csv</t>
        </is>
      </c>
    </row>
    <row r="879">
      <c r="A879" s="21">
        <f>'Src_Inventory'!A952</f>
        <v/>
      </c>
      <c r="B879" s="21">
        <f>'Src_Inventory'!B952</f>
        <v/>
      </c>
      <c r="C879" s="21">
        <f>'Src_Inventory'!G952</f>
        <v/>
      </c>
      <c r="D879" s="21">
        <f>"AC-"&amp;A879</f>
        <v/>
      </c>
      <c r="E879" s="21">
        <f>'Src_Inventory'!L952</f>
        <v/>
      </c>
      <c r="F879" s="21">
        <f>'Src_Inventory'!M952</f>
        <v/>
      </c>
      <c r="G879" s="21">
        <f>'Src_Inventory'!N952</f>
        <v/>
      </c>
      <c r="H879" s="22">
        <f>'Src_Inventory'!O952</f>
        <v/>
      </c>
      <c r="I879" s="22">
        <f>ROUNDUP(H879,0)</f>
        <v/>
      </c>
      <c r="J879" s="22">
        <f>'Src_Inventory'!E952</f>
        <v/>
      </c>
      <c r="K879" s="22">
        <f>MAX(I879,J879)</f>
        <v/>
      </c>
      <c r="L879" s="23">
        <f>IF(C879="COVERED",'Parameters &amp; Sources'!$B$11,'Parameters &amp; Sources'!$B$12)</f>
        <v/>
      </c>
      <c r="M879" s="23">
        <f>K879*L879</f>
        <v/>
      </c>
      <c r="N879" s="24">
        <f>COUNTIFS('Src_Billing_Aug'!$E$6:$E$774,A879,'Src_Billing_Aug'!$D$6:$D$774,E879)</f>
        <v/>
      </c>
      <c r="O879" s="22">
        <f>IF(N879=0,"",SUMIFS('Src_Billing_Aug'!$I$6:$I$774,'Src_Billing_Aug'!$E$6:$E$774,A879,'Src_Billing_Aug'!$D$6:$D$774,E879))</f>
        <v/>
      </c>
      <c r="P879" s="23">
        <f>IF(N879=0,"",SUMIFS('Src_Billing_Aug'!$L$6:$L$774,'Src_Billing_Aug'!$E$6:$E$774,A879,'Src_Billing_Aug'!$D$6:$D$774,E879))</f>
        <v/>
      </c>
      <c r="Q879" s="23">
        <f>SUMIFS('Src_Billing_Aug'!$M$6:$M$774,'Src_Billing_Aug'!$E$6:$E$774,A879,'Src_Billing_Aug'!$D$6:$D$774,E879)</f>
        <v/>
      </c>
      <c r="R879" s="23">
        <f>Q879-M879</f>
        <v/>
      </c>
      <c r="S879" s="21">
        <f>IF(N879=0,"MISSING CHARGE",IF(N879&gt;1,"DUPLICATE CHARGE",IF(ABS(R879)&lt;0.005,"MATCH","VARIANCE")))</f>
        <v/>
      </c>
      <c r="T879" s="21">
        <f>IF(AND(C879="COVERED",K879&gt;'Parameters &amp; Sources'!$B$13),"BOARD REVIEW - OVER 40 FT","")</f>
        <v/>
      </c>
      <c r="U879" s="21" t="inlineStr">
        <is>
          <t>slip_inventory_2026-08.csv; billing_transactions_2022_2026.csv</t>
        </is>
      </c>
    </row>
    <row r="880">
      <c r="A880" s="17">
        <f>'Src_Inventory'!A953</f>
        <v/>
      </c>
      <c r="B880" s="17">
        <f>'Src_Inventory'!B953</f>
        <v/>
      </c>
      <c r="C880" s="17">
        <f>'Src_Inventory'!G953</f>
        <v/>
      </c>
      <c r="D880" s="17">
        <f>"AC-"&amp;A880</f>
        <v/>
      </c>
      <c r="E880" s="17">
        <f>'Src_Inventory'!L953</f>
        <v/>
      </c>
      <c r="F880" s="17">
        <f>'Src_Inventory'!M953</f>
        <v/>
      </c>
      <c r="G880" s="17">
        <f>'Src_Inventory'!N953</f>
        <v/>
      </c>
      <c r="H880" s="18">
        <f>'Src_Inventory'!O953</f>
        <v/>
      </c>
      <c r="I880" s="18">
        <f>ROUNDUP(H880,0)</f>
        <v/>
      </c>
      <c r="J880" s="18">
        <f>'Src_Inventory'!E953</f>
        <v/>
      </c>
      <c r="K880" s="18">
        <f>MAX(I880,J880)</f>
        <v/>
      </c>
      <c r="L880" s="19">
        <f>IF(C880="COVERED",'Parameters &amp; Sources'!$B$11,'Parameters &amp; Sources'!$B$12)</f>
        <v/>
      </c>
      <c r="M880" s="19">
        <f>K880*L880</f>
        <v/>
      </c>
      <c r="N880" s="20">
        <f>COUNTIFS('Src_Billing_Aug'!$E$6:$E$774,A880,'Src_Billing_Aug'!$D$6:$D$774,E880)</f>
        <v/>
      </c>
      <c r="O880" s="18">
        <f>IF(N880=0,"",SUMIFS('Src_Billing_Aug'!$I$6:$I$774,'Src_Billing_Aug'!$E$6:$E$774,A880,'Src_Billing_Aug'!$D$6:$D$774,E880))</f>
        <v/>
      </c>
      <c r="P880" s="19">
        <f>IF(N880=0,"",SUMIFS('Src_Billing_Aug'!$L$6:$L$774,'Src_Billing_Aug'!$E$6:$E$774,A880,'Src_Billing_Aug'!$D$6:$D$774,E880))</f>
        <v/>
      </c>
      <c r="Q880" s="19">
        <f>SUMIFS('Src_Billing_Aug'!$M$6:$M$774,'Src_Billing_Aug'!$E$6:$E$774,A880,'Src_Billing_Aug'!$D$6:$D$774,E880)</f>
        <v/>
      </c>
      <c r="R880" s="19">
        <f>Q880-M880</f>
        <v/>
      </c>
      <c r="S880" s="17">
        <f>IF(N880=0,"MISSING CHARGE",IF(N880&gt;1,"DUPLICATE CHARGE",IF(ABS(R880)&lt;0.005,"MATCH","VARIANCE")))</f>
        <v/>
      </c>
      <c r="T880" s="17">
        <f>IF(AND(C880="COVERED",K880&gt;'Parameters &amp; Sources'!$B$13),"BOARD REVIEW - OVER 40 FT","")</f>
        <v/>
      </c>
      <c r="U880" s="17" t="inlineStr">
        <is>
          <t>slip_inventory_2026-08.csv; billing_transactions_2022_2026.csv</t>
        </is>
      </c>
    </row>
    <row r="881">
      <c r="A881" s="21">
        <f>'Src_Inventory'!A954</f>
        <v/>
      </c>
      <c r="B881" s="21">
        <f>'Src_Inventory'!B954</f>
        <v/>
      </c>
      <c r="C881" s="21">
        <f>'Src_Inventory'!G954</f>
        <v/>
      </c>
      <c r="D881" s="21">
        <f>"AC-"&amp;A881</f>
        <v/>
      </c>
      <c r="E881" s="21">
        <f>'Src_Inventory'!L954</f>
        <v/>
      </c>
      <c r="F881" s="21">
        <f>'Src_Inventory'!M954</f>
        <v/>
      </c>
      <c r="G881" s="21">
        <f>'Src_Inventory'!N954</f>
        <v/>
      </c>
      <c r="H881" s="22">
        <f>'Src_Inventory'!O954</f>
        <v/>
      </c>
      <c r="I881" s="22">
        <f>ROUNDUP(H881,0)</f>
        <v/>
      </c>
      <c r="J881" s="22">
        <f>'Src_Inventory'!E954</f>
        <v/>
      </c>
      <c r="K881" s="22">
        <f>MAX(I881,J881)</f>
        <v/>
      </c>
      <c r="L881" s="23">
        <f>IF(C881="COVERED",'Parameters &amp; Sources'!$B$11,'Parameters &amp; Sources'!$B$12)</f>
        <v/>
      </c>
      <c r="M881" s="23">
        <f>K881*L881</f>
        <v/>
      </c>
      <c r="N881" s="24">
        <f>COUNTIFS('Src_Billing_Aug'!$E$6:$E$774,A881,'Src_Billing_Aug'!$D$6:$D$774,E881)</f>
        <v/>
      </c>
      <c r="O881" s="22">
        <f>IF(N881=0,"",SUMIFS('Src_Billing_Aug'!$I$6:$I$774,'Src_Billing_Aug'!$E$6:$E$774,A881,'Src_Billing_Aug'!$D$6:$D$774,E881))</f>
        <v/>
      </c>
      <c r="P881" s="23">
        <f>IF(N881=0,"",SUMIFS('Src_Billing_Aug'!$L$6:$L$774,'Src_Billing_Aug'!$E$6:$E$774,A881,'Src_Billing_Aug'!$D$6:$D$774,E881))</f>
        <v/>
      </c>
      <c r="Q881" s="23">
        <f>SUMIFS('Src_Billing_Aug'!$M$6:$M$774,'Src_Billing_Aug'!$E$6:$E$774,A881,'Src_Billing_Aug'!$D$6:$D$774,E881)</f>
        <v/>
      </c>
      <c r="R881" s="23">
        <f>Q881-M881</f>
        <v/>
      </c>
      <c r="S881" s="21">
        <f>IF(N881=0,"MISSING CHARGE",IF(N881&gt;1,"DUPLICATE CHARGE",IF(ABS(R881)&lt;0.005,"MATCH","VARIANCE")))</f>
        <v/>
      </c>
      <c r="T881" s="21">
        <f>IF(AND(C881="COVERED",K881&gt;'Parameters &amp; Sources'!$B$13),"BOARD REVIEW - OVER 40 FT","")</f>
        <v/>
      </c>
      <c r="U881" s="21" t="inlineStr">
        <is>
          <t>slip_inventory_2026-08.csv; billing_transactions_2022_2026.csv</t>
        </is>
      </c>
    </row>
    <row r="882">
      <c r="A882" s="17">
        <f>'Src_Inventory'!A955</f>
        <v/>
      </c>
      <c r="B882" s="17">
        <f>'Src_Inventory'!B955</f>
        <v/>
      </c>
      <c r="C882" s="17">
        <f>'Src_Inventory'!G955</f>
        <v/>
      </c>
      <c r="D882" s="17">
        <f>"AC-"&amp;A882</f>
        <v/>
      </c>
      <c r="E882" s="17">
        <f>'Src_Inventory'!L955</f>
        <v/>
      </c>
      <c r="F882" s="17">
        <f>'Src_Inventory'!M955</f>
        <v/>
      </c>
      <c r="G882" s="17">
        <f>'Src_Inventory'!N955</f>
        <v/>
      </c>
      <c r="H882" s="18">
        <f>'Src_Inventory'!O955</f>
        <v/>
      </c>
      <c r="I882" s="18">
        <f>ROUNDUP(H882,0)</f>
        <v/>
      </c>
      <c r="J882" s="18">
        <f>'Src_Inventory'!E955</f>
        <v/>
      </c>
      <c r="K882" s="18">
        <f>MAX(I882,J882)</f>
        <v/>
      </c>
      <c r="L882" s="19">
        <f>IF(C882="COVERED",'Parameters &amp; Sources'!$B$11,'Parameters &amp; Sources'!$B$12)</f>
        <v/>
      </c>
      <c r="M882" s="19">
        <f>K882*L882</f>
        <v/>
      </c>
      <c r="N882" s="20">
        <f>COUNTIFS('Src_Billing_Aug'!$E$6:$E$774,A882,'Src_Billing_Aug'!$D$6:$D$774,E882)</f>
        <v/>
      </c>
      <c r="O882" s="18">
        <f>IF(N882=0,"",SUMIFS('Src_Billing_Aug'!$I$6:$I$774,'Src_Billing_Aug'!$E$6:$E$774,A882,'Src_Billing_Aug'!$D$6:$D$774,E882))</f>
        <v/>
      </c>
      <c r="P882" s="19">
        <f>IF(N882=0,"",SUMIFS('Src_Billing_Aug'!$L$6:$L$774,'Src_Billing_Aug'!$E$6:$E$774,A882,'Src_Billing_Aug'!$D$6:$D$774,E882))</f>
        <v/>
      </c>
      <c r="Q882" s="19">
        <f>SUMIFS('Src_Billing_Aug'!$M$6:$M$774,'Src_Billing_Aug'!$E$6:$E$774,A882,'Src_Billing_Aug'!$D$6:$D$774,E882)</f>
        <v/>
      </c>
      <c r="R882" s="19">
        <f>Q882-M882</f>
        <v/>
      </c>
      <c r="S882" s="17">
        <f>IF(N882=0,"MISSING CHARGE",IF(N882&gt;1,"DUPLICATE CHARGE",IF(ABS(R882)&lt;0.005,"MATCH","VARIANCE")))</f>
        <v/>
      </c>
      <c r="T882" s="17">
        <f>IF(AND(C882="COVERED",K882&gt;'Parameters &amp; Sources'!$B$13),"BOARD REVIEW - OVER 40 FT","")</f>
        <v/>
      </c>
      <c r="U882" s="17" t="inlineStr">
        <is>
          <t>slip_inventory_2026-08.csv; billing_transactions_2022_2026.csv</t>
        </is>
      </c>
    </row>
    <row r="883">
      <c r="A883" s="21">
        <f>'Src_Inventory'!A956</f>
        <v/>
      </c>
      <c r="B883" s="21">
        <f>'Src_Inventory'!B956</f>
        <v/>
      </c>
      <c r="C883" s="21">
        <f>'Src_Inventory'!G956</f>
        <v/>
      </c>
      <c r="D883" s="21">
        <f>"AC-"&amp;A883</f>
        <v/>
      </c>
      <c r="E883" s="21">
        <f>'Src_Inventory'!L956</f>
        <v/>
      </c>
      <c r="F883" s="21">
        <f>'Src_Inventory'!M956</f>
        <v/>
      </c>
      <c r="G883" s="21">
        <f>'Src_Inventory'!N956</f>
        <v/>
      </c>
      <c r="H883" s="22">
        <f>'Src_Inventory'!O956</f>
        <v/>
      </c>
      <c r="I883" s="22">
        <f>ROUNDUP(H883,0)</f>
        <v/>
      </c>
      <c r="J883" s="22">
        <f>'Src_Inventory'!E956</f>
        <v/>
      </c>
      <c r="K883" s="22">
        <f>MAX(I883,J883)</f>
        <v/>
      </c>
      <c r="L883" s="23">
        <f>IF(C883="COVERED",'Parameters &amp; Sources'!$B$11,'Parameters &amp; Sources'!$B$12)</f>
        <v/>
      </c>
      <c r="M883" s="23">
        <f>K883*L883</f>
        <v/>
      </c>
      <c r="N883" s="24">
        <f>COUNTIFS('Src_Billing_Aug'!$E$6:$E$774,A883,'Src_Billing_Aug'!$D$6:$D$774,E883)</f>
        <v/>
      </c>
      <c r="O883" s="22">
        <f>IF(N883=0,"",SUMIFS('Src_Billing_Aug'!$I$6:$I$774,'Src_Billing_Aug'!$E$6:$E$774,A883,'Src_Billing_Aug'!$D$6:$D$774,E883))</f>
        <v/>
      </c>
      <c r="P883" s="23">
        <f>IF(N883=0,"",SUMIFS('Src_Billing_Aug'!$L$6:$L$774,'Src_Billing_Aug'!$E$6:$E$774,A883,'Src_Billing_Aug'!$D$6:$D$774,E883))</f>
        <v/>
      </c>
      <c r="Q883" s="23">
        <f>SUMIFS('Src_Billing_Aug'!$M$6:$M$774,'Src_Billing_Aug'!$E$6:$E$774,A883,'Src_Billing_Aug'!$D$6:$D$774,E883)</f>
        <v/>
      </c>
      <c r="R883" s="23">
        <f>Q883-M883</f>
        <v/>
      </c>
      <c r="S883" s="21">
        <f>IF(N883=0,"MISSING CHARGE",IF(N883&gt;1,"DUPLICATE CHARGE",IF(ABS(R883)&lt;0.005,"MATCH","VARIANCE")))</f>
        <v/>
      </c>
      <c r="T883" s="21">
        <f>IF(AND(C883="COVERED",K883&gt;'Parameters &amp; Sources'!$B$13),"BOARD REVIEW - OVER 40 FT","")</f>
        <v/>
      </c>
      <c r="U883" s="21" t="inlineStr">
        <is>
          <t>slip_inventory_2026-08.csv; billing_transactions_2022_2026.csv</t>
        </is>
      </c>
    </row>
    <row r="884">
      <c r="A884" s="17">
        <f>'Src_Inventory'!A957</f>
        <v/>
      </c>
      <c r="B884" s="17">
        <f>'Src_Inventory'!B957</f>
        <v/>
      </c>
      <c r="C884" s="17">
        <f>'Src_Inventory'!G957</f>
        <v/>
      </c>
      <c r="D884" s="17">
        <f>"AC-"&amp;A884</f>
        <v/>
      </c>
      <c r="E884" s="17">
        <f>'Src_Inventory'!L957</f>
        <v/>
      </c>
      <c r="F884" s="17">
        <f>'Src_Inventory'!M957</f>
        <v/>
      </c>
      <c r="G884" s="17">
        <f>'Src_Inventory'!N957</f>
        <v/>
      </c>
      <c r="H884" s="18">
        <f>'Src_Inventory'!O957</f>
        <v/>
      </c>
      <c r="I884" s="18">
        <f>ROUNDUP(H884,0)</f>
        <v/>
      </c>
      <c r="J884" s="18">
        <f>'Src_Inventory'!E957</f>
        <v/>
      </c>
      <c r="K884" s="18">
        <f>MAX(I884,J884)</f>
        <v/>
      </c>
      <c r="L884" s="19">
        <f>IF(C884="COVERED",'Parameters &amp; Sources'!$B$11,'Parameters &amp; Sources'!$B$12)</f>
        <v/>
      </c>
      <c r="M884" s="19">
        <f>K884*L884</f>
        <v/>
      </c>
      <c r="N884" s="20">
        <f>COUNTIFS('Src_Billing_Aug'!$E$6:$E$774,A884,'Src_Billing_Aug'!$D$6:$D$774,E884)</f>
        <v/>
      </c>
      <c r="O884" s="18">
        <f>IF(N884=0,"",SUMIFS('Src_Billing_Aug'!$I$6:$I$774,'Src_Billing_Aug'!$E$6:$E$774,A884,'Src_Billing_Aug'!$D$6:$D$774,E884))</f>
        <v/>
      </c>
      <c r="P884" s="19">
        <f>IF(N884=0,"",SUMIFS('Src_Billing_Aug'!$L$6:$L$774,'Src_Billing_Aug'!$E$6:$E$774,A884,'Src_Billing_Aug'!$D$6:$D$774,E884))</f>
        <v/>
      </c>
      <c r="Q884" s="19">
        <f>SUMIFS('Src_Billing_Aug'!$M$6:$M$774,'Src_Billing_Aug'!$E$6:$E$774,A884,'Src_Billing_Aug'!$D$6:$D$774,E884)</f>
        <v/>
      </c>
      <c r="R884" s="19">
        <f>Q884-M884</f>
        <v/>
      </c>
      <c r="S884" s="17">
        <f>IF(N884=0,"MISSING CHARGE",IF(N884&gt;1,"DUPLICATE CHARGE",IF(ABS(R884)&lt;0.005,"MATCH","VARIANCE")))</f>
        <v/>
      </c>
      <c r="T884" s="17">
        <f>IF(AND(C884="COVERED",K884&gt;'Parameters &amp; Sources'!$B$13),"BOARD REVIEW - OVER 40 FT","")</f>
        <v/>
      </c>
      <c r="U884" s="17" t="inlineStr">
        <is>
          <t>slip_inventory_2026-08.csv; billing_transactions_2022_2026.csv</t>
        </is>
      </c>
    </row>
    <row r="885">
      <c r="A885" s="21">
        <f>'Src_Inventory'!A958</f>
        <v/>
      </c>
      <c r="B885" s="21">
        <f>'Src_Inventory'!B958</f>
        <v/>
      </c>
      <c r="C885" s="21">
        <f>'Src_Inventory'!G958</f>
        <v/>
      </c>
      <c r="D885" s="21">
        <f>"AC-"&amp;A885</f>
        <v/>
      </c>
      <c r="E885" s="21">
        <f>'Src_Inventory'!L958</f>
        <v/>
      </c>
      <c r="F885" s="21">
        <f>'Src_Inventory'!M958</f>
        <v/>
      </c>
      <c r="G885" s="21">
        <f>'Src_Inventory'!N958</f>
        <v/>
      </c>
      <c r="H885" s="22">
        <f>'Src_Inventory'!O958</f>
        <v/>
      </c>
      <c r="I885" s="22">
        <f>ROUNDUP(H885,0)</f>
        <v/>
      </c>
      <c r="J885" s="22">
        <f>'Src_Inventory'!E958</f>
        <v/>
      </c>
      <c r="K885" s="22">
        <f>MAX(I885,J885)</f>
        <v/>
      </c>
      <c r="L885" s="23">
        <f>IF(C885="COVERED",'Parameters &amp; Sources'!$B$11,'Parameters &amp; Sources'!$B$12)</f>
        <v/>
      </c>
      <c r="M885" s="23">
        <f>K885*L885</f>
        <v/>
      </c>
      <c r="N885" s="24">
        <f>COUNTIFS('Src_Billing_Aug'!$E$6:$E$774,A885,'Src_Billing_Aug'!$D$6:$D$774,E885)</f>
        <v/>
      </c>
      <c r="O885" s="22">
        <f>IF(N885=0,"",SUMIFS('Src_Billing_Aug'!$I$6:$I$774,'Src_Billing_Aug'!$E$6:$E$774,A885,'Src_Billing_Aug'!$D$6:$D$774,E885))</f>
        <v/>
      </c>
      <c r="P885" s="23">
        <f>IF(N885=0,"",SUMIFS('Src_Billing_Aug'!$L$6:$L$774,'Src_Billing_Aug'!$E$6:$E$774,A885,'Src_Billing_Aug'!$D$6:$D$774,E885))</f>
        <v/>
      </c>
      <c r="Q885" s="23">
        <f>SUMIFS('Src_Billing_Aug'!$M$6:$M$774,'Src_Billing_Aug'!$E$6:$E$774,A885,'Src_Billing_Aug'!$D$6:$D$774,E885)</f>
        <v/>
      </c>
      <c r="R885" s="23">
        <f>Q885-M885</f>
        <v/>
      </c>
      <c r="S885" s="21">
        <f>IF(N885=0,"MISSING CHARGE",IF(N885&gt;1,"DUPLICATE CHARGE",IF(ABS(R885)&lt;0.005,"MATCH","VARIANCE")))</f>
        <v/>
      </c>
      <c r="T885" s="21">
        <f>IF(AND(C885="COVERED",K885&gt;'Parameters &amp; Sources'!$B$13),"BOARD REVIEW - OVER 40 FT","")</f>
        <v/>
      </c>
      <c r="U885" s="21" t="inlineStr">
        <is>
          <t>slip_inventory_2026-08.csv; billing_transactions_2022_2026.csv</t>
        </is>
      </c>
    </row>
    <row r="886">
      <c r="A886" s="17">
        <f>'Src_Inventory'!A959</f>
        <v/>
      </c>
      <c r="B886" s="17">
        <f>'Src_Inventory'!B959</f>
        <v/>
      </c>
      <c r="C886" s="17">
        <f>'Src_Inventory'!G959</f>
        <v/>
      </c>
      <c r="D886" s="17">
        <f>"AC-"&amp;A886</f>
        <v/>
      </c>
      <c r="E886" s="17">
        <f>'Src_Inventory'!L959</f>
        <v/>
      </c>
      <c r="F886" s="17">
        <f>'Src_Inventory'!M959</f>
        <v/>
      </c>
      <c r="G886" s="17">
        <f>'Src_Inventory'!N959</f>
        <v/>
      </c>
      <c r="H886" s="18">
        <f>'Src_Inventory'!O959</f>
        <v/>
      </c>
      <c r="I886" s="18">
        <f>ROUNDUP(H886,0)</f>
        <v/>
      </c>
      <c r="J886" s="18">
        <f>'Src_Inventory'!E959</f>
        <v/>
      </c>
      <c r="K886" s="18">
        <f>MAX(I886,J886)</f>
        <v/>
      </c>
      <c r="L886" s="19">
        <f>IF(C886="COVERED",'Parameters &amp; Sources'!$B$11,'Parameters &amp; Sources'!$B$12)</f>
        <v/>
      </c>
      <c r="M886" s="19">
        <f>K886*L886</f>
        <v/>
      </c>
      <c r="N886" s="20">
        <f>COUNTIFS('Src_Billing_Aug'!$E$6:$E$774,A886,'Src_Billing_Aug'!$D$6:$D$774,E886)</f>
        <v/>
      </c>
      <c r="O886" s="18">
        <f>IF(N886=0,"",SUMIFS('Src_Billing_Aug'!$I$6:$I$774,'Src_Billing_Aug'!$E$6:$E$774,A886,'Src_Billing_Aug'!$D$6:$D$774,E886))</f>
        <v/>
      </c>
      <c r="P886" s="19">
        <f>IF(N886=0,"",SUMIFS('Src_Billing_Aug'!$L$6:$L$774,'Src_Billing_Aug'!$E$6:$E$774,A886,'Src_Billing_Aug'!$D$6:$D$774,E886))</f>
        <v/>
      </c>
      <c r="Q886" s="19">
        <f>SUMIFS('Src_Billing_Aug'!$M$6:$M$774,'Src_Billing_Aug'!$E$6:$E$774,A886,'Src_Billing_Aug'!$D$6:$D$774,E886)</f>
        <v/>
      </c>
      <c r="R886" s="19">
        <f>Q886-M886</f>
        <v/>
      </c>
      <c r="S886" s="17">
        <f>IF(N886=0,"MISSING CHARGE",IF(N886&gt;1,"DUPLICATE CHARGE",IF(ABS(R886)&lt;0.005,"MATCH","VARIANCE")))</f>
        <v/>
      </c>
      <c r="T886" s="17">
        <f>IF(AND(C886="COVERED",K886&gt;'Parameters &amp; Sources'!$B$13),"BOARD REVIEW - OVER 40 FT","")</f>
        <v/>
      </c>
      <c r="U886" s="17" t="inlineStr">
        <is>
          <t>slip_inventory_2026-08.csv; billing_transactions_2022_2026.csv</t>
        </is>
      </c>
    </row>
    <row r="887">
      <c r="A887" s="21">
        <f>'Src_Inventory'!A960</f>
        <v/>
      </c>
      <c r="B887" s="21">
        <f>'Src_Inventory'!B960</f>
        <v/>
      </c>
      <c r="C887" s="21">
        <f>'Src_Inventory'!G960</f>
        <v/>
      </c>
      <c r="D887" s="21">
        <f>"AC-"&amp;A887</f>
        <v/>
      </c>
      <c r="E887" s="21">
        <f>'Src_Inventory'!L960</f>
        <v/>
      </c>
      <c r="F887" s="21">
        <f>'Src_Inventory'!M960</f>
        <v/>
      </c>
      <c r="G887" s="21">
        <f>'Src_Inventory'!N960</f>
        <v/>
      </c>
      <c r="H887" s="22">
        <f>'Src_Inventory'!O960</f>
        <v/>
      </c>
      <c r="I887" s="22">
        <f>ROUNDUP(H887,0)</f>
        <v/>
      </c>
      <c r="J887" s="22">
        <f>'Src_Inventory'!E960</f>
        <v/>
      </c>
      <c r="K887" s="22">
        <f>MAX(I887,J887)</f>
        <v/>
      </c>
      <c r="L887" s="23">
        <f>IF(C887="COVERED",'Parameters &amp; Sources'!$B$11,'Parameters &amp; Sources'!$B$12)</f>
        <v/>
      </c>
      <c r="M887" s="23">
        <f>K887*L887</f>
        <v/>
      </c>
      <c r="N887" s="24">
        <f>COUNTIFS('Src_Billing_Aug'!$E$6:$E$774,A887,'Src_Billing_Aug'!$D$6:$D$774,E887)</f>
        <v/>
      </c>
      <c r="O887" s="22">
        <f>IF(N887=0,"",SUMIFS('Src_Billing_Aug'!$I$6:$I$774,'Src_Billing_Aug'!$E$6:$E$774,A887,'Src_Billing_Aug'!$D$6:$D$774,E887))</f>
        <v/>
      </c>
      <c r="P887" s="23">
        <f>IF(N887=0,"",SUMIFS('Src_Billing_Aug'!$L$6:$L$774,'Src_Billing_Aug'!$E$6:$E$774,A887,'Src_Billing_Aug'!$D$6:$D$774,E887))</f>
        <v/>
      </c>
      <c r="Q887" s="23">
        <f>SUMIFS('Src_Billing_Aug'!$M$6:$M$774,'Src_Billing_Aug'!$E$6:$E$774,A887,'Src_Billing_Aug'!$D$6:$D$774,E887)</f>
        <v/>
      </c>
      <c r="R887" s="23">
        <f>Q887-M887</f>
        <v/>
      </c>
      <c r="S887" s="21">
        <f>IF(N887=0,"MISSING CHARGE",IF(N887&gt;1,"DUPLICATE CHARGE",IF(ABS(R887)&lt;0.005,"MATCH","VARIANCE")))</f>
        <v/>
      </c>
      <c r="T887" s="21">
        <f>IF(AND(C887="COVERED",K887&gt;'Parameters &amp; Sources'!$B$13),"BOARD REVIEW - OVER 40 FT","")</f>
        <v/>
      </c>
      <c r="U887" s="21" t="inlineStr">
        <is>
          <t>slip_inventory_2026-08.csv; billing_transactions_2022_2026.csv</t>
        </is>
      </c>
    </row>
    <row r="888">
      <c r="A888" s="17">
        <f>'Src_Inventory'!A961</f>
        <v/>
      </c>
      <c r="B888" s="17">
        <f>'Src_Inventory'!B961</f>
        <v/>
      </c>
      <c r="C888" s="17">
        <f>'Src_Inventory'!G961</f>
        <v/>
      </c>
      <c r="D888" s="17">
        <f>"AC-"&amp;A888</f>
        <v/>
      </c>
      <c r="E888" s="17">
        <f>'Src_Inventory'!L961</f>
        <v/>
      </c>
      <c r="F888" s="17">
        <f>'Src_Inventory'!M961</f>
        <v/>
      </c>
      <c r="G888" s="17">
        <f>'Src_Inventory'!N961</f>
        <v/>
      </c>
      <c r="H888" s="18">
        <f>'Src_Inventory'!O961</f>
        <v/>
      </c>
      <c r="I888" s="18">
        <f>ROUNDUP(H888,0)</f>
        <v/>
      </c>
      <c r="J888" s="18">
        <f>'Src_Inventory'!E961</f>
        <v/>
      </c>
      <c r="K888" s="18">
        <f>MAX(I888,J888)</f>
        <v/>
      </c>
      <c r="L888" s="19">
        <f>IF(C888="COVERED",'Parameters &amp; Sources'!$B$11,'Parameters &amp; Sources'!$B$12)</f>
        <v/>
      </c>
      <c r="M888" s="19">
        <f>K888*L888</f>
        <v/>
      </c>
      <c r="N888" s="20">
        <f>COUNTIFS('Src_Billing_Aug'!$E$6:$E$774,A888,'Src_Billing_Aug'!$D$6:$D$774,E888)</f>
        <v/>
      </c>
      <c r="O888" s="18">
        <f>IF(N888=0,"",SUMIFS('Src_Billing_Aug'!$I$6:$I$774,'Src_Billing_Aug'!$E$6:$E$774,A888,'Src_Billing_Aug'!$D$6:$D$774,E888))</f>
        <v/>
      </c>
      <c r="P888" s="19">
        <f>IF(N888=0,"",SUMIFS('Src_Billing_Aug'!$L$6:$L$774,'Src_Billing_Aug'!$E$6:$E$774,A888,'Src_Billing_Aug'!$D$6:$D$774,E888))</f>
        <v/>
      </c>
      <c r="Q888" s="19">
        <f>SUMIFS('Src_Billing_Aug'!$M$6:$M$774,'Src_Billing_Aug'!$E$6:$E$774,A888,'Src_Billing_Aug'!$D$6:$D$774,E888)</f>
        <v/>
      </c>
      <c r="R888" s="19">
        <f>Q888-M888</f>
        <v/>
      </c>
      <c r="S888" s="17">
        <f>IF(N888=0,"MISSING CHARGE",IF(N888&gt;1,"DUPLICATE CHARGE",IF(ABS(R888)&lt;0.005,"MATCH","VARIANCE")))</f>
        <v/>
      </c>
      <c r="T888" s="17">
        <f>IF(AND(C888="COVERED",K888&gt;'Parameters &amp; Sources'!$B$13),"BOARD REVIEW - OVER 40 FT","")</f>
        <v/>
      </c>
      <c r="U888" s="17" t="inlineStr">
        <is>
          <t>slip_inventory_2026-08.csv; billing_transactions_2022_2026.csv</t>
        </is>
      </c>
    </row>
    <row r="889">
      <c r="A889" s="21">
        <f>'Src_Inventory'!A962</f>
        <v/>
      </c>
      <c r="B889" s="21">
        <f>'Src_Inventory'!B962</f>
        <v/>
      </c>
      <c r="C889" s="21">
        <f>'Src_Inventory'!G962</f>
        <v/>
      </c>
      <c r="D889" s="21">
        <f>"AC-"&amp;A889</f>
        <v/>
      </c>
      <c r="E889" s="21">
        <f>'Src_Inventory'!L962</f>
        <v/>
      </c>
      <c r="F889" s="21">
        <f>'Src_Inventory'!M962</f>
        <v/>
      </c>
      <c r="G889" s="21">
        <f>'Src_Inventory'!N962</f>
        <v/>
      </c>
      <c r="H889" s="22">
        <f>'Src_Inventory'!O962</f>
        <v/>
      </c>
      <c r="I889" s="22">
        <f>ROUNDUP(H889,0)</f>
        <v/>
      </c>
      <c r="J889" s="22">
        <f>'Src_Inventory'!E962</f>
        <v/>
      </c>
      <c r="K889" s="22">
        <f>MAX(I889,J889)</f>
        <v/>
      </c>
      <c r="L889" s="23">
        <f>IF(C889="COVERED",'Parameters &amp; Sources'!$B$11,'Parameters &amp; Sources'!$B$12)</f>
        <v/>
      </c>
      <c r="M889" s="23">
        <f>K889*L889</f>
        <v/>
      </c>
      <c r="N889" s="24">
        <f>COUNTIFS('Src_Billing_Aug'!$E$6:$E$774,A889,'Src_Billing_Aug'!$D$6:$D$774,E889)</f>
        <v/>
      </c>
      <c r="O889" s="22">
        <f>IF(N889=0,"",SUMIFS('Src_Billing_Aug'!$I$6:$I$774,'Src_Billing_Aug'!$E$6:$E$774,A889,'Src_Billing_Aug'!$D$6:$D$774,E889))</f>
        <v/>
      </c>
      <c r="P889" s="23">
        <f>IF(N889=0,"",SUMIFS('Src_Billing_Aug'!$L$6:$L$774,'Src_Billing_Aug'!$E$6:$E$774,A889,'Src_Billing_Aug'!$D$6:$D$774,E889))</f>
        <v/>
      </c>
      <c r="Q889" s="23">
        <f>SUMIFS('Src_Billing_Aug'!$M$6:$M$774,'Src_Billing_Aug'!$E$6:$E$774,A889,'Src_Billing_Aug'!$D$6:$D$774,E889)</f>
        <v/>
      </c>
      <c r="R889" s="23">
        <f>Q889-M889</f>
        <v/>
      </c>
      <c r="S889" s="21">
        <f>IF(N889=0,"MISSING CHARGE",IF(N889&gt;1,"DUPLICATE CHARGE",IF(ABS(R889)&lt;0.005,"MATCH","VARIANCE")))</f>
        <v/>
      </c>
      <c r="T889" s="21">
        <f>IF(AND(C889="COVERED",K889&gt;'Parameters &amp; Sources'!$B$13),"BOARD REVIEW - OVER 40 FT","")</f>
        <v/>
      </c>
      <c r="U889" s="21" t="inlineStr">
        <is>
          <t>slip_inventory_2026-08.csv; billing_transactions_2022_2026.csv</t>
        </is>
      </c>
    </row>
    <row r="890">
      <c r="A890" s="17">
        <f>'Src_Inventory'!A963</f>
        <v/>
      </c>
      <c r="B890" s="17">
        <f>'Src_Inventory'!B963</f>
        <v/>
      </c>
      <c r="C890" s="17">
        <f>'Src_Inventory'!G963</f>
        <v/>
      </c>
      <c r="D890" s="17">
        <f>"AC-"&amp;A890</f>
        <v/>
      </c>
      <c r="E890" s="17">
        <f>'Src_Inventory'!L963</f>
        <v/>
      </c>
      <c r="F890" s="17">
        <f>'Src_Inventory'!M963</f>
        <v/>
      </c>
      <c r="G890" s="17">
        <f>'Src_Inventory'!N963</f>
        <v/>
      </c>
      <c r="H890" s="18">
        <f>'Src_Inventory'!O963</f>
        <v/>
      </c>
      <c r="I890" s="18">
        <f>ROUNDUP(H890,0)</f>
        <v/>
      </c>
      <c r="J890" s="18">
        <f>'Src_Inventory'!E963</f>
        <v/>
      </c>
      <c r="K890" s="18">
        <f>MAX(I890,J890)</f>
        <v/>
      </c>
      <c r="L890" s="19">
        <f>IF(C890="COVERED",'Parameters &amp; Sources'!$B$11,'Parameters &amp; Sources'!$B$12)</f>
        <v/>
      </c>
      <c r="M890" s="19">
        <f>K890*L890</f>
        <v/>
      </c>
      <c r="N890" s="20">
        <f>COUNTIFS('Src_Billing_Aug'!$E$6:$E$774,A890,'Src_Billing_Aug'!$D$6:$D$774,E890)</f>
        <v/>
      </c>
      <c r="O890" s="18">
        <f>IF(N890=0,"",SUMIFS('Src_Billing_Aug'!$I$6:$I$774,'Src_Billing_Aug'!$E$6:$E$774,A890,'Src_Billing_Aug'!$D$6:$D$774,E890))</f>
        <v/>
      </c>
      <c r="P890" s="19">
        <f>IF(N890=0,"",SUMIFS('Src_Billing_Aug'!$L$6:$L$774,'Src_Billing_Aug'!$E$6:$E$774,A890,'Src_Billing_Aug'!$D$6:$D$774,E890))</f>
        <v/>
      </c>
      <c r="Q890" s="19">
        <f>SUMIFS('Src_Billing_Aug'!$M$6:$M$774,'Src_Billing_Aug'!$E$6:$E$774,A890,'Src_Billing_Aug'!$D$6:$D$774,E890)</f>
        <v/>
      </c>
      <c r="R890" s="19">
        <f>Q890-M890</f>
        <v/>
      </c>
      <c r="S890" s="17">
        <f>IF(N890=0,"MISSING CHARGE",IF(N890&gt;1,"DUPLICATE CHARGE",IF(ABS(R890)&lt;0.005,"MATCH","VARIANCE")))</f>
        <v/>
      </c>
      <c r="T890" s="17">
        <f>IF(AND(C890="COVERED",K890&gt;'Parameters &amp; Sources'!$B$13),"BOARD REVIEW - OVER 40 FT","")</f>
        <v/>
      </c>
      <c r="U890" s="17" t="inlineStr">
        <is>
          <t>slip_inventory_2026-08.csv; billing_transactions_2022_2026.csv</t>
        </is>
      </c>
    </row>
    <row r="891">
      <c r="A891" s="21">
        <f>'Src_Inventory'!A964</f>
        <v/>
      </c>
      <c r="B891" s="21">
        <f>'Src_Inventory'!B964</f>
        <v/>
      </c>
      <c r="C891" s="21">
        <f>'Src_Inventory'!G964</f>
        <v/>
      </c>
      <c r="D891" s="21">
        <f>"AC-"&amp;A891</f>
        <v/>
      </c>
      <c r="E891" s="21">
        <f>'Src_Inventory'!L964</f>
        <v/>
      </c>
      <c r="F891" s="21">
        <f>'Src_Inventory'!M964</f>
        <v/>
      </c>
      <c r="G891" s="21">
        <f>'Src_Inventory'!N964</f>
        <v/>
      </c>
      <c r="H891" s="22">
        <f>'Src_Inventory'!O964</f>
        <v/>
      </c>
      <c r="I891" s="22">
        <f>ROUNDUP(H891,0)</f>
        <v/>
      </c>
      <c r="J891" s="22">
        <f>'Src_Inventory'!E964</f>
        <v/>
      </c>
      <c r="K891" s="22">
        <f>MAX(I891,J891)</f>
        <v/>
      </c>
      <c r="L891" s="23">
        <f>IF(C891="COVERED",'Parameters &amp; Sources'!$B$11,'Parameters &amp; Sources'!$B$12)</f>
        <v/>
      </c>
      <c r="M891" s="23">
        <f>K891*L891</f>
        <v/>
      </c>
      <c r="N891" s="24">
        <f>COUNTIFS('Src_Billing_Aug'!$E$6:$E$774,A891,'Src_Billing_Aug'!$D$6:$D$774,E891)</f>
        <v/>
      </c>
      <c r="O891" s="22">
        <f>IF(N891=0,"",SUMIFS('Src_Billing_Aug'!$I$6:$I$774,'Src_Billing_Aug'!$E$6:$E$774,A891,'Src_Billing_Aug'!$D$6:$D$774,E891))</f>
        <v/>
      </c>
      <c r="P891" s="23">
        <f>IF(N891=0,"",SUMIFS('Src_Billing_Aug'!$L$6:$L$774,'Src_Billing_Aug'!$E$6:$E$774,A891,'Src_Billing_Aug'!$D$6:$D$774,E891))</f>
        <v/>
      </c>
      <c r="Q891" s="23">
        <f>SUMIFS('Src_Billing_Aug'!$M$6:$M$774,'Src_Billing_Aug'!$E$6:$E$774,A891,'Src_Billing_Aug'!$D$6:$D$774,E891)</f>
        <v/>
      </c>
      <c r="R891" s="23">
        <f>Q891-M891</f>
        <v/>
      </c>
      <c r="S891" s="21">
        <f>IF(N891=0,"MISSING CHARGE",IF(N891&gt;1,"DUPLICATE CHARGE",IF(ABS(R891)&lt;0.005,"MATCH","VARIANCE")))</f>
        <v/>
      </c>
      <c r="T891" s="21">
        <f>IF(AND(C891="COVERED",K891&gt;'Parameters &amp; Sources'!$B$13),"BOARD REVIEW - OVER 40 FT","")</f>
        <v/>
      </c>
      <c r="U891" s="21" t="inlineStr">
        <is>
          <t>slip_inventory_2026-08.csv; billing_transactions_2022_2026.csv</t>
        </is>
      </c>
    </row>
    <row r="892">
      <c r="A892" s="17">
        <f>'Src_Inventory'!A965</f>
        <v/>
      </c>
      <c r="B892" s="17">
        <f>'Src_Inventory'!B965</f>
        <v/>
      </c>
      <c r="C892" s="17">
        <f>'Src_Inventory'!G965</f>
        <v/>
      </c>
      <c r="D892" s="17">
        <f>"AC-"&amp;A892</f>
        <v/>
      </c>
      <c r="E892" s="17">
        <f>'Src_Inventory'!L965</f>
        <v/>
      </c>
      <c r="F892" s="17">
        <f>'Src_Inventory'!M965</f>
        <v/>
      </c>
      <c r="G892" s="17">
        <f>'Src_Inventory'!N965</f>
        <v/>
      </c>
      <c r="H892" s="18">
        <f>'Src_Inventory'!O965</f>
        <v/>
      </c>
      <c r="I892" s="18">
        <f>ROUNDUP(H892,0)</f>
        <v/>
      </c>
      <c r="J892" s="18">
        <f>'Src_Inventory'!E965</f>
        <v/>
      </c>
      <c r="K892" s="18">
        <f>MAX(I892,J892)</f>
        <v/>
      </c>
      <c r="L892" s="19">
        <f>IF(C892="COVERED",'Parameters &amp; Sources'!$B$11,'Parameters &amp; Sources'!$B$12)</f>
        <v/>
      </c>
      <c r="M892" s="19">
        <f>K892*L892</f>
        <v/>
      </c>
      <c r="N892" s="20">
        <f>COUNTIFS('Src_Billing_Aug'!$E$6:$E$774,A892,'Src_Billing_Aug'!$D$6:$D$774,E892)</f>
        <v/>
      </c>
      <c r="O892" s="18">
        <f>IF(N892=0,"",SUMIFS('Src_Billing_Aug'!$I$6:$I$774,'Src_Billing_Aug'!$E$6:$E$774,A892,'Src_Billing_Aug'!$D$6:$D$774,E892))</f>
        <v/>
      </c>
      <c r="P892" s="19">
        <f>IF(N892=0,"",SUMIFS('Src_Billing_Aug'!$L$6:$L$774,'Src_Billing_Aug'!$E$6:$E$774,A892,'Src_Billing_Aug'!$D$6:$D$774,E892))</f>
        <v/>
      </c>
      <c r="Q892" s="19">
        <f>SUMIFS('Src_Billing_Aug'!$M$6:$M$774,'Src_Billing_Aug'!$E$6:$E$774,A892,'Src_Billing_Aug'!$D$6:$D$774,E892)</f>
        <v/>
      </c>
      <c r="R892" s="19">
        <f>Q892-M892</f>
        <v/>
      </c>
      <c r="S892" s="17">
        <f>IF(N892=0,"MISSING CHARGE",IF(N892&gt;1,"DUPLICATE CHARGE",IF(ABS(R892)&lt;0.005,"MATCH","VARIANCE")))</f>
        <v/>
      </c>
      <c r="T892" s="17">
        <f>IF(AND(C892="COVERED",K892&gt;'Parameters &amp; Sources'!$B$13),"BOARD REVIEW - OVER 40 FT","")</f>
        <v/>
      </c>
      <c r="U892" s="17" t="inlineStr">
        <is>
          <t>slip_inventory_2026-08.csv; billing_transactions_2022_2026.csv</t>
        </is>
      </c>
    </row>
    <row r="893">
      <c r="A893" s="21">
        <f>'Src_Inventory'!A966</f>
        <v/>
      </c>
      <c r="B893" s="21">
        <f>'Src_Inventory'!B966</f>
        <v/>
      </c>
      <c r="C893" s="21">
        <f>'Src_Inventory'!G966</f>
        <v/>
      </c>
      <c r="D893" s="21">
        <f>"AC-"&amp;A893</f>
        <v/>
      </c>
      <c r="E893" s="21">
        <f>'Src_Inventory'!L966</f>
        <v/>
      </c>
      <c r="F893" s="21">
        <f>'Src_Inventory'!M966</f>
        <v/>
      </c>
      <c r="G893" s="21">
        <f>'Src_Inventory'!N966</f>
        <v/>
      </c>
      <c r="H893" s="22">
        <f>'Src_Inventory'!O966</f>
        <v/>
      </c>
      <c r="I893" s="22">
        <f>ROUNDUP(H893,0)</f>
        <v/>
      </c>
      <c r="J893" s="22">
        <f>'Src_Inventory'!E966</f>
        <v/>
      </c>
      <c r="K893" s="22">
        <f>MAX(I893,J893)</f>
        <v/>
      </c>
      <c r="L893" s="23">
        <f>IF(C893="COVERED",'Parameters &amp; Sources'!$B$11,'Parameters &amp; Sources'!$B$12)</f>
        <v/>
      </c>
      <c r="M893" s="23">
        <f>K893*L893</f>
        <v/>
      </c>
      <c r="N893" s="24">
        <f>COUNTIFS('Src_Billing_Aug'!$E$6:$E$774,A893,'Src_Billing_Aug'!$D$6:$D$774,E893)</f>
        <v/>
      </c>
      <c r="O893" s="22">
        <f>IF(N893=0,"",SUMIFS('Src_Billing_Aug'!$I$6:$I$774,'Src_Billing_Aug'!$E$6:$E$774,A893,'Src_Billing_Aug'!$D$6:$D$774,E893))</f>
        <v/>
      </c>
      <c r="P893" s="23">
        <f>IF(N893=0,"",SUMIFS('Src_Billing_Aug'!$L$6:$L$774,'Src_Billing_Aug'!$E$6:$E$774,A893,'Src_Billing_Aug'!$D$6:$D$774,E893))</f>
        <v/>
      </c>
      <c r="Q893" s="23">
        <f>SUMIFS('Src_Billing_Aug'!$M$6:$M$774,'Src_Billing_Aug'!$E$6:$E$774,A893,'Src_Billing_Aug'!$D$6:$D$774,E893)</f>
        <v/>
      </c>
      <c r="R893" s="23">
        <f>Q893-M893</f>
        <v/>
      </c>
      <c r="S893" s="21">
        <f>IF(N893=0,"MISSING CHARGE",IF(N893&gt;1,"DUPLICATE CHARGE",IF(ABS(R893)&lt;0.005,"MATCH","VARIANCE")))</f>
        <v/>
      </c>
      <c r="T893" s="21">
        <f>IF(AND(C893="COVERED",K893&gt;'Parameters &amp; Sources'!$B$13),"BOARD REVIEW - OVER 40 FT","")</f>
        <v/>
      </c>
      <c r="U893" s="21" t="inlineStr">
        <is>
          <t>slip_inventory_2026-08.csv; billing_transactions_2022_2026.csv</t>
        </is>
      </c>
    </row>
    <row r="894">
      <c r="A894" s="17">
        <f>'Src_Inventory'!A967</f>
        <v/>
      </c>
      <c r="B894" s="17">
        <f>'Src_Inventory'!B967</f>
        <v/>
      </c>
      <c r="C894" s="17">
        <f>'Src_Inventory'!G967</f>
        <v/>
      </c>
      <c r="D894" s="17">
        <f>"AC-"&amp;A894</f>
        <v/>
      </c>
      <c r="E894" s="17">
        <f>'Src_Inventory'!L967</f>
        <v/>
      </c>
      <c r="F894" s="17">
        <f>'Src_Inventory'!M967</f>
        <v/>
      </c>
      <c r="G894" s="17">
        <f>'Src_Inventory'!N967</f>
        <v/>
      </c>
      <c r="H894" s="18">
        <f>'Src_Inventory'!O967</f>
        <v/>
      </c>
      <c r="I894" s="18">
        <f>ROUNDUP(H894,0)</f>
        <v/>
      </c>
      <c r="J894" s="18">
        <f>'Src_Inventory'!E967</f>
        <v/>
      </c>
      <c r="K894" s="18">
        <f>MAX(I894,J894)</f>
        <v/>
      </c>
      <c r="L894" s="19">
        <f>IF(C894="COVERED",'Parameters &amp; Sources'!$B$11,'Parameters &amp; Sources'!$B$12)</f>
        <v/>
      </c>
      <c r="M894" s="19">
        <f>K894*L894</f>
        <v/>
      </c>
      <c r="N894" s="20">
        <f>COUNTIFS('Src_Billing_Aug'!$E$6:$E$774,A894,'Src_Billing_Aug'!$D$6:$D$774,E894)</f>
        <v/>
      </c>
      <c r="O894" s="18">
        <f>IF(N894=0,"",SUMIFS('Src_Billing_Aug'!$I$6:$I$774,'Src_Billing_Aug'!$E$6:$E$774,A894,'Src_Billing_Aug'!$D$6:$D$774,E894))</f>
        <v/>
      </c>
      <c r="P894" s="19">
        <f>IF(N894=0,"",SUMIFS('Src_Billing_Aug'!$L$6:$L$774,'Src_Billing_Aug'!$E$6:$E$774,A894,'Src_Billing_Aug'!$D$6:$D$774,E894))</f>
        <v/>
      </c>
      <c r="Q894" s="19">
        <f>SUMIFS('Src_Billing_Aug'!$M$6:$M$774,'Src_Billing_Aug'!$E$6:$E$774,A894,'Src_Billing_Aug'!$D$6:$D$774,E894)</f>
        <v/>
      </c>
      <c r="R894" s="19">
        <f>Q894-M894</f>
        <v/>
      </c>
      <c r="S894" s="17">
        <f>IF(N894=0,"MISSING CHARGE",IF(N894&gt;1,"DUPLICATE CHARGE",IF(ABS(R894)&lt;0.005,"MATCH","VARIANCE")))</f>
        <v/>
      </c>
      <c r="T894" s="17">
        <f>IF(AND(C894="COVERED",K894&gt;'Parameters &amp; Sources'!$B$13),"BOARD REVIEW - OVER 40 FT","")</f>
        <v/>
      </c>
      <c r="U894" s="17" t="inlineStr">
        <is>
          <t>slip_inventory_2026-08.csv; billing_transactions_2022_2026.csv</t>
        </is>
      </c>
    </row>
    <row r="895">
      <c r="A895" s="21">
        <f>'Src_Inventory'!A968</f>
        <v/>
      </c>
      <c r="B895" s="21">
        <f>'Src_Inventory'!B968</f>
        <v/>
      </c>
      <c r="C895" s="21">
        <f>'Src_Inventory'!G968</f>
        <v/>
      </c>
      <c r="D895" s="21">
        <f>"AC-"&amp;A895</f>
        <v/>
      </c>
      <c r="E895" s="21">
        <f>'Src_Inventory'!L968</f>
        <v/>
      </c>
      <c r="F895" s="21">
        <f>'Src_Inventory'!M968</f>
        <v/>
      </c>
      <c r="G895" s="21">
        <f>'Src_Inventory'!N968</f>
        <v/>
      </c>
      <c r="H895" s="22">
        <f>'Src_Inventory'!O968</f>
        <v/>
      </c>
      <c r="I895" s="22">
        <f>ROUNDUP(H895,0)</f>
        <v/>
      </c>
      <c r="J895" s="22">
        <f>'Src_Inventory'!E968</f>
        <v/>
      </c>
      <c r="K895" s="22">
        <f>MAX(I895,J895)</f>
        <v/>
      </c>
      <c r="L895" s="23">
        <f>IF(C895="COVERED",'Parameters &amp; Sources'!$B$11,'Parameters &amp; Sources'!$B$12)</f>
        <v/>
      </c>
      <c r="M895" s="23">
        <f>K895*L895</f>
        <v/>
      </c>
      <c r="N895" s="24">
        <f>COUNTIFS('Src_Billing_Aug'!$E$6:$E$774,A895,'Src_Billing_Aug'!$D$6:$D$774,E895)</f>
        <v/>
      </c>
      <c r="O895" s="22">
        <f>IF(N895=0,"",SUMIFS('Src_Billing_Aug'!$I$6:$I$774,'Src_Billing_Aug'!$E$6:$E$774,A895,'Src_Billing_Aug'!$D$6:$D$774,E895))</f>
        <v/>
      </c>
      <c r="P895" s="23">
        <f>IF(N895=0,"",SUMIFS('Src_Billing_Aug'!$L$6:$L$774,'Src_Billing_Aug'!$E$6:$E$774,A895,'Src_Billing_Aug'!$D$6:$D$774,E895))</f>
        <v/>
      </c>
      <c r="Q895" s="23">
        <f>SUMIFS('Src_Billing_Aug'!$M$6:$M$774,'Src_Billing_Aug'!$E$6:$E$774,A895,'Src_Billing_Aug'!$D$6:$D$774,E895)</f>
        <v/>
      </c>
      <c r="R895" s="23">
        <f>Q895-M895</f>
        <v/>
      </c>
      <c r="S895" s="21">
        <f>IF(N895=0,"MISSING CHARGE",IF(N895&gt;1,"DUPLICATE CHARGE",IF(ABS(R895)&lt;0.005,"MATCH","VARIANCE")))</f>
        <v/>
      </c>
      <c r="T895" s="21">
        <f>IF(AND(C895="COVERED",K895&gt;'Parameters &amp; Sources'!$B$13),"BOARD REVIEW - OVER 40 FT","")</f>
        <v/>
      </c>
      <c r="U895" s="21" t="inlineStr">
        <is>
          <t>slip_inventory_2026-08.csv; billing_transactions_2022_2026.csv</t>
        </is>
      </c>
    </row>
    <row r="896">
      <c r="A896" s="17">
        <f>'Src_Inventory'!A969</f>
        <v/>
      </c>
      <c r="B896" s="17">
        <f>'Src_Inventory'!B969</f>
        <v/>
      </c>
      <c r="C896" s="17">
        <f>'Src_Inventory'!G969</f>
        <v/>
      </c>
      <c r="D896" s="17">
        <f>"AC-"&amp;A896</f>
        <v/>
      </c>
      <c r="E896" s="17">
        <f>'Src_Inventory'!L969</f>
        <v/>
      </c>
      <c r="F896" s="17">
        <f>'Src_Inventory'!M969</f>
        <v/>
      </c>
      <c r="G896" s="17">
        <f>'Src_Inventory'!N969</f>
        <v/>
      </c>
      <c r="H896" s="18">
        <f>'Src_Inventory'!O969</f>
        <v/>
      </c>
      <c r="I896" s="18">
        <f>ROUNDUP(H896,0)</f>
        <v/>
      </c>
      <c r="J896" s="18">
        <f>'Src_Inventory'!E969</f>
        <v/>
      </c>
      <c r="K896" s="18">
        <f>MAX(I896,J896)</f>
        <v/>
      </c>
      <c r="L896" s="19">
        <f>IF(C896="COVERED",'Parameters &amp; Sources'!$B$11,'Parameters &amp; Sources'!$B$12)</f>
        <v/>
      </c>
      <c r="M896" s="19">
        <f>K896*L896</f>
        <v/>
      </c>
      <c r="N896" s="20">
        <f>COUNTIFS('Src_Billing_Aug'!$E$6:$E$774,A896,'Src_Billing_Aug'!$D$6:$D$774,E896)</f>
        <v/>
      </c>
      <c r="O896" s="18">
        <f>IF(N896=0,"",SUMIFS('Src_Billing_Aug'!$I$6:$I$774,'Src_Billing_Aug'!$E$6:$E$774,A896,'Src_Billing_Aug'!$D$6:$D$774,E896))</f>
        <v/>
      </c>
      <c r="P896" s="19">
        <f>IF(N896=0,"",SUMIFS('Src_Billing_Aug'!$L$6:$L$774,'Src_Billing_Aug'!$E$6:$E$774,A896,'Src_Billing_Aug'!$D$6:$D$774,E896))</f>
        <v/>
      </c>
      <c r="Q896" s="19">
        <f>SUMIFS('Src_Billing_Aug'!$M$6:$M$774,'Src_Billing_Aug'!$E$6:$E$774,A896,'Src_Billing_Aug'!$D$6:$D$774,E896)</f>
        <v/>
      </c>
      <c r="R896" s="19">
        <f>Q896-M896</f>
        <v/>
      </c>
      <c r="S896" s="17">
        <f>IF(N896=0,"MISSING CHARGE",IF(N896&gt;1,"DUPLICATE CHARGE",IF(ABS(R896)&lt;0.005,"MATCH","VARIANCE")))</f>
        <v/>
      </c>
      <c r="T896" s="17">
        <f>IF(AND(C896="COVERED",K896&gt;'Parameters &amp; Sources'!$B$13),"BOARD REVIEW - OVER 40 FT","")</f>
        <v/>
      </c>
      <c r="U896" s="17" t="inlineStr">
        <is>
          <t>slip_inventory_2026-08.csv; billing_transactions_2022_2026.csv</t>
        </is>
      </c>
    </row>
    <row r="897">
      <c r="A897" s="21">
        <f>'Src_Inventory'!A970</f>
        <v/>
      </c>
      <c r="B897" s="21">
        <f>'Src_Inventory'!B970</f>
        <v/>
      </c>
      <c r="C897" s="21">
        <f>'Src_Inventory'!G970</f>
        <v/>
      </c>
      <c r="D897" s="21">
        <f>"AC-"&amp;A897</f>
        <v/>
      </c>
      <c r="E897" s="21">
        <f>'Src_Inventory'!L970</f>
        <v/>
      </c>
      <c r="F897" s="21">
        <f>'Src_Inventory'!M970</f>
        <v/>
      </c>
      <c r="G897" s="21">
        <f>'Src_Inventory'!N970</f>
        <v/>
      </c>
      <c r="H897" s="22">
        <f>'Src_Inventory'!O970</f>
        <v/>
      </c>
      <c r="I897" s="22">
        <f>ROUNDUP(H897,0)</f>
        <v/>
      </c>
      <c r="J897" s="22">
        <f>'Src_Inventory'!E970</f>
        <v/>
      </c>
      <c r="K897" s="22">
        <f>MAX(I897,J897)</f>
        <v/>
      </c>
      <c r="L897" s="23">
        <f>IF(C897="COVERED",'Parameters &amp; Sources'!$B$11,'Parameters &amp; Sources'!$B$12)</f>
        <v/>
      </c>
      <c r="M897" s="23">
        <f>K897*L897</f>
        <v/>
      </c>
      <c r="N897" s="24">
        <f>COUNTIFS('Src_Billing_Aug'!$E$6:$E$774,A897,'Src_Billing_Aug'!$D$6:$D$774,E897)</f>
        <v/>
      </c>
      <c r="O897" s="22">
        <f>IF(N897=0,"",SUMIFS('Src_Billing_Aug'!$I$6:$I$774,'Src_Billing_Aug'!$E$6:$E$774,A897,'Src_Billing_Aug'!$D$6:$D$774,E897))</f>
        <v/>
      </c>
      <c r="P897" s="23">
        <f>IF(N897=0,"",SUMIFS('Src_Billing_Aug'!$L$6:$L$774,'Src_Billing_Aug'!$E$6:$E$774,A897,'Src_Billing_Aug'!$D$6:$D$774,E897))</f>
        <v/>
      </c>
      <c r="Q897" s="23">
        <f>SUMIFS('Src_Billing_Aug'!$M$6:$M$774,'Src_Billing_Aug'!$E$6:$E$774,A897,'Src_Billing_Aug'!$D$6:$D$774,E897)</f>
        <v/>
      </c>
      <c r="R897" s="23">
        <f>Q897-M897</f>
        <v/>
      </c>
      <c r="S897" s="21">
        <f>IF(N897=0,"MISSING CHARGE",IF(N897&gt;1,"DUPLICATE CHARGE",IF(ABS(R897)&lt;0.005,"MATCH","VARIANCE")))</f>
        <v/>
      </c>
      <c r="T897" s="21">
        <f>IF(AND(C897="COVERED",K897&gt;'Parameters &amp; Sources'!$B$13),"BOARD REVIEW - OVER 40 FT","")</f>
        <v/>
      </c>
      <c r="U897" s="21" t="inlineStr">
        <is>
          <t>slip_inventory_2026-08.csv; billing_transactions_2022_2026.csv</t>
        </is>
      </c>
    </row>
    <row r="898">
      <c r="A898" s="17">
        <f>'Src_Inventory'!A971</f>
        <v/>
      </c>
      <c r="B898" s="17">
        <f>'Src_Inventory'!B971</f>
        <v/>
      </c>
      <c r="C898" s="17">
        <f>'Src_Inventory'!G971</f>
        <v/>
      </c>
      <c r="D898" s="17">
        <f>"AC-"&amp;A898</f>
        <v/>
      </c>
      <c r="E898" s="17">
        <f>'Src_Inventory'!L971</f>
        <v/>
      </c>
      <c r="F898" s="17">
        <f>'Src_Inventory'!M971</f>
        <v/>
      </c>
      <c r="G898" s="17">
        <f>'Src_Inventory'!N971</f>
        <v/>
      </c>
      <c r="H898" s="18">
        <f>'Src_Inventory'!O971</f>
        <v/>
      </c>
      <c r="I898" s="18">
        <f>ROUNDUP(H898,0)</f>
        <v/>
      </c>
      <c r="J898" s="18">
        <f>'Src_Inventory'!E971</f>
        <v/>
      </c>
      <c r="K898" s="18">
        <f>MAX(I898,J898)</f>
        <v/>
      </c>
      <c r="L898" s="19">
        <f>IF(C898="COVERED",'Parameters &amp; Sources'!$B$11,'Parameters &amp; Sources'!$B$12)</f>
        <v/>
      </c>
      <c r="M898" s="19">
        <f>K898*L898</f>
        <v/>
      </c>
      <c r="N898" s="20">
        <f>COUNTIFS('Src_Billing_Aug'!$E$6:$E$774,A898,'Src_Billing_Aug'!$D$6:$D$774,E898)</f>
        <v/>
      </c>
      <c r="O898" s="18">
        <f>IF(N898=0,"",SUMIFS('Src_Billing_Aug'!$I$6:$I$774,'Src_Billing_Aug'!$E$6:$E$774,A898,'Src_Billing_Aug'!$D$6:$D$774,E898))</f>
        <v/>
      </c>
      <c r="P898" s="19">
        <f>IF(N898=0,"",SUMIFS('Src_Billing_Aug'!$L$6:$L$774,'Src_Billing_Aug'!$E$6:$E$774,A898,'Src_Billing_Aug'!$D$6:$D$774,E898))</f>
        <v/>
      </c>
      <c r="Q898" s="19">
        <f>SUMIFS('Src_Billing_Aug'!$M$6:$M$774,'Src_Billing_Aug'!$E$6:$E$774,A898,'Src_Billing_Aug'!$D$6:$D$774,E898)</f>
        <v/>
      </c>
      <c r="R898" s="19">
        <f>Q898-M898</f>
        <v/>
      </c>
      <c r="S898" s="17">
        <f>IF(N898=0,"MISSING CHARGE",IF(N898&gt;1,"DUPLICATE CHARGE",IF(ABS(R898)&lt;0.005,"MATCH","VARIANCE")))</f>
        <v/>
      </c>
      <c r="T898" s="17">
        <f>IF(AND(C898="COVERED",K898&gt;'Parameters &amp; Sources'!$B$13),"BOARD REVIEW - OVER 40 FT","")</f>
        <v/>
      </c>
      <c r="U898" s="17" t="inlineStr">
        <is>
          <t>slip_inventory_2026-08.csv; billing_transactions_2022_2026.csv</t>
        </is>
      </c>
    </row>
    <row r="899">
      <c r="A899" s="21">
        <f>'Src_Inventory'!A972</f>
        <v/>
      </c>
      <c r="B899" s="21">
        <f>'Src_Inventory'!B972</f>
        <v/>
      </c>
      <c r="C899" s="21">
        <f>'Src_Inventory'!G972</f>
        <v/>
      </c>
      <c r="D899" s="21">
        <f>"AC-"&amp;A899</f>
        <v/>
      </c>
      <c r="E899" s="21">
        <f>'Src_Inventory'!L972</f>
        <v/>
      </c>
      <c r="F899" s="21">
        <f>'Src_Inventory'!M972</f>
        <v/>
      </c>
      <c r="G899" s="21">
        <f>'Src_Inventory'!N972</f>
        <v/>
      </c>
      <c r="H899" s="22">
        <f>'Src_Inventory'!O972</f>
        <v/>
      </c>
      <c r="I899" s="22">
        <f>ROUNDUP(H899,0)</f>
        <v/>
      </c>
      <c r="J899" s="22">
        <f>'Src_Inventory'!E972</f>
        <v/>
      </c>
      <c r="K899" s="22">
        <f>MAX(I899,J899)</f>
        <v/>
      </c>
      <c r="L899" s="23">
        <f>IF(C899="COVERED",'Parameters &amp; Sources'!$B$11,'Parameters &amp; Sources'!$B$12)</f>
        <v/>
      </c>
      <c r="M899" s="23">
        <f>K899*L899</f>
        <v/>
      </c>
      <c r="N899" s="24">
        <f>COUNTIFS('Src_Billing_Aug'!$E$6:$E$774,A899,'Src_Billing_Aug'!$D$6:$D$774,E899)</f>
        <v/>
      </c>
      <c r="O899" s="22">
        <f>IF(N899=0,"",SUMIFS('Src_Billing_Aug'!$I$6:$I$774,'Src_Billing_Aug'!$E$6:$E$774,A899,'Src_Billing_Aug'!$D$6:$D$774,E899))</f>
        <v/>
      </c>
      <c r="P899" s="23">
        <f>IF(N899=0,"",SUMIFS('Src_Billing_Aug'!$L$6:$L$774,'Src_Billing_Aug'!$E$6:$E$774,A899,'Src_Billing_Aug'!$D$6:$D$774,E899))</f>
        <v/>
      </c>
      <c r="Q899" s="23">
        <f>SUMIFS('Src_Billing_Aug'!$M$6:$M$774,'Src_Billing_Aug'!$E$6:$E$774,A899,'Src_Billing_Aug'!$D$6:$D$774,E899)</f>
        <v/>
      </c>
      <c r="R899" s="23">
        <f>Q899-M899</f>
        <v/>
      </c>
      <c r="S899" s="21">
        <f>IF(N899=0,"MISSING CHARGE",IF(N899&gt;1,"DUPLICATE CHARGE",IF(ABS(R899)&lt;0.005,"MATCH","VARIANCE")))</f>
        <v/>
      </c>
      <c r="T899" s="21">
        <f>IF(AND(C899="COVERED",K899&gt;'Parameters &amp; Sources'!$B$13),"BOARD REVIEW - OVER 40 FT","")</f>
        <v/>
      </c>
      <c r="U899" s="21" t="inlineStr">
        <is>
          <t>slip_inventory_2026-08.csv; billing_transactions_2022_2026.csv</t>
        </is>
      </c>
    </row>
    <row r="900">
      <c r="A900" s="17">
        <f>'Src_Inventory'!A973</f>
        <v/>
      </c>
      <c r="B900" s="17">
        <f>'Src_Inventory'!B973</f>
        <v/>
      </c>
      <c r="C900" s="17">
        <f>'Src_Inventory'!G973</f>
        <v/>
      </c>
      <c r="D900" s="17">
        <f>"AC-"&amp;A900</f>
        <v/>
      </c>
      <c r="E900" s="17">
        <f>'Src_Inventory'!L973</f>
        <v/>
      </c>
      <c r="F900" s="17">
        <f>'Src_Inventory'!M973</f>
        <v/>
      </c>
      <c r="G900" s="17">
        <f>'Src_Inventory'!N973</f>
        <v/>
      </c>
      <c r="H900" s="18">
        <f>'Src_Inventory'!O973</f>
        <v/>
      </c>
      <c r="I900" s="18">
        <f>ROUNDUP(H900,0)</f>
        <v/>
      </c>
      <c r="J900" s="18">
        <f>'Src_Inventory'!E973</f>
        <v/>
      </c>
      <c r="K900" s="18">
        <f>MAX(I900,J900)</f>
        <v/>
      </c>
      <c r="L900" s="19">
        <f>IF(C900="COVERED",'Parameters &amp; Sources'!$B$11,'Parameters &amp; Sources'!$B$12)</f>
        <v/>
      </c>
      <c r="M900" s="19">
        <f>K900*L900</f>
        <v/>
      </c>
      <c r="N900" s="20">
        <f>COUNTIFS('Src_Billing_Aug'!$E$6:$E$774,A900,'Src_Billing_Aug'!$D$6:$D$774,E900)</f>
        <v/>
      </c>
      <c r="O900" s="18">
        <f>IF(N900=0,"",SUMIFS('Src_Billing_Aug'!$I$6:$I$774,'Src_Billing_Aug'!$E$6:$E$774,A900,'Src_Billing_Aug'!$D$6:$D$774,E900))</f>
        <v/>
      </c>
      <c r="P900" s="19">
        <f>IF(N900=0,"",SUMIFS('Src_Billing_Aug'!$L$6:$L$774,'Src_Billing_Aug'!$E$6:$E$774,A900,'Src_Billing_Aug'!$D$6:$D$774,E900))</f>
        <v/>
      </c>
      <c r="Q900" s="19">
        <f>SUMIFS('Src_Billing_Aug'!$M$6:$M$774,'Src_Billing_Aug'!$E$6:$E$774,A900,'Src_Billing_Aug'!$D$6:$D$774,E900)</f>
        <v/>
      </c>
      <c r="R900" s="19">
        <f>Q900-M900</f>
        <v/>
      </c>
      <c r="S900" s="17">
        <f>IF(N900=0,"MISSING CHARGE",IF(N900&gt;1,"DUPLICATE CHARGE",IF(ABS(R900)&lt;0.005,"MATCH","VARIANCE")))</f>
        <v/>
      </c>
      <c r="T900" s="17">
        <f>IF(AND(C900="COVERED",K900&gt;'Parameters &amp; Sources'!$B$13),"BOARD REVIEW - OVER 40 FT","")</f>
        <v/>
      </c>
      <c r="U900" s="17" t="inlineStr">
        <is>
          <t>slip_inventory_2026-08.csv; billing_transactions_2022_2026.csv</t>
        </is>
      </c>
    </row>
    <row r="901">
      <c r="A901" s="21">
        <f>'Src_Inventory'!A975</f>
        <v/>
      </c>
      <c r="B901" s="21">
        <f>'Src_Inventory'!B975</f>
        <v/>
      </c>
      <c r="C901" s="21">
        <f>'Src_Inventory'!G975</f>
        <v/>
      </c>
      <c r="D901" s="21">
        <f>"AC-"&amp;A901</f>
        <v/>
      </c>
      <c r="E901" s="21">
        <f>'Src_Inventory'!L975</f>
        <v/>
      </c>
      <c r="F901" s="21">
        <f>'Src_Inventory'!M975</f>
        <v/>
      </c>
      <c r="G901" s="21">
        <f>'Src_Inventory'!N975</f>
        <v/>
      </c>
      <c r="H901" s="22">
        <f>'Src_Inventory'!O975</f>
        <v/>
      </c>
      <c r="I901" s="22">
        <f>ROUNDUP(H901,0)</f>
        <v/>
      </c>
      <c r="J901" s="22">
        <f>'Src_Inventory'!E975</f>
        <v/>
      </c>
      <c r="K901" s="22">
        <f>MAX(I901,J901)</f>
        <v/>
      </c>
      <c r="L901" s="23">
        <f>IF(C901="COVERED",'Parameters &amp; Sources'!$B$11,'Parameters &amp; Sources'!$B$12)</f>
        <v/>
      </c>
      <c r="M901" s="23">
        <f>K901*L901</f>
        <v/>
      </c>
      <c r="N901" s="24">
        <f>COUNTIFS('Src_Billing_Aug'!$E$6:$E$774,A901,'Src_Billing_Aug'!$D$6:$D$774,E901)</f>
        <v/>
      </c>
      <c r="O901" s="22">
        <f>IF(N901=0,"",SUMIFS('Src_Billing_Aug'!$I$6:$I$774,'Src_Billing_Aug'!$E$6:$E$774,A901,'Src_Billing_Aug'!$D$6:$D$774,E901))</f>
        <v/>
      </c>
      <c r="P901" s="23">
        <f>IF(N901=0,"",SUMIFS('Src_Billing_Aug'!$L$6:$L$774,'Src_Billing_Aug'!$E$6:$E$774,A901,'Src_Billing_Aug'!$D$6:$D$774,E901))</f>
        <v/>
      </c>
      <c r="Q901" s="23">
        <f>SUMIFS('Src_Billing_Aug'!$M$6:$M$774,'Src_Billing_Aug'!$E$6:$E$774,A901,'Src_Billing_Aug'!$D$6:$D$774,E901)</f>
        <v/>
      </c>
      <c r="R901" s="23">
        <f>Q901-M901</f>
        <v/>
      </c>
      <c r="S901" s="21">
        <f>IF(N901=0,"MISSING CHARGE",IF(N901&gt;1,"DUPLICATE CHARGE",IF(ABS(R901)&lt;0.005,"MATCH","VARIANCE")))</f>
        <v/>
      </c>
      <c r="T901" s="21">
        <f>IF(AND(C901="COVERED",K901&gt;'Parameters &amp; Sources'!$B$13),"BOARD REVIEW - OVER 40 FT","")</f>
        <v/>
      </c>
      <c r="U901" s="21" t="inlineStr">
        <is>
          <t>slip_inventory_2026-08.csv; billing_transactions_2022_2026.csv</t>
        </is>
      </c>
    </row>
    <row r="902">
      <c r="A902" s="17">
        <f>'Src_Inventory'!A976</f>
        <v/>
      </c>
      <c r="B902" s="17">
        <f>'Src_Inventory'!B976</f>
        <v/>
      </c>
      <c r="C902" s="17">
        <f>'Src_Inventory'!G976</f>
        <v/>
      </c>
      <c r="D902" s="17">
        <f>"AC-"&amp;A902</f>
        <v/>
      </c>
      <c r="E902" s="17">
        <f>'Src_Inventory'!L976</f>
        <v/>
      </c>
      <c r="F902" s="17">
        <f>'Src_Inventory'!M976</f>
        <v/>
      </c>
      <c r="G902" s="17">
        <f>'Src_Inventory'!N976</f>
        <v/>
      </c>
      <c r="H902" s="18">
        <f>'Src_Inventory'!O976</f>
        <v/>
      </c>
      <c r="I902" s="18">
        <f>ROUNDUP(H902,0)</f>
        <v/>
      </c>
      <c r="J902" s="18">
        <f>'Src_Inventory'!E976</f>
        <v/>
      </c>
      <c r="K902" s="18">
        <f>MAX(I902,J902)</f>
        <v/>
      </c>
      <c r="L902" s="19">
        <f>IF(C902="COVERED",'Parameters &amp; Sources'!$B$11,'Parameters &amp; Sources'!$B$12)</f>
        <v/>
      </c>
      <c r="M902" s="19">
        <f>K902*L902</f>
        <v/>
      </c>
      <c r="N902" s="20">
        <f>COUNTIFS('Src_Billing_Aug'!$E$6:$E$774,A902,'Src_Billing_Aug'!$D$6:$D$774,E902)</f>
        <v/>
      </c>
      <c r="O902" s="18">
        <f>IF(N902=0,"",SUMIFS('Src_Billing_Aug'!$I$6:$I$774,'Src_Billing_Aug'!$E$6:$E$774,A902,'Src_Billing_Aug'!$D$6:$D$774,E902))</f>
        <v/>
      </c>
      <c r="P902" s="19">
        <f>IF(N902=0,"",SUMIFS('Src_Billing_Aug'!$L$6:$L$774,'Src_Billing_Aug'!$E$6:$E$774,A902,'Src_Billing_Aug'!$D$6:$D$774,E902))</f>
        <v/>
      </c>
      <c r="Q902" s="19">
        <f>SUMIFS('Src_Billing_Aug'!$M$6:$M$774,'Src_Billing_Aug'!$E$6:$E$774,A902,'Src_Billing_Aug'!$D$6:$D$774,E902)</f>
        <v/>
      </c>
      <c r="R902" s="19">
        <f>Q902-M902</f>
        <v/>
      </c>
      <c r="S902" s="17">
        <f>IF(N902=0,"MISSING CHARGE",IF(N902&gt;1,"DUPLICATE CHARGE",IF(ABS(R902)&lt;0.005,"MATCH","VARIANCE")))</f>
        <v/>
      </c>
      <c r="T902" s="17">
        <f>IF(AND(C902="COVERED",K902&gt;'Parameters &amp; Sources'!$B$13),"BOARD REVIEW - OVER 40 FT","")</f>
        <v/>
      </c>
      <c r="U902" s="17" t="inlineStr">
        <is>
          <t>slip_inventory_2026-08.csv; billing_transactions_2022_2026.csv</t>
        </is>
      </c>
    </row>
    <row r="903">
      <c r="A903" s="21">
        <f>'Src_Inventory'!A977</f>
        <v/>
      </c>
      <c r="B903" s="21">
        <f>'Src_Inventory'!B977</f>
        <v/>
      </c>
      <c r="C903" s="21">
        <f>'Src_Inventory'!G977</f>
        <v/>
      </c>
      <c r="D903" s="21">
        <f>"AC-"&amp;A903</f>
        <v/>
      </c>
      <c r="E903" s="21">
        <f>'Src_Inventory'!L977</f>
        <v/>
      </c>
      <c r="F903" s="21">
        <f>'Src_Inventory'!M977</f>
        <v/>
      </c>
      <c r="G903" s="21">
        <f>'Src_Inventory'!N977</f>
        <v/>
      </c>
      <c r="H903" s="22">
        <f>'Src_Inventory'!O977</f>
        <v/>
      </c>
      <c r="I903" s="22">
        <f>ROUNDUP(H903,0)</f>
        <v/>
      </c>
      <c r="J903" s="22">
        <f>'Src_Inventory'!E977</f>
        <v/>
      </c>
      <c r="K903" s="22">
        <f>MAX(I903,J903)</f>
        <v/>
      </c>
      <c r="L903" s="23">
        <f>IF(C903="COVERED",'Parameters &amp; Sources'!$B$11,'Parameters &amp; Sources'!$B$12)</f>
        <v/>
      </c>
      <c r="M903" s="23">
        <f>K903*L903</f>
        <v/>
      </c>
      <c r="N903" s="24">
        <f>COUNTIFS('Src_Billing_Aug'!$E$6:$E$774,A903,'Src_Billing_Aug'!$D$6:$D$774,E903)</f>
        <v/>
      </c>
      <c r="O903" s="22">
        <f>IF(N903=0,"",SUMIFS('Src_Billing_Aug'!$I$6:$I$774,'Src_Billing_Aug'!$E$6:$E$774,A903,'Src_Billing_Aug'!$D$6:$D$774,E903))</f>
        <v/>
      </c>
      <c r="P903" s="23">
        <f>IF(N903=0,"",SUMIFS('Src_Billing_Aug'!$L$6:$L$774,'Src_Billing_Aug'!$E$6:$E$774,A903,'Src_Billing_Aug'!$D$6:$D$774,E903))</f>
        <v/>
      </c>
      <c r="Q903" s="23">
        <f>SUMIFS('Src_Billing_Aug'!$M$6:$M$774,'Src_Billing_Aug'!$E$6:$E$774,A903,'Src_Billing_Aug'!$D$6:$D$774,E903)</f>
        <v/>
      </c>
      <c r="R903" s="23">
        <f>Q903-M903</f>
        <v/>
      </c>
      <c r="S903" s="21">
        <f>IF(N903=0,"MISSING CHARGE",IF(N903&gt;1,"DUPLICATE CHARGE",IF(ABS(R903)&lt;0.005,"MATCH","VARIANCE")))</f>
        <v/>
      </c>
      <c r="T903" s="21">
        <f>IF(AND(C903="COVERED",K903&gt;'Parameters &amp; Sources'!$B$13),"BOARD REVIEW - OVER 40 FT","")</f>
        <v/>
      </c>
      <c r="U903" s="21" t="inlineStr">
        <is>
          <t>slip_inventory_2026-08.csv; billing_transactions_2022_2026.csv</t>
        </is>
      </c>
    </row>
    <row r="904">
      <c r="A904" s="17">
        <f>'Src_Inventory'!A978</f>
        <v/>
      </c>
      <c r="B904" s="17">
        <f>'Src_Inventory'!B978</f>
        <v/>
      </c>
      <c r="C904" s="17">
        <f>'Src_Inventory'!G978</f>
        <v/>
      </c>
      <c r="D904" s="17">
        <f>"AC-"&amp;A904</f>
        <v/>
      </c>
      <c r="E904" s="17">
        <f>'Src_Inventory'!L978</f>
        <v/>
      </c>
      <c r="F904" s="17">
        <f>'Src_Inventory'!M978</f>
        <v/>
      </c>
      <c r="G904" s="17">
        <f>'Src_Inventory'!N978</f>
        <v/>
      </c>
      <c r="H904" s="18">
        <f>'Src_Inventory'!O978</f>
        <v/>
      </c>
      <c r="I904" s="18">
        <f>ROUNDUP(H904,0)</f>
        <v/>
      </c>
      <c r="J904" s="18">
        <f>'Src_Inventory'!E978</f>
        <v/>
      </c>
      <c r="K904" s="18">
        <f>MAX(I904,J904)</f>
        <v/>
      </c>
      <c r="L904" s="19">
        <f>IF(C904="COVERED",'Parameters &amp; Sources'!$B$11,'Parameters &amp; Sources'!$B$12)</f>
        <v/>
      </c>
      <c r="M904" s="19">
        <f>K904*L904</f>
        <v/>
      </c>
      <c r="N904" s="20">
        <f>COUNTIFS('Src_Billing_Aug'!$E$6:$E$774,A904,'Src_Billing_Aug'!$D$6:$D$774,E904)</f>
        <v/>
      </c>
      <c r="O904" s="18">
        <f>IF(N904=0,"",SUMIFS('Src_Billing_Aug'!$I$6:$I$774,'Src_Billing_Aug'!$E$6:$E$774,A904,'Src_Billing_Aug'!$D$6:$D$774,E904))</f>
        <v/>
      </c>
      <c r="P904" s="19">
        <f>IF(N904=0,"",SUMIFS('Src_Billing_Aug'!$L$6:$L$774,'Src_Billing_Aug'!$E$6:$E$774,A904,'Src_Billing_Aug'!$D$6:$D$774,E904))</f>
        <v/>
      </c>
      <c r="Q904" s="19">
        <f>SUMIFS('Src_Billing_Aug'!$M$6:$M$774,'Src_Billing_Aug'!$E$6:$E$774,A904,'Src_Billing_Aug'!$D$6:$D$774,E904)</f>
        <v/>
      </c>
      <c r="R904" s="19">
        <f>Q904-M904</f>
        <v/>
      </c>
      <c r="S904" s="17">
        <f>IF(N904=0,"MISSING CHARGE",IF(N904&gt;1,"DUPLICATE CHARGE",IF(ABS(R904)&lt;0.005,"MATCH","VARIANCE")))</f>
        <v/>
      </c>
      <c r="T904" s="17">
        <f>IF(AND(C904="COVERED",K904&gt;'Parameters &amp; Sources'!$B$13),"BOARD REVIEW - OVER 40 FT","")</f>
        <v/>
      </c>
      <c r="U904" s="17" t="inlineStr">
        <is>
          <t>slip_inventory_2026-08.csv; billing_transactions_2022_2026.csv</t>
        </is>
      </c>
    </row>
    <row r="905">
      <c r="A905" s="21">
        <f>'Src_Inventory'!A979</f>
        <v/>
      </c>
      <c r="B905" s="21">
        <f>'Src_Inventory'!B979</f>
        <v/>
      </c>
      <c r="C905" s="21">
        <f>'Src_Inventory'!G979</f>
        <v/>
      </c>
      <c r="D905" s="21">
        <f>"AC-"&amp;A905</f>
        <v/>
      </c>
      <c r="E905" s="21">
        <f>'Src_Inventory'!L979</f>
        <v/>
      </c>
      <c r="F905" s="21">
        <f>'Src_Inventory'!M979</f>
        <v/>
      </c>
      <c r="G905" s="21">
        <f>'Src_Inventory'!N979</f>
        <v/>
      </c>
      <c r="H905" s="22">
        <f>'Src_Inventory'!O979</f>
        <v/>
      </c>
      <c r="I905" s="22">
        <f>ROUNDUP(H905,0)</f>
        <v/>
      </c>
      <c r="J905" s="22">
        <f>'Src_Inventory'!E979</f>
        <v/>
      </c>
      <c r="K905" s="22">
        <f>MAX(I905,J905)</f>
        <v/>
      </c>
      <c r="L905" s="23">
        <f>IF(C905="COVERED",'Parameters &amp; Sources'!$B$11,'Parameters &amp; Sources'!$B$12)</f>
        <v/>
      </c>
      <c r="M905" s="23">
        <f>K905*L905</f>
        <v/>
      </c>
      <c r="N905" s="24">
        <f>COUNTIFS('Src_Billing_Aug'!$E$6:$E$774,A905,'Src_Billing_Aug'!$D$6:$D$774,E905)</f>
        <v/>
      </c>
      <c r="O905" s="22">
        <f>IF(N905=0,"",SUMIFS('Src_Billing_Aug'!$I$6:$I$774,'Src_Billing_Aug'!$E$6:$E$774,A905,'Src_Billing_Aug'!$D$6:$D$774,E905))</f>
        <v/>
      </c>
      <c r="P905" s="23">
        <f>IF(N905=0,"",SUMIFS('Src_Billing_Aug'!$L$6:$L$774,'Src_Billing_Aug'!$E$6:$E$774,A905,'Src_Billing_Aug'!$D$6:$D$774,E905))</f>
        <v/>
      </c>
      <c r="Q905" s="23">
        <f>SUMIFS('Src_Billing_Aug'!$M$6:$M$774,'Src_Billing_Aug'!$E$6:$E$774,A905,'Src_Billing_Aug'!$D$6:$D$774,E905)</f>
        <v/>
      </c>
      <c r="R905" s="23">
        <f>Q905-M905</f>
        <v/>
      </c>
      <c r="S905" s="21">
        <f>IF(N905=0,"MISSING CHARGE",IF(N905&gt;1,"DUPLICATE CHARGE",IF(ABS(R905)&lt;0.005,"MATCH","VARIANCE")))</f>
        <v/>
      </c>
      <c r="T905" s="21">
        <f>IF(AND(C905="COVERED",K905&gt;'Parameters &amp; Sources'!$B$13),"BOARD REVIEW - OVER 40 FT","")</f>
        <v/>
      </c>
      <c r="U905" s="21" t="inlineStr">
        <is>
          <t>slip_inventory_2026-08.csv; billing_transactions_2022_2026.csv</t>
        </is>
      </c>
    </row>
    <row r="906">
      <c r="A906" s="17">
        <f>'Src_Inventory'!A981</f>
        <v/>
      </c>
      <c r="B906" s="17">
        <f>'Src_Inventory'!B981</f>
        <v/>
      </c>
      <c r="C906" s="17">
        <f>'Src_Inventory'!G981</f>
        <v/>
      </c>
      <c r="D906" s="17">
        <f>"AC-"&amp;A906</f>
        <v/>
      </c>
      <c r="E906" s="17">
        <f>'Src_Inventory'!L981</f>
        <v/>
      </c>
      <c r="F906" s="17">
        <f>'Src_Inventory'!M981</f>
        <v/>
      </c>
      <c r="G906" s="17">
        <f>'Src_Inventory'!N981</f>
        <v/>
      </c>
      <c r="H906" s="18">
        <f>'Src_Inventory'!O981</f>
        <v/>
      </c>
      <c r="I906" s="18">
        <f>ROUNDUP(H906,0)</f>
        <v/>
      </c>
      <c r="J906" s="18">
        <f>'Src_Inventory'!E981</f>
        <v/>
      </c>
      <c r="K906" s="18">
        <f>MAX(I906,J906)</f>
        <v/>
      </c>
      <c r="L906" s="19">
        <f>IF(C906="COVERED",'Parameters &amp; Sources'!$B$11,'Parameters &amp; Sources'!$B$12)</f>
        <v/>
      </c>
      <c r="M906" s="19">
        <f>K906*L906</f>
        <v/>
      </c>
      <c r="N906" s="20">
        <f>COUNTIFS('Src_Billing_Aug'!$E$6:$E$774,A906,'Src_Billing_Aug'!$D$6:$D$774,E906)</f>
        <v/>
      </c>
      <c r="O906" s="18">
        <f>IF(N906=0,"",SUMIFS('Src_Billing_Aug'!$I$6:$I$774,'Src_Billing_Aug'!$E$6:$E$774,A906,'Src_Billing_Aug'!$D$6:$D$774,E906))</f>
        <v/>
      </c>
      <c r="P906" s="19">
        <f>IF(N906=0,"",SUMIFS('Src_Billing_Aug'!$L$6:$L$774,'Src_Billing_Aug'!$E$6:$E$774,A906,'Src_Billing_Aug'!$D$6:$D$774,E906))</f>
        <v/>
      </c>
      <c r="Q906" s="19">
        <f>SUMIFS('Src_Billing_Aug'!$M$6:$M$774,'Src_Billing_Aug'!$E$6:$E$774,A906,'Src_Billing_Aug'!$D$6:$D$774,E906)</f>
        <v/>
      </c>
      <c r="R906" s="19">
        <f>Q906-M906</f>
        <v/>
      </c>
      <c r="S906" s="17">
        <f>IF(N906=0,"MISSING CHARGE",IF(N906&gt;1,"DUPLICATE CHARGE",IF(ABS(R906)&lt;0.005,"MATCH","VARIANCE")))</f>
        <v/>
      </c>
      <c r="T906" s="17">
        <f>IF(AND(C906="COVERED",K906&gt;'Parameters &amp; Sources'!$B$13),"BOARD REVIEW - OVER 40 FT","")</f>
        <v/>
      </c>
      <c r="U906" s="17" t="inlineStr">
        <is>
          <t>slip_inventory_2026-08.csv; billing_transactions_2022_2026.csv</t>
        </is>
      </c>
    </row>
    <row r="907">
      <c r="A907" s="21">
        <f>'Src_Inventory'!A982</f>
        <v/>
      </c>
      <c r="B907" s="21">
        <f>'Src_Inventory'!B982</f>
        <v/>
      </c>
      <c r="C907" s="21">
        <f>'Src_Inventory'!G982</f>
        <v/>
      </c>
      <c r="D907" s="21">
        <f>"AC-"&amp;A907</f>
        <v/>
      </c>
      <c r="E907" s="21">
        <f>'Src_Inventory'!L982</f>
        <v/>
      </c>
      <c r="F907" s="21">
        <f>'Src_Inventory'!M982</f>
        <v/>
      </c>
      <c r="G907" s="21">
        <f>'Src_Inventory'!N982</f>
        <v/>
      </c>
      <c r="H907" s="22">
        <f>'Src_Inventory'!O982</f>
        <v/>
      </c>
      <c r="I907" s="22">
        <f>ROUNDUP(H907,0)</f>
        <v/>
      </c>
      <c r="J907" s="22">
        <f>'Src_Inventory'!E982</f>
        <v/>
      </c>
      <c r="K907" s="22">
        <f>MAX(I907,J907)</f>
        <v/>
      </c>
      <c r="L907" s="23">
        <f>IF(C907="COVERED",'Parameters &amp; Sources'!$B$11,'Parameters &amp; Sources'!$B$12)</f>
        <v/>
      </c>
      <c r="M907" s="23">
        <f>K907*L907</f>
        <v/>
      </c>
      <c r="N907" s="24">
        <f>COUNTIFS('Src_Billing_Aug'!$E$6:$E$774,A907,'Src_Billing_Aug'!$D$6:$D$774,E907)</f>
        <v/>
      </c>
      <c r="O907" s="22">
        <f>IF(N907=0,"",SUMIFS('Src_Billing_Aug'!$I$6:$I$774,'Src_Billing_Aug'!$E$6:$E$774,A907,'Src_Billing_Aug'!$D$6:$D$774,E907))</f>
        <v/>
      </c>
      <c r="P907" s="23">
        <f>IF(N907=0,"",SUMIFS('Src_Billing_Aug'!$L$6:$L$774,'Src_Billing_Aug'!$E$6:$E$774,A907,'Src_Billing_Aug'!$D$6:$D$774,E907))</f>
        <v/>
      </c>
      <c r="Q907" s="23">
        <f>SUMIFS('Src_Billing_Aug'!$M$6:$M$774,'Src_Billing_Aug'!$E$6:$E$774,A907,'Src_Billing_Aug'!$D$6:$D$774,E907)</f>
        <v/>
      </c>
      <c r="R907" s="23">
        <f>Q907-M907</f>
        <v/>
      </c>
      <c r="S907" s="21">
        <f>IF(N907=0,"MISSING CHARGE",IF(N907&gt;1,"DUPLICATE CHARGE",IF(ABS(R907)&lt;0.005,"MATCH","VARIANCE")))</f>
        <v/>
      </c>
      <c r="T907" s="21">
        <f>IF(AND(C907="COVERED",K907&gt;'Parameters &amp; Sources'!$B$13),"BOARD REVIEW - OVER 40 FT","")</f>
        <v/>
      </c>
      <c r="U907" s="21" t="inlineStr">
        <is>
          <t>slip_inventory_2026-08.csv; billing_transactions_2022_2026.csv</t>
        </is>
      </c>
    </row>
    <row r="908">
      <c r="A908" s="17">
        <f>'Src_Inventory'!A983</f>
        <v/>
      </c>
      <c r="B908" s="17">
        <f>'Src_Inventory'!B983</f>
        <v/>
      </c>
      <c r="C908" s="17">
        <f>'Src_Inventory'!G983</f>
        <v/>
      </c>
      <c r="D908" s="17">
        <f>"AC-"&amp;A908</f>
        <v/>
      </c>
      <c r="E908" s="17">
        <f>'Src_Inventory'!L983</f>
        <v/>
      </c>
      <c r="F908" s="17">
        <f>'Src_Inventory'!M983</f>
        <v/>
      </c>
      <c r="G908" s="17">
        <f>'Src_Inventory'!N983</f>
        <v/>
      </c>
      <c r="H908" s="18">
        <f>'Src_Inventory'!O983</f>
        <v/>
      </c>
      <c r="I908" s="18">
        <f>ROUNDUP(H908,0)</f>
        <v/>
      </c>
      <c r="J908" s="18">
        <f>'Src_Inventory'!E983</f>
        <v/>
      </c>
      <c r="K908" s="18">
        <f>MAX(I908,J908)</f>
        <v/>
      </c>
      <c r="L908" s="19">
        <f>IF(C908="COVERED",'Parameters &amp; Sources'!$B$11,'Parameters &amp; Sources'!$B$12)</f>
        <v/>
      </c>
      <c r="M908" s="19">
        <f>K908*L908</f>
        <v/>
      </c>
      <c r="N908" s="20">
        <f>COUNTIFS('Src_Billing_Aug'!$E$6:$E$774,A908,'Src_Billing_Aug'!$D$6:$D$774,E908)</f>
        <v/>
      </c>
      <c r="O908" s="18">
        <f>IF(N908=0,"",SUMIFS('Src_Billing_Aug'!$I$6:$I$774,'Src_Billing_Aug'!$E$6:$E$774,A908,'Src_Billing_Aug'!$D$6:$D$774,E908))</f>
        <v/>
      </c>
      <c r="P908" s="19">
        <f>IF(N908=0,"",SUMIFS('Src_Billing_Aug'!$L$6:$L$774,'Src_Billing_Aug'!$E$6:$E$774,A908,'Src_Billing_Aug'!$D$6:$D$774,E908))</f>
        <v/>
      </c>
      <c r="Q908" s="19">
        <f>SUMIFS('Src_Billing_Aug'!$M$6:$M$774,'Src_Billing_Aug'!$E$6:$E$774,A908,'Src_Billing_Aug'!$D$6:$D$774,E908)</f>
        <v/>
      </c>
      <c r="R908" s="19">
        <f>Q908-M908</f>
        <v/>
      </c>
      <c r="S908" s="17">
        <f>IF(N908=0,"MISSING CHARGE",IF(N908&gt;1,"DUPLICATE CHARGE",IF(ABS(R908)&lt;0.005,"MATCH","VARIANCE")))</f>
        <v/>
      </c>
      <c r="T908" s="17">
        <f>IF(AND(C908="COVERED",K908&gt;'Parameters &amp; Sources'!$B$13),"BOARD REVIEW - OVER 40 FT","")</f>
        <v/>
      </c>
      <c r="U908" s="17" t="inlineStr">
        <is>
          <t>slip_inventory_2026-08.csv; billing_transactions_2022_2026.csv</t>
        </is>
      </c>
    </row>
    <row r="909">
      <c r="A909" s="21">
        <f>'Src_Inventory'!A984</f>
        <v/>
      </c>
      <c r="B909" s="21">
        <f>'Src_Inventory'!B984</f>
        <v/>
      </c>
      <c r="C909" s="21">
        <f>'Src_Inventory'!G984</f>
        <v/>
      </c>
      <c r="D909" s="21">
        <f>"AC-"&amp;A909</f>
        <v/>
      </c>
      <c r="E909" s="21">
        <f>'Src_Inventory'!L984</f>
        <v/>
      </c>
      <c r="F909" s="21">
        <f>'Src_Inventory'!M984</f>
        <v/>
      </c>
      <c r="G909" s="21">
        <f>'Src_Inventory'!N984</f>
        <v/>
      </c>
      <c r="H909" s="22">
        <f>'Src_Inventory'!O984</f>
        <v/>
      </c>
      <c r="I909" s="22">
        <f>ROUNDUP(H909,0)</f>
        <v/>
      </c>
      <c r="J909" s="22">
        <f>'Src_Inventory'!E984</f>
        <v/>
      </c>
      <c r="K909" s="22">
        <f>MAX(I909,J909)</f>
        <v/>
      </c>
      <c r="L909" s="23">
        <f>IF(C909="COVERED",'Parameters &amp; Sources'!$B$11,'Parameters &amp; Sources'!$B$12)</f>
        <v/>
      </c>
      <c r="M909" s="23">
        <f>K909*L909</f>
        <v/>
      </c>
      <c r="N909" s="24">
        <f>COUNTIFS('Src_Billing_Aug'!$E$6:$E$774,A909,'Src_Billing_Aug'!$D$6:$D$774,E909)</f>
        <v/>
      </c>
      <c r="O909" s="22">
        <f>IF(N909=0,"",SUMIFS('Src_Billing_Aug'!$I$6:$I$774,'Src_Billing_Aug'!$E$6:$E$774,A909,'Src_Billing_Aug'!$D$6:$D$774,E909))</f>
        <v/>
      </c>
      <c r="P909" s="23">
        <f>IF(N909=0,"",SUMIFS('Src_Billing_Aug'!$L$6:$L$774,'Src_Billing_Aug'!$E$6:$E$774,A909,'Src_Billing_Aug'!$D$6:$D$774,E909))</f>
        <v/>
      </c>
      <c r="Q909" s="23">
        <f>SUMIFS('Src_Billing_Aug'!$M$6:$M$774,'Src_Billing_Aug'!$E$6:$E$774,A909,'Src_Billing_Aug'!$D$6:$D$774,E909)</f>
        <v/>
      </c>
      <c r="R909" s="23">
        <f>Q909-M909</f>
        <v/>
      </c>
      <c r="S909" s="21">
        <f>IF(N909=0,"MISSING CHARGE",IF(N909&gt;1,"DUPLICATE CHARGE",IF(ABS(R909)&lt;0.005,"MATCH","VARIANCE")))</f>
        <v/>
      </c>
      <c r="T909" s="21">
        <f>IF(AND(C909="COVERED",K909&gt;'Parameters &amp; Sources'!$B$13),"BOARD REVIEW - OVER 40 FT","")</f>
        <v/>
      </c>
      <c r="U909" s="21" t="inlineStr">
        <is>
          <t>slip_inventory_2026-08.csv; billing_transactions_2022_2026.csv</t>
        </is>
      </c>
    </row>
    <row r="910">
      <c r="A910" s="17">
        <f>'Src_Inventory'!A985</f>
        <v/>
      </c>
      <c r="B910" s="17">
        <f>'Src_Inventory'!B985</f>
        <v/>
      </c>
      <c r="C910" s="17">
        <f>'Src_Inventory'!G985</f>
        <v/>
      </c>
      <c r="D910" s="17">
        <f>"AC-"&amp;A910</f>
        <v/>
      </c>
      <c r="E910" s="17">
        <f>'Src_Inventory'!L985</f>
        <v/>
      </c>
      <c r="F910" s="17">
        <f>'Src_Inventory'!M985</f>
        <v/>
      </c>
      <c r="G910" s="17">
        <f>'Src_Inventory'!N985</f>
        <v/>
      </c>
      <c r="H910" s="18">
        <f>'Src_Inventory'!O985</f>
        <v/>
      </c>
      <c r="I910" s="18">
        <f>ROUNDUP(H910,0)</f>
        <v/>
      </c>
      <c r="J910" s="18">
        <f>'Src_Inventory'!E985</f>
        <v/>
      </c>
      <c r="K910" s="18">
        <f>MAX(I910,J910)</f>
        <v/>
      </c>
      <c r="L910" s="19">
        <f>IF(C910="COVERED",'Parameters &amp; Sources'!$B$11,'Parameters &amp; Sources'!$B$12)</f>
        <v/>
      </c>
      <c r="M910" s="19">
        <f>K910*L910</f>
        <v/>
      </c>
      <c r="N910" s="20">
        <f>COUNTIFS('Src_Billing_Aug'!$E$6:$E$774,A910,'Src_Billing_Aug'!$D$6:$D$774,E910)</f>
        <v/>
      </c>
      <c r="O910" s="18">
        <f>IF(N910=0,"",SUMIFS('Src_Billing_Aug'!$I$6:$I$774,'Src_Billing_Aug'!$E$6:$E$774,A910,'Src_Billing_Aug'!$D$6:$D$774,E910))</f>
        <v/>
      </c>
      <c r="P910" s="19">
        <f>IF(N910=0,"",SUMIFS('Src_Billing_Aug'!$L$6:$L$774,'Src_Billing_Aug'!$E$6:$E$774,A910,'Src_Billing_Aug'!$D$6:$D$774,E910))</f>
        <v/>
      </c>
      <c r="Q910" s="19">
        <f>SUMIFS('Src_Billing_Aug'!$M$6:$M$774,'Src_Billing_Aug'!$E$6:$E$774,A910,'Src_Billing_Aug'!$D$6:$D$774,E910)</f>
        <v/>
      </c>
      <c r="R910" s="19">
        <f>Q910-M910</f>
        <v/>
      </c>
      <c r="S910" s="17">
        <f>IF(N910=0,"MISSING CHARGE",IF(N910&gt;1,"DUPLICATE CHARGE",IF(ABS(R910)&lt;0.005,"MATCH","VARIANCE")))</f>
        <v/>
      </c>
      <c r="T910" s="17">
        <f>IF(AND(C910="COVERED",K910&gt;'Parameters &amp; Sources'!$B$13),"BOARD REVIEW - OVER 40 FT","")</f>
        <v/>
      </c>
      <c r="U910" s="17" t="inlineStr">
        <is>
          <t>slip_inventory_2026-08.csv; billing_transactions_2022_2026.csv</t>
        </is>
      </c>
    </row>
    <row r="911">
      <c r="A911" s="21">
        <f>'Src_Inventory'!A986</f>
        <v/>
      </c>
      <c r="B911" s="21">
        <f>'Src_Inventory'!B986</f>
        <v/>
      </c>
      <c r="C911" s="21">
        <f>'Src_Inventory'!G986</f>
        <v/>
      </c>
      <c r="D911" s="21">
        <f>"AC-"&amp;A911</f>
        <v/>
      </c>
      <c r="E911" s="21">
        <f>'Src_Inventory'!L986</f>
        <v/>
      </c>
      <c r="F911" s="21">
        <f>'Src_Inventory'!M986</f>
        <v/>
      </c>
      <c r="G911" s="21">
        <f>'Src_Inventory'!N986</f>
        <v/>
      </c>
      <c r="H911" s="22">
        <f>'Src_Inventory'!O986</f>
        <v/>
      </c>
      <c r="I911" s="22">
        <f>ROUNDUP(H911,0)</f>
        <v/>
      </c>
      <c r="J911" s="22">
        <f>'Src_Inventory'!E986</f>
        <v/>
      </c>
      <c r="K911" s="22">
        <f>MAX(I911,J911)</f>
        <v/>
      </c>
      <c r="L911" s="23">
        <f>IF(C911="COVERED",'Parameters &amp; Sources'!$B$11,'Parameters &amp; Sources'!$B$12)</f>
        <v/>
      </c>
      <c r="M911" s="23">
        <f>K911*L911</f>
        <v/>
      </c>
      <c r="N911" s="24">
        <f>COUNTIFS('Src_Billing_Aug'!$E$6:$E$774,A911,'Src_Billing_Aug'!$D$6:$D$774,E911)</f>
        <v/>
      </c>
      <c r="O911" s="22">
        <f>IF(N911=0,"",SUMIFS('Src_Billing_Aug'!$I$6:$I$774,'Src_Billing_Aug'!$E$6:$E$774,A911,'Src_Billing_Aug'!$D$6:$D$774,E911))</f>
        <v/>
      </c>
      <c r="P911" s="23">
        <f>IF(N911=0,"",SUMIFS('Src_Billing_Aug'!$L$6:$L$774,'Src_Billing_Aug'!$E$6:$E$774,A911,'Src_Billing_Aug'!$D$6:$D$774,E911))</f>
        <v/>
      </c>
      <c r="Q911" s="23">
        <f>SUMIFS('Src_Billing_Aug'!$M$6:$M$774,'Src_Billing_Aug'!$E$6:$E$774,A911,'Src_Billing_Aug'!$D$6:$D$774,E911)</f>
        <v/>
      </c>
      <c r="R911" s="23">
        <f>Q911-M911</f>
        <v/>
      </c>
      <c r="S911" s="21">
        <f>IF(N911=0,"MISSING CHARGE",IF(N911&gt;1,"DUPLICATE CHARGE",IF(ABS(R911)&lt;0.005,"MATCH","VARIANCE")))</f>
        <v/>
      </c>
      <c r="T911" s="21">
        <f>IF(AND(C911="COVERED",K911&gt;'Parameters &amp; Sources'!$B$13),"BOARD REVIEW - OVER 40 FT","")</f>
        <v/>
      </c>
      <c r="U911" s="21" t="inlineStr">
        <is>
          <t>slip_inventory_2026-08.csv; billing_transactions_2022_2026.csv</t>
        </is>
      </c>
    </row>
    <row r="912">
      <c r="A912" s="17">
        <f>'Src_Inventory'!A987</f>
        <v/>
      </c>
      <c r="B912" s="17">
        <f>'Src_Inventory'!B987</f>
        <v/>
      </c>
      <c r="C912" s="17">
        <f>'Src_Inventory'!G987</f>
        <v/>
      </c>
      <c r="D912" s="17">
        <f>"AC-"&amp;A912</f>
        <v/>
      </c>
      <c r="E912" s="17">
        <f>'Src_Inventory'!L987</f>
        <v/>
      </c>
      <c r="F912" s="17">
        <f>'Src_Inventory'!M987</f>
        <v/>
      </c>
      <c r="G912" s="17">
        <f>'Src_Inventory'!N987</f>
        <v/>
      </c>
      <c r="H912" s="18">
        <f>'Src_Inventory'!O987</f>
        <v/>
      </c>
      <c r="I912" s="18">
        <f>ROUNDUP(H912,0)</f>
        <v/>
      </c>
      <c r="J912" s="18">
        <f>'Src_Inventory'!E987</f>
        <v/>
      </c>
      <c r="K912" s="18">
        <f>MAX(I912,J912)</f>
        <v/>
      </c>
      <c r="L912" s="19">
        <f>IF(C912="COVERED",'Parameters &amp; Sources'!$B$11,'Parameters &amp; Sources'!$B$12)</f>
        <v/>
      </c>
      <c r="M912" s="19">
        <f>K912*L912</f>
        <v/>
      </c>
      <c r="N912" s="20">
        <f>COUNTIFS('Src_Billing_Aug'!$E$6:$E$774,A912,'Src_Billing_Aug'!$D$6:$D$774,E912)</f>
        <v/>
      </c>
      <c r="O912" s="18">
        <f>IF(N912=0,"",SUMIFS('Src_Billing_Aug'!$I$6:$I$774,'Src_Billing_Aug'!$E$6:$E$774,A912,'Src_Billing_Aug'!$D$6:$D$774,E912))</f>
        <v/>
      </c>
      <c r="P912" s="19">
        <f>IF(N912=0,"",SUMIFS('Src_Billing_Aug'!$L$6:$L$774,'Src_Billing_Aug'!$E$6:$E$774,A912,'Src_Billing_Aug'!$D$6:$D$774,E912))</f>
        <v/>
      </c>
      <c r="Q912" s="19">
        <f>SUMIFS('Src_Billing_Aug'!$M$6:$M$774,'Src_Billing_Aug'!$E$6:$E$774,A912,'Src_Billing_Aug'!$D$6:$D$774,E912)</f>
        <v/>
      </c>
      <c r="R912" s="19">
        <f>Q912-M912</f>
        <v/>
      </c>
      <c r="S912" s="17">
        <f>IF(N912=0,"MISSING CHARGE",IF(N912&gt;1,"DUPLICATE CHARGE",IF(ABS(R912)&lt;0.005,"MATCH","VARIANCE")))</f>
        <v/>
      </c>
      <c r="T912" s="17">
        <f>IF(AND(C912="COVERED",K912&gt;'Parameters &amp; Sources'!$B$13),"BOARD REVIEW - OVER 40 FT","")</f>
        <v/>
      </c>
      <c r="U912" s="17" t="inlineStr">
        <is>
          <t>slip_inventory_2026-08.csv; billing_transactions_2022_2026.csv</t>
        </is>
      </c>
    </row>
    <row r="913">
      <c r="A913" s="21">
        <f>'Src_Inventory'!A988</f>
        <v/>
      </c>
      <c r="B913" s="21">
        <f>'Src_Inventory'!B988</f>
        <v/>
      </c>
      <c r="C913" s="21">
        <f>'Src_Inventory'!G988</f>
        <v/>
      </c>
      <c r="D913" s="21">
        <f>"AC-"&amp;A913</f>
        <v/>
      </c>
      <c r="E913" s="21">
        <f>'Src_Inventory'!L988</f>
        <v/>
      </c>
      <c r="F913" s="21">
        <f>'Src_Inventory'!M988</f>
        <v/>
      </c>
      <c r="G913" s="21">
        <f>'Src_Inventory'!N988</f>
        <v/>
      </c>
      <c r="H913" s="22">
        <f>'Src_Inventory'!O988</f>
        <v/>
      </c>
      <c r="I913" s="22">
        <f>ROUNDUP(H913,0)</f>
        <v/>
      </c>
      <c r="J913" s="22">
        <f>'Src_Inventory'!E988</f>
        <v/>
      </c>
      <c r="K913" s="22">
        <f>MAX(I913,J913)</f>
        <v/>
      </c>
      <c r="L913" s="23">
        <f>IF(C913="COVERED",'Parameters &amp; Sources'!$B$11,'Parameters &amp; Sources'!$B$12)</f>
        <v/>
      </c>
      <c r="M913" s="23">
        <f>K913*L913</f>
        <v/>
      </c>
      <c r="N913" s="24">
        <f>COUNTIFS('Src_Billing_Aug'!$E$6:$E$774,A913,'Src_Billing_Aug'!$D$6:$D$774,E913)</f>
        <v/>
      </c>
      <c r="O913" s="22">
        <f>IF(N913=0,"",SUMIFS('Src_Billing_Aug'!$I$6:$I$774,'Src_Billing_Aug'!$E$6:$E$774,A913,'Src_Billing_Aug'!$D$6:$D$774,E913))</f>
        <v/>
      </c>
      <c r="P913" s="23">
        <f>IF(N913=0,"",SUMIFS('Src_Billing_Aug'!$L$6:$L$774,'Src_Billing_Aug'!$E$6:$E$774,A913,'Src_Billing_Aug'!$D$6:$D$774,E913))</f>
        <v/>
      </c>
      <c r="Q913" s="23">
        <f>SUMIFS('Src_Billing_Aug'!$M$6:$M$774,'Src_Billing_Aug'!$E$6:$E$774,A913,'Src_Billing_Aug'!$D$6:$D$774,E913)</f>
        <v/>
      </c>
      <c r="R913" s="23">
        <f>Q913-M913</f>
        <v/>
      </c>
      <c r="S913" s="21">
        <f>IF(N913=0,"MISSING CHARGE",IF(N913&gt;1,"DUPLICATE CHARGE",IF(ABS(R913)&lt;0.005,"MATCH","VARIANCE")))</f>
        <v/>
      </c>
      <c r="T913" s="21">
        <f>IF(AND(C913="COVERED",K913&gt;'Parameters &amp; Sources'!$B$13),"BOARD REVIEW - OVER 40 FT","")</f>
        <v/>
      </c>
      <c r="U913" s="21" t="inlineStr">
        <is>
          <t>slip_inventory_2026-08.csv; billing_transactions_2022_2026.csv</t>
        </is>
      </c>
    </row>
    <row r="914">
      <c r="A914" s="17">
        <f>'Src_Inventory'!A989</f>
        <v/>
      </c>
      <c r="B914" s="17">
        <f>'Src_Inventory'!B989</f>
        <v/>
      </c>
      <c r="C914" s="17">
        <f>'Src_Inventory'!G989</f>
        <v/>
      </c>
      <c r="D914" s="17">
        <f>"AC-"&amp;A914</f>
        <v/>
      </c>
      <c r="E914" s="17">
        <f>'Src_Inventory'!L989</f>
        <v/>
      </c>
      <c r="F914" s="17">
        <f>'Src_Inventory'!M989</f>
        <v/>
      </c>
      <c r="G914" s="17">
        <f>'Src_Inventory'!N989</f>
        <v/>
      </c>
      <c r="H914" s="18">
        <f>'Src_Inventory'!O989</f>
        <v/>
      </c>
      <c r="I914" s="18">
        <f>ROUNDUP(H914,0)</f>
        <v/>
      </c>
      <c r="J914" s="18">
        <f>'Src_Inventory'!E989</f>
        <v/>
      </c>
      <c r="K914" s="18">
        <f>MAX(I914,J914)</f>
        <v/>
      </c>
      <c r="L914" s="19">
        <f>IF(C914="COVERED",'Parameters &amp; Sources'!$B$11,'Parameters &amp; Sources'!$B$12)</f>
        <v/>
      </c>
      <c r="M914" s="19">
        <f>K914*L914</f>
        <v/>
      </c>
      <c r="N914" s="20">
        <f>COUNTIFS('Src_Billing_Aug'!$E$6:$E$774,A914,'Src_Billing_Aug'!$D$6:$D$774,E914)</f>
        <v/>
      </c>
      <c r="O914" s="18">
        <f>IF(N914=0,"",SUMIFS('Src_Billing_Aug'!$I$6:$I$774,'Src_Billing_Aug'!$E$6:$E$774,A914,'Src_Billing_Aug'!$D$6:$D$774,E914))</f>
        <v/>
      </c>
      <c r="P914" s="19">
        <f>IF(N914=0,"",SUMIFS('Src_Billing_Aug'!$L$6:$L$774,'Src_Billing_Aug'!$E$6:$E$774,A914,'Src_Billing_Aug'!$D$6:$D$774,E914))</f>
        <v/>
      </c>
      <c r="Q914" s="19">
        <f>SUMIFS('Src_Billing_Aug'!$M$6:$M$774,'Src_Billing_Aug'!$E$6:$E$774,A914,'Src_Billing_Aug'!$D$6:$D$774,E914)</f>
        <v/>
      </c>
      <c r="R914" s="19">
        <f>Q914-M914</f>
        <v/>
      </c>
      <c r="S914" s="17">
        <f>IF(N914=0,"MISSING CHARGE",IF(N914&gt;1,"DUPLICATE CHARGE",IF(ABS(R914)&lt;0.005,"MATCH","VARIANCE")))</f>
        <v/>
      </c>
      <c r="T914" s="17">
        <f>IF(AND(C914="COVERED",K914&gt;'Parameters &amp; Sources'!$B$13),"BOARD REVIEW - OVER 40 FT","")</f>
        <v/>
      </c>
      <c r="U914" s="17" t="inlineStr">
        <is>
          <t>slip_inventory_2026-08.csv; billing_transactions_2022_2026.csv</t>
        </is>
      </c>
    </row>
    <row r="915">
      <c r="A915" s="21">
        <f>'Src_Inventory'!A990</f>
        <v/>
      </c>
      <c r="B915" s="21">
        <f>'Src_Inventory'!B990</f>
        <v/>
      </c>
      <c r="C915" s="21">
        <f>'Src_Inventory'!G990</f>
        <v/>
      </c>
      <c r="D915" s="21">
        <f>"AC-"&amp;A915</f>
        <v/>
      </c>
      <c r="E915" s="21">
        <f>'Src_Inventory'!L990</f>
        <v/>
      </c>
      <c r="F915" s="21">
        <f>'Src_Inventory'!M990</f>
        <v/>
      </c>
      <c r="G915" s="21">
        <f>'Src_Inventory'!N990</f>
        <v/>
      </c>
      <c r="H915" s="22">
        <f>'Src_Inventory'!O990</f>
        <v/>
      </c>
      <c r="I915" s="22">
        <f>ROUNDUP(H915,0)</f>
        <v/>
      </c>
      <c r="J915" s="22">
        <f>'Src_Inventory'!E990</f>
        <v/>
      </c>
      <c r="K915" s="22">
        <f>MAX(I915,J915)</f>
        <v/>
      </c>
      <c r="L915" s="23">
        <f>IF(C915="COVERED",'Parameters &amp; Sources'!$B$11,'Parameters &amp; Sources'!$B$12)</f>
        <v/>
      </c>
      <c r="M915" s="23">
        <f>K915*L915</f>
        <v/>
      </c>
      <c r="N915" s="24">
        <f>COUNTIFS('Src_Billing_Aug'!$E$6:$E$774,A915,'Src_Billing_Aug'!$D$6:$D$774,E915)</f>
        <v/>
      </c>
      <c r="O915" s="22">
        <f>IF(N915=0,"",SUMIFS('Src_Billing_Aug'!$I$6:$I$774,'Src_Billing_Aug'!$E$6:$E$774,A915,'Src_Billing_Aug'!$D$6:$D$774,E915))</f>
        <v/>
      </c>
      <c r="P915" s="23">
        <f>IF(N915=0,"",SUMIFS('Src_Billing_Aug'!$L$6:$L$774,'Src_Billing_Aug'!$E$6:$E$774,A915,'Src_Billing_Aug'!$D$6:$D$774,E915))</f>
        <v/>
      </c>
      <c r="Q915" s="23">
        <f>SUMIFS('Src_Billing_Aug'!$M$6:$M$774,'Src_Billing_Aug'!$E$6:$E$774,A915,'Src_Billing_Aug'!$D$6:$D$774,E915)</f>
        <v/>
      </c>
      <c r="R915" s="23">
        <f>Q915-M915</f>
        <v/>
      </c>
      <c r="S915" s="21">
        <f>IF(N915=0,"MISSING CHARGE",IF(N915&gt;1,"DUPLICATE CHARGE",IF(ABS(R915)&lt;0.005,"MATCH","VARIANCE")))</f>
        <v/>
      </c>
      <c r="T915" s="21">
        <f>IF(AND(C915="COVERED",K915&gt;'Parameters &amp; Sources'!$B$13),"BOARD REVIEW - OVER 40 FT","")</f>
        <v/>
      </c>
      <c r="U915" s="21" t="inlineStr">
        <is>
          <t>slip_inventory_2026-08.csv; billing_transactions_2022_2026.csv</t>
        </is>
      </c>
    </row>
    <row r="916">
      <c r="A916" s="17">
        <f>'Src_Inventory'!A991</f>
        <v/>
      </c>
      <c r="B916" s="17">
        <f>'Src_Inventory'!B991</f>
        <v/>
      </c>
      <c r="C916" s="17">
        <f>'Src_Inventory'!G991</f>
        <v/>
      </c>
      <c r="D916" s="17">
        <f>"AC-"&amp;A916</f>
        <v/>
      </c>
      <c r="E916" s="17">
        <f>'Src_Inventory'!L991</f>
        <v/>
      </c>
      <c r="F916" s="17">
        <f>'Src_Inventory'!M991</f>
        <v/>
      </c>
      <c r="G916" s="17">
        <f>'Src_Inventory'!N991</f>
        <v/>
      </c>
      <c r="H916" s="18">
        <f>'Src_Inventory'!O991</f>
        <v/>
      </c>
      <c r="I916" s="18">
        <f>ROUNDUP(H916,0)</f>
        <v/>
      </c>
      <c r="J916" s="18">
        <f>'Src_Inventory'!E991</f>
        <v/>
      </c>
      <c r="K916" s="18">
        <f>MAX(I916,J916)</f>
        <v/>
      </c>
      <c r="L916" s="19">
        <f>IF(C916="COVERED",'Parameters &amp; Sources'!$B$11,'Parameters &amp; Sources'!$B$12)</f>
        <v/>
      </c>
      <c r="M916" s="19">
        <f>K916*L916</f>
        <v/>
      </c>
      <c r="N916" s="20">
        <f>COUNTIFS('Src_Billing_Aug'!$E$6:$E$774,A916,'Src_Billing_Aug'!$D$6:$D$774,E916)</f>
        <v/>
      </c>
      <c r="O916" s="18">
        <f>IF(N916=0,"",SUMIFS('Src_Billing_Aug'!$I$6:$I$774,'Src_Billing_Aug'!$E$6:$E$774,A916,'Src_Billing_Aug'!$D$6:$D$774,E916))</f>
        <v/>
      </c>
      <c r="P916" s="19">
        <f>IF(N916=0,"",SUMIFS('Src_Billing_Aug'!$L$6:$L$774,'Src_Billing_Aug'!$E$6:$E$774,A916,'Src_Billing_Aug'!$D$6:$D$774,E916))</f>
        <v/>
      </c>
      <c r="Q916" s="19">
        <f>SUMIFS('Src_Billing_Aug'!$M$6:$M$774,'Src_Billing_Aug'!$E$6:$E$774,A916,'Src_Billing_Aug'!$D$6:$D$774,E916)</f>
        <v/>
      </c>
      <c r="R916" s="19">
        <f>Q916-M916</f>
        <v/>
      </c>
      <c r="S916" s="17">
        <f>IF(N916=0,"MISSING CHARGE",IF(N916&gt;1,"DUPLICATE CHARGE",IF(ABS(R916)&lt;0.005,"MATCH","VARIANCE")))</f>
        <v/>
      </c>
      <c r="T916" s="17">
        <f>IF(AND(C916="COVERED",K916&gt;'Parameters &amp; Sources'!$B$13),"BOARD REVIEW - OVER 40 FT","")</f>
        <v/>
      </c>
      <c r="U916" s="17" t="inlineStr">
        <is>
          <t>slip_inventory_2026-08.csv; billing_transactions_2022_2026.csv</t>
        </is>
      </c>
    </row>
    <row r="917">
      <c r="A917" s="21">
        <f>'Src_Inventory'!A992</f>
        <v/>
      </c>
      <c r="B917" s="21">
        <f>'Src_Inventory'!B992</f>
        <v/>
      </c>
      <c r="C917" s="21">
        <f>'Src_Inventory'!G992</f>
        <v/>
      </c>
      <c r="D917" s="21">
        <f>"AC-"&amp;A917</f>
        <v/>
      </c>
      <c r="E917" s="21">
        <f>'Src_Inventory'!L992</f>
        <v/>
      </c>
      <c r="F917" s="21">
        <f>'Src_Inventory'!M992</f>
        <v/>
      </c>
      <c r="G917" s="21">
        <f>'Src_Inventory'!N992</f>
        <v/>
      </c>
      <c r="H917" s="22">
        <f>'Src_Inventory'!O992</f>
        <v/>
      </c>
      <c r="I917" s="22">
        <f>ROUNDUP(H917,0)</f>
        <v/>
      </c>
      <c r="J917" s="22">
        <f>'Src_Inventory'!E992</f>
        <v/>
      </c>
      <c r="K917" s="22">
        <f>MAX(I917,J917)</f>
        <v/>
      </c>
      <c r="L917" s="23">
        <f>IF(C917="COVERED",'Parameters &amp; Sources'!$B$11,'Parameters &amp; Sources'!$B$12)</f>
        <v/>
      </c>
      <c r="M917" s="23">
        <f>K917*L917</f>
        <v/>
      </c>
      <c r="N917" s="24">
        <f>COUNTIFS('Src_Billing_Aug'!$E$6:$E$774,A917,'Src_Billing_Aug'!$D$6:$D$774,E917)</f>
        <v/>
      </c>
      <c r="O917" s="22">
        <f>IF(N917=0,"",SUMIFS('Src_Billing_Aug'!$I$6:$I$774,'Src_Billing_Aug'!$E$6:$E$774,A917,'Src_Billing_Aug'!$D$6:$D$774,E917))</f>
        <v/>
      </c>
      <c r="P917" s="23">
        <f>IF(N917=0,"",SUMIFS('Src_Billing_Aug'!$L$6:$L$774,'Src_Billing_Aug'!$E$6:$E$774,A917,'Src_Billing_Aug'!$D$6:$D$774,E917))</f>
        <v/>
      </c>
      <c r="Q917" s="23">
        <f>SUMIFS('Src_Billing_Aug'!$M$6:$M$774,'Src_Billing_Aug'!$E$6:$E$774,A917,'Src_Billing_Aug'!$D$6:$D$774,E917)</f>
        <v/>
      </c>
      <c r="R917" s="23">
        <f>Q917-M917</f>
        <v/>
      </c>
      <c r="S917" s="21">
        <f>IF(N917=0,"MISSING CHARGE",IF(N917&gt;1,"DUPLICATE CHARGE",IF(ABS(R917)&lt;0.005,"MATCH","VARIANCE")))</f>
        <v/>
      </c>
      <c r="T917" s="21">
        <f>IF(AND(C917="COVERED",K917&gt;'Parameters &amp; Sources'!$B$13),"BOARD REVIEW - OVER 40 FT","")</f>
        <v/>
      </c>
      <c r="U917" s="21" t="inlineStr">
        <is>
          <t>slip_inventory_2026-08.csv; billing_transactions_2022_2026.csv</t>
        </is>
      </c>
    </row>
    <row r="918">
      <c r="A918" s="17">
        <f>'Src_Inventory'!A993</f>
        <v/>
      </c>
      <c r="B918" s="17">
        <f>'Src_Inventory'!B993</f>
        <v/>
      </c>
      <c r="C918" s="17">
        <f>'Src_Inventory'!G993</f>
        <v/>
      </c>
      <c r="D918" s="17">
        <f>"AC-"&amp;A918</f>
        <v/>
      </c>
      <c r="E918" s="17">
        <f>'Src_Inventory'!L993</f>
        <v/>
      </c>
      <c r="F918" s="17">
        <f>'Src_Inventory'!M993</f>
        <v/>
      </c>
      <c r="G918" s="17">
        <f>'Src_Inventory'!N993</f>
        <v/>
      </c>
      <c r="H918" s="18">
        <f>'Src_Inventory'!O993</f>
        <v/>
      </c>
      <c r="I918" s="18">
        <f>ROUNDUP(H918,0)</f>
        <v/>
      </c>
      <c r="J918" s="18">
        <f>'Src_Inventory'!E993</f>
        <v/>
      </c>
      <c r="K918" s="18">
        <f>MAX(I918,J918)</f>
        <v/>
      </c>
      <c r="L918" s="19">
        <f>IF(C918="COVERED",'Parameters &amp; Sources'!$B$11,'Parameters &amp; Sources'!$B$12)</f>
        <v/>
      </c>
      <c r="M918" s="19">
        <f>K918*L918</f>
        <v/>
      </c>
      <c r="N918" s="20">
        <f>COUNTIFS('Src_Billing_Aug'!$E$6:$E$774,A918,'Src_Billing_Aug'!$D$6:$D$774,E918)</f>
        <v/>
      </c>
      <c r="O918" s="18">
        <f>IF(N918=0,"",SUMIFS('Src_Billing_Aug'!$I$6:$I$774,'Src_Billing_Aug'!$E$6:$E$774,A918,'Src_Billing_Aug'!$D$6:$D$774,E918))</f>
        <v/>
      </c>
      <c r="P918" s="19">
        <f>IF(N918=0,"",SUMIFS('Src_Billing_Aug'!$L$6:$L$774,'Src_Billing_Aug'!$E$6:$E$774,A918,'Src_Billing_Aug'!$D$6:$D$774,E918))</f>
        <v/>
      </c>
      <c r="Q918" s="19">
        <f>SUMIFS('Src_Billing_Aug'!$M$6:$M$774,'Src_Billing_Aug'!$E$6:$E$774,A918,'Src_Billing_Aug'!$D$6:$D$774,E918)</f>
        <v/>
      </c>
      <c r="R918" s="19">
        <f>Q918-M918</f>
        <v/>
      </c>
      <c r="S918" s="17">
        <f>IF(N918=0,"MISSING CHARGE",IF(N918&gt;1,"DUPLICATE CHARGE",IF(ABS(R918)&lt;0.005,"MATCH","VARIANCE")))</f>
        <v/>
      </c>
      <c r="T918" s="17">
        <f>IF(AND(C918="COVERED",K918&gt;'Parameters &amp; Sources'!$B$13),"BOARD REVIEW - OVER 40 FT","")</f>
        <v/>
      </c>
      <c r="U918" s="17" t="inlineStr">
        <is>
          <t>slip_inventory_2026-08.csv; billing_transactions_2022_2026.csv</t>
        </is>
      </c>
    </row>
    <row r="919">
      <c r="A919" s="21">
        <f>'Src_Inventory'!A994</f>
        <v/>
      </c>
      <c r="B919" s="21">
        <f>'Src_Inventory'!B994</f>
        <v/>
      </c>
      <c r="C919" s="21">
        <f>'Src_Inventory'!G994</f>
        <v/>
      </c>
      <c r="D919" s="21">
        <f>"AC-"&amp;A919</f>
        <v/>
      </c>
      <c r="E919" s="21">
        <f>'Src_Inventory'!L994</f>
        <v/>
      </c>
      <c r="F919" s="21">
        <f>'Src_Inventory'!M994</f>
        <v/>
      </c>
      <c r="G919" s="21">
        <f>'Src_Inventory'!N994</f>
        <v/>
      </c>
      <c r="H919" s="22">
        <f>'Src_Inventory'!O994</f>
        <v/>
      </c>
      <c r="I919" s="22">
        <f>ROUNDUP(H919,0)</f>
        <v/>
      </c>
      <c r="J919" s="22">
        <f>'Src_Inventory'!E994</f>
        <v/>
      </c>
      <c r="K919" s="22">
        <f>MAX(I919,J919)</f>
        <v/>
      </c>
      <c r="L919" s="23">
        <f>IF(C919="COVERED",'Parameters &amp; Sources'!$B$11,'Parameters &amp; Sources'!$B$12)</f>
        <v/>
      </c>
      <c r="M919" s="23">
        <f>K919*L919</f>
        <v/>
      </c>
      <c r="N919" s="24">
        <f>COUNTIFS('Src_Billing_Aug'!$E$6:$E$774,A919,'Src_Billing_Aug'!$D$6:$D$774,E919)</f>
        <v/>
      </c>
      <c r="O919" s="22">
        <f>IF(N919=0,"",SUMIFS('Src_Billing_Aug'!$I$6:$I$774,'Src_Billing_Aug'!$E$6:$E$774,A919,'Src_Billing_Aug'!$D$6:$D$774,E919))</f>
        <v/>
      </c>
      <c r="P919" s="23">
        <f>IF(N919=0,"",SUMIFS('Src_Billing_Aug'!$L$6:$L$774,'Src_Billing_Aug'!$E$6:$E$774,A919,'Src_Billing_Aug'!$D$6:$D$774,E919))</f>
        <v/>
      </c>
      <c r="Q919" s="23">
        <f>SUMIFS('Src_Billing_Aug'!$M$6:$M$774,'Src_Billing_Aug'!$E$6:$E$774,A919,'Src_Billing_Aug'!$D$6:$D$774,E919)</f>
        <v/>
      </c>
      <c r="R919" s="23">
        <f>Q919-M919</f>
        <v/>
      </c>
      <c r="S919" s="21">
        <f>IF(N919=0,"MISSING CHARGE",IF(N919&gt;1,"DUPLICATE CHARGE",IF(ABS(R919)&lt;0.005,"MATCH","VARIANCE")))</f>
        <v/>
      </c>
      <c r="T919" s="21">
        <f>IF(AND(C919="COVERED",K919&gt;'Parameters &amp; Sources'!$B$13),"BOARD REVIEW - OVER 40 FT","")</f>
        <v/>
      </c>
      <c r="U919" s="21" t="inlineStr">
        <is>
          <t>slip_inventory_2026-08.csv; billing_transactions_2022_2026.csv</t>
        </is>
      </c>
    </row>
    <row r="920">
      <c r="A920" s="17">
        <f>'Src_Inventory'!A995</f>
        <v/>
      </c>
      <c r="B920" s="17">
        <f>'Src_Inventory'!B995</f>
        <v/>
      </c>
      <c r="C920" s="17">
        <f>'Src_Inventory'!G995</f>
        <v/>
      </c>
      <c r="D920" s="17">
        <f>"AC-"&amp;A920</f>
        <v/>
      </c>
      <c r="E920" s="17">
        <f>'Src_Inventory'!L995</f>
        <v/>
      </c>
      <c r="F920" s="17">
        <f>'Src_Inventory'!M995</f>
        <v/>
      </c>
      <c r="G920" s="17">
        <f>'Src_Inventory'!N995</f>
        <v/>
      </c>
      <c r="H920" s="18">
        <f>'Src_Inventory'!O995</f>
        <v/>
      </c>
      <c r="I920" s="18">
        <f>ROUNDUP(H920,0)</f>
        <v/>
      </c>
      <c r="J920" s="18">
        <f>'Src_Inventory'!E995</f>
        <v/>
      </c>
      <c r="K920" s="18">
        <f>MAX(I920,J920)</f>
        <v/>
      </c>
      <c r="L920" s="19">
        <f>IF(C920="COVERED",'Parameters &amp; Sources'!$B$11,'Parameters &amp; Sources'!$B$12)</f>
        <v/>
      </c>
      <c r="M920" s="19">
        <f>K920*L920</f>
        <v/>
      </c>
      <c r="N920" s="20">
        <f>COUNTIFS('Src_Billing_Aug'!$E$6:$E$774,A920,'Src_Billing_Aug'!$D$6:$D$774,E920)</f>
        <v/>
      </c>
      <c r="O920" s="18">
        <f>IF(N920=0,"",SUMIFS('Src_Billing_Aug'!$I$6:$I$774,'Src_Billing_Aug'!$E$6:$E$774,A920,'Src_Billing_Aug'!$D$6:$D$774,E920))</f>
        <v/>
      </c>
      <c r="P920" s="19">
        <f>IF(N920=0,"",SUMIFS('Src_Billing_Aug'!$L$6:$L$774,'Src_Billing_Aug'!$E$6:$E$774,A920,'Src_Billing_Aug'!$D$6:$D$774,E920))</f>
        <v/>
      </c>
      <c r="Q920" s="19">
        <f>SUMIFS('Src_Billing_Aug'!$M$6:$M$774,'Src_Billing_Aug'!$E$6:$E$774,A920,'Src_Billing_Aug'!$D$6:$D$774,E920)</f>
        <v/>
      </c>
      <c r="R920" s="19">
        <f>Q920-M920</f>
        <v/>
      </c>
      <c r="S920" s="17">
        <f>IF(N920=0,"MISSING CHARGE",IF(N920&gt;1,"DUPLICATE CHARGE",IF(ABS(R920)&lt;0.005,"MATCH","VARIANCE")))</f>
        <v/>
      </c>
      <c r="T920" s="17">
        <f>IF(AND(C920="COVERED",K920&gt;'Parameters &amp; Sources'!$B$13),"BOARD REVIEW - OVER 40 FT","")</f>
        <v/>
      </c>
      <c r="U920" s="17" t="inlineStr">
        <is>
          <t>slip_inventory_2026-08.csv; billing_transactions_2022_2026.csv</t>
        </is>
      </c>
    </row>
    <row r="921">
      <c r="A921" s="21">
        <f>'Src_Inventory'!A996</f>
        <v/>
      </c>
      <c r="B921" s="21">
        <f>'Src_Inventory'!B996</f>
        <v/>
      </c>
      <c r="C921" s="21">
        <f>'Src_Inventory'!G996</f>
        <v/>
      </c>
      <c r="D921" s="21">
        <f>"AC-"&amp;A921</f>
        <v/>
      </c>
      <c r="E921" s="21">
        <f>'Src_Inventory'!L996</f>
        <v/>
      </c>
      <c r="F921" s="21">
        <f>'Src_Inventory'!M996</f>
        <v/>
      </c>
      <c r="G921" s="21">
        <f>'Src_Inventory'!N996</f>
        <v/>
      </c>
      <c r="H921" s="22">
        <f>'Src_Inventory'!O996</f>
        <v/>
      </c>
      <c r="I921" s="22">
        <f>ROUNDUP(H921,0)</f>
        <v/>
      </c>
      <c r="J921" s="22">
        <f>'Src_Inventory'!E996</f>
        <v/>
      </c>
      <c r="K921" s="22">
        <f>MAX(I921,J921)</f>
        <v/>
      </c>
      <c r="L921" s="23">
        <f>IF(C921="COVERED",'Parameters &amp; Sources'!$B$11,'Parameters &amp; Sources'!$B$12)</f>
        <v/>
      </c>
      <c r="M921" s="23">
        <f>K921*L921</f>
        <v/>
      </c>
      <c r="N921" s="24">
        <f>COUNTIFS('Src_Billing_Aug'!$E$6:$E$774,A921,'Src_Billing_Aug'!$D$6:$D$774,E921)</f>
        <v/>
      </c>
      <c r="O921" s="22">
        <f>IF(N921=0,"",SUMIFS('Src_Billing_Aug'!$I$6:$I$774,'Src_Billing_Aug'!$E$6:$E$774,A921,'Src_Billing_Aug'!$D$6:$D$774,E921))</f>
        <v/>
      </c>
      <c r="P921" s="23">
        <f>IF(N921=0,"",SUMIFS('Src_Billing_Aug'!$L$6:$L$774,'Src_Billing_Aug'!$E$6:$E$774,A921,'Src_Billing_Aug'!$D$6:$D$774,E921))</f>
        <v/>
      </c>
      <c r="Q921" s="23">
        <f>SUMIFS('Src_Billing_Aug'!$M$6:$M$774,'Src_Billing_Aug'!$E$6:$E$774,A921,'Src_Billing_Aug'!$D$6:$D$774,E921)</f>
        <v/>
      </c>
      <c r="R921" s="23">
        <f>Q921-M921</f>
        <v/>
      </c>
      <c r="S921" s="21">
        <f>IF(N921=0,"MISSING CHARGE",IF(N921&gt;1,"DUPLICATE CHARGE",IF(ABS(R921)&lt;0.005,"MATCH","VARIANCE")))</f>
        <v/>
      </c>
      <c r="T921" s="21">
        <f>IF(AND(C921="COVERED",K921&gt;'Parameters &amp; Sources'!$B$13),"BOARD REVIEW - OVER 40 FT","")</f>
        <v/>
      </c>
      <c r="U921" s="21" t="inlineStr">
        <is>
          <t>slip_inventory_2026-08.csv; billing_transactions_2022_2026.csv</t>
        </is>
      </c>
    </row>
    <row r="922">
      <c r="A922" s="17">
        <f>'Src_Inventory'!A997</f>
        <v/>
      </c>
      <c r="B922" s="17">
        <f>'Src_Inventory'!B997</f>
        <v/>
      </c>
      <c r="C922" s="17">
        <f>'Src_Inventory'!G997</f>
        <v/>
      </c>
      <c r="D922" s="17">
        <f>"AC-"&amp;A922</f>
        <v/>
      </c>
      <c r="E922" s="17">
        <f>'Src_Inventory'!L997</f>
        <v/>
      </c>
      <c r="F922" s="17">
        <f>'Src_Inventory'!M997</f>
        <v/>
      </c>
      <c r="G922" s="17">
        <f>'Src_Inventory'!N997</f>
        <v/>
      </c>
      <c r="H922" s="18">
        <f>'Src_Inventory'!O997</f>
        <v/>
      </c>
      <c r="I922" s="18">
        <f>ROUNDUP(H922,0)</f>
        <v/>
      </c>
      <c r="J922" s="18">
        <f>'Src_Inventory'!E997</f>
        <v/>
      </c>
      <c r="K922" s="18">
        <f>MAX(I922,J922)</f>
        <v/>
      </c>
      <c r="L922" s="19">
        <f>IF(C922="COVERED",'Parameters &amp; Sources'!$B$11,'Parameters &amp; Sources'!$B$12)</f>
        <v/>
      </c>
      <c r="M922" s="19">
        <f>K922*L922</f>
        <v/>
      </c>
      <c r="N922" s="20">
        <f>COUNTIFS('Src_Billing_Aug'!$E$6:$E$774,A922,'Src_Billing_Aug'!$D$6:$D$774,E922)</f>
        <v/>
      </c>
      <c r="O922" s="18">
        <f>IF(N922=0,"",SUMIFS('Src_Billing_Aug'!$I$6:$I$774,'Src_Billing_Aug'!$E$6:$E$774,A922,'Src_Billing_Aug'!$D$6:$D$774,E922))</f>
        <v/>
      </c>
      <c r="P922" s="19">
        <f>IF(N922=0,"",SUMIFS('Src_Billing_Aug'!$L$6:$L$774,'Src_Billing_Aug'!$E$6:$E$774,A922,'Src_Billing_Aug'!$D$6:$D$774,E922))</f>
        <v/>
      </c>
      <c r="Q922" s="19">
        <f>SUMIFS('Src_Billing_Aug'!$M$6:$M$774,'Src_Billing_Aug'!$E$6:$E$774,A922,'Src_Billing_Aug'!$D$6:$D$774,E922)</f>
        <v/>
      </c>
      <c r="R922" s="19">
        <f>Q922-M922</f>
        <v/>
      </c>
      <c r="S922" s="17">
        <f>IF(N922=0,"MISSING CHARGE",IF(N922&gt;1,"DUPLICATE CHARGE",IF(ABS(R922)&lt;0.005,"MATCH","VARIANCE")))</f>
        <v/>
      </c>
      <c r="T922" s="17">
        <f>IF(AND(C922="COVERED",K922&gt;'Parameters &amp; Sources'!$B$13),"BOARD REVIEW - OVER 40 FT","")</f>
        <v/>
      </c>
      <c r="U922" s="17" t="inlineStr">
        <is>
          <t>slip_inventory_2026-08.csv; billing_transactions_2022_2026.csv</t>
        </is>
      </c>
    </row>
    <row r="923">
      <c r="A923" s="21">
        <f>'Src_Inventory'!A1000</f>
        <v/>
      </c>
      <c r="B923" s="21">
        <f>'Src_Inventory'!B1000</f>
        <v/>
      </c>
      <c r="C923" s="21">
        <f>'Src_Inventory'!G1000</f>
        <v/>
      </c>
      <c r="D923" s="21">
        <f>"AC-"&amp;A923</f>
        <v/>
      </c>
      <c r="E923" s="21">
        <f>'Src_Inventory'!L1000</f>
        <v/>
      </c>
      <c r="F923" s="21">
        <f>'Src_Inventory'!M1000</f>
        <v/>
      </c>
      <c r="G923" s="21">
        <f>'Src_Inventory'!N1000</f>
        <v/>
      </c>
      <c r="H923" s="22">
        <f>'Src_Inventory'!O1000</f>
        <v/>
      </c>
      <c r="I923" s="22">
        <f>ROUNDUP(H923,0)</f>
        <v/>
      </c>
      <c r="J923" s="22">
        <f>'Src_Inventory'!E1000</f>
        <v/>
      </c>
      <c r="K923" s="22">
        <f>MAX(I923,J923)</f>
        <v/>
      </c>
      <c r="L923" s="23">
        <f>IF(C923="COVERED",'Parameters &amp; Sources'!$B$11,'Parameters &amp; Sources'!$B$12)</f>
        <v/>
      </c>
      <c r="M923" s="23">
        <f>K923*L923</f>
        <v/>
      </c>
      <c r="N923" s="24">
        <f>COUNTIFS('Src_Billing_Aug'!$E$6:$E$774,A923,'Src_Billing_Aug'!$D$6:$D$774,E923)</f>
        <v/>
      </c>
      <c r="O923" s="22">
        <f>IF(N923=0,"",SUMIFS('Src_Billing_Aug'!$I$6:$I$774,'Src_Billing_Aug'!$E$6:$E$774,A923,'Src_Billing_Aug'!$D$6:$D$774,E923))</f>
        <v/>
      </c>
      <c r="P923" s="23">
        <f>IF(N923=0,"",SUMIFS('Src_Billing_Aug'!$L$6:$L$774,'Src_Billing_Aug'!$E$6:$E$774,A923,'Src_Billing_Aug'!$D$6:$D$774,E923))</f>
        <v/>
      </c>
      <c r="Q923" s="23">
        <f>SUMIFS('Src_Billing_Aug'!$M$6:$M$774,'Src_Billing_Aug'!$E$6:$E$774,A923,'Src_Billing_Aug'!$D$6:$D$774,E923)</f>
        <v/>
      </c>
      <c r="R923" s="23">
        <f>Q923-M923</f>
        <v/>
      </c>
      <c r="S923" s="21">
        <f>IF(N923=0,"MISSING CHARGE",IF(N923&gt;1,"DUPLICATE CHARGE",IF(ABS(R923)&lt;0.005,"MATCH","VARIANCE")))</f>
        <v/>
      </c>
      <c r="T923" s="21">
        <f>IF(AND(C923="COVERED",K923&gt;'Parameters &amp; Sources'!$B$13),"BOARD REVIEW - OVER 40 FT","")</f>
        <v/>
      </c>
      <c r="U923" s="21" t="inlineStr">
        <is>
          <t>slip_inventory_2026-08.csv; billing_transactions_2022_2026.csv</t>
        </is>
      </c>
    </row>
    <row r="924">
      <c r="A924" s="17">
        <f>'Src_Inventory'!A1001</f>
        <v/>
      </c>
      <c r="B924" s="17">
        <f>'Src_Inventory'!B1001</f>
        <v/>
      </c>
      <c r="C924" s="17">
        <f>'Src_Inventory'!G1001</f>
        <v/>
      </c>
      <c r="D924" s="17">
        <f>"AC-"&amp;A924</f>
        <v/>
      </c>
      <c r="E924" s="17">
        <f>'Src_Inventory'!L1001</f>
        <v/>
      </c>
      <c r="F924" s="17">
        <f>'Src_Inventory'!M1001</f>
        <v/>
      </c>
      <c r="G924" s="17">
        <f>'Src_Inventory'!N1001</f>
        <v/>
      </c>
      <c r="H924" s="18">
        <f>'Src_Inventory'!O1001</f>
        <v/>
      </c>
      <c r="I924" s="18">
        <f>ROUNDUP(H924,0)</f>
        <v/>
      </c>
      <c r="J924" s="18">
        <f>'Src_Inventory'!E1001</f>
        <v/>
      </c>
      <c r="K924" s="18">
        <f>MAX(I924,J924)</f>
        <v/>
      </c>
      <c r="L924" s="19">
        <f>IF(C924="COVERED",'Parameters &amp; Sources'!$B$11,'Parameters &amp; Sources'!$B$12)</f>
        <v/>
      </c>
      <c r="M924" s="19">
        <f>K924*L924</f>
        <v/>
      </c>
      <c r="N924" s="20">
        <f>COUNTIFS('Src_Billing_Aug'!$E$6:$E$774,A924,'Src_Billing_Aug'!$D$6:$D$774,E924)</f>
        <v/>
      </c>
      <c r="O924" s="18">
        <f>IF(N924=0,"",SUMIFS('Src_Billing_Aug'!$I$6:$I$774,'Src_Billing_Aug'!$E$6:$E$774,A924,'Src_Billing_Aug'!$D$6:$D$774,E924))</f>
        <v/>
      </c>
      <c r="P924" s="19">
        <f>IF(N924=0,"",SUMIFS('Src_Billing_Aug'!$L$6:$L$774,'Src_Billing_Aug'!$E$6:$E$774,A924,'Src_Billing_Aug'!$D$6:$D$774,E924))</f>
        <v/>
      </c>
      <c r="Q924" s="19">
        <f>SUMIFS('Src_Billing_Aug'!$M$6:$M$774,'Src_Billing_Aug'!$E$6:$E$774,A924,'Src_Billing_Aug'!$D$6:$D$774,E924)</f>
        <v/>
      </c>
      <c r="R924" s="19">
        <f>Q924-M924</f>
        <v/>
      </c>
      <c r="S924" s="17">
        <f>IF(N924=0,"MISSING CHARGE",IF(N924&gt;1,"DUPLICATE CHARGE",IF(ABS(R924)&lt;0.005,"MATCH","VARIANCE")))</f>
        <v/>
      </c>
      <c r="T924" s="17">
        <f>IF(AND(C924="COVERED",K924&gt;'Parameters &amp; Sources'!$B$13),"BOARD REVIEW - OVER 40 FT","")</f>
        <v/>
      </c>
      <c r="U924" s="17" t="inlineStr">
        <is>
          <t>slip_inventory_2026-08.csv; billing_transactions_2022_2026.csv</t>
        </is>
      </c>
    </row>
    <row r="925">
      <c r="A925" s="21">
        <f>'Src_Inventory'!A1003</f>
        <v/>
      </c>
      <c r="B925" s="21">
        <f>'Src_Inventory'!B1003</f>
        <v/>
      </c>
      <c r="C925" s="21">
        <f>'Src_Inventory'!G1003</f>
        <v/>
      </c>
      <c r="D925" s="21">
        <f>"AC-"&amp;A925</f>
        <v/>
      </c>
      <c r="E925" s="21">
        <f>'Src_Inventory'!L1003</f>
        <v/>
      </c>
      <c r="F925" s="21">
        <f>'Src_Inventory'!M1003</f>
        <v/>
      </c>
      <c r="G925" s="21">
        <f>'Src_Inventory'!N1003</f>
        <v/>
      </c>
      <c r="H925" s="22">
        <f>'Src_Inventory'!O1003</f>
        <v/>
      </c>
      <c r="I925" s="22">
        <f>ROUNDUP(H925,0)</f>
        <v/>
      </c>
      <c r="J925" s="22">
        <f>'Src_Inventory'!E1003</f>
        <v/>
      </c>
      <c r="K925" s="22">
        <f>MAX(I925,J925)</f>
        <v/>
      </c>
      <c r="L925" s="23">
        <f>IF(C925="COVERED",'Parameters &amp; Sources'!$B$11,'Parameters &amp; Sources'!$B$12)</f>
        <v/>
      </c>
      <c r="M925" s="23">
        <f>K925*L925</f>
        <v/>
      </c>
      <c r="N925" s="24">
        <f>COUNTIFS('Src_Billing_Aug'!$E$6:$E$774,A925,'Src_Billing_Aug'!$D$6:$D$774,E925)</f>
        <v/>
      </c>
      <c r="O925" s="22">
        <f>IF(N925=0,"",SUMIFS('Src_Billing_Aug'!$I$6:$I$774,'Src_Billing_Aug'!$E$6:$E$774,A925,'Src_Billing_Aug'!$D$6:$D$774,E925))</f>
        <v/>
      </c>
      <c r="P925" s="23">
        <f>IF(N925=0,"",SUMIFS('Src_Billing_Aug'!$L$6:$L$774,'Src_Billing_Aug'!$E$6:$E$774,A925,'Src_Billing_Aug'!$D$6:$D$774,E925))</f>
        <v/>
      </c>
      <c r="Q925" s="23">
        <f>SUMIFS('Src_Billing_Aug'!$M$6:$M$774,'Src_Billing_Aug'!$E$6:$E$774,A925,'Src_Billing_Aug'!$D$6:$D$774,E925)</f>
        <v/>
      </c>
      <c r="R925" s="23">
        <f>Q925-M925</f>
        <v/>
      </c>
      <c r="S925" s="21">
        <f>IF(N925=0,"MISSING CHARGE",IF(N925&gt;1,"DUPLICATE CHARGE",IF(ABS(R925)&lt;0.005,"MATCH","VARIANCE")))</f>
        <v/>
      </c>
      <c r="T925" s="21">
        <f>IF(AND(C925="COVERED",K925&gt;'Parameters &amp; Sources'!$B$13),"BOARD REVIEW - OVER 40 FT","")</f>
        <v/>
      </c>
      <c r="U925" s="21" t="inlineStr">
        <is>
          <t>slip_inventory_2026-08.csv; billing_transactions_2022_2026.csv</t>
        </is>
      </c>
    </row>
    <row r="926">
      <c r="A926" s="17">
        <f>'Src_Inventory'!A1004</f>
        <v/>
      </c>
      <c r="B926" s="17">
        <f>'Src_Inventory'!B1004</f>
        <v/>
      </c>
      <c r="C926" s="17">
        <f>'Src_Inventory'!G1004</f>
        <v/>
      </c>
      <c r="D926" s="17">
        <f>"AC-"&amp;A926</f>
        <v/>
      </c>
      <c r="E926" s="17">
        <f>'Src_Inventory'!L1004</f>
        <v/>
      </c>
      <c r="F926" s="17">
        <f>'Src_Inventory'!M1004</f>
        <v/>
      </c>
      <c r="G926" s="17">
        <f>'Src_Inventory'!N1004</f>
        <v/>
      </c>
      <c r="H926" s="18">
        <f>'Src_Inventory'!O1004</f>
        <v/>
      </c>
      <c r="I926" s="18">
        <f>ROUNDUP(H926,0)</f>
        <v/>
      </c>
      <c r="J926" s="18">
        <f>'Src_Inventory'!E1004</f>
        <v/>
      </c>
      <c r="K926" s="18">
        <f>MAX(I926,J926)</f>
        <v/>
      </c>
      <c r="L926" s="19">
        <f>IF(C926="COVERED",'Parameters &amp; Sources'!$B$11,'Parameters &amp; Sources'!$B$12)</f>
        <v/>
      </c>
      <c r="M926" s="19">
        <f>K926*L926</f>
        <v/>
      </c>
      <c r="N926" s="20">
        <f>COUNTIFS('Src_Billing_Aug'!$E$6:$E$774,A926,'Src_Billing_Aug'!$D$6:$D$774,E926)</f>
        <v/>
      </c>
      <c r="O926" s="18">
        <f>IF(N926=0,"",SUMIFS('Src_Billing_Aug'!$I$6:$I$774,'Src_Billing_Aug'!$E$6:$E$774,A926,'Src_Billing_Aug'!$D$6:$D$774,E926))</f>
        <v/>
      </c>
      <c r="P926" s="19">
        <f>IF(N926=0,"",SUMIFS('Src_Billing_Aug'!$L$6:$L$774,'Src_Billing_Aug'!$E$6:$E$774,A926,'Src_Billing_Aug'!$D$6:$D$774,E926))</f>
        <v/>
      </c>
      <c r="Q926" s="19">
        <f>SUMIFS('Src_Billing_Aug'!$M$6:$M$774,'Src_Billing_Aug'!$E$6:$E$774,A926,'Src_Billing_Aug'!$D$6:$D$774,E926)</f>
        <v/>
      </c>
      <c r="R926" s="19">
        <f>Q926-M926</f>
        <v/>
      </c>
      <c r="S926" s="17">
        <f>IF(N926=0,"MISSING CHARGE",IF(N926&gt;1,"DUPLICATE CHARGE",IF(ABS(R926)&lt;0.005,"MATCH","VARIANCE")))</f>
        <v/>
      </c>
      <c r="T926" s="17">
        <f>IF(AND(C926="COVERED",K926&gt;'Parameters &amp; Sources'!$B$13),"BOARD REVIEW - OVER 40 FT","")</f>
        <v/>
      </c>
      <c r="U926" s="17" t="inlineStr">
        <is>
          <t>slip_inventory_2026-08.csv; billing_transactions_2022_2026.csv</t>
        </is>
      </c>
    </row>
    <row r="927">
      <c r="A927" s="21">
        <f>'Src_Inventory'!A1005</f>
        <v/>
      </c>
      <c r="B927" s="21">
        <f>'Src_Inventory'!B1005</f>
        <v/>
      </c>
      <c r="C927" s="21">
        <f>'Src_Inventory'!G1005</f>
        <v/>
      </c>
      <c r="D927" s="21">
        <f>"AC-"&amp;A927</f>
        <v/>
      </c>
      <c r="E927" s="21">
        <f>'Src_Inventory'!L1005</f>
        <v/>
      </c>
      <c r="F927" s="21">
        <f>'Src_Inventory'!M1005</f>
        <v/>
      </c>
      <c r="G927" s="21">
        <f>'Src_Inventory'!N1005</f>
        <v/>
      </c>
      <c r="H927" s="22">
        <f>'Src_Inventory'!O1005</f>
        <v/>
      </c>
      <c r="I927" s="22">
        <f>ROUNDUP(H927,0)</f>
        <v/>
      </c>
      <c r="J927" s="22">
        <f>'Src_Inventory'!E1005</f>
        <v/>
      </c>
      <c r="K927" s="22">
        <f>MAX(I927,J927)</f>
        <v/>
      </c>
      <c r="L927" s="23">
        <f>IF(C927="COVERED",'Parameters &amp; Sources'!$B$11,'Parameters &amp; Sources'!$B$12)</f>
        <v/>
      </c>
      <c r="M927" s="23">
        <f>K927*L927</f>
        <v/>
      </c>
      <c r="N927" s="24">
        <f>COUNTIFS('Src_Billing_Aug'!$E$6:$E$774,A927,'Src_Billing_Aug'!$D$6:$D$774,E927)</f>
        <v/>
      </c>
      <c r="O927" s="22">
        <f>IF(N927=0,"",SUMIFS('Src_Billing_Aug'!$I$6:$I$774,'Src_Billing_Aug'!$E$6:$E$774,A927,'Src_Billing_Aug'!$D$6:$D$774,E927))</f>
        <v/>
      </c>
      <c r="P927" s="23">
        <f>IF(N927=0,"",SUMIFS('Src_Billing_Aug'!$L$6:$L$774,'Src_Billing_Aug'!$E$6:$E$774,A927,'Src_Billing_Aug'!$D$6:$D$774,E927))</f>
        <v/>
      </c>
      <c r="Q927" s="23">
        <f>SUMIFS('Src_Billing_Aug'!$M$6:$M$774,'Src_Billing_Aug'!$E$6:$E$774,A927,'Src_Billing_Aug'!$D$6:$D$774,E927)</f>
        <v/>
      </c>
      <c r="R927" s="23">
        <f>Q927-M927</f>
        <v/>
      </c>
      <c r="S927" s="21">
        <f>IF(N927=0,"MISSING CHARGE",IF(N927&gt;1,"DUPLICATE CHARGE",IF(ABS(R927)&lt;0.005,"MATCH","VARIANCE")))</f>
        <v/>
      </c>
      <c r="T927" s="21">
        <f>IF(AND(C927="COVERED",K927&gt;'Parameters &amp; Sources'!$B$13),"BOARD REVIEW - OVER 40 FT","")</f>
        <v/>
      </c>
      <c r="U927" s="21" t="inlineStr">
        <is>
          <t>slip_inventory_2026-08.csv; billing_transactions_2022_2026.csv</t>
        </is>
      </c>
    </row>
    <row r="928">
      <c r="A928" s="17">
        <f>'Src_Inventory'!A1006</f>
        <v/>
      </c>
      <c r="B928" s="17">
        <f>'Src_Inventory'!B1006</f>
        <v/>
      </c>
      <c r="C928" s="17">
        <f>'Src_Inventory'!G1006</f>
        <v/>
      </c>
      <c r="D928" s="17">
        <f>"AC-"&amp;A928</f>
        <v/>
      </c>
      <c r="E928" s="17">
        <f>'Src_Inventory'!L1006</f>
        <v/>
      </c>
      <c r="F928" s="17">
        <f>'Src_Inventory'!M1006</f>
        <v/>
      </c>
      <c r="G928" s="17">
        <f>'Src_Inventory'!N1006</f>
        <v/>
      </c>
      <c r="H928" s="18">
        <f>'Src_Inventory'!O1006</f>
        <v/>
      </c>
      <c r="I928" s="18">
        <f>ROUNDUP(H928,0)</f>
        <v/>
      </c>
      <c r="J928" s="18">
        <f>'Src_Inventory'!E1006</f>
        <v/>
      </c>
      <c r="K928" s="18">
        <f>MAX(I928,J928)</f>
        <v/>
      </c>
      <c r="L928" s="19">
        <f>IF(C928="COVERED",'Parameters &amp; Sources'!$B$11,'Parameters &amp; Sources'!$B$12)</f>
        <v/>
      </c>
      <c r="M928" s="19">
        <f>K928*L928</f>
        <v/>
      </c>
      <c r="N928" s="20">
        <f>COUNTIFS('Src_Billing_Aug'!$E$6:$E$774,A928,'Src_Billing_Aug'!$D$6:$D$774,E928)</f>
        <v/>
      </c>
      <c r="O928" s="18">
        <f>IF(N928=0,"",SUMIFS('Src_Billing_Aug'!$I$6:$I$774,'Src_Billing_Aug'!$E$6:$E$774,A928,'Src_Billing_Aug'!$D$6:$D$774,E928))</f>
        <v/>
      </c>
      <c r="P928" s="19">
        <f>IF(N928=0,"",SUMIFS('Src_Billing_Aug'!$L$6:$L$774,'Src_Billing_Aug'!$E$6:$E$774,A928,'Src_Billing_Aug'!$D$6:$D$774,E928))</f>
        <v/>
      </c>
      <c r="Q928" s="19">
        <f>SUMIFS('Src_Billing_Aug'!$M$6:$M$774,'Src_Billing_Aug'!$E$6:$E$774,A928,'Src_Billing_Aug'!$D$6:$D$774,E928)</f>
        <v/>
      </c>
      <c r="R928" s="19">
        <f>Q928-M928</f>
        <v/>
      </c>
      <c r="S928" s="17">
        <f>IF(N928=0,"MISSING CHARGE",IF(N928&gt;1,"DUPLICATE CHARGE",IF(ABS(R928)&lt;0.005,"MATCH","VARIANCE")))</f>
        <v/>
      </c>
      <c r="T928" s="17">
        <f>IF(AND(C928="COVERED",K928&gt;'Parameters &amp; Sources'!$B$13),"BOARD REVIEW - OVER 40 FT","")</f>
        <v/>
      </c>
      <c r="U928" s="17" t="inlineStr">
        <is>
          <t>slip_inventory_2026-08.csv; billing_transactions_2022_2026.csv</t>
        </is>
      </c>
    </row>
    <row r="929">
      <c r="A929" s="21">
        <f>'Src_Inventory'!A1007</f>
        <v/>
      </c>
      <c r="B929" s="21">
        <f>'Src_Inventory'!B1007</f>
        <v/>
      </c>
      <c r="C929" s="21">
        <f>'Src_Inventory'!G1007</f>
        <v/>
      </c>
      <c r="D929" s="21">
        <f>"AC-"&amp;A929</f>
        <v/>
      </c>
      <c r="E929" s="21">
        <f>'Src_Inventory'!L1007</f>
        <v/>
      </c>
      <c r="F929" s="21">
        <f>'Src_Inventory'!M1007</f>
        <v/>
      </c>
      <c r="G929" s="21">
        <f>'Src_Inventory'!N1007</f>
        <v/>
      </c>
      <c r="H929" s="22">
        <f>'Src_Inventory'!O1007</f>
        <v/>
      </c>
      <c r="I929" s="22">
        <f>ROUNDUP(H929,0)</f>
        <v/>
      </c>
      <c r="J929" s="22">
        <f>'Src_Inventory'!E1007</f>
        <v/>
      </c>
      <c r="K929" s="22">
        <f>MAX(I929,J929)</f>
        <v/>
      </c>
      <c r="L929" s="23">
        <f>IF(C929="COVERED",'Parameters &amp; Sources'!$B$11,'Parameters &amp; Sources'!$B$12)</f>
        <v/>
      </c>
      <c r="M929" s="23">
        <f>K929*L929</f>
        <v/>
      </c>
      <c r="N929" s="24">
        <f>COUNTIFS('Src_Billing_Aug'!$E$6:$E$774,A929,'Src_Billing_Aug'!$D$6:$D$774,E929)</f>
        <v/>
      </c>
      <c r="O929" s="22">
        <f>IF(N929=0,"",SUMIFS('Src_Billing_Aug'!$I$6:$I$774,'Src_Billing_Aug'!$E$6:$E$774,A929,'Src_Billing_Aug'!$D$6:$D$774,E929))</f>
        <v/>
      </c>
      <c r="P929" s="23">
        <f>IF(N929=0,"",SUMIFS('Src_Billing_Aug'!$L$6:$L$774,'Src_Billing_Aug'!$E$6:$E$774,A929,'Src_Billing_Aug'!$D$6:$D$774,E929))</f>
        <v/>
      </c>
      <c r="Q929" s="23">
        <f>SUMIFS('Src_Billing_Aug'!$M$6:$M$774,'Src_Billing_Aug'!$E$6:$E$774,A929,'Src_Billing_Aug'!$D$6:$D$774,E929)</f>
        <v/>
      </c>
      <c r="R929" s="23">
        <f>Q929-M929</f>
        <v/>
      </c>
      <c r="S929" s="21">
        <f>IF(N929=0,"MISSING CHARGE",IF(N929&gt;1,"DUPLICATE CHARGE",IF(ABS(R929)&lt;0.005,"MATCH","VARIANCE")))</f>
        <v/>
      </c>
      <c r="T929" s="21">
        <f>IF(AND(C929="COVERED",K929&gt;'Parameters &amp; Sources'!$B$13),"BOARD REVIEW - OVER 40 FT","")</f>
        <v/>
      </c>
      <c r="U929" s="21" t="inlineStr">
        <is>
          <t>slip_inventory_2026-08.csv; billing_transactions_2022_2026.csv</t>
        </is>
      </c>
    </row>
    <row r="930">
      <c r="A930" s="17">
        <f>'Src_Inventory'!A1008</f>
        <v/>
      </c>
      <c r="B930" s="17">
        <f>'Src_Inventory'!B1008</f>
        <v/>
      </c>
      <c r="C930" s="17">
        <f>'Src_Inventory'!G1008</f>
        <v/>
      </c>
      <c r="D930" s="17">
        <f>"AC-"&amp;A930</f>
        <v/>
      </c>
      <c r="E930" s="17">
        <f>'Src_Inventory'!L1008</f>
        <v/>
      </c>
      <c r="F930" s="17">
        <f>'Src_Inventory'!M1008</f>
        <v/>
      </c>
      <c r="G930" s="17">
        <f>'Src_Inventory'!N1008</f>
        <v/>
      </c>
      <c r="H930" s="18">
        <f>'Src_Inventory'!O1008</f>
        <v/>
      </c>
      <c r="I930" s="18">
        <f>ROUNDUP(H930,0)</f>
        <v/>
      </c>
      <c r="J930" s="18">
        <f>'Src_Inventory'!E1008</f>
        <v/>
      </c>
      <c r="K930" s="18">
        <f>MAX(I930,J930)</f>
        <v/>
      </c>
      <c r="L930" s="19">
        <f>IF(C930="COVERED",'Parameters &amp; Sources'!$B$11,'Parameters &amp; Sources'!$B$12)</f>
        <v/>
      </c>
      <c r="M930" s="19">
        <f>K930*L930</f>
        <v/>
      </c>
      <c r="N930" s="20">
        <f>COUNTIFS('Src_Billing_Aug'!$E$6:$E$774,A930,'Src_Billing_Aug'!$D$6:$D$774,E930)</f>
        <v/>
      </c>
      <c r="O930" s="18">
        <f>IF(N930=0,"",SUMIFS('Src_Billing_Aug'!$I$6:$I$774,'Src_Billing_Aug'!$E$6:$E$774,A930,'Src_Billing_Aug'!$D$6:$D$774,E930))</f>
        <v/>
      </c>
      <c r="P930" s="19">
        <f>IF(N930=0,"",SUMIFS('Src_Billing_Aug'!$L$6:$L$774,'Src_Billing_Aug'!$E$6:$E$774,A930,'Src_Billing_Aug'!$D$6:$D$774,E930))</f>
        <v/>
      </c>
      <c r="Q930" s="19">
        <f>SUMIFS('Src_Billing_Aug'!$M$6:$M$774,'Src_Billing_Aug'!$E$6:$E$774,A930,'Src_Billing_Aug'!$D$6:$D$774,E930)</f>
        <v/>
      </c>
      <c r="R930" s="19">
        <f>Q930-M930</f>
        <v/>
      </c>
      <c r="S930" s="17">
        <f>IF(N930=0,"MISSING CHARGE",IF(N930&gt;1,"DUPLICATE CHARGE",IF(ABS(R930)&lt;0.005,"MATCH","VARIANCE")))</f>
        <v/>
      </c>
      <c r="T930" s="17">
        <f>IF(AND(C930="COVERED",K930&gt;'Parameters &amp; Sources'!$B$13),"BOARD REVIEW - OVER 40 FT","")</f>
        <v/>
      </c>
      <c r="U930" s="17" t="inlineStr">
        <is>
          <t>slip_inventory_2026-08.csv; billing_transactions_2022_2026.csv</t>
        </is>
      </c>
    </row>
    <row r="931">
      <c r="A931" s="21">
        <f>'Src_Inventory'!A1009</f>
        <v/>
      </c>
      <c r="B931" s="21">
        <f>'Src_Inventory'!B1009</f>
        <v/>
      </c>
      <c r="C931" s="21">
        <f>'Src_Inventory'!G1009</f>
        <v/>
      </c>
      <c r="D931" s="21">
        <f>"AC-"&amp;A931</f>
        <v/>
      </c>
      <c r="E931" s="21">
        <f>'Src_Inventory'!L1009</f>
        <v/>
      </c>
      <c r="F931" s="21">
        <f>'Src_Inventory'!M1009</f>
        <v/>
      </c>
      <c r="G931" s="21">
        <f>'Src_Inventory'!N1009</f>
        <v/>
      </c>
      <c r="H931" s="22">
        <f>'Src_Inventory'!O1009</f>
        <v/>
      </c>
      <c r="I931" s="22">
        <f>ROUNDUP(H931,0)</f>
        <v/>
      </c>
      <c r="J931" s="22">
        <f>'Src_Inventory'!E1009</f>
        <v/>
      </c>
      <c r="K931" s="22">
        <f>MAX(I931,J931)</f>
        <v/>
      </c>
      <c r="L931" s="23">
        <f>IF(C931="COVERED",'Parameters &amp; Sources'!$B$11,'Parameters &amp; Sources'!$B$12)</f>
        <v/>
      </c>
      <c r="M931" s="23">
        <f>K931*L931</f>
        <v/>
      </c>
      <c r="N931" s="24">
        <f>COUNTIFS('Src_Billing_Aug'!$E$6:$E$774,A931,'Src_Billing_Aug'!$D$6:$D$774,E931)</f>
        <v/>
      </c>
      <c r="O931" s="22">
        <f>IF(N931=0,"",SUMIFS('Src_Billing_Aug'!$I$6:$I$774,'Src_Billing_Aug'!$E$6:$E$774,A931,'Src_Billing_Aug'!$D$6:$D$774,E931))</f>
        <v/>
      </c>
      <c r="P931" s="23">
        <f>IF(N931=0,"",SUMIFS('Src_Billing_Aug'!$L$6:$L$774,'Src_Billing_Aug'!$E$6:$E$774,A931,'Src_Billing_Aug'!$D$6:$D$774,E931))</f>
        <v/>
      </c>
      <c r="Q931" s="23">
        <f>SUMIFS('Src_Billing_Aug'!$M$6:$M$774,'Src_Billing_Aug'!$E$6:$E$774,A931,'Src_Billing_Aug'!$D$6:$D$774,E931)</f>
        <v/>
      </c>
      <c r="R931" s="23">
        <f>Q931-M931</f>
        <v/>
      </c>
      <c r="S931" s="21">
        <f>IF(N931=0,"MISSING CHARGE",IF(N931&gt;1,"DUPLICATE CHARGE",IF(ABS(R931)&lt;0.005,"MATCH","VARIANCE")))</f>
        <v/>
      </c>
      <c r="T931" s="21">
        <f>IF(AND(C931="COVERED",K931&gt;'Parameters &amp; Sources'!$B$13),"BOARD REVIEW - OVER 40 FT","")</f>
        <v/>
      </c>
      <c r="U931" s="21" t="inlineStr">
        <is>
          <t>slip_inventory_2026-08.csv; billing_transactions_2022_2026.csv</t>
        </is>
      </c>
    </row>
    <row r="932">
      <c r="A932" s="17">
        <f>'Src_Inventory'!A1010</f>
        <v/>
      </c>
      <c r="B932" s="17">
        <f>'Src_Inventory'!B1010</f>
        <v/>
      </c>
      <c r="C932" s="17">
        <f>'Src_Inventory'!G1010</f>
        <v/>
      </c>
      <c r="D932" s="17">
        <f>"AC-"&amp;A932</f>
        <v/>
      </c>
      <c r="E932" s="17">
        <f>'Src_Inventory'!L1010</f>
        <v/>
      </c>
      <c r="F932" s="17">
        <f>'Src_Inventory'!M1010</f>
        <v/>
      </c>
      <c r="G932" s="17">
        <f>'Src_Inventory'!N1010</f>
        <v/>
      </c>
      <c r="H932" s="18">
        <f>'Src_Inventory'!O1010</f>
        <v/>
      </c>
      <c r="I932" s="18">
        <f>ROUNDUP(H932,0)</f>
        <v/>
      </c>
      <c r="J932" s="18">
        <f>'Src_Inventory'!E1010</f>
        <v/>
      </c>
      <c r="K932" s="18">
        <f>MAX(I932,J932)</f>
        <v/>
      </c>
      <c r="L932" s="19">
        <f>IF(C932="COVERED",'Parameters &amp; Sources'!$B$11,'Parameters &amp; Sources'!$B$12)</f>
        <v/>
      </c>
      <c r="M932" s="19">
        <f>K932*L932</f>
        <v/>
      </c>
      <c r="N932" s="20">
        <f>COUNTIFS('Src_Billing_Aug'!$E$6:$E$774,A932,'Src_Billing_Aug'!$D$6:$D$774,E932)</f>
        <v/>
      </c>
      <c r="O932" s="18">
        <f>IF(N932=0,"",SUMIFS('Src_Billing_Aug'!$I$6:$I$774,'Src_Billing_Aug'!$E$6:$E$774,A932,'Src_Billing_Aug'!$D$6:$D$774,E932))</f>
        <v/>
      </c>
      <c r="P932" s="19">
        <f>IF(N932=0,"",SUMIFS('Src_Billing_Aug'!$L$6:$L$774,'Src_Billing_Aug'!$E$6:$E$774,A932,'Src_Billing_Aug'!$D$6:$D$774,E932))</f>
        <v/>
      </c>
      <c r="Q932" s="19">
        <f>SUMIFS('Src_Billing_Aug'!$M$6:$M$774,'Src_Billing_Aug'!$E$6:$E$774,A932,'Src_Billing_Aug'!$D$6:$D$774,E932)</f>
        <v/>
      </c>
      <c r="R932" s="19">
        <f>Q932-M932</f>
        <v/>
      </c>
      <c r="S932" s="17">
        <f>IF(N932=0,"MISSING CHARGE",IF(N932&gt;1,"DUPLICATE CHARGE",IF(ABS(R932)&lt;0.005,"MATCH","VARIANCE")))</f>
        <v/>
      </c>
      <c r="T932" s="17">
        <f>IF(AND(C932="COVERED",K932&gt;'Parameters &amp; Sources'!$B$13),"BOARD REVIEW - OVER 40 FT","")</f>
        <v/>
      </c>
      <c r="U932" s="17" t="inlineStr">
        <is>
          <t>slip_inventory_2026-08.csv; billing_transactions_2022_2026.csv</t>
        </is>
      </c>
    </row>
    <row r="933">
      <c r="A933" s="21">
        <f>'Src_Inventory'!A1011</f>
        <v/>
      </c>
      <c r="B933" s="21">
        <f>'Src_Inventory'!B1011</f>
        <v/>
      </c>
      <c r="C933" s="21">
        <f>'Src_Inventory'!G1011</f>
        <v/>
      </c>
      <c r="D933" s="21">
        <f>"AC-"&amp;A933</f>
        <v/>
      </c>
      <c r="E933" s="21">
        <f>'Src_Inventory'!L1011</f>
        <v/>
      </c>
      <c r="F933" s="21">
        <f>'Src_Inventory'!M1011</f>
        <v/>
      </c>
      <c r="G933" s="21">
        <f>'Src_Inventory'!N1011</f>
        <v/>
      </c>
      <c r="H933" s="22">
        <f>'Src_Inventory'!O1011</f>
        <v/>
      </c>
      <c r="I933" s="22">
        <f>ROUNDUP(H933,0)</f>
        <v/>
      </c>
      <c r="J933" s="22">
        <f>'Src_Inventory'!E1011</f>
        <v/>
      </c>
      <c r="K933" s="22">
        <f>MAX(I933,J933)</f>
        <v/>
      </c>
      <c r="L933" s="23">
        <f>IF(C933="COVERED",'Parameters &amp; Sources'!$B$11,'Parameters &amp; Sources'!$B$12)</f>
        <v/>
      </c>
      <c r="M933" s="23">
        <f>K933*L933</f>
        <v/>
      </c>
      <c r="N933" s="24">
        <f>COUNTIFS('Src_Billing_Aug'!$E$6:$E$774,A933,'Src_Billing_Aug'!$D$6:$D$774,E933)</f>
        <v/>
      </c>
      <c r="O933" s="22">
        <f>IF(N933=0,"",SUMIFS('Src_Billing_Aug'!$I$6:$I$774,'Src_Billing_Aug'!$E$6:$E$774,A933,'Src_Billing_Aug'!$D$6:$D$774,E933))</f>
        <v/>
      </c>
      <c r="P933" s="23">
        <f>IF(N933=0,"",SUMIFS('Src_Billing_Aug'!$L$6:$L$774,'Src_Billing_Aug'!$E$6:$E$774,A933,'Src_Billing_Aug'!$D$6:$D$774,E933))</f>
        <v/>
      </c>
      <c r="Q933" s="23">
        <f>SUMIFS('Src_Billing_Aug'!$M$6:$M$774,'Src_Billing_Aug'!$E$6:$E$774,A933,'Src_Billing_Aug'!$D$6:$D$774,E933)</f>
        <v/>
      </c>
      <c r="R933" s="23">
        <f>Q933-M933</f>
        <v/>
      </c>
      <c r="S933" s="21">
        <f>IF(N933=0,"MISSING CHARGE",IF(N933&gt;1,"DUPLICATE CHARGE",IF(ABS(R933)&lt;0.005,"MATCH","VARIANCE")))</f>
        <v/>
      </c>
      <c r="T933" s="21">
        <f>IF(AND(C933="COVERED",K933&gt;'Parameters &amp; Sources'!$B$13),"BOARD REVIEW - OVER 40 FT","")</f>
        <v/>
      </c>
      <c r="U933" s="21" t="inlineStr">
        <is>
          <t>slip_inventory_2026-08.csv; billing_transactions_2022_2026.csv</t>
        </is>
      </c>
    </row>
    <row r="934">
      <c r="A934" s="17">
        <f>'Src_Inventory'!A1012</f>
        <v/>
      </c>
      <c r="B934" s="17">
        <f>'Src_Inventory'!B1012</f>
        <v/>
      </c>
      <c r="C934" s="17">
        <f>'Src_Inventory'!G1012</f>
        <v/>
      </c>
      <c r="D934" s="17">
        <f>"AC-"&amp;A934</f>
        <v/>
      </c>
      <c r="E934" s="17">
        <f>'Src_Inventory'!L1012</f>
        <v/>
      </c>
      <c r="F934" s="17">
        <f>'Src_Inventory'!M1012</f>
        <v/>
      </c>
      <c r="G934" s="17">
        <f>'Src_Inventory'!N1012</f>
        <v/>
      </c>
      <c r="H934" s="18">
        <f>'Src_Inventory'!O1012</f>
        <v/>
      </c>
      <c r="I934" s="18">
        <f>ROUNDUP(H934,0)</f>
        <v/>
      </c>
      <c r="J934" s="18">
        <f>'Src_Inventory'!E1012</f>
        <v/>
      </c>
      <c r="K934" s="18">
        <f>MAX(I934,J934)</f>
        <v/>
      </c>
      <c r="L934" s="19">
        <f>IF(C934="COVERED",'Parameters &amp; Sources'!$B$11,'Parameters &amp; Sources'!$B$12)</f>
        <v/>
      </c>
      <c r="M934" s="19">
        <f>K934*L934</f>
        <v/>
      </c>
      <c r="N934" s="20">
        <f>COUNTIFS('Src_Billing_Aug'!$E$6:$E$774,A934,'Src_Billing_Aug'!$D$6:$D$774,E934)</f>
        <v/>
      </c>
      <c r="O934" s="18">
        <f>IF(N934=0,"",SUMIFS('Src_Billing_Aug'!$I$6:$I$774,'Src_Billing_Aug'!$E$6:$E$774,A934,'Src_Billing_Aug'!$D$6:$D$774,E934))</f>
        <v/>
      </c>
      <c r="P934" s="19">
        <f>IF(N934=0,"",SUMIFS('Src_Billing_Aug'!$L$6:$L$774,'Src_Billing_Aug'!$E$6:$E$774,A934,'Src_Billing_Aug'!$D$6:$D$774,E934))</f>
        <v/>
      </c>
      <c r="Q934" s="19">
        <f>SUMIFS('Src_Billing_Aug'!$M$6:$M$774,'Src_Billing_Aug'!$E$6:$E$774,A934,'Src_Billing_Aug'!$D$6:$D$774,E934)</f>
        <v/>
      </c>
      <c r="R934" s="19">
        <f>Q934-M934</f>
        <v/>
      </c>
      <c r="S934" s="17">
        <f>IF(N934=0,"MISSING CHARGE",IF(N934&gt;1,"DUPLICATE CHARGE",IF(ABS(R934)&lt;0.005,"MATCH","VARIANCE")))</f>
        <v/>
      </c>
      <c r="T934" s="17">
        <f>IF(AND(C934="COVERED",K934&gt;'Parameters &amp; Sources'!$B$13),"BOARD REVIEW - OVER 40 FT","")</f>
        <v/>
      </c>
      <c r="U934" s="17" t="inlineStr">
        <is>
          <t>slip_inventory_2026-08.csv; billing_transactions_2022_2026.csv</t>
        </is>
      </c>
    </row>
    <row r="935">
      <c r="A935" s="21">
        <f>'Src_Inventory'!A1013</f>
        <v/>
      </c>
      <c r="B935" s="21">
        <f>'Src_Inventory'!B1013</f>
        <v/>
      </c>
      <c r="C935" s="21">
        <f>'Src_Inventory'!G1013</f>
        <v/>
      </c>
      <c r="D935" s="21">
        <f>"AC-"&amp;A935</f>
        <v/>
      </c>
      <c r="E935" s="21">
        <f>'Src_Inventory'!L1013</f>
        <v/>
      </c>
      <c r="F935" s="21">
        <f>'Src_Inventory'!M1013</f>
        <v/>
      </c>
      <c r="G935" s="21">
        <f>'Src_Inventory'!N1013</f>
        <v/>
      </c>
      <c r="H935" s="22">
        <f>'Src_Inventory'!O1013</f>
        <v/>
      </c>
      <c r="I935" s="22">
        <f>ROUNDUP(H935,0)</f>
        <v/>
      </c>
      <c r="J935" s="22">
        <f>'Src_Inventory'!E1013</f>
        <v/>
      </c>
      <c r="K935" s="22">
        <f>MAX(I935,J935)</f>
        <v/>
      </c>
      <c r="L935" s="23">
        <f>IF(C935="COVERED",'Parameters &amp; Sources'!$B$11,'Parameters &amp; Sources'!$B$12)</f>
        <v/>
      </c>
      <c r="M935" s="23">
        <f>K935*L935</f>
        <v/>
      </c>
      <c r="N935" s="24">
        <f>COUNTIFS('Src_Billing_Aug'!$E$6:$E$774,A935,'Src_Billing_Aug'!$D$6:$D$774,E935)</f>
        <v/>
      </c>
      <c r="O935" s="22">
        <f>IF(N935=0,"",SUMIFS('Src_Billing_Aug'!$I$6:$I$774,'Src_Billing_Aug'!$E$6:$E$774,A935,'Src_Billing_Aug'!$D$6:$D$774,E935))</f>
        <v/>
      </c>
      <c r="P935" s="23">
        <f>IF(N935=0,"",SUMIFS('Src_Billing_Aug'!$L$6:$L$774,'Src_Billing_Aug'!$E$6:$E$774,A935,'Src_Billing_Aug'!$D$6:$D$774,E935))</f>
        <v/>
      </c>
      <c r="Q935" s="23">
        <f>SUMIFS('Src_Billing_Aug'!$M$6:$M$774,'Src_Billing_Aug'!$E$6:$E$774,A935,'Src_Billing_Aug'!$D$6:$D$774,E935)</f>
        <v/>
      </c>
      <c r="R935" s="23">
        <f>Q935-M935</f>
        <v/>
      </c>
      <c r="S935" s="21">
        <f>IF(N935=0,"MISSING CHARGE",IF(N935&gt;1,"DUPLICATE CHARGE",IF(ABS(R935)&lt;0.005,"MATCH","VARIANCE")))</f>
        <v/>
      </c>
      <c r="T935" s="21">
        <f>IF(AND(C935="COVERED",K935&gt;'Parameters &amp; Sources'!$B$13),"BOARD REVIEW - OVER 40 FT","")</f>
        <v/>
      </c>
      <c r="U935" s="21" t="inlineStr">
        <is>
          <t>slip_inventory_2026-08.csv; billing_transactions_2022_2026.csv</t>
        </is>
      </c>
    </row>
    <row r="936">
      <c r="A936" s="17">
        <f>'Src_Inventory'!A1014</f>
        <v/>
      </c>
      <c r="B936" s="17">
        <f>'Src_Inventory'!B1014</f>
        <v/>
      </c>
      <c r="C936" s="17">
        <f>'Src_Inventory'!G1014</f>
        <v/>
      </c>
      <c r="D936" s="17">
        <f>"AC-"&amp;A936</f>
        <v/>
      </c>
      <c r="E936" s="17">
        <f>'Src_Inventory'!L1014</f>
        <v/>
      </c>
      <c r="F936" s="17">
        <f>'Src_Inventory'!M1014</f>
        <v/>
      </c>
      <c r="G936" s="17">
        <f>'Src_Inventory'!N1014</f>
        <v/>
      </c>
      <c r="H936" s="18">
        <f>'Src_Inventory'!O1014</f>
        <v/>
      </c>
      <c r="I936" s="18">
        <f>ROUNDUP(H936,0)</f>
        <v/>
      </c>
      <c r="J936" s="18">
        <f>'Src_Inventory'!E1014</f>
        <v/>
      </c>
      <c r="K936" s="18">
        <f>MAX(I936,J936)</f>
        <v/>
      </c>
      <c r="L936" s="19">
        <f>IF(C936="COVERED",'Parameters &amp; Sources'!$B$11,'Parameters &amp; Sources'!$B$12)</f>
        <v/>
      </c>
      <c r="M936" s="19">
        <f>K936*L936</f>
        <v/>
      </c>
      <c r="N936" s="20">
        <f>COUNTIFS('Src_Billing_Aug'!$E$6:$E$774,A936,'Src_Billing_Aug'!$D$6:$D$774,E936)</f>
        <v/>
      </c>
      <c r="O936" s="18">
        <f>IF(N936=0,"",SUMIFS('Src_Billing_Aug'!$I$6:$I$774,'Src_Billing_Aug'!$E$6:$E$774,A936,'Src_Billing_Aug'!$D$6:$D$774,E936))</f>
        <v/>
      </c>
      <c r="P936" s="19">
        <f>IF(N936=0,"",SUMIFS('Src_Billing_Aug'!$L$6:$L$774,'Src_Billing_Aug'!$E$6:$E$774,A936,'Src_Billing_Aug'!$D$6:$D$774,E936))</f>
        <v/>
      </c>
      <c r="Q936" s="19">
        <f>SUMIFS('Src_Billing_Aug'!$M$6:$M$774,'Src_Billing_Aug'!$E$6:$E$774,A936,'Src_Billing_Aug'!$D$6:$D$774,E936)</f>
        <v/>
      </c>
      <c r="R936" s="19">
        <f>Q936-M936</f>
        <v/>
      </c>
      <c r="S936" s="17">
        <f>IF(N936=0,"MISSING CHARGE",IF(N936&gt;1,"DUPLICATE CHARGE",IF(ABS(R936)&lt;0.005,"MATCH","VARIANCE")))</f>
        <v/>
      </c>
      <c r="T936" s="17">
        <f>IF(AND(C936="COVERED",K936&gt;'Parameters &amp; Sources'!$B$13),"BOARD REVIEW - OVER 40 FT","")</f>
        <v/>
      </c>
      <c r="U936" s="17" t="inlineStr">
        <is>
          <t>slip_inventory_2026-08.csv; billing_transactions_2022_2026.csv</t>
        </is>
      </c>
    </row>
    <row r="937">
      <c r="A937" s="21">
        <f>'Src_Inventory'!A1015</f>
        <v/>
      </c>
      <c r="B937" s="21">
        <f>'Src_Inventory'!B1015</f>
        <v/>
      </c>
      <c r="C937" s="21">
        <f>'Src_Inventory'!G1015</f>
        <v/>
      </c>
      <c r="D937" s="21">
        <f>"AC-"&amp;A937</f>
        <v/>
      </c>
      <c r="E937" s="21">
        <f>'Src_Inventory'!L1015</f>
        <v/>
      </c>
      <c r="F937" s="21">
        <f>'Src_Inventory'!M1015</f>
        <v/>
      </c>
      <c r="G937" s="21">
        <f>'Src_Inventory'!N1015</f>
        <v/>
      </c>
      <c r="H937" s="22">
        <f>'Src_Inventory'!O1015</f>
        <v/>
      </c>
      <c r="I937" s="22">
        <f>ROUNDUP(H937,0)</f>
        <v/>
      </c>
      <c r="J937" s="22">
        <f>'Src_Inventory'!E1015</f>
        <v/>
      </c>
      <c r="K937" s="22">
        <f>MAX(I937,J937)</f>
        <v/>
      </c>
      <c r="L937" s="23">
        <f>IF(C937="COVERED",'Parameters &amp; Sources'!$B$11,'Parameters &amp; Sources'!$B$12)</f>
        <v/>
      </c>
      <c r="M937" s="23">
        <f>K937*L937</f>
        <v/>
      </c>
      <c r="N937" s="24">
        <f>COUNTIFS('Src_Billing_Aug'!$E$6:$E$774,A937,'Src_Billing_Aug'!$D$6:$D$774,E937)</f>
        <v/>
      </c>
      <c r="O937" s="22">
        <f>IF(N937=0,"",SUMIFS('Src_Billing_Aug'!$I$6:$I$774,'Src_Billing_Aug'!$E$6:$E$774,A937,'Src_Billing_Aug'!$D$6:$D$774,E937))</f>
        <v/>
      </c>
      <c r="P937" s="23">
        <f>IF(N937=0,"",SUMIFS('Src_Billing_Aug'!$L$6:$L$774,'Src_Billing_Aug'!$E$6:$E$774,A937,'Src_Billing_Aug'!$D$6:$D$774,E937))</f>
        <v/>
      </c>
      <c r="Q937" s="23">
        <f>SUMIFS('Src_Billing_Aug'!$M$6:$M$774,'Src_Billing_Aug'!$E$6:$E$774,A937,'Src_Billing_Aug'!$D$6:$D$774,E937)</f>
        <v/>
      </c>
      <c r="R937" s="23">
        <f>Q937-M937</f>
        <v/>
      </c>
      <c r="S937" s="21">
        <f>IF(N937=0,"MISSING CHARGE",IF(N937&gt;1,"DUPLICATE CHARGE",IF(ABS(R937)&lt;0.005,"MATCH","VARIANCE")))</f>
        <v/>
      </c>
      <c r="T937" s="21">
        <f>IF(AND(C937="COVERED",K937&gt;'Parameters &amp; Sources'!$B$13),"BOARD REVIEW - OVER 40 FT","")</f>
        <v/>
      </c>
      <c r="U937" s="21" t="inlineStr">
        <is>
          <t>slip_inventory_2026-08.csv; billing_transactions_2022_2026.csv</t>
        </is>
      </c>
    </row>
    <row r="938">
      <c r="A938" s="17">
        <f>'Src_Inventory'!A1016</f>
        <v/>
      </c>
      <c r="B938" s="17">
        <f>'Src_Inventory'!B1016</f>
        <v/>
      </c>
      <c r="C938" s="17">
        <f>'Src_Inventory'!G1016</f>
        <v/>
      </c>
      <c r="D938" s="17">
        <f>"AC-"&amp;A938</f>
        <v/>
      </c>
      <c r="E938" s="17">
        <f>'Src_Inventory'!L1016</f>
        <v/>
      </c>
      <c r="F938" s="17">
        <f>'Src_Inventory'!M1016</f>
        <v/>
      </c>
      <c r="G938" s="17">
        <f>'Src_Inventory'!N1016</f>
        <v/>
      </c>
      <c r="H938" s="18">
        <f>'Src_Inventory'!O1016</f>
        <v/>
      </c>
      <c r="I938" s="18">
        <f>ROUNDUP(H938,0)</f>
        <v/>
      </c>
      <c r="J938" s="18">
        <f>'Src_Inventory'!E1016</f>
        <v/>
      </c>
      <c r="K938" s="18">
        <f>MAX(I938,J938)</f>
        <v/>
      </c>
      <c r="L938" s="19">
        <f>IF(C938="COVERED",'Parameters &amp; Sources'!$B$11,'Parameters &amp; Sources'!$B$12)</f>
        <v/>
      </c>
      <c r="M938" s="19">
        <f>K938*L938</f>
        <v/>
      </c>
      <c r="N938" s="20">
        <f>COUNTIFS('Src_Billing_Aug'!$E$6:$E$774,A938,'Src_Billing_Aug'!$D$6:$D$774,E938)</f>
        <v/>
      </c>
      <c r="O938" s="18">
        <f>IF(N938=0,"",SUMIFS('Src_Billing_Aug'!$I$6:$I$774,'Src_Billing_Aug'!$E$6:$E$774,A938,'Src_Billing_Aug'!$D$6:$D$774,E938))</f>
        <v/>
      </c>
      <c r="P938" s="19">
        <f>IF(N938=0,"",SUMIFS('Src_Billing_Aug'!$L$6:$L$774,'Src_Billing_Aug'!$E$6:$E$774,A938,'Src_Billing_Aug'!$D$6:$D$774,E938))</f>
        <v/>
      </c>
      <c r="Q938" s="19">
        <f>SUMIFS('Src_Billing_Aug'!$M$6:$M$774,'Src_Billing_Aug'!$E$6:$E$774,A938,'Src_Billing_Aug'!$D$6:$D$774,E938)</f>
        <v/>
      </c>
      <c r="R938" s="19">
        <f>Q938-M938</f>
        <v/>
      </c>
      <c r="S938" s="17">
        <f>IF(N938=0,"MISSING CHARGE",IF(N938&gt;1,"DUPLICATE CHARGE",IF(ABS(R938)&lt;0.005,"MATCH","VARIANCE")))</f>
        <v/>
      </c>
      <c r="T938" s="17">
        <f>IF(AND(C938="COVERED",K938&gt;'Parameters &amp; Sources'!$B$13),"BOARD REVIEW - OVER 40 FT","")</f>
        <v/>
      </c>
      <c r="U938" s="17" t="inlineStr">
        <is>
          <t>slip_inventory_2026-08.csv; billing_transactions_2022_2026.csv</t>
        </is>
      </c>
    </row>
    <row r="939">
      <c r="A939" s="21">
        <f>'Src_Inventory'!A1017</f>
        <v/>
      </c>
      <c r="B939" s="21">
        <f>'Src_Inventory'!B1017</f>
        <v/>
      </c>
      <c r="C939" s="21">
        <f>'Src_Inventory'!G1017</f>
        <v/>
      </c>
      <c r="D939" s="21">
        <f>"AC-"&amp;A939</f>
        <v/>
      </c>
      <c r="E939" s="21">
        <f>'Src_Inventory'!L1017</f>
        <v/>
      </c>
      <c r="F939" s="21">
        <f>'Src_Inventory'!M1017</f>
        <v/>
      </c>
      <c r="G939" s="21">
        <f>'Src_Inventory'!N1017</f>
        <v/>
      </c>
      <c r="H939" s="22">
        <f>'Src_Inventory'!O1017</f>
        <v/>
      </c>
      <c r="I939" s="22">
        <f>ROUNDUP(H939,0)</f>
        <v/>
      </c>
      <c r="J939" s="22">
        <f>'Src_Inventory'!E1017</f>
        <v/>
      </c>
      <c r="K939" s="22">
        <f>MAX(I939,J939)</f>
        <v/>
      </c>
      <c r="L939" s="23">
        <f>IF(C939="COVERED",'Parameters &amp; Sources'!$B$11,'Parameters &amp; Sources'!$B$12)</f>
        <v/>
      </c>
      <c r="M939" s="23">
        <f>K939*L939</f>
        <v/>
      </c>
      <c r="N939" s="24">
        <f>COUNTIFS('Src_Billing_Aug'!$E$6:$E$774,A939,'Src_Billing_Aug'!$D$6:$D$774,E939)</f>
        <v/>
      </c>
      <c r="O939" s="22">
        <f>IF(N939=0,"",SUMIFS('Src_Billing_Aug'!$I$6:$I$774,'Src_Billing_Aug'!$E$6:$E$774,A939,'Src_Billing_Aug'!$D$6:$D$774,E939))</f>
        <v/>
      </c>
      <c r="P939" s="23">
        <f>IF(N939=0,"",SUMIFS('Src_Billing_Aug'!$L$6:$L$774,'Src_Billing_Aug'!$E$6:$E$774,A939,'Src_Billing_Aug'!$D$6:$D$774,E939))</f>
        <v/>
      </c>
      <c r="Q939" s="23">
        <f>SUMIFS('Src_Billing_Aug'!$M$6:$M$774,'Src_Billing_Aug'!$E$6:$E$774,A939,'Src_Billing_Aug'!$D$6:$D$774,E939)</f>
        <v/>
      </c>
      <c r="R939" s="23">
        <f>Q939-M939</f>
        <v/>
      </c>
      <c r="S939" s="21">
        <f>IF(N939=0,"MISSING CHARGE",IF(N939&gt;1,"DUPLICATE CHARGE",IF(ABS(R939)&lt;0.005,"MATCH","VARIANCE")))</f>
        <v/>
      </c>
      <c r="T939" s="21">
        <f>IF(AND(C939="COVERED",K939&gt;'Parameters &amp; Sources'!$B$13),"BOARD REVIEW - OVER 40 FT","")</f>
        <v/>
      </c>
      <c r="U939" s="21" t="inlineStr">
        <is>
          <t>slip_inventory_2026-08.csv; billing_transactions_2022_2026.csv</t>
        </is>
      </c>
    </row>
    <row r="940">
      <c r="A940" s="17">
        <f>'Src_Inventory'!A1018</f>
        <v/>
      </c>
      <c r="B940" s="17">
        <f>'Src_Inventory'!B1018</f>
        <v/>
      </c>
      <c r="C940" s="17">
        <f>'Src_Inventory'!G1018</f>
        <v/>
      </c>
      <c r="D940" s="17">
        <f>"AC-"&amp;A940</f>
        <v/>
      </c>
      <c r="E940" s="17">
        <f>'Src_Inventory'!L1018</f>
        <v/>
      </c>
      <c r="F940" s="17">
        <f>'Src_Inventory'!M1018</f>
        <v/>
      </c>
      <c r="G940" s="17">
        <f>'Src_Inventory'!N1018</f>
        <v/>
      </c>
      <c r="H940" s="18">
        <f>'Src_Inventory'!O1018</f>
        <v/>
      </c>
      <c r="I940" s="18">
        <f>ROUNDUP(H940,0)</f>
        <v/>
      </c>
      <c r="J940" s="18">
        <f>'Src_Inventory'!E1018</f>
        <v/>
      </c>
      <c r="K940" s="18">
        <f>MAX(I940,J940)</f>
        <v/>
      </c>
      <c r="L940" s="19">
        <f>IF(C940="COVERED",'Parameters &amp; Sources'!$B$11,'Parameters &amp; Sources'!$B$12)</f>
        <v/>
      </c>
      <c r="M940" s="19">
        <f>K940*L940</f>
        <v/>
      </c>
      <c r="N940" s="20">
        <f>COUNTIFS('Src_Billing_Aug'!$E$6:$E$774,A940,'Src_Billing_Aug'!$D$6:$D$774,E940)</f>
        <v/>
      </c>
      <c r="O940" s="18">
        <f>IF(N940=0,"",SUMIFS('Src_Billing_Aug'!$I$6:$I$774,'Src_Billing_Aug'!$E$6:$E$774,A940,'Src_Billing_Aug'!$D$6:$D$774,E940))</f>
        <v/>
      </c>
      <c r="P940" s="19">
        <f>IF(N940=0,"",SUMIFS('Src_Billing_Aug'!$L$6:$L$774,'Src_Billing_Aug'!$E$6:$E$774,A940,'Src_Billing_Aug'!$D$6:$D$774,E940))</f>
        <v/>
      </c>
      <c r="Q940" s="19">
        <f>SUMIFS('Src_Billing_Aug'!$M$6:$M$774,'Src_Billing_Aug'!$E$6:$E$774,A940,'Src_Billing_Aug'!$D$6:$D$774,E940)</f>
        <v/>
      </c>
      <c r="R940" s="19">
        <f>Q940-M940</f>
        <v/>
      </c>
      <c r="S940" s="17">
        <f>IF(N940=0,"MISSING CHARGE",IF(N940&gt;1,"DUPLICATE CHARGE",IF(ABS(R940)&lt;0.005,"MATCH","VARIANCE")))</f>
        <v/>
      </c>
      <c r="T940" s="17">
        <f>IF(AND(C940="COVERED",K940&gt;'Parameters &amp; Sources'!$B$13),"BOARD REVIEW - OVER 40 FT","")</f>
        <v/>
      </c>
      <c r="U940" s="17" t="inlineStr">
        <is>
          <t>slip_inventory_2026-08.csv; billing_transactions_2022_2026.csv</t>
        </is>
      </c>
    </row>
    <row r="941">
      <c r="A941" s="21">
        <f>'Src_Inventory'!A1019</f>
        <v/>
      </c>
      <c r="B941" s="21">
        <f>'Src_Inventory'!B1019</f>
        <v/>
      </c>
      <c r="C941" s="21">
        <f>'Src_Inventory'!G1019</f>
        <v/>
      </c>
      <c r="D941" s="21">
        <f>"AC-"&amp;A941</f>
        <v/>
      </c>
      <c r="E941" s="21">
        <f>'Src_Inventory'!L1019</f>
        <v/>
      </c>
      <c r="F941" s="21">
        <f>'Src_Inventory'!M1019</f>
        <v/>
      </c>
      <c r="G941" s="21">
        <f>'Src_Inventory'!N1019</f>
        <v/>
      </c>
      <c r="H941" s="22">
        <f>'Src_Inventory'!O1019</f>
        <v/>
      </c>
      <c r="I941" s="22">
        <f>ROUNDUP(H941,0)</f>
        <v/>
      </c>
      <c r="J941" s="22">
        <f>'Src_Inventory'!E1019</f>
        <v/>
      </c>
      <c r="K941" s="22">
        <f>MAX(I941,J941)</f>
        <v/>
      </c>
      <c r="L941" s="23">
        <f>IF(C941="COVERED",'Parameters &amp; Sources'!$B$11,'Parameters &amp; Sources'!$B$12)</f>
        <v/>
      </c>
      <c r="M941" s="23">
        <f>K941*L941</f>
        <v/>
      </c>
      <c r="N941" s="24">
        <f>COUNTIFS('Src_Billing_Aug'!$E$6:$E$774,A941,'Src_Billing_Aug'!$D$6:$D$774,E941)</f>
        <v/>
      </c>
      <c r="O941" s="22">
        <f>IF(N941=0,"",SUMIFS('Src_Billing_Aug'!$I$6:$I$774,'Src_Billing_Aug'!$E$6:$E$774,A941,'Src_Billing_Aug'!$D$6:$D$774,E941))</f>
        <v/>
      </c>
      <c r="P941" s="23">
        <f>IF(N941=0,"",SUMIFS('Src_Billing_Aug'!$L$6:$L$774,'Src_Billing_Aug'!$E$6:$E$774,A941,'Src_Billing_Aug'!$D$6:$D$774,E941))</f>
        <v/>
      </c>
      <c r="Q941" s="23">
        <f>SUMIFS('Src_Billing_Aug'!$M$6:$M$774,'Src_Billing_Aug'!$E$6:$E$774,A941,'Src_Billing_Aug'!$D$6:$D$774,E941)</f>
        <v/>
      </c>
      <c r="R941" s="23">
        <f>Q941-M941</f>
        <v/>
      </c>
      <c r="S941" s="21">
        <f>IF(N941=0,"MISSING CHARGE",IF(N941&gt;1,"DUPLICATE CHARGE",IF(ABS(R941)&lt;0.005,"MATCH","VARIANCE")))</f>
        <v/>
      </c>
      <c r="T941" s="21">
        <f>IF(AND(C941="COVERED",K941&gt;'Parameters &amp; Sources'!$B$13),"BOARD REVIEW - OVER 40 FT","")</f>
        <v/>
      </c>
      <c r="U941" s="21" t="inlineStr">
        <is>
          <t>slip_inventory_2026-08.csv; billing_transactions_2022_2026.csv</t>
        </is>
      </c>
    </row>
    <row r="942">
      <c r="A942" s="17">
        <f>'Src_Inventory'!A1021</f>
        <v/>
      </c>
      <c r="B942" s="17">
        <f>'Src_Inventory'!B1021</f>
        <v/>
      </c>
      <c r="C942" s="17">
        <f>'Src_Inventory'!G1021</f>
        <v/>
      </c>
      <c r="D942" s="17">
        <f>"AC-"&amp;A942</f>
        <v/>
      </c>
      <c r="E942" s="17">
        <f>'Src_Inventory'!L1021</f>
        <v/>
      </c>
      <c r="F942" s="17">
        <f>'Src_Inventory'!M1021</f>
        <v/>
      </c>
      <c r="G942" s="17">
        <f>'Src_Inventory'!N1021</f>
        <v/>
      </c>
      <c r="H942" s="18">
        <f>'Src_Inventory'!O1021</f>
        <v/>
      </c>
      <c r="I942" s="18">
        <f>ROUNDUP(H942,0)</f>
        <v/>
      </c>
      <c r="J942" s="18">
        <f>'Src_Inventory'!E1021</f>
        <v/>
      </c>
      <c r="K942" s="18">
        <f>MAX(I942,J942)</f>
        <v/>
      </c>
      <c r="L942" s="19">
        <f>IF(C942="COVERED",'Parameters &amp; Sources'!$B$11,'Parameters &amp; Sources'!$B$12)</f>
        <v/>
      </c>
      <c r="M942" s="19">
        <f>K942*L942</f>
        <v/>
      </c>
      <c r="N942" s="20">
        <f>COUNTIFS('Src_Billing_Aug'!$E$6:$E$774,A942,'Src_Billing_Aug'!$D$6:$D$774,E942)</f>
        <v/>
      </c>
      <c r="O942" s="18">
        <f>IF(N942=0,"",SUMIFS('Src_Billing_Aug'!$I$6:$I$774,'Src_Billing_Aug'!$E$6:$E$774,A942,'Src_Billing_Aug'!$D$6:$D$774,E942))</f>
        <v/>
      </c>
      <c r="P942" s="19">
        <f>IF(N942=0,"",SUMIFS('Src_Billing_Aug'!$L$6:$L$774,'Src_Billing_Aug'!$E$6:$E$774,A942,'Src_Billing_Aug'!$D$6:$D$774,E942))</f>
        <v/>
      </c>
      <c r="Q942" s="19">
        <f>SUMIFS('Src_Billing_Aug'!$M$6:$M$774,'Src_Billing_Aug'!$E$6:$E$774,A942,'Src_Billing_Aug'!$D$6:$D$774,E942)</f>
        <v/>
      </c>
      <c r="R942" s="19">
        <f>Q942-M942</f>
        <v/>
      </c>
      <c r="S942" s="17">
        <f>IF(N942=0,"MISSING CHARGE",IF(N942&gt;1,"DUPLICATE CHARGE",IF(ABS(R942)&lt;0.005,"MATCH","VARIANCE")))</f>
        <v/>
      </c>
      <c r="T942" s="17">
        <f>IF(AND(C942="COVERED",K942&gt;'Parameters &amp; Sources'!$B$13),"BOARD REVIEW - OVER 40 FT","")</f>
        <v/>
      </c>
      <c r="U942" s="17" t="inlineStr">
        <is>
          <t>slip_inventory_2026-08.csv; billing_transactions_2022_2026.csv</t>
        </is>
      </c>
    </row>
    <row r="943">
      <c r="A943" s="21">
        <f>'Src_Inventory'!A1022</f>
        <v/>
      </c>
      <c r="B943" s="21">
        <f>'Src_Inventory'!B1022</f>
        <v/>
      </c>
      <c r="C943" s="21">
        <f>'Src_Inventory'!G1022</f>
        <v/>
      </c>
      <c r="D943" s="21">
        <f>"AC-"&amp;A943</f>
        <v/>
      </c>
      <c r="E943" s="21">
        <f>'Src_Inventory'!L1022</f>
        <v/>
      </c>
      <c r="F943" s="21">
        <f>'Src_Inventory'!M1022</f>
        <v/>
      </c>
      <c r="G943" s="21">
        <f>'Src_Inventory'!N1022</f>
        <v/>
      </c>
      <c r="H943" s="22">
        <f>'Src_Inventory'!O1022</f>
        <v/>
      </c>
      <c r="I943" s="22">
        <f>ROUNDUP(H943,0)</f>
        <v/>
      </c>
      <c r="J943" s="22">
        <f>'Src_Inventory'!E1022</f>
        <v/>
      </c>
      <c r="K943" s="22">
        <f>MAX(I943,J943)</f>
        <v/>
      </c>
      <c r="L943" s="23">
        <f>IF(C943="COVERED",'Parameters &amp; Sources'!$B$11,'Parameters &amp; Sources'!$B$12)</f>
        <v/>
      </c>
      <c r="M943" s="23">
        <f>K943*L943</f>
        <v/>
      </c>
      <c r="N943" s="24">
        <f>COUNTIFS('Src_Billing_Aug'!$E$6:$E$774,A943,'Src_Billing_Aug'!$D$6:$D$774,E943)</f>
        <v/>
      </c>
      <c r="O943" s="22">
        <f>IF(N943=0,"",SUMIFS('Src_Billing_Aug'!$I$6:$I$774,'Src_Billing_Aug'!$E$6:$E$774,A943,'Src_Billing_Aug'!$D$6:$D$774,E943))</f>
        <v/>
      </c>
      <c r="P943" s="23">
        <f>IF(N943=0,"",SUMIFS('Src_Billing_Aug'!$L$6:$L$774,'Src_Billing_Aug'!$E$6:$E$774,A943,'Src_Billing_Aug'!$D$6:$D$774,E943))</f>
        <v/>
      </c>
      <c r="Q943" s="23">
        <f>SUMIFS('Src_Billing_Aug'!$M$6:$M$774,'Src_Billing_Aug'!$E$6:$E$774,A943,'Src_Billing_Aug'!$D$6:$D$774,E943)</f>
        <v/>
      </c>
      <c r="R943" s="23">
        <f>Q943-M943</f>
        <v/>
      </c>
      <c r="S943" s="21">
        <f>IF(N943=0,"MISSING CHARGE",IF(N943&gt;1,"DUPLICATE CHARGE",IF(ABS(R943)&lt;0.005,"MATCH","VARIANCE")))</f>
        <v/>
      </c>
      <c r="T943" s="21">
        <f>IF(AND(C943="COVERED",K943&gt;'Parameters &amp; Sources'!$B$13),"BOARD REVIEW - OVER 40 FT","")</f>
        <v/>
      </c>
      <c r="U943" s="21" t="inlineStr">
        <is>
          <t>slip_inventory_2026-08.csv; billing_transactions_2022_2026.csv</t>
        </is>
      </c>
    </row>
    <row r="944">
      <c r="A944" s="17">
        <f>'Src_Inventory'!A1023</f>
        <v/>
      </c>
      <c r="B944" s="17">
        <f>'Src_Inventory'!B1023</f>
        <v/>
      </c>
      <c r="C944" s="17">
        <f>'Src_Inventory'!G1023</f>
        <v/>
      </c>
      <c r="D944" s="17">
        <f>"AC-"&amp;A944</f>
        <v/>
      </c>
      <c r="E944" s="17">
        <f>'Src_Inventory'!L1023</f>
        <v/>
      </c>
      <c r="F944" s="17">
        <f>'Src_Inventory'!M1023</f>
        <v/>
      </c>
      <c r="G944" s="17">
        <f>'Src_Inventory'!N1023</f>
        <v/>
      </c>
      <c r="H944" s="18">
        <f>'Src_Inventory'!O1023</f>
        <v/>
      </c>
      <c r="I944" s="18">
        <f>ROUNDUP(H944,0)</f>
        <v/>
      </c>
      <c r="J944" s="18">
        <f>'Src_Inventory'!E1023</f>
        <v/>
      </c>
      <c r="K944" s="18">
        <f>MAX(I944,J944)</f>
        <v/>
      </c>
      <c r="L944" s="19">
        <f>IF(C944="COVERED",'Parameters &amp; Sources'!$B$11,'Parameters &amp; Sources'!$B$12)</f>
        <v/>
      </c>
      <c r="M944" s="19">
        <f>K944*L944</f>
        <v/>
      </c>
      <c r="N944" s="20">
        <f>COUNTIFS('Src_Billing_Aug'!$E$6:$E$774,A944,'Src_Billing_Aug'!$D$6:$D$774,E944)</f>
        <v/>
      </c>
      <c r="O944" s="18">
        <f>IF(N944=0,"",SUMIFS('Src_Billing_Aug'!$I$6:$I$774,'Src_Billing_Aug'!$E$6:$E$774,A944,'Src_Billing_Aug'!$D$6:$D$774,E944))</f>
        <v/>
      </c>
      <c r="P944" s="19">
        <f>IF(N944=0,"",SUMIFS('Src_Billing_Aug'!$L$6:$L$774,'Src_Billing_Aug'!$E$6:$E$774,A944,'Src_Billing_Aug'!$D$6:$D$774,E944))</f>
        <v/>
      </c>
      <c r="Q944" s="19">
        <f>SUMIFS('Src_Billing_Aug'!$M$6:$M$774,'Src_Billing_Aug'!$E$6:$E$774,A944,'Src_Billing_Aug'!$D$6:$D$774,E944)</f>
        <v/>
      </c>
      <c r="R944" s="19">
        <f>Q944-M944</f>
        <v/>
      </c>
      <c r="S944" s="17">
        <f>IF(N944=0,"MISSING CHARGE",IF(N944&gt;1,"DUPLICATE CHARGE",IF(ABS(R944)&lt;0.005,"MATCH","VARIANCE")))</f>
        <v/>
      </c>
      <c r="T944" s="17">
        <f>IF(AND(C944="COVERED",K944&gt;'Parameters &amp; Sources'!$B$13),"BOARD REVIEW - OVER 40 FT","")</f>
        <v/>
      </c>
      <c r="U944" s="17" t="inlineStr">
        <is>
          <t>slip_inventory_2026-08.csv; billing_transactions_2022_2026.csv</t>
        </is>
      </c>
    </row>
    <row r="945">
      <c r="A945" s="21">
        <f>'Src_Inventory'!A1024</f>
        <v/>
      </c>
      <c r="B945" s="21">
        <f>'Src_Inventory'!B1024</f>
        <v/>
      </c>
      <c r="C945" s="21">
        <f>'Src_Inventory'!G1024</f>
        <v/>
      </c>
      <c r="D945" s="21">
        <f>"AC-"&amp;A945</f>
        <v/>
      </c>
      <c r="E945" s="21">
        <f>'Src_Inventory'!L1024</f>
        <v/>
      </c>
      <c r="F945" s="21">
        <f>'Src_Inventory'!M1024</f>
        <v/>
      </c>
      <c r="G945" s="21">
        <f>'Src_Inventory'!N1024</f>
        <v/>
      </c>
      <c r="H945" s="22">
        <f>'Src_Inventory'!O1024</f>
        <v/>
      </c>
      <c r="I945" s="22">
        <f>ROUNDUP(H945,0)</f>
        <v/>
      </c>
      <c r="J945" s="22">
        <f>'Src_Inventory'!E1024</f>
        <v/>
      </c>
      <c r="K945" s="22">
        <f>MAX(I945,J945)</f>
        <v/>
      </c>
      <c r="L945" s="23">
        <f>IF(C945="COVERED",'Parameters &amp; Sources'!$B$11,'Parameters &amp; Sources'!$B$12)</f>
        <v/>
      </c>
      <c r="M945" s="23">
        <f>K945*L945</f>
        <v/>
      </c>
      <c r="N945" s="24">
        <f>COUNTIFS('Src_Billing_Aug'!$E$6:$E$774,A945,'Src_Billing_Aug'!$D$6:$D$774,E945)</f>
        <v/>
      </c>
      <c r="O945" s="22">
        <f>IF(N945=0,"",SUMIFS('Src_Billing_Aug'!$I$6:$I$774,'Src_Billing_Aug'!$E$6:$E$774,A945,'Src_Billing_Aug'!$D$6:$D$774,E945))</f>
        <v/>
      </c>
      <c r="P945" s="23">
        <f>IF(N945=0,"",SUMIFS('Src_Billing_Aug'!$L$6:$L$774,'Src_Billing_Aug'!$E$6:$E$774,A945,'Src_Billing_Aug'!$D$6:$D$774,E945))</f>
        <v/>
      </c>
      <c r="Q945" s="23">
        <f>SUMIFS('Src_Billing_Aug'!$M$6:$M$774,'Src_Billing_Aug'!$E$6:$E$774,A945,'Src_Billing_Aug'!$D$6:$D$774,E945)</f>
        <v/>
      </c>
      <c r="R945" s="23">
        <f>Q945-M945</f>
        <v/>
      </c>
      <c r="S945" s="21">
        <f>IF(N945=0,"MISSING CHARGE",IF(N945&gt;1,"DUPLICATE CHARGE",IF(ABS(R945)&lt;0.005,"MATCH","VARIANCE")))</f>
        <v/>
      </c>
      <c r="T945" s="21">
        <f>IF(AND(C945="COVERED",K945&gt;'Parameters &amp; Sources'!$B$13),"BOARD REVIEW - OVER 40 FT","")</f>
        <v/>
      </c>
      <c r="U945" s="21" t="inlineStr">
        <is>
          <t>slip_inventory_2026-08.csv; billing_transactions_2022_2026.csv</t>
        </is>
      </c>
    </row>
    <row r="946">
      <c r="A946" s="17">
        <f>'Src_Inventory'!A1025</f>
        <v/>
      </c>
      <c r="B946" s="17">
        <f>'Src_Inventory'!B1025</f>
        <v/>
      </c>
      <c r="C946" s="17">
        <f>'Src_Inventory'!G1025</f>
        <v/>
      </c>
      <c r="D946" s="17">
        <f>"AC-"&amp;A946</f>
        <v/>
      </c>
      <c r="E946" s="17">
        <f>'Src_Inventory'!L1025</f>
        <v/>
      </c>
      <c r="F946" s="17">
        <f>'Src_Inventory'!M1025</f>
        <v/>
      </c>
      <c r="G946" s="17">
        <f>'Src_Inventory'!N1025</f>
        <v/>
      </c>
      <c r="H946" s="18">
        <f>'Src_Inventory'!O1025</f>
        <v/>
      </c>
      <c r="I946" s="18">
        <f>ROUNDUP(H946,0)</f>
        <v/>
      </c>
      <c r="J946" s="18">
        <f>'Src_Inventory'!E1025</f>
        <v/>
      </c>
      <c r="K946" s="18">
        <f>MAX(I946,J946)</f>
        <v/>
      </c>
      <c r="L946" s="19">
        <f>IF(C946="COVERED",'Parameters &amp; Sources'!$B$11,'Parameters &amp; Sources'!$B$12)</f>
        <v/>
      </c>
      <c r="M946" s="19">
        <f>K946*L946</f>
        <v/>
      </c>
      <c r="N946" s="20">
        <f>COUNTIFS('Src_Billing_Aug'!$E$6:$E$774,A946,'Src_Billing_Aug'!$D$6:$D$774,E946)</f>
        <v/>
      </c>
      <c r="O946" s="18">
        <f>IF(N946=0,"",SUMIFS('Src_Billing_Aug'!$I$6:$I$774,'Src_Billing_Aug'!$E$6:$E$774,A946,'Src_Billing_Aug'!$D$6:$D$774,E946))</f>
        <v/>
      </c>
      <c r="P946" s="19">
        <f>IF(N946=0,"",SUMIFS('Src_Billing_Aug'!$L$6:$L$774,'Src_Billing_Aug'!$E$6:$E$774,A946,'Src_Billing_Aug'!$D$6:$D$774,E946))</f>
        <v/>
      </c>
      <c r="Q946" s="19">
        <f>SUMIFS('Src_Billing_Aug'!$M$6:$M$774,'Src_Billing_Aug'!$E$6:$E$774,A946,'Src_Billing_Aug'!$D$6:$D$774,E946)</f>
        <v/>
      </c>
      <c r="R946" s="19">
        <f>Q946-M946</f>
        <v/>
      </c>
      <c r="S946" s="17">
        <f>IF(N946=0,"MISSING CHARGE",IF(N946&gt;1,"DUPLICATE CHARGE",IF(ABS(R946)&lt;0.005,"MATCH","VARIANCE")))</f>
        <v/>
      </c>
      <c r="T946" s="17">
        <f>IF(AND(C946="COVERED",K946&gt;'Parameters &amp; Sources'!$B$13),"BOARD REVIEW - OVER 40 FT","")</f>
        <v/>
      </c>
      <c r="U946" s="17" t="inlineStr">
        <is>
          <t>slip_inventory_2026-08.csv; billing_transactions_2022_2026.csv</t>
        </is>
      </c>
    </row>
    <row r="947">
      <c r="A947" s="21">
        <f>'Src_Inventory'!A1026</f>
        <v/>
      </c>
      <c r="B947" s="21">
        <f>'Src_Inventory'!B1026</f>
        <v/>
      </c>
      <c r="C947" s="21">
        <f>'Src_Inventory'!G1026</f>
        <v/>
      </c>
      <c r="D947" s="21">
        <f>"AC-"&amp;A947</f>
        <v/>
      </c>
      <c r="E947" s="21">
        <f>'Src_Inventory'!L1026</f>
        <v/>
      </c>
      <c r="F947" s="21">
        <f>'Src_Inventory'!M1026</f>
        <v/>
      </c>
      <c r="G947" s="21">
        <f>'Src_Inventory'!N1026</f>
        <v/>
      </c>
      <c r="H947" s="22">
        <f>'Src_Inventory'!O1026</f>
        <v/>
      </c>
      <c r="I947" s="22">
        <f>ROUNDUP(H947,0)</f>
        <v/>
      </c>
      <c r="J947" s="22">
        <f>'Src_Inventory'!E1026</f>
        <v/>
      </c>
      <c r="K947" s="22">
        <f>MAX(I947,J947)</f>
        <v/>
      </c>
      <c r="L947" s="23">
        <f>IF(C947="COVERED",'Parameters &amp; Sources'!$B$11,'Parameters &amp; Sources'!$B$12)</f>
        <v/>
      </c>
      <c r="M947" s="23">
        <f>K947*L947</f>
        <v/>
      </c>
      <c r="N947" s="24">
        <f>COUNTIFS('Src_Billing_Aug'!$E$6:$E$774,A947,'Src_Billing_Aug'!$D$6:$D$774,E947)</f>
        <v/>
      </c>
      <c r="O947" s="22">
        <f>IF(N947=0,"",SUMIFS('Src_Billing_Aug'!$I$6:$I$774,'Src_Billing_Aug'!$E$6:$E$774,A947,'Src_Billing_Aug'!$D$6:$D$774,E947))</f>
        <v/>
      </c>
      <c r="P947" s="23">
        <f>IF(N947=0,"",SUMIFS('Src_Billing_Aug'!$L$6:$L$774,'Src_Billing_Aug'!$E$6:$E$774,A947,'Src_Billing_Aug'!$D$6:$D$774,E947))</f>
        <v/>
      </c>
      <c r="Q947" s="23">
        <f>SUMIFS('Src_Billing_Aug'!$M$6:$M$774,'Src_Billing_Aug'!$E$6:$E$774,A947,'Src_Billing_Aug'!$D$6:$D$774,E947)</f>
        <v/>
      </c>
      <c r="R947" s="23">
        <f>Q947-M947</f>
        <v/>
      </c>
      <c r="S947" s="21">
        <f>IF(N947=0,"MISSING CHARGE",IF(N947&gt;1,"DUPLICATE CHARGE",IF(ABS(R947)&lt;0.005,"MATCH","VARIANCE")))</f>
        <v/>
      </c>
      <c r="T947" s="21">
        <f>IF(AND(C947="COVERED",K947&gt;'Parameters &amp; Sources'!$B$13),"BOARD REVIEW - OVER 40 FT","")</f>
        <v/>
      </c>
      <c r="U947" s="21" t="inlineStr">
        <is>
          <t>slip_inventory_2026-08.csv; billing_transactions_2022_2026.csv</t>
        </is>
      </c>
    </row>
    <row r="948">
      <c r="A948" s="17">
        <f>'Src_Inventory'!A1027</f>
        <v/>
      </c>
      <c r="B948" s="17">
        <f>'Src_Inventory'!B1027</f>
        <v/>
      </c>
      <c r="C948" s="17">
        <f>'Src_Inventory'!G1027</f>
        <v/>
      </c>
      <c r="D948" s="17">
        <f>"AC-"&amp;A948</f>
        <v/>
      </c>
      <c r="E948" s="17">
        <f>'Src_Inventory'!L1027</f>
        <v/>
      </c>
      <c r="F948" s="17">
        <f>'Src_Inventory'!M1027</f>
        <v/>
      </c>
      <c r="G948" s="17">
        <f>'Src_Inventory'!N1027</f>
        <v/>
      </c>
      <c r="H948" s="18">
        <f>'Src_Inventory'!O1027</f>
        <v/>
      </c>
      <c r="I948" s="18">
        <f>ROUNDUP(H948,0)</f>
        <v/>
      </c>
      <c r="J948" s="18">
        <f>'Src_Inventory'!E1027</f>
        <v/>
      </c>
      <c r="K948" s="18">
        <f>MAX(I948,J948)</f>
        <v/>
      </c>
      <c r="L948" s="19">
        <f>IF(C948="COVERED",'Parameters &amp; Sources'!$B$11,'Parameters &amp; Sources'!$B$12)</f>
        <v/>
      </c>
      <c r="M948" s="19">
        <f>K948*L948</f>
        <v/>
      </c>
      <c r="N948" s="20">
        <f>COUNTIFS('Src_Billing_Aug'!$E$6:$E$774,A948,'Src_Billing_Aug'!$D$6:$D$774,E948)</f>
        <v/>
      </c>
      <c r="O948" s="18">
        <f>IF(N948=0,"",SUMIFS('Src_Billing_Aug'!$I$6:$I$774,'Src_Billing_Aug'!$E$6:$E$774,A948,'Src_Billing_Aug'!$D$6:$D$774,E948))</f>
        <v/>
      </c>
      <c r="P948" s="19">
        <f>IF(N948=0,"",SUMIFS('Src_Billing_Aug'!$L$6:$L$774,'Src_Billing_Aug'!$E$6:$E$774,A948,'Src_Billing_Aug'!$D$6:$D$774,E948))</f>
        <v/>
      </c>
      <c r="Q948" s="19">
        <f>SUMIFS('Src_Billing_Aug'!$M$6:$M$774,'Src_Billing_Aug'!$E$6:$E$774,A948,'Src_Billing_Aug'!$D$6:$D$774,E948)</f>
        <v/>
      </c>
      <c r="R948" s="19">
        <f>Q948-M948</f>
        <v/>
      </c>
      <c r="S948" s="17">
        <f>IF(N948=0,"MISSING CHARGE",IF(N948&gt;1,"DUPLICATE CHARGE",IF(ABS(R948)&lt;0.005,"MATCH","VARIANCE")))</f>
        <v/>
      </c>
      <c r="T948" s="17">
        <f>IF(AND(C948="COVERED",K948&gt;'Parameters &amp; Sources'!$B$13),"BOARD REVIEW - OVER 40 FT","")</f>
        <v/>
      </c>
      <c r="U948" s="17" t="inlineStr">
        <is>
          <t>slip_inventory_2026-08.csv; billing_transactions_2022_2026.csv</t>
        </is>
      </c>
    </row>
    <row r="949">
      <c r="A949" s="21">
        <f>'Src_Inventory'!A1028</f>
        <v/>
      </c>
      <c r="B949" s="21">
        <f>'Src_Inventory'!B1028</f>
        <v/>
      </c>
      <c r="C949" s="21">
        <f>'Src_Inventory'!G1028</f>
        <v/>
      </c>
      <c r="D949" s="21">
        <f>"AC-"&amp;A949</f>
        <v/>
      </c>
      <c r="E949" s="21">
        <f>'Src_Inventory'!L1028</f>
        <v/>
      </c>
      <c r="F949" s="21">
        <f>'Src_Inventory'!M1028</f>
        <v/>
      </c>
      <c r="G949" s="21">
        <f>'Src_Inventory'!N1028</f>
        <v/>
      </c>
      <c r="H949" s="22">
        <f>'Src_Inventory'!O1028</f>
        <v/>
      </c>
      <c r="I949" s="22">
        <f>ROUNDUP(H949,0)</f>
        <v/>
      </c>
      <c r="J949" s="22">
        <f>'Src_Inventory'!E1028</f>
        <v/>
      </c>
      <c r="K949" s="22">
        <f>MAX(I949,J949)</f>
        <v/>
      </c>
      <c r="L949" s="23">
        <f>IF(C949="COVERED",'Parameters &amp; Sources'!$B$11,'Parameters &amp; Sources'!$B$12)</f>
        <v/>
      </c>
      <c r="M949" s="23">
        <f>K949*L949</f>
        <v/>
      </c>
      <c r="N949" s="24">
        <f>COUNTIFS('Src_Billing_Aug'!$E$6:$E$774,A949,'Src_Billing_Aug'!$D$6:$D$774,E949)</f>
        <v/>
      </c>
      <c r="O949" s="22">
        <f>IF(N949=0,"",SUMIFS('Src_Billing_Aug'!$I$6:$I$774,'Src_Billing_Aug'!$E$6:$E$774,A949,'Src_Billing_Aug'!$D$6:$D$774,E949))</f>
        <v/>
      </c>
      <c r="P949" s="23">
        <f>IF(N949=0,"",SUMIFS('Src_Billing_Aug'!$L$6:$L$774,'Src_Billing_Aug'!$E$6:$E$774,A949,'Src_Billing_Aug'!$D$6:$D$774,E949))</f>
        <v/>
      </c>
      <c r="Q949" s="23">
        <f>SUMIFS('Src_Billing_Aug'!$M$6:$M$774,'Src_Billing_Aug'!$E$6:$E$774,A949,'Src_Billing_Aug'!$D$6:$D$774,E949)</f>
        <v/>
      </c>
      <c r="R949" s="23">
        <f>Q949-M949</f>
        <v/>
      </c>
      <c r="S949" s="21">
        <f>IF(N949=0,"MISSING CHARGE",IF(N949&gt;1,"DUPLICATE CHARGE",IF(ABS(R949)&lt;0.005,"MATCH","VARIANCE")))</f>
        <v/>
      </c>
      <c r="T949" s="21">
        <f>IF(AND(C949="COVERED",K949&gt;'Parameters &amp; Sources'!$B$13),"BOARD REVIEW - OVER 40 FT","")</f>
        <v/>
      </c>
      <c r="U949" s="21" t="inlineStr">
        <is>
          <t>slip_inventory_2026-08.csv; billing_transactions_2022_2026.csv</t>
        </is>
      </c>
    </row>
    <row r="950">
      <c r="A950" s="17">
        <f>'Src_Inventory'!A1029</f>
        <v/>
      </c>
      <c r="B950" s="17">
        <f>'Src_Inventory'!B1029</f>
        <v/>
      </c>
      <c r="C950" s="17">
        <f>'Src_Inventory'!G1029</f>
        <v/>
      </c>
      <c r="D950" s="17">
        <f>"AC-"&amp;A950</f>
        <v/>
      </c>
      <c r="E950" s="17">
        <f>'Src_Inventory'!L1029</f>
        <v/>
      </c>
      <c r="F950" s="17">
        <f>'Src_Inventory'!M1029</f>
        <v/>
      </c>
      <c r="G950" s="17">
        <f>'Src_Inventory'!N1029</f>
        <v/>
      </c>
      <c r="H950" s="18">
        <f>'Src_Inventory'!O1029</f>
        <v/>
      </c>
      <c r="I950" s="18">
        <f>ROUNDUP(H950,0)</f>
        <v/>
      </c>
      <c r="J950" s="18">
        <f>'Src_Inventory'!E1029</f>
        <v/>
      </c>
      <c r="K950" s="18">
        <f>MAX(I950,J950)</f>
        <v/>
      </c>
      <c r="L950" s="19">
        <f>IF(C950="COVERED",'Parameters &amp; Sources'!$B$11,'Parameters &amp; Sources'!$B$12)</f>
        <v/>
      </c>
      <c r="M950" s="19">
        <f>K950*L950</f>
        <v/>
      </c>
      <c r="N950" s="20">
        <f>COUNTIFS('Src_Billing_Aug'!$E$6:$E$774,A950,'Src_Billing_Aug'!$D$6:$D$774,E950)</f>
        <v/>
      </c>
      <c r="O950" s="18">
        <f>IF(N950=0,"",SUMIFS('Src_Billing_Aug'!$I$6:$I$774,'Src_Billing_Aug'!$E$6:$E$774,A950,'Src_Billing_Aug'!$D$6:$D$774,E950))</f>
        <v/>
      </c>
      <c r="P950" s="19">
        <f>IF(N950=0,"",SUMIFS('Src_Billing_Aug'!$L$6:$L$774,'Src_Billing_Aug'!$E$6:$E$774,A950,'Src_Billing_Aug'!$D$6:$D$774,E950))</f>
        <v/>
      </c>
      <c r="Q950" s="19">
        <f>SUMIFS('Src_Billing_Aug'!$M$6:$M$774,'Src_Billing_Aug'!$E$6:$E$774,A950,'Src_Billing_Aug'!$D$6:$D$774,E950)</f>
        <v/>
      </c>
      <c r="R950" s="19">
        <f>Q950-M950</f>
        <v/>
      </c>
      <c r="S950" s="17">
        <f>IF(N950=0,"MISSING CHARGE",IF(N950&gt;1,"DUPLICATE CHARGE",IF(ABS(R950)&lt;0.005,"MATCH","VARIANCE")))</f>
        <v/>
      </c>
      <c r="T950" s="17">
        <f>IF(AND(C950="COVERED",K950&gt;'Parameters &amp; Sources'!$B$13),"BOARD REVIEW - OVER 40 FT","")</f>
        <v/>
      </c>
      <c r="U950" s="17" t="inlineStr">
        <is>
          <t>slip_inventory_2026-08.csv; billing_transactions_2022_2026.csv</t>
        </is>
      </c>
    </row>
    <row r="951">
      <c r="A951" s="21">
        <f>'Src_Inventory'!A1030</f>
        <v/>
      </c>
      <c r="B951" s="21">
        <f>'Src_Inventory'!B1030</f>
        <v/>
      </c>
      <c r="C951" s="21">
        <f>'Src_Inventory'!G1030</f>
        <v/>
      </c>
      <c r="D951" s="21">
        <f>"AC-"&amp;A951</f>
        <v/>
      </c>
      <c r="E951" s="21">
        <f>'Src_Inventory'!L1030</f>
        <v/>
      </c>
      <c r="F951" s="21">
        <f>'Src_Inventory'!M1030</f>
        <v/>
      </c>
      <c r="G951" s="21">
        <f>'Src_Inventory'!N1030</f>
        <v/>
      </c>
      <c r="H951" s="22">
        <f>'Src_Inventory'!O1030</f>
        <v/>
      </c>
      <c r="I951" s="22">
        <f>ROUNDUP(H951,0)</f>
        <v/>
      </c>
      <c r="J951" s="22">
        <f>'Src_Inventory'!E1030</f>
        <v/>
      </c>
      <c r="K951" s="22">
        <f>MAX(I951,J951)</f>
        <v/>
      </c>
      <c r="L951" s="23">
        <f>IF(C951="COVERED",'Parameters &amp; Sources'!$B$11,'Parameters &amp; Sources'!$B$12)</f>
        <v/>
      </c>
      <c r="M951" s="23">
        <f>K951*L951</f>
        <v/>
      </c>
      <c r="N951" s="24">
        <f>COUNTIFS('Src_Billing_Aug'!$E$6:$E$774,A951,'Src_Billing_Aug'!$D$6:$D$774,E951)</f>
        <v/>
      </c>
      <c r="O951" s="22">
        <f>IF(N951=0,"",SUMIFS('Src_Billing_Aug'!$I$6:$I$774,'Src_Billing_Aug'!$E$6:$E$774,A951,'Src_Billing_Aug'!$D$6:$D$774,E951))</f>
        <v/>
      </c>
      <c r="P951" s="23">
        <f>IF(N951=0,"",SUMIFS('Src_Billing_Aug'!$L$6:$L$774,'Src_Billing_Aug'!$E$6:$E$774,A951,'Src_Billing_Aug'!$D$6:$D$774,E951))</f>
        <v/>
      </c>
      <c r="Q951" s="23">
        <f>SUMIFS('Src_Billing_Aug'!$M$6:$M$774,'Src_Billing_Aug'!$E$6:$E$774,A951,'Src_Billing_Aug'!$D$6:$D$774,E951)</f>
        <v/>
      </c>
      <c r="R951" s="23">
        <f>Q951-M951</f>
        <v/>
      </c>
      <c r="S951" s="21">
        <f>IF(N951=0,"MISSING CHARGE",IF(N951&gt;1,"DUPLICATE CHARGE",IF(ABS(R951)&lt;0.005,"MATCH","VARIANCE")))</f>
        <v/>
      </c>
      <c r="T951" s="21">
        <f>IF(AND(C951="COVERED",K951&gt;'Parameters &amp; Sources'!$B$13),"BOARD REVIEW - OVER 40 FT","")</f>
        <v/>
      </c>
      <c r="U951" s="21" t="inlineStr">
        <is>
          <t>slip_inventory_2026-08.csv; billing_transactions_2022_2026.csv</t>
        </is>
      </c>
    </row>
    <row r="952">
      <c r="A952" s="17">
        <f>'Src_Inventory'!A1031</f>
        <v/>
      </c>
      <c r="B952" s="17">
        <f>'Src_Inventory'!B1031</f>
        <v/>
      </c>
      <c r="C952" s="17">
        <f>'Src_Inventory'!G1031</f>
        <v/>
      </c>
      <c r="D952" s="17">
        <f>"AC-"&amp;A952</f>
        <v/>
      </c>
      <c r="E952" s="17">
        <f>'Src_Inventory'!L1031</f>
        <v/>
      </c>
      <c r="F952" s="17">
        <f>'Src_Inventory'!M1031</f>
        <v/>
      </c>
      <c r="G952" s="17">
        <f>'Src_Inventory'!N1031</f>
        <v/>
      </c>
      <c r="H952" s="18">
        <f>'Src_Inventory'!O1031</f>
        <v/>
      </c>
      <c r="I952" s="18">
        <f>ROUNDUP(H952,0)</f>
        <v/>
      </c>
      <c r="J952" s="18">
        <f>'Src_Inventory'!E1031</f>
        <v/>
      </c>
      <c r="K952" s="18">
        <f>MAX(I952,J952)</f>
        <v/>
      </c>
      <c r="L952" s="19">
        <f>IF(C952="COVERED",'Parameters &amp; Sources'!$B$11,'Parameters &amp; Sources'!$B$12)</f>
        <v/>
      </c>
      <c r="M952" s="19">
        <f>K952*L952</f>
        <v/>
      </c>
      <c r="N952" s="20">
        <f>COUNTIFS('Src_Billing_Aug'!$E$6:$E$774,A952,'Src_Billing_Aug'!$D$6:$D$774,E952)</f>
        <v/>
      </c>
      <c r="O952" s="18">
        <f>IF(N952=0,"",SUMIFS('Src_Billing_Aug'!$I$6:$I$774,'Src_Billing_Aug'!$E$6:$E$774,A952,'Src_Billing_Aug'!$D$6:$D$774,E952))</f>
        <v/>
      </c>
      <c r="P952" s="19">
        <f>IF(N952=0,"",SUMIFS('Src_Billing_Aug'!$L$6:$L$774,'Src_Billing_Aug'!$E$6:$E$774,A952,'Src_Billing_Aug'!$D$6:$D$774,E952))</f>
        <v/>
      </c>
      <c r="Q952" s="19">
        <f>SUMIFS('Src_Billing_Aug'!$M$6:$M$774,'Src_Billing_Aug'!$E$6:$E$774,A952,'Src_Billing_Aug'!$D$6:$D$774,E952)</f>
        <v/>
      </c>
      <c r="R952" s="19">
        <f>Q952-M952</f>
        <v/>
      </c>
      <c r="S952" s="17">
        <f>IF(N952=0,"MISSING CHARGE",IF(N952&gt;1,"DUPLICATE CHARGE",IF(ABS(R952)&lt;0.005,"MATCH","VARIANCE")))</f>
        <v/>
      </c>
      <c r="T952" s="17">
        <f>IF(AND(C952="COVERED",K952&gt;'Parameters &amp; Sources'!$B$13),"BOARD REVIEW - OVER 40 FT","")</f>
        <v/>
      </c>
      <c r="U952" s="17" t="inlineStr">
        <is>
          <t>slip_inventory_2026-08.csv; billing_transactions_2022_2026.csv</t>
        </is>
      </c>
    </row>
    <row r="953">
      <c r="A953" s="21">
        <f>'Src_Inventory'!A1032</f>
        <v/>
      </c>
      <c r="B953" s="21">
        <f>'Src_Inventory'!B1032</f>
        <v/>
      </c>
      <c r="C953" s="21">
        <f>'Src_Inventory'!G1032</f>
        <v/>
      </c>
      <c r="D953" s="21">
        <f>"AC-"&amp;A953</f>
        <v/>
      </c>
      <c r="E953" s="21">
        <f>'Src_Inventory'!L1032</f>
        <v/>
      </c>
      <c r="F953" s="21">
        <f>'Src_Inventory'!M1032</f>
        <v/>
      </c>
      <c r="G953" s="21">
        <f>'Src_Inventory'!N1032</f>
        <v/>
      </c>
      <c r="H953" s="22">
        <f>'Src_Inventory'!O1032</f>
        <v/>
      </c>
      <c r="I953" s="22">
        <f>ROUNDUP(H953,0)</f>
        <v/>
      </c>
      <c r="J953" s="22">
        <f>'Src_Inventory'!E1032</f>
        <v/>
      </c>
      <c r="K953" s="22">
        <f>MAX(I953,J953)</f>
        <v/>
      </c>
      <c r="L953" s="23">
        <f>IF(C953="COVERED",'Parameters &amp; Sources'!$B$11,'Parameters &amp; Sources'!$B$12)</f>
        <v/>
      </c>
      <c r="M953" s="23">
        <f>K953*L953</f>
        <v/>
      </c>
      <c r="N953" s="24">
        <f>COUNTIFS('Src_Billing_Aug'!$E$6:$E$774,A953,'Src_Billing_Aug'!$D$6:$D$774,E953)</f>
        <v/>
      </c>
      <c r="O953" s="22">
        <f>IF(N953=0,"",SUMIFS('Src_Billing_Aug'!$I$6:$I$774,'Src_Billing_Aug'!$E$6:$E$774,A953,'Src_Billing_Aug'!$D$6:$D$774,E953))</f>
        <v/>
      </c>
      <c r="P953" s="23">
        <f>IF(N953=0,"",SUMIFS('Src_Billing_Aug'!$L$6:$L$774,'Src_Billing_Aug'!$E$6:$E$774,A953,'Src_Billing_Aug'!$D$6:$D$774,E953))</f>
        <v/>
      </c>
      <c r="Q953" s="23">
        <f>SUMIFS('Src_Billing_Aug'!$M$6:$M$774,'Src_Billing_Aug'!$E$6:$E$774,A953,'Src_Billing_Aug'!$D$6:$D$774,E953)</f>
        <v/>
      </c>
      <c r="R953" s="23">
        <f>Q953-M953</f>
        <v/>
      </c>
      <c r="S953" s="21">
        <f>IF(N953=0,"MISSING CHARGE",IF(N953&gt;1,"DUPLICATE CHARGE",IF(ABS(R953)&lt;0.005,"MATCH","VARIANCE")))</f>
        <v/>
      </c>
      <c r="T953" s="21">
        <f>IF(AND(C953="COVERED",K953&gt;'Parameters &amp; Sources'!$B$13),"BOARD REVIEW - OVER 40 FT","")</f>
        <v/>
      </c>
      <c r="U953" s="21" t="inlineStr">
        <is>
          <t>slip_inventory_2026-08.csv; billing_transactions_2022_2026.csv</t>
        </is>
      </c>
    </row>
    <row r="954">
      <c r="A954" s="17">
        <f>'Src_Inventory'!A1034</f>
        <v/>
      </c>
      <c r="B954" s="17">
        <f>'Src_Inventory'!B1034</f>
        <v/>
      </c>
      <c r="C954" s="17">
        <f>'Src_Inventory'!G1034</f>
        <v/>
      </c>
      <c r="D954" s="17">
        <f>"AC-"&amp;A954</f>
        <v/>
      </c>
      <c r="E954" s="17">
        <f>'Src_Inventory'!L1034</f>
        <v/>
      </c>
      <c r="F954" s="17">
        <f>'Src_Inventory'!M1034</f>
        <v/>
      </c>
      <c r="G954" s="17">
        <f>'Src_Inventory'!N1034</f>
        <v/>
      </c>
      <c r="H954" s="18">
        <f>'Src_Inventory'!O1034</f>
        <v/>
      </c>
      <c r="I954" s="18">
        <f>ROUNDUP(H954,0)</f>
        <v/>
      </c>
      <c r="J954" s="18">
        <f>'Src_Inventory'!E1034</f>
        <v/>
      </c>
      <c r="K954" s="18">
        <f>MAX(I954,J954)</f>
        <v/>
      </c>
      <c r="L954" s="19">
        <f>IF(C954="COVERED",'Parameters &amp; Sources'!$B$11,'Parameters &amp; Sources'!$B$12)</f>
        <v/>
      </c>
      <c r="M954" s="19">
        <f>K954*L954</f>
        <v/>
      </c>
      <c r="N954" s="20">
        <f>COUNTIFS('Src_Billing_Aug'!$E$6:$E$774,A954,'Src_Billing_Aug'!$D$6:$D$774,E954)</f>
        <v/>
      </c>
      <c r="O954" s="18">
        <f>IF(N954=0,"",SUMIFS('Src_Billing_Aug'!$I$6:$I$774,'Src_Billing_Aug'!$E$6:$E$774,A954,'Src_Billing_Aug'!$D$6:$D$774,E954))</f>
        <v/>
      </c>
      <c r="P954" s="19">
        <f>IF(N954=0,"",SUMIFS('Src_Billing_Aug'!$L$6:$L$774,'Src_Billing_Aug'!$E$6:$E$774,A954,'Src_Billing_Aug'!$D$6:$D$774,E954))</f>
        <v/>
      </c>
      <c r="Q954" s="19">
        <f>SUMIFS('Src_Billing_Aug'!$M$6:$M$774,'Src_Billing_Aug'!$E$6:$E$774,A954,'Src_Billing_Aug'!$D$6:$D$774,E954)</f>
        <v/>
      </c>
      <c r="R954" s="19">
        <f>Q954-M954</f>
        <v/>
      </c>
      <c r="S954" s="17">
        <f>IF(N954=0,"MISSING CHARGE",IF(N954&gt;1,"DUPLICATE CHARGE",IF(ABS(R954)&lt;0.005,"MATCH","VARIANCE")))</f>
        <v/>
      </c>
      <c r="T954" s="17">
        <f>IF(AND(C954="COVERED",K954&gt;'Parameters &amp; Sources'!$B$13),"BOARD REVIEW - OVER 40 FT","")</f>
        <v/>
      </c>
      <c r="U954" s="17" t="inlineStr">
        <is>
          <t>slip_inventory_2026-08.csv; billing_transactions_2022_2026.csv</t>
        </is>
      </c>
    </row>
    <row r="955">
      <c r="A955" s="21">
        <f>'Src_Inventory'!A1035</f>
        <v/>
      </c>
      <c r="B955" s="21">
        <f>'Src_Inventory'!B1035</f>
        <v/>
      </c>
      <c r="C955" s="21">
        <f>'Src_Inventory'!G1035</f>
        <v/>
      </c>
      <c r="D955" s="21">
        <f>"AC-"&amp;A955</f>
        <v/>
      </c>
      <c r="E955" s="21">
        <f>'Src_Inventory'!L1035</f>
        <v/>
      </c>
      <c r="F955" s="21">
        <f>'Src_Inventory'!M1035</f>
        <v/>
      </c>
      <c r="G955" s="21">
        <f>'Src_Inventory'!N1035</f>
        <v/>
      </c>
      <c r="H955" s="22">
        <f>'Src_Inventory'!O1035</f>
        <v/>
      </c>
      <c r="I955" s="22">
        <f>ROUNDUP(H955,0)</f>
        <v/>
      </c>
      <c r="J955" s="22">
        <f>'Src_Inventory'!E1035</f>
        <v/>
      </c>
      <c r="K955" s="22">
        <f>MAX(I955,J955)</f>
        <v/>
      </c>
      <c r="L955" s="23">
        <f>IF(C955="COVERED",'Parameters &amp; Sources'!$B$11,'Parameters &amp; Sources'!$B$12)</f>
        <v/>
      </c>
      <c r="M955" s="23">
        <f>K955*L955</f>
        <v/>
      </c>
      <c r="N955" s="24">
        <f>COUNTIFS('Src_Billing_Aug'!$E$6:$E$774,A955,'Src_Billing_Aug'!$D$6:$D$774,E955)</f>
        <v/>
      </c>
      <c r="O955" s="22">
        <f>IF(N955=0,"",SUMIFS('Src_Billing_Aug'!$I$6:$I$774,'Src_Billing_Aug'!$E$6:$E$774,A955,'Src_Billing_Aug'!$D$6:$D$774,E955))</f>
        <v/>
      </c>
      <c r="P955" s="23">
        <f>IF(N955=0,"",SUMIFS('Src_Billing_Aug'!$L$6:$L$774,'Src_Billing_Aug'!$E$6:$E$774,A955,'Src_Billing_Aug'!$D$6:$D$774,E955))</f>
        <v/>
      </c>
      <c r="Q955" s="23">
        <f>SUMIFS('Src_Billing_Aug'!$M$6:$M$774,'Src_Billing_Aug'!$E$6:$E$774,A955,'Src_Billing_Aug'!$D$6:$D$774,E955)</f>
        <v/>
      </c>
      <c r="R955" s="23">
        <f>Q955-M955</f>
        <v/>
      </c>
      <c r="S955" s="21">
        <f>IF(N955=0,"MISSING CHARGE",IF(N955&gt;1,"DUPLICATE CHARGE",IF(ABS(R955)&lt;0.005,"MATCH","VARIANCE")))</f>
        <v/>
      </c>
      <c r="T955" s="21">
        <f>IF(AND(C955="COVERED",K955&gt;'Parameters &amp; Sources'!$B$13),"BOARD REVIEW - OVER 40 FT","")</f>
        <v/>
      </c>
      <c r="U955" s="21" t="inlineStr">
        <is>
          <t>slip_inventory_2026-08.csv; billing_transactions_2022_2026.csv</t>
        </is>
      </c>
    </row>
    <row r="956">
      <c r="A956" s="17">
        <f>'Src_Inventory'!A1036</f>
        <v/>
      </c>
      <c r="B956" s="17">
        <f>'Src_Inventory'!B1036</f>
        <v/>
      </c>
      <c r="C956" s="17">
        <f>'Src_Inventory'!G1036</f>
        <v/>
      </c>
      <c r="D956" s="17">
        <f>"AC-"&amp;A956</f>
        <v/>
      </c>
      <c r="E956" s="17">
        <f>'Src_Inventory'!L1036</f>
        <v/>
      </c>
      <c r="F956" s="17">
        <f>'Src_Inventory'!M1036</f>
        <v/>
      </c>
      <c r="G956" s="17">
        <f>'Src_Inventory'!N1036</f>
        <v/>
      </c>
      <c r="H956" s="18">
        <f>'Src_Inventory'!O1036</f>
        <v/>
      </c>
      <c r="I956" s="18">
        <f>ROUNDUP(H956,0)</f>
        <v/>
      </c>
      <c r="J956" s="18">
        <f>'Src_Inventory'!E1036</f>
        <v/>
      </c>
      <c r="K956" s="18">
        <f>MAX(I956,J956)</f>
        <v/>
      </c>
      <c r="L956" s="19">
        <f>IF(C956="COVERED",'Parameters &amp; Sources'!$B$11,'Parameters &amp; Sources'!$B$12)</f>
        <v/>
      </c>
      <c r="M956" s="19">
        <f>K956*L956</f>
        <v/>
      </c>
      <c r="N956" s="20">
        <f>COUNTIFS('Src_Billing_Aug'!$E$6:$E$774,A956,'Src_Billing_Aug'!$D$6:$D$774,E956)</f>
        <v/>
      </c>
      <c r="O956" s="18">
        <f>IF(N956=0,"",SUMIFS('Src_Billing_Aug'!$I$6:$I$774,'Src_Billing_Aug'!$E$6:$E$774,A956,'Src_Billing_Aug'!$D$6:$D$774,E956))</f>
        <v/>
      </c>
      <c r="P956" s="19">
        <f>IF(N956=0,"",SUMIFS('Src_Billing_Aug'!$L$6:$L$774,'Src_Billing_Aug'!$E$6:$E$774,A956,'Src_Billing_Aug'!$D$6:$D$774,E956))</f>
        <v/>
      </c>
      <c r="Q956" s="19">
        <f>SUMIFS('Src_Billing_Aug'!$M$6:$M$774,'Src_Billing_Aug'!$E$6:$E$774,A956,'Src_Billing_Aug'!$D$6:$D$774,E956)</f>
        <v/>
      </c>
      <c r="R956" s="19">
        <f>Q956-M956</f>
        <v/>
      </c>
      <c r="S956" s="17">
        <f>IF(N956=0,"MISSING CHARGE",IF(N956&gt;1,"DUPLICATE CHARGE",IF(ABS(R956)&lt;0.005,"MATCH","VARIANCE")))</f>
        <v/>
      </c>
      <c r="T956" s="17">
        <f>IF(AND(C956="COVERED",K956&gt;'Parameters &amp; Sources'!$B$13),"BOARD REVIEW - OVER 40 FT","")</f>
        <v/>
      </c>
      <c r="U956" s="17" t="inlineStr">
        <is>
          <t>slip_inventory_2026-08.csv; billing_transactions_2022_2026.csv</t>
        </is>
      </c>
    </row>
    <row r="957">
      <c r="A957" s="21">
        <f>'Src_Inventory'!A1037</f>
        <v/>
      </c>
      <c r="B957" s="21">
        <f>'Src_Inventory'!B1037</f>
        <v/>
      </c>
      <c r="C957" s="21">
        <f>'Src_Inventory'!G1037</f>
        <v/>
      </c>
      <c r="D957" s="21">
        <f>"AC-"&amp;A957</f>
        <v/>
      </c>
      <c r="E957" s="21">
        <f>'Src_Inventory'!L1037</f>
        <v/>
      </c>
      <c r="F957" s="21">
        <f>'Src_Inventory'!M1037</f>
        <v/>
      </c>
      <c r="G957" s="21">
        <f>'Src_Inventory'!N1037</f>
        <v/>
      </c>
      <c r="H957" s="22">
        <f>'Src_Inventory'!O1037</f>
        <v/>
      </c>
      <c r="I957" s="22">
        <f>ROUNDUP(H957,0)</f>
        <v/>
      </c>
      <c r="J957" s="22">
        <f>'Src_Inventory'!E1037</f>
        <v/>
      </c>
      <c r="K957" s="22">
        <f>MAX(I957,J957)</f>
        <v/>
      </c>
      <c r="L957" s="23">
        <f>IF(C957="COVERED",'Parameters &amp; Sources'!$B$11,'Parameters &amp; Sources'!$B$12)</f>
        <v/>
      </c>
      <c r="M957" s="23">
        <f>K957*L957</f>
        <v/>
      </c>
      <c r="N957" s="24">
        <f>COUNTIFS('Src_Billing_Aug'!$E$6:$E$774,A957,'Src_Billing_Aug'!$D$6:$D$774,E957)</f>
        <v/>
      </c>
      <c r="O957" s="22">
        <f>IF(N957=0,"",SUMIFS('Src_Billing_Aug'!$I$6:$I$774,'Src_Billing_Aug'!$E$6:$E$774,A957,'Src_Billing_Aug'!$D$6:$D$774,E957))</f>
        <v/>
      </c>
      <c r="P957" s="23">
        <f>IF(N957=0,"",SUMIFS('Src_Billing_Aug'!$L$6:$L$774,'Src_Billing_Aug'!$E$6:$E$774,A957,'Src_Billing_Aug'!$D$6:$D$774,E957))</f>
        <v/>
      </c>
      <c r="Q957" s="23">
        <f>SUMIFS('Src_Billing_Aug'!$M$6:$M$774,'Src_Billing_Aug'!$E$6:$E$774,A957,'Src_Billing_Aug'!$D$6:$D$774,E957)</f>
        <v/>
      </c>
      <c r="R957" s="23">
        <f>Q957-M957</f>
        <v/>
      </c>
      <c r="S957" s="21">
        <f>IF(N957=0,"MISSING CHARGE",IF(N957&gt;1,"DUPLICATE CHARGE",IF(ABS(R957)&lt;0.005,"MATCH","VARIANCE")))</f>
        <v/>
      </c>
      <c r="T957" s="21">
        <f>IF(AND(C957="COVERED",K957&gt;'Parameters &amp; Sources'!$B$13),"BOARD REVIEW - OVER 40 FT","")</f>
        <v/>
      </c>
      <c r="U957" s="21" t="inlineStr">
        <is>
          <t>slip_inventory_2026-08.csv; billing_transactions_2022_2026.csv</t>
        </is>
      </c>
    </row>
    <row r="958">
      <c r="A958" s="17">
        <f>'Src_Inventory'!A1038</f>
        <v/>
      </c>
      <c r="B958" s="17">
        <f>'Src_Inventory'!B1038</f>
        <v/>
      </c>
      <c r="C958" s="17">
        <f>'Src_Inventory'!G1038</f>
        <v/>
      </c>
      <c r="D958" s="17">
        <f>"AC-"&amp;A958</f>
        <v/>
      </c>
      <c r="E958" s="17">
        <f>'Src_Inventory'!L1038</f>
        <v/>
      </c>
      <c r="F958" s="17">
        <f>'Src_Inventory'!M1038</f>
        <v/>
      </c>
      <c r="G958" s="17">
        <f>'Src_Inventory'!N1038</f>
        <v/>
      </c>
      <c r="H958" s="18">
        <f>'Src_Inventory'!O1038</f>
        <v/>
      </c>
      <c r="I958" s="18">
        <f>ROUNDUP(H958,0)</f>
        <v/>
      </c>
      <c r="J958" s="18">
        <f>'Src_Inventory'!E1038</f>
        <v/>
      </c>
      <c r="K958" s="18">
        <f>MAX(I958,J958)</f>
        <v/>
      </c>
      <c r="L958" s="19">
        <f>IF(C958="COVERED",'Parameters &amp; Sources'!$B$11,'Parameters &amp; Sources'!$B$12)</f>
        <v/>
      </c>
      <c r="M958" s="19">
        <f>K958*L958</f>
        <v/>
      </c>
      <c r="N958" s="20">
        <f>COUNTIFS('Src_Billing_Aug'!$E$6:$E$774,A958,'Src_Billing_Aug'!$D$6:$D$774,E958)</f>
        <v/>
      </c>
      <c r="O958" s="18">
        <f>IF(N958=0,"",SUMIFS('Src_Billing_Aug'!$I$6:$I$774,'Src_Billing_Aug'!$E$6:$E$774,A958,'Src_Billing_Aug'!$D$6:$D$774,E958))</f>
        <v/>
      </c>
      <c r="P958" s="19">
        <f>IF(N958=0,"",SUMIFS('Src_Billing_Aug'!$L$6:$L$774,'Src_Billing_Aug'!$E$6:$E$774,A958,'Src_Billing_Aug'!$D$6:$D$774,E958))</f>
        <v/>
      </c>
      <c r="Q958" s="19">
        <f>SUMIFS('Src_Billing_Aug'!$M$6:$M$774,'Src_Billing_Aug'!$E$6:$E$774,A958,'Src_Billing_Aug'!$D$6:$D$774,E958)</f>
        <v/>
      </c>
      <c r="R958" s="19">
        <f>Q958-M958</f>
        <v/>
      </c>
      <c r="S958" s="17">
        <f>IF(N958=0,"MISSING CHARGE",IF(N958&gt;1,"DUPLICATE CHARGE",IF(ABS(R958)&lt;0.005,"MATCH","VARIANCE")))</f>
        <v/>
      </c>
      <c r="T958" s="17">
        <f>IF(AND(C958="COVERED",K958&gt;'Parameters &amp; Sources'!$B$13),"BOARD REVIEW - OVER 40 FT","")</f>
        <v/>
      </c>
      <c r="U958" s="17" t="inlineStr">
        <is>
          <t>slip_inventory_2026-08.csv; billing_transactions_2022_2026.csv</t>
        </is>
      </c>
    </row>
    <row r="959">
      <c r="A959" s="21">
        <f>'Src_Inventory'!A1039</f>
        <v/>
      </c>
      <c r="B959" s="21">
        <f>'Src_Inventory'!B1039</f>
        <v/>
      </c>
      <c r="C959" s="21">
        <f>'Src_Inventory'!G1039</f>
        <v/>
      </c>
      <c r="D959" s="21">
        <f>"AC-"&amp;A959</f>
        <v/>
      </c>
      <c r="E959" s="21">
        <f>'Src_Inventory'!L1039</f>
        <v/>
      </c>
      <c r="F959" s="21">
        <f>'Src_Inventory'!M1039</f>
        <v/>
      </c>
      <c r="G959" s="21">
        <f>'Src_Inventory'!N1039</f>
        <v/>
      </c>
      <c r="H959" s="22">
        <f>'Src_Inventory'!O1039</f>
        <v/>
      </c>
      <c r="I959" s="22">
        <f>ROUNDUP(H959,0)</f>
        <v/>
      </c>
      <c r="J959" s="22">
        <f>'Src_Inventory'!E1039</f>
        <v/>
      </c>
      <c r="K959" s="22">
        <f>MAX(I959,J959)</f>
        <v/>
      </c>
      <c r="L959" s="23">
        <f>IF(C959="COVERED",'Parameters &amp; Sources'!$B$11,'Parameters &amp; Sources'!$B$12)</f>
        <v/>
      </c>
      <c r="M959" s="23">
        <f>K959*L959</f>
        <v/>
      </c>
      <c r="N959" s="24">
        <f>COUNTIFS('Src_Billing_Aug'!$E$6:$E$774,A959,'Src_Billing_Aug'!$D$6:$D$774,E959)</f>
        <v/>
      </c>
      <c r="O959" s="22">
        <f>IF(N959=0,"",SUMIFS('Src_Billing_Aug'!$I$6:$I$774,'Src_Billing_Aug'!$E$6:$E$774,A959,'Src_Billing_Aug'!$D$6:$D$774,E959))</f>
        <v/>
      </c>
      <c r="P959" s="23">
        <f>IF(N959=0,"",SUMIFS('Src_Billing_Aug'!$L$6:$L$774,'Src_Billing_Aug'!$E$6:$E$774,A959,'Src_Billing_Aug'!$D$6:$D$774,E959))</f>
        <v/>
      </c>
      <c r="Q959" s="23">
        <f>SUMIFS('Src_Billing_Aug'!$M$6:$M$774,'Src_Billing_Aug'!$E$6:$E$774,A959,'Src_Billing_Aug'!$D$6:$D$774,E959)</f>
        <v/>
      </c>
      <c r="R959" s="23">
        <f>Q959-M959</f>
        <v/>
      </c>
      <c r="S959" s="21">
        <f>IF(N959=0,"MISSING CHARGE",IF(N959&gt;1,"DUPLICATE CHARGE",IF(ABS(R959)&lt;0.005,"MATCH","VARIANCE")))</f>
        <v/>
      </c>
      <c r="T959" s="21">
        <f>IF(AND(C959="COVERED",K959&gt;'Parameters &amp; Sources'!$B$13),"BOARD REVIEW - OVER 40 FT","")</f>
        <v/>
      </c>
      <c r="U959" s="21" t="inlineStr">
        <is>
          <t>slip_inventory_2026-08.csv; billing_transactions_2022_2026.csv</t>
        </is>
      </c>
    </row>
    <row r="960">
      <c r="A960" s="17">
        <f>'Src_Inventory'!A1040</f>
        <v/>
      </c>
      <c r="B960" s="17">
        <f>'Src_Inventory'!B1040</f>
        <v/>
      </c>
      <c r="C960" s="17">
        <f>'Src_Inventory'!G1040</f>
        <v/>
      </c>
      <c r="D960" s="17">
        <f>"AC-"&amp;A960</f>
        <v/>
      </c>
      <c r="E960" s="17">
        <f>'Src_Inventory'!L1040</f>
        <v/>
      </c>
      <c r="F960" s="17">
        <f>'Src_Inventory'!M1040</f>
        <v/>
      </c>
      <c r="G960" s="17">
        <f>'Src_Inventory'!N1040</f>
        <v/>
      </c>
      <c r="H960" s="18">
        <f>'Src_Inventory'!O1040</f>
        <v/>
      </c>
      <c r="I960" s="18">
        <f>ROUNDUP(H960,0)</f>
        <v/>
      </c>
      <c r="J960" s="18">
        <f>'Src_Inventory'!E1040</f>
        <v/>
      </c>
      <c r="K960" s="18">
        <f>MAX(I960,J960)</f>
        <v/>
      </c>
      <c r="L960" s="19">
        <f>IF(C960="COVERED",'Parameters &amp; Sources'!$B$11,'Parameters &amp; Sources'!$B$12)</f>
        <v/>
      </c>
      <c r="M960" s="19">
        <f>K960*L960</f>
        <v/>
      </c>
      <c r="N960" s="20">
        <f>COUNTIFS('Src_Billing_Aug'!$E$6:$E$774,A960,'Src_Billing_Aug'!$D$6:$D$774,E960)</f>
        <v/>
      </c>
      <c r="O960" s="18">
        <f>IF(N960=0,"",SUMIFS('Src_Billing_Aug'!$I$6:$I$774,'Src_Billing_Aug'!$E$6:$E$774,A960,'Src_Billing_Aug'!$D$6:$D$774,E960))</f>
        <v/>
      </c>
      <c r="P960" s="19">
        <f>IF(N960=0,"",SUMIFS('Src_Billing_Aug'!$L$6:$L$774,'Src_Billing_Aug'!$E$6:$E$774,A960,'Src_Billing_Aug'!$D$6:$D$774,E960))</f>
        <v/>
      </c>
      <c r="Q960" s="19">
        <f>SUMIFS('Src_Billing_Aug'!$M$6:$M$774,'Src_Billing_Aug'!$E$6:$E$774,A960,'Src_Billing_Aug'!$D$6:$D$774,E960)</f>
        <v/>
      </c>
      <c r="R960" s="19">
        <f>Q960-M960</f>
        <v/>
      </c>
      <c r="S960" s="17">
        <f>IF(N960=0,"MISSING CHARGE",IF(N960&gt;1,"DUPLICATE CHARGE",IF(ABS(R960)&lt;0.005,"MATCH","VARIANCE")))</f>
        <v/>
      </c>
      <c r="T960" s="17">
        <f>IF(AND(C960="COVERED",K960&gt;'Parameters &amp; Sources'!$B$13),"BOARD REVIEW - OVER 40 FT","")</f>
        <v/>
      </c>
      <c r="U960" s="17" t="inlineStr">
        <is>
          <t>slip_inventory_2026-08.csv; billing_transactions_2022_2026.csv</t>
        </is>
      </c>
    </row>
    <row r="961">
      <c r="A961" s="21">
        <f>'Src_Inventory'!A1041</f>
        <v/>
      </c>
      <c r="B961" s="21">
        <f>'Src_Inventory'!B1041</f>
        <v/>
      </c>
      <c r="C961" s="21">
        <f>'Src_Inventory'!G1041</f>
        <v/>
      </c>
      <c r="D961" s="21">
        <f>"AC-"&amp;A961</f>
        <v/>
      </c>
      <c r="E961" s="21">
        <f>'Src_Inventory'!L1041</f>
        <v/>
      </c>
      <c r="F961" s="21">
        <f>'Src_Inventory'!M1041</f>
        <v/>
      </c>
      <c r="G961" s="21">
        <f>'Src_Inventory'!N1041</f>
        <v/>
      </c>
      <c r="H961" s="22">
        <f>'Src_Inventory'!O1041</f>
        <v/>
      </c>
      <c r="I961" s="22">
        <f>ROUNDUP(H961,0)</f>
        <v/>
      </c>
      <c r="J961" s="22">
        <f>'Src_Inventory'!E1041</f>
        <v/>
      </c>
      <c r="K961" s="22">
        <f>MAX(I961,J961)</f>
        <v/>
      </c>
      <c r="L961" s="23">
        <f>IF(C961="COVERED",'Parameters &amp; Sources'!$B$11,'Parameters &amp; Sources'!$B$12)</f>
        <v/>
      </c>
      <c r="M961" s="23">
        <f>K961*L961</f>
        <v/>
      </c>
      <c r="N961" s="24">
        <f>COUNTIFS('Src_Billing_Aug'!$E$6:$E$774,A961,'Src_Billing_Aug'!$D$6:$D$774,E961)</f>
        <v/>
      </c>
      <c r="O961" s="22">
        <f>IF(N961=0,"",SUMIFS('Src_Billing_Aug'!$I$6:$I$774,'Src_Billing_Aug'!$E$6:$E$774,A961,'Src_Billing_Aug'!$D$6:$D$774,E961))</f>
        <v/>
      </c>
      <c r="P961" s="23">
        <f>IF(N961=0,"",SUMIFS('Src_Billing_Aug'!$L$6:$L$774,'Src_Billing_Aug'!$E$6:$E$774,A961,'Src_Billing_Aug'!$D$6:$D$774,E961))</f>
        <v/>
      </c>
      <c r="Q961" s="23">
        <f>SUMIFS('Src_Billing_Aug'!$M$6:$M$774,'Src_Billing_Aug'!$E$6:$E$774,A961,'Src_Billing_Aug'!$D$6:$D$774,E961)</f>
        <v/>
      </c>
      <c r="R961" s="23">
        <f>Q961-M961</f>
        <v/>
      </c>
      <c r="S961" s="21">
        <f>IF(N961=0,"MISSING CHARGE",IF(N961&gt;1,"DUPLICATE CHARGE",IF(ABS(R961)&lt;0.005,"MATCH","VARIANCE")))</f>
        <v/>
      </c>
      <c r="T961" s="21">
        <f>IF(AND(C961="COVERED",K961&gt;'Parameters &amp; Sources'!$B$13),"BOARD REVIEW - OVER 40 FT","")</f>
        <v/>
      </c>
      <c r="U961" s="21" t="inlineStr">
        <is>
          <t>slip_inventory_2026-08.csv; billing_transactions_2022_2026.csv</t>
        </is>
      </c>
    </row>
    <row r="962">
      <c r="A962" s="17">
        <f>'Src_Inventory'!A1042</f>
        <v/>
      </c>
      <c r="B962" s="17">
        <f>'Src_Inventory'!B1042</f>
        <v/>
      </c>
      <c r="C962" s="17">
        <f>'Src_Inventory'!G1042</f>
        <v/>
      </c>
      <c r="D962" s="17">
        <f>"AC-"&amp;A962</f>
        <v/>
      </c>
      <c r="E962" s="17">
        <f>'Src_Inventory'!L1042</f>
        <v/>
      </c>
      <c r="F962" s="17">
        <f>'Src_Inventory'!M1042</f>
        <v/>
      </c>
      <c r="G962" s="17">
        <f>'Src_Inventory'!N1042</f>
        <v/>
      </c>
      <c r="H962" s="18">
        <f>'Src_Inventory'!O1042</f>
        <v/>
      </c>
      <c r="I962" s="18">
        <f>ROUNDUP(H962,0)</f>
        <v/>
      </c>
      <c r="J962" s="18">
        <f>'Src_Inventory'!E1042</f>
        <v/>
      </c>
      <c r="K962" s="18">
        <f>MAX(I962,J962)</f>
        <v/>
      </c>
      <c r="L962" s="19">
        <f>IF(C962="COVERED",'Parameters &amp; Sources'!$B$11,'Parameters &amp; Sources'!$B$12)</f>
        <v/>
      </c>
      <c r="M962" s="19">
        <f>K962*L962</f>
        <v/>
      </c>
      <c r="N962" s="20">
        <f>COUNTIFS('Src_Billing_Aug'!$E$6:$E$774,A962,'Src_Billing_Aug'!$D$6:$D$774,E962)</f>
        <v/>
      </c>
      <c r="O962" s="18">
        <f>IF(N962=0,"",SUMIFS('Src_Billing_Aug'!$I$6:$I$774,'Src_Billing_Aug'!$E$6:$E$774,A962,'Src_Billing_Aug'!$D$6:$D$774,E962))</f>
        <v/>
      </c>
      <c r="P962" s="19">
        <f>IF(N962=0,"",SUMIFS('Src_Billing_Aug'!$L$6:$L$774,'Src_Billing_Aug'!$E$6:$E$774,A962,'Src_Billing_Aug'!$D$6:$D$774,E962))</f>
        <v/>
      </c>
      <c r="Q962" s="19">
        <f>SUMIFS('Src_Billing_Aug'!$M$6:$M$774,'Src_Billing_Aug'!$E$6:$E$774,A962,'Src_Billing_Aug'!$D$6:$D$774,E962)</f>
        <v/>
      </c>
      <c r="R962" s="19">
        <f>Q962-M962</f>
        <v/>
      </c>
      <c r="S962" s="17">
        <f>IF(N962=0,"MISSING CHARGE",IF(N962&gt;1,"DUPLICATE CHARGE",IF(ABS(R962)&lt;0.005,"MATCH","VARIANCE")))</f>
        <v/>
      </c>
      <c r="T962" s="17">
        <f>IF(AND(C962="COVERED",K962&gt;'Parameters &amp; Sources'!$B$13),"BOARD REVIEW - OVER 40 FT","")</f>
        <v/>
      </c>
      <c r="U962" s="17" t="inlineStr">
        <is>
          <t>slip_inventory_2026-08.csv; billing_transactions_2022_2026.csv</t>
        </is>
      </c>
    </row>
    <row r="963">
      <c r="A963" s="21">
        <f>'Src_Inventory'!A1043</f>
        <v/>
      </c>
      <c r="B963" s="21">
        <f>'Src_Inventory'!B1043</f>
        <v/>
      </c>
      <c r="C963" s="21">
        <f>'Src_Inventory'!G1043</f>
        <v/>
      </c>
      <c r="D963" s="21">
        <f>"AC-"&amp;A963</f>
        <v/>
      </c>
      <c r="E963" s="21">
        <f>'Src_Inventory'!L1043</f>
        <v/>
      </c>
      <c r="F963" s="21">
        <f>'Src_Inventory'!M1043</f>
        <v/>
      </c>
      <c r="G963" s="21">
        <f>'Src_Inventory'!N1043</f>
        <v/>
      </c>
      <c r="H963" s="22">
        <f>'Src_Inventory'!O1043</f>
        <v/>
      </c>
      <c r="I963" s="22">
        <f>ROUNDUP(H963,0)</f>
        <v/>
      </c>
      <c r="J963" s="22">
        <f>'Src_Inventory'!E1043</f>
        <v/>
      </c>
      <c r="K963" s="22">
        <f>MAX(I963,J963)</f>
        <v/>
      </c>
      <c r="L963" s="23">
        <f>IF(C963="COVERED",'Parameters &amp; Sources'!$B$11,'Parameters &amp; Sources'!$B$12)</f>
        <v/>
      </c>
      <c r="M963" s="23">
        <f>K963*L963</f>
        <v/>
      </c>
      <c r="N963" s="24">
        <f>COUNTIFS('Src_Billing_Aug'!$E$6:$E$774,A963,'Src_Billing_Aug'!$D$6:$D$774,E963)</f>
        <v/>
      </c>
      <c r="O963" s="22">
        <f>IF(N963=0,"",SUMIFS('Src_Billing_Aug'!$I$6:$I$774,'Src_Billing_Aug'!$E$6:$E$774,A963,'Src_Billing_Aug'!$D$6:$D$774,E963))</f>
        <v/>
      </c>
      <c r="P963" s="23">
        <f>IF(N963=0,"",SUMIFS('Src_Billing_Aug'!$L$6:$L$774,'Src_Billing_Aug'!$E$6:$E$774,A963,'Src_Billing_Aug'!$D$6:$D$774,E963))</f>
        <v/>
      </c>
      <c r="Q963" s="23">
        <f>SUMIFS('Src_Billing_Aug'!$M$6:$M$774,'Src_Billing_Aug'!$E$6:$E$774,A963,'Src_Billing_Aug'!$D$6:$D$774,E963)</f>
        <v/>
      </c>
      <c r="R963" s="23">
        <f>Q963-M963</f>
        <v/>
      </c>
      <c r="S963" s="21">
        <f>IF(N963=0,"MISSING CHARGE",IF(N963&gt;1,"DUPLICATE CHARGE",IF(ABS(R963)&lt;0.005,"MATCH","VARIANCE")))</f>
        <v/>
      </c>
      <c r="T963" s="21">
        <f>IF(AND(C963="COVERED",K963&gt;'Parameters &amp; Sources'!$B$13),"BOARD REVIEW - OVER 40 FT","")</f>
        <v/>
      </c>
      <c r="U963" s="21" t="inlineStr">
        <is>
          <t>slip_inventory_2026-08.csv; billing_transactions_2022_2026.csv</t>
        </is>
      </c>
    </row>
    <row r="964">
      <c r="A964" s="17">
        <f>'Src_Inventory'!A1044</f>
        <v/>
      </c>
      <c r="B964" s="17">
        <f>'Src_Inventory'!B1044</f>
        <v/>
      </c>
      <c r="C964" s="17">
        <f>'Src_Inventory'!G1044</f>
        <v/>
      </c>
      <c r="D964" s="17">
        <f>"AC-"&amp;A964</f>
        <v/>
      </c>
      <c r="E964" s="17">
        <f>'Src_Inventory'!L1044</f>
        <v/>
      </c>
      <c r="F964" s="17">
        <f>'Src_Inventory'!M1044</f>
        <v/>
      </c>
      <c r="G964" s="17">
        <f>'Src_Inventory'!N1044</f>
        <v/>
      </c>
      <c r="H964" s="18">
        <f>'Src_Inventory'!O1044</f>
        <v/>
      </c>
      <c r="I964" s="18">
        <f>ROUNDUP(H964,0)</f>
        <v/>
      </c>
      <c r="J964" s="18">
        <f>'Src_Inventory'!E1044</f>
        <v/>
      </c>
      <c r="K964" s="18">
        <f>MAX(I964,J964)</f>
        <v/>
      </c>
      <c r="L964" s="19">
        <f>IF(C964="COVERED",'Parameters &amp; Sources'!$B$11,'Parameters &amp; Sources'!$B$12)</f>
        <v/>
      </c>
      <c r="M964" s="19">
        <f>K964*L964</f>
        <v/>
      </c>
      <c r="N964" s="20">
        <f>COUNTIFS('Src_Billing_Aug'!$E$6:$E$774,A964,'Src_Billing_Aug'!$D$6:$D$774,E964)</f>
        <v/>
      </c>
      <c r="O964" s="18">
        <f>IF(N964=0,"",SUMIFS('Src_Billing_Aug'!$I$6:$I$774,'Src_Billing_Aug'!$E$6:$E$774,A964,'Src_Billing_Aug'!$D$6:$D$774,E964))</f>
        <v/>
      </c>
      <c r="P964" s="19">
        <f>IF(N964=0,"",SUMIFS('Src_Billing_Aug'!$L$6:$L$774,'Src_Billing_Aug'!$E$6:$E$774,A964,'Src_Billing_Aug'!$D$6:$D$774,E964))</f>
        <v/>
      </c>
      <c r="Q964" s="19">
        <f>SUMIFS('Src_Billing_Aug'!$M$6:$M$774,'Src_Billing_Aug'!$E$6:$E$774,A964,'Src_Billing_Aug'!$D$6:$D$774,E964)</f>
        <v/>
      </c>
      <c r="R964" s="19">
        <f>Q964-M964</f>
        <v/>
      </c>
      <c r="S964" s="17">
        <f>IF(N964=0,"MISSING CHARGE",IF(N964&gt;1,"DUPLICATE CHARGE",IF(ABS(R964)&lt;0.005,"MATCH","VARIANCE")))</f>
        <v/>
      </c>
      <c r="T964" s="17">
        <f>IF(AND(C964="COVERED",K964&gt;'Parameters &amp; Sources'!$B$13),"BOARD REVIEW - OVER 40 FT","")</f>
        <v/>
      </c>
      <c r="U964" s="17" t="inlineStr">
        <is>
          <t>slip_inventory_2026-08.csv; billing_transactions_2022_2026.csv</t>
        </is>
      </c>
    </row>
    <row r="965">
      <c r="A965" s="21">
        <f>'Src_Inventory'!A1045</f>
        <v/>
      </c>
      <c r="B965" s="21">
        <f>'Src_Inventory'!B1045</f>
        <v/>
      </c>
      <c r="C965" s="21">
        <f>'Src_Inventory'!G1045</f>
        <v/>
      </c>
      <c r="D965" s="21">
        <f>"AC-"&amp;A965</f>
        <v/>
      </c>
      <c r="E965" s="21">
        <f>'Src_Inventory'!L1045</f>
        <v/>
      </c>
      <c r="F965" s="21">
        <f>'Src_Inventory'!M1045</f>
        <v/>
      </c>
      <c r="G965" s="21">
        <f>'Src_Inventory'!N1045</f>
        <v/>
      </c>
      <c r="H965" s="22">
        <f>'Src_Inventory'!O1045</f>
        <v/>
      </c>
      <c r="I965" s="22">
        <f>ROUNDUP(H965,0)</f>
        <v/>
      </c>
      <c r="J965" s="22">
        <f>'Src_Inventory'!E1045</f>
        <v/>
      </c>
      <c r="K965" s="22">
        <f>MAX(I965,J965)</f>
        <v/>
      </c>
      <c r="L965" s="23">
        <f>IF(C965="COVERED",'Parameters &amp; Sources'!$B$11,'Parameters &amp; Sources'!$B$12)</f>
        <v/>
      </c>
      <c r="M965" s="23">
        <f>K965*L965</f>
        <v/>
      </c>
      <c r="N965" s="24">
        <f>COUNTIFS('Src_Billing_Aug'!$E$6:$E$774,A965,'Src_Billing_Aug'!$D$6:$D$774,E965)</f>
        <v/>
      </c>
      <c r="O965" s="22">
        <f>IF(N965=0,"",SUMIFS('Src_Billing_Aug'!$I$6:$I$774,'Src_Billing_Aug'!$E$6:$E$774,A965,'Src_Billing_Aug'!$D$6:$D$774,E965))</f>
        <v/>
      </c>
      <c r="P965" s="23">
        <f>IF(N965=0,"",SUMIFS('Src_Billing_Aug'!$L$6:$L$774,'Src_Billing_Aug'!$E$6:$E$774,A965,'Src_Billing_Aug'!$D$6:$D$774,E965))</f>
        <v/>
      </c>
      <c r="Q965" s="23">
        <f>SUMIFS('Src_Billing_Aug'!$M$6:$M$774,'Src_Billing_Aug'!$E$6:$E$774,A965,'Src_Billing_Aug'!$D$6:$D$774,E965)</f>
        <v/>
      </c>
      <c r="R965" s="23">
        <f>Q965-M965</f>
        <v/>
      </c>
      <c r="S965" s="21">
        <f>IF(N965=0,"MISSING CHARGE",IF(N965&gt;1,"DUPLICATE CHARGE",IF(ABS(R965)&lt;0.005,"MATCH","VARIANCE")))</f>
        <v/>
      </c>
      <c r="T965" s="21">
        <f>IF(AND(C965="COVERED",K965&gt;'Parameters &amp; Sources'!$B$13),"BOARD REVIEW - OVER 40 FT","")</f>
        <v/>
      </c>
      <c r="U965" s="21" t="inlineStr">
        <is>
          <t>slip_inventory_2026-08.csv; billing_transactions_2022_2026.csv</t>
        </is>
      </c>
    </row>
    <row r="966">
      <c r="A966" s="17">
        <f>'Src_Inventory'!A1046</f>
        <v/>
      </c>
      <c r="B966" s="17">
        <f>'Src_Inventory'!B1046</f>
        <v/>
      </c>
      <c r="C966" s="17">
        <f>'Src_Inventory'!G1046</f>
        <v/>
      </c>
      <c r="D966" s="17">
        <f>"AC-"&amp;A966</f>
        <v/>
      </c>
      <c r="E966" s="17">
        <f>'Src_Inventory'!L1046</f>
        <v/>
      </c>
      <c r="F966" s="17">
        <f>'Src_Inventory'!M1046</f>
        <v/>
      </c>
      <c r="G966" s="17">
        <f>'Src_Inventory'!N1046</f>
        <v/>
      </c>
      <c r="H966" s="18">
        <f>'Src_Inventory'!O1046</f>
        <v/>
      </c>
      <c r="I966" s="18">
        <f>ROUNDUP(H966,0)</f>
        <v/>
      </c>
      <c r="J966" s="18">
        <f>'Src_Inventory'!E1046</f>
        <v/>
      </c>
      <c r="K966" s="18">
        <f>MAX(I966,J966)</f>
        <v/>
      </c>
      <c r="L966" s="19">
        <f>IF(C966="COVERED",'Parameters &amp; Sources'!$B$11,'Parameters &amp; Sources'!$B$12)</f>
        <v/>
      </c>
      <c r="M966" s="19">
        <f>K966*L966</f>
        <v/>
      </c>
      <c r="N966" s="20">
        <f>COUNTIFS('Src_Billing_Aug'!$E$6:$E$774,A966,'Src_Billing_Aug'!$D$6:$D$774,E966)</f>
        <v/>
      </c>
      <c r="O966" s="18">
        <f>IF(N966=0,"",SUMIFS('Src_Billing_Aug'!$I$6:$I$774,'Src_Billing_Aug'!$E$6:$E$774,A966,'Src_Billing_Aug'!$D$6:$D$774,E966))</f>
        <v/>
      </c>
      <c r="P966" s="19">
        <f>IF(N966=0,"",SUMIFS('Src_Billing_Aug'!$L$6:$L$774,'Src_Billing_Aug'!$E$6:$E$774,A966,'Src_Billing_Aug'!$D$6:$D$774,E966))</f>
        <v/>
      </c>
      <c r="Q966" s="19">
        <f>SUMIFS('Src_Billing_Aug'!$M$6:$M$774,'Src_Billing_Aug'!$E$6:$E$774,A966,'Src_Billing_Aug'!$D$6:$D$774,E966)</f>
        <v/>
      </c>
      <c r="R966" s="19">
        <f>Q966-M966</f>
        <v/>
      </c>
      <c r="S966" s="17">
        <f>IF(N966=0,"MISSING CHARGE",IF(N966&gt;1,"DUPLICATE CHARGE",IF(ABS(R966)&lt;0.005,"MATCH","VARIANCE")))</f>
        <v/>
      </c>
      <c r="T966" s="17">
        <f>IF(AND(C966="COVERED",K966&gt;'Parameters &amp; Sources'!$B$13),"BOARD REVIEW - OVER 40 FT","")</f>
        <v/>
      </c>
      <c r="U966" s="17" t="inlineStr">
        <is>
          <t>slip_inventory_2026-08.csv; billing_transactions_2022_2026.csv</t>
        </is>
      </c>
    </row>
    <row r="967">
      <c r="A967" s="21">
        <f>'Src_Inventory'!A1047</f>
        <v/>
      </c>
      <c r="B967" s="21">
        <f>'Src_Inventory'!B1047</f>
        <v/>
      </c>
      <c r="C967" s="21">
        <f>'Src_Inventory'!G1047</f>
        <v/>
      </c>
      <c r="D967" s="21">
        <f>"AC-"&amp;A967</f>
        <v/>
      </c>
      <c r="E967" s="21">
        <f>'Src_Inventory'!L1047</f>
        <v/>
      </c>
      <c r="F967" s="21">
        <f>'Src_Inventory'!M1047</f>
        <v/>
      </c>
      <c r="G967" s="21">
        <f>'Src_Inventory'!N1047</f>
        <v/>
      </c>
      <c r="H967" s="22">
        <f>'Src_Inventory'!O1047</f>
        <v/>
      </c>
      <c r="I967" s="22">
        <f>ROUNDUP(H967,0)</f>
        <v/>
      </c>
      <c r="J967" s="22">
        <f>'Src_Inventory'!E1047</f>
        <v/>
      </c>
      <c r="K967" s="22">
        <f>MAX(I967,J967)</f>
        <v/>
      </c>
      <c r="L967" s="23">
        <f>IF(C967="COVERED",'Parameters &amp; Sources'!$B$11,'Parameters &amp; Sources'!$B$12)</f>
        <v/>
      </c>
      <c r="M967" s="23">
        <f>K967*L967</f>
        <v/>
      </c>
      <c r="N967" s="24">
        <f>COUNTIFS('Src_Billing_Aug'!$E$6:$E$774,A967,'Src_Billing_Aug'!$D$6:$D$774,E967)</f>
        <v/>
      </c>
      <c r="O967" s="22">
        <f>IF(N967=0,"",SUMIFS('Src_Billing_Aug'!$I$6:$I$774,'Src_Billing_Aug'!$E$6:$E$774,A967,'Src_Billing_Aug'!$D$6:$D$774,E967))</f>
        <v/>
      </c>
      <c r="P967" s="23">
        <f>IF(N967=0,"",SUMIFS('Src_Billing_Aug'!$L$6:$L$774,'Src_Billing_Aug'!$E$6:$E$774,A967,'Src_Billing_Aug'!$D$6:$D$774,E967))</f>
        <v/>
      </c>
      <c r="Q967" s="23">
        <f>SUMIFS('Src_Billing_Aug'!$M$6:$M$774,'Src_Billing_Aug'!$E$6:$E$774,A967,'Src_Billing_Aug'!$D$6:$D$774,E967)</f>
        <v/>
      </c>
      <c r="R967" s="23">
        <f>Q967-M967</f>
        <v/>
      </c>
      <c r="S967" s="21">
        <f>IF(N967=0,"MISSING CHARGE",IF(N967&gt;1,"DUPLICATE CHARGE",IF(ABS(R967)&lt;0.005,"MATCH","VARIANCE")))</f>
        <v/>
      </c>
      <c r="T967" s="21">
        <f>IF(AND(C967="COVERED",K967&gt;'Parameters &amp; Sources'!$B$13),"BOARD REVIEW - OVER 40 FT","")</f>
        <v/>
      </c>
      <c r="U967" s="21" t="inlineStr">
        <is>
          <t>slip_inventory_2026-08.csv; billing_transactions_2022_2026.csv</t>
        </is>
      </c>
    </row>
    <row r="968">
      <c r="A968" s="17">
        <f>'Src_Inventory'!A1048</f>
        <v/>
      </c>
      <c r="B968" s="17">
        <f>'Src_Inventory'!B1048</f>
        <v/>
      </c>
      <c r="C968" s="17">
        <f>'Src_Inventory'!G1048</f>
        <v/>
      </c>
      <c r="D968" s="17">
        <f>"AC-"&amp;A968</f>
        <v/>
      </c>
      <c r="E968" s="17">
        <f>'Src_Inventory'!L1048</f>
        <v/>
      </c>
      <c r="F968" s="17">
        <f>'Src_Inventory'!M1048</f>
        <v/>
      </c>
      <c r="G968" s="17">
        <f>'Src_Inventory'!N1048</f>
        <v/>
      </c>
      <c r="H968" s="18">
        <f>'Src_Inventory'!O1048</f>
        <v/>
      </c>
      <c r="I968" s="18">
        <f>ROUNDUP(H968,0)</f>
        <v/>
      </c>
      <c r="J968" s="18">
        <f>'Src_Inventory'!E1048</f>
        <v/>
      </c>
      <c r="K968" s="18">
        <f>MAX(I968,J968)</f>
        <v/>
      </c>
      <c r="L968" s="19">
        <f>IF(C968="COVERED",'Parameters &amp; Sources'!$B$11,'Parameters &amp; Sources'!$B$12)</f>
        <v/>
      </c>
      <c r="M968" s="19">
        <f>K968*L968</f>
        <v/>
      </c>
      <c r="N968" s="20">
        <f>COUNTIFS('Src_Billing_Aug'!$E$6:$E$774,A968,'Src_Billing_Aug'!$D$6:$D$774,E968)</f>
        <v/>
      </c>
      <c r="O968" s="18">
        <f>IF(N968=0,"",SUMIFS('Src_Billing_Aug'!$I$6:$I$774,'Src_Billing_Aug'!$E$6:$E$774,A968,'Src_Billing_Aug'!$D$6:$D$774,E968))</f>
        <v/>
      </c>
      <c r="P968" s="19">
        <f>IF(N968=0,"",SUMIFS('Src_Billing_Aug'!$L$6:$L$774,'Src_Billing_Aug'!$E$6:$E$774,A968,'Src_Billing_Aug'!$D$6:$D$774,E968))</f>
        <v/>
      </c>
      <c r="Q968" s="19">
        <f>SUMIFS('Src_Billing_Aug'!$M$6:$M$774,'Src_Billing_Aug'!$E$6:$E$774,A968,'Src_Billing_Aug'!$D$6:$D$774,E968)</f>
        <v/>
      </c>
      <c r="R968" s="19">
        <f>Q968-M968</f>
        <v/>
      </c>
      <c r="S968" s="17">
        <f>IF(N968=0,"MISSING CHARGE",IF(N968&gt;1,"DUPLICATE CHARGE",IF(ABS(R968)&lt;0.005,"MATCH","VARIANCE")))</f>
        <v/>
      </c>
      <c r="T968" s="17">
        <f>IF(AND(C968="COVERED",K968&gt;'Parameters &amp; Sources'!$B$13),"BOARD REVIEW - OVER 40 FT","")</f>
        <v/>
      </c>
      <c r="U968" s="17" t="inlineStr">
        <is>
          <t>slip_inventory_2026-08.csv; billing_transactions_2022_2026.csv</t>
        </is>
      </c>
    </row>
    <row r="969">
      <c r="A969" s="21">
        <f>'Src_Inventory'!A1049</f>
        <v/>
      </c>
      <c r="B969" s="21">
        <f>'Src_Inventory'!B1049</f>
        <v/>
      </c>
      <c r="C969" s="21">
        <f>'Src_Inventory'!G1049</f>
        <v/>
      </c>
      <c r="D969" s="21">
        <f>"AC-"&amp;A969</f>
        <v/>
      </c>
      <c r="E969" s="21">
        <f>'Src_Inventory'!L1049</f>
        <v/>
      </c>
      <c r="F969" s="21">
        <f>'Src_Inventory'!M1049</f>
        <v/>
      </c>
      <c r="G969" s="21">
        <f>'Src_Inventory'!N1049</f>
        <v/>
      </c>
      <c r="H969" s="22">
        <f>'Src_Inventory'!O1049</f>
        <v/>
      </c>
      <c r="I969" s="22">
        <f>ROUNDUP(H969,0)</f>
        <v/>
      </c>
      <c r="J969" s="22">
        <f>'Src_Inventory'!E1049</f>
        <v/>
      </c>
      <c r="K969" s="22">
        <f>MAX(I969,J969)</f>
        <v/>
      </c>
      <c r="L969" s="23">
        <f>IF(C969="COVERED",'Parameters &amp; Sources'!$B$11,'Parameters &amp; Sources'!$B$12)</f>
        <v/>
      </c>
      <c r="M969" s="23">
        <f>K969*L969</f>
        <v/>
      </c>
      <c r="N969" s="24">
        <f>COUNTIFS('Src_Billing_Aug'!$E$6:$E$774,A969,'Src_Billing_Aug'!$D$6:$D$774,E969)</f>
        <v/>
      </c>
      <c r="O969" s="22">
        <f>IF(N969=0,"",SUMIFS('Src_Billing_Aug'!$I$6:$I$774,'Src_Billing_Aug'!$E$6:$E$774,A969,'Src_Billing_Aug'!$D$6:$D$774,E969))</f>
        <v/>
      </c>
      <c r="P969" s="23">
        <f>IF(N969=0,"",SUMIFS('Src_Billing_Aug'!$L$6:$L$774,'Src_Billing_Aug'!$E$6:$E$774,A969,'Src_Billing_Aug'!$D$6:$D$774,E969))</f>
        <v/>
      </c>
      <c r="Q969" s="23">
        <f>SUMIFS('Src_Billing_Aug'!$M$6:$M$774,'Src_Billing_Aug'!$E$6:$E$774,A969,'Src_Billing_Aug'!$D$6:$D$774,E969)</f>
        <v/>
      </c>
      <c r="R969" s="23">
        <f>Q969-M969</f>
        <v/>
      </c>
      <c r="S969" s="21">
        <f>IF(N969=0,"MISSING CHARGE",IF(N969&gt;1,"DUPLICATE CHARGE",IF(ABS(R969)&lt;0.005,"MATCH","VARIANCE")))</f>
        <v/>
      </c>
      <c r="T969" s="21">
        <f>IF(AND(C969="COVERED",K969&gt;'Parameters &amp; Sources'!$B$13),"BOARD REVIEW - OVER 40 FT","")</f>
        <v/>
      </c>
      <c r="U969" s="21" t="inlineStr">
        <is>
          <t>slip_inventory_2026-08.csv; billing_transactions_2022_2026.csv</t>
        </is>
      </c>
    </row>
    <row r="970">
      <c r="A970" s="17">
        <f>'Src_Inventory'!A1050</f>
        <v/>
      </c>
      <c r="B970" s="17">
        <f>'Src_Inventory'!B1050</f>
        <v/>
      </c>
      <c r="C970" s="17">
        <f>'Src_Inventory'!G1050</f>
        <v/>
      </c>
      <c r="D970" s="17">
        <f>"AC-"&amp;A970</f>
        <v/>
      </c>
      <c r="E970" s="17">
        <f>'Src_Inventory'!L1050</f>
        <v/>
      </c>
      <c r="F970" s="17">
        <f>'Src_Inventory'!M1050</f>
        <v/>
      </c>
      <c r="G970" s="17">
        <f>'Src_Inventory'!N1050</f>
        <v/>
      </c>
      <c r="H970" s="18">
        <f>'Src_Inventory'!O1050</f>
        <v/>
      </c>
      <c r="I970" s="18">
        <f>ROUNDUP(H970,0)</f>
        <v/>
      </c>
      <c r="J970" s="18">
        <f>'Src_Inventory'!E1050</f>
        <v/>
      </c>
      <c r="K970" s="18">
        <f>MAX(I970,J970)</f>
        <v/>
      </c>
      <c r="L970" s="19">
        <f>IF(C970="COVERED",'Parameters &amp; Sources'!$B$11,'Parameters &amp; Sources'!$B$12)</f>
        <v/>
      </c>
      <c r="M970" s="19">
        <f>K970*L970</f>
        <v/>
      </c>
      <c r="N970" s="20">
        <f>COUNTIFS('Src_Billing_Aug'!$E$6:$E$774,A970,'Src_Billing_Aug'!$D$6:$D$774,E970)</f>
        <v/>
      </c>
      <c r="O970" s="18">
        <f>IF(N970=0,"",SUMIFS('Src_Billing_Aug'!$I$6:$I$774,'Src_Billing_Aug'!$E$6:$E$774,A970,'Src_Billing_Aug'!$D$6:$D$774,E970))</f>
        <v/>
      </c>
      <c r="P970" s="19">
        <f>IF(N970=0,"",SUMIFS('Src_Billing_Aug'!$L$6:$L$774,'Src_Billing_Aug'!$E$6:$E$774,A970,'Src_Billing_Aug'!$D$6:$D$774,E970))</f>
        <v/>
      </c>
      <c r="Q970" s="19">
        <f>SUMIFS('Src_Billing_Aug'!$M$6:$M$774,'Src_Billing_Aug'!$E$6:$E$774,A970,'Src_Billing_Aug'!$D$6:$D$774,E970)</f>
        <v/>
      </c>
      <c r="R970" s="19">
        <f>Q970-M970</f>
        <v/>
      </c>
      <c r="S970" s="17">
        <f>IF(N970=0,"MISSING CHARGE",IF(N970&gt;1,"DUPLICATE CHARGE",IF(ABS(R970)&lt;0.005,"MATCH","VARIANCE")))</f>
        <v/>
      </c>
      <c r="T970" s="17">
        <f>IF(AND(C970="COVERED",K970&gt;'Parameters &amp; Sources'!$B$13),"BOARD REVIEW - OVER 40 FT","")</f>
        <v/>
      </c>
      <c r="U970" s="17" t="inlineStr">
        <is>
          <t>slip_inventory_2026-08.csv; billing_transactions_2022_2026.csv</t>
        </is>
      </c>
    </row>
    <row r="971">
      <c r="A971" s="21">
        <f>'Src_Inventory'!A1051</f>
        <v/>
      </c>
      <c r="B971" s="21">
        <f>'Src_Inventory'!B1051</f>
        <v/>
      </c>
      <c r="C971" s="21">
        <f>'Src_Inventory'!G1051</f>
        <v/>
      </c>
      <c r="D971" s="21">
        <f>"AC-"&amp;A971</f>
        <v/>
      </c>
      <c r="E971" s="21">
        <f>'Src_Inventory'!L1051</f>
        <v/>
      </c>
      <c r="F971" s="21">
        <f>'Src_Inventory'!M1051</f>
        <v/>
      </c>
      <c r="G971" s="21">
        <f>'Src_Inventory'!N1051</f>
        <v/>
      </c>
      <c r="H971" s="22">
        <f>'Src_Inventory'!O1051</f>
        <v/>
      </c>
      <c r="I971" s="22">
        <f>ROUNDUP(H971,0)</f>
        <v/>
      </c>
      <c r="J971" s="22">
        <f>'Src_Inventory'!E1051</f>
        <v/>
      </c>
      <c r="K971" s="22">
        <f>MAX(I971,J971)</f>
        <v/>
      </c>
      <c r="L971" s="23">
        <f>IF(C971="COVERED",'Parameters &amp; Sources'!$B$11,'Parameters &amp; Sources'!$B$12)</f>
        <v/>
      </c>
      <c r="M971" s="23">
        <f>K971*L971</f>
        <v/>
      </c>
      <c r="N971" s="24">
        <f>COUNTIFS('Src_Billing_Aug'!$E$6:$E$774,A971,'Src_Billing_Aug'!$D$6:$D$774,E971)</f>
        <v/>
      </c>
      <c r="O971" s="22">
        <f>IF(N971=0,"",SUMIFS('Src_Billing_Aug'!$I$6:$I$774,'Src_Billing_Aug'!$E$6:$E$774,A971,'Src_Billing_Aug'!$D$6:$D$774,E971))</f>
        <v/>
      </c>
      <c r="P971" s="23">
        <f>IF(N971=0,"",SUMIFS('Src_Billing_Aug'!$L$6:$L$774,'Src_Billing_Aug'!$E$6:$E$774,A971,'Src_Billing_Aug'!$D$6:$D$774,E971))</f>
        <v/>
      </c>
      <c r="Q971" s="23">
        <f>SUMIFS('Src_Billing_Aug'!$M$6:$M$774,'Src_Billing_Aug'!$E$6:$E$774,A971,'Src_Billing_Aug'!$D$6:$D$774,E971)</f>
        <v/>
      </c>
      <c r="R971" s="23">
        <f>Q971-M971</f>
        <v/>
      </c>
      <c r="S971" s="21">
        <f>IF(N971=0,"MISSING CHARGE",IF(N971&gt;1,"DUPLICATE CHARGE",IF(ABS(R971)&lt;0.005,"MATCH","VARIANCE")))</f>
        <v/>
      </c>
      <c r="T971" s="21">
        <f>IF(AND(C971="COVERED",K971&gt;'Parameters &amp; Sources'!$B$13),"BOARD REVIEW - OVER 40 FT","")</f>
        <v/>
      </c>
      <c r="U971" s="21" t="inlineStr">
        <is>
          <t>slip_inventory_2026-08.csv; billing_transactions_2022_2026.csv</t>
        </is>
      </c>
    </row>
    <row r="972">
      <c r="A972" s="17">
        <f>'Src_Inventory'!A1052</f>
        <v/>
      </c>
      <c r="B972" s="17">
        <f>'Src_Inventory'!B1052</f>
        <v/>
      </c>
      <c r="C972" s="17">
        <f>'Src_Inventory'!G1052</f>
        <v/>
      </c>
      <c r="D972" s="17">
        <f>"AC-"&amp;A972</f>
        <v/>
      </c>
      <c r="E972" s="17">
        <f>'Src_Inventory'!L1052</f>
        <v/>
      </c>
      <c r="F972" s="17">
        <f>'Src_Inventory'!M1052</f>
        <v/>
      </c>
      <c r="G972" s="17">
        <f>'Src_Inventory'!N1052</f>
        <v/>
      </c>
      <c r="H972" s="18">
        <f>'Src_Inventory'!O1052</f>
        <v/>
      </c>
      <c r="I972" s="18">
        <f>ROUNDUP(H972,0)</f>
        <v/>
      </c>
      <c r="J972" s="18">
        <f>'Src_Inventory'!E1052</f>
        <v/>
      </c>
      <c r="K972" s="18">
        <f>MAX(I972,J972)</f>
        <v/>
      </c>
      <c r="L972" s="19">
        <f>IF(C972="COVERED",'Parameters &amp; Sources'!$B$11,'Parameters &amp; Sources'!$B$12)</f>
        <v/>
      </c>
      <c r="M972" s="19">
        <f>K972*L972</f>
        <v/>
      </c>
      <c r="N972" s="20">
        <f>COUNTIFS('Src_Billing_Aug'!$E$6:$E$774,A972,'Src_Billing_Aug'!$D$6:$D$774,E972)</f>
        <v/>
      </c>
      <c r="O972" s="18">
        <f>IF(N972=0,"",SUMIFS('Src_Billing_Aug'!$I$6:$I$774,'Src_Billing_Aug'!$E$6:$E$774,A972,'Src_Billing_Aug'!$D$6:$D$774,E972))</f>
        <v/>
      </c>
      <c r="P972" s="19">
        <f>IF(N972=0,"",SUMIFS('Src_Billing_Aug'!$L$6:$L$774,'Src_Billing_Aug'!$E$6:$E$774,A972,'Src_Billing_Aug'!$D$6:$D$774,E972))</f>
        <v/>
      </c>
      <c r="Q972" s="19">
        <f>SUMIFS('Src_Billing_Aug'!$M$6:$M$774,'Src_Billing_Aug'!$E$6:$E$774,A972,'Src_Billing_Aug'!$D$6:$D$774,E972)</f>
        <v/>
      </c>
      <c r="R972" s="19">
        <f>Q972-M972</f>
        <v/>
      </c>
      <c r="S972" s="17">
        <f>IF(N972=0,"MISSING CHARGE",IF(N972&gt;1,"DUPLICATE CHARGE",IF(ABS(R972)&lt;0.005,"MATCH","VARIANCE")))</f>
        <v/>
      </c>
      <c r="T972" s="17">
        <f>IF(AND(C972="COVERED",K972&gt;'Parameters &amp; Sources'!$B$13),"BOARD REVIEW - OVER 40 FT","")</f>
        <v/>
      </c>
      <c r="U972" s="17" t="inlineStr">
        <is>
          <t>slip_inventory_2026-08.csv; billing_transactions_2022_2026.csv</t>
        </is>
      </c>
    </row>
    <row r="973">
      <c r="A973" s="21">
        <f>'Src_Inventory'!A1053</f>
        <v/>
      </c>
      <c r="B973" s="21">
        <f>'Src_Inventory'!B1053</f>
        <v/>
      </c>
      <c r="C973" s="21">
        <f>'Src_Inventory'!G1053</f>
        <v/>
      </c>
      <c r="D973" s="21">
        <f>"AC-"&amp;A973</f>
        <v/>
      </c>
      <c r="E973" s="21">
        <f>'Src_Inventory'!L1053</f>
        <v/>
      </c>
      <c r="F973" s="21">
        <f>'Src_Inventory'!M1053</f>
        <v/>
      </c>
      <c r="G973" s="21">
        <f>'Src_Inventory'!N1053</f>
        <v/>
      </c>
      <c r="H973" s="22">
        <f>'Src_Inventory'!O1053</f>
        <v/>
      </c>
      <c r="I973" s="22">
        <f>ROUNDUP(H973,0)</f>
        <v/>
      </c>
      <c r="J973" s="22">
        <f>'Src_Inventory'!E1053</f>
        <v/>
      </c>
      <c r="K973" s="22">
        <f>MAX(I973,J973)</f>
        <v/>
      </c>
      <c r="L973" s="23">
        <f>IF(C973="COVERED",'Parameters &amp; Sources'!$B$11,'Parameters &amp; Sources'!$B$12)</f>
        <v/>
      </c>
      <c r="M973" s="23">
        <f>K973*L973</f>
        <v/>
      </c>
      <c r="N973" s="24">
        <f>COUNTIFS('Src_Billing_Aug'!$E$6:$E$774,A973,'Src_Billing_Aug'!$D$6:$D$774,E973)</f>
        <v/>
      </c>
      <c r="O973" s="22">
        <f>IF(N973=0,"",SUMIFS('Src_Billing_Aug'!$I$6:$I$774,'Src_Billing_Aug'!$E$6:$E$774,A973,'Src_Billing_Aug'!$D$6:$D$774,E973))</f>
        <v/>
      </c>
      <c r="P973" s="23">
        <f>IF(N973=0,"",SUMIFS('Src_Billing_Aug'!$L$6:$L$774,'Src_Billing_Aug'!$E$6:$E$774,A973,'Src_Billing_Aug'!$D$6:$D$774,E973))</f>
        <v/>
      </c>
      <c r="Q973" s="23">
        <f>SUMIFS('Src_Billing_Aug'!$M$6:$M$774,'Src_Billing_Aug'!$E$6:$E$774,A973,'Src_Billing_Aug'!$D$6:$D$774,E973)</f>
        <v/>
      </c>
      <c r="R973" s="23">
        <f>Q973-M973</f>
        <v/>
      </c>
      <c r="S973" s="21">
        <f>IF(N973=0,"MISSING CHARGE",IF(N973&gt;1,"DUPLICATE CHARGE",IF(ABS(R973)&lt;0.005,"MATCH","VARIANCE")))</f>
        <v/>
      </c>
      <c r="T973" s="21">
        <f>IF(AND(C973="COVERED",K973&gt;'Parameters &amp; Sources'!$B$13),"BOARD REVIEW - OVER 40 FT","")</f>
        <v/>
      </c>
      <c r="U973" s="21" t="inlineStr">
        <is>
          <t>slip_inventory_2026-08.csv; billing_transactions_2022_2026.csv</t>
        </is>
      </c>
    </row>
    <row r="974">
      <c r="A974" s="17">
        <f>'Src_Inventory'!A1054</f>
        <v/>
      </c>
      <c r="B974" s="17">
        <f>'Src_Inventory'!B1054</f>
        <v/>
      </c>
      <c r="C974" s="17">
        <f>'Src_Inventory'!G1054</f>
        <v/>
      </c>
      <c r="D974" s="17">
        <f>"AC-"&amp;A974</f>
        <v/>
      </c>
      <c r="E974" s="17">
        <f>'Src_Inventory'!L1054</f>
        <v/>
      </c>
      <c r="F974" s="17">
        <f>'Src_Inventory'!M1054</f>
        <v/>
      </c>
      <c r="G974" s="17">
        <f>'Src_Inventory'!N1054</f>
        <v/>
      </c>
      <c r="H974" s="18">
        <f>'Src_Inventory'!O1054</f>
        <v/>
      </c>
      <c r="I974" s="18">
        <f>ROUNDUP(H974,0)</f>
        <v/>
      </c>
      <c r="J974" s="18">
        <f>'Src_Inventory'!E1054</f>
        <v/>
      </c>
      <c r="K974" s="18">
        <f>MAX(I974,J974)</f>
        <v/>
      </c>
      <c r="L974" s="19">
        <f>IF(C974="COVERED",'Parameters &amp; Sources'!$B$11,'Parameters &amp; Sources'!$B$12)</f>
        <v/>
      </c>
      <c r="M974" s="19">
        <f>K974*L974</f>
        <v/>
      </c>
      <c r="N974" s="20">
        <f>COUNTIFS('Src_Billing_Aug'!$E$6:$E$774,A974,'Src_Billing_Aug'!$D$6:$D$774,E974)</f>
        <v/>
      </c>
      <c r="O974" s="18">
        <f>IF(N974=0,"",SUMIFS('Src_Billing_Aug'!$I$6:$I$774,'Src_Billing_Aug'!$E$6:$E$774,A974,'Src_Billing_Aug'!$D$6:$D$774,E974))</f>
        <v/>
      </c>
      <c r="P974" s="19">
        <f>IF(N974=0,"",SUMIFS('Src_Billing_Aug'!$L$6:$L$774,'Src_Billing_Aug'!$E$6:$E$774,A974,'Src_Billing_Aug'!$D$6:$D$774,E974))</f>
        <v/>
      </c>
      <c r="Q974" s="19">
        <f>SUMIFS('Src_Billing_Aug'!$M$6:$M$774,'Src_Billing_Aug'!$E$6:$E$774,A974,'Src_Billing_Aug'!$D$6:$D$774,E974)</f>
        <v/>
      </c>
      <c r="R974" s="19">
        <f>Q974-M974</f>
        <v/>
      </c>
      <c r="S974" s="17">
        <f>IF(N974=0,"MISSING CHARGE",IF(N974&gt;1,"DUPLICATE CHARGE",IF(ABS(R974)&lt;0.005,"MATCH","VARIANCE")))</f>
        <v/>
      </c>
      <c r="T974" s="17">
        <f>IF(AND(C974="COVERED",K974&gt;'Parameters &amp; Sources'!$B$13),"BOARD REVIEW - OVER 40 FT","")</f>
        <v/>
      </c>
      <c r="U974" s="17" t="inlineStr">
        <is>
          <t>slip_inventory_2026-08.csv; billing_transactions_2022_2026.csv</t>
        </is>
      </c>
    </row>
    <row r="975">
      <c r="A975" s="21">
        <f>'Src_Inventory'!A1055</f>
        <v/>
      </c>
      <c r="B975" s="21">
        <f>'Src_Inventory'!B1055</f>
        <v/>
      </c>
      <c r="C975" s="21">
        <f>'Src_Inventory'!G1055</f>
        <v/>
      </c>
      <c r="D975" s="21">
        <f>"AC-"&amp;A975</f>
        <v/>
      </c>
      <c r="E975" s="21">
        <f>'Src_Inventory'!L1055</f>
        <v/>
      </c>
      <c r="F975" s="21">
        <f>'Src_Inventory'!M1055</f>
        <v/>
      </c>
      <c r="G975" s="21">
        <f>'Src_Inventory'!N1055</f>
        <v/>
      </c>
      <c r="H975" s="22">
        <f>'Src_Inventory'!O1055</f>
        <v/>
      </c>
      <c r="I975" s="22">
        <f>ROUNDUP(H975,0)</f>
        <v/>
      </c>
      <c r="J975" s="22">
        <f>'Src_Inventory'!E1055</f>
        <v/>
      </c>
      <c r="K975" s="22">
        <f>MAX(I975,J975)</f>
        <v/>
      </c>
      <c r="L975" s="23">
        <f>IF(C975="COVERED",'Parameters &amp; Sources'!$B$11,'Parameters &amp; Sources'!$B$12)</f>
        <v/>
      </c>
      <c r="M975" s="23">
        <f>K975*L975</f>
        <v/>
      </c>
      <c r="N975" s="24">
        <f>COUNTIFS('Src_Billing_Aug'!$E$6:$E$774,A975,'Src_Billing_Aug'!$D$6:$D$774,E975)</f>
        <v/>
      </c>
      <c r="O975" s="22">
        <f>IF(N975=0,"",SUMIFS('Src_Billing_Aug'!$I$6:$I$774,'Src_Billing_Aug'!$E$6:$E$774,A975,'Src_Billing_Aug'!$D$6:$D$774,E975))</f>
        <v/>
      </c>
      <c r="P975" s="23">
        <f>IF(N975=0,"",SUMIFS('Src_Billing_Aug'!$L$6:$L$774,'Src_Billing_Aug'!$E$6:$E$774,A975,'Src_Billing_Aug'!$D$6:$D$774,E975))</f>
        <v/>
      </c>
      <c r="Q975" s="23">
        <f>SUMIFS('Src_Billing_Aug'!$M$6:$M$774,'Src_Billing_Aug'!$E$6:$E$774,A975,'Src_Billing_Aug'!$D$6:$D$774,E975)</f>
        <v/>
      </c>
      <c r="R975" s="23">
        <f>Q975-M975</f>
        <v/>
      </c>
      <c r="S975" s="21">
        <f>IF(N975=0,"MISSING CHARGE",IF(N975&gt;1,"DUPLICATE CHARGE",IF(ABS(R975)&lt;0.005,"MATCH","VARIANCE")))</f>
        <v/>
      </c>
      <c r="T975" s="21">
        <f>IF(AND(C975="COVERED",K975&gt;'Parameters &amp; Sources'!$B$13),"BOARD REVIEW - OVER 40 FT","")</f>
        <v/>
      </c>
      <c r="U975" s="21" t="inlineStr">
        <is>
          <t>slip_inventory_2026-08.csv; billing_transactions_2022_2026.csv</t>
        </is>
      </c>
    </row>
    <row r="976">
      <c r="A976" s="17">
        <f>'Src_Inventory'!A1056</f>
        <v/>
      </c>
      <c r="B976" s="17">
        <f>'Src_Inventory'!B1056</f>
        <v/>
      </c>
      <c r="C976" s="17">
        <f>'Src_Inventory'!G1056</f>
        <v/>
      </c>
      <c r="D976" s="17">
        <f>"AC-"&amp;A976</f>
        <v/>
      </c>
      <c r="E976" s="17">
        <f>'Src_Inventory'!L1056</f>
        <v/>
      </c>
      <c r="F976" s="17">
        <f>'Src_Inventory'!M1056</f>
        <v/>
      </c>
      <c r="G976" s="17">
        <f>'Src_Inventory'!N1056</f>
        <v/>
      </c>
      <c r="H976" s="18">
        <f>'Src_Inventory'!O1056</f>
        <v/>
      </c>
      <c r="I976" s="18">
        <f>ROUNDUP(H976,0)</f>
        <v/>
      </c>
      <c r="J976" s="18">
        <f>'Src_Inventory'!E1056</f>
        <v/>
      </c>
      <c r="K976" s="18">
        <f>MAX(I976,J976)</f>
        <v/>
      </c>
      <c r="L976" s="19">
        <f>IF(C976="COVERED",'Parameters &amp; Sources'!$B$11,'Parameters &amp; Sources'!$B$12)</f>
        <v/>
      </c>
      <c r="M976" s="19">
        <f>K976*L976</f>
        <v/>
      </c>
      <c r="N976" s="20">
        <f>COUNTIFS('Src_Billing_Aug'!$E$6:$E$774,A976,'Src_Billing_Aug'!$D$6:$D$774,E976)</f>
        <v/>
      </c>
      <c r="O976" s="18">
        <f>IF(N976=0,"",SUMIFS('Src_Billing_Aug'!$I$6:$I$774,'Src_Billing_Aug'!$E$6:$E$774,A976,'Src_Billing_Aug'!$D$6:$D$774,E976))</f>
        <v/>
      </c>
      <c r="P976" s="19">
        <f>IF(N976=0,"",SUMIFS('Src_Billing_Aug'!$L$6:$L$774,'Src_Billing_Aug'!$E$6:$E$774,A976,'Src_Billing_Aug'!$D$6:$D$774,E976))</f>
        <v/>
      </c>
      <c r="Q976" s="19">
        <f>SUMIFS('Src_Billing_Aug'!$M$6:$M$774,'Src_Billing_Aug'!$E$6:$E$774,A976,'Src_Billing_Aug'!$D$6:$D$774,E976)</f>
        <v/>
      </c>
      <c r="R976" s="19">
        <f>Q976-M976</f>
        <v/>
      </c>
      <c r="S976" s="17">
        <f>IF(N976=0,"MISSING CHARGE",IF(N976&gt;1,"DUPLICATE CHARGE",IF(ABS(R976)&lt;0.005,"MATCH","VARIANCE")))</f>
        <v/>
      </c>
      <c r="T976" s="17">
        <f>IF(AND(C976="COVERED",K976&gt;'Parameters &amp; Sources'!$B$13),"BOARD REVIEW - OVER 40 FT","")</f>
        <v/>
      </c>
      <c r="U976" s="17" t="inlineStr">
        <is>
          <t>slip_inventory_2026-08.csv; billing_transactions_2022_2026.csv</t>
        </is>
      </c>
    </row>
    <row r="977">
      <c r="A977" s="21">
        <f>'Src_Inventory'!A1057</f>
        <v/>
      </c>
      <c r="B977" s="21">
        <f>'Src_Inventory'!B1057</f>
        <v/>
      </c>
      <c r="C977" s="21">
        <f>'Src_Inventory'!G1057</f>
        <v/>
      </c>
      <c r="D977" s="21">
        <f>"AC-"&amp;A977</f>
        <v/>
      </c>
      <c r="E977" s="21">
        <f>'Src_Inventory'!L1057</f>
        <v/>
      </c>
      <c r="F977" s="21">
        <f>'Src_Inventory'!M1057</f>
        <v/>
      </c>
      <c r="G977" s="21">
        <f>'Src_Inventory'!N1057</f>
        <v/>
      </c>
      <c r="H977" s="22">
        <f>'Src_Inventory'!O1057</f>
        <v/>
      </c>
      <c r="I977" s="22">
        <f>ROUNDUP(H977,0)</f>
        <v/>
      </c>
      <c r="J977" s="22">
        <f>'Src_Inventory'!E1057</f>
        <v/>
      </c>
      <c r="K977" s="22">
        <f>MAX(I977,J977)</f>
        <v/>
      </c>
      <c r="L977" s="23">
        <f>IF(C977="COVERED",'Parameters &amp; Sources'!$B$11,'Parameters &amp; Sources'!$B$12)</f>
        <v/>
      </c>
      <c r="M977" s="23">
        <f>K977*L977</f>
        <v/>
      </c>
      <c r="N977" s="24">
        <f>COUNTIFS('Src_Billing_Aug'!$E$6:$E$774,A977,'Src_Billing_Aug'!$D$6:$D$774,E977)</f>
        <v/>
      </c>
      <c r="O977" s="22">
        <f>IF(N977=0,"",SUMIFS('Src_Billing_Aug'!$I$6:$I$774,'Src_Billing_Aug'!$E$6:$E$774,A977,'Src_Billing_Aug'!$D$6:$D$774,E977))</f>
        <v/>
      </c>
      <c r="P977" s="23">
        <f>IF(N977=0,"",SUMIFS('Src_Billing_Aug'!$L$6:$L$774,'Src_Billing_Aug'!$E$6:$E$774,A977,'Src_Billing_Aug'!$D$6:$D$774,E977))</f>
        <v/>
      </c>
      <c r="Q977" s="23">
        <f>SUMIFS('Src_Billing_Aug'!$M$6:$M$774,'Src_Billing_Aug'!$E$6:$E$774,A977,'Src_Billing_Aug'!$D$6:$D$774,E977)</f>
        <v/>
      </c>
      <c r="R977" s="23">
        <f>Q977-M977</f>
        <v/>
      </c>
      <c r="S977" s="21">
        <f>IF(N977=0,"MISSING CHARGE",IF(N977&gt;1,"DUPLICATE CHARGE",IF(ABS(R977)&lt;0.005,"MATCH","VARIANCE")))</f>
        <v/>
      </c>
      <c r="T977" s="21">
        <f>IF(AND(C977="COVERED",K977&gt;'Parameters &amp; Sources'!$B$13),"BOARD REVIEW - OVER 40 FT","")</f>
        <v/>
      </c>
      <c r="U977" s="21" t="inlineStr">
        <is>
          <t>slip_inventory_2026-08.csv; billing_transactions_2022_2026.csv</t>
        </is>
      </c>
    </row>
    <row r="978">
      <c r="A978" s="17">
        <f>'Src_Inventory'!A1058</f>
        <v/>
      </c>
      <c r="B978" s="17">
        <f>'Src_Inventory'!B1058</f>
        <v/>
      </c>
      <c r="C978" s="17">
        <f>'Src_Inventory'!G1058</f>
        <v/>
      </c>
      <c r="D978" s="17">
        <f>"AC-"&amp;A978</f>
        <v/>
      </c>
      <c r="E978" s="17">
        <f>'Src_Inventory'!L1058</f>
        <v/>
      </c>
      <c r="F978" s="17">
        <f>'Src_Inventory'!M1058</f>
        <v/>
      </c>
      <c r="G978" s="17">
        <f>'Src_Inventory'!N1058</f>
        <v/>
      </c>
      <c r="H978" s="18">
        <f>'Src_Inventory'!O1058</f>
        <v/>
      </c>
      <c r="I978" s="18">
        <f>ROUNDUP(H978,0)</f>
        <v/>
      </c>
      <c r="J978" s="18">
        <f>'Src_Inventory'!E1058</f>
        <v/>
      </c>
      <c r="K978" s="18">
        <f>MAX(I978,J978)</f>
        <v/>
      </c>
      <c r="L978" s="19">
        <f>IF(C978="COVERED",'Parameters &amp; Sources'!$B$11,'Parameters &amp; Sources'!$B$12)</f>
        <v/>
      </c>
      <c r="M978" s="19">
        <f>K978*L978</f>
        <v/>
      </c>
      <c r="N978" s="20">
        <f>COUNTIFS('Src_Billing_Aug'!$E$6:$E$774,A978,'Src_Billing_Aug'!$D$6:$D$774,E978)</f>
        <v/>
      </c>
      <c r="O978" s="18">
        <f>IF(N978=0,"",SUMIFS('Src_Billing_Aug'!$I$6:$I$774,'Src_Billing_Aug'!$E$6:$E$774,A978,'Src_Billing_Aug'!$D$6:$D$774,E978))</f>
        <v/>
      </c>
      <c r="P978" s="19">
        <f>IF(N978=0,"",SUMIFS('Src_Billing_Aug'!$L$6:$L$774,'Src_Billing_Aug'!$E$6:$E$774,A978,'Src_Billing_Aug'!$D$6:$D$774,E978))</f>
        <v/>
      </c>
      <c r="Q978" s="19">
        <f>SUMIFS('Src_Billing_Aug'!$M$6:$M$774,'Src_Billing_Aug'!$E$6:$E$774,A978,'Src_Billing_Aug'!$D$6:$D$774,E978)</f>
        <v/>
      </c>
      <c r="R978" s="19">
        <f>Q978-M978</f>
        <v/>
      </c>
      <c r="S978" s="17">
        <f>IF(N978=0,"MISSING CHARGE",IF(N978&gt;1,"DUPLICATE CHARGE",IF(ABS(R978)&lt;0.005,"MATCH","VARIANCE")))</f>
        <v/>
      </c>
      <c r="T978" s="17">
        <f>IF(AND(C978="COVERED",K978&gt;'Parameters &amp; Sources'!$B$13),"BOARD REVIEW - OVER 40 FT","")</f>
        <v/>
      </c>
      <c r="U978" s="17" t="inlineStr">
        <is>
          <t>slip_inventory_2026-08.csv; billing_transactions_2022_2026.csv</t>
        </is>
      </c>
    </row>
    <row r="979">
      <c r="A979" s="21">
        <f>'Src_Inventory'!A1059</f>
        <v/>
      </c>
      <c r="B979" s="21">
        <f>'Src_Inventory'!B1059</f>
        <v/>
      </c>
      <c r="C979" s="21">
        <f>'Src_Inventory'!G1059</f>
        <v/>
      </c>
      <c r="D979" s="21">
        <f>"AC-"&amp;A979</f>
        <v/>
      </c>
      <c r="E979" s="21">
        <f>'Src_Inventory'!L1059</f>
        <v/>
      </c>
      <c r="F979" s="21">
        <f>'Src_Inventory'!M1059</f>
        <v/>
      </c>
      <c r="G979" s="21">
        <f>'Src_Inventory'!N1059</f>
        <v/>
      </c>
      <c r="H979" s="22">
        <f>'Src_Inventory'!O1059</f>
        <v/>
      </c>
      <c r="I979" s="22">
        <f>ROUNDUP(H979,0)</f>
        <v/>
      </c>
      <c r="J979" s="22">
        <f>'Src_Inventory'!E1059</f>
        <v/>
      </c>
      <c r="K979" s="22">
        <f>MAX(I979,J979)</f>
        <v/>
      </c>
      <c r="L979" s="23">
        <f>IF(C979="COVERED",'Parameters &amp; Sources'!$B$11,'Parameters &amp; Sources'!$B$12)</f>
        <v/>
      </c>
      <c r="M979" s="23">
        <f>K979*L979</f>
        <v/>
      </c>
      <c r="N979" s="24">
        <f>COUNTIFS('Src_Billing_Aug'!$E$6:$E$774,A979,'Src_Billing_Aug'!$D$6:$D$774,E979)</f>
        <v/>
      </c>
      <c r="O979" s="22">
        <f>IF(N979=0,"",SUMIFS('Src_Billing_Aug'!$I$6:$I$774,'Src_Billing_Aug'!$E$6:$E$774,A979,'Src_Billing_Aug'!$D$6:$D$774,E979))</f>
        <v/>
      </c>
      <c r="P979" s="23">
        <f>IF(N979=0,"",SUMIFS('Src_Billing_Aug'!$L$6:$L$774,'Src_Billing_Aug'!$E$6:$E$774,A979,'Src_Billing_Aug'!$D$6:$D$774,E979))</f>
        <v/>
      </c>
      <c r="Q979" s="23">
        <f>SUMIFS('Src_Billing_Aug'!$M$6:$M$774,'Src_Billing_Aug'!$E$6:$E$774,A979,'Src_Billing_Aug'!$D$6:$D$774,E979)</f>
        <v/>
      </c>
      <c r="R979" s="23">
        <f>Q979-M979</f>
        <v/>
      </c>
      <c r="S979" s="21">
        <f>IF(N979=0,"MISSING CHARGE",IF(N979&gt;1,"DUPLICATE CHARGE",IF(ABS(R979)&lt;0.005,"MATCH","VARIANCE")))</f>
        <v/>
      </c>
      <c r="T979" s="21">
        <f>IF(AND(C979="COVERED",K979&gt;'Parameters &amp; Sources'!$B$13),"BOARD REVIEW - OVER 40 FT","")</f>
        <v/>
      </c>
      <c r="U979" s="21" t="inlineStr">
        <is>
          <t>slip_inventory_2026-08.csv; billing_transactions_2022_2026.csv</t>
        </is>
      </c>
    </row>
    <row r="980">
      <c r="A980" s="17">
        <f>'Src_Inventory'!A1060</f>
        <v/>
      </c>
      <c r="B980" s="17">
        <f>'Src_Inventory'!B1060</f>
        <v/>
      </c>
      <c r="C980" s="17">
        <f>'Src_Inventory'!G1060</f>
        <v/>
      </c>
      <c r="D980" s="17">
        <f>"AC-"&amp;A980</f>
        <v/>
      </c>
      <c r="E980" s="17">
        <f>'Src_Inventory'!L1060</f>
        <v/>
      </c>
      <c r="F980" s="17">
        <f>'Src_Inventory'!M1060</f>
        <v/>
      </c>
      <c r="G980" s="17">
        <f>'Src_Inventory'!N1060</f>
        <v/>
      </c>
      <c r="H980" s="18">
        <f>'Src_Inventory'!O1060</f>
        <v/>
      </c>
      <c r="I980" s="18">
        <f>ROUNDUP(H980,0)</f>
        <v/>
      </c>
      <c r="J980" s="18">
        <f>'Src_Inventory'!E1060</f>
        <v/>
      </c>
      <c r="K980" s="18">
        <f>MAX(I980,J980)</f>
        <v/>
      </c>
      <c r="L980" s="19">
        <f>IF(C980="COVERED",'Parameters &amp; Sources'!$B$11,'Parameters &amp; Sources'!$B$12)</f>
        <v/>
      </c>
      <c r="M980" s="19">
        <f>K980*L980</f>
        <v/>
      </c>
      <c r="N980" s="20">
        <f>COUNTIFS('Src_Billing_Aug'!$E$6:$E$774,A980,'Src_Billing_Aug'!$D$6:$D$774,E980)</f>
        <v/>
      </c>
      <c r="O980" s="18">
        <f>IF(N980=0,"",SUMIFS('Src_Billing_Aug'!$I$6:$I$774,'Src_Billing_Aug'!$E$6:$E$774,A980,'Src_Billing_Aug'!$D$6:$D$774,E980))</f>
        <v/>
      </c>
      <c r="P980" s="19">
        <f>IF(N980=0,"",SUMIFS('Src_Billing_Aug'!$L$6:$L$774,'Src_Billing_Aug'!$E$6:$E$774,A980,'Src_Billing_Aug'!$D$6:$D$774,E980))</f>
        <v/>
      </c>
      <c r="Q980" s="19">
        <f>SUMIFS('Src_Billing_Aug'!$M$6:$M$774,'Src_Billing_Aug'!$E$6:$E$774,A980,'Src_Billing_Aug'!$D$6:$D$774,E980)</f>
        <v/>
      </c>
      <c r="R980" s="19">
        <f>Q980-M980</f>
        <v/>
      </c>
      <c r="S980" s="17">
        <f>IF(N980=0,"MISSING CHARGE",IF(N980&gt;1,"DUPLICATE CHARGE",IF(ABS(R980)&lt;0.005,"MATCH","VARIANCE")))</f>
        <v/>
      </c>
      <c r="T980" s="17">
        <f>IF(AND(C980="COVERED",K980&gt;'Parameters &amp; Sources'!$B$13),"BOARD REVIEW - OVER 40 FT","")</f>
        <v/>
      </c>
      <c r="U980" s="17" t="inlineStr">
        <is>
          <t>slip_inventory_2026-08.csv; billing_transactions_2022_2026.csv</t>
        </is>
      </c>
    </row>
    <row r="981">
      <c r="A981" s="21">
        <f>'Src_Inventory'!A1061</f>
        <v/>
      </c>
      <c r="B981" s="21">
        <f>'Src_Inventory'!B1061</f>
        <v/>
      </c>
      <c r="C981" s="21">
        <f>'Src_Inventory'!G1061</f>
        <v/>
      </c>
      <c r="D981" s="21">
        <f>"AC-"&amp;A981</f>
        <v/>
      </c>
      <c r="E981" s="21">
        <f>'Src_Inventory'!L1061</f>
        <v/>
      </c>
      <c r="F981" s="21">
        <f>'Src_Inventory'!M1061</f>
        <v/>
      </c>
      <c r="G981" s="21">
        <f>'Src_Inventory'!N1061</f>
        <v/>
      </c>
      <c r="H981" s="22">
        <f>'Src_Inventory'!O1061</f>
        <v/>
      </c>
      <c r="I981" s="22">
        <f>ROUNDUP(H981,0)</f>
        <v/>
      </c>
      <c r="J981" s="22">
        <f>'Src_Inventory'!E1061</f>
        <v/>
      </c>
      <c r="K981" s="22">
        <f>MAX(I981,J981)</f>
        <v/>
      </c>
      <c r="L981" s="23">
        <f>IF(C981="COVERED",'Parameters &amp; Sources'!$B$11,'Parameters &amp; Sources'!$B$12)</f>
        <v/>
      </c>
      <c r="M981" s="23">
        <f>K981*L981</f>
        <v/>
      </c>
      <c r="N981" s="24">
        <f>COUNTIFS('Src_Billing_Aug'!$E$6:$E$774,A981,'Src_Billing_Aug'!$D$6:$D$774,E981)</f>
        <v/>
      </c>
      <c r="O981" s="22">
        <f>IF(N981=0,"",SUMIFS('Src_Billing_Aug'!$I$6:$I$774,'Src_Billing_Aug'!$E$6:$E$774,A981,'Src_Billing_Aug'!$D$6:$D$774,E981))</f>
        <v/>
      </c>
      <c r="P981" s="23">
        <f>IF(N981=0,"",SUMIFS('Src_Billing_Aug'!$L$6:$L$774,'Src_Billing_Aug'!$E$6:$E$774,A981,'Src_Billing_Aug'!$D$6:$D$774,E981))</f>
        <v/>
      </c>
      <c r="Q981" s="23">
        <f>SUMIFS('Src_Billing_Aug'!$M$6:$M$774,'Src_Billing_Aug'!$E$6:$E$774,A981,'Src_Billing_Aug'!$D$6:$D$774,E981)</f>
        <v/>
      </c>
      <c r="R981" s="23">
        <f>Q981-M981</f>
        <v/>
      </c>
      <c r="S981" s="21">
        <f>IF(N981=0,"MISSING CHARGE",IF(N981&gt;1,"DUPLICATE CHARGE",IF(ABS(R981)&lt;0.005,"MATCH","VARIANCE")))</f>
        <v/>
      </c>
      <c r="T981" s="21">
        <f>IF(AND(C981="COVERED",K981&gt;'Parameters &amp; Sources'!$B$13),"BOARD REVIEW - OVER 40 FT","")</f>
        <v/>
      </c>
      <c r="U981" s="21" t="inlineStr">
        <is>
          <t>slip_inventory_2026-08.csv; billing_transactions_2022_2026.csv</t>
        </is>
      </c>
    </row>
    <row r="982">
      <c r="A982" s="17">
        <f>'Src_Inventory'!A1062</f>
        <v/>
      </c>
      <c r="B982" s="17">
        <f>'Src_Inventory'!B1062</f>
        <v/>
      </c>
      <c r="C982" s="17">
        <f>'Src_Inventory'!G1062</f>
        <v/>
      </c>
      <c r="D982" s="17">
        <f>"AC-"&amp;A982</f>
        <v/>
      </c>
      <c r="E982" s="17">
        <f>'Src_Inventory'!L1062</f>
        <v/>
      </c>
      <c r="F982" s="17">
        <f>'Src_Inventory'!M1062</f>
        <v/>
      </c>
      <c r="G982" s="17">
        <f>'Src_Inventory'!N1062</f>
        <v/>
      </c>
      <c r="H982" s="18">
        <f>'Src_Inventory'!O1062</f>
        <v/>
      </c>
      <c r="I982" s="18">
        <f>ROUNDUP(H982,0)</f>
        <v/>
      </c>
      <c r="J982" s="18">
        <f>'Src_Inventory'!E1062</f>
        <v/>
      </c>
      <c r="K982" s="18">
        <f>MAX(I982,J982)</f>
        <v/>
      </c>
      <c r="L982" s="19">
        <f>IF(C982="COVERED",'Parameters &amp; Sources'!$B$11,'Parameters &amp; Sources'!$B$12)</f>
        <v/>
      </c>
      <c r="M982" s="19">
        <f>K982*L982</f>
        <v/>
      </c>
      <c r="N982" s="20">
        <f>COUNTIFS('Src_Billing_Aug'!$E$6:$E$774,A982,'Src_Billing_Aug'!$D$6:$D$774,E982)</f>
        <v/>
      </c>
      <c r="O982" s="18">
        <f>IF(N982=0,"",SUMIFS('Src_Billing_Aug'!$I$6:$I$774,'Src_Billing_Aug'!$E$6:$E$774,A982,'Src_Billing_Aug'!$D$6:$D$774,E982))</f>
        <v/>
      </c>
      <c r="P982" s="19">
        <f>IF(N982=0,"",SUMIFS('Src_Billing_Aug'!$L$6:$L$774,'Src_Billing_Aug'!$E$6:$E$774,A982,'Src_Billing_Aug'!$D$6:$D$774,E982))</f>
        <v/>
      </c>
      <c r="Q982" s="19">
        <f>SUMIFS('Src_Billing_Aug'!$M$6:$M$774,'Src_Billing_Aug'!$E$6:$E$774,A982,'Src_Billing_Aug'!$D$6:$D$774,E982)</f>
        <v/>
      </c>
      <c r="R982" s="19">
        <f>Q982-M982</f>
        <v/>
      </c>
      <c r="S982" s="17">
        <f>IF(N982=0,"MISSING CHARGE",IF(N982&gt;1,"DUPLICATE CHARGE",IF(ABS(R982)&lt;0.005,"MATCH","VARIANCE")))</f>
        <v/>
      </c>
      <c r="T982" s="17">
        <f>IF(AND(C982="COVERED",K982&gt;'Parameters &amp; Sources'!$B$13),"BOARD REVIEW - OVER 40 FT","")</f>
        <v/>
      </c>
      <c r="U982" s="17" t="inlineStr">
        <is>
          <t>slip_inventory_2026-08.csv; billing_transactions_2022_2026.csv</t>
        </is>
      </c>
    </row>
    <row r="983">
      <c r="A983" s="21">
        <f>'Src_Inventory'!A1063</f>
        <v/>
      </c>
      <c r="B983" s="21">
        <f>'Src_Inventory'!B1063</f>
        <v/>
      </c>
      <c r="C983" s="21">
        <f>'Src_Inventory'!G1063</f>
        <v/>
      </c>
      <c r="D983" s="21">
        <f>"AC-"&amp;A983</f>
        <v/>
      </c>
      <c r="E983" s="21">
        <f>'Src_Inventory'!L1063</f>
        <v/>
      </c>
      <c r="F983" s="21">
        <f>'Src_Inventory'!M1063</f>
        <v/>
      </c>
      <c r="G983" s="21">
        <f>'Src_Inventory'!N1063</f>
        <v/>
      </c>
      <c r="H983" s="22">
        <f>'Src_Inventory'!O1063</f>
        <v/>
      </c>
      <c r="I983" s="22">
        <f>ROUNDUP(H983,0)</f>
        <v/>
      </c>
      <c r="J983" s="22">
        <f>'Src_Inventory'!E1063</f>
        <v/>
      </c>
      <c r="K983" s="22">
        <f>MAX(I983,J983)</f>
        <v/>
      </c>
      <c r="L983" s="23">
        <f>IF(C983="COVERED",'Parameters &amp; Sources'!$B$11,'Parameters &amp; Sources'!$B$12)</f>
        <v/>
      </c>
      <c r="M983" s="23">
        <f>K983*L983</f>
        <v/>
      </c>
      <c r="N983" s="24">
        <f>COUNTIFS('Src_Billing_Aug'!$E$6:$E$774,A983,'Src_Billing_Aug'!$D$6:$D$774,E983)</f>
        <v/>
      </c>
      <c r="O983" s="22">
        <f>IF(N983=0,"",SUMIFS('Src_Billing_Aug'!$I$6:$I$774,'Src_Billing_Aug'!$E$6:$E$774,A983,'Src_Billing_Aug'!$D$6:$D$774,E983))</f>
        <v/>
      </c>
      <c r="P983" s="23">
        <f>IF(N983=0,"",SUMIFS('Src_Billing_Aug'!$L$6:$L$774,'Src_Billing_Aug'!$E$6:$E$774,A983,'Src_Billing_Aug'!$D$6:$D$774,E983))</f>
        <v/>
      </c>
      <c r="Q983" s="23">
        <f>SUMIFS('Src_Billing_Aug'!$M$6:$M$774,'Src_Billing_Aug'!$E$6:$E$774,A983,'Src_Billing_Aug'!$D$6:$D$774,E983)</f>
        <v/>
      </c>
      <c r="R983" s="23">
        <f>Q983-M983</f>
        <v/>
      </c>
      <c r="S983" s="21">
        <f>IF(N983=0,"MISSING CHARGE",IF(N983&gt;1,"DUPLICATE CHARGE",IF(ABS(R983)&lt;0.005,"MATCH","VARIANCE")))</f>
        <v/>
      </c>
      <c r="T983" s="21">
        <f>IF(AND(C983="COVERED",K983&gt;'Parameters &amp; Sources'!$B$13),"BOARD REVIEW - OVER 40 FT","")</f>
        <v/>
      </c>
      <c r="U983" s="21" t="inlineStr">
        <is>
          <t>slip_inventory_2026-08.csv; billing_transactions_2022_2026.csv</t>
        </is>
      </c>
    </row>
    <row r="984">
      <c r="A984" s="17">
        <f>'Src_Inventory'!A1065</f>
        <v/>
      </c>
      <c r="B984" s="17">
        <f>'Src_Inventory'!B1065</f>
        <v/>
      </c>
      <c r="C984" s="17">
        <f>'Src_Inventory'!G1065</f>
        <v/>
      </c>
      <c r="D984" s="17">
        <f>"AC-"&amp;A984</f>
        <v/>
      </c>
      <c r="E984" s="17">
        <f>'Src_Inventory'!L1065</f>
        <v/>
      </c>
      <c r="F984" s="17">
        <f>'Src_Inventory'!M1065</f>
        <v/>
      </c>
      <c r="G984" s="17">
        <f>'Src_Inventory'!N1065</f>
        <v/>
      </c>
      <c r="H984" s="18">
        <f>'Src_Inventory'!O1065</f>
        <v/>
      </c>
      <c r="I984" s="18">
        <f>ROUNDUP(H984,0)</f>
        <v/>
      </c>
      <c r="J984" s="18">
        <f>'Src_Inventory'!E1065</f>
        <v/>
      </c>
      <c r="K984" s="18">
        <f>MAX(I984,J984)</f>
        <v/>
      </c>
      <c r="L984" s="19">
        <f>IF(C984="COVERED",'Parameters &amp; Sources'!$B$11,'Parameters &amp; Sources'!$B$12)</f>
        <v/>
      </c>
      <c r="M984" s="19">
        <f>K984*L984</f>
        <v/>
      </c>
      <c r="N984" s="20">
        <f>COUNTIFS('Src_Billing_Aug'!$E$6:$E$774,A984,'Src_Billing_Aug'!$D$6:$D$774,E984)</f>
        <v/>
      </c>
      <c r="O984" s="18">
        <f>IF(N984=0,"",SUMIFS('Src_Billing_Aug'!$I$6:$I$774,'Src_Billing_Aug'!$E$6:$E$774,A984,'Src_Billing_Aug'!$D$6:$D$774,E984))</f>
        <v/>
      </c>
      <c r="P984" s="19">
        <f>IF(N984=0,"",SUMIFS('Src_Billing_Aug'!$L$6:$L$774,'Src_Billing_Aug'!$E$6:$E$774,A984,'Src_Billing_Aug'!$D$6:$D$774,E984))</f>
        <v/>
      </c>
      <c r="Q984" s="19">
        <f>SUMIFS('Src_Billing_Aug'!$M$6:$M$774,'Src_Billing_Aug'!$E$6:$E$774,A984,'Src_Billing_Aug'!$D$6:$D$774,E984)</f>
        <v/>
      </c>
      <c r="R984" s="19">
        <f>Q984-M984</f>
        <v/>
      </c>
      <c r="S984" s="17">
        <f>IF(N984=0,"MISSING CHARGE",IF(N984&gt;1,"DUPLICATE CHARGE",IF(ABS(R984)&lt;0.005,"MATCH","VARIANCE")))</f>
        <v/>
      </c>
      <c r="T984" s="17">
        <f>IF(AND(C984="COVERED",K984&gt;'Parameters &amp; Sources'!$B$13),"BOARD REVIEW - OVER 40 FT","")</f>
        <v/>
      </c>
      <c r="U984" s="17" t="inlineStr">
        <is>
          <t>slip_inventory_2026-08.csv; billing_transactions_2022_2026.csv</t>
        </is>
      </c>
    </row>
    <row r="985">
      <c r="A985" s="21">
        <f>'Src_Inventory'!A1066</f>
        <v/>
      </c>
      <c r="B985" s="21">
        <f>'Src_Inventory'!B1066</f>
        <v/>
      </c>
      <c r="C985" s="21">
        <f>'Src_Inventory'!G1066</f>
        <v/>
      </c>
      <c r="D985" s="21">
        <f>"AC-"&amp;A985</f>
        <v/>
      </c>
      <c r="E985" s="21">
        <f>'Src_Inventory'!L1066</f>
        <v/>
      </c>
      <c r="F985" s="21">
        <f>'Src_Inventory'!M1066</f>
        <v/>
      </c>
      <c r="G985" s="21">
        <f>'Src_Inventory'!N1066</f>
        <v/>
      </c>
      <c r="H985" s="22">
        <f>'Src_Inventory'!O1066</f>
        <v/>
      </c>
      <c r="I985" s="22">
        <f>ROUNDUP(H985,0)</f>
        <v/>
      </c>
      <c r="J985" s="22">
        <f>'Src_Inventory'!E1066</f>
        <v/>
      </c>
      <c r="K985" s="22">
        <f>MAX(I985,J985)</f>
        <v/>
      </c>
      <c r="L985" s="23">
        <f>IF(C985="COVERED",'Parameters &amp; Sources'!$B$11,'Parameters &amp; Sources'!$B$12)</f>
        <v/>
      </c>
      <c r="M985" s="23">
        <f>K985*L985</f>
        <v/>
      </c>
      <c r="N985" s="24">
        <f>COUNTIFS('Src_Billing_Aug'!$E$6:$E$774,A985,'Src_Billing_Aug'!$D$6:$D$774,E985)</f>
        <v/>
      </c>
      <c r="O985" s="22">
        <f>IF(N985=0,"",SUMIFS('Src_Billing_Aug'!$I$6:$I$774,'Src_Billing_Aug'!$E$6:$E$774,A985,'Src_Billing_Aug'!$D$6:$D$774,E985))</f>
        <v/>
      </c>
      <c r="P985" s="23">
        <f>IF(N985=0,"",SUMIFS('Src_Billing_Aug'!$L$6:$L$774,'Src_Billing_Aug'!$E$6:$E$774,A985,'Src_Billing_Aug'!$D$6:$D$774,E985))</f>
        <v/>
      </c>
      <c r="Q985" s="23">
        <f>SUMIFS('Src_Billing_Aug'!$M$6:$M$774,'Src_Billing_Aug'!$E$6:$E$774,A985,'Src_Billing_Aug'!$D$6:$D$774,E985)</f>
        <v/>
      </c>
      <c r="R985" s="23">
        <f>Q985-M985</f>
        <v/>
      </c>
      <c r="S985" s="21">
        <f>IF(N985=0,"MISSING CHARGE",IF(N985&gt;1,"DUPLICATE CHARGE",IF(ABS(R985)&lt;0.005,"MATCH","VARIANCE")))</f>
        <v/>
      </c>
      <c r="T985" s="21">
        <f>IF(AND(C985="COVERED",K985&gt;'Parameters &amp; Sources'!$B$13),"BOARD REVIEW - OVER 40 FT","")</f>
        <v/>
      </c>
      <c r="U985" s="21" t="inlineStr">
        <is>
          <t>slip_inventory_2026-08.csv; billing_transactions_2022_2026.csv</t>
        </is>
      </c>
    </row>
    <row r="986">
      <c r="A986" s="17">
        <f>'Src_Inventory'!A1067</f>
        <v/>
      </c>
      <c r="B986" s="17">
        <f>'Src_Inventory'!B1067</f>
        <v/>
      </c>
      <c r="C986" s="17">
        <f>'Src_Inventory'!G1067</f>
        <v/>
      </c>
      <c r="D986" s="17">
        <f>"AC-"&amp;A986</f>
        <v/>
      </c>
      <c r="E986" s="17">
        <f>'Src_Inventory'!L1067</f>
        <v/>
      </c>
      <c r="F986" s="17">
        <f>'Src_Inventory'!M1067</f>
        <v/>
      </c>
      <c r="G986" s="17">
        <f>'Src_Inventory'!N1067</f>
        <v/>
      </c>
      <c r="H986" s="18">
        <f>'Src_Inventory'!O1067</f>
        <v/>
      </c>
      <c r="I986" s="18">
        <f>ROUNDUP(H986,0)</f>
        <v/>
      </c>
      <c r="J986" s="18">
        <f>'Src_Inventory'!E1067</f>
        <v/>
      </c>
      <c r="K986" s="18">
        <f>MAX(I986,J986)</f>
        <v/>
      </c>
      <c r="L986" s="19">
        <f>IF(C986="COVERED",'Parameters &amp; Sources'!$B$11,'Parameters &amp; Sources'!$B$12)</f>
        <v/>
      </c>
      <c r="M986" s="19">
        <f>K986*L986</f>
        <v/>
      </c>
      <c r="N986" s="20">
        <f>COUNTIFS('Src_Billing_Aug'!$E$6:$E$774,A986,'Src_Billing_Aug'!$D$6:$D$774,E986)</f>
        <v/>
      </c>
      <c r="O986" s="18">
        <f>IF(N986=0,"",SUMIFS('Src_Billing_Aug'!$I$6:$I$774,'Src_Billing_Aug'!$E$6:$E$774,A986,'Src_Billing_Aug'!$D$6:$D$774,E986))</f>
        <v/>
      </c>
      <c r="P986" s="19">
        <f>IF(N986=0,"",SUMIFS('Src_Billing_Aug'!$L$6:$L$774,'Src_Billing_Aug'!$E$6:$E$774,A986,'Src_Billing_Aug'!$D$6:$D$774,E986))</f>
        <v/>
      </c>
      <c r="Q986" s="19">
        <f>SUMIFS('Src_Billing_Aug'!$M$6:$M$774,'Src_Billing_Aug'!$E$6:$E$774,A986,'Src_Billing_Aug'!$D$6:$D$774,E986)</f>
        <v/>
      </c>
      <c r="R986" s="19">
        <f>Q986-M986</f>
        <v/>
      </c>
      <c r="S986" s="17">
        <f>IF(N986=0,"MISSING CHARGE",IF(N986&gt;1,"DUPLICATE CHARGE",IF(ABS(R986)&lt;0.005,"MATCH","VARIANCE")))</f>
        <v/>
      </c>
      <c r="T986" s="17">
        <f>IF(AND(C986="COVERED",K986&gt;'Parameters &amp; Sources'!$B$13),"BOARD REVIEW - OVER 40 FT","")</f>
        <v/>
      </c>
      <c r="U986" s="17" t="inlineStr">
        <is>
          <t>slip_inventory_2026-08.csv; billing_transactions_2022_2026.csv</t>
        </is>
      </c>
    </row>
    <row r="987">
      <c r="A987" s="21">
        <f>'Src_Inventory'!A1068</f>
        <v/>
      </c>
      <c r="B987" s="21">
        <f>'Src_Inventory'!B1068</f>
        <v/>
      </c>
      <c r="C987" s="21">
        <f>'Src_Inventory'!G1068</f>
        <v/>
      </c>
      <c r="D987" s="21">
        <f>"AC-"&amp;A987</f>
        <v/>
      </c>
      <c r="E987" s="21">
        <f>'Src_Inventory'!L1068</f>
        <v/>
      </c>
      <c r="F987" s="21">
        <f>'Src_Inventory'!M1068</f>
        <v/>
      </c>
      <c r="G987" s="21">
        <f>'Src_Inventory'!N1068</f>
        <v/>
      </c>
      <c r="H987" s="22">
        <f>'Src_Inventory'!O1068</f>
        <v/>
      </c>
      <c r="I987" s="22">
        <f>ROUNDUP(H987,0)</f>
        <v/>
      </c>
      <c r="J987" s="22">
        <f>'Src_Inventory'!E1068</f>
        <v/>
      </c>
      <c r="K987" s="22">
        <f>MAX(I987,J987)</f>
        <v/>
      </c>
      <c r="L987" s="23">
        <f>IF(C987="COVERED",'Parameters &amp; Sources'!$B$11,'Parameters &amp; Sources'!$B$12)</f>
        <v/>
      </c>
      <c r="M987" s="23">
        <f>K987*L987</f>
        <v/>
      </c>
      <c r="N987" s="24">
        <f>COUNTIFS('Src_Billing_Aug'!$E$6:$E$774,A987,'Src_Billing_Aug'!$D$6:$D$774,E987)</f>
        <v/>
      </c>
      <c r="O987" s="22">
        <f>IF(N987=0,"",SUMIFS('Src_Billing_Aug'!$I$6:$I$774,'Src_Billing_Aug'!$E$6:$E$774,A987,'Src_Billing_Aug'!$D$6:$D$774,E987))</f>
        <v/>
      </c>
      <c r="P987" s="23">
        <f>IF(N987=0,"",SUMIFS('Src_Billing_Aug'!$L$6:$L$774,'Src_Billing_Aug'!$E$6:$E$774,A987,'Src_Billing_Aug'!$D$6:$D$774,E987))</f>
        <v/>
      </c>
      <c r="Q987" s="23">
        <f>SUMIFS('Src_Billing_Aug'!$M$6:$M$774,'Src_Billing_Aug'!$E$6:$E$774,A987,'Src_Billing_Aug'!$D$6:$D$774,E987)</f>
        <v/>
      </c>
      <c r="R987" s="23">
        <f>Q987-M987</f>
        <v/>
      </c>
      <c r="S987" s="21">
        <f>IF(N987=0,"MISSING CHARGE",IF(N987&gt;1,"DUPLICATE CHARGE",IF(ABS(R987)&lt;0.005,"MATCH","VARIANCE")))</f>
        <v/>
      </c>
      <c r="T987" s="21">
        <f>IF(AND(C987="COVERED",K987&gt;'Parameters &amp; Sources'!$B$13),"BOARD REVIEW - OVER 40 FT","")</f>
        <v/>
      </c>
      <c r="U987" s="21" t="inlineStr">
        <is>
          <t>slip_inventory_2026-08.csv; billing_transactions_2022_2026.csv</t>
        </is>
      </c>
    </row>
    <row r="988">
      <c r="A988" s="17">
        <f>'Src_Inventory'!A1069</f>
        <v/>
      </c>
      <c r="B988" s="17">
        <f>'Src_Inventory'!B1069</f>
        <v/>
      </c>
      <c r="C988" s="17">
        <f>'Src_Inventory'!G1069</f>
        <v/>
      </c>
      <c r="D988" s="17">
        <f>"AC-"&amp;A988</f>
        <v/>
      </c>
      <c r="E988" s="17">
        <f>'Src_Inventory'!L1069</f>
        <v/>
      </c>
      <c r="F988" s="17">
        <f>'Src_Inventory'!M1069</f>
        <v/>
      </c>
      <c r="G988" s="17">
        <f>'Src_Inventory'!N1069</f>
        <v/>
      </c>
      <c r="H988" s="18">
        <f>'Src_Inventory'!O1069</f>
        <v/>
      </c>
      <c r="I988" s="18">
        <f>ROUNDUP(H988,0)</f>
        <v/>
      </c>
      <c r="J988" s="18">
        <f>'Src_Inventory'!E1069</f>
        <v/>
      </c>
      <c r="K988" s="18">
        <f>MAX(I988,J988)</f>
        <v/>
      </c>
      <c r="L988" s="19">
        <f>IF(C988="COVERED",'Parameters &amp; Sources'!$B$11,'Parameters &amp; Sources'!$B$12)</f>
        <v/>
      </c>
      <c r="M988" s="19">
        <f>K988*L988</f>
        <v/>
      </c>
      <c r="N988" s="20">
        <f>COUNTIFS('Src_Billing_Aug'!$E$6:$E$774,A988,'Src_Billing_Aug'!$D$6:$D$774,E988)</f>
        <v/>
      </c>
      <c r="O988" s="18">
        <f>IF(N988=0,"",SUMIFS('Src_Billing_Aug'!$I$6:$I$774,'Src_Billing_Aug'!$E$6:$E$774,A988,'Src_Billing_Aug'!$D$6:$D$774,E988))</f>
        <v/>
      </c>
      <c r="P988" s="19">
        <f>IF(N988=0,"",SUMIFS('Src_Billing_Aug'!$L$6:$L$774,'Src_Billing_Aug'!$E$6:$E$774,A988,'Src_Billing_Aug'!$D$6:$D$774,E988))</f>
        <v/>
      </c>
      <c r="Q988" s="19">
        <f>SUMIFS('Src_Billing_Aug'!$M$6:$M$774,'Src_Billing_Aug'!$E$6:$E$774,A988,'Src_Billing_Aug'!$D$6:$D$774,E988)</f>
        <v/>
      </c>
      <c r="R988" s="19">
        <f>Q988-M988</f>
        <v/>
      </c>
      <c r="S988" s="17">
        <f>IF(N988=0,"MISSING CHARGE",IF(N988&gt;1,"DUPLICATE CHARGE",IF(ABS(R988)&lt;0.005,"MATCH","VARIANCE")))</f>
        <v/>
      </c>
      <c r="T988" s="17">
        <f>IF(AND(C988="COVERED",K988&gt;'Parameters &amp; Sources'!$B$13),"BOARD REVIEW - OVER 40 FT","")</f>
        <v/>
      </c>
      <c r="U988" s="17" t="inlineStr">
        <is>
          <t>slip_inventory_2026-08.csv; billing_transactions_2022_2026.csv</t>
        </is>
      </c>
    </row>
    <row r="989">
      <c r="A989" s="21">
        <f>'Src_Inventory'!A1070</f>
        <v/>
      </c>
      <c r="B989" s="21">
        <f>'Src_Inventory'!B1070</f>
        <v/>
      </c>
      <c r="C989" s="21">
        <f>'Src_Inventory'!G1070</f>
        <v/>
      </c>
      <c r="D989" s="21">
        <f>"AC-"&amp;A989</f>
        <v/>
      </c>
      <c r="E989" s="21">
        <f>'Src_Inventory'!L1070</f>
        <v/>
      </c>
      <c r="F989" s="21">
        <f>'Src_Inventory'!M1070</f>
        <v/>
      </c>
      <c r="G989" s="21">
        <f>'Src_Inventory'!N1070</f>
        <v/>
      </c>
      <c r="H989" s="22">
        <f>'Src_Inventory'!O1070</f>
        <v/>
      </c>
      <c r="I989" s="22">
        <f>ROUNDUP(H989,0)</f>
        <v/>
      </c>
      <c r="J989" s="22">
        <f>'Src_Inventory'!E1070</f>
        <v/>
      </c>
      <c r="K989" s="22">
        <f>MAX(I989,J989)</f>
        <v/>
      </c>
      <c r="L989" s="23">
        <f>IF(C989="COVERED",'Parameters &amp; Sources'!$B$11,'Parameters &amp; Sources'!$B$12)</f>
        <v/>
      </c>
      <c r="M989" s="23">
        <f>K989*L989</f>
        <v/>
      </c>
      <c r="N989" s="24">
        <f>COUNTIFS('Src_Billing_Aug'!$E$6:$E$774,A989,'Src_Billing_Aug'!$D$6:$D$774,E989)</f>
        <v/>
      </c>
      <c r="O989" s="22">
        <f>IF(N989=0,"",SUMIFS('Src_Billing_Aug'!$I$6:$I$774,'Src_Billing_Aug'!$E$6:$E$774,A989,'Src_Billing_Aug'!$D$6:$D$774,E989))</f>
        <v/>
      </c>
      <c r="P989" s="23">
        <f>IF(N989=0,"",SUMIFS('Src_Billing_Aug'!$L$6:$L$774,'Src_Billing_Aug'!$E$6:$E$774,A989,'Src_Billing_Aug'!$D$6:$D$774,E989))</f>
        <v/>
      </c>
      <c r="Q989" s="23">
        <f>SUMIFS('Src_Billing_Aug'!$M$6:$M$774,'Src_Billing_Aug'!$E$6:$E$774,A989,'Src_Billing_Aug'!$D$6:$D$774,E989)</f>
        <v/>
      </c>
      <c r="R989" s="23">
        <f>Q989-M989</f>
        <v/>
      </c>
      <c r="S989" s="21">
        <f>IF(N989=0,"MISSING CHARGE",IF(N989&gt;1,"DUPLICATE CHARGE",IF(ABS(R989)&lt;0.005,"MATCH","VARIANCE")))</f>
        <v/>
      </c>
      <c r="T989" s="21">
        <f>IF(AND(C989="COVERED",K989&gt;'Parameters &amp; Sources'!$B$13),"BOARD REVIEW - OVER 40 FT","")</f>
        <v/>
      </c>
      <c r="U989" s="21" t="inlineStr">
        <is>
          <t>slip_inventory_2026-08.csv; billing_transactions_2022_2026.csv</t>
        </is>
      </c>
    </row>
    <row r="990">
      <c r="A990" s="17">
        <f>'Src_Inventory'!A1071</f>
        <v/>
      </c>
      <c r="B990" s="17">
        <f>'Src_Inventory'!B1071</f>
        <v/>
      </c>
      <c r="C990" s="17">
        <f>'Src_Inventory'!G1071</f>
        <v/>
      </c>
      <c r="D990" s="17">
        <f>"AC-"&amp;A990</f>
        <v/>
      </c>
      <c r="E990" s="17">
        <f>'Src_Inventory'!L1071</f>
        <v/>
      </c>
      <c r="F990" s="17">
        <f>'Src_Inventory'!M1071</f>
        <v/>
      </c>
      <c r="G990" s="17">
        <f>'Src_Inventory'!N1071</f>
        <v/>
      </c>
      <c r="H990" s="18">
        <f>'Src_Inventory'!O1071</f>
        <v/>
      </c>
      <c r="I990" s="18">
        <f>ROUNDUP(H990,0)</f>
        <v/>
      </c>
      <c r="J990" s="18">
        <f>'Src_Inventory'!E1071</f>
        <v/>
      </c>
      <c r="K990" s="18">
        <f>MAX(I990,J990)</f>
        <v/>
      </c>
      <c r="L990" s="19">
        <f>IF(C990="COVERED",'Parameters &amp; Sources'!$B$11,'Parameters &amp; Sources'!$B$12)</f>
        <v/>
      </c>
      <c r="M990" s="19">
        <f>K990*L990</f>
        <v/>
      </c>
      <c r="N990" s="20">
        <f>COUNTIFS('Src_Billing_Aug'!$E$6:$E$774,A990,'Src_Billing_Aug'!$D$6:$D$774,E990)</f>
        <v/>
      </c>
      <c r="O990" s="18">
        <f>IF(N990=0,"",SUMIFS('Src_Billing_Aug'!$I$6:$I$774,'Src_Billing_Aug'!$E$6:$E$774,A990,'Src_Billing_Aug'!$D$6:$D$774,E990))</f>
        <v/>
      </c>
      <c r="P990" s="19">
        <f>IF(N990=0,"",SUMIFS('Src_Billing_Aug'!$L$6:$L$774,'Src_Billing_Aug'!$E$6:$E$774,A990,'Src_Billing_Aug'!$D$6:$D$774,E990))</f>
        <v/>
      </c>
      <c r="Q990" s="19">
        <f>SUMIFS('Src_Billing_Aug'!$M$6:$M$774,'Src_Billing_Aug'!$E$6:$E$774,A990,'Src_Billing_Aug'!$D$6:$D$774,E990)</f>
        <v/>
      </c>
      <c r="R990" s="19">
        <f>Q990-M990</f>
        <v/>
      </c>
      <c r="S990" s="17">
        <f>IF(N990=0,"MISSING CHARGE",IF(N990&gt;1,"DUPLICATE CHARGE",IF(ABS(R990)&lt;0.005,"MATCH","VARIANCE")))</f>
        <v/>
      </c>
      <c r="T990" s="17">
        <f>IF(AND(C990="COVERED",K990&gt;'Parameters &amp; Sources'!$B$13),"BOARD REVIEW - OVER 40 FT","")</f>
        <v/>
      </c>
      <c r="U990" s="17" t="inlineStr">
        <is>
          <t>slip_inventory_2026-08.csv; billing_transactions_2022_2026.csv</t>
        </is>
      </c>
    </row>
    <row r="991">
      <c r="A991" s="21">
        <f>'Src_Inventory'!A1073</f>
        <v/>
      </c>
      <c r="B991" s="21">
        <f>'Src_Inventory'!B1073</f>
        <v/>
      </c>
      <c r="C991" s="21">
        <f>'Src_Inventory'!G1073</f>
        <v/>
      </c>
      <c r="D991" s="21">
        <f>"AC-"&amp;A991</f>
        <v/>
      </c>
      <c r="E991" s="21">
        <f>'Src_Inventory'!L1073</f>
        <v/>
      </c>
      <c r="F991" s="21">
        <f>'Src_Inventory'!M1073</f>
        <v/>
      </c>
      <c r="G991" s="21">
        <f>'Src_Inventory'!N1073</f>
        <v/>
      </c>
      <c r="H991" s="22">
        <f>'Src_Inventory'!O1073</f>
        <v/>
      </c>
      <c r="I991" s="22">
        <f>ROUNDUP(H991,0)</f>
        <v/>
      </c>
      <c r="J991" s="22">
        <f>'Src_Inventory'!E1073</f>
        <v/>
      </c>
      <c r="K991" s="22">
        <f>MAX(I991,J991)</f>
        <v/>
      </c>
      <c r="L991" s="23">
        <f>IF(C991="COVERED",'Parameters &amp; Sources'!$B$11,'Parameters &amp; Sources'!$B$12)</f>
        <v/>
      </c>
      <c r="M991" s="23">
        <f>K991*L991</f>
        <v/>
      </c>
      <c r="N991" s="24">
        <f>COUNTIFS('Src_Billing_Aug'!$E$6:$E$774,A991,'Src_Billing_Aug'!$D$6:$D$774,E991)</f>
        <v/>
      </c>
      <c r="O991" s="22">
        <f>IF(N991=0,"",SUMIFS('Src_Billing_Aug'!$I$6:$I$774,'Src_Billing_Aug'!$E$6:$E$774,A991,'Src_Billing_Aug'!$D$6:$D$774,E991))</f>
        <v/>
      </c>
      <c r="P991" s="23">
        <f>IF(N991=0,"",SUMIFS('Src_Billing_Aug'!$L$6:$L$774,'Src_Billing_Aug'!$E$6:$E$774,A991,'Src_Billing_Aug'!$D$6:$D$774,E991))</f>
        <v/>
      </c>
      <c r="Q991" s="23">
        <f>SUMIFS('Src_Billing_Aug'!$M$6:$M$774,'Src_Billing_Aug'!$E$6:$E$774,A991,'Src_Billing_Aug'!$D$6:$D$774,E991)</f>
        <v/>
      </c>
      <c r="R991" s="23">
        <f>Q991-M991</f>
        <v/>
      </c>
      <c r="S991" s="21">
        <f>IF(N991=0,"MISSING CHARGE",IF(N991&gt;1,"DUPLICATE CHARGE",IF(ABS(R991)&lt;0.005,"MATCH","VARIANCE")))</f>
        <v/>
      </c>
      <c r="T991" s="21">
        <f>IF(AND(C991="COVERED",K991&gt;'Parameters &amp; Sources'!$B$13),"BOARD REVIEW - OVER 40 FT","")</f>
        <v/>
      </c>
      <c r="U991" s="21" t="inlineStr">
        <is>
          <t>slip_inventory_2026-08.csv; billing_transactions_2022_2026.csv</t>
        </is>
      </c>
    </row>
    <row r="992">
      <c r="A992" s="17">
        <f>'Src_Inventory'!A1074</f>
        <v/>
      </c>
      <c r="B992" s="17">
        <f>'Src_Inventory'!B1074</f>
        <v/>
      </c>
      <c r="C992" s="17">
        <f>'Src_Inventory'!G1074</f>
        <v/>
      </c>
      <c r="D992" s="17">
        <f>"AC-"&amp;A992</f>
        <v/>
      </c>
      <c r="E992" s="17">
        <f>'Src_Inventory'!L1074</f>
        <v/>
      </c>
      <c r="F992" s="17">
        <f>'Src_Inventory'!M1074</f>
        <v/>
      </c>
      <c r="G992" s="17">
        <f>'Src_Inventory'!N1074</f>
        <v/>
      </c>
      <c r="H992" s="18">
        <f>'Src_Inventory'!O1074</f>
        <v/>
      </c>
      <c r="I992" s="18">
        <f>ROUNDUP(H992,0)</f>
        <v/>
      </c>
      <c r="J992" s="18">
        <f>'Src_Inventory'!E1074</f>
        <v/>
      </c>
      <c r="K992" s="18">
        <f>MAX(I992,J992)</f>
        <v/>
      </c>
      <c r="L992" s="19">
        <f>IF(C992="COVERED",'Parameters &amp; Sources'!$B$11,'Parameters &amp; Sources'!$B$12)</f>
        <v/>
      </c>
      <c r="M992" s="19">
        <f>K992*L992</f>
        <v/>
      </c>
      <c r="N992" s="20">
        <f>COUNTIFS('Src_Billing_Aug'!$E$6:$E$774,A992,'Src_Billing_Aug'!$D$6:$D$774,E992)</f>
        <v/>
      </c>
      <c r="O992" s="18">
        <f>IF(N992=0,"",SUMIFS('Src_Billing_Aug'!$I$6:$I$774,'Src_Billing_Aug'!$E$6:$E$774,A992,'Src_Billing_Aug'!$D$6:$D$774,E992))</f>
        <v/>
      </c>
      <c r="P992" s="19">
        <f>IF(N992=0,"",SUMIFS('Src_Billing_Aug'!$L$6:$L$774,'Src_Billing_Aug'!$E$6:$E$774,A992,'Src_Billing_Aug'!$D$6:$D$774,E992))</f>
        <v/>
      </c>
      <c r="Q992" s="19">
        <f>SUMIFS('Src_Billing_Aug'!$M$6:$M$774,'Src_Billing_Aug'!$E$6:$E$774,A992,'Src_Billing_Aug'!$D$6:$D$774,E992)</f>
        <v/>
      </c>
      <c r="R992" s="19">
        <f>Q992-M992</f>
        <v/>
      </c>
      <c r="S992" s="17">
        <f>IF(N992=0,"MISSING CHARGE",IF(N992&gt;1,"DUPLICATE CHARGE",IF(ABS(R992)&lt;0.005,"MATCH","VARIANCE")))</f>
        <v/>
      </c>
      <c r="T992" s="17">
        <f>IF(AND(C992="COVERED",K992&gt;'Parameters &amp; Sources'!$B$13),"BOARD REVIEW - OVER 40 FT","")</f>
        <v/>
      </c>
      <c r="U992" s="17" t="inlineStr">
        <is>
          <t>slip_inventory_2026-08.csv; billing_transactions_2022_2026.csv</t>
        </is>
      </c>
    </row>
    <row r="993">
      <c r="A993" s="21">
        <f>'Src_Inventory'!A1075</f>
        <v/>
      </c>
      <c r="B993" s="21">
        <f>'Src_Inventory'!B1075</f>
        <v/>
      </c>
      <c r="C993" s="21">
        <f>'Src_Inventory'!G1075</f>
        <v/>
      </c>
      <c r="D993" s="21">
        <f>"AC-"&amp;A993</f>
        <v/>
      </c>
      <c r="E993" s="21">
        <f>'Src_Inventory'!L1075</f>
        <v/>
      </c>
      <c r="F993" s="21">
        <f>'Src_Inventory'!M1075</f>
        <v/>
      </c>
      <c r="G993" s="21">
        <f>'Src_Inventory'!N1075</f>
        <v/>
      </c>
      <c r="H993" s="22">
        <f>'Src_Inventory'!O1075</f>
        <v/>
      </c>
      <c r="I993" s="22">
        <f>ROUNDUP(H993,0)</f>
        <v/>
      </c>
      <c r="J993" s="22">
        <f>'Src_Inventory'!E1075</f>
        <v/>
      </c>
      <c r="K993" s="22">
        <f>MAX(I993,J993)</f>
        <v/>
      </c>
      <c r="L993" s="23">
        <f>IF(C993="COVERED",'Parameters &amp; Sources'!$B$11,'Parameters &amp; Sources'!$B$12)</f>
        <v/>
      </c>
      <c r="M993" s="23">
        <f>K993*L993</f>
        <v/>
      </c>
      <c r="N993" s="24">
        <f>COUNTIFS('Src_Billing_Aug'!$E$6:$E$774,A993,'Src_Billing_Aug'!$D$6:$D$774,E993)</f>
        <v/>
      </c>
      <c r="O993" s="22">
        <f>IF(N993=0,"",SUMIFS('Src_Billing_Aug'!$I$6:$I$774,'Src_Billing_Aug'!$E$6:$E$774,A993,'Src_Billing_Aug'!$D$6:$D$774,E993))</f>
        <v/>
      </c>
      <c r="P993" s="23">
        <f>IF(N993=0,"",SUMIFS('Src_Billing_Aug'!$L$6:$L$774,'Src_Billing_Aug'!$E$6:$E$774,A993,'Src_Billing_Aug'!$D$6:$D$774,E993))</f>
        <v/>
      </c>
      <c r="Q993" s="23">
        <f>SUMIFS('Src_Billing_Aug'!$M$6:$M$774,'Src_Billing_Aug'!$E$6:$E$774,A993,'Src_Billing_Aug'!$D$6:$D$774,E993)</f>
        <v/>
      </c>
      <c r="R993" s="23">
        <f>Q993-M993</f>
        <v/>
      </c>
      <c r="S993" s="21">
        <f>IF(N993=0,"MISSING CHARGE",IF(N993&gt;1,"DUPLICATE CHARGE",IF(ABS(R993)&lt;0.005,"MATCH","VARIANCE")))</f>
        <v/>
      </c>
      <c r="T993" s="21">
        <f>IF(AND(C993="COVERED",K993&gt;'Parameters &amp; Sources'!$B$13),"BOARD REVIEW - OVER 40 FT","")</f>
        <v/>
      </c>
      <c r="U993" s="21" t="inlineStr">
        <is>
          <t>slip_inventory_2026-08.csv; billing_transactions_2022_2026.csv</t>
        </is>
      </c>
    </row>
    <row r="994">
      <c r="A994" s="17">
        <f>'Src_Inventory'!A1076</f>
        <v/>
      </c>
      <c r="B994" s="17">
        <f>'Src_Inventory'!B1076</f>
        <v/>
      </c>
      <c r="C994" s="17">
        <f>'Src_Inventory'!G1076</f>
        <v/>
      </c>
      <c r="D994" s="17">
        <f>"AC-"&amp;A994</f>
        <v/>
      </c>
      <c r="E994" s="17">
        <f>'Src_Inventory'!L1076</f>
        <v/>
      </c>
      <c r="F994" s="17">
        <f>'Src_Inventory'!M1076</f>
        <v/>
      </c>
      <c r="G994" s="17">
        <f>'Src_Inventory'!N1076</f>
        <v/>
      </c>
      <c r="H994" s="18">
        <f>'Src_Inventory'!O1076</f>
        <v/>
      </c>
      <c r="I994" s="18">
        <f>ROUNDUP(H994,0)</f>
        <v/>
      </c>
      <c r="J994" s="18">
        <f>'Src_Inventory'!E1076</f>
        <v/>
      </c>
      <c r="K994" s="18">
        <f>MAX(I994,J994)</f>
        <v/>
      </c>
      <c r="L994" s="19">
        <f>IF(C994="COVERED",'Parameters &amp; Sources'!$B$11,'Parameters &amp; Sources'!$B$12)</f>
        <v/>
      </c>
      <c r="M994" s="19">
        <f>K994*L994</f>
        <v/>
      </c>
      <c r="N994" s="20">
        <f>COUNTIFS('Src_Billing_Aug'!$E$6:$E$774,A994,'Src_Billing_Aug'!$D$6:$D$774,E994)</f>
        <v/>
      </c>
      <c r="O994" s="18">
        <f>IF(N994=0,"",SUMIFS('Src_Billing_Aug'!$I$6:$I$774,'Src_Billing_Aug'!$E$6:$E$774,A994,'Src_Billing_Aug'!$D$6:$D$774,E994))</f>
        <v/>
      </c>
      <c r="P994" s="19">
        <f>IF(N994=0,"",SUMIFS('Src_Billing_Aug'!$L$6:$L$774,'Src_Billing_Aug'!$E$6:$E$774,A994,'Src_Billing_Aug'!$D$6:$D$774,E994))</f>
        <v/>
      </c>
      <c r="Q994" s="19">
        <f>SUMIFS('Src_Billing_Aug'!$M$6:$M$774,'Src_Billing_Aug'!$E$6:$E$774,A994,'Src_Billing_Aug'!$D$6:$D$774,E994)</f>
        <v/>
      </c>
      <c r="R994" s="19">
        <f>Q994-M994</f>
        <v/>
      </c>
      <c r="S994" s="17">
        <f>IF(N994=0,"MISSING CHARGE",IF(N994&gt;1,"DUPLICATE CHARGE",IF(ABS(R994)&lt;0.005,"MATCH","VARIANCE")))</f>
        <v/>
      </c>
      <c r="T994" s="17">
        <f>IF(AND(C994="COVERED",K994&gt;'Parameters &amp; Sources'!$B$13),"BOARD REVIEW - OVER 40 FT","")</f>
        <v/>
      </c>
      <c r="U994" s="17" t="inlineStr">
        <is>
          <t>slip_inventory_2026-08.csv; billing_transactions_2022_2026.csv</t>
        </is>
      </c>
    </row>
    <row r="995">
      <c r="A995" s="21">
        <f>'Src_Inventory'!A1077</f>
        <v/>
      </c>
      <c r="B995" s="21">
        <f>'Src_Inventory'!B1077</f>
        <v/>
      </c>
      <c r="C995" s="21">
        <f>'Src_Inventory'!G1077</f>
        <v/>
      </c>
      <c r="D995" s="21">
        <f>"AC-"&amp;A995</f>
        <v/>
      </c>
      <c r="E995" s="21">
        <f>'Src_Inventory'!L1077</f>
        <v/>
      </c>
      <c r="F995" s="21">
        <f>'Src_Inventory'!M1077</f>
        <v/>
      </c>
      <c r="G995" s="21">
        <f>'Src_Inventory'!N1077</f>
        <v/>
      </c>
      <c r="H995" s="22">
        <f>'Src_Inventory'!O1077</f>
        <v/>
      </c>
      <c r="I995" s="22">
        <f>ROUNDUP(H995,0)</f>
        <v/>
      </c>
      <c r="J995" s="22">
        <f>'Src_Inventory'!E1077</f>
        <v/>
      </c>
      <c r="K995" s="22">
        <f>MAX(I995,J995)</f>
        <v/>
      </c>
      <c r="L995" s="23">
        <f>IF(C995="COVERED",'Parameters &amp; Sources'!$B$11,'Parameters &amp; Sources'!$B$12)</f>
        <v/>
      </c>
      <c r="M995" s="23">
        <f>K995*L995</f>
        <v/>
      </c>
      <c r="N995" s="24">
        <f>COUNTIFS('Src_Billing_Aug'!$E$6:$E$774,A995,'Src_Billing_Aug'!$D$6:$D$774,E995)</f>
        <v/>
      </c>
      <c r="O995" s="22">
        <f>IF(N995=0,"",SUMIFS('Src_Billing_Aug'!$I$6:$I$774,'Src_Billing_Aug'!$E$6:$E$774,A995,'Src_Billing_Aug'!$D$6:$D$774,E995))</f>
        <v/>
      </c>
      <c r="P995" s="23">
        <f>IF(N995=0,"",SUMIFS('Src_Billing_Aug'!$L$6:$L$774,'Src_Billing_Aug'!$E$6:$E$774,A995,'Src_Billing_Aug'!$D$6:$D$774,E995))</f>
        <v/>
      </c>
      <c r="Q995" s="23">
        <f>SUMIFS('Src_Billing_Aug'!$M$6:$M$774,'Src_Billing_Aug'!$E$6:$E$774,A995,'Src_Billing_Aug'!$D$6:$D$774,E995)</f>
        <v/>
      </c>
      <c r="R995" s="23">
        <f>Q995-M995</f>
        <v/>
      </c>
      <c r="S995" s="21">
        <f>IF(N995=0,"MISSING CHARGE",IF(N995&gt;1,"DUPLICATE CHARGE",IF(ABS(R995)&lt;0.005,"MATCH","VARIANCE")))</f>
        <v/>
      </c>
      <c r="T995" s="21">
        <f>IF(AND(C995="COVERED",K995&gt;'Parameters &amp; Sources'!$B$13),"BOARD REVIEW - OVER 40 FT","")</f>
        <v/>
      </c>
      <c r="U995" s="21" t="inlineStr">
        <is>
          <t>slip_inventory_2026-08.csv; billing_transactions_2022_2026.csv</t>
        </is>
      </c>
    </row>
    <row r="996">
      <c r="A996" s="17">
        <f>'Src_Inventory'!A1078</f>
        <v/>
      </c>
      <c r="B996" s="17">
        <f>'Src_Inventory'!B1078</f>
        <v/>
      </c>
      <c r="C996" s="17">
        <f>'Src_Inventory'!G1078</f>
        <v/>
      </c>
      <c r="D996" s="17">
        <f>"AC-"&amp;A996</f>
        <v/>
      </c>
      <c r="E996" s="17">
        <f>'Src_Inventory'!L1078</f>
        <v/>
      </c>
      <c r="F996" s="17">
        <f>'Src_Inventory'!M1078</f>
        <v/>
      </c>
      <c r="G996" s="17">
        <f>'Src_Inventory'!N1078</f>
        <v/>
      </c>
      <c r="H996" s="18">
        <f>'Src_Inventory'!O1078</f>
        <v/>
      </c>
      <c r="I996" s="18">
        <f>ROUNDUP(H996,0)</f>
        <v/>
      </c>
      <c r="J996" s="18">
        <f>'Src_Inventory'!E1078</f>
        <v/>
      </c>
      <c r="K996" s="18">
        <f>MAX(I996,J996)</f>
        <v/>
      </c>
      <c r="L996" s="19">
        <f>IF(C996="COVERED",'Parameters &amp; Sources'!$B$11,'Parameters &amp; Sources'!$B$12)</f>
        <v/>
      </c>
      <c r="M996" s="19">
        <f>K996*L996</f>
        <v/>
      </c>
      <c r="N996" s="20">
        <f>COUNTIFS('Src_Billing_Aug'!$E$6:$E$774,A996,'Src_Billing_Aug'!$D$6:$D$774,E996)</f>
        <v/>
      </c>
      <c r="O996" s="18">
        <f>IF(N996=0,"",SUMIFS('Src_Billing_Aug'!$I$6:$I$774,'Src_Billing_Aug'!$E$6:$E$774,A996,'Src_Billing_Aug'!$D$6:$D$774,E996))</f>
        <v/>
      </c>
      <c r="P996" s="19">
        <f>IF(N996=0,"",SUMIFS('Src_Billing_Aug'!$L$6:$L$774,'Src_Billing_Aug'!$E$6:$E$774,A996,'Src_Billing_Aug'!$D$6:$D$774,E996))</f>
        <v/>
      </c>
      <c r="Q996" s="19">
        <f>SUMIFS('Src_Billing_Aug'!$M$6:$M$774,'Src_Billing_Aug'!$E$6:$E$774,A996,'Src_Billing_Aug'!$D$6:$D$774,E996)</f>
        <v/>
      </c>
      <c r="R996" s="19">
        <f>Q996-M996</f>
        <v/>
      </c>
      <c r="S996" s="17">
        <f>IF(N996=0,"MISSING CHARGE",IF(N996&gt;1,"DUPLICATE CHARGE",IF(ABS(R996)&lt;0.005,"MATCH","VARIANCE")))</f>
        <v/>
      </c>
      <c r="T996" s="17">
        <f>IF(AND(C996="COVERED",K996&gt;'Parameters &amp; Sources'!$B$13),"BOARD REVIEW - OVER 40 FT","")</f>
        <v/>
      </c>
      <c r="U996" s="17" t="inlineStr">
        <is>
          <t>slip_inventory_2026-08.csv; billing_transactions_2022_2026.csv</t>
        </is>
      </c>
    </row>
    <row r="997">
      <c r="A997" s="21">
        <f>'Src_Inventory'!A1080</f>
        <v/>
      </c>
      <c r="B997" s="21">
        <f>'Src_Inventory'!B1080</f>
        <v/>
      </c>
      <c r="C997" s="21">
        <f>'Src_Inventory'!G1080</f>
        <v/>
      </c>
      <c r="D997" s="21">
        <f>"AC-"&amp;A997</f>
        <v/>
      </c>
      <c r="E997" s="21">
        <f>'Src_Inventory'!L1080</f>
        <v/>
      </c>
      <c r="F997" s="21">
        <f>'Src_Inventory'!M1080</f>
        <v/>
      </c>
      <c r="G997" s="21">
        <f>'Src_Inventory'!N1080</f>
        <v/>
      </c>
      <c r="H997" s="22">
        <f>'Src_Inventory'!O1080</f>
        <v/>
      </c>
      <c r="I997" s="22">
        <f>ROUNDUP(H997,0)</f>
        <v/>
      </c>
      <c r="J997" s="22">
        <f>'Src_Inventory'!E1080</f>
        <v/>
      </c>
      <c r="K997" s="22">
        <f>MAX(I997,J997)</f>
        <v/>
      </c>
      <c r="L997" s="23">
        <f>IF(C997="COVERED",'Parameters &amp; Sources'!$B$11,'Parameters &amp; Sources'!$B$12)</f>
        <v/>
      </c>
      <c r="M997" s="23">
        <f>K997*L997</f>
        <v/>
      </c>
      <c r="N997" s="24">
        <f>COUNTIFS('Src_Billing_Aug'!$E$6:$E$774,A997,'Src_Billing_Aug'!$D$6:$D$774,E997)</f>
        <v/>
      </c>
      <c r="O997" s="22">
        <f>IF(N997=0,"",SUMIFS('Src_Billing_Aug'!$I$6:$I$774,'Src_Billing_Aug'!$E$6:$E$774,A997,'Src_Billing_Aug'!$D$6:$D$774,E997))</f>
        <v/>
      </c>
      <c r="P997" s="23">
        <f>IF(N997=0,"",SUMIFS('Src_Billing_Aug'!$L$6:$L$774,'Src_Billing_Aug'!$E$6:$E$774,A997,'Src_Billing_Aug'!$D$6:$D$774,E997))</f>
        <v/>
      </c>
      <c r="Q997" s="23">
        <f>SUMIFS('Src_Billing_Aug'!$M$6:$M$774,'Src_Billing_Aug'!$E$6:$E$774,A997,'Src_Billing_Aug'!$D$6:$D$774,E997)</f>
        <v/>
      </c>
      <c r="R997" s="23">
        <f>Q997-M997</f>
        <v/>
      </c>
      <c r="S997" s="21">
        <f>IF(N997=0,"MISSING CHARGE",IF(N997&gt;1,"DUPLICATE CHARGE",IF(ABS(R997)&lt;0.005,"MATCH","VARIANCE")))</f>
        <v/>
      </c>
      <c r="T997" s="21">
        <f>IF(AND(C997="COVERED",K997&gt;'Parameters &amp; Sources'!$B$13),"BOARD REVIEW - OVER 40 FT","")</f>
        <v/>
      </c>
      <c r="U997" s="21" t="inlineStr">
        <is>
          <t>slip_inventory_2026-08.csv; billing_transactions_2022_2026.csv</t>
        </is>
      </c>
    </row>
    <row r="998">
      <c r="A998" s="17">
        <f>'Src_Inventory'!A1081</f>
        <v/>
      </c>
      <c r="B998" s="17">
        <f>'Src_Inventory'!B1081</f>
        <v/>
      </c>
      <c r="C998" s="17">
        <f>'Src_Inventory'!G1081</f>
        <v/>
      </c>
      <c r="D998" s="17">
        <f>"AC-"&amp;A998</f>
        <v/>
      </c>
      <c r="E998" s="17">
        <f>'Src_Inventory'!L1081</f>
        <v/>
      </c>
      <c r="F998" s="17">
        <f>'Src_Inventory'!M1081</f>
        <v/>
      </c>
      <c r="G998" s="17">
        <f>'Src_Inventory'!N1081</f>
        <v/>
      </c>
      <c r="H998" s="18">
        <f>'Src_Inventory'!O1081</f>
        <v/>
      </c>
      <c r="I998" s="18">
        <f>ROUNDUP(H998,0)</f>
        <v/>
      </c>
      <c r="J998" s="18">
        <f>'Src_Inventory'!E1081</f>
        <v/>
      </c>
      <c r="K998" s="18">
        <f>MAX(I998,J998)</f>
        <v/>
      </c>
      <c r="L998" s="19">
        <f>IF(C998="COVERED",'Parameters &amp; Sources'!$B$11,'Parameters &amp; Sources'!$B$12)</f>
        <v/>
      </c>
      <c r="M998" s="19">
        <f>K998*L998</f>
        <v/>
      </c>
      <c r="N998" s="20">
        <f>COUNTIFS('Src_Billing_Aug'!$E$6:$E$774,A998,'Src_Billing_Aug'!$D$6:$D$774,E998)</f>
        <v/>
      </c>
      <c r="O998" s="18">
        <f>IF(N998=0,"",SUMIFS('Src_Billing_Aug'!$I$6:$I$774,'Src_Billing_Aug'!$E$6:$E$774,A998,'Src_Billing_Aug'!$D$6:$D$774,E998))</f>
        <v/>
      </c>
      <c r="P998" s="19">
        <f>IF(N998=0,"",SUMIFS('Src_Billing_Aug'!$L$6:$L$774,'Src_Billing_Aug'!$E$6:$E$774,A998,'Src_Billing_Aug'!$D$6:$D$774,E998))</f>
        <v/>
      </c>
      <c r="Q998" s="19">
        <f>SUMIFS('Src_Billing_Aug'!$M$6:$M$774,'Src_Billing_Aug'!$E$6:$E$774,A998,'Src_Billing_Aug'!$D$6:$D$774,E998)</f>
        <v/>
      </c>
      <c r="R998" s="19">
        <f>Q998-M998</f>
        <v/>
      </c>
      <c r="S998" s="17">
        <f>IF(N998=0,"MISSING CHARGE",IF(N998&gt;1,"DUPLICATE CHARGE",IF(ABS(R998)&lt;0.005,"MATCH","VARIANCE")))</f>
        <v/>
      </c>
      <c r="T998" s="17">
        <f>IF(AND(C998="COVERED",K998&gt;'Parameters &amp; Sources'!$B$13),"BOARD REVIEW - OVER 40 FT","")</f>
        <v/>
      </c>
      <c r="U998" s="17" t="inlineStr">
        <is>
          <t>slip_inventory_2026-08.csv; billing_transactions_2022_2026.csv</t>
        </is>
      </c>
    </row>
    <row r="999">
      <c r="A999" s="21">
        <f>'Src_Inventory'!A1082</f>
        <v/>
      </c>
      <c r="B999" s="21">
        <f>'Src_Inventory'!B1082</f>
        <v/>
      </c>
      <c r="C999" s="21">
        <f>'Src_Inventory'!G1082</f>
        <v/>
      </c>
      <c r="D999" s="21">
        <f>"AC-"&amp;A999</f>
        <v/>
      </c>
      <c r="E999" s="21">
        <f>'Src_Inventory'!L1082</f>
        <v/>
      </c>
      <c r="F999" s="21">
        <f>'Src_Inventory'!M1082</f>
        <v/>
      </c>
      <c r="G999" s="21">
        <f>'Src_Inventory'!N1082</f>
        <v/>
      </c>
      <c r="H999" s="22">
        <f>'Src_Inventory'!O1082</f>
        <v/>
      </c>
      <c r="I999" s="22">
        <f>ROUNDUP(H999,0)</f>
        <v/>
      </c>
      <c r="J999" s="22">
        <f>'Src_Inventory'!E1082</f>
        <v/>
      </c>
      <c r="K999" s="22">
        <f>MAX(I999,J999)</f>
        <v/>
      </c>
      <c r="L999" s="23">
        <f>IF(C999="COVERED",'Parameters &amp; Sources'!$B$11,'Parameters &amp; Sources'!$B$12)</f>
        <v/>
      </c>
      <c r="M999" s="23">
        <f>K999*L999</f>
        <v/>
      </c>
      <c r="N999" s="24">
        <f>COUNTIFS('Src_Billing_Aug'!$E$6:$E$774,A999,'Src_Billing_Aug'!$D$6:$D$774,E999)</f>
        <v/>
      </c>
      <c r="O999" s="22">
        <f>IF(N999=0,"",SUMIFS('Src_Billing_Aug'!$I$6:$I$774,'Src_Billing_Aug'!$E$6:$E$774,A999,'Src_Billing_Aug'!$D$6:$D$774,E999))</f>
        <v/>
      </c>
      <c r="P999" s="23">
        <f>IF(N999=0,"",SUMIFS('Src_Billing_Aug'!$L$6:$L$774,'Src_Billing_Aug'!$E$6:$E$774,A999,'Src_Billing_Aug'!$D$6:$D$774,E999))</f>
        <v/>
      </c>
      <c r="Q999" s="23">
        <f>SUMIFS('Src_Billing_Aug'!$M$6:$M$774,'Src_Billing_Aug'!$E$6:$E$774,A999,'Src_Billing_Aug'!$D$6:$D$774,E999)</f>
        <v/>
      </c>
      <c r="R999" s="23">
        <f>Q999-M999</f>
        <v/>
      </c>
      <c r="S999" s="21">
        <f>IF(N999=0,"MISSING CHARGE",IF(N999&gt;1,"DUPLICATE CHARGE",IF(ABS(R999)&lt;0.005,"MATCH","VARIANCE")))</f>
        <v/>
      </c>
      <c r="T999" s="21">
        <f>IF(AND(C999="COVERED",K999&gt;'Parameters &amp; Sources'!$B$13),"BOARD REVIEW - OVER 40 FT","")</f>
        <v/>
      </c>
      <c r="U999" s="21" t="inlineStr">
        <is>
          <t>slip_inventory_2026-08.csv; billing_transactions_2022_2026.csv</t>
        </is>
      </c>
    </row>
    <row r="1000">
      <c r="A1000" s="17">
        <f>'Src_Inventory'!A1083</f>
        <v/>
      </c>
      <c r="B1000" s="17">
        <f>'Src_Inventory'!B1083</f>
        <v/>
      </c>
      <c r="C1000" s="17">
        <f>'Src_Inventory'!G1083</f>
        <v/>
      </c>
      <c r="D1000" s="17">
        <f>"AC-"&amp;A1000</f>
        <v/>
      </c>
      <c r="E1000" s="17">
        <f>'Src_Inventory'!L1083</f>
        <v/>
      </c>
      <c r="F1000" s="17">
        <f>'Src_Inventory'!M1083</f>
        <v/>
      </c>
      <c r="G1000" s="17">
        <f>'Src_Inventory'!N1083</f>
        <v/>
      </c>
      <c r="H1000" s="18">
        <f>'Src_Inventory'!O1083</f>
        <v/>
      </c>
      <c r="I1000" s="18">
        <f>ROUNDUP(H1000,0)</f>
        <v/>
      </c>
      <c r="J1000" s="18">
        <f>'Src_Inventory'!E1083</f>
        <v/>
      </c>
      <c r="K1000" s="18">
        <f>MAX(I1000,J1000)</f>
        <v/>
      </c>
      <c r="L1000" s="19">
        <f>IF(C1000="COVERED",'Parameters &amp; Sources'!$B$11,'Parameters &amp; Sources'!$B$12)</f>
        <v/>
      </c>
      <c r="M1000" s="19">
        <f>K1000*L1000</f>
        <v/>
      </c>
      <c r="N1000" s="20">
        <f>COUNTIFS('Src_Billing_Aug'!$E$6:$E$774,A1000,'Src_Billing_Aug'!$D$6:$D$774,E1000)</f>
        <v/>
      </c>
      <c r="O1000" s="18">
        <f>IF(N1000=0,"",SUMIFS('Src_Billing_Aug'!$I$6:$I$774,'Src_Billing_Aug'!$E$6:$E$774,A1000,'Src_Billing_Aug'!$D$6:$D$774,E1000))</f>
        <v/>
      </c>
      <c r="P1000" s="19">
        <f>IF(N1000=0,"",SUMIFS('Src_Billing_Aug'!$L$6:$L$774,'Src_Billing_Aug'!$E$6:$E$774,A1000,'Src_Billing_Aug'!$D$6:$D$774,E1000))</f>
        <v/>
      </c>
      <c r="Q1000" s="19">
        <f>SUMIFS('Src_Billing_Aug'!$M$6:$M$774,'Src_Billing_Aug'!$E$6:$E$774,A1000,'Src_Billing_Aug'!$D$6:$D$774,E1000)</f>
        <v/>
      </c>
      <c r="R1000" s="19">
        <f>Q1000-M1000</f>
        <v/>
      </c>
      <c r="S1000" s="17">
        <f>IF(N1000=0,"MISSING CHARGE",IF(N1000&gt;1,"DUPLICATE CHARGE",IF(ABS(R1000)&lt;0.005,"MATCH","VARIANCE")))</f>
        <v/>
      </c>
      <c r="T1000" s="17">
        <f>IF(AND(C1000="COVERED",K1000&gt;'Parameters &amp; Sources'!$B$13),"BOARD REVIEW - OVER 40 FT","")</f>
        <v/>
      </c>
      <c r="U1000" s="17" t="inlineStr">
        <is>
          <t>slip_inventory_2026-08.csv; billing_transactions_2022_2026.csv</t>
        </is>
      </c>
    </row>
    <row r="1001">
      <c r="A1001" s="21">
        <f>'Src_Inventory'!A1085</f>
        <v/>
      </c>
      <c r="B1001" s="21">
        <f>'Src_Inventory'!B1085</f>
        <v/>
      </c>
      <c r="C1001" s="21">
        <f>'Src_Inventory'!G1085</f>
        <v/>
      </c>
      <c r="D1001" s="21">
        <f>"AC-"&amp;A1001</f>
        <v/>
      </c>
      <c r="E1001" s="21">
        <f>'Src_Inventory'!L1085</f>
        <v/>
      </c>
      <c r="F1001" s="21">
        <f>'Src_Inventory'!M1085</f>
        <v/>
      </c>
      <c r="G1001" s="21">
        <f>'Src_Inventory'!N1085</f>
        <v/>
      </c>
      <c r="H1001" s="22">
        <f>'Src_Inventory'!O1085</f>
        <v/>
      </c>
      <c r="I1001" s="22">
        <f>ROUNDUP(H1001,0)</f>
        <v/>
      </c>
      <c r="J1001" s="22">
        <f>'Src_Inventory'!E1085</f>
        <v/>
      </c>
      <c r="K1001" s="22">
        <f>MAX(I1001,J1001)</f>
        <v/>
      </c>
      <c r="L1001" s="23">
        <f>IF(C1001="COVERED",'Parameters &amp; Sources'!$B$11,'Parameters &amp; Sources'!$B$12)</f>
        <v/>
      </c>
      <c r="M1001" s="23">
        <f>K1001*L1001</f>
        <v/>
      </c>
      <c r="N1001" s="24">
        <f>COUNTIFS('Src_Billing_Aug'!$E$6:$E$774,A1001,'Src_Billing_Aug'!$D$6:$D$774,E1001)</f>
        <v/>
      </c>
      <c r="O1001" s="22">
        <f>IF(N1001=0,"",SUMIFS('Src_Billing_Aug'!$I$6:$I$774,'Src_Billing_Aug'!$E$6:$E$774,A1001,'Src_Billing_Aug'!$D$6:$D$774,E1001))</f>
        <v/>
      </c>
      <c r="P1001" s="23">
        <f>IF(N1001=0,"",SUMIFS('Src_Billing_Aug'!$L$6:$L$774,'Src_Billing_Aug'!$E$6:$E$774,A1001,'Src_Billing_Aug'!$D$6:$D$774,E1001))</f>
        <v/>
      </c>
      <c r="Q1001" s="23">
        <f>SUMIFS('Src_Billing_Aug'!$M$6:$M$774,'Src_Billing_Aug'!$E$6:$E$774,A1001,'Src_Billing_Aug'!$D$6:$D$774,E1001)</f>
        <v/>
      </c>
      <c r="R1001" s="23">
        <f>Q1001-M1001</f>
        <v/>
      </c>
      <c r="S1001" s="21">
        <f>IF(N1001=0,"MISSING CHARGE",IF(N1001&gt;1,"DUPLICATE CHARGE",IF(ABS(R1001)&lt;0.005,"MATCH","VARIANCE")))</f>
        <v/>
      </c>
      <c r="T1001" s="21">
        <f>IF(AND(C1001="COVERED",K1001&gt;'Parameters &amp; Sources'!$B$13),"BOARD REVIEW - OVER 40 FT","")</f>
        <v/>
      </c>
      <c r="U1001" s="21" t="inlineStr">
        <is>
          <t>slip_inventory_2026-08.csv; billing_transactions_2022_2026.csv</t>
        </is>
      </c>
    </row>
    <row r="1002">
      <c r="A1002" s="17">
        <f>'Src_Inventory'!A1086</f>
        <v/>
      </c>
      <c r="B1002" s="17">
        <f>'Src_Inventory'!B1086</f>
        <v/>
      </c>
      <c r="C1002" s="17">
        <f>'Src_Inventory'!G1086</f>
        <v/>
      </c>
      <c r="D1002" s="17">
        <f>"AC-"&amp;A1002</f>
        <v/>
      </c>
      <c r="E1002" s="17">
        <f>'Src_Inventory'!L1086</f>
        <v/>
      </c>
      <c r="F1002" s="17">
        <f>'Src_Inventory'!M1086</f>
        <v/>
      </c>
      <c r="G1002" s="17">
        <f>'Src_Inventory'!N1086</f>
        <v/>
      </c>
      <c r="H1002" s="18">
        <f>'Src_Inventory'!O1086</f>
        <v/>
      </c>
      <c r="I1002" s="18">
        <f>ROUNDUP(H1002,0)</f>
        <v/>
      </c>
      <c r="J1002" s="18">
        <f>'Src_Inventory'!E1086</f>
        <v/>
      </c>
      <c r="K1002" s="18">
        <f>MAX(I1002,J1002)</f>
        <v/>
      </c>
      <c r="L1002" s="19">
        <f>IF(C1002="COVERED",'Parameters &amp; Sources'!$B$11,'Parameters &amp; Sources'!$B$12)</f>
        <v/>
      </c>
      <c r="M1002" s="19">
        <f>K1002*L1002</f>
        <v/>
      </c>
      <c r="N1002" s="20">
        <f>COUNTIFS('Src_Billing_Aug'!$E$6:$E$774,A1002,'Src_Billing_Aug'!$D$6:$D$774,E1002)</f>
        <v/>
      </c>
      <c r="O1002" s="18">
        <f>IF(N1002=0,"",SUMIFS('Src_Billing_Aug'!$I$6:$I$774,'Src_Billing_Aug'!$E$6:$E$774,A1002,'Src_Billing_Aug'!$D$6:$D$774,E1002))</f>
        <v/>
      </c>
      <c r="P1002" s="19">
        <f>IF(N1002=0,"",SUMIFS('Src_Billing_Aug'!$L$6:$L$774,'Src_Billing_Aug'!$E$6:$E$774,A1002,'Src_Billing_Aug'!$D$6:$D$774,E1002))</f>
        <v/>
      </c>
      <c r="Q1002" s="19">
        <f>SUMIFS('Src_Billing_Aug'!$M$6:$M$774,'Src_Billing_Aug'!$E$6:$E$774,A1002,'Src_Billing_Aug'!$D$6:$D$774,E1002)</f>
        <v/>
      </c>
      <c r="R1002" s="19">
        <f>Q1002-M1002</f>
        <v/>
      </c>
      <c r="S1002" s="17">
        <f>IF(N1002=0,"MISSING CHARGE",IF(N1002&gt;1,"DUPLICATE CHARGE",IF(ABS(R1002)&lt;0.005,"MATCH","VARIANCE")))</f>
        <v/>
      </c>
      <c r="T1002" s="17">
        <f>IF(AND(C1002="COVERED",K1002&gt;'Parameters &amp; Sources'!$B$13),"BOARD REVIEW - OVER 40 FT","")</f>
        <v/>
      </c>
      <c r="U1002" s="17" t="inlineStr">
        <is>
          <t>slip_inventory_2026-08.csv; billing_transactions_2022_2026.csv</t>
        </is>
      </c>
    </row>
    <row r="1003">
      <c r="A1003" s="21">
        <f>'Src_Inventory'!A1087</f>
        <v/>
      </c>
      <c r="B1003" s="21">
        <f>'Src_Inventory'!B1087</f>
        <v/>
      </c>
      <c r="C1003" s="21">
        <f>'Src_Inventory'!G1087</f>
        <v/>
      </c>
      <c r="D1003" s="21">
        <f>"AC-"&amp;A1003</f>
        <v/>
      </c>
      <c r="E1003" s="21">
        <f>'Src_Inventory'!L1087</f>
        <v/>
      </c>
      <c r="F1003" s="21">
        <f>'Src_Inventory'!M1087</f>
        <v/>
      </c>
      <c r="G1003" s="21">
        <f>'Src_Inventory'!N1087</f>
        <v/>
      </c>
      <c r="H1003" s="22">
        <f>'Src_Inventory'!O1087</f>
        <v/>
      </c>
      <c r="I1003" s="22">
        <f>ROUNDUP(H1003,0)</f>
        <v/>
      </c>
      <c r="J1003" s="22">
        <f>'Src_Inventory'!E1087</f>
        <v/>
      </c>
      <c r="K1003" s="22">
        <f>MAX(I1003,J1003)</f>
        <v/>
      </c>
      <c r="L1003" s="23">
        <f>IF(C1003="COVERED",'Parameters &amp; Sources'!$B$11,'Parameters &amp; Sources'!$B$12)</f>
        <v/>
      </c>
      <c r="M1003" s="23">
        <f>K1003*L1003</f>
        <v/>
      </c>
      <c r="N1003" s="24">
        <f>COUNTIFS('Src_Billing_Aug'!$E$6:$E$774,A1003,'Src_Billing_Aug'!$D$6:$D$774,E1003)</f>
        <v/>
      </c>
      <c r="O1003" s="22">
        <f>IF(N1003=0,"",SUMIFS('Src_Billing_Aug'!$I$6:$I$774,'Src_Billing_Aug'!$E$6:$E$774,A1003,'Src_Billing_Aug'!$D$6:$D$774,E1003))</f>
        <v/>
      </c>
      <c r="P1003" s="23">
        <f>IF(N1003=0,"",SUMIFS('Src_Billing_Aug'!$L$6:$L$774,'Src_Billing_Aug'!$E$6:$E$774,A1003,'Src_Billing_Aug'!$D$6:$D$774,E1003))</f>
        <v/>
      </c>
      <c r="Q1003" s="23">
        <f>SUMIFS('Src_Billing_Aug'!$M$6:$M$774,'Src_Billing_Aug'!$E$6:$E$774,A1003,'Src_Billing_Aug'!$D$6:$D$774,E1003)</f>
        <v/>
      </c>
      <c r="R1003" s="23">
        <f>Q1003-M1003</f>
        <v/>
      </c>
      <c r="S1003" s="21">
        <f>IF(N1003=0,"MISSING CHARGE",IF(N1003&gt;1,"DUPLICATE CHARGE",IF(ABS(R1003)&lt;0.005,"MATCH","VARIANCE")))</f>
        <v/>
      </c>
      <c r="T1003" s="21">
        <f>IF(AND(C1003="COVERED",K1003&gt;'Parameters &amp; Sources'!$B$13),"BOARD REVIEW - OVER 40 FT","")</f>
        <v/>
      </c>
      <c r="U1003" s="21" t="inlineStr">
        <is>
          <t>slip_inventory_2026-08.csv; billing_transactions_2022_2026.csv</t>
        </is>
      </c>
    </row>
    <row r="1004">
      <c r="A1004" s="17">
        <f>'Src_Inventory'!A1089</f>
        <v/>
      </c>
      <c r="B1004" s="17">
        <f>'Src_Inventory'!B1089</f>
        <v/>
      </c>
      <c r="C1004" s="17">
        <f>'Src_Inventory'!G1089</f>
        <v/>
      </c>
      <c r="D1004" s="17">
        <f>"AC-"&amp;A1004</f>
        <v/>
      </c>
      <c r="E1004" s="17">
        <f>'Src_Inventory'!L1089</f>
        <v/>
      </c>
      <c r="F1004" s="17">
        <f>'Src_Inventory'!M1089</f>
        <v/>
      </c>
      <c r="G1004" s="17">
        <f>'Src_Inventory'!N1089</f>
        <v/>
      </c>
      <c r="H1004" s="18">
        <f>'Src_Inventory'!O1089</f>
        <v/>
      </c>
      <c r="I1004" s="18">
        <f>ROUNDUP(H1004,0)</f>
        <v/>
      </c>
      <c r="J1004" s="18">
        <f>'Src_Inventory'!E1089</f>
        <v/>
      </c>
      <c r="K1004" s="18">
        <f>MAX(I1004,J1004)</f>
        <v/>
      </c>
      <c r="L1004" s="19">
        <f>IF(C1004="COVERED",'Parameters &amp; Sources'!$B$11,'Parameters &amp; Sources'!$B$12)</f>
        <v/>
      </c>
      <c r="M1004" s="19">
        <f>K1004*L1004</f>
        <v/>
      </c>
      <c r="N1004" s="20">
        <f>COUNTIFS('Src_Billing_Aug'!$E$6:$E$774,A1004,'Src_Billing_Aug'!$D$6:$D$774,E1004)</f>
        <v/>
      </c>
      <c r="O1004" s="18">
        <f>IF(N1004=0,"",SUMIFS('Src_Billing_Aug'!$I$6:$I$774,'Src_Billing_Aug'!$E$6:$E$774,A1004,'Src_Billing_Aug'!$D$6:$D$774,E1004))</f>
        <v/>
      </c>
      <c r="P1004" s="19">
        <f>IF(N1004=0,"",SUMIFS('Src_Billing_Aug'!$L$6:$L$774,'Src_Billing_Aug'!$E$6:$E$774,A1004,'Src_Billing_Aug'!$D$6:$D$774,E1004))</f>
        <v/>
      </c>
      <c r="Q1004" s="19">
        <f>SUMIFS('Src_Billing_Aug'!$M$6:$M$774,'Src_Billing_Aug'!$E$6:$E$774,A1004,'Src_Billing_Aug'!$D$6:$D$774,E1004)</f>
        <v/>
      </c>
      <c r="R1004" s="19">
        <f>Q1004-M1004</f>
        <v/>
      </c>
      <c r="S1004" s="17">
        <f>IF(N1004=0,"MISSING CHARGE",IF(N1004&gt;1,"DUPLICATE CHARGE",IF(ABS(R1004)&lt;0.005,"MATCH","VARIANCE")))</f>
        <v/>
      </c>
      <c r="T1004" s="17">
        <f>IF(AND(C1004="COVERED",K1004&gt;'Parameters &amp; Sources'!$B$13),"BOARD REVIEW - OVER 40 FT","")</f>
        <v/>
      </c>
      <c r="U1004" s="17" t="inlineStr">
        <is>
          <t>slip_inventory_2026-08.csv; billing_transactions_2022_2026.csv</t>
        </is>
      </c>
    </row>
    <row r="1005">
      <c r="A1005" s="21">
        <f>'Src_Inventory'!A1091</f>
        <v/>
      </c>
      <c r="B1005" s="21">
        <f>'Src_Inventory'!B1091</f>
        <v/>
      </c>
      <c r="C1005" s="21">
        <f>'Src_Inventory'!G1091</f>
        <v/>
      </c>
      <c r="D1005" s="21">
        <f>"AC-"&amp;A1005</f>
        <v/>
      </c>
      <c r="E1005" s="21">
        <f>'Src_Inventory'!L1091</f>
        <v/>
      </c>
      <c r="F1005" s="21">
        <f>'Src_Inventory'!M1091</f>
        <v/>
      </c>
      <c r="G1005" s="21">
        <f>'Src_Inventory'!N1091</f>
        <v/>
      </c>
      <c r="H1005" s="22">
        <f>'Src_Inventory'!O1091</f>
        <v/>
      </c>
      <c r="I1005" s="22">
        <f>ROUNDUP(H1005,0)</f>
        <v/>
      </c>
      <c r="J1005" s="22">
        <f>'Src_Inventory'!E1091</f>
        <v/>
      </c>
      <c r="K1005" s="22">
        <f>MAX(I1005,J1005)</f>
        <v/>
      </c>
      <c r="L1005" s="23">
        <f>IF(C1005="COVERED",'Parameters &amp; Sources'!$B$11,'Parameters &amp; Sources'!$B$12)</f>
        <v/>
      </c>
      <c r="M1005" s="23">
        <f>K1005*L1005</f>
        <v/>
      </c>
      <c r="N1005" s="24">
        <f>COUNTIFS('Src_Billing_Aug'!$E$6:$E$774,A1005,'Src_Billing_Aug'!$D$6:$D$774,E1005)</f>
        <v/>
      </c>
      <c r="O1005" s="22">
        <f>IF(N1005=0,"",SUMIFS('Src_Billing_Aug'!$I$6:$I$774,'Src_Billing_Aug'!$E$6:$E$774,A1005,'Src_Billing_Aug'!$D$6:$D$774,E1005))</f>
        <v/>
      </c>
      <c r="P1005" s="23">
        <f>IF(N1005=0,"",SUMIFS('Src_Billing_Aug'!$L$6:$L$774,'Src_Billing_Aug'!$E$6:$E$774,A1005,'Src_Billing_Aug'!$D$6:$D$774,E1005))</f>
        <v/>
      </c>
      <c r="Q1005" s="23">
        <f>SUMIFS('Src_Billing_Aug'!$M$6:$M$774,'Src_Billing_Aug'!$E$6:$E$774,A1005,'Src_Billing_Aug'!$D$6:$D$774,E1005)</f>
        <v/>
      </c>
      <c r="R1005" s="23">
        <f>Q1005-M1005</f>
        <v/>
      </c>
      <c r="S1005" s="21">
        <f>IF(N1005=0,"MISSING CHARGE",IF(N1005&gt;1,"DUPLICATE CHARGE",IF(ABS(R1005)&lt;0.005,"MATCH","VARIANCE")))</f>
        <v/>
      </c>
      <c r="T1005" s="21">
        <f>IF(AND(C1005="COVERED",K1005&gt;'Parameters &amp; Sources'!$B$13),"BOARD REVIEW - OVER 40 FT","")</f>
        <v/>
      </c>
      <c r="U1005" s="21" t="inlineStr">
        <is>
          <t>slip_inventory_2026-08.csv; billing_transactions_2022_2026.csv</t>
        </is>
      </c>
    </row>
    <row r="1006">
      <c r="A1006" s="17">
        <f>'Src_Inventory'!A1092</f>
        <v/>
      </c>
      <c r="B1006" s="17">
        <f>'Src_Inventory'!B1092</f>
        <v/>
      </c>
      <c r="C1006" s="17">
        <f>'Src_Inventory'!G1092</f>
        <v/>
      </c>
      <c r="D1006" s="17">
        <f>"AC-"&amp;A1006</f>
        <v/>
      </c>
      <c r="E1006" s="17">
        <f>'Src_Inventory'!L1092</f>
        <v/>
      </c>
      <c r="F1006" s="17">
        <f>'Src_Inventory'!M1092</f>
        <v/>
      </c>
      <c r="G1006" s="17">
        <f>'Src_Inventory'!N1092</f>
        <v/>
      </c>
      <c r="H1006" s="18">
        <f>'Src_Inventory'!O1092</f>
        <v/>
      </c>
      <c r="I1006" s="18">
        <f>ROUNDUP(H1006,0)</f>
        <v/>
      </c>
      <c r="J1006" s="18">
        <f>'Src_Inventory'!E1092</f>
        <v/>
      </c>
      <c r="K1006" s="18">
        <f>MAX(I1006,J1006)</f>
        <v/>
      </c>
      <c r="L1006" s="19">
        <f>IF(C1006="COVERED",'Parameters &amp; Sources'!$B$11,'Parameters &amp; Sources'!$B$12)</f>
        <v/>
      </c>
      <c r="M1006" s="19">
        <f>K1006*L1006</f>
        <v/>
      </c>
      <c r="N1006" s="20">
        <f>COUNTIFS('Src_Billing_Aug'!$E$6:$E$774,A1006,'Src_Billing_Aug'!$D$6:$D$774,E1006)</f>
        <v/>
      </c>
      <c r="O1006" s="18">
        <f>IF(N1006=0,"",SUMIFS('Src_Billing_Aug'!$I$6:$I$774,'Src_Billing_Aug'!$E$6:$E$774,A1006,'Src_Billing_Aug'!$D$6:$D$774,E1006))</f>
        <v/>
      </c>
      <c r="P1006" s="19">
        <f>IF(N1006=0,"",SUMIFS('Src_Billing_Aug'!$L$6:$L$774,'Src_Billing_Aug'!$E$6:$E$774,A1006,'Src_Billing_Aug'!$D$6:$D$774,E1006))</f>
        <v/>
      </c>
      <c r="Q1006" s="19">
        <f>SUMIFS('Src_Billing_Aug'!$M$6:$M$774,'Src_Billing_Aug'!$E$6:$E$774,A1006,'Src_Billing_Aug'!$D$6:$D$774,E1006)</f>
        <v/>
      </c>
      <c r="R1006" s="19">
        <f>Q1006-M1006</f>
        <v/>
      </c>
      <c r="S1006" s="17">
        <f>IF(N1006=0,"MISSING CHARGE",IF(N1006&gt;1,"DUPLICATE CHARGE",IF(ABS(R1006)&lt;0.005,"MATCH","VARIANCE")))</f>
        <v/>
      </c>
      <c r="T1006" s="17">
        <f>IF(AND(C1006="COVERED",K1006&gt;'Parameters &amp; Sources'!$B$13),"BOARD REVIEW - OVER 40 FT","")</f>
        <v/>
      </c>
      <c r="U1006" s="17" t="inlineStr">
        <is>
          <t>slip_inventory_2026-08.csv; billing_transactions_2022_2026.csv</t>
        </is>
      </c>
    </row>
    <row r="1007">
      <c r="A1007" s="21">
        <f>'Src_Inventory'!A1093</f>
        <v/>
      </c>
      <c r="B1007" s="21">
        <f>'Src_Inventory'!B1093</f>
        <v/>
      </c>
      <c r="C1007" s="21">
        <f>'Src_Inventory'!G1093</f>
        <v/>
      </c>
      <c r="D1007" s="21">
        <f>"AC-"&amp;A1007</f>
        <v/>
      </c>
      <c r="E1007" s="21">
        <f>'Src_Inventory'!L1093</f>
        <v/>
      </c>
      <c r="F1007" s="21">
        <f>'Src_Inventory'!M1093</f>
        <v/>
      </c>
      <c r="G1007" s="21">
        <f>'Src_Inventory'!N1093</f>
        <v/>
      </c>
      <c r="H1007" s="22">
        <f>'Src_Inventory'!O1093</f>
        <v/>
      </c>
      <c r="I1007" s="22">
        <f>ROUNDUP(H1007,0)</f>
        <v/>
      </c>
      <c r="J1007" s="22">
        <f>'Src_Inventory'!E1093</f>
        <v/>
      </c>
      <c r="K1007" s="22">
        <f>MAX(I1007,J1007)</f>
        <v/>
      </c>
      <c r="L1007" s="23">
        <f>IF(C1007="COVERED",'Parameters &amp; Sources'!$B$11,'Parameters &amp; Sources'!$B$12)</f>
        <v/>
      </c>
      <c r="M1007" s="23">
        <f>K1007*L1007</f>
        <v/>
      </c>
      <c r="N1007" s="24">
        <f>COUNTIFS('Src_Billing_Aug'!$E$6:$E$774,A1007,'Src_Billing_Aug'!$D$6:$D$774,E1007)</f>
        <v/>
      </c>
      <c r="O1007" s="22">
        <f>IF(N1007=0,"",SUMIFS('Src_Billing_Aug'!$I$6:$I$774,'Src_Billing_Aug'!$E$6:$E$774,A1007,'Src_Billing_Aug'!$D$6:$D$774,E1007))</f>
        <v/>
      </c>
      <c r="P1007" s="23">
        <f>IF(N1007=0,"",SUMIFS('Src_Billing_Aug'!$L$6:$L$774,'Src_Billing_Aug'!$E$6:$E$774,A1007,'Src_Billing_Aug'!$D$6:$D$774,E1007))</f>
        <v/>
      </c>
      <c r="Q1007" s="23">
        <f>SUMIFS('Src_Billing_Aug'!$M$6:$M$774,'Src_Billing_Aug'!$E$6:$E$774,A1007,'Src_Billing_Aug'!$D$6:$D$774,E1007)</f>
        <v/>
      </c>
      <c r="R1007" s="23">
        <f>Q1007-M1007</f>
        <v/>
      </c>
      <c r="S1007" s="21">
        <f>IF(N1007=0,"MISSING CHARGE",IF(N1007&gt;1,"DUPLICATE CHARGE",IF(ABS(R1007)&lt;0.005,"MATCH","VARIANCE")))</f>
        <v/>
      </c>
      <c r="T1007" s="21">
        <f>IF(AND(C1007="COVERED",K1007&gt;'Parameters &amp; Sources'!$B$13),"BOARD REVIEW - OVER 40 FT","")</f>
        <v/>
      </c>
      <c r="U1007" s="21" t="inlineStr">
        <is>
          <t>slip_inventory_2026-08.csv; billing_transactions_2022_2026.csv</t>
        </is>
      </c>
    </row>
    <row r="1008">
      <c r="A1008" s="17">
        <f>'Src_Inventory'!A1094</f>
        <v/>
      </c>
      <c r="B1008" s="17">
        <f>'Src_Inventory'!B1094</f>
        <v/>
      </c>
      <c r="C1008" s="17">
        <f>'Src_Inventory'!G1094</f>
        <v/>
      </c>
      <c r="D1008" s="17">
        <f>"AC-"&amp;A1008</f>
        <v/>
      </c>
      <c r="E1008" s="17">
        <f>'Src_Inventory'!L1094</f>
        <v/>
      </c>
      <c r="F1008" s="17">
        <f>'Src_Inventory'!M1094</f>
        <v/>
      </c>
      <c r="G1008" s="17">
        <f>'Src_Inventory'!N1094</f>
        <v/>
      </c>
      <c r="H1008" s="18">
        <f>'Src_Inventory'!O1094</f>
        <v/>
      </c>
      <c r="I1008" s="18">
        <f>ROUNDUP(H1008,0)</f>
        <v/>
      </c>
      <c r="J1008" s="18">
        <f>'Src_Inventory'!E1094</f>
        <v/>
      </c>
      <c r="K1008" s="18">
        <f>MAX(I1008,J1008)</f>
        <v/>
      </c>
      <c r="L1008" s="19">
        <f>IF(C1008="COVERED",'Parameters &amp; Sources'!$B$11,'Parameters &amp; Sources'!$B$12)</f>
        <v/>
      </c>
      <c r="M1008" s="19">
        <f>K1008*L1008</f>
        <v/>
      </c>
      <c r="N1008" s="20">
        <f>COUNTIFS('Src_Billing_Aug'!$E$6:$E$774,A1008,'Src_Billing_Aug'!$D$6:$D$774,E1008)</f>
        <v/>
      </c>
      <c r="O1008" s="18">
        <f>IF(N1008=0,"",SUMIFS('Src_Billing_Aug'!$I$6:$I$774,'Src_Billing_Aug'!$E$6:$E$774,A1008,'Src_Billing_Aug'!$D$6:$D$774,E1008))</f>
        <v/>
      </c>
      <c r="P1008" s="19">
        <f>IF(N1008=0,"",SUMIFS('Src_Billing_Aug'!$L$6:$L$774,'Src_Billing_Aug'!$E$6:$E$774,A1008,'Src_Billing_Aug'!$D$6:$D$774,E1008))</f>
        <v/>
      </c>
      <c r="Q1008" s="19">
        <f>SUMIFS('Src_Billing_Aug'!$M$6:$M$774,'Src_Billing_Aug'!$E$6:$E$774,A1008,'Src_Billing_Aug'!$D$6:$D$774,E1008)</f>
        <v/>
      </c>
      <c r="R1008" s="19">
        <f>Q1008-M1008</f>
        <v/>
      </c>
      <c r="S1008" s="17">
        <f>IF(N1008=0,"MISSING CHARGE",IF(N1008&gt;1,"DUPLICATE CHARGE",IF(ABS(R1008)&lt;0.005,"MATCH","VARIANCE")))</f>
        <v/>
      </c>
      <c r="T1008" s="17">
        <f>IF(AND(C1008="COVERED",K1008&gt;'Parameters &amp; Sources'!$B$13),"BOARD REVIEW - OVER 40 FT","")</f>
        <v/>
      </c>
      <c r="U1008" s="17" t="inlineStr">
        <is>
          <t>slip_inventory_2026-08.csv; billing_transactions_2022_2026.csv</t>
        </is>
      </c>
    </row>
    <row r="1009">
      <c r="A1009" s="21">
        <f>'Src_Inventory'!A1095</f>
        <v/>
      </c>
      <c r="B1009" s="21">
        <f>'Src_Inventory'!B1095</f>
        <v/>
      </c>
      <c r="C1009" s="21">
        <f>'Src_Inventory'!G1095</f>
        <v/>
      </c>
      <c r="D1009" s="21">
        <f>"AC-"&amp;A1009</f>
        <v/>
      </c>
      <c r="E1009" s="21">
        <f>'Src_Inventory'!L1095</f>
        <v/>
      </c>
      <c r="F1009" s="21">
        <f>'Src_Inventory'!M1095</f>
        <v/>
      </c>
      <c r="G1009" s="21">
        <f>'Src_Inventory'!N1095</f>
        <v/>
      </c>
      <c r="H1009" s="22">
        <f>'Src_Inventory'!O1095</f>
        <v/>
      </c>
      <c r="I1009" s="22">
        <f>ROUNDUP(H1009,0)</f>
        <v/>
      </c>
      <c r="J1009" s="22">
        <f>'Src_Inventory'!E1095</f>
        <v/>
      </c>
      <c r="K1009" s="22">
        <f>MAX(I1009,J1009)</f>
        <v/>
      </c>
      <c r="L1009" s="23">
        <f>IF(C1009="COVERED",'Parameters &amp; Sources'!$B$11,'Parameters &amp; Sources'!$B$12)</f>
        <v/>
      </c>
      <c r="M1009" s="23">
        <f>K1009*L1009</f>
        <v/>
      </c>
      <c r="N1009" s="24">
        <f>COUNTIFS('Src_Billing_Aug'!$E$6:$E$774,A1009,'Src_Billing_Aug'!$D$6:$D$774,E1009)</f>
        <v/>
      </c>
      <c r="O1009" s="22">
        <f>IF(N1009=0,"",SUMIFS('Src_Billing_Aug'!$I$6:$I$774,'Src_Billing_Aug'!$E$6:$E$774,A1009,'Src_Billing_Aug'!$D$6:$D$774,E1009))</f>
        <v/>
      </c>
      <c r="P1009" s="23">
        <f>IF(N1009=0,"",SUMIFS('Src_Billing_Aug'!$L$6:$L$774,'Src_Billing_Aug'!$E$6:$E$774,A1009,'Src_Billing_Aug'!$D$6:$D$774,E1009))</f>
        <v/>
      </c>
      <c r="Q1009" s="23">
        <f>SUMIFS('Src_Billing_Aug'!$M$6:$M$774,'Src_Billing_Aug'!$E$6:$E$774,A1009,'Src_Billing_Aug'!$D$6:$D$774,E1009)</f>
        <v/>
      </c>
      <c r="R1009" s="23">
        <f>Q1009-M1009</f>
        <v/>
      </c>
      <c r="S1009" s="21">
        <f>IF(N1009=0,"MISSING CHARGE",IF(N1009&gt;1,"DUPLICATE CHARGE",IF(ABS(R1009)&lt;0.005,"MATCH","VARIANCE")))</f>
        <v/>
      </c>
      <c r="T1009" s="21">
        <f>IF(AND(C1009="COVERED",K1009&gt;'Parameters &amp; Sources'!$B$13),"BOARD REVIEW - OVER 40 FT","")</f>
        <v/>
      </c>
      <c r="U1009" s="21" t="inlineStr">
        <is>
          <t>slip_inventory_2026-08.csv; billing_transactions_2022_2026.csv</t>
        </is>
      </c>
    </row>
    <row r="1010">
      <c r="A1010" s="17">
        <f>'Src_Inventory'!A1096</f>
        <v/>
      </c>
      <c r="B1010" s="17">
        <f>'Src_Inventory'!B1096</f>
        <v/>
      </c>
      <c r="C1010" s="17">
        <f>'Src_Inventory'!G1096</f>
        <v/>
      </c>
      <c r="D1010" s="17">
        <f>"AC-"&amp;A1010</f>
        <v/>
      </c>
      <c r="E1010" s="17">
        <f>'Src_Inventory'!L1096</f>
        <v/>
      </c>
      <c r="F1010" s="17">
        <f>'Src_Inventory'!M1096</f>
        <v/>
      </c>
      <c r="G1010" s="17">
        <f>'Src_Inventory'!N1096</f>
        <v/>
      </c>
      <c r="H1010" s="18">
        <f>'Src_Inventory'!O1096</f>
        <v/>
      </c>
      <c r="I1010" s="18">
        <f>ROUNDUP(H1010,0)</f>
        <v/>
      </c>
      <c r="J1010" s="18">
        <f>'Src_Inventory'!E1096</f>
        <v/>
      </c>
      <c r="K1010" s="18">
        <f>MAX(I1010,J1010)</f>
        <v/>
      </c>
      <c r="L1010" s="19">
        <f>IF(C1010="COVERED",'Parameters &amp; Sources'!$B$11,'Parameters &amp; Sources'!$B$12)</f>
        <v/>
      </c>
      <c r="M1010" s="19">
        <f>K1010*L1010</f>
        <v/>
      </c>
      <c r="N1010" s="20">
        <f>COUNTIFS('Src_Billing_Aug'!$E$6:$E$774,A1010,'Src_Billing_Aug'!$D$6:$D$774,E1010)</f>
        <v/>
      </c>
      <c r="O1010" s="18">
        <f>IF(N1010=0,"",SUMIFS('Src_Billing_Aug'!$I$6:$I$774,'Src_Billing_Aug'!$E$6:$E$774,A1010,'Src_Billing_Aug'!$D$6:$D$774,E1010))</f>
        <v/>
      </c>
      <c r="P1010" s="19">
        <f>IF(N1010=0,"",SUMIFS('Src_Billing_Aug'!$L$6:$L$774,'Src_Billing_Aug'!$E$6:$E$774,A1010,'Src_Billing_Aug'!$D$6:$D$774,E1010))</f>
        <v/>
      </c>
      <c r="Q1010" s="19">
        <f>SUMIFS('Src_Billing_Aug'!$M$6:$M$774,'Src_Billing_Aug'!$E$6:$E$774,A1010,'Src_Billing_Aug'!$D$6:$D$774,E1010)</f>
        <v/>
      </c>
      <c r="R1010" s="19">
        <f>Q1010-M1010</f>
        <v/>
      </c>
      <c r="S1010" s="17">
        <f>IF(N1010=0,"MISSING CHARGE",IF(N1010&gt;1,"DUPLICATE CHARGE",IF(ABS(R1010)&lt;0.005,"MATCH","VARIANCE")))</f>
        <v/>
      </c>
      <c r="T1010" s="17">
        <f>IF(AND(C1010="COVERED",K1010&gt;'Parameters &amp; Sources'!$B$13),"BOARD REVIEW - OVER 40 FT","")</f>
        <v/>
      </c>
      <c r="U1010" s="17" t="inlineStr">
        <is>
          <t>slip_inventory_2026-08.csv; billing_transactions_2022_2026.csv</t>
        </is>
      </c>
    </row>
    <row r="1011">
      <c r="A1011" s="21">
        <f>'Src_Inventory'!A1097</f>
        <v/>
      </c>
      <c r="B1011" s="21">
        <f>'Src_Inventory'!B1097</f>
        <v/>
      </c>
      <c r="C1011" s="21">
        <f>'Src_Inventory'!G1097</f>
        <v/>
      </c>
      <c r="D1011" s="21">
        <f>"AC-"&amp;A1011</f>
        <v/>
      </c>
      <c r="E1011" s="21">
        <f>'Src_Inventory'!L1097</f>
        <v/>
      </c>
      <c r="F1011" s="21">
        <f>'Src_Inventory'!M1097</f>
        <v/>
      </c>
      <c r="G1011" s="21">
        <f>'Src_Inventory'!N1097</f>
        <v/>
      </c>
      <c r="H1011" s="22">
        <f>'Src_Inventory'!O1097</f>
        <v/>
      </c>
      <c r="I1011" s="22">
        <f>ROUNDUP(H1011,0)</f>
        <v/>
      </c>
      <c r="J1011" s="22">
        <f>'Src_Inventory'!E1097</f>
        <v/>
      </c>
      <c r="K1011" s="22">
        <f>MAX(I1011,J1011)</f>
        <v/>
      </c>
      <c r="L1011" s="23">
        <f>IF(C1011="COVERED",'Parameters &amp; Sources'!$B$11,'Parameters &amp; Sources'!$B$12)</f>
        <v/>
      </c>
      <c r="M1011" s="23">
        <f>K1011*L1011</f>
        <v/>
      </c>
      <c r="N1011" s="24">
        <f>COUNTIFS('Src_Billing_Aug'!$E$6:$E$774,A1011,'Src_Billing_Aug'!$D$6:$D$774,E1011)</f>
        <v/>
      </c>
      <c r="O1011" s="22">
        <f>IF(N1011=0,"",SUMIFS('Src_Billing_Aug'!$I$6:$I$774,'Src_Billing_Aug'!$E$6:$E$774,A1011,'Src_Billing_Aug'!$D$6:$D$774,E1011))</f>
        <v/>
      </c>
      <c r="P1011" s="23">
        <f>IF(N1011=0,"",SUMIFS('Src_Billing_Aug'!$L$6:$L$774,'Src_Billing_Aug'!$E$6:$E$774,A1011,'Src_Billing_Aug'!$D$6:$D$774,E1011))</f>
        <v/>
      </c>
      <c r="Q1011" s="23">
        <f>SUMIFS('Src_Billing_Aug'!$M$6:$M$774,'Src_Billing_Aug'!$E$6:$E$774,A1011,'Src_Billing_Aug'!$D$6:$D$774,E1011)</f>
        <v/>
      </c>
      <c r="R1011" s="23">
        <f>Q1011-M1011</f>
        <v/>
      </c>
      <c r="S1011" s="21">
        <f>IF(N1011=0,"MISSING CHARGE",IF(N1011&gt;1,"DUPLICATE CHARGE",IF(ABS(R1011)&lt;0.005,"MATCH","VARIANCE")))</f>
        <v/>
      </c>
      <c r="T1011" s="21">
        <f>IF(AND(C1011="COVERED",K1011&gt;'Parameters &amp; Sources'!$B$13),"BOARD REVIEW - OVER 40 FT","")</f>
        <v/>
      </c>
      <c r="U1011" s="21" t="inlineStr">
        <is>
          <t>slip_inventory_2026-08.csv; billing_transactions_2022_2026.csv</t>
        </is>
      </c>
    </row>
    <row r="1012">
      <c r="A1012" s="17">
        <f>'Src_Inventory'!A1098</f>
        <v/>
      </c>
      <c r="B1012" s="17">
        <f>'Src_Inventory'!B1098</f>
        <v/>
      </c>
      <c r="C1012" s="17">
        <f>'Src_Inventory'!G1098</f>
        <v/>
      </c>
      <c r="D1012" s="17">
        <f>"AC-"&amp;A1012</f>
        <v/>
      </c>
      <c r="E1012" s="17">
        <f>'Src_Inventory'!L1098</f>
        <v/>
      </c>
      <c r="F1012" s="17">
        <f>'Src_Inventory'!M1098</f>
        <v/>
      </c>
      <c r="G1012" s="17">
        <f>'Src_Inventory'!N1098</f>
        <v/>
      </c>
      <c r="H1012" s="18">
        <f>'Src_Inventory'!O1098</f>
        <v/>
      </c>
      <c r="I1012" s="18">
        <f>ROUNDUP(H1012,0)</f>
        <v/>
      </c>
      <c r="J1012" s="18">
        <f>'Src_Inventory'!E1098</f>
        <v/>
      </c>
      <c r="K1012" s="18">
        <f>MAX(I1012,J1012)</f>
        <v/>
      </c>
      <c r="L1012" s="19">
        <f>IF(C1012="COVERED",'Parameters &amp; Sources'!$B$11,'Parameters &amp; Sources'!$B$12)</f>
        <v/>
      </c>
      <c r="M1012" s="19">
        <f>K1012*L1012</f>
        <v/>
      </c>
      <c r="N1012" s="20">
        <f>COUNTIFS('Src_Billing_Aug'!$E$6:$E$774,A1012,'Src_Billing_Aug'!$D$6:$D$774,E1012)</f>
        <v/>
      </c>
      <c r="O1012" s="18">
        <f>IF(N1012=0,"",SUMIFS('Src_Billing_Aug'!$I$6:$I$774,'Src_Billing_Aug'!$E$6:$E$774,A1012,'Src_Billing_Aug'!$D$6:$D$774,E1012))</f>
        <v/>
      </c>
      <c r="P1012" s="19">
        <f>IF(N1012=0,"",SUMIFS('Src_Billing_Aug'!$L$6:$L$774,'Src_Billing_Aug'!$E$6:$E$774,A1012,'Src_Billing_Aug'!$D$6:$D$774,E1012))</f>
        <v/>
      </c>
      <c r="Q1012" s="19">
        <f>SUMIFS('Src_Billing_Aug'!$M$6:$M$774,'Src_Billing_Aug'!$E$6:$E$774,A1012,'Src_Billing_Aug'!$D$6:$D$774,E1012)</f>
        <v/>
      </c>
      <c r="R1012" s="19">
        <f>Q1012-M1012</f>
        <v/>
      </c>
      <c r="S1012" s="17">
        <f>IF(N1012=0,"MISSING CHARGE",IF(N1012&gt;1,"DUPLICATE CHARGE",IF(ABS(R1012)&lt;0.005,"MATCH","VARIANCE")))</f>
        <v/>
      </c>
      <c r="T1012" s="17">
        <f>IF(AND(C1012="COVERED",K1012&gt;'Parameters &amp; Sources'!$B$13),"BOARD REVIEW - OVER 40 FT","")</f>
        <v/>
      </c>
      <c r="U1012" s="17" t="inlineStr">
        <is>
          <t>slip_inventory_2026-08.csv; billing_transactions_2022_2026.csv</t>
        </is>
      </c>
    </row>
    <row r="1013">
      <c r="A1013" s="21">
        <f>'Src_Inventory'!A1099</f>
        <v/>
      </c>
      <c r="B1013" s="21">
        <f>'Src_Inventory'!B1099</f>
        <v/>
      </c>
      <c r="C1013" s="21">
        <f>'Src_Inventory'!G1099</f>
        <v/>
      </c>
      <c r="D1013" s="21">
        <f>"AC-"&amp;A1013</f>
        <v/>
      </c>
      <c r="E1013" s="21">
        <f>'Src_Inventory'!L1099</f>
        <v/>
      </c>
      <c r="F1013" s="21">
        <f>'Src_Inventory'!M1099</f>
        <v/>
      </c>
      <c r="G1013" s="21">
        <f>'Src_Inventory'!N1099</f>
        <v/>
      </c>
      <c r="H1013" s="22">
        <f>'Src_Inventory'!O1099</f>
        <v/>
      </c>
      <c r="I1013" s="22">
        <f>ROUNDUP(H1013,0)</f>
        <v/>
      </c>
      <c r="J1013" s="22">
        <f>'Src_Inventory'!E1099</f>
        <v/>
      </c>
      <c r="K1013" s="22">
        <f>MAX(I1013,J1013)</f>
        <v/>
      </c>
      <c r="L1013" s="23">
        <f>IF(C1013="COVERED",'Parameters &amp; Sources'!$B$11,'Parameters &amp; Sources'!$B$12)</f>
        <v/>
      </c>
      <c r="M1013" s="23">
        <f>K1013*L1013</f>
        <v/>
      </c>
      <c r="N1013" s="24">
        <f>COUNTIFS('Src_Billing_Aug'!$E$6:$E$774,A1013,'Src_Billing_Aug'!$D$6:$D$774,E1013)</f>
        <v/>
      </c>
      <c r="O1013" s="22">
        <f>IF(N1013=0,"",SUMIFS('Src_Billing_Aug'!$I$6:$I$774,'Src_Billing_Aug'!$E$6:$E$774,A1013,'Src_Billing_Aug'!$D$6:$D$774,E1013))</f>
        <v/>
      </c>
      <c r="P1013" s="23">
        <f>IF(N1013=0,"",SUMIFS('Src_Billing_Aug'!$L$6:$L$774,'Src_Billing_Aug'!$E$6:$E$774,A1013,'Src_Billing_Aug'!$D$6:$D$774,E1013))</f>
        <v/>
      </c>
      <c r="Q1013" s="23">
        <f>SUMIFS('Src_Billing_Aug'!$M$6:$M$774,'Src_Billing_Aug'!$E$6:$E$774,A1013,'Src_Billing_Aug'!$D$6:$D$774,E1013)</f>
        <v/>
      </c>
      <c r="R1013" s="23">
        <f>Q1013-M1013</f>
        <v/>
      </c>
      <c r="S1013" s="21">
        <f>IF(N1013=0,"MISSING CHARGE",IF(N1013&gt;1,"DUPLICATE CHARGE",IF(ABS(R1013)&lt;0.005,"MATCH","VARIANCE")))</f>
        <v/>
      </c>
      <c r="T1013" s="21">
        <f>IF(AND(C1013="COVERED",K1013&gt;'Parameters &amp; Sources'!$B$13),"BOARD REVIEW - OVER 40 FT","")</f>
        <v/>
      </c>
      <c r="U1013" s="21" t="inlineStr">
        <is>
          <t>slip_inventory_2026-08.csv; billing_transactions_2022_2026.csv</t>
        </is>
      </c>
    </row>
    <row r="1014">
      <c r="A1014" s="17">
        <f>'Src_Inventory'!A1100</f>
        <v/>
      </c>
      <c r="B1014" s="17">
        <f>'Src_Inventory'!B1100</f>
        <v/>
      </c>
      <c r="C1014" s="17">
        <f>'Src_Inventory'!G1100</f>
        <v/>
      </c>
      <c r="D1014" s="17">
        <f>"AC-"&amp;A1014</f>
        <v/>
      </c>
      <c r="E1014" s="17">
        <f>'Src_Inventory'!L1100</f>
        <v/>
      </c>
      <c r="F1014" s="17">
        <f>'Src_Inventory'!M1100</f>
        <v/>
      </c>
      <c r="G1014" s="17">
        <f>'Src_Inventory'!N1100</f>
        <v/>
      </c>
      <c r="H1014" s="18">
        <f>'Src_Inventory'!O1100</f>
        <v/>
      </c>
      <c r="I1014" s="18">
        <f>ROUNDUP(H1014,0)</f>
        <v/>
      </c>
      <c r="J1014" s="18">
        <f>'Src_Inventory'!E1100</f>
        <v/>
      </c>
      <c r="K1014" s="18">
        <f>MAX(I1014,J1014)</f>
        <v/>
      </c>
      <c r="L1014" s="19">
        <f>IF(C1014="COVERED",'Parameters &amp; Sources'!$B$11,'Parameters &amp; Sources'!$B$12)</f>
        <v/>
      </c>
      <c r="M1014" s="19">
        <f>K1014*L1014</f>
        <v/>
      </c>
      <c r="N1014" s="20">
        <f>COUNTIFS('Src_Billing_Aug'!$E$6:$E$774,A1014,'Src_Billing_Aug'!$D$6:$D$774,E1014)</f>
        <v/>
      </c>
      <c r="O1014" s="18">
        <f>IF(N1014=0,"",SUMIFS('Src_Billing_Aug'!$I$6:$I$774,'Src_Billing_Aug'!$E$6:$E$774,A1014,'Src_Billing_Aug'!$D$6:$D$774,E1014))</f>
        <v/>
      </c>
      <c r="P1014" s="19">
        <f>IF(N1014=0,"",SUMIFS('Src_Billing_Aug'!$L$6:$L$774,'Src_Billing_Aug'!$E$6:$E$774,A1014,'Src_Billing_Aug'!$D$6:$D$774,E1014))</f>
        <v/>
      </c>
      <c r="Q1014" s="19">
        <f>SUMIFS('Src_Billing_Aug'!$M$6:$M$774,'Src_Billing_Aug'!$E$6:$E$774,A1014,'Src_Billing_Aug'!$D$6:$D$774,E1014)</f>
        <v/>
      </c>
      <c r="R1014" s="19">
        <f>Q1014-M1014</f>
        <v/>
      </c>
      <c r="S1014" s="17">
        <f>IF(N1014=0,"MISSING CHARGE",IF(N1014&gt;1,"DUPLICATE CHARGE",IF(ABS(R1014)&lt;0.005,"MATCH","VARIANCE")))</f>
        <v/>
      </c>
      <c r="T1014" s="17">
        <f>IF(AND(C1014="COVERED",K1014&gt;'Parameters &amp; Sources'!$B$13),"BOARD REVIEW - OVER 40 FT","")</f>
        <v/>
      </c>
      <c r="U1014" s="17" t="inlineStr">
        <is>
          <t>slip_inventory_2026-08.csv; billing_transactions_2022_2026.csv</t>
        </is>
      </c>
    </row>
    <row r="1015">
      <c r="A1015" s="21">
        <f>'Src_Inventory'!A1101</f>
        <v/>
      </c>
      <c r="B1015" s="21">
        <f>'Src_Inventory'!B1101</f>
        <v/>
      </c>
      <c r="C1015" s="21">
        <f>'Src_Inventory'!G1101</f>
        <v/>
      </c>
      <c r="D1015" s="21">
        <f>"AC-"&amp;A1015</f>
        <v/>
      </c>
      <c r="E1015" s="21">
        <f>'Src_Inventory'!L1101</f>
        <v/>
      </c>
      <c r="F1015" s="21">
        <f>'Src_Inventory'!M1101</f>
        <v/>
      </c>
      <c r="G1015" s="21">
        <f>'Src_Inventory'!N1101</f>
        <v/>
      </c>
      <c r="H1015" s="22">
        <f>'Src_Inventory'!O1101</f>
        <v/>
      </c>
      <c r="I1015" s="22">
        <f>ROUNDUP(H1015,0)</f>
        <v/>
      </c>
      <c r="J1015" s="22">
        <f>'Src_Inventory'!E1101</f>
        <v/>
      </c>
      <c r="K1015" s="22">
        <f>MAX(I1015,J1015)</f>
        <v/>
      </c>
      <c r="L1015" s="23">
        <f>IF(C1015="COVERED",'Parameters &amp; Sources'!$B$11,'Parameters &amp; Sources'!$B$12)</f>
        <v/>
      </c>
      <c r="M1015" s="23">
        <f>K1015*L1015</f>
        <v/>
      </c>
      <c r="N1015" s="24">
        <f>COUNTIFS('Src_Billing_Aug'!$E$6:$E$774,A1015,'Src_Billing_Aug'!$D$6:$D$774,E1015)</f>
        <v/>
      </c>
      <c r="O1015" s="22">
        <f>IF(N1015=0,"",SUMIFS('Src_Billing_Aug'!$I$6:$I$774,'Src_Billing_Aug'!$E$6:$E$774,A1015,'Src_Billing_Aug'!$D$6:$D$774,E1015))</f>
        <v/>
      </c>
      <c r="P1015" s="23">
        <f>IF(N1015=0,"",SUMIFS('Src_Billing_Aug'!$L$6:$L$774,'Src_Billing_Aug'!$E$6:$E$774,A1015,'Src_Billing_Aug'!$D$6:$D$774,E1015))</f>
        <v/>
      </c>
      <c r="Q1015" s="23">
        <f>SUMIFS('Src_Billing_Aug'!$M$6:$M$774,'Src_Billing_Aug'!$E$6:$E$774,A1015,'Src_Billing_Aug'!$D$6:$D$774,E1015)</f>
        <v/>
      </c>
      <c r="R1015" s="23">
        <f>Q1015-M1015</f>
        <v/>
      </c>
      <c r="S1015" s="21">
        <f>IF(N1015=0,"MISSING CHARGE",IF(N1015&gt;1,"DUPLICATE CHARGE",IF(ABS(R1015)&lt;0.005,"MATCH","VARIANCE")))</f>
        <v/>
      </c>
      <c r="T1015" s="21">
        <f>IF(AND(C1015="COVERED",K1015&gt;'Parameters &amp; Sources'!$B$13),"BOARD REVIEW - OVER 40 FT","")</f>
        <v/>
      </c>
      <c r="U1015" s="21" t="inlineStr">
        <is>
          <t>slip_inventory_2026-08.csv; billing_transactions_2022_2026.csv</t>
        </is>
      </c>
    </row>
    <row r="1016">
      <c r="A1016" s="17">
        <f>'Src_Inventory'!A1102</f>
        <v/>
      </c>
      <c r="B1016" s="17">
        <f>'Src_Inventory'!B1102</f>
        <v/>
      </c>
      <c r="C1016" s="17">
        <f>'Src_Inventory'!G1102</f>
        <v/>
      </c>
      <c r="D1016" s="17">
        <f>"AC-"&amp;A1016</f>
        <v/>
      </c>
      <c r="E1016" s="17">
        <f>'Src_Inventory'!L1102</f>
        <v/>
      </c>
      <c r="F1016" s="17">
        <f>'Src_Inventory'!M1102</f>
        <v/>
      </c>
      <c r="G1016" s="17">
        <f>'Src_Inventory'!N1102</f>
        <v/>
      </c>
      <c r="H1016" s="18">
        <f>'Src_Inventory'!O1102</f>
        <v/>
      </c>
      <c r="I1016" s="18">
        <f>ROUNDUP(H1016,0)</f>
        <v/>
      </c>
      <c r="J1016" s="18">
        <f>'Src_Inventory'!E1102</f>
        <v/>
      </c>
      <c r="K1016" s="18">
        <f>MAX(I1016,J1016)</f>
        <v/>
      </c>
      <c r="L1016" s="19">
        <f>IF(C1016="COVERED",'Parameters &amp; Sources'!$B$11,'Parameters &amp; Sources'!$B$12)</f>
        <v/>
      </c>
      <c r="M1016" s="19">
        <f>K1016*L1016</f>
        <v/>
      </c>
      <c r="N1016" s="20">
        <f>COUNTIFS('Src_Billing_Aug'!$E$6:$E$774,A1016,'Src_Billing_Aug'!$D$6:$D$774,E1016)</f>
        <v/>
      </c>
      <c r="O1016" s="18">
        <f>IF(N1016=0,"",SUMIFS('Src_Billing_Aug'!$I$6:$I$774,'Src_Billing_Aug'!$E$6:$E$774,A1016,'Src_Billing_Aug'!$D$6:$D$774,E1016))</f>
        <v/>
      </c>
      <c r="P1016" s="19">
        <f>IF(N1016=0,"",SUMIFS('Src_Billing_Aug'!$L$6:$L$774,'Src_Billing_Aug'!$E$6:$E$774,A1016,'Src_Billing_Aug'!$D$6:$D$774,E1016))</f>
        <v/>
      </c>
      <c r="Q1016" s="19">
        <f>SUMIFS('Src_Billing_Aug'!$M$6:$M$774,'Src_Billing_Aug'!$E$6:$E$774,A1016,'Src_Billing_Aug'!$D$6:$D$774,E1016)</f>
        <v/>
      </c>
      <c r="R1016" s="19">
        <f>Q1016-M1016</f>
        <v/>
      </c>
      <c r="S1016" s="17">
        <f>IF(N1016=0,"MISSING CHARGE",IF(N1016&gt;1,"DUPLICATE CHARGE",IF(ABS(R1016)&lt;0.005,"MATCH","VARIANCE")))</f>
        <v/>
      </c>
      <c r="T1016" s="17">
        <f>IF(AND(C1016="COVERED",K1016&gt;'Parameters &amp; Sources'!$B$13),"BOARD REVIEW - OVER 40 FT","")</f>
        <v/>
      </c>
      <c r="U1016" s="17" t="inlineStr">
        <is>
          <t>slip_inventory_2026-08.csv; billing_transactions_2022_2026.csv</t>
        </is>
      </c>
    </row>
    <row r="1017">
      <c r="A1017" s="21">
        <f>'Src_Inventory'!A1104</f>
        <v/>
      </c>
      <c r="B1017" s="21">
        <f>'Src_Inventory'!B1104</f>
        <v/>
      </c>
      <c r="C1017" s="21">
        <f>'Src_Inventory'!G1104</f>
        <v/>
      </c>
      <c r="D1017" s="21">
        <f>"AC-"&amp;A1017</f>
        <v/>
      </c>
      <c r="E1017" s="21">
        <f>'Src_Inventory'!L1104</f>
        <v/>
      </c>
      <c r="F1017" s="21">
        <f>'Src_Inventory'!M1104</f>
        <v/>
      </c>
      <c r="G1017" s="21">
        <f>'Src_Inventory'!N1104</f>
        <v/>
      </c>
      <c r="H1017" s="22">
        <f>'Src_Inventory'!O1104</f>
        <v/>
      </c>
      <c r="I1017" s="22">
        <f>ROUNDUP(H1017,0)</f>
        <v/>
      </c>
      <c r="J1017" s="22">
        <f>'Src_Inventory'!E1104</f>
        <v/>
      </c>
      <c r="K1017" s="22">
        <f>MAX(I1017,J1017)</f>
        <v/>
      </c>
      <c r="L1017" s="23">
        <f>IF(C1017="COVERED",'Parameters &amp; Sources'!$B$11,'Parameters &amp; Sources'!$B$12)</f>
        <v/>
      </c>
      <c r="M1017" s="23">
        <f>K1017*L1017</f>
        <v/>
      </c>
      <c r="N1017" s="24">
        <f>COUNTIFS('Src_Billing_Aug'!$E$6:$E$774,A1017,'Src_Billing_Aug'!$D$6:$D$774,E1017)</f>
        <v/>
      </c>
      <c r="O1017" s="22">
        <f>IF(N1017=0,"",SUMIFS('Src_Billing_Aug'!$I$6:$I$774,'Src_Billing_Aug'!$E$6:$E$774,A1017,'Src_Billing_Aug'!$D$6:$D$774,E1017))</f>
        <v/>
      </c>
      <c r="P1017" s="23">
        <f>IF(N1017=0,"",SUMIFS('Src_Billing_Aug'!$L$6:$L$774,'Src_Billing_Aug'!$E$6:$E$774,A1017,'Src_Billing_Aug'!$D$6:$D$774,E1017))</f>
        <v/>
      </c>
      <c r="Q1017" s="23">
        <f>SUMIFS('Src_Billing_Aug'!$M$6:$M$774,'Src_Billing_Aug'!$E$6:$E$774,A1017,'Src_Billing_Aug'!$D$6:$D$774,E1017)</f>
        <v/>
      </c>
      <c r="R1017" s="23">
        <f>Q1017-M1017</f>
        <v/>
      </c>
      <c r="S1017" s="21">
        <f>IF(N1017=0,"MISSING CHARGE",IF(N1017&gt;1,"DUPLICATE CHARGE",IF(ABS(R1017)&lt;0.005,"MATCH","VARIANCE")))</f>
        <v/>
      </c>
      <c r="T1017" s="21">
        <f>IF(AND(C1017="COVERED",K1017&gt;'Parameters &amp; Sources'!$B$13),"BOARD REVIEW - OVER 40 FT","")</f>
        <v/>
      </c>
      <c r="U1017" s="21" t="inlineStr">
        <is>
          <t>slip_inventory_2026-08.csv; billing_transactions_2022_2026.csv</t>
        </is>
      </c>
    </row>
    <row r="1018">
      <c r="A1018" s="17">
        <f>'Src_Inventory'!A1105</f>
        <v/>
      </c>
      <c r="B1018" s="17">
        <f>'Src_Inventory'!B1105</f>
        <v/>
      </c>
      <c r="C1018" s="17">
        <f>'Src_Inventory'!G1105</f>
        <v/>
      </c>
      <c r="D1018" s="17">
        <f>"AC-"&amp;A1018</f>
        <v/>
      </c>
      <c r="E1018" s="17">
        <f>'Src_Inventory'!L1105</f>
        <v/>
      </c>
      <c r="F1018" s="17">
        <f>'Src_Inventory'!M1105</f>
        <v/>
      </c>
      <c r="G1018" s="17">
        <f>'Src_Inventory'!N1105</f>
        <v/>
      </c>
      <c r="H1018" s="18">
        <f>'Src_Inventory'!O1105</f>
        <v/>
      </c>
      <c r="I1018" s="18">
        <f>ROUNDUP(H1018,0)</f>
        <v/>
      </c>
      <c r="J1018" s="18">
        <f>'Src_Inventory'!E1105</f>
        <v/>
      </c>
      <c r="K1018" s="18">
        <f>MAX(I1018,J1018)</f>
        <v/>
      </c>
      <c r="L1018" s="19">
        <f>IF(C1018="COVERED",'Parameters &amp; Sources'!$B$11,'Parameters &amp; Sources'!$B$12)</f>
        <v/>
      </c>
      <c r="M1018" s="19">
        <f>K1018*L1018</f>
        <v/>
      </c>
      <c r="N1018" s="20">
        <f>COUNTIFS('Src_Billing_Aug'!$E$6:$E$774,A1018,'Src_Billing_Aug'!$D$6:$D$774,E1018)</f>
        <v/>
      </c>
      <c r="O1018" s="18">
        <f>IF(N1018=0,"",SUMIFS('Src_Billing_Aug'!$I$6:$I$774,'Src_Billing_Aug'!$E$6:$E$774,A1018,'Src_Billing_Aug'!$D$6:$D$774,E1018))</f>
        <v/>
      </c>
      <c r="P1018" s="19">
        <f>IF(N1018=0,"",SUMIFS('Src_Billing_Aug'!$L$6:$L$774,'Src_Billing_Aug'!$E$6:$E$774,A1018,'Src_Billing_Aug'!$D$6:$D$774,E1018))</f>
        <v/>
      </c>
      <c r="Q1018" s="19">
        <f>SUMIFS('Src_Billing_Aug'!$M$6:$M$774,'Src_Billing_Aug'!$E$6:$E$774,A1018,'Src_Billing_Aug'!$D$6:$D$774,E1018)</f>
        <v/>
      </c>
      <c r="R1018" s="19">
        <f>Q1018-M1018</f>
        <v/>
      </c>
      <c r="S1018" s="17">
        <f>IF(N1018=0,"MISSING CHARGE",IF(N1018&gt;1,"DUPLICATE CHARGE",IF(ABS(R1018)&lt;0.005,"MATCH","VARIANCE")))</f>
        <v/>
      </c>
      <c r="T1018" s="17">
        <f>IF(AND(C1018="COVERED",K1018&gt;'Parameters &amp; Sources'!$B$13),"BOARD REVIEW - OVER 40 FT","")</f>
        <v/>
      </c>
      <c r="U1018" s="17" t="inlineStr">
        <is>
          <t>slip_inventory_2026-08.csv; billing_transactions_2022_2026.csv</t>
        </is>
      </c>
    </row>
    <row r="1019">
      <c r="A1019" s="21">
        <f>'Src_Inventory'!A1106</f>
        <v/>
      </c>
      <c r="B1019" s="21">
        <f>'Src_Inventory'!B1106</f>
        <v/>
      </c>
      <c r="C1019" s="21">
        <f>'Src_Inventory'!G1106</f>
        <v/>
      </c>
      <c r="D1019" s="21">
        <f>"AC-"&amp;A1019</f>
        <v/>
      </c>
      <c r="E1019" s="21">
        <f>'Src_Inventory'!L1106</f>
        <v/>
      </c>
      <c r="F1019" s="21">
        <f>'Src_Inventory'!M1106</f>
        <v/>
      </c>
      <c r="G1019" s="21">
        <f>'Src_Inventory'!N1106</f>
        <v/>
      </c>
      <c r="H1019" s="22">
        <f>'Src_Inventory'!O1106</f>
        <v/>
      </c>
      <c r="I1019" s="22">
        <f>ROUNDUP(H1019,0)</f>
        <v/>
      </c>
      <c r="J1019" s="22">
        <f>'Src_Inventory'!E1106</f>
        <v/>
      </c>
      <c r="K1019" s="22">
        <f>MAX(I1019,J1019)</f>
        <v/>
      </c>
      <c r="L1019" s="23">
        <f>IF(C1019="COVERED",'Parameters &amp; Sources'!$B$11,'Parameters &amp; Sources'!$B$12)</f>
        <v/>
      </c>
      <c r="M1019" s="23">
        <f>K1019*L1019</f>
        <v/>
      </c>
      <c r="N1019" s="24">
        <f>COUNTIFS('Src_Billing_Aug'!$E$6:$E$774,A1019,'Src_Billing_Aug'!$D$6:$D$774,E1019)</f>
        <v/>
      </c>
      <c r="O1019" s="22">
        <f>IF(N1019=0,"",SUMIFS('Src_Billing_Aug'!$I$6:$I$774,'Src_Billing_Aug'!$E$6:$E$774,A1019,'Src_Billing_Aug'!$D$6:$D$774,E1019))</f>
        <v/>
      </c>
      <c r="P1019" s="23">
        <f>IF(N1019=0,"",SUMIFS('Src_Billing_Aug'!$L$6:$L$774,'Src_Billing_Aug'!$E$6:$E$774,A1019,'Src_Billing_Aug'!$D$6:$D$774,E1019))</f>
        <v/>
      </c>
      <c r="Q1019" s="23">
        <f>SUMIFS('Src_Billing_Aug'!$M$6:$M$774,'Src_Billing_Aug'!$E$6:$E$774,A1019,'Src_Billing_Aug'!$D$6:$D$774,E1019)</f>
        <v/>
      </c>
      <c r="R1019" s="23">
        <f>Q1019-M1019</f>
        <v/>
      </c>
      <c r="S1019" s="21">
        <f>IF(N1019=0,"MISSING CHARGE",IF(N1019&gt;1,"DUPLICATE CHARGE",IF(ABS(R1019)&lt;0.005,"MATCH","VARIANCE")))</f>
        <v/>
      </c>
      <c r="T1019" s="21">
        <f>IF(AND(C1019="COVERED",K1019&gt;'Parameters &amp; Sources'!$B$13),"BOARD REVIEW - OVER 40 FT","")</f>
        <v/>
      </c>
      <c r="U1019" s="21" t="inlineStr">
        <is>
          <t>slip_inventory_2026-08.csv; billing_transactions_2022_2026.csv</t>
        </is>
      </c>
    </row>
    <row r="1020">
      <c r="A1020" s="17">
        <f>'Src_Inventory'!A1107</f>
        <v/>
      </c>
      <c r="B1020" s="17">
        <f>'Src_Inventory'!B1107</f>
        <v/>
      </c>
      <c r="C1020" s="17">
        <f>'Src_Inventory'!G1107</f>
        <v/>
      </c>
      <c r="D1020" s="17">
        <f>"AC-"&amp;A1020</f>
        <v/>
      </c>
      <c r="E1020" s="17">
        <f>'Src_Inventory'!L1107</f>
        <v/>
      </c>
      <c r="F1020" s="17">
        <f>'Src_Inventory'!M1107</f>
        <v/>
      </c>
      <c r="G1020" s="17">
        <f>'Src_Inventory'!N1107</f>
        <v/>
      </c>
      <c r="H1020" s="18">
        <f>'Src_Inventory'!O1107</f>
        <v/>
      </c>
      <c r="I1020" s="18">
        <f>ROUNDUP(H1020,0)</f>
        <v/>
      </c>
      <c r="J1020" s="18">
        <f>'Src_Inventory'!E1107</f>
        <v/>
      </c>
      <c r="K1020" s="18">
        <f>MAX(I1020,J1020)</f>
        <v/>
      </c>
      <c r="L1020" s="19">
        <f>IF(C1020="COVERED",'Parameters &amp; Sources'!$B$11,'Parameters &amp; Sources'!$B$12)</f>
        <v/>
      </c>
      <c r="M1020" s="19">
        <f>K1020*L1020</f>
        <v/>
      </c>
      <c r="N1020" s="20">
        <f>COUNTIFS('Src_Billing_Aug'!$E$6:$E$774,A1020,'Src_Billing_Aug'!$D$6:$D$774,E1020)</f>
        <v/>
      </c>
      <c r="O1020" s="18">
        <f>IF(N1020=0,"",SUMIFS('Src_Billing_Aug'!$I$6:$I$774,'Src_Billing_Aug'!$E$6:$E$774,A1020,'Src_Billing_Aug'!$D$6:$D$774,E1020))</f>
        <v/>
      </c>
      <c r="P1020" s="19">
        <f>IF(N1020=0,"",SUMIFS('Src_Billing_Aug'!$L$6:$L$774,'Src_Billing_Aug'!$E$6:$E$774,A1020,'Src_Billing_Aug'!$D$6:$D$774,E1020))</f>
        <v/>
      </c>
      <c r="Q1020" s="19">
        <f>SUMIFS('Src_Billing_Aug'!$M$6:$M$774,'Src_Billing_Aug'!$E$6:$E$774,A1020,'Src_Billing_Aug'!$D$6:$D$774,E1020)</f>
        <v/>
      </c>
      <c r="R1020" s="19">
        <f>Q1020-M1020</f>
        <v/>
      </c>
      <c r="S1020" s="17">
        <f>IF(N1020=0,"MISSING CHARGE",IF(N1020&gt;1,"DUPLICATE CHARGE",IF(ABS(R1020)&lt;0.005,"MATCH","VARIANCE")))</f>
        <v/>
      </c>
      <c r="T1020" s="17">
        <f>IF(AND(C1020="COVERED",K1020&gt;'Parameters &amp; Sources'!$B$13),"BOARD REVIEW - OVER 40 FT","")</f>
        <v/>
      </c>
      <c r="U1020" s="17" t="inlineStr">
        <is>
          <t>slip_inventory_2026-08.csv; billing_transactions_2022_2026.csv</t>
        </is>
      </c>
    </row>
    <row r="1021">
      <c r="A1021" s="21">
        <f>'Src_Inventory'!A1108</f>
        <v/>
      </c>
      <c r="B1021" s="21">
        <f>'Src_Inventory'!B1108</f>
        <v/>
      </c>
      <c r="C1021" s="21">
        <f>'Src_Inventory'!G1108</f>
        <v/>
      </c>
      <c r="D1021" s="21">
        <f>"AC-"&amp;A1021</f>
        <v/>
      </c>
      <c r="E1021" s="21">
        <f>'Src_Inventory'!L1108</f>
        <v/>
      </c>
      <c r="F1021" s="21">
        <f>'Src_Inventory'!M1108</f>
        <v/>
      </c>
      <c r="G1021" s="21">
        <f>'Src_Inventory'!N1108</f>
        <v/>
      </c>
      <c r="H1021" s="22">
        <f>'Src_Inventory'!O1108</f>
        <v/>
      </c>
      <c r="I1021" s="22">
        <f>ROUNDUP(H1021,0)</f>
        <v/>
      </c>
      <c r="J1021" s="22">
        <f>'Src_Inventory'!E1108</f>
        <v/>
      </c>
      <c r="K1021" s="22">
        <f>MAX(I1021,J1021)</f>
        <v/>
      </c>
      <c r="L1021" s="23">
        <f>IF(C1021="COVERED",'Parameters &amp; Sources'!$B$11,'Parameters &amp; Sources'!$B$12)</f>
        <v/>
      </c>
      <c r="M1021" s="23">
        <f>K1021*L1021</f>
        <v/>
      </c>
      <c r="N1021" s="24">
        <f>COUNTIFS('Src_Billing_Aug'!$E$6:$E$774,A1021,'Src_Billing_Aug'!$D$6:$D$774,E1021)</f>
        <v/>
      </c>
      <c r="O1021" s="22">
        <f>IF(N1021=0,"",SUMIFS('Src_Billing_Aug'!$I$6:$I$774,'Src_Billing_Aug'!$E$6:$E$774,A1021,'Src_Billing_Aug'!$D$6:$D$774,E1021))</f>
        <v/>
      </c>
      <c r="P1021" s="23">
        <f>IF(N1021=0,"",SUMIFS('Src_Billing_Aug'!$L$6:$L$774,'Src_Billing_Aug'!$E$6:$E$774,A1021,'Src_Billing_Aug'!$D$6:$D$774,E1021))</f>
        <v/>
      </c>
      <c r="Q1021" s="23">
        <f>SUMIFS('Src_Billing_Aug'!$M$6:$M$774,'Src_Billing_Aug'!$E$6:$E$774,A1021,'Src_Billing_Aug'!$D$6:$D$774,E1021)</f>
        <v/>
      </c>
      <c r="R1021" s="23">
        <f>Q1021-M1021</f>
        <v/>
      </c>
      <c r="S1021" s="21">
        <f>IF(N1021=0,"MISSING CHARGE",IF(N1021&gt;1,"DUPLICATE CHARGE",IF(ABS(R1021)&lt;0.005,"MATCH","VARIANCE")))</f>
        <v/>
      </c>
      <c r="T1021" s="21">
        <f>IF(AND(C1021="COVERED",K1021&gt;'Parameters &amp; Sources'!$B$13),"BOARD REVIEW - OVER 40 FT","")</f>
        <v/>
      </c>
      <c r="U1021" s="21" t="inlineStr">
        <is>
          <t>slip_inventory_2026-08.csv; billing_transactions_2022_2026.csv</t>
        </is>
      </c>
    </row>
    <row r="1022">
      <c r="A1022" s="17">
        <f>'Src_Inventory'!A1109</f>
        <v/>
      </c>
      <c r="B1022" s="17">
        <f>'Src_Inventory'!B1109</f>
        <v/>
      </c>
      <c r="C1022" s="17">
        <f>'Src_Inventory'!G1109</f>
        <v/>
      </c>
      <c r="D1022" s="17">
        <f>"AC-"&amp;A1022</f>
        <v/>
      </c>
      <c r="E1022" s="17">
        <f>'Src_Inventory'!L1109</f>
        <v/>
      </c>
      <c r="F1022" s="17">
        <f>'Src_Inventory'!M1109</f>
        <v/>
      </c>
      <c r="G1022" s="17">
        <f>'Src_Inventory'!N1109</f>
        <v/>
      </c>
      <c r="H1022" s="18">
        <f>'Src_Inventory'!O1109</f>
        <v/>
      </c>
      <c r="I1022" s="18">
        <f>ROUNDUP(H1022,0)</f>
        <v/>
      </c>
      <c r="J1022" s="18">
        <f>'Src_Inventory'!E1109</f>
        <v/>
      </c>
      <c r="K1022" s="18">
        <f>MAX(I1022,J1022)</f>
        <v/>
      </c>
      <c r="L1022" s="19">
        <f>IF(C1022="COVERED",'Parameters &amp; Sources'!$B$11,'Parameters &amp; Sources'!$B$12)</f>
        <v/>
      </c>
      <c r="M1022" s="19">
        <f>K1022*L1022</f>
        <v/>
      </c>
      <c r="N1022" s="20">
        <f>COUNTIFS('Src_Billing_Aug'!$E$6:$E$774,A1022,'Src_Billing_Aug'!$D$6:$D$774,E1022)</f>
        <v/>
      </c>
      <c r="O1022" s="18">
        <f>IF(N1022=0,"",SUMIFS('Src_Billing_Aug'!$I$6:$I$774,'Src_Billing_Aug'!$E$6:$E$774,A1022,'Src_Billing_Aug'!$D$6:$D$774,E1022))</f>
        <v/>
      </c>
      <c r="P1022" s="19">
        <f>IF(N1022=0,"",SUMIFS('Src_Billing_Aug'!$L$6:$L$774,'Src_Billing_Aug'!$E$6:$E$774,A1022,'Src_Billing_Aug'!$D$6:$D$774,E1022))</f>
        <v/>
      </c>
      <c r="Q1022" s="19">
        <f>SUMIFS('Src_Billing_Aug'!$M$6:$M$774,'Src_Billing_Aug'!$E$6:$E$774,A1022,'Src_Billing_Aug'!$D$6:$D$774,E1022)</f>
        <v/>
      </c>
      <c r="R1022" s="19">
        <f>Q1022-M1022</f>
        <v/>
      </c>
      <c r="S1022" s="17">
        <f>IF(N1022=0,"MISSING CHARGE",IF(N1022&gt;1,"DUPLICATE CHARGE",IF(ABS(R1022)&lt;0.005,"MATCH","VARIANCE")))</f>
        <v/>
      </c>
      <c r="T1022" s="17">
        <f>IF(AND(C1022="COVERED",K1022&gt;'Parameters &amp; Sources'!$B$13),"BOARD REVIEW - OVER 40 FT","")</f>
        <v/>
      </c>
      <c r="U1022" s="17" t="inlineStr">
        <is>
          <t>slip_inventory_2026-08.csv; billing_transactions_2022_2026.csv</t>
        </is>
      </c>
    </row>
    <row r="1023">
      <c r="A1023" s="21">
        <f>'Src_Inventory'!A1110</f>
        <v/>
      </c>
      <c r="B1023" s="21">
        <f>'Src_Inventory'!B1110</f>
        <v/>
      </c>
      <c r="C1023" s="21">
        <f>'Src_Inventory'!G1110</f>
        <v/>
      </c>
      <c r="D1023" s="21">
        <f>"AC-"&amp;A1023</f>
        <v/>
      </c>
      <c r="E1023" s="21">
        <f>'Src_Inventory'!L1110</f>
        <v/>
      </c>
      <c r="F1023" s="21">
        <f>'Src_Inventory'!M1110</f>
        <v/>
      </c>
      <c r="G1023" s="21">
        <f>'Src_Inventory'!N1110</f>
        <v/>
      </c>
      <c r="H1023" s="22">
        <f>'Src_Inventory'!O1110</f>
        <v/>
      </c>
      <c r="I1023" s="22">
        <f>ROUNDUP(H1023,0)</f>
        <v/>
      </c>
      <c r="J1023" s="22">
        <f>'Src_Inventory'!E1110</f>
        <v/>
      </c>
      <c r="K1023" s="22">
        <f>MAX(I1023,J1023)</f>
        <v/>
      </c>
      <c r="L1023" s="23">
        <f>IF(C1023="COVERED",'Parameters &amp; Sources'!$B$11,'Parameters &amp; Sources'!$B$12)</f>
        <v/>
      </c>
      <c r="M1023" s="23">
        <f>K1023*L1023</f>
        <v/>
      </c>
      <c r="N1023" s="24">
        <f>COUNTIFS('Src_Billing_Aug'!$E$6:$E$774,A1023,'Src_Billing_Aug'!$D$6:$D$774,E1023)</f>
        <v/>
      </c>
      <c r="O1023" s="22">
        <f>IF(N1023=0,"",SUMIFS('Src_Billing_Aug'!$I$6:$I$774,'Src_Billing_Aug'!$E$6:$E$774,A1023,'Src_Billing_Aug'!$D$6:$D$774,E1023))</f>
        <v/>
      </c>
      <c r="P1023" s="23">
        <f>IF(N1023=0,"",SUMIFS('Src_Billing_Aug'!$L$6:$L$774,'Src_Billing_Aug'!$E$6:$E$774,A1023,'Src_Billing_Aug'!$D$6:$D$774,E1023))</f>
        <v/>
      </c>
      <c r="Q1023" s="23">
        <f>SUMIFS('Src_Billing_Aug'!$M$6:$M$774,'Src_Billing_Aug'!$E$6:$E$774,A1023,'Src_Billing_Aug'!$D$6:$D$774,E1023)</f>
        <v/>
      </c>
      <c r="R1023" s="23">
        <f>Q1023-M1023</f>
        <v/>
      </c>
      <c r="S1023" s="21">
        <f>IF(N1023=0,"MISSING CHARGE",IF(N1023&gt;1,"DUPLICATE CHARGE",IF(ABS(R1023)&lt;0.005,"MATCH","VARIANCE")))</f>
        <v/>
      </c>
      <c r="T1023" s="21">
        <f>IF(AND(C1023="COVERED",K1023&gt;'Parameters &amp; Sources'!$B$13),"BOARD REVIEW - OVER 40 FT","")</f>
        <v/>
      </c>
      <c r="U1023" s="21" t="inlineStr">
        <is>
          <t>slip_inventory_2026-08.csv; billing_transactions_2022_2026.csv</t>
        </is>
      </c>
    </row>
    <row r="1024">
      <c r="A1024" s="17">
        <f>'Src_Inventory'!A1111</f>
        <v/>
      </c>
      <c r="B1024" s="17">
        <f>'Src_Inventory'!B1111</f>
        <v/>
      </c>
      <c r="C1024" s="17">
        <f>'Src_Inventory'!G1111</f>
        <v/>
      </c>
      <c r="D1024" s="17">
        <f>"AC-"&amp;A1024</f>
        <v/>
      </c>
      <c r="E1024" s="17">
        <f>'Src_Inventory'!L1111</f>
        <v/>
      </c>
      <c r="F1024" s="17">
        <f>'Src_Inventory'!M1111</f>
        <v/>
      </c>
      <c r="G1024" s="17">
        <f>'Src_Inventory'!N1111</f>
        <v/>
      </c>
      <c r="H1024" s="18">
        <f>'Src_Inventory'!O1111</f>
        <v/>
      </c>
      <c r="I1024" s="18">
        <f>ROUNDUP(H1024,0)</f>
        <v/>
      </c>
      <c r="J1024" s="18">
        <f>'Src_Inventory'!E1111</f>
        <v/>
      </c>
      <c r="K1024" s="18">
        <f>MAX(I1024,J1024)</f>
        <v/>
      </c>
      <c r="L1024" s="19">
        <f>IF(C1024="COVERED",'Parameters &amp; Sources'!$B$11,'Parameters &amp; Sources'!$B$12)</f>
        <v/>
      </c>
      <c r="M1024" s="19">
        <f>K1024*L1024</f>
        <v/>
      </c>
      <c r="N1024" s="20">
        <f>COUNTIFS('Src_Billing_Aug'!$E$6:$E$774,A1024,'Src_Billing_Aug'!$D$6:$D$774,E1024)</f>
        <v/>
      </c>
      <c r="O1024" s="18">
        <f>IF(N1024=0,"",SUMIFS('Src_Billing_Aug'!$I$6:$I$774,'Src_Billing_Aug'!$E$6:$E$774,A1024,'Src_Billing_Aug'!$D$6:$D$774,E1024))</f>
        <v/>
      </c>
      <c r="P1024" s="19">
        <f>IF(N1024=0,"",SUMIFS('Src_Billing_Aug'!$L$6:$L$774,'Src_Billing_Aug'!$E$6:$E$774,A1024,'Src_Billing_Aug'!$D$6:$D$774,E1024))</f>
        <v/>
      </c>
      <c r="Q1024" s="19">
        <f>SUMIFS('Src_Billing_Aug'!$M$6:$M$774,'Src_Billing_Aug'!$E$6:$E$774,A1024,'Src_Billing_Aug'!$D$6:$D$774,E1024)</f>
        <v/>
      </c>
      <c r="R1024" s="19">
        <f>Q1024-M1024</f>
        <v/>
      </c>
      <c r="S1024" s="17">
        <f>IF(N1024=0,"MISSING CHARGE",IF(N1024&gt;1,"DUPLICATE CHARGE",IF(ABS(R1024)&lt;0.005,"MATCH","VARIANCE")))</f>
        <v/>
      </c>
      <c r="T1024" s="17">
        <f>IF(AND(C1024="COVERED",K1024&gt;'Parameters &amp; Sources'!$B$13),"BOARD REVIEW - OVER 40 FT","")</f>
        <v/>
      </c>
      <c r="U1024" s="17" t="inlineStr">
        <is>
          <t>slip_inventory_2026-08.csv; billing_transactions_2022_2026.csv</t>
        </is>
      </c>
    </row>
    <row r="1025">
      <c r="A1025" s="21">
        <f>'Src_Inventory'!A1112</f>
        <v/>
      </c>
      <c r="B1025" s="21">
        <f>'Src_Inventory'!B1112</f>
        <v/>
      </c>
      <c r="C1025" s="21">
        <f>'Src_Inventory'!G1112</f>
        <v/>
      </c>
      <c r="D1025" s="21">
        <f>"AC-"&amp;A1025</f>
        <v/>
      </c>
      <c r="E1025" s="21">
        <f>'Src_Inventory'!L1112</f>
        <v/>
      </c>
      <c r="F1025" s="21">
        <f>'Src_Inventory'!M1112</f>
        <v/>
      </c>
      <c r="G1025" s="21">
        <f>'Src_Inventory'!N1112</f>
        <v/>
      </c>
      <c r="H1025" s="22">
        <f>'Src_Inventory'!O1112</f>
        <v/>
      </c>
      <c r="I1025" s="22">
        <f>ROUNDUP(H1025,0)</f>
        <v/>
      </c>
      <c r="J1025" s="22">
        <f>'Src_Inventory'!E1112</f>
        <v/>
      </c>
      <c r="K1025" s="22">
        <f>MAX(I1025,J1025)</f>
        <v/>
      </c>
      <c r="L1025" s="23">
        <f>IF(C1025="COVERED",'Parameters &amp; Sources'!$B$11,'Parameters &amp; Sources'!$B$12)</f>
        <v/>
      </c>
      <c r="M1025" s="23">
        <f>K1025*L1025</f>
        <v/>
      </c>
      <c r="N1025" s="24">
        <f>COUNTIFS('Src_Billing_Aug'!$E$6:$E$774,A1025,'Src_Billing_Aug'!$D$6:$D$774,E1025)</f>
        <v/>
      </c>
      <c r="O1025" s="22">
        <f>IF(N1025=0,"",SUMIFS('Src_Billing_Aug'!$I$6:$I$774,'Src_Billing_Aug'!$E$6:$E$774,A1025,'Src_Billing_Aug'!$D$6:$D$774,E1025))</f>
        <v/>
      </c>
      <c r="P1025" s="23">
        <f>IF(N1025=0,"",SUMIFS('Src_Billing_Aug'!$L$6:$L$774,'Src_Billing_Aug'!$E$6:$E$774,A1025,'Src_Billing_Aug'!$D$6:$D$774,E1025))</f>
        <v/>
      </c>
      <c r="Q1025" s="23">
        <f>SUMIFS('Src_Billing_Aug'!$M$6:$M$774,'Src_Billing_Aug'!$E$6:$E$774,A1025,'Src_Billing_Aug'!$D$6:$D$774,E1025)</f>
        <v/>
      </c>
      <c r="R1025" s="23">
        <f>Q1025-M1025</f>
        <v/>
      </c>
      <c r="S1025" s="21">
        <f>IF(N1025=0,"MISSING CHARGE",IF(N1025&gt;1,"DUPLICATE CHARGE",IF(ABS(R1025)&lt;0.005,"MATCH","VARIANCE")))</f>
        <v/>
      </c>
      <c r="T1025" s="21">
        <f>IF(AND(C1025="COVERED",K1025&gt;'Parameters &amp; Sources'!$B$13),"BOARD REVIEW - OVER 40 FT","")</f>
        <v/>
      </c>
      <c r="U1025" s="21" t="inlineStr">
        <is>
          <t>slip_inventory_2026-08.csv; billing_transactions_2022_2026.csv</t>
        </is>
      </c>
    </row>
    <row r="1026">
      <c r="A1026" s="17">
        <f>'Src_Inventory'!A1114</f>
        <v/>
      </c>
      <c r="B1026" s="17">
        <f>'Src_Inventory'!B1114</f>
        <v/>
      </c>
      <c r="C1026" s="17">
        <f>'Src_Inventory'!G1114</f>
        <v/>
      </c>
      <c r="D1026" s="17">
        <f>"AC-"&amp;A1026</f>
        <v/>
      </c>
      <c r="E1026" s="17">
        <f>'Src_Inventory'!L1114</f>
        <v/>
      </c>
      <c r="F1026" s="17">
        <f>'Src_Inventory'!M1114</f>
        <v/>
      </c>
      <c r="G1026" s="17">
        <f>'Src_Inventory'!N1114</f>
        <v/>
      </c>
      <c r="H1026" s="18">
        <f>'Src_Inventory'!O1114</f>
        <v/>
      </c>
      <c r="I1026" s="18">
        <f>ROUNDUP(H1026,0)</f>
        <v/>
      </c>
      <c r="J1026" s="18">
        <f>'Src_Inventory'!E1114</f>
        <v/>
      </c>
      <c r="K1026" s="18">
        <f>MAX(I1026,J1026)</f>
        <v/>
      </c>
      <c r="L1026" s="19">
        <f>IF(C1026="COVERED",'Parameters &amp; Sources'!$B$11,'Parameters &amp; Sources'!$B$12)</f>
        <v/>
      </c>
      <c r="M1026" s="19">
        <f>K1026*L1026</f>
        <v/>
      </c>
      <c r="N1026" s="20">
        <f>COUNTIFS('Src_Billing_Aug'!$E$6:$E$774,A1026,'Src_Billing_Aug'!$D$6:$D$774,E1026)</f>
        <v/>
      </c>
      <c r="O1026" s="18">
        <f>IF(N1026=0,"",SUMIFS('Src_Billing_Aug'!$I$6:$I$774,'Src_Billing_Aug'!$E$6:$E$774,A1026,'Src_Billing_Aug'!$D$6:$D$774,E1026))</f>
        <v/>
      </c>
      <c r="P1026" s="19">
        <f>IF(N1026=0,"",SUMIFS('Src_Billing_Aug'!$L$6:$L$774,'Src_Billing_Aug'!$E$6:$E$774,A1026,'Src_Billing_Aug'!$D$6:$D$774,E1026))</f>
        <v/>
      </c>
      <c r="Q1026" s="19">
        <f>SUMIFS('Src_Billing_Aug'!$M$6:$M$774,'Src_Billing_Aug'!$E$6:$E$774,A1026,'Src_Billing_Aug'!$D$6:$D$774,E1026)</f>
        <v/>
      </c>
      <c r="R1026" s="19">
        <f>Q1026-M1026</f>
        <v/>
      </c>
      <c r="S1026" s="17">
        <f>IF(N1026=0,"MISSING CHARGE",IF(N1026&gt;1,"DUPLICATE CHARGE",IF(ABS(R1026)&lt;0.005,"MATCH","VARIANCE")))</f>
        <v/>
      </c>
      <c r="T1026" s="17">
        <f>IF(AND(C1026="COVERED",K1026&gt;'Parameters &amp; Sources'!$B$13),"BOARD REVIEW - OVER 40 FT","")</f>
        <v/>
      </c>
      <c r="U1026" s="17" t="inlineStr">
        <is>
          <t>slip_inventory_2026-08.csv; billing_transactions_2022_2026.csv</t>
        </is>
      </c>
    </row>
    <row r="1027">
      <c r="A1027" s="21">
        <f>'Src_Inventory'!A1115</f>
        <v/>
      </c>
      <c r="B1027" s="21">
        <f>'Src_Inventory'!B1115</f>
        <v/>
      </c>
      <c r="C1027" s="21">
        <f>'Src_Inventory'!G1115</f>
        <v/>
      </c>
      <c r="D1027" s="21">
        <f>"AC-"&amp;A1027</f>
        <v/>
      </c>
      <c r="E1027" s="21">
        <f>'Src_Inventory'!L1115</f>
        <v/>
      </c>
      <c r="F1027" s="21">
        <f>'Src_Inventory'!M1115</f>
        <v/>
      </c>
      <c r="G1027" s="21">
        <f>'Src_Inventory'!N1115</f>
        <v/>
      </c>
      <c r="H1027" s="22">
        <f>'Src_Inventory'!O1115</f>
        <v/>
      </c>
      <c r="I1027" s="22">
        <f>ROUNDUP(H1027,0)</f>
        <v/>
      </c>
      <c r="J1027" s="22">
        <f>'Src_Inventory'!E1115</f>
        <v/>
      </c>
      <c r="K1027" s="22">
        <f>MAX(I1027,J1027)</f>
        <v/>
      </c>
      <c r="L1027" s="23">
        <f>IF(C1027="COVERED",'Parameters &amp; Sources'!$B$11,'Parameters &amp; Sources'!$B$12)</f>
        <v/>
      </c>
      <c r="M1027" s="23">
        <f>K1027*L1027</f>
        <v/>
      </c>
      <c r="N1027" s="24">
        <f>COUNTIFS('Src_Billing_Aug'!$E$6:$E$774,A1027,'Src_Billing_Aug'!$D$6:$D$774,E1027)</f>
        <v/>
      </c>
      <c r="O1027" s="22">
        <f>IF(N1027=0,"",SUMIFS('Src_Billing_Aug'!$I$6:$I$774,'Src_Billing_Aug'!$E$6:$E$774,A1027,'Src_Billing_Aug'!$D$6:$D$774,E1027))</f>
        <v/>
      </c>
      <c r="P1027" s="23">
        <f>IF(N1027=0,"",SUMIFS('Src_Billing_Aug'!$L$6:$L$774,'Src_Billing_Aug'!$E$6:$E$774,A1027,'Src_Billing_Aug'!$D$6:$D$774,E1027))</f>
        <v/>
      </c>
      <c r="Q1027" s="23">
        <f>SUMIFS('Src_Billing_Aug'!$M$6:$M$774,'Src_Billing_Aug'!$E$6:$E$774,A1027,'Src_Billing_Aug'!$D$6:$D$774,E1027)</f>
        <v/>
      </c>
      <c r="R1027" s="23">
        <f>Q1027-M1027</f>
        <v/>
      </c>
      <c r="S1027" s="21">
        <f>IF(N1027=0,"MISSING CHARGE",IF(N1027&gt;1,"DUPLICATE CHARGE",IF(ABS(R1027)&lt;0.005,"MATCH","VARIANCE")))</f>
        <v/>
      </c>
      <c r="T1027" s="21">
        <f>IF(AND(C1027="COVERED",K1027&gt;'Parameters &amp; Sources'!$B$13),"BOARD REVIEW - OVER 40 FT","")</f>
        <v/>
      </c>
      <c r="U1027" s="21" t="inlineStr">
        <is>
          <t>slip_inventory_2026-08.csv; billing_transactions_2022_2026.csv</t>
        </is>
      </c>
    </row>
    <row r="1028">
      <c r="A1028" s="17">
        <f>'Src_Inventory'!A1116</f>
        <v/>
      </c>
      <c r="B1028" s="17">
        <f>'Src_Inventory'!B1116</f>
        <v/>
      </c>
      <c r="C1028" s="17">
        <f>'Src_Inventory'!G1116</f>
        <v/>
      </c>
      <c r="D1028" s="17">
        <f>"AC-"&amp;A1028</f>
        <v/>
      </c>
      <c r="E1028" s="17">
        <f>'Src_Inventory'!L1116</f>
        <v/>
      </c>
      <c r="F1028" s="17">
        <f>'Src_Inventory'!M1116</f>
        <v/>
      </c>
      <c r="G1028" s="17">
        <f>'Src_Inventory'!N1116</f>
        <v/>
      </c>
      <c r="H1028" s="18">
        <f>'Src_Inventory'!O1116</f>
        <v/>
      </c>
      <c r="I1028" s="18">
        <f>ROUNDUP(H1028,0)</f>
        <v/>
      </c>
      <c r="J1028" s="18">
        <f>'Src_Inventory'!E1116</f>
        <v/>
      </c>
      <c r="K1028" s="18">
        <f>MAX(I1028,J1028)</f>
        <v/>
      </c>
      <c r="L1028" s="19">
        <f>IF(C1028="COVERED",'Parameters &amp; Sources'!$B$11,'Parameters &amp; Sources'!$B$12)</f>
        <v/>
      </c>
      <c r="M1028" s="19">
        <f>K1028*L1028</f>
        <v/>
      </c>
      <c r="N1028" s="20">
        <f>COUNTIFS('Src_Billing_Aug'!$E$6:$E$774,A1028,'Src_Billing_Aug'!$D$6:$D$774,E1028)</f>
        <v/>
      </c>
      <c r="O1028" s="18">
        <f>IF(N1028=0,"",SUMIFS('Src_Billing_Aug'!$I$6:$I$774,'Src_Billing_Aug'!$E$6:$E$774,A1028,'Src_Billing_Aug'!$D$6:$D$774,E1028))</f>
        <v/>
      </c>
      <c r="P1028" s="19">
        <f>IF(N1028=0,"",SUMIFS('Src_Billing_Aug'!$L$6:$L$774,'Src_Billing_Aug'!$E$6:$E$774,A1028,'Src_Billing_Aug'!$D$6:$D$774,E1028))</f>
        <v/>
      </c>
      <c r="Q1028" s="19">
        <f>SUMIFS('Src_Billing_Aug'!$M$6:$M$774,'Src_Billing_Aug'!$E$6:$E$774,A1028,'Src_Billing_Aug'!$D$6:$D$774,E1028)</f>
        <v/>
      </c>
      <c r="R1028" s="19">
        <f>Q1028-M1028</f>
        <v/>
      </c>
      <c r="S1028" s="17">
        <f>IF(N1028=0,"MISSING CHARGE",IF(N1028&gt;1,"DUPLICATE CHARGE",IF(ABS(R1028)&lt;0.005,"MATCH","VARIANCE")))</f>
        <v/>
      </c>
      <c r="T1028" s="17">
        <f>IF(AND(C1028="COVERED",K1028&gt;'Parameters &amp; Sources'!$B$13),"BOARD REVIEW - OVER 40 FT","")</f>
        <v/>
      </c>
      <c r="U1028" s="17" t="inlineStr">
        <is>
          <t>slip_inventory_2026-08.csv; billing_transactions_2022_2026.csv</t>
        </is>
      </c>
    </row>
    <row r="1029">
      <c r="A1029" s="21">
        <f>'Src_Inventory'!A1117</f>
        <v/>
      </c>
      <c r="B1029" s="21">
        <f>'Src_Inventory'!B1117</f>
        <v/>
      </c>
      <c r="C1029" s="21">
        <f>'Src_Inventory'!G1117</f>
        <v/>
      </c>
      <c r="D1029" s="21">
        <f>"AC-"&amp;A1029</f>
        <v/>
      </c>
      <c r="E1029" s="21">
        <f>'Src_Inventory'!L1117</f>
        <v/>
      </c>
      <c r="F1029" s="21">
        <f>'Src_Inventory'!M1117</f>
        <v/>
      </c>
      <c r="G1029" s="21">
        <f>'Src_Inventory'!N1117</f>
        <v/>
      </c>
      <c r="H1029" s="22">
        <f>'Src_Inventory'!O1117</f>
        <v/>
      </c>
      <c r="I1029" s="22">
        <f>ROUNDUP(H1029,0)</f>
        <v/>
      </c>
      <c r="J1029" s="22">
        <f>'Src_Inventory'!E1117</f>
        <v/>
      </c>
      <c r="K1029" s="22">
        <f>MAX(I1029,J1029)</f>
        <v/>
      </c>
      <c r="L1029" s="23">
        <f>IF(C1029="COVERED",'Parameters &amp; Sources'!$B$11,'Parameters &amp; Sources'!$B$12)</f>
        <v/>
      </c>
      <c r="M1029" s="23">
        <f>K1029*L1029</f>
        <v/>
      </c>
      <c r="N1029" s="24">
        <f>COUNTIFS('Src_Billing_Aug'!$E$6:$E$774,A1029,'Src_Billing_Aug'!$D$6:$D$774,E1029)</f>
        <v/>
      </c>
      <c r="O1029" s="22">
        <f>IF(N1029=0,"",SUMIFS('Src_Billing_Aug'!$I$6:$I$774,'Src_Billing_Aug'!$E$6:$E$774,A1029,'Src_Billing_Aug'!$D$6:$D$774,E1029))</f>
        <v/>
      </c>
      <c r="P1029" s="23">
        <f>IF(N1029=0,"",SUMIFS('Src_Billing_Aug'!$L$6:$L$774,'Src_Billing_Aug'!$E$6:$E$774,A1029,'Src_Billing_Aug'!$D$6:$D$774,E1029))</f>
        <v/>
      </c>
      <c r="Q1029" s="23">
        <f>SUMIFS('Src_Billing_Aug'!$M$6:$M$774,'Src_Billing_Aug'!$E$6:$E$774,A1029,'Src_Billing_Aug'!$D$6:$D$774,E1029)</f>
        <v/>
      </c>
      <c r="R1029" s="23">
        <f>Q1029-M1029</f>
        <v/>
      </c>
      <c r="S1029" s="21">
        <f>IF(N1029=0,"MISSING CHARGE",IF(N1029&gt;1,"DUPLICATE CHARGE",IF(ABS(R1029)&lt;0.005,"MATCH","VARIANCE")))</f>
        <v/>
      </c>
      <c r="T1029" s="21">
        <f>IF(AND(C1029="COVERED",K1029&gt;'Parameters &amp; Sources'!$B$13),"BOARD REVIEW - OVER 40 FT","")</f>
        <v/>
      </c>
      <c r="U1029" s="21" t="inlineStr">
        <is>
          <t>slip_inventory_2026-08.csv; billing_transactions_2022_2026.csv</t>
        </is>
      </c>
    </row>
    <row r="1030">
      <c r="A1030" s="17">
        <f>'Src_Inventory'!A1118</f>
        <v/>
      </c>
      <c r="B1030" s="17">
        <f>'Src_Inventory'!B1118</f>
        <v/>
      </c>
      <c r="C1030" s="17">
        <f>'Src_Inventory'!G1118</f>
        <v/>
      </c>
      <c r="D1030" s="17">
        <f>"AC-"&amp;A1030</f>
        <v/>
      </c>
      <c r="E1030" s="17">
        <f>'Src_Inventory'!L1118</f>
        <v/>
      </c>
      <c r="F1030" s="17">
        <f>'Src_Inventory'!M1118</f>
        <v/>
      </c>
      <c r="G1030" s="17">
        <f>'Src_Inventory'!N1118</f>
        <v/>
      </c>
      <c r="H1030" s="18">
        <f>'Src_Inventory'!O1118</f>
        <v/>
      </c>
      <c r="I1030" s="18">
        <f>ROUNDUP(H1030,0)</f>
        <v/>
      </c>
      <c r="J1030" s="18">
        <f>'Src_Inventory'!E1118</f>
        <v/>
      </c>
      <c r="K1030" s="18">
        <f>MAX(I1030,J1030)</f>
        <v/>
      </c>
      <c r="L1030" s="19">
        <f>IF(C1030="COVERED",'Parameters &amp; Sources'!$B$11,'Parameters &amp; Sources'!$B$12)</f>
        <v/>
      </c>
      <c r="M1030" s="19">
        <f>K1030*L1030</f>
        <v/>
      </c>
      <c r="N1030" s="20">
        <f>COUNTIFS('Src_Billing_Aug'!$E$6:$E$774,A1030,'Src_Billing_Aug'!$D$6:$D$774,E1030)</f>
        <v/>
      </c>
      <c r="O1030" s="18">
        <f>IF(N1030=0,"",SUMIFS('Src_Billing_Aug'!$I$6:$I$774,'Src_Billing_Aug'!$E$6:$E$774,A1030,'Src_Billing_Aug'!$D$6:$D$774,E1030))</f>
        <v/>
      </c>
      <c r="P1030" s="19">
        <f>IF(N1030=0,"",SUMIFS('Src_Billing_Aug'!$L$6:$L$774,'Src_Billing_Aug'!$E$6:$E$774,A1030,'Src_Billing_Aug'!$D$6:$D$774,E1030))</f>
        <v/>
      </c>
      <c r="Q1030" s="19">
        <f>SUMIFS('Src_Billing_Aug'!$M$6:$M$774,'Src_Billing_Aug'!$E$6:$E$774,A1030,'Src_Billing_Aug'!$D$6:$D$774,E1030)</f>
        <v/>
      </c>
      <c r="R1030" s="19">
        <f>Q1030-M1030</f>
        <v/>
      </c>
      <c r="S1030" s="17">
        <f>IF(N1030=0,"MISSING CHARGE",IF(N1030&gt;1,"DUPLICATE CHARGE",IF(ABS(R1030)&lt;0.005,"MATCH","VARIANCE")))</f>
        <v/>
      </c>
      <c r="T1030" s="17">
        <f>IF(AND(C1030="COVERED",K1030&gt;'Parameters &amp; Sources'!$B$13),"BOARD REVIEW - OVER 40 FT","")</f>
        <v/>
      </c>
      <c r="U1030" s="17" t="inlineStr">
        <is>
          <t>slip_inventory_2026-08.csv; billing_transactions_2022_2026.csv</t>
        </is>
      </c>
    </row>
    <row r="1031">
      <c r="A1031" s="21">
        <f>'Src_Inventory'!A1119</f>
        <v/>
      </c>
      <c r="B1031" s="21">
        <f>'Src_Inventory'!B1119</f>
        <v/>
      </c>
      <c r="C1031" s="21">
        <f>'Src_Inventory'!G1119</f>
        <v/>
      </c>
      <c r="D1031" s="21">
        <f>"AC-"&amp;A1031</f>
        <v/>
      </c>
      <c r="E1031" s="21">
        <f>'Src_Inventory'!L1119</f>
        <v/>
      </c>
      <c r="F1031" s="21">
        <f>'Src_Inventory'!M1119</f>
        <v/>
      </c>
      <c r="G1031" s="21">
        <f>'Src_Inventory'!N1119</f>
        <v/>
      </c>
      <c r="H1031" s="22">
        <f>'Src_Inventory'!O1119</f>
        <v/>
      </c>
      <c r="I1031" s="22">
        <f>ROUNDUP(H1031,0)</f>
        <v/>
      </c>
      <c r="J1031" s="22">
        <f>'Src_Inventory'!E1119</f>
        <v/>
      </c>
      <c r="K1031" s="22">
        <f>MAX(I1031,J1031)</f>
        <v/>
      </c>
      <c r="L1031" s="23">
        <f>IF(C1031="COVERED",'Parameters &amp; Sources'!$B$11,'Parameters &amp; Sources'!$B$12)</f>
        <v/>
      </c>
      <c r="M1031" s="23">
        <f>K1031*L1031</f>
        <v/>
      </c>
      <c r="N1031" s="24">
        <f>COUNTIFS('Src_Billing_Aug'!$E$6:$E$774,A1031,'Src_Billing_Aug'!$D$6:$D$774,E1031)</f>
        <v/>
      </c>
      <c r="O1031" s="22">
        <f>IF(N1031=0,"",SUMIFS('Src_Billing_Aug'!$I$6:$I$774,'Src_Billing_Aug'!$E$6:$E$774,A1031,'Src_Billing_Aug'!$D$6:$D$774,E1031))</f>
        <v/>
      </c>
      <c r="P1031" s="23">
        <f>IF(N1031=0,"",SUMIFS('Src_Billing_Aug'!$L$6:$L$774,'Src_Billing_Aug'!$E$6:$E$774,A1031,'Src_Billing_Aug'!$D$6:$D$774,E1031))</f>
        <v/>
      </c>
      <c r="Q1031" s="23">
        <f>SUMIFS('Src_Billing_Aug'!$M$6:$M$774,'Src_Billing_Aug'!$E$6:$E$774,A1031,'Src_Billing_Aug'!$D$6:$D$774,E1031)</f>
        <v/>
      </c>
      <c r="R1031" s="23">
        <f>Q1031-M1031</f>
        <v/>
      </c>
      <c r="S1031" s="21">
        <f>IF(N1031=0,"MISSING CHARGE",IF(N1031&gt;1,"DUPLICATE CHARGE",IF(ABS(R1031)&lt;0.005,"MATCH","VARIANCE")))</f>
        <v/>
      </c>
      <c r="T1031" s="21">
        <f>IF(AND(C1031="COVERED",K1031&gt;'Parameters &amp; Sources'!$B$13),"BOARD REVIEW - OVER 40 FT","")</f>
        <v/>
      </c>
      <c r="U1031" s="21" t="inlineStr">
        <is>
          <t>slip_inventory_2026-08.csv; billing_transactions_2022_2026.csv</t>
        </is>
      </c>
    </row>
    <row r="1032">
      <c r="A1032" s="17">
        <f>'Src_Inventory'!A1120</f>
        <v/>
      </c>
      <c r="B1032" s="17">
        <f>'Src_Inventory'!B1120</f>
        <v/>
      </c>
      <c r="C1032" s="17">
        <f>'Src_Inventory'!G1120</f>
        <v/>
      </c>
      <c r="D1032" s="17">
        <f>"AC-"&amp;A1032</f>
        <v/>
      </c>
      <c r="E1032" s="17">
        <f>'Src_Inventory'!L1120</f>
        <v/>
      </c>
      <c r="F1032" s="17">
        <f>'Src_Inventory'!M1120</f>
        <v/>
      </c>
      <c r="G1032" s="17">
        <f>'Src_Inventory'!N1120</f>
        <v/>
      </c>
      <c r="H1032" s="18">
        <f>'Src_Inventory'!O1120</f>
        <v/>
      </c>
      <c r="I1032" s="18">
        <f>ROUNDUP(H1032,0)</f>
        <v/>
      </c>
      <c r="J1032" s="18">
        <f>'Src_Inventory'!E1120</f>
        <v/>
      </c>
      <c r="K1032" s="18">
        <f>MAX(I1032,J1032)</f>
        <v/>
      </c>
      <c r="L1032" s="19">
        <f>IF(C1032="COVERED",'Parameters &amp; Sources'!$B$11,'Parameters &amp; Sources'!$B$12)</f>
        <v/>
      </c>
      <c r="M1032" s="19">
        <f>K1032*L1032</f>
        <v/>
      </c>
      <c r="N1032" s="20">
        <f>COUNTIFS('Src_Billing_Aug'!$E$6:$E$774,A1032,'Src_Billing_Aug'!$D$6:$D$774,E1032)</f>
        <v/>
      </c>
      <c r="O1032" s="18">
        <f>IF(N1032=0,"",SUMIFS('Src_Billing_Aug'!$I$6:$I$774,'Src_Billing_Aug'!$E$6:$E$774,A1032,'Src_Billing_Aug'!$D$6:$D$774,E1032))</f>
        <v/>
      </c>
      <c r="P1032" s="19">
        <f>IF(N1032=0,"",SUMIFS('Src_Billing_Aug'!$L$6:$L$774,'Src_Billing_Aug'!$E$6:$E$774,A1032,'Src_Billing_Aug'!$D$6:$D$774,E1032))</f>
        <v/>
      </c>
      <c r="Q1032" s="19">
        <f>SUMIFS('Src_Billing_Aug'!$M$6:$M$774,'Src_Billing_Aug'!$E$6:$E$774,A1032,'Src_Billing_Aug'!$D$6:$D$774,E1032)</f>
        <v/>
      </c>
      <c r="R1032" s="19">
        <f>Q1032-M1032</f>
        <v/>
      </c>
      <c r="S1032" s="17">
        <f>IF(N1032=0,"MISSING CHARGE",IF(N1032&gt;1,"DUPLICATE CHARGE",IF(ABS(R1032)&lt;0.005,"MATCH","VARIANCE")))</f>
        <v/>
      </c>
      <c r="T1032" s="17">
        <f>IF(AND(C1032="COVERED",K1032&gt;'Parameters &amp; Sources'!$B$13),"BOARD REVIEW - OVER 40 FT","")</f>
        <v/>
      </c>
      <c r="U1032" s="17" t="inlineStr">
        <is>
          <t>slip_inventory_2026-08.csv; billing_transactions_2022_2026.csv</t>
        </is>
      </c>
    </row>
    <row r="1033">
      <c r="A1033" s="21">
        <f>'Src_Inventory'!A1121</f>
        <v/>
      </c>
      <c r="B1033" s="21">
        <f>'Src_Inventory'!B1121</f>
        <v/>
      </c>
      <c r="C1033" s="21">
        <f>'Src_Inventory'!G1121</f>
        <v/>
      </c>
      <c r="D1033" s="21">
        <f>"AC-"&amp;A1033</f>
        <v/>
      </c>
      <c r="E1033" s="21">
        <f>'Src_Inventory'!L1121</f>
        <v/>
      </c>
      <c r="F1033" s="21">
        <f>'Src_Inventory'!M1121</f>
        <v/>
      </c>
      <c r="G1033" s="21">
        <f>'Src_Inventory'!N1121</f>
        <v/>
      </c>
      <c r="H1033" s="22">
        <f>'Src_Inventory'!O1121</f>
        <v/>
      </c>
      <c r="I1033" s="22">
        <f>ROUNDUP(H1033,0)</f>
        <v/>
      </c>
      <c r="J1033" s="22">
        <f>'Src_Inventory'!E1121</f>
        <v/>
      </c>
      <c r="K1033" s="22">
        <f>MAX(I1033,J1033)</f>
        <v/>
      </c>
      <c r="L1033" s="23">
        <f>IF(C1033="COVERED",'Parameters &amp; Sources'!$B$11,'Parameters &amp; Sources'!$B$12)</f>
        <v/>
      </c>
      <c r="M1033" s="23">
        <f>K1033*L1033</f>
        <v/>
      </c>
      <c r="N1033" s="24">
        <f>COUNTIFS('Src_Billing_Aug'!$E$6:$E$774,A1033,'Src_Billing_Aug'!$D$6:$D$774,E1033)</f>
        <v/>
      </c>
      <c r="O1033" s="22">
        <f>IF(N1033=0,"",SUMIFS('Src_Billing_Aug'!$I$6:$I$774,'Src_Billing_Aug'!$E$6:$E$774,A1033,'Src_Billing_Aug'!$D$6:$D$774,E1033))</f>
        <v/>
      </c>
      <c r="P1033" s="23">
        <f>IF(N1033=0,"",SUMIFS('Src_Billing_Aug'!$L$6:$L$774,'Src_Billing_Aug'!$E$6:$E$774,A1033,'Src_Billing_Aug'!$D$6:$D$774,E1033))</f>
        <v/>
      </c>
      <c r="Q1033" s="23">
        <f>SUMIFS('Src_Billing_Aug'!$M$6:$M$774,'Src_Billing_Aug'!$E$6:$E$774,A1033,'Src_Billing_Aug'!$D$6:$D$774,E1033)</f>
        <v/>
      </c>
      <c r="R1033" s="23">
        <f>Q1033-M1033</f>
        <v/>
      </c>
      <c r="S1033" s="21">
        <f>IF(N1033=0,"MISSING CHARGE",IF(N1033&gt;1,"DUPLICATE CHARGE",IF(ABS(R1033)&lt;0.005,"MATCH","VARIANCE")))</f>
        <v/>
      </c>
      <c r="T1033" s="21">
        <f>IF(AND(C1033="COVERED",K1033&gt;'Parameters &amp; Sources'!$B$13),"BOARD REVIEW - OVER 40 FT","")</f>
        <v/>
      </c>
      <c r="U1033" s="21" t="inlineStr">
        <is>
          <t>slip_inventory_2026-08.csv; billing_transactions_2022_2026.csv</t>
        </is>
      </c>
    </row>
    <row r="1034">
      <c r="A1034" s="17">
        <f>'Src_Inventory'!A1122</f>
        <v/>
      </c>
      <c r="B1034" s="17">
        <f>'Src_Inventory'!B1122</f>
        <v/>
      </c>
      <c r="C1034" s="17">
        <f>'Src_Inventory'!G1122</f>
        <v/>
      </c>
      <c r="D1034" s="17">
        <f>"AC-"&amp;A1034</f>
        <v/>
      </c>
      <c r="E1034" s="17">
        <f>'Src_Inventory'!L1122</f>
        <v/>
      </c>
      <c r="F1034" s="17">
        <f>'Src_Inventory'!M1122</f>
        <v/>
      </c>
      <c r="G1034" s="17">
        <f>'Src_Inventory'!N1122</f>
        <v/>
      </c>
      <c r="H1034" s="18">
        <f>'Src_Inventory'!O1122</f>
        <v/>
      </c>
      <c r="I1034" s="18">
        <f>ROUNDUP(H1034,0)</f>
        <v/>
      </c>
      <c r="J1034" s="18">
        <f>'Src_Inventory'!E1122</f>
        <v/>
      </c>
      <c r="K1034" s="18">
        <f>MAX(I1034,J1034)</f>
        <v/>
      </c>
      <c r="L1034" s="19">
        <f>IF(C1034="COVERED",'Parameters &amp; Sources'!$B$11,'Parameters &amp; Sources'!$B$12)</f>
        <v/>
      </c>
      <c r="M1034" s="19">
        <f>K1034*L1034</f>
        <v/>
      </c>
      <c r="N1034" s="20">
        <f>COUNTIFS('Src_Billing_Aug'!$E$6:$E$774,A1034,'Src_Billing_Aug'!$D$6:$D$774,E1034)</f>
        <v/>
      </c>
      <c r="O1034" s="18">
        <f>IF(N1034=0,"",SUMIFS('Src_Billing_Aug'!$I$6:$I$774,'Src_Billing_Aug'!$E$6:$E$774,A1034,'Src_Billing_Aug'!$D$6:$D$774,E1034))</f>
        <v/>
      </c>
      <c r="P1034" s="19">
        <f>IF(N1034=0,"",SUMIFS('Src_Billing_Aug'!$L$6:$L$774,'Src_Billing_Aug'!$E$6:$E$774,A1034,'Src_Billing_Aug'!$D$6:$D$774,E1034))</f>
        <v/>
      </c>
      <c r="Q1034" s="19">
        <f>SUMIFS('Src_Billing_Aug'!$M$6:$M$774,'Src_Billing_Aug'!$E$6:$E$774,A1034,'Src_Billing_Aug'!$D$6:$D$774,E1034)</f>
        <v/>
      </c>
      <c r="R1034" s="19">
        <f>Q1034-M1034</f>
        <v/>
      </c>
      <c r="S1034" s="17">
        <f>IF(N1034=0,"MISSING CHARGE",IF(N1034&gt;1,"DUPLICATE CHARGE",IF(ABS(R1034)&lt;0.005,"MATCH","VARIANCE")))</f>
        <v/>
      </c>
      <c r="T1034" s="17">
        <f>IF(AND(C1034="COVERED",K1034&gt;'Parameters &amp; Sources'!$B$13),"BOARD REVIEW - OVER 40 FT","")</f>
        <v/>
      </c>
      <c r="U1034" s="17" t="inlineStr">
        <is>
          <t>slip_inventory_2026-08.csv; billing_transactions_2022_2026.csv</t>
        </is>
      </c>
    </row>
    <row r="1035">
      <c r="A1035" s="21">
        <f>'Src_Inventory'!A1123</f>
        <v/>
      </c>
      <c r="B1035" s="21">
        <f>'Src_Inventory'!B1123</f>
        <v/>
      </c>
      <c r="C1035" s="21">
        <f>'Src_Inventory'!G1123</f>
        <v/>
      </c>
      <c r="D1035" s="21">
        <f>"AC-"&amp;A1035</f>
        <v/>
      </c>
      <c r="E1035" s="21">
        <f>'Src_Inventory'!L1123</f>
        <v/>
      </c>
      <c r="F1035" s="21">
        <f>'Src_Inventory'!M1123</f>
        <v/>
      </c>
      <c r="G1035" s="21">
        <f>'Src_Inventory'!N1123</f>
        <v/>
      </c>
      <c r="H1035" s="22">
        <f>'Src_Inventory'!O1123</f>
        <v/>
      </c>
      <c r="I1035" s="22">
        <f>ROUNDUP(H1035,0)</f>
        <v/>
      </c>
      <c r="J1035" s="22">
        <f>'Src_Inventory'!E1123</f>
        <v/>
      </c>
      <c r="K1035" s="22">
        <f>MAX(I1035,J1035)</f>
        <v/>
      </c>
      <c r="L1035" s="23">
        <f>IF(C1035="COVERED",'Parameters &amp; Sources'!$B$11,'Parameters &amp; Sources'!$B$12)</f>
        <v/>
      </c>
      <c r="M1035" s="23">
        <f>K1035*L1035</f>
        <v/>
      </c>
      <c r="N1035" s="24">
        <f>COUNTIFS('Src_Billing_Aug'!$E$6:$E$774,A1035,'Src_Billing_Aug'!$D$6:$D$774,E1035)</f>
        <v/>
      </c>
      <c r="O1035" s="22">
        <f>IF(N1035=0,"",SUMIFS('Src_Billing_Aug'!$I$6:$I$774,'Src_Billing_Aug'!$E$6:$E$774,A1035,'Src_Billing_Aug'!$D$6:$D$774,E1035))</f>
        <v/>
      </c>
      <c r="P1035" s="23">
        <f>IF(N1035=0,"",SUMIFS('Src_Billing_Aug'!$L$6:$L$774,'Src_Billing_Aug'!$E$6:$E$774,A1035,'Src_Billing_Aug'!$D$6:$D$774,E1035))</f>
        <v/>
      </c>
      <c r="Q1035" s="23">
        <f>SUMIFS('Src_Billing_Aug'!$M$6:$M$774,'Src_Billing_Aug'!$E$6:$E$774,A1035,'Src_Billing_Aug'!$D$6:$D$774,E1035)</f>
        <v/>
      </c>
      <c r="R1035" s="23">
        <f>Q1035-M1035</f>
        <v/>
      </c>
      <c r="S1035" s="21">
        <f>IF(N1035=0,"MISSING CHARGE",IF(N1035&gt;1,"DUPLICATE CHARGE",IF(ABS(R1035)&lt;0.005,"MATCH","VARIANCE")))</f>
        <v/>
      </c>
      <c r="T1035" s="21">
        <f>IF(AND(C1035="COVERED",K1035&gt;'Parameters &amp; Sources'!$B$13),"BOARD REVIEW - OVER 40 FT","")</f>
        <v/>
      </c>
      <c r="U1035" s="21" t="inlineStr">
        <is>
          <t>slip_inventory_2026-08.csv; billing_transactions_2022_2026.csv</t>
        </is>
      </c>
    </row>
    <row r="1036">
      <c r="A1036" s="17">
        <f>'Src_Inventory'!A1124</f>
        <v/>
      </c>
      <c r="B1036" s="17">
        <f>'Src_Inventory'!B1124</f>
        <v/>
      </c>
      <c r="C1036" s="17">
        <f>'Src_Inventory'!G1124</f>
        <v/>
      </c>
      <c r="D1036" s="17">
        <f>"AC-"&amp;A1036</f>
        <v/>
      </c>
      <c r="E1036" s="17">
        <f>'Src_Inventory'!L1124</f>
        <v/>
      </c>
      <c r="F1036" s="17">
        <f>'Src_Inventory'!M1124</f>
        <v/>
      </c>
      <c r="G1036" s="17">
        <f>'Src_Inventory'!N1124</f>
        <v/>
      </c>
      <c r="H1036" s="18">
        <f>'Src_Inventory'!O1124</f>
        <v/>
      </c>
      <c r="I1036" s="18">
        <f>ROUNDUP(H1036,0)</f>
        <v/>
      </c>
      <c r="J1036" s="18">
        <f>'Src_Inventory'!E1124</f>
        <v/>
      </c>
      <c r="K1036" s="18">
        <f>MAX(I1036,J1036)</f>
        <v/>
      </c>
      <c r="L1036" s="19">
        <f>IF(C1036="COVERED",'Parameters &amp; Sources'!$B$11,'Parameters &amp; Sources'!$B$12)</f>
        <v/>
      </c>
      <c r="M1036" s="19">
        <f>K1036*L1036</f>
        <v/>
      </c>
      <c r="N1036" s="20">
        <f>COUNTIFS('Src_Billing_Aug'!$E$6:$E$774,A1036,'Src_Billing_Aug'!$D$6:$D$774,E1036)</f>
        <v/>
      </c>
      <c r="O1036" s="18">
        <f>IF(N1036=0,"",SUMIFS('Src_Billing_Aug'!$I$6:$I$774,'Src_Billing_Aug'!$E$6:$E$774,A1036,'Src_Billing_Aug'!$D$6:$D$774,E1036))</f>
        <v/>
      </c>
      <c r="P1036" s="19">
        <f>IF(N1036=0,"",SUMIFS('Src_Billing_Aug'!$L$6:$L$774,'Src_Billing_Aug'!$E$6:$E$774,A1036,'Src_Billing_Aug'!$D$6:$D$774,E1036))</f>
        <v/>
      </c>
      <c r="Q1036" s="19">
        <f>SUMIFS('Src_Billing_Aug'!$M$6:$M$774,'Src_Billing_Aug'!$E$6:$E$774,A1036,'Src_Billing_Aug'!$D$6:$D$774,E1036)</f>
        <v/>
      </c>
      <c r="R1036" s="19">
        <f>Q1036-M1036</f>
        <v/>
      </c>
      <c r="S1036" s="17">
        <f>IF(N1036=0,"MISSING CHARGE",IF(N1036&gt;1,"DUPLICATE CHARGE",IF(ABS(R1036)&lt;0.005,"MATCH","VARIANCE")))</f>
        <v/>
      </c>
      <c r="T1036" s="17">
        <f>IF(AND(C1036="COVERED",K1036&gt;'Parameters &amp; Sources'!$B$13),"BOARD REVIEW - OVER 40 FT","")</f>
        <v/>
      </c>
      <c r="U1036" s="17" t="inlineStr">
        <is>
          <t>slip_inventory_2026-08.csv; billing_transactions_2022_2026.csv</t>
        </is>
      </c>
    </row>
    <row r="1037">
      <c r="A1037" s="21">
        <f>'Src_Inventory'!A1125</f>
        <v/>
      </c>
      <c r="B1037" s="21">
        <f>'Src_Inventory'!B1125</f>
        <v/>
      </c>
      <c r="C1037" s="21">
        <f>'Src_Inventory'!G1125</f>
        <v/>
      </c>
      <c r="D1037" s="21">
        <f>"AC-"&amp;A1037</f>
        <v/>
      </c>
      <c r="E1037" s="21">
        <f>'Src_Inventory'!L1125</f>
        <v/>
      </c>
      <c r="F1037" s="21">
        <f>'Src_Inventory'!M1125</f>
        <v/>
      </c>
      <c r="G1037" s="21">
        <f>'Src_Inventory'!N1125</f>
        <v/>
      </c>
      <c r="H1037" s="22">
        <f>'Src_Inventory'!O1125</f>
        <v/>
      </c>
      <c r="I1037" s="22">
        <f>ROUNDUP(H1037,0)</f>
        <v/>
      </c>
      <c r="J1037" s="22">
        <f>'Src_Inventory'!E1125</f>
        <v/>
      </c>
      <c r="K1037" s="22">
        <f>MAX(I1037,J1037)</f>
        <v/>
      </c>
      <c r="L1037" s="23">
        <f>IF(C1037="COVERED",'Parameters &amp; Sources'!$B$11,'Parameters &amp; Sources'!$B$12)</f>
        <v/>
      </c>
      <c r="M1037" s="23">
        <f>K1037*L1037</f>
        <v/>
      </c>
      <c r="N1037" s="24">
        <f>COUNTIFS('Src_Billing_Aug'!$E$6:$E$774,A1037,'Src_Billing_Aug'!$D$6:$D$774,E1037)</f>
        <v/>
      </c>
      <c r="O1037" s="22">
        <f>IF(N1037=0,"",SUMIFS('Src_Billing_Aug'!$I$6:$I$774,'Src_Billing_Aug'!$E$6:$E$774,A1037,'Src_Billing_Aug'!$D$6:$D$774,E1037))</f>
        <v/>
      </c>
      <c r="P1037" s="23">
        <f>IF(N1037=0,"",SUMIFS('Src_Billing_Aug'!$L$6:$L$774,'Src_Billing_Aug'!$E$6:$E$774,A1037,'Src_Billing_Aug'!$D$6:$D$774,E1037))</f>
        <v/>
      </c>
      <c r="Q1037" s="23">
        <f>SUMIFS('Src_Billing_Aug'!$M$6:$M$774,'Src_Billing_Aug'!$E$6:$E$774,A1037,'Src_Billing_Aug'!$D$6:$D$774,E1037)</f>
        <v/>
      </c>
      <c r="R1037" s="23">
        <f>Q1037-M1037</f>
        <v/>
      </c>
      <c r="S1037" s="21">
        <f>IF(N1037=0,"MISSING CHARGE",IF(N1037&gt;1,"DUPLICATE CHARGE",IF(ABS(R1037)&lt;0.005,"MATCH","VARIANCE")))</f>
        <v/>
      </c>
      <c r="T1037" s="21">
        <f>IF(AND(C1037="COVERED",K1037&gt;'Parameters &amp; Sources'!$B$13),"BOARD REVIEW - OVER 40 FT","")</f>
        <v/>
      </c>
      <c r="U1037" s="21" t="inlineStr">
        <is>
          <t>slip_inventory_2026-08.csv; billing_transactions_2022_2026.csv</t>
        </is>
      </c>
    </row>
    <row r="1038">
      <c r="A1038" s="17">
        <f>'Src_Inventory'!A1126</f>
        <v/>
      </c>
      <c r="B1038" s="17">
        <f>'Src_Inventory'!B1126</f>
        <v/>
      </c>
      <c r="C1038" s="17">
        <f>'Src_Inventory'!G1126</f>
        <v/>
      </c>
      <c r="D1038" s="17">
        <f>"AC-"&amp;A1038</f>
        <v/>
      </c>
      <c r="E1038" s="17">
        <f>'Src_Inventory'!L1126</f>
        <v/>
      </c>
      <c r="F1038" s="17">
        <f>'Src_Inventory'!M1126</f>
        <v/>
      </c>
      <c r="G1038" s="17">
        <f>'Src_Inventory'!N1126</f>
        <v/>
      </c>
      <c r="H1038" s="18">
        <f>'Src_Inventory'!O1126</f>
        <v/>
      </c>
      <c r="I1038" s="18">
        <f>ROUNDUP(H1038,0)</f>
        <v/>
      </c>
      <c r="J1038" s="18">
        <f>'Src_Inventory'!E1126</f>
        <v/>
      </c>
      <c r="K1038" s="18">
        <f>MAX(I1038,J1038)</f>
        <v/>
      </c>
      <c r="L1038" s="19">
        <f>IF(C1038="COVERED",'Parameters &amp; Sources'!$B$11,'Parameters &amp; Sources'!$B$12)</f>
        <v/>
      </c>
      <c r="M1038" s="19">
        <f>K1038*L1038</f>
        <v/>
      </c>
      <c r="N1038" s="20">
        <f>COUNTIFS('Src_Billing_Aug'!$E$6:$E$774,A1038,'Src_Billing_Aug'!$D$6:$D$774,E1038)</f>
        <v/>
      </c>
      <c r="O1038" s="18">
        <f>IF(N1038=0,"",SUMIFS('Src_Billing_Aug'!$I$6:$I$774,'Src_Billing_Aug'!$E$6:$E$774,A1038,'Src_Billing_Aug'!$D$6:$D$774,E1038))</f>
        <v/>
      </c>
      <c r="P1038" s="19">
        <f>IF(N1038=0,"",SUMIFS('Src_Billing_Aug'!$L$6:$L$774,'Src_Billing_Aug'!$E$6:$E$774,A1038,'Src_Billing_Aug'!$D$6:$D$774,E1038))</f>
        <v/>
      </c>
      <c r="Q1038" s="19">
        <f>SUMIFS('Src_Billing_Aug'!$M$6:$M$774,'Src_Billing_Aug'!$E$6:$E$774,A1038,'Src_Billing_Aug'!$D$6:$D$774,E1038)</f>
        <v/>
      </c>
      <c r="R1038" s="19">
        <f>Q1038-M1038</f>
        <v/>
      </c>
      <c r="S1038" s="17">
        <f>IF(N1038=0,"MISSING CHARGE",IF(N1038&gt;1,"DUPLICATE CHARGE",IF(ABS(R1038)&lt;0.005,"MATCH","VARIANCE")))</f>
        <v/>
      </c>
      <c r="T1038" s="17">
        <f>IF(AND(C1038="COVERED",K1038&gt;'Parameters &amp; Sources'!$B$13),"BOARD REVIEW - OVER 40 FT","")</f>
        <v/>
      </c>
      <c r="U1038" s="17" t="inlineStr">
        <is>
          <t>slip_inventory_2026-08.csv; billing_transactions_2022_2026.csv</t>
        </is>
      </c>
    </row>
    <row r="1039">
      <c r="A1039" s="21">
        <f>'Src_Inventory'!A1127</f>
        <v/>
      </c>
      <c r="B1039" s="21">
        <f>'Src_Inventory'!B1127</f>
        <v/>
      </c>
      <c r="C1039" s="21">
        <f>'Src_Inventory'!G1127</f>
        <v/>
      </c>
      <c r="D1039" s="21">
        <f>"AC-"&amp;A1039</f>
        <v/>
      </c>
      <c r="E1039" s="21">
        <f>'Src_Inventory'!L1127</f>
        <v/>
      </c>
      <c r="F1039" s="21">
        <f>'Src_Inventory'!M1127</f>
        <v/>
      </c>
      <c r="G1039" s="21">
        <f>'Src_Inventory'!N1127</f>
        <v/>
      </c>
      <c r="H1039" s="22">
        <f>'Src_Inventory'!O1127</f>
        <v/>
      </c>
      <c r="I1039" s="22">
        <f>ROUNDUP(H1039,0)</f>
        <v/>
      </c>
      <c r="J1039" s="22">
        <f>'Src_Inventory'!E1127</f>
        <v/>
      </c>
      <c r="K1039" s="22">
        <f>MAX(I1039,J1039)</f>
        <v/>
      </c>
      <c r="L1039" s="23">
        <f>IF(C1039="COVERED",'Parameters &amp; Sources'!$B$11,'Parameters &amp; Sources'!$B$12)</f>
        <v/>
      </c>
      <c r="M1039" s="23">
        <f>K1039*L1039</f>
        <v/>
      </c>
      <c r="N1039" s="24">
        <f>COUNTIFS('Src_Billing_Aug'!$E$6:$E$774,A1039,'Src_Billing_Aug'!$D$6:$D$774,E1039)</f>
        <v/>
      </c>
      <c r="O1039" s="22">
        <f>IF(N1039=0,"",SUMIFS('Src_Billing_Aug'!$I$6:$I$774,'Src_Billing_Aug'!$E$6:$E$774,A1039,'Src_Billing_Aug'!$D$6:$D$774,E1039))</f>
        <v/>
      </c>
      <c r="P1039" s="23">
        <f>IF(N1039=0,"",SUMIFS('Src_Billing_Aug'!$L$6:$L$774,'Src_Billing_Aug'!$E$6:$E$774,A1039,'Src_Billing_Aug'!$D$6:$D$774,E1039))</f>
        <v/>
      </c>
      <c r="Q1039" s="23">
        <f>SUMIFS('Src_Billing_Aug'!$M$6:$M$774,'Src_Billing_Aug'!$E$6:$E$774,A1039,'Src_Billing_Aug'!$D$6:$D$774,E1039)</f>
        <v/>
      </c>
      <c r="R1039" s="23">
        <f>Q1039-M1039</f>
        <v/>
      </c>
      <c r="S1039" s="21">
        <f>IF(N1039=0,"MISSING CHARGE",IF(N1039&gt;1,"DUPLICATE CHARGE",IF(ABS(R1039)&lt;0.005,"MATCH","VARIANCE")))</f>
        <v/>
      </c>
      <c r="T1039" s="21">
        <f>IF(AND(C1039="COVERED",K1039&gt;'Parameters &amp; Sources'!$B$13),"BOARD REVIEW - OVER 40 FT","")</f>
        <v/>
      </c>
      <c r="U1039" s="21" t="inlineStr">
        <is>
          <t>slip_inventory_2026-08.csv; billing_transactions_2022_2026.csv</t>
        </is>
      </c>
    </row>
    <row r="1040">
      <c r="A1040" s="17">
        <f>'Src_Inventory'!A1128</f>
        <v/>
      </c>
      <c r="B1040" s="17">
        <f>'Src_Inventory'!B1128</f>
        <v/>
      </c>
      <c r="C1040" s="17">
        <f>'Src_Inventory'!G1128</f>
        <v/>
      </c>
      <c r="D1040" s="17">
        <f>"AC-"&amp;A1040</f>
        <v/>
      </c>
      <c r="E1040" s="17">
        <f>'Src_Inventory'!L1128</f>
        <v/>
      </c>
      <c r="F1040" s="17">
        <f>'Src_Inventory'!M1128</f>
        <v/>
      </c>
      <c r="G1040" s="17">
        <f>'Src_Inventory'!N1128</f>
        <v/>
      </c>
      <c r="H1040" s="18">
        <f>'Src_Inventory'!O1128</f>
        <v/>
      </c>
      <c r="I1040" s="18">
        <f>ROUNDUP(H1040,0)</f>
        <v/>
      </c>
      <c r="J1040" s="18">
        <f>'Src_Inventory'!E1128</f>
        <v/>
      </c>
      <c r="K1040" s="18">
        <f>MAX(I1040,J1040)</f>
        <v/>
      </c>
      <c r="L1040" s="19">
        <f>IF(C1040="COVERED",'Parameters &amp; Sources'!$B$11,'Parameters &amp; Sources'!$B$12)</f>
        <v/>
      </c>
      <c r="M1040" s="19">
        <f>K1040*L1040</f>
        <v/>
      </c>
      <c r="N1040" s="20">
        <f>COUNTIFS('Src_Billing_Aug'!$E$6:$E$774,A1040,'Src_Billing_Aug'!$D$6:$D$774,E1040)</f>
        <v/>
      </c>
      <c r="O1040" s="18">
        <f>IF(N1040=0,"",SUMIFS('Src_Billing_Aug'!$I$6:$I$774,'Src_Billing_Aug'!$E$6:$E$774,A1040,'Src_Billing_Aug'!$D$6:$D$774,E1040))</f>
        <v/>
      </c>
      <c r="P1040" s="19">
        <f>IF(N1040=0,"",SUMIFS('Src_Billing_Aug'!$L$6:$L$774,'Src_Billing_Aug'!$E$6:$E$774,A1040,'Src_Billing_Aug'!$D$6:$D$774,E1040))</f>
        <v/>
      </c>
      <c r="Q1040" s="19">
        <f>SUMIFS('Src_Billing_Aug'!$M$6:$M$774,'Src_Billing_Aug'!$E$6:$E$774,A1040,'Src_Billing_Aug'!$D$6:$D$774,E1040)</f>
        <v/>
      </c>
      <c r="R1040" s="19">
        <f>Q1040-M1040</f>
        <v/>
      </c>
      <c r="S1040" s="17">
        <f>IF(N1040=0,"MISSING CHARGE",IF(N1040&gt;1,"DUPLICATE CHARGE",IF(ABS(R1040)&lt;0.005,"MATCH","VARIANCE")))</f>
        <v/>
      </c>
      <c r="T1040" s="17">
        <f>IF(AND(C1040="COVERED",K1040&gt;'Parameters &amp; Sources'!$B$13),"BOARD REVIEW - OVER 40 FT","")</f>
        <v/>
      </c>
      <c r="U1040" s="17" t="inlineStr">
        <is>
          <t>slip_inventory_2026-08.csv; billing_transactions_2022_2026.csv</t>
        </is>
      </c>
    </row>
    <row r="1041">
      <c r="A1041" s="21">
        <f>'Src_Inventory'!A1129</f>
        <v/>
      </c>
      <c r="B1041" s="21">
        <f>'Src_Inventory'!B1129</f>
        <v/>
      </c>
      <c r="C1041" s="21">
        <f>'Src_Inventory'!G1129</f>
        <v/>
      </c>
      <c r="D1041" s="21">
        <f>"AC-"&amp;A1041</f>
        <v/>
      </c>
      <c r="E1041" s="21">
        <f>'Src_Inventory'!L1129</f>
        <v/>
      </c>
      <c r="F1041" s="21">
        <f>'Src_Inventory'!M1129</f>
        <v/>
      </c>
      <c r="G1041" s="21">
        <f>'Src_Inventory'!N1129</f>
        <v/>
      </c>
      <c r="H1041" s="22">
        <f>'Src_Inventory'!O1129</f>
        <v/>
      </c>
      <c r="I1041" s="22">
        <f>ROUNDUP(H1041,0)</f>
        <v/>
      </c>
      <c r="J1041" s="22">
        <f>'Src_Inventory'!E1129</f>
        <v/>
      </c>
      <c r="K1041" s="22">
        <f>MAX(I1041,J1041)</f>
        <v/>
      </c>
      <c r="L1041" s="23">
        <f>IF(C1041="COVERED",'Parameters &amp; Sources'!$B$11,'Parameters &amp; Sources'!$B$12)</f>
        <v/>
      </c>
      <c r="M1041" s="23">
        <f>K1041*L1041</f>
        <v/>
      </c>
      <c r="N1041" s="24">
        <f>COUNTIFS('Src_Billing_Aug'!$E$6:$E$774,A1041,'Src_Billing_Aug'!$D$6:$D$774,E1041)</f>
        <v/>
      </c>
      <c r="O1041" s="22">
        <f>IF(N1041=0,"",SUMIFS('Src_Billing_Aug'!$I$6:$I$774,'Src_Billing_Aug'!$E$6:$E$774,A1041,'Src_Billing_Aug'!$D$6:$D$774,E1041))</f>
        <v/>
      </c>
      <c r="P1041" s="23">
        <f>IF(N1041=0,"",SUMIFS('Src_Billing_Aug'!$L$6:$L$774,'Src_Billing_Aug'!$E$6:$E$774,A1041,'Src_Billing_Aug'!$D$6:$D$774,E1041))</f>
        <v/>
      </c>
      <c r="Q1041" s="23">
        <f>SUMIFS('Src_Billing_Aug'!$M$6:$M$774,'Src_Billing_Aug'!$E$6:$E$774,A1041,'Src_Billing_Aug'!$D$6:$D$774,E1041)</f>
        <v/>
      </c>
      <c r="R1041" s="23">
        <f>Q1041-M1041</f>
        <v/>
      </c>
      <c r="S1041" s="21">
        <f>IF(N1041=0,"MISSING CHARGE",IF(N1041&gt;1,"DUPLICATE CHARGE",IF(ABS(R1041)&lt;0.005,"MATCH","VARIANCE")))</f>
        <v/>
      </c>
      <c r="T1041" s="21">
        <f>IF(AND(C1041="COVERED",K1041&gt;'Parameters &amp; Sources'!$B$13),"BOARD REVIEW - OVER 40 FT","")</f>
        <v/>
      </c>
      <c r="U1041" s="21" t="inlineStr">
        <is>
          <t>slip_inventory_2026-08.csv; billing_transactions_2022_2026.csv</t>
        </is>
      </c>
    </row>
    <row r="1042">
      <c r="A1042" s="17">
        <f>'Src_Inventory'!A1130</f>
        <v/>
      </c>
      <c r="B1042" s="17">
        <f>'Src_Inventory'!B1130</f>
        <v/>
      </c>
      <c r="C1042" s="17">
        <f>'Src_Inventory'!G1130</f>
        <v/>
      </c>
      <c r="D1042" s="17">
        <f>"AC-"&amp;A1042</f>
        <v/>
      </c>
      <c r="E1042" s="17">
        <f>'Src_Inventory'!L1130</f>
        <v/>
      </c>
      <c r="F1042" s="17">
        <f>'Src_Inventory'!M1130</f>
        <v/>
      </c>
      <c r="G1042" s="17">
        <f>'Src_Inventory'!N1130</f>
        <v/>
      </c>
      <c r="H1042" s="18">
        <f>'Src_Inventory'!O1130</f>
        <v/>
      </c>
      <c r="I1042" s="18">
        <f>ROUNDUP(H1042,0)</f>
        <v/>
      </c>
      <c r="J1042" s="18">
        <f>'Src_Inventory'!E1130</f>
        <v/>
      </c>
      <c r="K1042" s="18">
        <f>MAX(I1042,J1042)</f>
        <v/>
      </c>
      <c r="L1042" s="19">
        <f>IF(C1042="COVERED",'Parameters &amp; Sources'!$B$11,'Parameters &amp; Sources'!$B$12)</f>
        <v/>
      </c>
      <c r="M1042" s="19">
        <f>K1042*L1042</f>
        <v/>
      </c>
      <c r="N1042" s="20">
        <f>COUNTIFS('Src_Billing_Aug'!$E$6:$E$774,A1042,'Src_Billing_Aug'!$D$6:$D$774,E1042)</f>
        <v/>
      </c>
      <c r="O1042" s="18">
        <f>IF(N1042=0,"",SUMIFS('Src_Billing_Aug'!$I$6:$I$774,'Src_Billing_Aug'!$E$6:$E$774,A1042,'Src_Billing_Aug'!$D$6:$D$774,E1042))</f>
        <v/>
      </c>
      <c r="P1042" s="19">
        <f>IF(N1042=0,"",SUMIFS('Src_Billing_Aug'!$L$6:$L$774,'Src_Billing_Aug'!$E$6:$E$774,A1042,'Src_Billing_Aug'!$D$6:$D$774,E1042))</f>
        <v/>
      </c>
      <c r="Q1042" s="19">
        <f>SUMIFS('Src_Billing_Aug'!$M$6:$M$774,'Src_Billing_Aug'!$E$6:$E$774,A1042,'Src_Billing_Aug'!$D$6:$D$774,E1042)</f>
        <v/>
      </c>
      <c r="R1042" s="19">
        <f>Q1042-M1042</f>
        <v/>
      </c>
      <c r="S1042" s="17">
        <f>IF(N1042=0,"MISSING CHARGE",IF(N1042&gt;1,"DUPLICATE CHARGE",IF(ABS(R1042)&lt;0.005,"MATCH","VARIANCE")))</f>
        <v/>
      </c>
      <c r="T1042" s="17">
        <f>IF(AND(C1042="COVERED",K1042&gt;'Parameters &amp; Sources'!$B$13),"BOARD REVIEW - OVER 40 FT","")</f>
        <v/>
      </c>
      <c r="U1042" s="17" t="inlineStr">
        <is>
          <t>slip_inventory_2026-08.csv; billing_transactions_2022_2026.csv</t>
        </is>
      </c>
    </row>
    <row r="1043">
      <c r="A1043" s="21">
        <f>'Src_Inventory'!A1131</f>
        <v/>
      </c>
      <c r="B1043" s="21">
        <f>'Src_Inventory'!B1131</f>
        <v/>
      </c>
      <c r="C1043" s="21">
        <f>'Src_Inventory'!G1131</f>
        <v/>
      </c>
      <c r="D1043" s="21">
        <f>"AC-"&amp;A1043</f>
        <v/>
      </c>
      <c r="E1043" s="21">
        <f>'Src_Inventory'!L1131</f>
        <v/>
      </c>
      <c r="F1043" s="21">
        <f>'Src_Inventory'!M1131</f>
        <v/>
      </c>
      <c r="G1043" s="21">
        <f>'Src_Inventory'!N1131</f>
        <v/>
      </c>
      <c r="H1043" s="22">
        <f>'Src_Inventory'!O1131</f>
        <v/>
      </c>
      <c r="I1043" s="22">
        <f>ROUNDUP(H1043,0)</f>
        <v/>
      </c>
      <c r="J1043" s="22">
        <f>'Src_Inventory'!E1131</f>
        <v/>
      </c>
      <c r="K1043" s="22">
        <f>MAX(I1043,J1043)</f>
        <v/>
      </c>
      <c r="L1043" s="23">
        <f>IF(C1043="COVERED",'Parameters &amp; Sources'!$B$11,'Parameters &amp; Sources'!$B$12)</f>
        <v/>
      </c>
      <c r="M1043" s="23">
        <f>K1043*L1043</f>
        <v/>
      </c>
      <c r="N1043" s="24">
        <f>COUNTIFS('Src_Billing_Aug'!$E$6:$E$774,A1043,'Src_Billing_Aug'!$D$6:$D$774,E1043)</f>
        <v/>
      </c>
      <c r="O1043" s="22">
        <f>IF(N1043=0,"",SUMIFS('Src_Billing_Aug'!$I$6:$I$774,'Src_Billing_Aug'!$E$6:$E$774,A1043,'Src_Billing_Aug'!$D$6:$D$774,E1043))</f>
        <v/>
      </c>
      <c r="P1043" s="23">
        <f>IF(N1043=0,"",SUMIFS('Src_Billing_Aug'!$L$6:$L$774,'Src_Billing_Aug'!$E$6:$E$774,A1043,'Src_Billing_Aug'!$D$6:$D$774,E1043))</f>
        <v/>
      </c>
      <c r="Q1043" s="23">
        <f>SUMIFS('Src_Billing_Aug'!$M$6:$M$774,'Src_Billing_Aug'!$E$6:$E$774,A1043,'Src_Billing_Aug'!$D$6:$D$774,E1043)</f>
        <v/>
      </c>
      <c r="R1043" s="23">
        <f>Q1043-M1043</f>
        <v/>
      </c>
      <c r="S1043" s="21">
        <f>IF(N1043=0,"MISSING CHARGE",IF(N1043&gt;1,"DUPLICATE CHARGE",IF(ABS(R1043)&lt;0.005,"MATCH","VARIANCE")))</f>
        <v/>
      </c>
      <c r="T1043" s="21">
        <f>IF(AND(C1043="COVERED",K1043&gt;'Parameters &amp; Sources'!$B$13),"BOARD REVIEW - OVER 40 FT","")</f>
        <v/>
      </c>
      <c r="U1043" s="21" t="inlineStr">
        <is>
          <t>slip_inventory_2026-08.csv; billing_transactions_2022_2026.csv</t>
        </is>
      </c>
    </row>
    <row r="1044">
      <c r="A1044" s="17">
        <f>'Src_Inventory'!A1132</f>
        <v/>
      </c>
      <c r="B1044" s="17">
        <f>'Src_Inventory'!B1132</f>
        <v/>
      </c>
      <c r="C1044" s="17">
        <f>'Src_Inventory'!G1132</f>
        <v/>
      </c>
      <c r="D1044" s="17">
        <f>"AC-"&amp;A1044</f>
        <v/>
      </c>
      <c r="E1044" s="17">
        <f>'Src_Inventory'!L1132</f>
        <v/>
      </c>
      <c r="F1044" s="17">
        <f>'Src_Inventory'!M1132</f>
        <v/>
      </c>
      <c r="G1044" s="17">
        <f>'Src_Inventory'!N1132</f>
        <v/>
      </c>
      <c r="H1044" s="18">
        <f>'Src_Inventory'!O1132</f>
        <v/>
      </c>
      <c r="I1044" s="18">
        <f>ROUNDUP(H1044,0)</f>
        <v/>
      </c>
      <c r="J1044" s="18">
        <f>'Src_Inventory'!E1132</f>
        <v/>
      </c>
      <c r="K1044" s="18">
        <f>MAX(I1044,J1044)</f>
        <v/>
      </c>
      <c r="L1044" s="19">
        <f>IF(C1044="COVERED",'Parameters &amp; Sources'!$B$11,'Parameters &amp; Sources'!$B$12)</f>
        <v/>
      </c>
      <c r="M1044" s="19">
        <f>K1044*L1044</f>
        <v/>
      </c>
      <c r="N1044" s="20">
        <f>COUNTIFS('Src_Billing_Aug'!$E$6:$E$774,A1044,'Src_Billing_Aug'!$D$6:$D$774,E1044)</f>
        <v/>
      </c>
      <c r="O1044" s="18">
        <f>IF(N1044=0,"",SUMIFS('Src_Billing_Aug'!$I$6:$I$774,'Src_Billing_Aug'!$E$6:$E$774,A1044,'Src_Billing_Aug'!$D$6:$D$774,E1044))</f>
        <v/>
      </c>
      <c r="P1044" s="19">
        <f>IF(N1044=0,"",SUMIFS('Src_Billing_Aug'!$L$6:$L$774,'Src_Billing_Aug'!$E$6:$E$774,A1044,'Src_Billing_Aug'!$D$6:$D$774,E1044))</f>
        <v/>
      </c>
      <c r="Q1044" s="19">
        <f>SUMIFS('Src_Billing_Aug'!$M$6:$M$774,'Src_Billing_Aug'!$E$6:$E$774,A1044,'Src_Billing_Aug'!$D$6:$D$774,E1044)</f>
        <v/>
      </c>
      <c r="R1044" s="19">
        <f>Q1044-M1044</f>
        <v/>
      </c>
      <c r="S1044" s="17">
        <f>IF(N1044=0,"MISSING CHARGE",IF(N1044&gt;1,"DUPLICATE CHARGE",IF(ABS(R1044)&lt;0.005,"MATCH","VARIANCE")))</f>
        <v/>
      </c>
      <c r="T1044" s="17">
        <f>IF(AND(C1044="COVERED",K1044&gt;'Parameters &amp; Sources'!$B$13),"BOARD REVIEW - OVER 40 FT","")</f>
        <v/>
      </c>
      <c r="U1044" s="17" t="inlineStr">
        <is>
          <t>slip_inventory_2026-08.csv; billing_transactions_2022_2026.csv</t>
        </is>
      </c>
    </row>
    <row r="1045">
      <c r="A1045" s="21">
        <f>'Src_Inventory'!A1133</f>
        <v/>
      </c>
      <c r="B1045" s="21">
        <f>'Src_Inventory'!B1133</f>
        <v/>
      </c>
      <c r="C1045" s="21">
        <f>'Src_Inventory'!G1133</f>
        <v/>
      </c>
      <c r="D1045" s="21">
        <f>"AC-"&amp;A1045</f>
        <v/>
      </c>
      <c r="E1045" s="21">
        <f>'Src_Inventory'!L1133</f>
        <v/>
      </c>
      <c r="F1045" s="21">
        <f>'Src_Inventory'!M1133</f>
        <v/>
      </c>
      <c r="G1045" s="21">
        <f>'Src_Inventory'!N1133</f>
        <v/>
      </c>
      <c r="H1045" s="22">
        <f>'Src_Inventory'!O1133</f>
        <v/>
      </c>
      <c r="I1045" s="22">
        <f>ROUNDUP(H1045,0)</f>
        <v/>
      </c>
      <c r="J1045" s="22">
        <f>'Src_Inventory'!E1133</f>
        <v/>
      </c>
      <c r="K1045" s="22">
        <f>MAX(I1045,J1045)</f>
        <v/>
      </c>
      <c r="L1045" s="23">
        <f>IF(C1045="COVERED",'Parameters &amp; Sources'!$B$11,'Parameters &amp; Sources'!$B$12)</f>
        <v/>
      </c>
      <c r="M1045" s="23">
        <f>K1045*L1045</f>
        <v/>
      </c>
      <c r="N1045" s="24">
        <f>COUNTIFS('Src_Billing_Aug'!$E$6:$E$774,A1045,'Src_Billing_Aug'!$D$6:$D$774,E1045)</f>
        <v/>
      </c>
      <c r="O1045" s="22">
        <f>IF(N1045=0,"",SUMIFS('Src_Billing_Aug'!$I$6:$I$774,'Src_Billing_Aug'!$E$6:$E$774,A1045,'Src_Billing_Aug'!$D$6:$D$774,E1045))</f>
        <v/>
      </c>
      <c r="P1045" s="23">
        <f>IF(N1045=0,"",SUMIFS('Src_Billing_Aug'!$L$6:$L$774,'Src_Billing_Aug'!$E$6:$E$774,A1045,'Src_Billing_Aug'!$D$6:$D$774,E1045))</f>
        <v/>
      </c>
      <c r="Q1045" s="23">
        <f>SUMIFS('Src_Billing_Aug'!$M$6:$M$774,'Src_Billing_Aug'!$E$6:$E$774,A1045,'Src_Billing_Aug'!$D$6:$D$774,E1045)</f>
        <v/>
      </c>
      <c r="R1045" s="23">
        <f>Q1045-M1045</f>
        <v/>
      </c>
      <c r="S1045" s="21">
        <f>IF(N1045=0,"MISSING CHARGE",IF(N1045&gt;1,"DUPLICATE CHARGE",IF(ABS(R1045)&lt;0.005,"MATCH","VARIANCE")))</f>
        <v/>
      </c>
      <c r="T1045" s="21">
        <f>IF(AND(C1045="COVERED",K1045&gt;'Parameters &amp; Sources'!$B$13),"BOARD REVIEW - OVER 40 FT","")</f>
        <v/>
      </c>
      <c r="U1045" s="21" t="inlineStr">
        <is>
          <t>slip_inventory_2026-08.csv; billing_transactions_2022_2026.csv</t>
        </is>
      </c>
    </row>
    <row r="1046">
      <c r="A1046" s="17">
        <f>'Src_Inventory'!A1134</f>
        <v/>
      </c>
      <c r="B1046" s="17">
        <f>'Src_Inventory'!B1134</f>
        <v/>
      </c>
      <c r="C1046" s="17">
        <f>'Src_Inventory'!G1134</f>
        <v/>
      </c>
      <c r="D1046" s="17">
        <f>"AC-"&amp;A1046</f>
        <v/>
      </c>
      <c r="E1046" s="17">
        <f>'Src_Inventory'!L1134</f>
        <v/>
      </c>
      <c r="F1046" s="17">
        <f>'Src_Inventory'!M1134</f>
        <v/>
      </c>
      <c r="G1046" s="17">
        <f>'Src_Inventory'!N1134</f>
        <v/>
      </c>
      <c r="H1046" s="18">
        <f>'Src_Inventory'!O1134</f>
        <v/>
      </c>
      <c r="I1046" s="18">
        <f>ROUNDUP(H1046,0)</f>
        <v/>
      </c>
      <c r="J1046" s="18">
        <f>'Src_Inventory'!E1134</f>
        <v/>
      </c>
      <c r="K1046" s="18">
        <f>MAX(I1046,J1046)</f>
        <v/>
      </c>
      <c r="L1046" s="19">
        <f>IF(C1046="COVERED",'Parameters &amp; Sources'!$B$11,'Parameters &amp; Sources'!$B$12)</f>
        <v/>
      </c>
      <c r="M1046" s="19">
        <f>K1046*L1046</f>
        <v/>
      </c>
      <c r="N1046" s="20">
        <f>COUNTIFS('Src_Billing_Aug'!$E$6:$E$774,A1046,'Src_Billing_Aug'!$D$6:$D$774,E1046)</f>
        <v/>
      </c>
      <c r="O1046" s="18">
        <f>IF(N1046=0,"",SUMIFS('Src_Billing_Aug'!$I$6:$I$774,'Src_Billing_Aug'!$E$6:$E$774,A1046,'Src_Billing_Aug'!$D$6:$D$774,E1046))</f>
        <v/>
      </c>
      <c r="P1046" s="19">
        <f>IF(N1046=0,"",SUMIFS('Src_Billing_Aug'!$L$6:$L$774,'Src_Billing_Aug'!$E$6:$E$774,A1046,'Src_Billing_Aug'!$D$6:$D$774,E1046))</f>
        <v/>
      </c>
      <c r="Q1046" s="19">
        <f>SUMIFS('Src_Billing_Aug'!$M$6:$M$774,'Src_Billing_Aug'!$E$6:$E$774,A1046,'Src_Billing_Aug'!$D$6:$D$774,E1046)</f>
        <v/>
      </c>
      <c r="R1046" s="19">
        <f>Q1046-M1046</f>
        <v/>
      </c>
      <c r="S1046" s="17">
        <f>IF(N1046=0,"MISSING CHARGE",IF(N1046&gt;1,"DUPLICATE CHARGE",IF(ABS(R1046)&lt;0.005,"MATCH","VARIANCE")))</f>
        <v/>
      </c>
      <c r="T1046" s="17">
        <f>IF(AND(C1046="COVERED",K1046&gt;'Parameters &amp; Sources'!$B$13),"BOARD REVIEW - OVER 40 FT","")</f>
        <v/>
      </c>
      <c r="U1046" s="17" t="inlineStr">
        <is>
          <t>slip_inventory_2026-08.csv; billing_transactions_2022_2026.csv</t>
        </is>
      </c>
    </row>
    <row r="1047">
      <c r="A1047" s="21">
        <f>'Src_Inventory'!A1135</f>
        <v/>
      </c>
      <c r="B1047" s="21">
        <f>'Src_Inventory'!B1135</f>
        <v/>
      </c>
      <c r="C1047" s="21">
        <f>'Src_Inventory'!G1135</f>
        <v/>
      </c>
      <c r="D1047" s="21">
        <f>"AC-"&amp;A1047</f>
        <v/>
      </c>
      <c r="E1047" s="21">
        <f>'Src_Inventory'!L1135</f>
        <v/>
      </c>
      <c r="F1047" s="21">
        <f>'Src_Inventory'!M1135</f>
        <v/>
      </c>
      <c r="G1047" s="21">
        <f>'Src_Inventory'!N1135</f>
        <v/>
      </c>
      <c r="H1047" s="22">
        <f>'Src_Inventory'!O1135</f>
        <v/>
      </c>
      <c r="I1047" s="22">
        <f>ROUNDUP(H1047,0)</f>
        <v/>
      </c>
      <c r="J1047" s="22">
        <f>'Src_Inventory'!E1135</f>
        <v/>
      </c>
      <c r="K1047" s="22">
        <f>MAX(I1047,J1047)</f>
        <v/>
      </c>
      <c r="L1047" s="23">
        <f>IF(C1047="COVERED",'Parameters &amp; Sources'!$B$11,'Parameters &amp; Sources'!$B$12)</f>
        <v/>
      </c>
      <c r="M1047" s="23">
        <f>K1047*L1047</f>
        <v/>
      </c>
      <c r="N1047" s="24">
        <f>COUNTIFS('Src_Billing_Aug'!$E$6:$E$774,A1047,'Src_Billing_Aug'!$D$6:$D$774,E1047)</f>
        <v/>
      </c>
      <c r="O1047" s="22">
        <f>IF(N1047=0,"",SUMIFS('Src_Billing_Aug'!$I$6:$I$774,'Src_Billing_Aug'!$E$6:$E$774,A1047,'Src_Billing_Aug'!$D$6:$D$774,E1047))</f>
        <v/>
      </c>
      <c r="P1047" s="23">
        <f>IF(N1047=0,"",SUMIFS('Src_Billing_Aug'!$L$6:$L$774,'Src_Billing_Aug'!$E$6:$E$774,A1047,'Src_Billing_Aug'!$D$6:$D$774,E1047))</f>
        <v/>
      </c>
      <c r="Q1047" s="23">
        <f>SUMIFS('Src_Billing_Aug'!$M$6:$M$774,'Src_Billing_Aug'!$E$6:$E$774,A1047,'Src_Billing_Aug'!$D$6:$D$774,E1047)</f>
        <v/>
      </c>
      <c r="R1047" s="23">
        <f>Q1047-M1047</f>
        <v/>
      </c>
      <c r="S1047" s="21">
        <f>IF(N1047=0,"MISSING CHARGE",IF(N1047&gt;1,"DUPLICATE CHARGE",IF(ABS(R1047)&lt;0.005,"MATCH","VARIANCE")))</f>
        <v/>
      </c>
      <c r="T1047" s="21">
        <f>IF(AND(C1047="COVERED",K1047&gt;'Parameters &amp; Sources'!$B$13),"BOARD REVIEW - OVER 40 FT","")</f>
        <v/>
      </c>
      <c r="U1047" s="21" t="inlineStr">
        <is>
          <t>slip_inventory_2026-08.csv; billing_transactions_2022_2026.csv</t>
        </is>
      </c>
    </row>
    <row r="1048">
      <c r="A1048" s="17">
        <f>'Src_Inventory'!A1136</f>
        <v/>
      </c>
      <c r="B1048" s="17">
        <f>'Src_Inventory'!B1136</f>
        <v/>
      </c>
      <c r="C1048" s="17">
        <f>'Src_Inventory'!G1136</f>
        <v/>
      </c>
      <c r="D1048" s="17">
        <f>"AC-"&amp;A1048</f>
        <v/>
      </c>
      <c r="E1048" s="17">
        <f>'Src_Inventory'!L1136</f>
        <v/>
      </c>
      <c r="F1048" s="17">
        <f>'Src_Inventory'!M1136</f>
        <v/>
      </c>
      <c r="G1048" s="17">
        <f>'Src_Inventory'!N1136</f>
        <v/>
      </c>
      <c r="H1048" s="18">
        <f>'Src_Inventory'!O1136</f>
        <v/>
      </c>
      <c r="I1048" s="18">
        <f>ROUNDUP(H1048,0)</f>
        <v/>
      </c>
      <c r="J1048" s="18">
        <f>'Src_Inventory'!E1136</f>
        <v/>
      </c>
      <c r="K1048" s="18">
        <f>MAX(I1048,J1048)</f>
        <v/>
      </c>
      <c r="L1048" s="19">
        <f>IF(C1048="COVERED",'Parameters &amp; Sources'!$B$11,'Parameters &amp; Sources'!$B$12)</f>
        <v/>
      </c>
      <c r="M1048" s="19">
        <f>K1048*L1048</f>
        <v/>
      </c>
      <c r="N1048" s="20">
        <f>COUNTIFS('Src_Billing_Aug'!$E$6:$E$774,A1048,'Src_Billing_Aug'!$D$6:$D$774,E1048)</f>
        <v/>
      </c>
      <c r="O1048" s="18">
        <f>IF(N1048=0,"",SUMIFS('Src_Billing_Aug'!$I$6:$I$774,'Src_Billing_Aug'!$E$6:$E$774,A1048,'Src_Billing_Aug'!$D$6:$D$774,E1048))</f>
        <v/>
      </c>
      <c r="P1048" s="19">
        <f>IF(N1048=0,"",SUMIFS('Src_Billing_Aug'!$L$6:$L$774,'Src_Billing_Aug'!$E$6:$E$774,A1048,'Src_Billing_Aug'!$D$6:$D$774,E1048))</f>
        <v/>
      </c>
      <c r="Q1048" s="19">
        <f>SUMIFS('Src_Billing_Aug'!$M$6:$M$774,'Src_Billing_Aug'!$E$6:$E$774,A1048,'Src_Billing_Aug'!$D$6:$D$774,E1048)</f>
        <v/>
      </c>
      <c r="R1048" s="19">
        <f>Q1048-M1048</f>
        <v/>
      </c>
      <c r="S1048" s="17">
        <f>IF(N1048=0,"MISSING CHARGE",IF(N1048&gt;1,"DUPLICATE CHARGE",IF(ABS(R1048)&lt;0.005,"MATCH","VARIANCE")))</f>
        <v/>
      </c>
      <c r="T1048" s="17">
        <f>IF(AND(C1048="COVERED",K1048&gt;'Parameters &amp; Sources'!$B$13),"BOARD REVIEW - OVER 40 FT","")</f>
        <v/>
      </c>
      <c r="U1048" s="17" t="inlineStr">
        <is>
          <t>slip_inventory_2026-08.csv; billing_transactions_2022_2026.csv</t>
        </is>
      </c>
    </row>
    <row r="1049">
      <c r="A1049" s="21">
        <f>'Src_Inventory'!A1137</f>
        <v/>
      </c>
      <c r="B1049" s="21">
        <f>'Src_Inventory'!B1137</f>
        <v/>
      </c>
      <c r="C1049" s="21">
        <f>'Src_Inventory'!G1137</f>
        <v/>
      </c>
      <c r="D1049" s="21">
        <f>"AC-"&amp;A1049</f>
        <v/>
      </c>
      <c r="E1049" s="21">
        <f>'Src_Inventory'!L1137</f>
        <v/>
      </c>
      <c r="F1049" s="21">
        <f>'Src_Inventory'!M1137</f>
        <v/>
      </c>
      <c r="G1049" s="21">
        <f>'Src_Inventory'!N1137</f>
        <v/>
      </c>
      <c r="H1049" s="22">
        <f>'Src_Inventory'!O1137</f>
        <v/>
      </c>
      <c r="I1049" s="22">
        <f>ROUNDUP(H1049,0)</f>
        <v/>
      </c>
      <c r="J1049" s="22">
        <f>'Src_Inventory'!E1137</f>
        <v/>
      </c>
      <c r="K1049" s="22">
        <f>MAX(I1049,J1049)</f>
        <v/>
      </c>
      <c r="L1049" s="23">
        <f>IF(C1049="COVERED",'Parameters &amp; Sources'!$B$11,'Parameters &amp; Sources'!$B$12)</f>
        <v/>
      </c>
      <c r="M1049" s="23">
        <f>K1049*L1049</f>
        <v/>
      </c>
      <c r="N1049" s="24">
        <f>COUNTIFS('Src_Billing_Aug'!$E$6:$E$774,A1049,'Src_Billing_Aug'!$D$6:$D$774,E1049)</f>
        <v/>
      </c>
      <c r="O1049" s="22">
        <f>IF(N1049=0,"",SUMIFS('Src_Billing_Aug'!$I$6:$I$774,'Src_Billing_Aug'!$E$6:$E$774,A1049,'Src_Billing_Aug'!$D$6:$D$774,E1049))</f>
        <v/>
      </c>
      <c r="P1049" s="23">
        <f>IF(N1049=0,"",SUMIFS('Src_Billing_Aug'!$L$6:$L$774,'Src_Billing_Aug'!$E$6:$E$774,A1049,'Src_Billing_Aug'!$D$6:$D$774,E1049))</f>
        <v/>
      </c>
      <c r="Q1049" s="23">
        <f>SUMIFS('Src_Billing_Aug'!$M$6:$M$774,'Src_Billing_Aug'!$E$6:$E$774,A1049,'Src_Billing_Aug'!$D$6:$D$774,E1049)</f>
        <v/>
      </c>
      <c r="R1049" s="23">
        <f>Q1049-M1049</f>
        <v/>
      </c>
      <c r="S1049" s="21">
        <f>IF(N1049=0,"MISSING CHARGE",IF(N1049&gt;1,"DUPLICATE CHARGE",IF(ABS(R1049)&lt;0.005,"MATCH","VARIANCE")))</f>
        <v/>
      </c>
      <c r="T1049" s="21">
        <f>IF(AND(C1049="COVERED",K1049&gt;'Parameters &amp; Sources'!$B$13),"BOARD REVIEW - OVER 40 FT","")</f>
        <v/>
      </c>
      <c r="U1049" s="21" t="inlineStr">
        <is>
          <t>slip_inventory_2026-08.csv; billing_transactions_2022_2026.csv</t>
        </is>
      </c>
    </row>
    <row r="1050">
      <c r="A1050" s="17">
        <f>'Src_Inventory'!A1138</f>
        <v/>
      </c>
      <c r="B1050" s="17">
        <f>'Src_Inventory'!B1138</f>
        <v/>
      </c>
      <c r="C1050" s="17">
        <f>'Src_Inventory'!G1138</f>
        <v/>
      </c>
      <c r="D1050" s="17">
        <f>"AC-"&amp;A1050</f>
        <v/>
      </c>
      <c r="E1050" s="17">
        <f>'Src_Inventory'!L1138</f>
        <v/>
      </c>
      <c r="F1050" s="17">
        <f>'Src_Inventory'!M1138</f>
        <v/>
      </c>
      <c r="G1050" s="17">
        <f>'Src_Inventory'!N1138</f>
        <v/>
      </c>
      <c r="H1050" s="18">
        <f>'Src_Inventory'!O1138</f>
        <v/>
      </c>
      <c r="I1050" s="18">
        <f>ROUNDUP(H1050,0)</f>
        <v/>
      </c>
      <c r="J1050" s="18">
        <f>'Src_Inventory'!E1138</f>
        <v/>
      </c>
      <c r="K1050" s="18">
        <f>MAX(I1050,J1050)</f>
        <v/>
      </c>
      <c r="L1050" s="19">
        <f>IF(C1050="COVERED",'Parameters &amp; Sources'!$B$11,'Parameters &amp; Sources'!$B$12)</f>
        <v/>
      </c>
      <c r="M1050" s="19">
        <f>K1050*L1050</f>
        <v/>
      </c>
      <c r="N1050" s="20">
        <f>COUNTIFS('Src_Billing_Aug'!$E$6:$E$774,A1050,'Src_Billing_Aug'!$D$6:$D$774,E1050)</f>
        <v/>
      </c>
      <c r="O1050" s="18">
        <f>IF(N1050=0,"",SUMIFS('Src_Billing_Aug'!$I$6:$I$774,'Src_Billing_Aug'!$E$6:$E$774,A1050,'Src_Billing_Aug'!$D$6:$D$774,E1050))</f>
        <v/>
      </c>
      <c r="P1050" s="19">
        <f>IF(N1050=0,"",SUMIFS('Src_Billing_Aug'!$L$6:$L$774,'Src_Billing_Aug'!$E$6:$E$774,A1050,'Src_Billing_Aug'!$D$6:$D$774,E1050))</f>
        <v/>
      </c>
      <c r="Q1050" s="19">
        <f>SUMIFS('Src_Billing_Aug'!$M$6:$M$774,'Src_Billing_Aug'!$E$6:$E$774,A1050,'Src_Billing_Aug'!$D$6:$D$774,E1050)</f>
        <v/>
      </c>
      <c r="R1050" s="19">
        <f>Q1050-M1050</f>
        <v/>
      </c>
      <c r="S1050" s="17">
        <f>IF(N1050=0,"MISSING CHARGE",IF(N1050&gt;1,"DUPLICATE CHARGE",IF(ABS(R1050)&lt;0.005,"MATCH","VARIANCE")))</f>
        <v/>
      </c>
      <c r="T1050" s="17">
        <f>IF(AND(C1050="COVERED",K1050&gt;'Parameters &amp; Sources'!$B$13),"BOARD REVIEW - OVER 40 FT","")</f>
        <v/>
      </c>
      <c r="U1050" s="17" t="inlineStr">
        <is>
          <t>slip_inventory_2026-08.csv; billing_transactions_2022_2026.csv</t>
        </is>
      </c>
    </row>
    <row r="1051">
      <c r="A1051" s="21">
        <f>'Src_Inventory'!A1139</f>
        <v/>
      </c>
      <c r="B1051" s="21">
        <f>'Src_Inventory'!B1139</f>
        <v/>
      </c>
      <c r="C1051" s="21">
        <f>'Src_Inventory'!G1139</f>
        <v/>
      </c>
      <c r="D1051" s="21">
        <f>"AC-"&amp;A1051</f>
        <v/>
      </c>
      <c r="E1051" s="21">
        <f>'Src_Inventory'!L1139</f>
        <v/>
      </c>
      <c r="F1051" s="21">
        <f>'Src_Inventory'!M1139</f>
        <v/>
      </c>
      <c r="G1051" s="21">
        <f>'Src_Inventory'!N1139</f>
        <v/>
      </c>
      <c r="H1051" s="22">
        <f>'Src_Inventory'!O1139</f>
        <v/>
      </c>
      <c r="I1051" s="22">
        <f>ROUNDUP(H1051,0)</f>
        <v/>
      </c>
      <c r="J1051" s="22">
        <f>'Src_Inventory'!E1139</f>
        <v/>
      </c>
      <c r="K1051" s="22">
        <f>MAX(I1051,J1051)</f>
        <v/>
      </c>
      <c r="L1051" s="23">
        <f>IF(C1051="COVERED",'Parameters &amp; Sources'!$B$11,'Parameters &amp; Sources'!$B$12)</f>
        <v/>
      </c>
      <c r="M1051" s="23">
        <f>K1051*L1051</f>
        <v/>
      </c>
      <c r="N1051" s="24">
        <f>COUNTIFS('Src_Billing_Aug'!$E$6:$E$774,A1051,'Src_Billing_Aug'!$D$6:$D$774,E1051)</f>
        <v/>
      </c>
      <c r="O1051" s="22">
        <f>IF(N1051=0,"",SUMIFS('Src_Billing_Aug'!$I$6:$I$774,'Src_Billing_Aug'!$E$6:$E$774,A1051,'Src_Billing_Aug'!$D$6:$D$774,E1051))</f>
        <v/>
      </c>
      <c r="P1051" s="23">
        <f>IF(N1051=0,"",SUMIFS('Src_Billing_Aug'!$L$6:$L$774,'Src_Billing_Aug'!$E$6:$E$774,A1051,'Src_Billing_Aug'!$D$6:$D$774,E1051))</f>
        <v/>
      </c>
      <c r="Q1051" s="23">
        <f>SUMIFS('Src_Billing_Aug'!$M$6:$M$774,'Src_Billing_Aug'!$E$6:$E$774,A1051,'Src_Billing_Aug'!$D$6:$D$774,E1051)</f>
        <v/>
      </c>
      <c r="R1051" s="23">
        <f>Q1051-M1051</f>
        <v/>
      </c>
      <c r="S1051" s="21">
        <f>IF(N1051=0,"MISSING CHARGE",IF(N1051&gt;1,"DUPLICATE CHARGE",IF(ABS(R1051)&lt;0.005,"MATCH","VARIANCE")))</f>
        <v/>
      </c>
      <c r="T1051" s="21">
        <f>IF(AND(C1051="COVERED",K1051&gt;'Parameters &amp; Sources'!$B$13),"BOARD REVIEW - OVER 40 FT","")</f>
        <v/>
      </c>
      <c r="U1051" s="21" t="inlineStr">
        <is>
          <t>slip_inventory_2026-08.csv; billing_transactions_2022_2026.csv</t>
        </is>
      </c>
    </row>
    <row r="1052">
      <c r="A1052" s="17">
        <f>'Src_Inventory'!A1140</f>
        <v/>
      </c>
      <c r="B1052" s="17">
        <f>'Src_Inventory'!B1140</f>
        <v/>
      </c>
      <c r="C1052" s="17">
        <f>'Src_Inventory'!G1140</f>
        <v/>
      </c>
      <c r="D1052" s="17">
        <f>"AC-"&amp;A1052</f>
        <v/>
      </c>
      <c r="E1052" s="17">
        <f>'Src_Inventory'!L1140</f>
        <v/>
      </c>
      <c r="F1052" s="17">
        <f>'Src_Inventory'!M1140</f>
        <v/>
      </c>
      <c r="G1052" s="17">
        <f>'Src_Inventory'!N1140</f>
        <v/>
      </c>
      <c r="H1052" s="18">
        <f>'Src_Inventory'!O1140</f>
        <v/>
      </c>
      <c r="I1052" s="18">
        <f>ROUNDUP(H1052,0)</f>
        <v/>
      </c>
      <c r="J1052" s="18">
        <f>'Src_Inventory'!E1140</f>
        <v/>
      </c>
      <c r="K1052" s="18">
        <f>MAX(I1052,J1052)</f>
        <v/>
      </c>
      <c r="L1052" s="19">
        <f>IF(C1052="COVERED",'Parameters &amp; Sources'!$B$11,'Parameters &amp; Sources'!$B$12)</f>
        <v/>
      </c>
      <c r="M1052" s="19">
        <f>K1052*L1052</f>
        <v/>
      </c>
      <c r="N1052" s="20">
        <f>COUNTIFS('Src_Billing_Aug'!$E$6:$E$774,A1052,'Src_Billing_Aug'!$D$6:$D$774,E1052)</f>
        <v/>
      </c>
      <c r="O1052" s="18">
        <f>IF(N1052=0,"",SUMIFS('Src_Billing_Aug'!$I$6:$I$774,'Src_Billing_Aug'!$E$6:$E$774,A1052,'Src_Billing_Aug'!$D$6:$D$774,E1052))</f>
        <v/>
      </c>
      <c r="P1052" s="19">
        <f>IF(N1052=0,"",SUMIFS('Src_Billing_Aug'!$L$6:$L$774,'Src_Billing_Aug'!$E$6:$E$774,A1052,'Src_Billing_Aug'!$D$6:$D$774,E1052))</f>
        <v/>
      </c>
      <c r="Q1052" s="19">
        <f>SUMIFS('Src_Billing_Aug'!$M$6:$M$774,'Src_Billing_Aug'!$E$6:$E$774,A1052,'Src_Billing_Aug'!$D$6:$D$774,E1052)</f>
        <v/>
      </c>
      <c r="R1052" s="19">
        <f>Q1052-M1052</f>
        <v/>
      </c>
      <c r="S1052" s="17">
        <f>IF(N1052=0,"MISSING CHARGE",IF(N1052&gt;1,"DUPLICATE CHARGE",IF(ABS(R1052)&lt;0.005,"MATCH","VARIANCE")))</f>
        <v/>
      </c>
      <c r="T1052" s="17">
        <f>IF(AND(C1052="COVERED",K1052&gt;'Parameters &amp; Sources'!$B$13),"BOARD REVIEW - OVER 40 FT","")</f>
        <v/>
      </c>
      <c r="U1052" s="17" t="inlineStr">
        <is>
          <t>slip_inventory_2026-08.csv; billing_transactions_2022_2026.csv</t>
        </is>
      </c>
    </row>
    <row r="1053">
      <c r="A1053" s="21">
        <f>'Src_Inventory'!A1141</f>
        <v/>
      </c>
      <c r="B1053" s="21">
        <f>'Src_Inventory'!B1141</f>
        <v/>
      </c>
      <c r="C1053" s="21">
        <f>'Src_Inventory'!G1141</f>
        <v/>
      </c>
      <c r="D1053" s="21">
        <f>"AC-"&amp;A1053</f>
        <v/>
      </c>
      <c r="E1053" s="21">
        <f>'Src_Inventory'!L1141</f>
        <v/>
      </c>
      <c r="F1053" s="21">
        <f>'Src_Inventory'!M1141</f>
        <v/>
      </c>
      <c r="G1053" s="21">
        <f>'Src_Inventory'!N1141</f>
        <v/>
      </c>
      <c r="H1053" s="22">
        <f>'Src_Inventory'!O1141</f>
        <v/>
      </c>
      <c r="I1053" s="22">
        <f>ROUNDUP(H1053,0)</f>
        <v/>
      </c>
      <c r="J1053" s="22">
        <f>'Src_Inventory'!E1141</f>
        <v/>
      </c>
      <c r="K1053" s="22">
        <f>MAX(I1053,J1053)</f>
        <v/>
      </c>
      <c r="L1053" s="23">
        <f>IF(C1053="COVERED",'Parameters &amp; Sources'!$B$11,'Parameters &amp; Sources'!$B$12)</f>
        <v/>
      </c>
      <c r="M1053" s="23">
        <f>K1053*L1053</f>
        <v/>
      </c>
      <c r="N1053" s="24">
        <f>COUNTIFS('Src_Billing_Aug'!$E$6:$E$774,A1053,'Src_Billing_Aug'!$D$6:$D$774,E1053)</f>
        <v/>
      </c>
      <c r="O1053" s="22">
        <f>IF(N1053=0,"",SUMIFS('Src_Billing_Aug'!$I$6:$I$774,'Src_Billing_Aug'!$E$6:$E$774,A1053,'Src_Billing_Aug'!$D$6:$D$774,E1053))</f>
        <v/>
      </c>
      <c r="P1053" s="23">
        <f>IF(N1053=0,"",SUMIFS('Src_Billing_Aug'!$L$6:$L$774,'Src_Billing_Aug'!$E$6:$E$774,A1053,'Src_Billing_Aug'!$D$6:$D$774,E1053))</f>
        <v/>
      </c>
      <c r="Q1053" s="23">
        <f>SUMIFS('Src_Billing_Aug'!$M$6:$M$774,'Src_Billing_Aug'!$E$6:$E$774,A1053,'Src_Billing_Aug'!$D$6:$D$774,E1053)</f>
        <v/>
      </c>
      <c r="R1053" s="23">
        <f>Q1053-M1053</f>
        <v/>
      </c>
      <c r="S1053" s="21">
        <f>IF(N1053=0,"MISSING CHARGE",IF(N1053&gt;1,"DUPLICATE CHARGE",IF(ABS(R1053)&lt;0.005,"MATCH","VARIANCE")))</f>
        <v/>
      </c>
      <c r="T1053" s="21">
        <f>IF(AND(C1053="COVERED",K1053&gt;'Parameters &amp; Sources'!$B$13),"BOARD REVIEW - OVER 40 FT","")</f>
        <v/>
      </c>
      <c r="U1053" s="21" t="inlineStr">
        <is>
          <t>slip_inventory_2026-08.csv; billing_transactions_2022_2026.csv</t>
        </is>
      </c>
    </row>
    <row r="1054">
      <c r="A1054" s="17">
        <f>'Src_Inventory'!A1142</f>
        <v/>
      </c>
      <c r="B1054" s="17">
        <f>'Src_Inventory'!B1142</f>
        <v/>
      </c>
      <c r="C1054" s="17">
        <f>'Src_Inventory'!G1142</f>
        <v/>
      </c>
      <c r="D1054" s="17">
        <f>"AC-"&amp;A1054</f>
        <v/>
      </c>
      <c r="E1054" s="17">
        <f>'Src_Inventory'!L1142</f>
        <v/>
      </c>
      <c r="F1054" s="17">
        <f>'Src_Inventory'!M1142</f>
        <v/>
      </c>
      <c r="G1054" s="17">
        <f>'Src_Inventory'!N1142</f>
        <v/>
      </c>
      <c r="H1054" s="18">
        <f>'Src_Inventory'!O1142</f>
        <v/>
      </c>
      <c r="I1054" s="18">
        <f>ROUNDUP(H1054,0)</f>
        <v/>
      </c>
      <c r="J1054" s="18">
        <f>'Src_Inventory'!E1142</f>
        <v/>
      </c>
      <c r="K1054" s="18">
        <f>MAX(I1054,J1054)</f>
        <v/>
      </c>
      <c r="L1054" s="19">
        <f>IF(C1054="COVERED",'Parameters &amp; Sources'!$B$11,'Parameters &amp; Sources'!$B$12)</f>
        <v/>
      </c>
      <c r="M1054" s="19">
        <f>K1054*L1054</f>
        <v/>
      </c>
      <c r="N1054" s="20">
        <f>COUNTIFS('Src_Billing_Aug'!$E$6:$E$774,A1054,'Src_Billing_Aug'!$D$6:$D$774,E1054)</f>
        <v/>
      </c>
      <c r="O1054" s="18">
        <f>IF(N1054=0,"",SUMIFS('Src_Billing_Aug'!$I$6:$I$774,'Src_Billing_Aug'!$E$6:$E$774,A1054,'Src_Billing_Aug'!$D$6:$D$774,E1054))</f>
        <v/>
      </c>
      <c r="P1054" s="19">
        <f>IF(N1054=0,"",SUMIFS('Src_Billing_Aug'!$L$6:$L$774,'Src_Billing_Aug'!$E$6:$E$774,A1054,'Src_Billing_Aug'!$D$6:$D$774,E1054))</f>
        <v/>
      </c>
      <c r="Q1054" s="19">
        <f>SUMIFS('Src_Billing_Aug'!$M$6:$M$774,'Src_Billing_Aug'!$E$6:$E$774,A1054,'Src_Billing_Aug'!$D$6:$D$774,E1054)</f>
        <v/>
      </c>
      <c r="R1054" s="19">
        <f>Q1054-M1054</f>
        <v/>
      </c>
      <c r="S1054" s="17">
        <f>IF(N1054=0,"MISSING CHARGE",IF(N1054&gt;1,"DUPLICATE CHARGE",IF(ABS(R1054)&lt;0.005,"MATCH","VARIANCE")))</f>
        <v/>
      </c>
      <c r="T1054" s="17">
        <f>IF(AND(C1054="COVERED",K1054&gt;'Parameters &amp; Sources'!$B$13),"BOARD REVIEW - OVER 40 FT","")</f>
        <v/>
      </c>
      <c r="U1054" s="17" t="inlineStr">
        <is>
          <t>slip_inventory_2026-08.csv; billing_transactions_2022_2026.csv</t>
        </is>
      </c>
    </row>
    <row r="1055">
      <c r="A1055" s="21">
        <f>'Src_Inventory'!A1143</f>
        <v/>
      </c>
      <c r="B1055" s="21">
        <f>'Src_Inventory'!B1143</f>
        <v/>
      </c>
      <c r="C1055" s="21">
        <f>'Src_Inventory'!G1143</f>
        <v/>
      </c>
      <c r="D1055" s="21">
        <f>"AC-"&amp;A1055</f>
        <v/>
      </c>
      <c r="E1055" s="21">
        <f>'Src_Inventory'!L1143</f>
        <v/>
      </c>
      <c r="F1055" s="21">
        <f>'Src_Inventory'!M1143</f>
        <v/>
      </c>
      <c r="G1055" s="21">
        <f>'Src_Inventory'!N1143</f>
        <v/>
      </c>
      <c r="H1055" s="22">
        <f>'Src_Inventory'!O1143</f>
        <v/>
      </c>
      <c r="I1055" s="22">
        <f>ROUNDUP(H1055,0)</f>
        <v/>
      </c>
      <c r="J1055" s="22">
        <f>'Src_Inventory'!E1143</f>
        <v/>
      </c>
      <c r="K1055" s="22">
        <f>MAX(I1055,J1055)</f>
        <v/>
      </c>
      <c r="L1055" s="23">
        <f>IF(C1055="COVERED",'Parameters &amp; Sources'!$B$11,'Parameters &amp; Sources'!$B$12)</f>
        <v/>
      </c>
      <c r="M1055" s="23">
        <f>K1055*L1055</f>
        <v/>
      </c>
      <c r="N1055" s="24">
        <f>COUNTIFS('Src_Billing_Aug'!$E$6:$E$774,A1055,'Src_Billing_Aug'!$D$6:$D$774,E1055)</f>
        <v/>
      </c>
      <c r="O1055" s="22">
        <f>IF(N1055=0,"",SUMIFS('Src_Billing_Aug'!$I$6:$I$774,'Src_Billing_Aug'!$E$6:$E$774,A1055,'Src_Billing_Aug'!$D$6:$D$774,E1055))</f>
        <v/>
      </c>
      <c r="P1055" s="23">
        <f>IF(N1055=0,"",SUMIFS('Src_Billing_Aug'!$L$6:$L$774,'Src_Billing_Aug'!$E$6:$E$774,A1055,'Src_Billing_Aug'!$D$6:$D$774,E1055))</f>
        <v/>
      </c>
      <c r="Q1055" s="23">
        <f>SUMIFS('Src_Billing_Aug'!$M$6:$M$774,'Src_Billing_Aug'!$E$6:$E$774,A1055,'Src_Billing_Aug'!$D$6:$D$774,E1055)</f>
        <v/>
      </c>
      <c r="R1055" s="23">
        <f>Q1055-M1055</f>
        <v/>
      </c>
      <c r="S1055" s="21">
        <f>IF(N1055=0,"MISSING CHARGE",IF(N1055&gt;1,"DUPLICATE CHARGE",IF(ABS(R1055)&lt;0.005,"MATCH","VARIANCE")))</f>
        <v/>
      </c>
      <c r="T1055" s="21">
        <f>IF(AND(C1055="COVERED",K1055&gt;'Parameters &amp; Sources'!$B$13),"BOARD REVIEW - OVER 40 FT","")</f>
        <v/>
      </c>
      <c r="U1055" s="21" t="inlineStr">
        <is>
          <t>slip_inventory_2026-08.csv; billing_transactions_2022_2026.csv</t>
        </is>
      </c>
    </row>
    <row r="1056">
      <c r="A1056" s="17">
        <f>'Src_Inventory'!A1144</f>
        <v/>
      </c>
      <c r="B1056" s="17">
        <f>'Src_Inventory'!B1144</f>
        <v/>
      </c>
      <c r="C1056" s="17">
        <f>'Src_Inventory'!G1144</f>
        <v/>
      </c>
      <c r="D1056" s="17">
        <f>"AC-"&amp;A1056</f>
        <v/>
      </c>
      <c r="E1056" s="17">
        <f>'Src_Inventory'!L1144</f>
        <v/>
      </c>
      <c r="F1056" s="17">
        <f>'Src_Inventory'!M1144</f>
        <v/>
      </c>
      <c r="G1056" s="17">
        <f>'Src_Inventory'!N1144</f>
        <v/>
      </c>
      <c r="H1056" s="18">
        <f>'Src_Inventory'!O1144</f>
        <v/>
      </c>
      <c r="I1056" s="18">
        <f>ROUNDUP(H1056,0)</f>
        <v/>
      </c>
      <c r="J1056" s="18">
        <f>'Src_Inventory'!E1144</f>
        <v/>
      </c>
      <c r="K1056" s="18">
        <f>MAX(I1056,J1056)</f>
        <v/>
      </c>
      <c r="L1056" s="19">
        <f>IF(C1056="COVERED",'Parameters &amp; Sources'!$B$11,'Parameters &amp; Sources'!$B$12)</f>
        <v/>
      </c>
      <c r="M1056" s="19">
        <f>K1056*L1056</f>
        <v/>
      </c>
      <c r="N1056" s="20">
        <f>COUNTIFS('Src_Billing_Aug'!$E$6:$E$774,A1056,'Src_Billing_Aug'!$D$6:$D$774,E1056)</f>
        <v/>
      </c>
      <c r="O1056" s="18">
        <f>IF(N1056=0,"",SUMIFS('Src_Billing_Aug'!$I$6:$I$774,'Src_Billing_Aug'!$E$6:$E$774,A1056,'Src_Billing_Aug'!$D$6:$D$774,E1056))</f>
        <v/>
      </c>
      <c r="P1056" s="19">
        <f>IF(N1056=0,"",SUMIFS('Src_Billing_Aug'!$L$6:$L$774,'Src_Billing_Aug'!$E$6:$E$774,A1056,'Src_Billing_Aug'!$D$6:$D$774,E1056))</f>
        <v/>
      </c>
      <c r="Q1056" s="19">
        <f>SUMIFS('Src_Billing_Aug'!$M$6:$M$774,'Src_Billing_Aug'!$E$6:$E$774,A1056,'Src_Billing_Aug'!$D$6:$D$774,E1056)</f>
        <v/>
      </c>
      <c r="R1056" s="19">
        <f>Q1056-M1056</f>
        <v/>
      </c>
      <c r="S1056" s="17">
        <f>IF(N1056=0,"MISSING CHARGE",IF(N1056&gt;1,"DUPLICATE CHARGE",IF(ABS(R1056)&lt;0.005,"MATCH","VARIANCE")))</f>
        <v/>
      </c>
      <c r="T1056" s="17">
        <f>IF(AND(C1056="COVERED",K1056&gt;'Parameters &amp; Sources'!$B$13),"BOARD REVIEW - OVER 40 FT","")</f>
        <v/>
      </c>
      <c r="U1056" s="17" t="inlineStr">
        <is>
          <t>slip_inventory_2026-08.csv; billing_transactions_2022_2026.csv</t>
        </is>
      </c>
    </row>
    <row r="1057">
      <c r="A1057" s="21">
        <f>'Src_Inventory'!A1145</f>
        <v/>
      </c>
      <c r="B1057" s="21">
        <f>'Src_Inventory'!B1145</f>
        <v/>
      </c>
      <c r="C1057" s="21">
        <f>'Src_Inventory'!G1145</f>
        <v/>
      </c>
      <c r="D1057" s="21">
        <f>"AC-"&amp;A1057</f>
        <v/>
      </c>
      <c r="E1057" s="21">
        <f>'Src_Inventory'!L1145</f>
        <v/>
      </c>
      <c r="F1057" s="21">
        <f>'Src_Inventory'!M1145</f>
        <v/>
      </c>
      <c r="G1057" s="21">
        <f>'Src_Inventory'!N1145</f>
        <v/>
      </c>
      <c r="H1057" s="22">
        <f>'Src_Inventory'!O1145</f>
        <v/>
      </c>
      <c r="I1057" s="22">
        <f>ROUNDUP(H1057,0)</f>
        <v/>
      </c>
      <c r="J1057" s="22">
        <f>'Src_Inventory'!E1145</f>
        <v/>
      </c>
      <c r="K1057" s="22">
        <f>MAX(I1057,J1057)</f>
        <v/>
      </c>
      <c r="L1057" s="23">
        <f>IF(C1057="COVERED",'Parameters &amp; Sources'!$B$11,'Parameters &amp; Sources'!$B$12)</f>
        <v/>
      </c>
      <c r="M1057" s="23">
        <f>K1057*L1057</f>
        <v/>
      </c>
      <c r="N1057" s="24">
        <f>COUNTIFS('Src_Billing_Aug'!$E$6:$E$774,A1057,'Src_Billing_Aug'!$D$6:$D$774,E1057)</f>
        <v/>
      </c>
      <c r="O1057" s="22">
        <f>IF(N1057=0,"",SUMIFS('Src_Billing_Aug'!$I$6:$I$774,'Src_Billing_Aug'!$E$6:$E$774,A1057,'Src_Billing_Aug'!$D$6:$D$774,E1057))</f>
        <v/>
      </c>
      <c r="P1057" s="23">
        <f>IF(N1057=0,"",SUMIFS('Src_Billing_Aug'!$L$6:$L$774,'Src_Billing_Aug'!$E$6:$E$774,A1057,'Src_Billing_Aug'!$D$6:$D$774,E1057))</f>
        <v/>
      </c>
      <c r="Q1057" s="23">
        <f>SUMIFS('Src_Billing_Aug'!$M$6:$M$774,'Src_Billing_Aug'!$E$6:$E$774,A1057,'Src_Billing_Aug'!$D$6:$D$774,E1057)</f>
        <v/>
      </c>
      <c r="R1057" s="23">
        <f>Q1057-M1057</f>
        <v/>
      </c>
      <c r="S1057" s="21">
        <f>IF(N1057=0,"MISSING CHARGE",IF(N1057&gt;1,"DUPLICATE CHARGE",IF(ABS(R1057)&lt;0.005,"MATCH","VARIANCE")))</f>
        <v/>
      </c>
      <c r="T1057" s="21">
        <f>IF(AND(C1057="COVERED",K1057&gt;'Parameters &amp; Sources'!$B$13),"BOARD REVIEW - OVER 40 FT","")</f>
        <v/>
      </c>
      <c r="U1057" s="21" t="inlineStr">
        <is>
          <t>slip_inventory_2026-08.csv; billing_transactions_2022_2026.csv</t>
        </is>
      </c>
    </row>
    <row r="1058">
      <c r="A1058" s="17">
        <f>'Src_Inventory'!A1146</f>
        <v/>
      </c>
      <c r="B1058" s="17">
        <f>'Src_Inventory'!B1146</f>
        <v/>
      </c>
      <c r="C1058" s="17">
        <f>'Src_Inventory'!G1146</f>
        <v/>
      </c>
      <c r="D1058" s="17">
        <f>"AC-"&amp;A1058</f>
        <v/>
      </c>
      <c r="E1058" s="17">
        <f>'Src_Inventory'!L1146</f>
        <v/>
      </c>
      <c r="F1058" s="17">
        <f>'Src_Inventory'!M1146</f>
        <v/>
      </c>
      <c r="G1058" s="17">
        <f>'Src_Inventory'!N1146</f>
        <v/>
      </c>
      <c r="H1058" s="18">
        <f>'Src_Inventory'!O1146</f>
        <v/>
      </c>
      <c r="I1058" s="18">
        <f>ROUNDUP(H1058,0)</f>
        <v/>
      </c>
      <c r="J1058" s="18">
        <f>'Src_Inventory'!E1146</f>
        <v/>
      </c>
      <c r="K1058" s="18">
        <f>MAX(I1058,J1058)</f>
        <v/>
      </c>
      <c r="L1058" s="19">
        <f>IF(C1058="COVERED",'Parameters &amp; Sources'!$B$11,'Parameters &amp; Sources'!$B$12)</f>
        <v/>
      </c>
      <c r="M1058" s="19">
        <f>K1058*L1058</f>
        <v/>
      </c>
      <c r="N1058" s="20">
        <f>COUNTIFS('Src_Billing_Aug'!$E$6:$E$774,A1058,'Src_Billing_Aug'!$D$6:$D$774,E1058)</f>
        <v/>
      </c>
      <c r="O1058" s="18">
        <f>IF(N1058=0,"",SUMIFS('Src_Billing_Aug'!$I$6:$I$774,'Src_Billing_Aug'!$E$6:$E$774,A1058,'Src_Billing_Aug'!$D$6:$D$774,E1058))</f>
        <v/>
      </c>
      <c r="P1058" s="19">
        <f>IF(N1058=0,"",SUMIFS('Src_Billing_Aug'!$L$6:$L$774,'Src_Billing_Aug'!$E$6:$E$774,A1058,'Src_Billing_Aug'!$D$6:$D$774,E1058))</f>
        <v/>
      </c>
      <c r="Q1058" s="19">
        <f>SUMIFS('Src_Billing_Aug'!$M$6:$M$774,'Src_Billing_Aug'!$E$6:$E$774,A1058,'Src_Billing_Aug'!$D$6:$D$774,E1058)</f>
        <v/>
      </c>
      <c r="R1058" s="19">
        <f>Q1058-M1058</f>
        <v/>
      </c>
      <c r="S1058" s="17">
        <f>IF(N1058=0,"MISSING CHARGE",IF(N1058&gt;1,"DUPLICATE CHARGE",IF(ABS(R1058)&lt;0.005,"MATCH","VARIANCE")))</f>
        <v/>
      </c>
      <c r="T1058" s="17">
        <f>IF(AND(C1058="COVERED",K1058&gt;'Parameters &amp; Sources'!$B$13),"BOARD REVIEW - OVER 40 FT","")</f>
        <v/>
      </c>
      <c r="U1058" s="17" t="inlineStr">
        <is>
          <t>slip_inventory_2026-08.csv; billing_transactions_2022_2026.csv</t>
        </is>
      </c>
    </row>
    <row r="1059">
      <c r="A1059" s="21">
        <f>'Src_Inventory'!A1147</f>
        <v/>
      </c>
      <c r="B1059" s="21">
        <f>'Src_Inventory'!B1147</f>
        <v/>
      </c>
      <c r="C1059" s="21">
        <f>'Src_Inventory'!G1147</f>
        <v/>
      </c>
      <c r="D1059" s="21">
        <f>"AC-"&amp;A1059</f>
        <v/>
      </c>
      <c r="E1059" s="21">
        <f>'Src_Inventory'!L1147</f>
        <v/>
      </c>
      <c r="F1059" s="21">
        <f>'Src_Inventory'!M1147</f>
        <v/>
      </c>
      <c r="G1059" s="21">
        <f>'Src_Inventory'!N1147</f>
        <v/>
      </c>
      <c r="H1059" s="22">
        <f>'Src_Inventory'!O1147</f>
        <v/>
      </c>
      <c r="I1059" s="22">
        <f>ROUNDUP(H1059,0)</f>
        <v/>
      </c>
      <c r="J1059" s="22">
        <f>'Src_Inventory'!E1147</f>
        <v/>
      </c>
      <c r="K1059" s="22">
        <f>MAX(I1059,J1059)</f>
        <v/>
      </c>
      <c r="L1059" s="23">
        <f>IF(C1059="COVERED",'Parameters &amp; Sources'!$B$11,'Parameters &amp; Sources'!$B$12)</f>
        <v/>
      </c>
      <c r="M1059" s="23">
        <f>K1059*L1059</f>
        <v/>
      </c>
      <c r="N1059" s="24">
        <f>COUNTIFS('Src_Billing_Aug'!$E$6:$E$774,A1059,'Src_Billing_Aug'!$D$6:$D$774,E1059)</f>
        <v/>
      </c>
      <c r="O1059" s="22">
        <f>IF(N1059=0,"",SUMIFS('Src_Billing_Aug'!$I$6:$I$774,'Src_Billing_Aug'!$E$6:$E$774,A1059,'Src_Billing_Aug'!$D$6:$D$774,E1059))</f>
        <v/>
      </c>
      <c r="P1059" s="23">
        <f>IF(N1059=0,"",SUMIFS('Src_Billing_Aug'!$L$6:$L$774,'Src_Billing_Aug'!$E$6:$E$774,A1059,'Src_Billing_Aug'!$D$6:$D$774,E1059))</f>
        <v/>
      </c>
      <c r="Q1059" s="23">
        <f>SUMIFS('Src_Billing_Aug'!$M$6:$M$774,'Src_Billing_Aug'!$E$6:$E$774,A1059,'Src_Billing_Aug'!$D$6:$D$774,E1059)</f>
        <v/>
      </c>
      <c r="R1059" s="23">
        <f>Q1059-M1059</f>
        <v/>
      </c>
      <c r="S1059" s="21">
        <f>IF(N1059=0,"MISSING CHARGE",IF(N1059&gt;1,"DUPLICATE CHARGE",IF(ABS(R1059)&lt;0.005,"MATCH","VARIANCE")))</f>
        <v/>
      </c>
      <c r="T1059" s="21">
        <f>IF(AND(C1059="COVERED",K1059&gt;'Parameters &amp; Sources'!$B$13),"BOARD REVIEW - OVER 40 FT","")</f>
        <v/>
      </c>
      <c r="U1059" s="21" t="inlineStr">
        <is>
          <t>slip_inventory_2026-08.csv; billing_transactions_2022_2026.csv</t>
        </is>
      </c>
    </row>
    <row r="1060">
      <c r="A1060" s="17">
        <f>'Src_Inventory'!A1148</f>
        <v/>
      </c>
      <c r="B1060" s="17">
        <f>'Src_Inventory'!B1148</f>
        <v/>
      </c>
      <c r="C1060" s="17">
        <f>'Src_Inventory'!G1148</f>
        <v/>
      </c>
      <c r="D1060" s="17">
        <f>"AC-"&amp;A1060</f>
        <v/>
      </c>
      <c r="E1060" s="17">
        <f>'Src_Inventory'!L1148</f>
        <v/>
      </c>
      <c r="F1060" s="17">
        <f>'Src_Inventory'!M1148</f>
        <v/>
      </c>
      <c r="G1060" s="17">
        <f>'Src_Inventory'!N1148</f>
        <v/>
      </c>
      <c r="H1060" s="18">
        <f>'Src_Inventory'!O1148</f>
        <v/>
      </c>
      <c r="I1060" s="18">
        <f>ROUNDUP(H1060,0)</f>
        <v/>
      </c>
      <c r="J1060" s="18">
        <f>'Src_Inventory'!E1148</f>
        <v/>
      </c>
      <c r="K1060" s="18">
        <f>MAX(I1060,J1060)</f>
        <v/>
      </c>
      <c r="L1060" s="19">
        <f>IF(C1060="COVERED",'Parameters &amp; Sources'!$B$11,'Parameters &amp; Sources'!$B$12)</f>
        <v/>
      </c>
      <c r="M1060" s="19">
        <f>K1060*L1060</f>
        <v/>
      </c>
      <c r="N1060" s="20">
        <f>COUNTIFS('Src_Billing_Aug'!$E$6:$E$774,A1060,'Src_Billing_Aug'!$D$6:$D$774,E1060)</f>
        <v/>
      </c>
      <c r="O1060" s="18">
        <f>IF(N1060=0,"",SUMIFS('Src_Billing_Aug'!$I$6:$I$774,'Src_Billing_Aug'!$E$6:$E$774,A1060,'Src_Billing_Aug'!$D$6:$D$774,E1060))</f>
        <v/>
      </c>
      <c r="P1060" s="19">
        <f>IF(N1060=0,"",SUMIFS('Src_Billing_Aug'!$L$6:$L$774,'Src_Billing_Aug'!$E$6:$E$774,A1060,'Src_Billing_Aug'!$D$6:$D$774,E1060))</f>
        <v/>
      </c>
      <c r="Q1060" s="19">
        <f>SUMIFS('Src_Billing_Aug'!$M$6:$M$774,'Src_Billing_Aug'!$E$6:$E$774,A1060,'Src_Billing_Aug'!$D$6:$D$774,E1060)</f>
        <v/>
      </c>
      <c r="R1060" s="19">
        <f>Q1060-M1060</f>
        <v/>
      </c>
      <c r="S1060" s="17">
        <f>IF(N1060=0,"MISSING CHARGE",IF(N1060&gt;1,"DUPLICATE CHARGE",IF(ABS(R1060)&lt;0.005,"MATCH","VARIANCE")))</f>
        <v/>
      </c>
      <c r="T1060" s="17">
        <f>IF(AND(C1060="COVERED",K1060&gt;'Parameters &amp; Sources'!$B$13),"BOARD REVIEW - OVER 40 FT","")</f>
        <v/>
      </c>
      <c r="U1060" s="17" t="inlineStr">
        <is>
          <t>slip_inventory_2026-08.csv; billing_transactions_2022_2026.csv</t>
        </is>
      </c>
    </row>
    <row r="1061">
      <c r="A1061" s="21">
        <f>'Src_Inventory'!A1149</f>
        <v/>
      </c>
      <c r="B1061" s="21">
        <f>'Src_Inventory'!B1149</f>
        <v/>
      </c>
      <c r="C1061" s="21">
        <f>'Src_Inventory'!G1149</f>
        <v/>
      </c>
      <c r="D1061" s="21">
        <f>"AC-"&amp;A1061</f>
        <v/>
      </c>
      <c r="E1061" s="21">
        <f>'Src_Inventory'!L1149</f>
        <v/>
      </c>
      <c r="F1061" s="21">
        <f>'Src_Inventory'!M1149</f>
        <v/>
      </c>
      <c r="G1061" s="21">
        <f>'Src_Inventory'!N1149</f>
        <v/>
      </c>
      <c r="H1061" s="22">
        <f>'Src_Inventory'!O1149</f>
        <v/>
      </c>
      <c r="I1061" s="22">
        <f>ROUNDUP(H1061,0)</f>
        <v/>
      </c>
      <c r="J1061" s="22">
        <f>'Src_Inventory'!E1149</f>
        <v/>
      </c>
      <c r="K1061" s="22">
        <f>MAX(I1061,J1061)</f>
        <v/>
      </c>
      <c r="L1061" s="23">
        <f>IF(C1061="COVERED",'Parameters &amp; Sources'!$B$11,'Parameters &amp; Sources'!$B$12)</f>
        <v/>
      </c>
      <c r="M1061" s="23">
        <f>K1061*L1061</f>
        <v/>
      </c>
      <c r="N1061" s="24">
        <f>COUNTIFS('Src_Billing_Aug'!$E$6:$E$774,A1061,'Src_Billing_Aug'!$D$6:$D$774,E1061)</f>
        <v/>
      </c>
      <c r="O1061" s="22">
        <f>IF(N1061=0,"",SUMIFS('Src_Billing_Aug'!$I$6:$I$774,'Src_Billing_Aug'!$E$6:$E$774,A1061,'Src_Billing_Aug'!$D$6:$D$774,E1061))</f>
        <v/>
      </c>
      <c r="P1061" s="23">
        <f>IF(N1061=0,"",SUMIFS('Src_Billing_Aug'!$L$6:$L$774,'Src_Billing_Aug'!$E$6:$E$774,A1061,'Src_Billing_Aug'!$D$6:$D$774,E1061))</f>
        <v/>
      </c>
      <c r="Q1061" s="23">
        <f>SUMIFS('Src_Billing_Aug'!$M$6:$M$774,'Src_Billing_Aug'!$E$6:$E$774,A1061,'Src_Billing_Aug'!$D$6:$D$774,E1061)</f>
        <v/>
      </c>
      <c r="R1061" s="23">
        <f>Q1061-M1061</f>
        <v/>
      </c>
      <c r="S1061" s="21">
        <f>IF(N1061=0,"MISSING CHARGE",IF(N1061&gt;1,"DUPLICATE CHARGE",IF(ABS(R1061)&lt;0.005,"MATCH","VARIANCE")))</f>
        <v/>
      </c>
      <c r="T1061" s="21">
        <f>IF(AND(C1061="COVERED",K1061&gt;'Parameters &amp; Sources'!$B$13),"BOARD REVIEW - OVER 40 FT","")</f>
        <v/>
      </c>
      <c r="U1061" s="21" t="inlineStr">
        <is>
          <t>slip_inventory_2026-08.csv; billing_transactions_2022_2026.csv</t>
        </is>
      </c>
    </row>
    <row r="1062">
      <c r="A1062" s="17">
        <f>'Src_Inventory'!A1151</f>
        <v/>
      </c>
      <c r="B1062" s="17">
        <f>'Src_Inventory'!B1151</f>
        <v/>
      </c>
      <c r="C1062" s="17">
        <f>'Src_Inventory'!G1151</f>
        <v/>
      </c>
      <c r="D1062" s="17">
        <f>"AC-"&amp;A1062</f>
        <v/>
      </c>
      <c r="E1062" s="17">
        <f>'Src_Inventory'!L1151</f>
        <v/>
      </c>
      <c r="F1062" s="17">
        <f>'Src_Inventory'!M1151</f>
        <v/>
      </c>
      <c r="G1062" s="17">
        <f>'Src_Inventory'!N1151</f>
        <v/>
      </c>
      <c r="H1062" s="18">
        <f>'Src_Inventory'!O1151</f>
        <v/>
      </c>
      <c r="I1062" s="18">
        <f>ROUNDUP(H1062,0)</f>
        <v/>
      </c>
      <c r="J1062" s="18">
        <f>'Src_Inventory'!E1151</f>
        <v/>
      </c>
      <c r="K1062" s="18">
        <f>MAX(I1062,J1062)</f>
        <v/>
      </c>
      <c r="L1062" s="19">
        <f>IF(C1062="COVERED",'Parameters &amp; Sources'!$B$11,'Parameters &amp; Sources'!$B$12)</f>
        <v/>
      </c>
      <c r="M1062" s="19">
        <f>K1062*L1062</f>
        <v/>
      </c>
      <c r="N1062" s="20">
        <f>COUNTIFS('Src_Billing_Aug'!$E$6:$E$774,A1062,'Src_Billing_Aug'!$D$6:$D$774,E1062)</f>
        <v/>
      </c>
      <c r="O1062" s="18">
        <f>IF(N1062=0,"",SUMIFS('Src_Billing_Aug'!$I$6:$I$774,'Src_Billing_Aug'!$E$6:$E$774,A1062,'Src_Billing_Aug'!$D$6:$D$774,E1062))</f>
        <v/>
      </c>
      <c r="P1062" s="19">
        <f>IF(N1062=0,"",SUMIFS('Src_Billing_Aug'!$L$6:$L$774,'Src_Billing_Aug'!$E$6:$E$774,A1062,'Src_Billing_Aug'!$D$6:$D$774,E1062))</f>
        <v/>
      </c>
      <c r="Q1062" s="19">
        <f>SUMIFS('Src_Billing_Aug'!$M$6:$M$774,'Src_Billing_Aug'!$E$6:$E$774,A1062,'Src_Billing_Aug'!$D$6:$D$774,E1062)</f>
        <v/>
      </c>
      <c r="R1062" s="19">
        <f>Q1062-M1062</f>
        <v/>
      </c>
      <c r="S1062" s="17">
        <f>IF(N1062=0,"MISSING CHARGE",IF(N1062&gt;1,"DUPLICATE CHARGE",IF(ABS(R1062)&lt;0.005,"MATCH","VARIANCE")))</f>
        <v/>
      </c>
      <c r="T1062" s="17">
        <f>IF(AND(C1062="COVERED",K1062&gt;'Parameters &amp; Sources'!$B$13),"BOARD REVIEW - OVER 40 FT","")</f>
        <v/>
      </c>
      <c r="U1062" s="17" t="inlineStr">
        <is>
          <t>slip_inventory_2026-08.csv; billing_transactions_2022_2026.csv</t>
        </is>
      </c>
    </row>
    <row r="1063">
      <c r="A1063" s="21">
        <f>'Src_Inventory'!A1152</f>
        <v/>
      </c>
      <c r="B1063" s="21">
        <f>'Src_Inventory'!B1152</f>
        <v/>
      </c>
      <c r="C1063" s="21">
        <f>'Src_Inventory'!G1152</f>
        <v/>
      </c>
      <c r="D1063" s="21">
        <f>"AC-"&amp;A1063</f>
        <v/>
      </c>
      <c r="E1063" s="21">
        <f>'Src_Inventory'!L1152</f>
        <v/>
      </c>
      <c r="F1063" s="21">
        <f>'Src_Inventory'!M1152</f>
        <v/>
      </c>
      <c r="G1063" s="21">
        <f>'Src_Inventory'!N1152</f>
        <v/>
      </c>
      <c r="H1063" s="22">
        <f>'Src_Inventory'!O1152</f>
        <v/>
      </c>
      <c r="I1063" s="22">
        <f>ROUNDUP(H1063,0)</f>
        <v/>
      </c>
      <c r="J1063" s="22">
        <f>'Src_Inventory'!E1152</f>
        <v/>
      </c>
      <c r="K1063" s="22">
        <f>MAX(I1063,J1063)</f>
        <v/>
      </c>
      <c r="L1063" s="23">
        <f>IF(C1063="COVERED",'Parameters &amp; Sources'!$B$11,'Parameters &amp; Sources'!$B$12)</f>
        <v/>
      </c>
      <c r="M1063" s="23">
        <f>K1063*L1063</f>
        <v/>
      </c>
      <c r="N1063" s="24">
        <f>COUNTIFS('Src_Billing_Aug'!$E$6:$E$774,A1063,'Src_Billing_Aug'!$D$6:$D$774,E1063)</f>
        <v/>
      </c>
      <c r="O1063" s="22">
        <f>IF(N1063=0,"",SUMIFS('Src_Billing_Aug'!$I$6:$I$774,'Src_Billing_Aug'!$E$6:$E$774,A1063,'Src_Billing_Aug'!$D$6:$D$774,E1063))</f>
        <v/>
      </c>
      <c r="P1063" s="23">
        <f>IF(N1063=0,"",SUMIFS('Src_Billing_Aug'!$L$6:$L$774,'Src_Billing_Aug'!$E$6:$E$774,A1063,'Src_Billing_Aug'!$D$6:$D$774,E1063))</f>
        <v/>
      </c>
      <c r="Q1063" s="23">
        <f>SUMIFS('Src_Billing_Aug'!$M$6:$M$774,'Src_Billing_Aug'!$E$6:$E$774,A1063,'Src_Billing_Aug'!$D$6:$D$774,E1063)</f>
        <v/>
      </c>
      <c r="R1063" s="23">
        <f>Q1063-M1063</f>
        <v/>
      </c>
      <c r="S1063" s="21">
        <f>IF(N1063=0,"MISSING CHARGE",IF(N1063&gt;1,"DUPLICATE CHARGE",IF(ABS(R1063)&lt;0.005,"MATCH","VARIANCE")))</f>
        <v/>
      </c>
      <c r="T1063" s="21">
        <f>IF(AND(C1063="COVERED",K1063&gt;'Parameters &amp; Sources'!$B$13),"BOARD REVIEW - OVER 40 FT","")</f>
        <v/>
      </c>
      <c r="U1063" s="21" t="inlineStr">
        <is>
          <t>slip_inventory_2026-08.csv; billing_transactions_2022_2026.csv</t>
        </is>
      </c>
    </row>
    <row r="1064">
      <c r="A1064" s="17">
        <f>'Src_Inventory'!A1153</f>
        <v/>
      </c>
      <c r="B1064" s="17">
        <f>'Src_Inventory'!B1153</f>
        <v/>
      </c>
      <c r="C1064" s="17">
        <f>'Src_Inventory'!G1153</f>
        <v/>
      </c>
      <c r="D1064" s="17">
        <f>"AC-"&amp;A1064</f>
        <v/>
      </c>
      <c r="E1064" s="17">
        <f>'Src_Inventory'!L1153</f>
        <v/>
      </c>
      <c r="F1064" s="17">
        <f>'Src_Inventory'!M1153</f>
        <v/>
      </c>
      <c r="G1064" s="17">
        <f>'Src_Inventory'!N1153</f>
        <v/>
      </c>
      <c r="H1064" s="18">
        <f>'Src_Inventory'!O1153</f>
        <v/>
      </c>
      <c r="I1064" s="18">
        <f>ROUNDUP(H1064,0)</f>
        <v/>
      </c>
      <c r="J1064" s="18">
        <f>'Src_Inventory'!E1153</f>
        <v/>
      </c>
      <c r="K1064" s="18">
        <f>MAX(I1064,J1064)</f>
        <v/>
      </c>
      <c r="L1064" s="19">
        <f>IF(C1064="COVERED",'Parameters &amp; Sources'!$B$11,'Parameters &amp; Sources'!$B$12)</f>
        <v/>
      </c>
      <c r="M1064" s="19">
        <f>K1064*L1064</f>
        <v/>
      </c>
      <c r="N1064" s="20">
        <f>COUNTIFS('Src_Billing_Aug'!$E$6:$E$774,A1064,'Src_Billing_Aug'!$D$6:$D$774,E1064)</f>
        <v/>
      </c>
      <c r="O1064" s="18">
        <f>IF(N1064=0,"",SUMIFS('Src_Billing_Aug'!$I$6:$I$774,'Src_Billing_Aug'!$E$6:$E$774,A1064,'Src_Billing_Aug'!$D$6:$D$774,E1064))</f>
        <v/>
      </c>
      <c r="P1064" s="19">
        <f>IF(N1064=0,"",SUMIFS('Src_Billing_Aug'!$L$6:$L$774,'Src_Billing_Aug'!$E$6:$E$774,A1064,'Src_Billing_Aug'!$D$6:$D$774,E1064))</f>
        <v/>
      </c>
      <c r="Q1064" s="19">
        <f>SUMIFS('Src_Billing_Aug'!$M$6:$M$774,'Src_Billing_Aug'!$E$6:$E$774,A1064,'Src_Billing_Aug'!$D$6:$D$774,E1064)</f>
        <v/>
      </c>
      <c r="R1064" s="19">
        <f>Q1064-M1064</f>
        <v/>
      </c>
      <c r="S1064" s="17">
        <f>IF(N1064=0,"MISSING CHARGE",IF(N1064&gt;1,"DUPLICATE CHARGE",IF(ABS(R1064)&lt;0.005,"MATCH","VARIANCE")))</f>
        <v/>
      </c>
      <c r="T1064" s="17">
        <f>IF(AND(C1064="COVERED",K1064&gt;'Parameters &amp; Sources'!$B$13),"BOARD REVIEW - OVER 40 FT","")</f>
        <v/>
      </c>
      <c r="U1064" s="17" t="inlineStr">
        <is>
          <t>slip_inventory_2026-08.csv; billing_transactions_2022_2026.csv</t>
        </is>
      </c>
    </row>
    <row r="1065">
      <c r="A1065" s="21">
        <f>'Src_Inventory'!A1155</f>
        <v/>
      </c>
      <c r="B1065" s="21">
        <f>'Src_Inventory'!B1155</f>
        <v/>
      </c>
      <c r="C1065" s="21">
        <f>'Src_Inventory'!G1155</f>
        <v/>
      </c>
      <c r="D1065" s="21">
        <f>"AC-"&amp;A1065</f>
        <v/>
      </c>
      <c r="E1065" s="21">
        <f>'Src_Inventory'!L1155</f>
        <v/>
      </c>
      <c r="F1065" s="21">
        <f>'Src_Inventory'!M1155</f>
        <v/>
      </c>
      <c r="G1065" s="21">
        <f>'Src_Inventory'!N1155</f>
        <v/>
      </c>
      <c r="H1065" s="22">
        <f>'Src_Inventory'!O1155</f>
        <v/>
      </c>
      <c r="I1065" s="22">
        <f>ROUNDUP(H1065,0)</f>
        <v/>
      </c>
      <c r="J1065" s="22">
        <f>'Src_Inventory'!E1155</f>
        <v/>
      </c>
      <c r="K1065" s="22">
        <f>MAX(I1065,J1065)</f>
        <v/>
      </c>
      <c r="L1065" s="23">
        <f>IF(C1065="COVERED",'Parameters &amp; Sources'!$B$11,'Parameters &amp; Sources'!$B$12)</f>
        <v/>
      </c>
      <c r="M1065" s="23">
        <f>K1065*L1065</f>
        <v/>
      </c>
      <c r="N1065" s="24">
        <f>COUNTIFS('Src_Billing_Aug'!$E$6:$E$774,A1065,'Src_Billing_Aug'!$D$6:$D$774,E1065)</f>
        <v/>
      </c>
      <c r="O1065" s="22">
        <f>IF(N1065=0,"",SUMIFS('Src_Billing_Aug'!$I$6:$I$774,'Src_Billing_Aug'!$E$6:$E$774,A1065,'Src_Billing_Aug'!$D$6:$D$774,E1065))</f>
        <v/>
      </c>
      <c r="P1065" s="23">
        <f>IF(N1065=0,"",SUMIFS('Src_Billing_Aug'!$L$6:$L$774,'Src_Billing_Aug'!$E$6:$E$774,A1065,'Src_Billing_Aug'!$D$6:$D$774,E1065))</f>
        <v/>
      </c>
      <c r="Q1065" s="23">
        <f>SUMIFS('Src_Billing_Aug'!$M$6:$M$774,'Src_Billing_Aug'!$E$6:$E$774,A1065,'Src_Billing_Aug'!$D$6:$D$774,E1065)</f>
        <v/>
      </c>
      <c r="R1065" s="23">
        <f>Q1065-M1065</f>
        <v/>
      </c>
      <c r="S1065" s="21">
        <f>IF(N1065=0,"MISSING CHARGE",IF(N1065&gt;1,"DUPLICATE CHARGE",IF(ABS(R1065)&lt;0.005,"MATCH","VARIANCE")))</f>
        <v/>
      </c>
      <c r="T1065" s="21">
        <f>IF(AND(C1065="COVERED",K1065&gt;'Parameters &amp; Sources'!$B$13),"BOARD REVIEW - OVER 40 FT","")</f>
        <v/>
      </c>
      <c r="U1065" s="21" t="inlineStr">
        <is>
          <t>slip_inventory_2026-08.csv; billing_transactions_2022_2026.csv</t>
        </is>
      </c>
    </row>
    <row r="1066">
      <c r="A1066" s="17">
        <f>'Src_Inventory'!A1156</f>
        <v/>
      </c>
      <c r="B1066" s="17">
        <f>'Src_Inventory'!B1156</f>
        <v/>
      </c>
      <c r="C1066" s="17">
        <f>'Src_Inventory'!G1156</f>
        <v/>
      </c>
      <c r="D1066" s="17">
        <f>"AC-"&amp;A1066</f>
        <v/>
      </c>
      <c r="E1066" s="17">
        <f>'Src_Inventory'!L1156</f>
        <v/>
      </c>
      <c r="F1066" s="17">
        <f>'Src_Inventory'!M1156</f>
        <v/>
      </c>
      <c r="G1066" s="17">
        <f>'Src_Inventory'!N1156</f>
        <v/>
      </c>
      <c r="H1066" s="18">
        <f>'Src_Inventory'!O1156</f>
        <v/>
      </c>
      <c r="I1066" s="18">
        <f>ROUNDUP(H1066,0)</f>
        <v/>
      </c>
      <c r="J1066" s="18">
        <f>'Src_Inventory'!E1156</f>
        <v/>
      </c>
      <c r="K1066" s="18">
        <f>MAX(I1066,J1066)</f>
        <v/>
      </c>
      <c r="L1066" s="19">
        <f>IF(C1066="COVERED",'Parameters &amp; Sources'!$B$11,'Parameters &amp; Sources'!$B$12)</f>
        <v/>
      </c>
      <c r="M1066" s="19">
        <f>K1066*L1066</f>
        <v/>
      </c>
      <c r="N1066" s="20">
        <f>COUNTIFS('Src_Billing_Aug'!$E$6:$E$774,A1066,'Src_Billing_Aug'!$D$6:$D$774,E1066)</f>
        <v/>
      </c>
      <c r="O1066" s="18">
        <f>IF(N1066=0,"",SUMIFS('Src_Billing_Aug'!$I$6:$I$774,'Src_Billing_Aug'!$E$6:$E$774,A1066,'Src_Billing_Aug'!$D$6:$D$774,E1066))</f>
        <v/>
      </c>
      <c r="P1066" s="19">
        <f>IF(N1066=0,"",SUMIFS('Src_Billing_Aug'!$L$6:$L$774,'Src_Billing_Aug'!$E$6:$E$774,A1066,'Src_Billing_Aug'!$D$6:$D$774,E1066))</f>
        <v/>
      </c>
      <c r="Q1066" s="19">
        <f>SUMIFS('Src_Billing_Aug'!$M$6:$M$774,'Src_Billing_Aug'!$E$6:$E$774,A1066,'Src_Billing_Aug'!$D$6:$D$774,E1066)</f>
        <v/>
      </c>
      <c r="R1066" s="19">
        <f>Q1066-M1066</f>
        <v/>
      </c>
      <c r="S1066" s="17">
        <f>IF(N1066=0,"MISSING CHARGE",IF(N1066&gt;1,"DUPLICATE CHARGE",IF(ABS(R1066)&lt;0.005,"MATCH","VARIANCE")))</f>
        <v/>
      </c>
      <c r="T1066" s="17">
        <f>IF(AND(C1066="COVERED",K1066&gt;'Parameters &amp; Sources'!$B$13),"BOARD REVIEW - OVER 40 FT","")</f>
        <v/>
      </c>
      <c r="U1066" s="17" t="inlineStr">
        <is>
          <t>slip_inventory_2026-08.csv; billing_transactions_2022_2026.csv</t>
        </is>
      </c>
    </row>
    <row r="1067">
      <c r="A1067" s="21">
        <f>'Src_Inventory'!A1157</f>
        <v/>
      </c>
      <c r="B1067" s="21">
        <f>'Src_Inventory'!B1157</f>
        <v/>
      </c>
      <c r="C1067" s="21">
        <f>'Src_Inventory'!G1157</f>
        <v/>
      </c>
      <c r="D1067" s="21">
        <f>"AC-"&amp;A1067</f>
        <v/>
      </c>
      <c r="E1067" s="21">
        <f>'Src_Inventory'!L1157</f>
        <v/>
      </c>
      <c r="F1067" s="21">
        <f>'Src_Inventory'!M1157</f>
        <v/>
      </c>
      <c r="G1067" s="21">
        <f>'Src_Inventory'!N1157</f>
        <v/>
      </c>
      <c r="H1067" s="22">
        <f>'Src_Inventory'!O1157</f>
        <v/>
      </c>
      <c r="I1067" s="22">
        <f>ROUNDUP(H1067,0)</f>
        <v/>
      </c>
      <c r="J1067" s="22">
        <f>'Src_Inventory'!E1157</f>
        <v/>
      </c>
      <c r="K1067" s="22">
        <f>MAX(I1067,J1067)</f>
        <v/>
      </c>
      <c r="L1067" s="23">
        <f>IF(C1067="COVERED",'Parameters &amp; Sources'!$B$11,'Parameters &amp; Sources'!$B$12)</f>
        <v/>
      </c>
      <c r="M1067" s="23">
        <f>K1067*L1067</f>
        <v/>
      </c>
      <c r="N1067" s="24">
        <f>COUNTIFS('Src_Billing_Aug'!$E$6:$E$774,A1067,'Src_Billing_Aug'!$D$6:$D$774,E1067)</f>
        <v/>
      </c>
      <c r="O1067" s="22">
        <f>IF(N1067=0,"",SUMIFS('Src_Billing_Aug'!$I$6:$I$774,'Src_Billing_Aug'!$E$6:$E$774,A1067,'Src_Billing_Aug'!$D$6:$D$774,E1067))</f>
        <v/>
      </c>
      <c r="P1067" s="23">
        <f>IF(N1067=0,"",SUMIFS('Src_Billing_Aug'!$L$6:$L$774,'Src_Billing_Aug'!$E$6:$E$774,A1067,'Src_Billing_Aug'!$D$6:$D$774,E1067))</f>
        <v/>
      </c>
      <c r="Q1067" s="23">
        <f>SUMIFS('Src_Billing_Aug'!$M$6:$M$774,'Src_Billing_Aug'!$E$6:$E$774,A1067,'Src_Billing_Aug'!$D$6:$D$774,E1067)</f>
        <v/>
      </c>
      <c r="R1067" s="23">
        <f>Q1067-M1067</f>
        <v/>
      </c>
      <c r="S1067" s="21">
        <f>IF(N1067=0,"MISSING CHARGE",IF(N1067&gt;1,"DUPLICATE CHARGE",IF(ABS(R1067)&lt;0.005,"MATCH","VARIANCE")))</f>
        <v/>
      </c>
      <c r="T1067" s="21">
        <f>IF(AND(C1067="COVERED",K1067&gt;'Parameters &amp; Sources'!$B$13),"BOARD REVIEW - OVER 40 FT","")</f>
        <v/>
      </c>
      <c r="U1067" s="21" t="inlineStr">
        <is>
          <t>slip_inventory_2026-08.csv; billing_transactions_2022_2026.csv</t>
        </is>
      </c>
    </row>
    <row r="1068">
      <c r="A1068" s="17">
        <f>'Src_Inventory'!A1158</f>
        <v/>
      </c>
      <c r="B1068" s="17">
        <f>'Src_Inventory'!B1158</f>
        <v/>
      </c>
      <c r="C1068" s="17">
        <f>'Src_Inventory'!G1158</f>
        <v/>
      </c>
      <c r="D1068" s="17">
        <f>"AC-"&amp;A1068</f>
        <v/>
      </c>
      <c r="E1068" s="17">
        <f>'Src_Inventory'!L1158</f>
        <v/>
      </c>
      <c r="F1068" s="17">
        <f>'Src_Inventory'!M1158</f>
        <v/>
      </c>
      <c r="G1068" s="17">
        <f>'Src_Inventory'!N1158</f>
        <v/>
      </c>
      <c r="H1068" s="18">
        <f>'Src_Inventory'!O1158</f>
        <v/>
      </c>
      <c r="I1068" s="18">
        <f>ROUNDUP(H1068,0)</f>
        <v/>
      </c>
      <c r="J1068" s="18">
        <f>'Src_Inventory'!E1158</f>
        <v/>
      </c>
      <c r="K1068" s="18">
        <f>MAX(I1068,J1068)</f>
        <v/>
      </c>
      <c r="L1068" s="19">
        <f>IF(C1068="COVERED",'Parameters &amp; Sources'!$B$11,'Parameters &amp; Sources'!$B$12)</f>
        <v/>
      </c>
      <c r="M1068" s="19">
        <f>K1068*L1068</f>
        <v/>
      </c>
      <c r="N1068" s="20">
        <f>COUNTIFS('Src_Billing_Aug'!$E$6:$E$774,A1068,'Src_Billing_Aug'!$D$6:$D$774,E1068)</f>
        <v/>
      </c>
      <c r="O1068" s="18">
        <f>IF(N1068=0,"",SUMIFS('Src_Billing_Aug'!$I$6:$I$774,'Src_Billing_Aug'!$E$6:$E$774,A1068,'Src_Billing_Aug'!$D$6:$D$774,E1068))</f>
        <v/>
      </c>
      <c r="P1068" s="19">
        <f>IF(N1068=0,"",SUMIFS('Src_Billing_Aug'!$L$6:$L$774,'Src_Billing_Aug'!$E$6:$E$774,A1068,'Src_Billing_Aug'!$D$6:$D$774,E1068))</f>
        <v/>
      </c>
      <c r="Q1068" s="19">
        <f>SUMIFS('Src_Billing_Aug'!$M$6:$M$774,'Src_Billing_Aug'!$E$6:$E$774,A1068,'Src_Billing_Aug'!$D$6:$D$774,E1068)</f>
        <v/>
      </c>
      <c r="R1068" s="19">
        <f>Q1068-M1068</f>
        <v/>
      </c>
      <c r="S1068" s="17">
        <f>IF(N1068=0,"MISSING CHARGE",IF(N1068&gt;1,"DUPLICATE CHARGE",IF(ABS(R1068)&lt;0.005,"MATCH","VARIANCE")))</f>
        <v/>
      </c>
      <c r="T1068" s="17">
        <f>IF(AND(C1068="COVERED",K1068&gt;'Parameters &amp; Sources'!$B$13),"BOARD REVIEW - OVER 40 FT","")</f>
        <v/>
      </c>
      <c r="U1068" s="17" t="inlineStr">
        <is>
          <t>slip_inventory_2026-08.csv; billing_transactions_2022_2026.csv</t>
        </is>
      </c>
    </row>
    <row r="1069">
      <c r="A1069" s="21">
        <f>'Src_Inventory'!A1159</f>
        <v/>
      </c>
      <c r="B1069" s="21">
        <f>'Src_Inventory'!B1159</f>
        <v/>
      </c>
      <c r="C1069" s="21">
        <f>'Src_Inventory'!G1159</f>
        <v/>
      </c>
      <c r="D1069" s="21">
        <f>"AC-"&amp;A1069</f>
        <v/>
      </c>
      <c r="E1069" s="21">
        <f>'Src_Inventory'!L1159</f>
        <v/>
      </c>
      <c r="F1069" s="21">
        <f>'Src_Inventory'!M1159</f>
        <v/>
      </c>
      <c r="G1069" s="21">
        <f>'Src_Inventory'!N1159</f>
        <v/>
      </c>
      <c r="H1069" s="22">
        <f>'Src_Inventory'!O1159</f>
        <v/>
      </c>
      <c r="I1069" s="22">
        <f>ROUNDUP(H1069,0)</f>
        <v/>
      </c>
      <c r="J1069" s="22">
        <f>'Src_Inventory'!E1159</f>
        <v/>
      </c>
      <c r="K1069" s="22">
        <f>MAX(I1069,J1069)</f>
        <v/>
      </c>
      <c r="L1069" s="23">
        <f>IF(C1069="COVERED",'Parameters &amp; Sources'!$B$11,'Parameters &amp; Sources'!$B$12)</f>
        <v/>
      </c>
      <c r="M1069" s="23">
        <f>K1069*L1069</f>
        <v/>
      </c>
      <c r="N1069" s="24">
        <f>COUNTIFS('Src_Billing_Aug'!$E$6:$E$774,A1069,'Src_Billing_Aug'!$D$6:$D$774,E1069)</f>
        <v/>
      </c>
      <c r="O1069" s="22">
        <f>IF(N1069=0,"",SUMIFS('Src_Billing_Aug'!$I$6:$I$774,'Src_Billing_Aug'!$E$6:$E$774,A1069,'Src_Billing_Aug'!$D$6:$D$774,E1069))</f>
        <v/>
      </c>
      <c r="P1069" s="23">
        <f>IF(N1069=0,"",SUMIFS('Src_Billing_Aug'!$L$6:$L$774,'Src_Billing_Aug'!$E$6:$E$774,A1069,'Src_Billing_Aug'!$D$6:$D$774,E1069))</f>
        <v/>
      </c>
      <c r="Q1069" s="23">
        <f>SUMIFS('Src_Billing_Aug'!$M$6:$M$774,'Src_Billing_Aug'!$E$6:$E$774,A1069,'Src_Billing_Aug'!$D$6:$D$774,E1069)</f>
        <v/>
      </c>
      <c r="R1069" s="23">
        <f>Q1069-M1069</f>
        <v/>
      </c>
      <c r="S1069" s="21">
        <f>IF(N1069=0,"MISSING CHARGE",IF(N1069&gt;1,"DUPLICATE CHARGE",IF(ABS(R1069)&lt;0.005,"MATCH","VARIANCE")))</f>
        <v/>
      </c>
      <c r="T1069" s="21">
        <f>IF(AND(C1069="COVERED",K1069&gt;'Parameters &amp; Sources'!$B$13),"BOARD REVIEW - OVER 40 FT","")</f>
        <v/>
      </c>
      <c r="U1069" s="21" t="inlineStr">
        <is>
          <t>slip_inventory_2026-08.csv; billing_transactions_2022_2026.csv</t>
        </is>
      </c>
    </row>
    <row r="1070">
      <c r="A1070" s="17">
        <f>'Src_Inventory'!A1161</f>
        <v/>
      </c>
      <c r="B1070" s="17">
        <f>'Src_Inventory'!B1161</f>
        <v/>
      </c>
      <c r="C1070" s="17">
        <f>'Src_Inventory'!G1161</f>
        <v/>
      </c>
      <c r="D1070" s="17">
        <f>"AC-"&amp;A1070</f>
        <v/>
      </c>
      <c r="E1070" s="17">
        <f>'Src_Inventory'!L1161</f>
        <v/>
      </c>
      <c r="F1070" s="17">
        <f>'Src_Inventory'!M1161</f>
        <v/>
      </c>
      <c r="G1070" s="17">
        <f>'Src_Inventory'!N1161</f>
        <v/>
      </c>
      <c r="H1070" s="18">
        <f>'Src_Inventory'!O1161</f>
        <v/>
      </c>
      <c r="I1070" s="18">
        <f>ROUNDUP(H1070,0)</f>
        <v/>
      </c>
      <c r="J1070" s="18">
        <f>'Src_Inventory'!E1161</f>
        <v/>
      </c>
      <c r="K1070" s="18">
        <f>MAX(I1070,J1070)</f>
        <v/>
      </c>
      <c r="L1070" s="19">
        <f>IF(C1070="COVERED",'Parameters &amp; Sources'!$B$11,'Parameters &amp; Sources'!$B$12)</f>
        <v/>
      </c>
      <c r="M1070" s="19">
        <f>K1070*L1070</f>
        <v/>
      </c>
      <c r="N1070" s="20">
        <f>COUNTIFS('Src_Billing_Aug'!$E$6:$E$774,A1070,'Src_Billing_Aug'!$D$6:$D$774,E1070)</f>
        <v/>
      </c>
      <c r="O1070" s="18">
        <f>IF(N1070=0,"",SUMIFS('Src_Billing_Aug'!$I$6:$I$774,'Src_Billing_Aug'!$E$6:$E$774,A1070,'Src_Billing_Aug'!$D$6:$D$774,E1070))</f>
        <v/>
      </c>
      <c r="P1070" s="19">
        <f>IF(N1070=0,"",SUMIFS('Src_Billing_Aug'!$L$6:$L$774,'Src_Billing_Aug'!$E$6:$E$774,A1070,'Src_Billing_Aug'!$D$6:$D$774,E1070))</f>
        <v/>
      </c>
      <c r="Q1070" s="19">
        <f>SUMIFS('Src_Billing_Aug'!$M$6:$M$774,'Src_Billing_Aug'!$E$6:$E$774,A1070,'Src_Billing_Aug'!$D$6:$D$774,E1070)</f>
        <v/>
      </c>
      <c r="R1070" s="19">
        <f>Q1070-M1070</f>
        <v/>
      </c>
      <c r="S1070" s="17">
        <f>IF(N1070=0,"MISSING CHARGE",IF(N1070&gt;1,"DUPLICATE CHARGE",IF(ABS(R1070)&lt;0.005,"MATCH","VARIANCE")))</f>
        <v/>
      </c>
      <c r="T1070" s="17">
        <f>IF(AND(C1070="COVERED",K1070&gt;'Parameters &amp; Sources'!$B$13),"BOARD REVIEW - OVER 40 FT","")</f>
        <v/>
      </c>
      <c r="U1070" s="17" t="inlineStr">
        <is>
          <t>slip_inventory_2026-08.csv; billing_transactions_2022_2026.csv</t>
        </is>
      </c>
    </row>
    <row r="1071">
      <c r="A1071" s="21">
        <f>'Src_Inventory'!A1162</f>
        <v/>
      </c>
      <c r="B1071" s="21">
        <f>'Src_Inventory'!B1162</f>
        <v/>
      </c>
      <c r="C1071" s="21">
        <f>'Src_Inventory'!G1162</f>
        <v/>
      </c>
      <c r="D1071" s="21">
        <f>"AC-"&amp;A1071</f>
        <v/>
      </c>
      <c r="E1071" s="21">
        <f>'Src_Inventory'!L1162</f>
        <v/>
      </c>
      <c r="F1071" s="21">
        <f>'Src_Inventory'!M1162</f>
        <v/>
      </c>
      <c r="G1071" s="21">
        <f>'Src_Inventory'!N1162</f>
        <v/>
      </c>
      <c r="H1071" s="22">
        <f>'Src_Inventory'!O1162</f>
        <v/>
      </c>
      <c r="I1071" s="22">
        <f>ROUNDUP(H1071,0)</f>
        <v/>
      </c>
      <c r="J1071" s="22">
        <f>'Src_Inventory'!E1162</f>
        <v/>
      </c>
      <c r="K1071" s="22">
        <f>MAX(I1071,J1071)</f>
        <v/>
      </c>
      <c r="L1071" s="23">
        <f>IF(C1071="COVERED",'Parameters &amp; Sources'!$B$11,'Parameters &amp; Sources'!$B$12)</f>
        <v/>
      </c>
      <c r="M1071" s="23">
        <f>K1071*L1071</f>
        <v/>
      </c>
      <c r="N1071" s="24">
        <f>COUNTIFS('Src_Billing_Aug'!$E$6:$E$774,A1071,'Src_Billing_Aug'!$D$6:$D$774,E1071)</f>
        <v/>
      </c>
      <c r="O1071" s="22">
        <f>IF(N1071=0,"",SUMIFS('Src_Billing_Aug'!$I$6:$I$774,'Src_Billing_Aug'!$E$6:$E$774,A1071,'Src_Billing_Aug'!$D$6:$D$774,E1071))</f>
        <v/>
      </c>
      <c r="P1071" s="23">
        <f>IF(N1071=0,"",SUMIFS('Src_Billing_Aug'!$L$6:$L$774,'Src_Billing_Aug'!$E$6:$E$774,A1071,'Src_Billing_Aug'!$D$6:$D$774,E1071))</f>
        <v/>
      </c>
      <c r="Q1071" s="23">
        <f>SUMIFS('Src_Billing_Aug'!$M$6:$M$774,'Src_Billing_Aug'!$E$6:$E$774,A1071,'Src_Billing_Aug'!$D$6:$D$774,E1071)</f>
        <v/>
      </c>
      <c r="R1071" s="23">
        <f>Q1071-M1071</f>
        <v/>
      </c>
      <c r="S1071" s="21">
        <f>IF(N1071=0,"MISSING CHARGE",IF(N1071&gt;1,"DUPLICATE CHARGE",IF(ABS(R1071)&lt;0.005,"MATCH","VARIANCE")))</f>
        <v/>
      </c>
      <c r="T1071" s="21">
        <f>IF(AND(C1071="COVERED",K1071&gt;'Parameters &amp; Sources'!$B$13),"BOARD REVIEW - OVER 40 FT","")</f>
        <v/>
      </c>
      <c r="U1071" s="21" t="inlineStr">
        <is>
          <t>slip_inventory_2026-08.csv; billing_transactions_2022_2026.csv</t>
        </is>
      </c>
    </row>
    <row r="1072">
      <c r="A1072" s="17">
        <f>'Src_Inventory'!A1163</f>
        <v/>
      </c>
      <c r="B1072" s="17">
        <f>'Src_Inventory'!B1163</f>
        <v/>
      </c>
      <c r="C1072" s="17">
        <f>'Src_Inventory'!G1163</f>
        <v/>
      </c>
      <c r="D1072" s="17">
        <f>"AC-"&amp;A1072</f>
        <v/>
      </c>
      <c r="E1072" s="17">
        <f>'Src_Inventory'!L1163</f>
        <v/>
      </c>
      <c r="F1072" s="17">
        <f>'Src_Inventory'!M1163</f>
        <v/>
      </c>
      <c r="G1072" s="17">
        <f>'Src_Inventory'!N1163</f>
        <v/>
      </c>
      <c r="H1072" s="18">
        <f>'Src_Inventory'!O1163</f>
        <v/>
      </c>
      <c r="I1072" s="18">
        <f>ROUNDUP(H1072,0)</f>
        <v/>
      </c>
      <c r="J1072" s="18">
        <f>'Src_Inventory'!E1163</f>
        <v/>
      </c>
      <c r="K1072" s="18">
        <f>MAX(I1072,J1072)</f>
        <v/>
      </c>
      <c r="L1072" s="19">
        <f>IF(C1072="COVERED",'Parameters &amp; Sources'!$B$11,'Parameters &amp; Sources'!$B$12)</f>
        <v/>
      </c>
      <c r="M1072" s="19">
        <f>K1072*L1072</f>
        <v/>
      </c>
      <c r="N1072" s="20">
        <f>COUNTIFS('Src_Billing_Aug'!$E$6:$E$774,A1072,'Src_Billing_Aug'!$D$6:$D$774,E1072)</f>
        <v/>
      </c>
      <c r="O1072" s="18">
        <f>IF(N1072=0,"",SUMIFS('Src_Billing_Aug'!$I$6:$I$774,'Src_Billing_Aug'!$E$6:$E$774,A1072,'Src_Billing_Aug'!$D$6:$D$774,E1072))</f>
        <v/>
      </c>
      <c r="P1072" s="19">
        <f>IF(N1072=0,"",SUMIFS('Src_Billing_Aug'!$L$6:$L$774,'Src_Billing_Aug'!$E$6:$E$774,A1072,'Src_Billing_Aug'!$D$6:$D$774,E1072))</f>
        <v/>
      </c>
      <c r="Q1072" s="19">
        <f>SUMIFS('Src_Billing_Aug'!$M$6:$M$774,'Src_Billing_Aug'!$E$6:$E$774,A1072,'Src_Billing_Aug'!$D$6:$D$774,E1072)</f>
        <v/>
      </c>
      <c r="R1072" s="19">
        <f>Q1072-M1072</f>
        <v/>
      </c>
      <c r="S1072" s="17">
        <f>IF(N1072=0,"MISSING CHARGE",IF(N1072&gt;1,"DUPLICATE CHARGE",IF(ABS(R1072)&lt;0.005,"MATCH","VARIANCE")))</f>
        <v/>
      </c>
      <c r="T1072" s="17">
        <f>IF(AND(C1072="COVERED",K1072&gt;'Parameters &amp; Sources'!$B$13),"BOARD REVIEW - OVER 40 FT","")</f>
        <v/>
      </c>
      <c r="U1072" s="17" t="inlineStr">
        <is>
          <t>slip_inventory_2026-08.csv; billing_transactions_2022_2026.csv</t>
        </is>
      </c>
    </row>
    <row r="1073">
      <c r="A1073" s="21">
        <f>'Src_Inventory'!A1164</f>
        <v/>
      </c>
      <c r="B1073" s="21">
        <f>'Src_Inventory'!B1164</f>
        <v/>
      </c>
      <c r="C1073" s="21">
        <f>'Src_Inventory'!G1164</f>
        <v/>
      </c>
      <c r="D1073" s="21">
        <f>"AC-"&amp;A1073</f>
        <v/>
      </c>
      <c r="E1073" s="21">
        <f>'Src_Inventory'!L1164</f>
        <v/>
      </c>
      <c r="F1073" s="21">
        <f>'Src_Inventory'!M1164</f>
        <v/>
      </c>
      <c r="G1073" s="21">
        <f>'Src_Inventory'!N1164</f>
        <v/>
      </c>
      <c r="H1073" s="22">
        <f>'Src_Inventory'!O1164</f>
        <v/>
      </c>
      <c r="I1073" s="22">
        <f>ROUNDUP(H1073,0)</f>
        <v/>
      </c>
      <c r="J1073" s="22">
        <f>'Src_Inventory'!E1164</f>
        <v/>
      </c>
      <c r="K1073" s="22">
        <f>MAX(I1073,J1073)</f>
        <v/>
      </c>
      <c r="L1073" s="23">
        <f>IF(C1073="COVERED",'Parameters &amp; Sources'!$B$11,'Parameters &amp; Sources'!$B$12)</f>
        <v/>
      </c>
      <c r="M1073" s="23">
        <f>K1073*L1073</f>
        <v/>
      </c>
      <c r="N1073" s="24">
        <f>COUNTIFS('Src_Billing_Aug'!$E$6:$E$774,A1073,'Src_Billing_Aug'!$D$6:$D$774,E1073)</f>
        <v/>
      </c>
      <c r="O1073" s="22">
        <f>IF(N1073=0,"",SUMIFS('Src_Billing_Aug'!$I$6:$I$774,'Src_Billing_Aug'!$E$6:$E$774,A1073,'Src_Billing_Aug'!$D$6:$D$774,E1073))</f>
        <v/>
      </c>
      <c r="P1073" s="23">
        <f>IF(N1073=0,"",SUMIFS('Src_Billing_Aug'!$L$6:$L$774,'Src_Billing_Aug'!$E$6:$E$774,A1073,'Src_Billing_Aug'!$D$6:$D$774,E1073))</f>
        <v/>
      </c>
      <c r="Q1073" s="23">
        <f>SUMIFS('Src_Billing_Aug'!$M$6:$M$774,'Src_Billing_Aug'!$E$6:$E$774,A1073,'Src_Billing_Aug'!$D$6:$D$774,E1073)</f>
        <v/>
      </c>
      <c r="R1073" s="23">
        <f>Q1073-M1073</f>
        <v/>
      </c>
      <c r="S1073" s="21">
        <f>IF(N1073=0,"MISSING CHARGE",IF(N1073&gt;1,"DUPLICATE CHARGE",IF(ABS(R1073)&lt;0.005,"MATCH","VARIANCE")))</f>
        <v/>
      </c>
      <c r="T1073" s="21">
        <f>IF(AND(C1073="COVERED",K1073&gt;'Parameters &amp; Sources'!$B$13),"BOARD REVIEW - OVER 40 FT","")</f>
        <v/>
      </c>
      <c r="U1073" s="21" t="inlineStr">
        <is>
          <t>slip_inventory_2026-08.csv; billing_transactions_2022_2026.csv</t>
        </is>
      </c>
    </row>
    <row r="1074">
      <c r="A1074" s="17">
        <f>'Src_Inventory'!A1165</f>
        <v/>
      </c>
      <c r="B1074" s="17">
        <f>'Src_Inventory'!B1165</f>
        <v/>
      </c>
      <c r="C1074" s="17">
        <f>'Src_Inventory'!G1165</f>
        <v/>
      </c>
      <c r="D1074" s="17">
        <f>"AC-"&amp;A1074</f>
        <v/>
      </c>
      <c r="E1074" s="17">
        <f>'Src_Inventory'!L1165</f>
        <v/>
      </c>
      <c r="F1074" s="17">
        <f>'Src_Inventory'!M1165</f>
        <v/>
      </c>
      <c r="G1074" s="17">
        <f>'Src_Inventory'!N1165</f>
        <v/>
      </c>
      <c r="H1074" s="18">
        <f>'Src_Inventory'!O1165</f>
        <v/>
      </c>
      <c r="I1074" s="18">
        <f>ROUNDUP(H1074,0)</f>
        <v/>
      </c>
      <c r="J1074" s="18">
        <f>'Src_Inventory'!E1165</f>
        <v/>
      </c>
      <c r="K1074" s="18">
        <f>MAX(I1074,J1074)</f>
        <v/>
      </c>
      <c r="L1074" s="19">
        <f>IF(C1074="COVERED",'Parameters &amp; Sources'!$B$11,'Parameters &amp; Sources'!$B$12)</f>
        <v/>
      </c>
      <c r="M1074" s="19">
        <f>K1074*L1074</f>
        <v/>
      </c>
      <c r="N1074" s="20">
        <f>COUNTIFS('Src_Billing_Aug'!$E$6:$E$774,A1074,'Src_Billing_Aug'!$D$6:$D$774,E1074)</f>
        <v/>
      </c>
      <c r="O1074" s="18">
        <f>IF(N1074=0,"",SUMIFS('Src_Billing_Aug'!$I$6:$I$774,'Src_Billing_Aug'!$E$6:$E$774,A1074,'Src_Billing_Aug'!$D$6:$D$774,E1074))</f>
        <v/>
      </c>
      <c r="P1074" s="19">
        <f>IF(N1074=0,"",SUMIFS('Src_Billing_Aug'!$L$6:$L$774,'Src_Billing_Aug'!$E$6:$E$774,A1074,'Src_Billing_Aug'!$D$6:$D$774,E1074))</f>
        <v/>
      </c>
      <c r="Q1074" s="19">
        <f>SUMIFS('Src_Billing_Aug'!$M$6:$M$774,'Src_Billing_Aug'!$E$6:$E$774,A1074,'Src_Billing_Aug'!$D$6:$D$774,E1074)</f>
        <v/>
      </c>
      <c r="R1074" s="19">
        <f>Q1074-M1074</f>
        <v/>
      </c>
      <c r="S1074" s="17">
        <f>IF(N1074=0,"MISSING CHARGE",IF(N1074&gt;1,"DUPLICATE CHARGE",IF(ABS(R1074)&lt;0.005,"MATCH","VARIANCE")))</f>
        <v/>
      </c>
      <c r="T1074" s="17">
        <f>IF(AND(C1074="COVERED",K1074&gt;'Parameters &amp; Sources'!$B$13),"BOARD REVIEW - OVER 40 FT","")</f>
        <v/>
      </c>
      <c r="U1074" s="17" t="inlineStr">
        <is>
          <t>slip_inventory_2026-08.csv; billing_transactions_2022_2026.csv</t>
        </is>
      </c>
    </row>
    <row r="1075">
      <c r="A1075" s="21">
        <f>'Src_Inventory'!A1167</f>
        <v/>
      </c>
      <c r="B1075" s="21">
        <f>'Src_Inventory'!B1167</f>
        <v/>
      </c>
      <c r="C1075" s="21">
        <f>'Src_Inventory'!G1167</f>
        <v/>
      </c>
      <c r="D1075" s="21">
        <f>"AC-"&amp;A1075</f>
        <v/>
      </c>
      <c r="E1075" s="21">
        <f>'Src_Inventory'!L1167</f>
        <v/>
      </c>
      <c r="F1075" s="21">
        <f>'Src_Inventory'!M1167</f>
        <v/>
      </c>
      <c r="G1075" s="21">
        <f>'Src_Inventory'!N1167</f>
        <v/>
      </c>
      <c r="H1075" s="22">
        <f>'Src_Inventory'!O1167</f>
        <v/>
      </c>
      <c r="I1075" s="22">
        <f>ROUNDUP(H1075,0)</f>
        <v/>
      </c>
      <c r="J1075" s="22">
        <f>'Src_Inventory'!E1167</f>
        <v/>
      </c>
      <c r="K1075" s="22">
        <f>MAX(I1075,J1075)</f>
        <v/>
      </c>
      <c r="L1075" s="23">
        <f>IF(C1075="COVERED",'Parameters &amp; Sources'!$B$11,'Parameters &amp; Sources'!$B$12)</f>
        <v/>
      </c>
      <c r="M1075" s="23">
        <f>K1075*L1075</f>
        <v/>
      </c>
      <c r="N1075" s="24">
        <f>COUNTIFS('Src_Billing_Aug'!$E$6:$E$774,A1075,'Src_Billing_Aug'!$D$6:$D$774,E1075)</f>
        <v/>
      </c>
      <c r="O1075" s="22">
        <f>IF(N1075=0,"",SUMIFS('Src_Billing_Aug'!$I$6:$I$774,'Src_Billing_Aug'!$E$6:$E$774,A1075,'Src_Billing_Aug'!$D$6:$D$774,E1075))</f>
        <v/>
      </c>
      <c r="P1075" s="23">
        <f>IF(N1075=0,"",SUMIFS('Src_Billing_Aug'!$L$6:$L$774,'Src_Billing_Aug'!$E$6:$E$774,A1075,'Src_Billing_Aug'!$D$6:$D$774,E1075))</f>
        <v/>
      </c>
      <c r="Q1075" s="23">
        <f>SUMIFS('Src_Billing_Aug'!$M$6:$M$774,'Src_Billing_Aug'!$E$6:$E$774,A1075,'Src_Billing_Aug'!$D$6:$D$774,E1075)</f>
        <v/>
      </c>
      <c r="R1075" s="23">
        <f>Q1075-M1075</f>
        <v/>
      </c>
      <c r="S1075" s="21">
        <f>IF(N1075=0,"MISSING CHARGE",IF(N1075&gt;1,"DUPLICATE CHARGE",IF(ABS(R1075)&lt;0.005,"MATCH","VARIANCE")))</f>
        <v/>
      </c>
      <c r="T1075" s="21">
        <f>IF(AND(C1075="COVERED",K1075&gt;'Parameters &amp; Sources'!$B$13),"BOARD REVIEW - OVER 40 FT","")</f>
        <v/>
      </c>
      <c r="U1075" s="21" t="inlineStr">
        <is>
          <t>slip_inventory_2026-08.csv; billing_transactions_2022_2026.csv</t>
        </is>
      </c>
    </row>
    <row r="1076">
      <c r="A1076" s="17">
        <f>'Src_Inventory'!A1168</f>
        <v/>
      </c>
      <c r="B1076" s="17">
        <f>'Src_Inventory'!B1168</f>
        <v/>
      </c>
      <c r="C1076" s="17">
        <f>'Src_Inventory'!G1168</f>
        <v/>
      </c>
      <c r="D1076" s="17">
        <f>"AC-"&amp;A1076</f>
        <v/>
      </c>
      <c r="E1076" s="17">
        <f>'Src_Inventory'!L1168</f>
        <v/>
      </c>
      <c r="F1076" s="17">
        <f>'Src_Inventory'!M1168</f>
        <v/>
      </c>
      <c r="G1076" s="17">
        <f>'Src_Inventory'!N1168</f>
        <v/>
      </c>
      <c r="H1076" s="18">
        <f>'Src_Inventory'!O1168</f>
        <v/>
      </c>
      <c r="I1076" s="18">
        <f>ROUNDUP(H1076,0)</f>
        <v/>
      </c>
      <c r="J1076" s="18">
        <f>'Src_Inventory'!E1168</f>
        <v/>
      </c>
      <c r="K1076" s="18">
        <f>MAX(I1076,J1076)</f>
        <v/>
      </c>
      <c r="L1076" s="19">
        <f>IF(C1076="COVERED",'Parameters &amp; Sources'!$B$11,'Parameters &amp; Sources'!$B$12)</f>
        <v/>
      </c>
      <c r="M1076" s="19">
        <f>K1076*L1076</f>
        <v/>
      </c>
      <c r="N1076" s="20">
        <f>COUNTIFS('Src_Billing_Aug'!$E$6:$E$774,A1076,'Src_Billing_Aug'!$D$6:$D$774,E1076)</f>
        <v/>
      </c>
      <c r="O1076" s="18">
        <f>IF(N1076=0,"",SUMIFS('Src_Billing_Aug'!$I$6:$I$774,'Src_Billing_Aug'!$E$6:$E$774,A1076,'Src_Billing_Aug'!$D$6:$D$774,E1076))</f>
        <v/>
      </c>
      <c r="P1076" s="19">
        <f>IF(N1076=0,"",SUMIFS('Src_Billing_Aug'!$L$6:$L$774,'Src_Billing_Aug'!$E$6:$E$774,A1076,'Src_Billing_Aug'!$D$6:$D$774,E1076))</f>
        <v/>
      </c>
      <c r="Q1076" s="19">
        <f>SUMIFS('Src_Billing_Aug'!$M$6:$M$774,'Src_Billing_Aug'!$E$6:$E$774,A1076,'Src_Billing_Aug'!$D$6:$D$774,E1076)</f>
        <v/>
      </c>
      <c r="R1076" s="19">
        <f>Q1076-M1076</f>
        <v/>
      </c>
      <c r="S1076" s="17">
        <f>IF(N1076=0,"MISSING CHARGE",IF(N1076&gt;1,"DUPLICATE CHARGE",IF(ABS(R1076)&lt;0.005,"MATCH","VARIANCE")))</f>
        <v/>
      </c>
      <c r="T1076" s="17">
        <f>IF(AND(C1076="COVERED",K1076&gt;'Parameters &amp; Sources'!$B$13),"BOARD REVIEW - OVER 40 FT","")</f>
        <v/>
      </c>
      <c r="U1076" s="17" t="inlineStr">
        <is>
          <t>slip_inventory_2026-08.csv; billing_transactions_2022_2026.csv</t>
        </is>
      </c>
    </row>
    <row r="1077">
      <c r="A1077" s="21">
        <f>'Src_Inventory'!A1170</f>
        <v/>
      </c>
      <c r="B1077" s="21">
        <f>'Src_Inventory'!B1170</f>
        <v/>
      </c>
      <c r="C1077" s="21">
        <f>'Src_Inventory'!G1170</f>
        <v/>
      </c>
      <c r="D1077" s="21">
        <f>"AC-"&amp;A1077</f>
        <v/>
      </c>
      <c r="E1077" s="21">
        <f>'Src_Inventory'!L1170</f>
        <v/>
      </c>
      <c r="F1077" s="21">
        <f>'Src_Inventory'!M1170</f>
        <v/>
      </c>
      <c r="G1077" s="21">
        <f>'Src_Inventory'!N1170</f>
        <v/>
      </c>
      <c r="H1077" s="22">
        <f>'Src_Inventory'!O1170</f>
        <v/>
      </c>
      <c r="I1077" s="22">
        <f>ROUNDUP(H1077,0)</f>
        <v/>
      </c>
      <c r="J1077" s="22">
        <f>'Src_Inventory'!E1170</f>
        <v/>
      </c>
      <c r="K1077" s="22">
        <f>MAX(I1077,J1077)</f>
        <v/>
      </c>
      <c r="L1077" s="23">
        <f>IF(C1077="COVERED",'Parameters &amp; Sources'!$B$11,'Parameters &amp; Sources'!$B$12)</f>
        <v/>
      </c>
      <c r="M1077" s="23">
        <f>K1077*L1077</f>
        <v/>
      </c>
      <c r="N1077" s="24">
        <f>COUNTIFS('Src_Billing_Aug'!$E$6:$E$774,A1077,'Src_Billing_Aug'!$D$6:$D$774,E1077)</f>
        <v/>
      </c>
      <c r="O1077" s="22">
        <f>IF(N1077=0,"",SUMIFS('Src_Billing_Aug'!$I$6:$I$774,'Src_Billing_Aug'!$E$6:$E$774,A1077,'Src_Billing_Aug'!$D$6:$D$774,E1077))</f>
        <v/>
      </c>
      <c r="P1077" s="23">
        <f>IF(N1077=0,"",SUMIFS('Src_Billing_Aug'!$L$6:$L$774,'Src_Billing_Aug'!$E$6:$E$774,A1077,'Src_Billing_Aug'!$D$6:$D$774,E1077))</f>
        <v/>
      </c>
      <c r="Q1077" s="23">
        <f>SUMIFS('Src_Billing_Aug'!$M$6:$M$774,'Src_Billing_Aug'!$E$6:$E$774,A1077,'Src_Billing_Aug'!$D$6:$D$774,E1077)</f>
        <v/>
      </c>
      <c r="R1077" s="23">
        <f>Q1077-M1077</f>
        <v/>
      </c>
      <c r="S1077" s="21">
        <f>IF(N1077=0,"MISSING CHARGE",IF(N1077&gt;1,"DUPLICATE CHARGE",IF(ABS(R1077)&lt;0.005,"MATCH","VARIANCE")))</f>
        <v/>
      </c>
      <c r="T1077" s="21">
        <f>IF(AND(C1077="COVERED",K1077&gt;'Parameters &amp; Sources'!$B$13),"BOARD REVIEW - OVER 40 FT","")</f>
        <v/>
      </c>
      <c r="U1077" s="21" t="inlineStr">
        <is>
          <t>slip_inventory_2026-08.csv; billing_transactions_2022_2026.csv</t>
        </is>
      </c>
    </row>
    <row r="1078">
      <c r="A1078" s="17">
        <f>'Src_Inventory'!A1171</f>
        <v/>
      </c>
      <c r="B1078" s="17">
        <f>'Src_Inventory'!B1171</f>
        <v/>
      </c>
      <c r="C1078" s="17">
        <f>'Src_Inventory'!G1171</f>
        <v/>
      </c>
      <c r="D1078" s="17">
        <f>"AC-"&amp;A1078</f>
        <v/>
      </c>
      <c r="E1078" s="17">
        <f>'Src_Inventory'!L1171</f>
        <v/>
      </c>
      <c r="F1078" s="17">
        <f>'Src_Inventory'!M1171</f>
        <v/>
      </c>
      <c r="G1078" s="17">
        <f>'Src_Inventory'!N1171</f>
        <v/>
      </c>
      <c r="H1078" s="18">
        <f>'Src_Inventory'!O1171</f>
        <v/>
      </c>
      <c r="I1078" s="18">
        <f>ROUNDUP(H1078,0)</f>
        <v/>
      </c>
      <c r="J1078" s="18">
        <f>'Src_Inventory'!E1171</f>
        <v/>
      </c>
      <c r="K1078" s="18">
        <f>MAX(I1078,J1078)</f>
        <v/>
      </c>
      <c r="L1078" s="19">
        <f>IF(C1078="COVERED",'Parameters &amp; Sources'!$B$11,'Parameters &amp; Sources'!$B$12)</f>
        <v/>
      </c>
      <c r="M1078" s="19">
        <f>K1078*L1078</f>
        <v/>
      </c>
      <c r="N1078" s="20">
        <f>COUNTIFS('Src_Billing_Aug'!$E$6:$E$774,A1078,'Src_Billing_Aug'!$D$6:$D$774,E1078)</f>
        <v/>
      </c>
      <c r="O1078" s="18">
        <f>IF(N1078=0,"",SUMIFS('Src_Billing_Aug'!$I$6:$I$774,'Src_Billing_Aug'!$E$6:$E$774,A1078,'Src_Billing_Aug'!$D$6:$D$774,E1078))</f>
        <v/>
      </c>
      <c r="P1078" s="19">
        <f>IF(N1078=0,"",SUMIFS('Src_Billing_Aug'!$L$6:$L$774,'Src_Billing_Aug'!$E$6:$E$774,A1078,'Src_Billing_Aug'!$D$6:$D$774,E1078))</f>
        <v/>
      </c>
      <c r="Q1078" s="19">
        <f>SUMIFS('Src_Billing_Aug'!$M$6:$M$774,'Src_Billing_Aug'!$E$6:$E$774,A1078,'Src_Billing_Aug'!$D$6:$D$774,E1078)</f>
        <v/>
      </c>
      <c r="R1078" s="19">
        <f>Q1078-M1078</f>
        <v/>
      </c>
      <c r="S1078" s="17">
        <f>IF(N1078=0,"MISSING CHARGE",IF(N1078&gt;1,"DUPLICATE CHARGE",IF(ABS(R1078)&lt;0.005,"MATCH","VARIANCE")))</f>
        <v/>
      </c>
      <c r="T1078" s="17">
        <f>IF(AND(C1078="COVERED",K1078&gt;'Parameters &amp; Sources'!$B$13),"BOARD REVIEW - OVER 40 FT","")</f>
        <v/>
      </c>
      <c r="U1078" s="17" t="inlineStr">
        <is>
          <t>slip_inventory_2026-08.csv; billing_transactions_2022_2026.csv</t>
        </is>
      </c>
    </row>
    <row r="1079">
      <c r="A1079" s="21">
        <f>'Src_Inventory'!A1172</f>
        <v/>
      </c>
      <c r="B1079" s="21">
        <f>'Src_Inventory'!B1172</f>
        <v/>
      </c>
      <c r="C1079" s="21">
        <f>'Src_Inventory'!G1172</f>
        <v/>
      </c>
      <c r="D1079" s="21">
        <f>"AC-"&amp;A1079</f>
        <v/>
      </c>
      <c r="E1079" s="21">
        <f>'Src_Inventory'!L1172</f>
        <v/>
      </c>
      <c r="F1079" s="21">
        <f>'Src_Inventory'!M1172</f>
        <v/>
      </c>
      <c r="G1079" s="21">
        <f>'Src_Inventory'!N1172</f>
        <v/>
      </c>
      <c r="H1079" s="22">
        <f>'Src_Inventory'!O1172</f>
        <v/>
      </c>
      <c r="I1079" s="22">
        <f>ROUNDUP(H1079,0)</f>
        <v/>
      </c>
      <c r="J1079" s="22">
        <f>'Src_Inventory'!E1172</f>
        <v/>
      </c>
      <c r="K1079" s="22">
        <f>MAX(I1079,J1079)</f>
        <v/>
      </c>
      <c r="L1079" s="23">
        <f>IF(C1079="COVERED",'Parameters &amp; Sources'!$B$11,'Parameters &amp; Sources'!$B$12)</f>
        <v/>
      </c>
      <c r="M1079" s="23">
        <f>K1079*L1079</f>
        <v/>
      </c>
      <c r="N1079" s="24">
        <f>COUNTIFS('Src_Billing_Aug'!$E$6:$E$774,A1079,'Src_Billing_Aug'!$D$6:$D$774,E1079)</f>
        <v/>
      </c>
      <c r="O1079" s="22">
        <f>IF(N1079=0,"",SUMIFS('Src_Billing_Aug'!$I$6:$I$774,'Src_Billing_Aug'!$E$6:$E$774,A1079,'Src_Billing_Aug'!$D$6:$D$774,E1079))</f>
        <v/>
      </c>
      <c r="P1079" s="23">
        <f>IF(N1079=0,"",SUMIFS('Src_Billing_Aug'!$L$6:$L$774,'Src_Billing_Aug'!$E$6:$E$774,A1079,'Src_Billing_Aug'!$D$6:$D$774,E1079))</f>
        <v/>
      </c>
      <c r="Q1079" s="23">
        <f>SUMIFS('Src_Billing_Aug'!$M$6:$M$774,'Src_Billing_Aug'!$E$6:$E$774,A1079,'Src_Billing_Aug'!$D$6:$D$774,E1079)</f>
        <v/>
      </c>
      <c r="R1079" s="23">
        <f>Q1079-M1079</f>
        <v/>
      </c>
      <c r="S1079" s="21">
        <f>IF(N1079=0,"MISSING CHARGE",IF(N1079&gt;1,"DUPLICATE CHARGE",IF(ABS(R1079)&lt;0.005,"MATCH","VARIANCE")))</f>
        <v/>
      </c>
      <c r="T1079" s="21">
        <f>IF(AND(C1079="COVERED",K1079&gt;'Parameters &amp; Sources'!$B$13),"BOARD REVIEW - OVER 40 FT","")</f>
        <v/>
      </c>
      <c r="U1079" s="21" t="inlineStr">
        <is>
          <t>slip_inventory_2026-08.csv; billing_transactions_2022_2026.csv</t>
        </is>
      </c>
    </row>
    <row r="1080">
      <c r="A1080" s="17">
        <f>'Src_Inventory'!A1173</f>
        <v/>
      </c>
      <c r="B1080" s="17">
        <f>'Src_Inventory'!B1173</f>
        <v/>
      </c>
      <c r="C1080" s="17">
        <f>'Src_Inventory'!G1173</f>
        <v/>
      </c>
      <c r="D1080" s="17">
        <f>"AC-"&amp;A1080</f>
        <v/>
      </c>
      <c r="E1080" s="17">
        <f>'Src_Inventory'!L1173</f>
        <v/>
      </c>
      <c r="F1080" s="17">
        <f>'Src_Inventory'!M1173</f>
        <v/>
      </c>
      <c r="G1080" s="17">
        <f>'Src_Inventory'!N1173</f>
        <v/>
      </c>
      <c r="H1080" s="18">
        <f>'Src_Inventory'!O1173</f>
        <v/>
      </c>
      <c r="I1080" s="18">
        <f>ROUNDUP(H1080,0)</f>
        <v/>
      </c>
      <c r="J1080" s="18">
        <f>'Src_Inventory'!E1173</f>
        <v/>
      </c>
      <c r="K1080" s="18">
        <f>MAX(I1080,J1080)</f>
        <v/>
      </c>
      <c r="L1080" s="19">
        <f>IF(C1080="COVERED",'Parameters &amp; Sources'!$B$11,'Parameters &amp; Sources'!$B$12)</f>
        <v/>
      </c>
      <c r="M1080" s="19">
        <f>K1080*L1080</f>
        <v/>
      </c>
      <c r="N1080" s="20">
        <f>COUNTIFS('Src_Billing_Aug'!$E$6:$E$774,A1080,'Src_Billing_Aug'!$D$6:$D$774,E1080)</f>
        <v/>
      </c>
      <c r="O1080" s="18">
        <f>IF(N1080=0,"",SUMIFS('Src_Billing_Aug'!$I$6:$I$774,'Src_Billing_Aug'!$E$6:$E$774,A1080,'Src_Billing_Aug'!$D$6:$D$774,E1080))</f>
        <v/>
      </c>
      <c r="P1080" s="19">
        <f>IF(N1080=0,"",SUMIFS('Src_Billing_Aug'!$L$6:$L$774,'Src_Billing_Aug'!$E$6:$E$774,A1080,'Src_Billing_Aug'!$D$6:$D$774,E1080))</f>
        <v/>
      </c>
      <c r="Q1080" s="19">
        <f>SUMIFS('Src_Billing_Aug'!$M$6:$M$774,'Src_Billing_Aug'!$E$6:$E$774,A1080,'Src_Billing_Aug'!$D$6:$D$774,E1080)</f>
        <v/>
      </c>
      <c r="R1080" s="19">
        <f>Q1080-M1080</f>
        <v/>
      </c>
      <c r="S1080" s="17">
        <f>IF(N1080=0,"MISSING CHARGE",IF(N1080&gt;1,"DUPLICATE CHARGE",IF(ABS(R1080)&lt;0.005,"MATCH","VARIANCE")))</f>
        <v/>
      </c>
      <c r="T1080" s="17">
        <f>IF(AND(C1080="COVERED",K1080&gt;'Parameters &amp; Sources'!$B$13),"BOARD REVIEW - OVER 40 FT","")</f>
        <v/>
      </c>
      <c r="U1080" s="17" t="inlineStr">
        <is>
          <t>slip_inventory_2026-08.csv; billing_transactions_2022_2026.csv</t>
        </is>
      </c>
    </row>
    <row r="1081">
      <c r="A1081" s="21">
        <f>'Src_Inventory'!A1175</f>
        <v/>
      </c>
      <c r="B1081" s="21">
        <f>'Src_Inventory'!B1175</f>
        <v/>
      </c>
      <c r="C1081" s="21">
        <f>'Src_Inventory'!G1175</f>
        <v/>
      </c>
      <c r="D1081" s="21">
        <f>"AC-"&amp;A1081</f>
        <v/>
      </c>
      <c r="E1081" s="21">
        <f>'Src_Inventory'!L1175</f>
        <v/>
      </c>
      <c r="F1081" s="21">
        <f>'Src_Inventory'!M1175</f>
        <v/>
      </c>
      <c r="G1081" s="21">
        <f>'Src_Inventory'!N1175</f>
        <v/>
      </c>
      <c r="H1081" s="22">
        <f>'Src_Inventory'!O1175</f>
        <v/>
      </c>
      <c r="I1081" s="22">
        <f>ROUNDUP(H1081,0)</f>
        <v/>
      </c>
      <c r="J1081" s="22">
        <f>'Src_Inventory'!E1175</f>
        <v/>
      </c>
      <c r="K1081" s="22">
        <f>MAX(I1081,J1081)</f>
        <v/>
      </c>
      <c r="L1081" s="23">
        <f>IF(C1081="COVERED",'Parameters &amp; Sources'!$B$11,'Parameters &amp; Sources'!$B$12)</f>
        <v/>
      </c>
      <c r="M1081" s="23">
        <f>K1081*L1081</f>
        <v/>
      </c>
      <c r="N1081" s="24">
        <f>COUNTIFS('Src_Billing_Aug'!$E$6:$E$774,A1081,'Src_Billing_Aug'!$D$6:$D$774,E1081)</f>
        <v/>
      </c>
      <c r="O1081" s="22">
        <f>IF(N1081=0,"",SUMIFS('Src_Billing_Aug'!$I$6:$I$774,'Src_Billing_Aug'!$E$6:$E$774,A1081,'Src_Billing_Aug'!$D$6:$D$774,E1081))</f>
        <v/>
      </c>
      <c r="P1081" s="23">
        <f>IF(N1081=0,"",SUMIFS('Src_Billing_Aug'!$L$6:$L$774,'Src_Billing_Aug'!$E$6:$E$774,A1081,'Src_Billing_Aug'!$D$6:$D$774,E1081))</f>
        <v/>
      </c>
      <c r="Q1081" s="23">
        <f>SUMIFS('Src_Billing_Aug'!$M$6:$M$774,'Src_Billing_Aug'!$E$6:$E$774,A1081,'Src_Billing_Aug'!$D$6:$D$774,E1081)</f>
        <v/>
      </c>
      <c r="R1081" s="23">
        <f>Q1081-M1081</f>
        <v/>
      </c>
      <c r="S1081" s="21">
        <f>IF(N1081=0,"MISSING CHARGE",IF(N1081&gt;1,"DUPLICATE CHARGE",IF(ABS(R1081)&lt;0.005,"MATCH","VARIANCE")))</f>
        <v/>
      </c>
      <c r="T1081" s="21">
        <f>IF(AND(C1081="COVERED",K1081&gt;'Parameters &amp; Sources'!$B$13),"BOARD REVIEW - OVER 40 FT","")</f>
        <v/>
      </c>
      <c r="U1081" s="21" t="inlineStr">
        <is>
          <t>slip_inventory_2026-08.csv; billing_transactions_2022_2026.csv</t>
        </is>
      </c>
    </row>
    <row r="1082">
      <c r="A1082" s="17">
        <f>'Src_Inventory'!A1176</f>
        <v/>
      </c>
      <c r="B1082" s="17">
        <f>'Src_Inventory'!B1176</f>
        <v/>
      </c>
      <c r="C1082" s="17">
        <f>'Src_Inventory'!G1176</f>
        <v/>
      </c>
      <c r="D1082" s="17">
        <f>"AC-"&amp;A1082</f>
        <v/>
      </c>
      <c r="E1082" s="17">
        <f>'Src_Inventory'!L1176</f>
        <v/>
      </c>
      <c r="F1082" s="17">
        <f>'Src_Inventory'!M1176</f>
        <v/>
      </c>
      <c r="G1082" s="17">
        <f>'Src_Inventory'!N1176</f>
        <v/>
      </c>
      <c r="H1082" s="18">
        <f>'Src_Inventory'!O1176</f>
        <v/>
      </c>
      <c r="I1082" s="18">
        <f>ROUNDUP(H1082,0)</f>
        <v/>
      </c>
      <c r="J1082" s="18">
        <f>'Src_Inventory'!E1176</f>
        <v/>
      </c>
      <c r="K1082" s="18">
        <f>MAX(I1082,J1082)</f>
        <v/>
      </c>
      <c r="L1082" s="19">
        <f>IF(C1082="COVERED",'Parameters &amp; Sources'!$B$11,'Parameters &amp; Sources'!$B$12)</f>
        <v/>
      </c>
      <c r="M1082" s="19">
        <f>K1082*L1082</f>
        <v/>
      </c>
      <c r="N1082" s="20">
        <f>COUNTIFS('Src_Billing_Aug'!$E$6:$E$774,A1082,'Src_Billing_Aug'!$D$6:$D$774,E1082)</f>
        <v/>
      </c>
      <c r="O1082" s="18">
        <f>IF(N1082=0,"",SUMIFS('Src_Billing_Aug'!$I$6:$I$774,'Src_Billing_Aug'!$E$6:$E$774,A1082,'Src_Billing_Aug'!$D$6:$D$774,E1082))</f>
        <v/>
      </c>
      <c r="P1082" s="19">
        <f>IF(N1082=0,"",SUMIFS('Src_Billing_Aug'!$L$6:$L$774,'Src_Billing_Aug'!$E$6:$E$774,A1082,'Src_Billing_Aug'!$D$6:$D$774,E1082))</f>
        <v/>
      </c>
      <c r="Q1082" s="19">
        <f>SUMIFS('Src_Billing_Aug'!$M$6:$M$774,'Src_Billing_Aug'!$E$6:$E$774,A1082,'Src_Billing_Aug'!$D$6:$D$774,E1082)</f>
        <v/>
      </c>
      <c r="R1082" s="19">
        <f>Q1082-M1082</f>
        <v/>
      </c>
      <c r="S1082" s="17">
        <f>IF(N1082=0,"MISSING CHARGE",IF(N1082&gt;1,"DUPLICATE CHARGE",IF(ABS(R1082)&lt;0.005,"MATCH","VARIANCE")))</f>
        <v/>
      </c>
      <c r="T1082" s="17">
        <f>IF(AND(C1082="COVERED",K1082&gt;'Parameters &amp; Sources'!$B$13),"BOARD REVIEW - OVER 40 FT","")</f>
        <v/>
      </c>
      <c r="U1082" s="17" t="inlineStr">
        <is>
          <t>slip_inventory_2026-08.csv; billing_transactions_2022_2026.csv</t>
        </is>
      </c>
    </row>
    <row r="1083">
      <c r="A1083" s="21">
        <f>'Src_Inventory'!A1177</f>
        <v/>
      </c>
      <c r="B1083" s="21">
        <f>'Src_Inventory'!B1177</f>
        <v/>
      </c>
      <c r="C1083" s="21">
        <f>'Src_Inventory'!G1177</f>
        <v/>
      </c>
      <c r="D1083" s="21">
        <f>"AC-"&amp;A1083</f>
        <v/>
      </c>
      <c r="E1083" s="21">
        <f>'Src_Inventory'!L1177</f>
        <v/>
      </c>
      <c r="F1083" s="21">
        <f>'Src_Inventory'!M1177</f>
        <v/>
      </c>
      <c r="G1083" s="21">
        <f>'Src_Inventory'!N1177</f>
        <v/>
      </c>
      <c r="H1083" s="22">
        <f>'Src_Inventory'!O1177</f>
        <v/>
      </c>
      <c r="I1083" s="22">
        <f>ROUNDUP(H1083,0)</f>
        <v/>
      </c>
      <c r="J1083" s="22">
        <f>'Src_Inventory'!E1177</f>
        <v/>
      </c>
      <c r="K1083" s="22">
        <f>MAX(I1083,J1083)</f>
        <v/>
      </c>
      <c r="L1083" s="23">
        <f>IF(C1083="COVERED",'Parameters &amp; Sources'!$B$11,'Parameters &amp; Sources'!$B$12)</f>
        <v/>
      </c>
      <c r="M1083" s="23">
        <f>K1083*L1083</f>
        <v/>
      </c>
      <c r="N1083" s="24">
        <f>COUNTIFS('Src_Billing_Aug'!$E$6:$E$774,A1083,'Src_Billing_Aug'!$D$6:$D$774,E1083)</f>
        <v/>
      </c>
      <c r="O1083" s="22">
        <f>IF(N1083=0,"",SUMIFS('Src_Billing_Aug'!$I$6:$I$774,'Src_Billing_Aug'!$E$6:$E$774,A1083,'Src_Billing_Aug'!$D$6:$D$774,E1083))</f>
        <v/>
      </c>
      <c r="P1083" s="23">
        <f>IF(N1083=0,"",SUMIFS('Src_Billing_Aug'!$L$6:$L$774,'Src_Billing_Aug'!$E$6:$E$774,A1083,'Src_Billing_Aug'!$D$6:$D$774,E1083))</f>
        <v/>
      </c>
      <c r="Q1083" s="23">
        <f>SUMIFS('Src_Billing_Aug'!$M$6:$M$774,'Src_Billing_Aug'!$E$6:$E$774,A1083,'Src_Billing_Aug'!$D$6:$D$774,E1083)</f>
        <v/>
      </c>
      <c r="R1083" s="23">
        <f>Q1083-M1083</f>
        <v/>
      </c>
      <c r="S1083" s="21">
        <f>IF(N1083=0,"MISSING CHARGE",IF(N1083&gt;1,"DUPLICATE CHARGE",IF(ABS(R1083)&lt;0.005,"MATCH","VARIANCE")))</f>
        <v/>
      </c>
      <c r="T1083" s="21">
        <f>IF(AND(C1083="COVERED",K1083&gt;'Parameters &amp; Sources'!$B$13),"BOARD REVIEW - OVER 40 FT","")</f>
        <v/>
      </c>
      <c r="U1083" s="21" t="inlineStr">
        <is>
          <t>slip_inventory_2026-08.csv; billing_transactions_2022_2026.csv</t>
        </is>
      </c>
    </row>
    <row r="1084">
      <c r="A1084" s="17">
        <f>'Src_Inventory'!A1178</f>
        <v/>
      </c>
      <c r="B1084" s="17">
        <f>'Src_Inventory'!B1178</f>
        <v/>
      </c>
      <c r="C1084" s="17">
        <f>'Src_Inventory'!G1178</f>
        <v/>
      </c>
      <c r="D1084" s="17">
        <f>"AC-"&amp;A1084</f>
        <v/>
      </c>
      <c r="E1084" s="17">
        <f>'Src_Inventory'!L1178</f>
        <v/>
      </c>
      <c r="F1084" s="17">
        <f>'Src_Inventory'!M1178</f>
        <v/>
      </c>
      <c r="G1084" s="17">
        <f>'Src_Inventory'!N1178</f>
        <v/>
      </c>
      <c r="H1084" s="18">
        <f>'Src_Inventory'!O1178</f>
        <v/>
      </c>
      <c r="I1084" s="18">
        <f>ROUNDUP(H1084,0)</f>
        <v/>
      </c>
      <c r="J1084" s="18">
        <f>'Src_Inventory'!E1178</f>
        <v/>
      </c>
      <c r="K1084" s="18">
        <f>MAX(I1084,J1084)</f>
        <v/>
      </c>
      <c r="L1084" s="19">
        <f>IF(C1084="COVERED",'Parameters &amp; Sources'!$B$11,'Parameters &amp; Sources'!$B$12)</f>
        <v/>
      </c>
      <c r="M1084" s="19">
        <f>K1084*L1084</f>
        <v/>
      </c>
      <c r="N1084" s="20">
        <f>COUNTIFS('Src_Billing_Aug'!$E$6:$E$774,A1084,'Src_Billing_Aug'!$D$6:$D$774,E1084)</f>
        <v/>
      </c>
      <c r="O1084" s="18">
        <f>IF(N1084=0,"",SUMIFS('Src_Billing_Aug'!$I$6:$I$774,'Src_Billing_Aug'!$E$6:$E$774,A1084,'Src_Billing_Aug'!$D$6:$D$774,E1084))</f>
        <v/>
      </c>
      <c r="P1084" s="19">
        <f>IF(N1084=0,"",SUMIFS('Src_Billing_Aug'!$L$6:$L$774,'Src_Billing_Aug'!$E$6:$E$774,A1084,'Src_Billing_Aug'!$D$6:$D$774,E1084))</f>
        <v/>
      </c>
      <c r="Q1084" s="19">
        <f>SUMIFS('Src_Billing_Aug'!$M$6:$M$774,'Src_Billing_Aug'!$E$6:$E$774,A1084,'Src_Billing_Aug'!$D$6:$D$774,E1084)</f>
        <v/>
      </c>
      <c r="R1084" s="19">
        <f>Q1084-M1084</f>
        <v/>
      </c>
      <c r="S1084" s="17">
        <f>IF(N1084=0,"MISSING CHARGE",IF(N1084&gt;1,"DUPLICATE CHARGE",IF(ABS(R1084)&lt;0.005,"MATCH","VARIANCE")))</f>
        <v/>
      </c>
      <c r="T1084" s="17">
        <f>IF(AND(C1084="COVERED",K1084&gt;'Parameters &amp; Sources'!$B$13),"BOARD REVIEW - OVER 40 FT","")</f>
        <v/>
      </c>
      <c r="U1084" s="17" t="inlineStr">
        <is>
          <t>slip_inventory_2026-08.csv; billing_transactions_2022_2026.csv</t>
        </is>
      </c>
    </row>
    <row r="1085">
      <c r="A1085" s="21">
        <f>'Src_Inventory'!A1179</f>
        <v/>
      </c>
      <c r="B1085" s="21">
        <f>'Src_Inventory'!B1179</f>
        <v/>
      </c>
      <c r="C1085" s="21">
        <f>'Src_Inventory'!G1179</f>
        <v/>
      </c>
      <c r="D1085" s="21">
        <f>"AC-"&amp;A1085</f>
        <v/>
      </c>
      <c r="E1085" s="21">
        <f>'Src_Inventory'!L1179</f>
        <v/>
      </c>
      <c r="F1085" s="21">
        <f>'Src_Inventory'!M1179</f>
        <v/>
      </c>
      <c r="G1085" s="21">
        <f>'Src_Inventory'!N1179</f>
        <v/>
      </c>
      <c r="H1085" s="22">
        <f>'Src_Inventory'!O1179</f>
        <v/>
      </c>
      <c r="I1085" s="22">
        <f>ROUNDUP(H1085,0)</f>
        <v/>
      </c>
      <c r="J1085" s="22">
        <f>'Src_Inventory'!E1179</f>
        <v/>
      </c>
      <c r="K1085" s="22">
        <f>MAX(I1085,J1085)</f>
        <v/>
      </c>
      <c r="L1085" s="23">
        <f>IF(C1085="COVERED",'Parameters &amp; Sources'!$B$11,'Parameters &amp; Sources'!$B$12)</f>
        <v/>
      </c>
      <c r="M1085" s="23">
        <f>K1085*L1085</f>
        <v/>
      </c>
      <c r="N1085" s="24">
        <f>COUNTIFS('Src_Billing_Aug'!$E$6:$E$774,A1085,'Src_Billing_Aug'!$D$6:$D$774,E1085)</f>
        <v/>
      </c>
      <c r="O1085" s="22">
        <f>IF(N1085=0,"",SUMIFS('Src_Billing_Aug'!$I$6:$I$774,'Src_Billing_Aug'!$E$6:$E$774,A1085,'Src_Billing_Aug'!$D$6:$D$774,E1085))</f>
        <v/>
      </c>
      <c r="P1085" s="23">
        <f>IF(N1085=0,"",SUMIFS('Src_Billing_Aug'!$L$6:$L$774,'Src_Billing_Aug'!$E$6:$E$774,A1085,'Src_Billing_Aug'!$D$6:$D$774,E1085))</f>
        <v/>
      </c>
      <c r="Q1085" s="23">
        <f>SUMIFS('Src_Billing_Aug'!$M$6:$M$774,'Src_Billing_Aug'!$E$6:$E$774,A1085,'Src_Billing_Aug'!$D$6:$D$774,E1085)</f>
        <v/>
      </c>
      <c r="R1085" s="23">
        <f>Q1085-M1085</f>
        <v/>
      </c>
      <c r="S1085" s="21">
        <f>IF(N1085=0,"MISSING CHARGE",IF(N1085&gt;1,"DUPLICATE CHARGE",IF(ABS(R1085)&lt;0.005,"MATCH","VARIANCE")))</f>
        <v/>
      </c>
      <c r="T1085" s="21">
        <f>IF(AND(C1085="COVERED",K1085&gt;'Parameters &amp; Sources'!$B$13),"BOARD REVIEW - OVER 40 FT","")</f>
        <v/>
      </c>
      <c r="U1085" s="21" t="inlineStr">
        <is>
          <t>slip_inventory_2026-08.csv; billing_transactions_2022_2026.csv</t>
        </is>
      </c>
    </row>
    <row r="1086">
      <c r="A1086" s="17">
        <f>'Src_Inventory'!A1180</f>
        <v/>
      </c>
      <c r="B1086" s="17">
        <f>'Src_Inventory'!B1180</f>
        <v/>
      </c>
      <c r="C1086" s="17">
        <f>'Src_Inventory'!G1180</f>
        <v/>
      </c>
      <c r="D1086" s="17">
        <f>"AC-"&amp;A1086</f>
        <v/>
      </c>
      <c r="E1086" s="17">
        <f>'Src_Inventory'!L1180</f>
        <v/>
      </c>
      <c r="F1086" s="17">
        <f>'Src_Inventory'!M1180</f>
        <v/>
      </c>
      <c r="G1086" s="17">
        <f>'Src_Inventory'!N1180</f>
        <v/>
      </c>
      <c r="H1086" s="18">
        <f>'Src_Inventory'!O1180</f>
        <v/>
      </c>
      <c r="I1086" s="18">
        <f>ROUNDUP(H1086,0)</f>
        <v/>
      </c>
      <c r="J1086" s="18">
        <f>'Src_Inventory'!E1180</f>
        <v/>
      </c>
      <c r="K1086" s="18">
        <f>MAX(I1086,J1086)</f>
        <v/>
      </c>
      <c r="L1086" s="19">
        <f>IF(C1086="COVERED",'Parameters &amp; Sources'!$B$11,'Parameters &amp; Sources'!$B$12)</f>
        <v/>
      </c>
      <c r="M1086" s="19">
        <f>K1086*L1086</f>
        <v/>
      </c>
      <c r="N1086" s="20">
        <f>COUNTIFS('Src_Billing_Aug'!$E$6:$E$774,A1086,'Src_Billing_Aug'!$D$6:$D$774,E1086)</f>
        <v/>
      </c>
      <c r="O1086" s="18">
        <f>IF(N1086=0,"",SUMIFS('Src_Billing_Aug'!$I$6:$I$774,'Src_Billing_Aug'!$E$6:$E$774,A1086,'Src_Billing_Aug'!$D$6:$D$774,E1086))</f>
        <v/>
      </c>
      <c r="P1086" s="19">
        <f>IF(N1086=0,"",SUMIFS('Src_Billing_Aug'!$L$6:$L$774,'Src_Billing_Aug'!$E$6:$E$774,A1086,'Src_Billing_Aug'!$D$6:$D$774,E1086))</f>
        <v/>
      </c>
      <c r="Q1086" s="19">
        <f>SUMIFS('Src_Billing_Aug'!$M$6:$M$774,'Src_Billing_Aug'!$E$6:$E$774,A1086,'Src_Billing_Aug'!$D$6:$D$774,E1086)</f>
        <v/>
      </c>
      <c r="R1086" s="19">
        <f>Q1086-M1086</f>
        <v/>
      </c>
      <c r="S1086" s="17">
        <f>IF(N1086=0,"MISSING CHARGE",IF(N1086&gt;1,"DUPLICATE CHARGE",IF(ABS(R1086)&lt;0.005,"MATCH","VARIANCE")))</f>
        <v/>
      </c>
      <c r="T1086" s="17">
        <f>IF(AND(C1086="COVERED",K1086&gt;'Parameters &amp; Sources'!$B$13),"BOARD REVIEW - OVER 40 FT","")</f>
        <v/>
      </c>
      <c r="U1086" s="17" t="inlineStr">
        <is>
          <t>slip_inventory_2026-08.csv; billing_transactions_2022_2026.csv</t>
        </is>
      </c>
    </row>
    <row r="1087">
      <c r="A1087" s="21">
        <f>'Src_Inventory'!A1181</f>
        <v/>
      </c>
      <c r="B1087" s="21">
        <f>'Src_Inventory'!B1181</f>
        <v/>
      </c>
      <c r="C1087" s="21">
        <f>'Src_Inventory'!G1181</f>
        <v/>
      </c>
      <c r="D1087" s="21">
        <f>"AC-"&amp;A1087</f>
        <v/>
      </c>
      <c r="E1087" s="21">
        <f>'Src_Inventory'!L1181</f>
        <v/>
      </c>
      <c r="F1087" s="21">
        <f>'Src_Inventory'!M1181</f>
        <v/>
      </c>
      <c r="G1087" s="21">
        <f>'Src_Inventory'!N1181</f>
        <v/>
      </c>
      <c r="H1087" s="22">
        <f>'Src_Inventory'!O1181</f>
        <v/>
      </c>
      <c r="I1087" s="22">
        <f>ROUNDUP(H1087,0)</f>
        <v/>
      </c>
      <c r="J1087" s="22">
        <f>'Src_Inventory'!E1181</f>
        <v/>
      </c>
      <c r="K1087" s="22">
        <f>MAX(I1087,J1087)</f>
        <v/>
      </c>
      <c r="L1087" s="23">
        <f>IF(C1087="COVERED",'Parameters &amp; Sources'!$B$11,'Parameters &amp; Sources'!$B$12)</f>
        <v/>
      </c>
      <c r="M1087" s="23">
        <f>K1087*L1087</f>
        <v/>
      </c>
      <c r="N1087" s="24">
        <f>COUNTIFS('Src_Billing_Aug'!$E$6:$E$774,A1087,'Src_Billing_Aug'!$D$6:$D$774,E1087)</f>
        <v/>
      </c>
      <c r="O1087" s="22">
        <f>IF(N1087=0,"",SUMIFS('Src_Billing_Aug'!$I$6:$I$774,'Src_Billing_Aug'!$E$6:$E$774,A1087,'Src_Billing_Aug'!$D$6:$D$774,E1087))</f>
        <v/>
      </c>
      <c r="P1087" s="23">
        <f>IF(N1087=0,"",SUMIFS('Src_Billing_Aug'!$L$6:$L$774,'Src_Billing_Aug'!$E$6:$E$774,A1087,'Src_Billing_Aug'!$D$6:$D$774,E1087))</f>
        <v/>
      </c>
      <c r="Q1087" s="23">
        <f>SUMIFS('Src_Billing_Aug'!$M$6:$M$774,'Src_Billing_Aug'!$E$6:$E$774,A1087,'Src_Billing_Aug'!$D$6:$D$774,E1087)</f>
        <v/>
      </c>
      <c r="R1087" s="23">
        <f>Q1087-M1087</f>
        <v/>
      </c>
      <c r="S1087" s="21">
        <f>IF(N1087=0,"MISSING CHARGE",IF(N1087&gt;1,"DUPLICATE CHARGE",IF(ABS(R1087)&lt;0.005,"MATCH","VARIANCE")))</f>
        <v/>
      </c>
      <c r="T1087" s="21">
        <f>IF(AND(C1087="COVERED",K1087&gt;'Parameters &amp; Sources'!$B$13),"BOARD REVIEW - OVER 40 FT","")</f>
        <v/>
      </c>
      <c r="U1087" s="21" t="inlineStr">
        <is>
          <t>slip_inventory_2026-08.csv; billing_transactions_2022_2026.csv</t>
        </is>
      </c>
    </row>
    <row r="1088">
      <c r="A1088" s="17">
        <f>'Src_Inventory'!A1182</f>
        <v/>
      </c>
      <c r="B1088" s="17">
        <f>'Src_Inventory'!B1182</f>
        <v/>
      </c>
      <c r="C1088" s="17">
        <f>'Src_Inventory'!G1182</f>
        <v/>
      </c>
      <c r="D1088" s="17">
        <f>"AC-"&amp;A1088</f>
        <v/>
      </c>
      <c r="E1088" s="17">
        <f>'Src_Inventory'!L1182</f>
        <v/>
      </c>
      <c r="F1088" s="17">
        <f>'Src_Inventory'!M1182</f>
        <v/>
      </c>
      <c r="G1088" s="17">
        <f>'Src_Inventory'!N1182</f>
        <v/>
      </c>
      <c r="H1088" s="18">
        <f>'Src_Inventory'!O1182</f>
        <v/>
      </c>
      <c r="I1088" s="18">
        <f>ROUNDUP(H1088,0)</f>
        <v/>
      </c>
      <c r="J1088" s="18">
        <f>'Src_Inventory'!E1182</f>
        <v/>
      </c>
      <c r="K1088" s="18">
        <f>MAX(I1088,J1088)</f>
        <v/>
      </c>
      <c r="L1088" s="19">
        <f>IF(C1088="COVERED",'Parameters &amp; Sources'!$B$11,'Parameters &amp; Sources'!$B$12)</f>
        <v/>
      </c>
      <c r="M1088" s="19">
        <f>K1088*L1088</f>
        <v/>
      </c>
      <c r="N1088" s="20">
        <f>COUNTIFS('Src_Billing_Aug'!$E$6:$E$774,A1088,'Src_Billing_Aug'!$D$6:$D$774,E1088)</f>
        <v/>
      </c>
      <c r="O1088" s="18">
        <f>IF(N1088=0,"",SUMIFS('Src_Billing_Aug'!$I$6:$I$774,'Src_Billing_Aug'!$E$6:$E$774,A1088,'Src_Billing_Aug'!$D$6:$D$774,E1088))</f>
        <v/>
      </c>
      <c r="P1088" s="19">
        <f>IF(N1088=0,"",SUMIFS('Src_Billing_Aug'!$L$6:$L$774,'Src_Billing_Aug'!$E$6:$E$774,A1088,'Src_Billing_Aug'!$D$6:$D$774,E1088))</f>
        <v/>
      </c>
      <c r="Q1088" s="19">
        <f>SUMIFS('Src_Billing_Aug'!$M$6:$M$774,'Src_Billing_Aug'!$E$6:$E$774,A1088,'Src_Billing_Aug'!$D$6:$D$774,E1088)</f>
        <v/>
      </c>
      <c r="R1088" s="19">
        <f>Q1088-M1088</f>
        <v/>
      </c>
      <c r="S1088" s="17">
        <f>IF(N1088=0,"MISSING CHARGE",IF(N1088&gt;1,"DUPLICATE CHARGE",IF(ABS(R1088)&lt;0.005,"MATCH","VARIANCE")))</f>
        <v/>
      </c>
      <c r="T1088" s="17">
        <f>IF(AND(C1088="COVERED",K1088&gt;'Parameters &amp; Sources'!$B$13),"BOARD REVIEW - OVER 40 FT","")</f>
        <v/>
      </c>
      <c r="U1088" s="17" t="inlineStr">
        <is>
          <t>slip_inventory_2026-08.csv; billing_transactions_2022_2026.csv</t>
        </is>
      </c>
    </row>
    <row r="1089">
      <c r="A1089" s="21">
        <f>'Src_Inventory'!A1183</f>
        <v/>
      </c>
      <c r="B1089" s="21">
        <f>'Src_Inventory'!B1183</f>
        <v/>
      </c>
      <c r="C1089" s="21">
        <f>'Src_Inventory'!G1183</f>
        <v/>
      </c>
      <c r="D1089" s="21">
        <f>"AC-"&amp;A1089</f>
        <v/>
      </c>
      <c r="E1089" s="21">
        <f>'Src_Inventory'!L1183</f>
        <v/>
      </c>
      <c r="F1089" s="21">
        <f>'Src_Inventory'!M1183</f>
        <v/>
      </c>
      <c r="G1089" s="21">
        <f>'Src_Inventory'!N1183</f>
        <v/>
      </c>
      <c r="H1089" s="22">
        <f>'Src_Inventory'!O1183</f>
        <v/>
      </c>
      <c r="I1089" s="22">
        <f>ROUNDUP(H1089,0)</f>
        <v/>
      </c>
      <c r="J1089" s="22">
        <f>'Src_Inventory'!E1183</f>
        <v/>
      </c>
      <c r="K1089" s="22">
        <f>MAX(I1089,J1089)</f>
        <v/>
      </c>
      <c r="L1089" s="23">
        <f>IF(C1089="COVERED",'Parameters &amp; Sources'!$B$11,'Parameters &amp; Sources'!$B$12)</f>
        <v/>
      </c>
      <c r="M1089" s="23">
        <f>K1089*L1089</f>
        <v/>
      </c>
      <c r="N1089" s="24">
        <f>COUNTIFS('Src_Billing_Aug'!$E$6:$E$774,A1089,'Src_Billing_Aug'!$D$6:$D$774,E1089)</f>
        <v/>
      </c>
      <c r="O1089" s="22">
        <f>IF(N1089=0,"",SUMIFS('Src_Billing_Aug'!$I$6:$I$774,'Src_Billing_Aug'!$E$6:$E$774,A1089,'Src_Billing_Aug'!$D$6:$D$774,E1089))</f>
        <v/>
      </c>
      <c r="P1089" s="23">
        <f>IF(N1089=0,"",SUMIFS('Src_Billing_Aug'!$L$6:$L$774,'Src_Billing_Aug'!$E$6:$E$774,A1089,'Src_Billing_Aug'!$D$6:$D$774,E1089))</f>
        <v/>
      </c>
      <c r="Q1089" s="23">
        <f>SUMIFS('Src_Billing_Aug'!$M$6:$M$774,'Src_Billing_Aug'!$E$6:$E$774,A1089,'Src_Billing_Aug'!$D$6:$D$774,E1089)</f>
        <v/>
      </c>
      <c r="R1089" s="23">
        <f>Q1089-M1089</f>
        <v/>
      </c>
      <c r="S1089" s="21">
        <f>IF(N1089=0,"MISSING CHARGE",IF(N1089&gt;1,"DUPLICATE CHARGE",IF(ABS(R1089)&lt;0.005,"MATCH","VARIANCE")))</f>
        <v/>
      </c>
      <c r="T1089" s="21">
        <f>IF(AND(C1089="COVERED",K1089&gt;'Parameters &amp; Sources'!$B$13),"BOARD REVIEW - OVER 40 FT","")</f>
        <v/>
      </c>
      <c r="U1089" s="21" t="inlineStr">
        <is>
          <t>slip_inventory_2026-08.csv; billing_transactions_2022_2026.csv</t>
        </is>
      </c>
    </row>
    <row r="1090">
      <c r="A1090" s="17">
        <f>'Src_Inventory'!A1184</f>
        <v/>
      </c>
      <c r="B1090" s="17">
        <f>'Src_Inventory'!B1184</f>
        <v/>
      </c>
      <c r="C1090" s="17">
        <f>'Src_Inventory'!G1184</f>
        <v/>
      </c>
      <c r="D1090" s="17">
        <f>"AC-"&amp;A1090</f>
        <v/>
      </c>
      <c r="E1090" s="17">
        <f>'Src_Inventory'!L1184</f>
        <v/>
      </c>
      <c r="F1090" s="17">
        <f>'Src_Inventory'!M1184</f>
        <v/>
      </c>
      <c r="G1090" s="17">
        <f>'Src_Inventory'!N1184</f>
        <v/>
      </c>
      <c r="H1090" s="18">
        <f>'Src_Inventory'!O1184</f>
        <v/>
      </c>
      <c r="I1090" s="18">
        <f>ROUNDUP(H1090,0)</f>
        <v/>
      </c>
      <c r="J1090" s="18">
        <f>'Src_Inventory'!E1184</f>
        <v/>
      </c>
      <c r="K1090" s="18">
        <f>MAX(I1090,J1090)</f>
        <v/>
      </c>
      <c r="L1090" s="19">
        <f>IF(C1090="COVERED",'Parameters &amp; Sources'!$B$11,'Parameters &amp; Sources'!$B$12)</f>
        <v/>
      </c>
      <c r="M1090" s="19">
        <f>K1090*L1090</f>
        <v/>
      </c>
      <c r="N1090" s="20">
        <f>COUNTIFS('Src_Billing_Aug'!$E$6:$E$774,A1090,'Src_Billing_Aug'!$D$6:$D$774,E1090)</f>
        <v/>
      </c>
      <c r="O1090" s="18">
        <f>IF(N1090=0,"",SUMIFS('Src_Billing_Aug'!$I$6:$I$774,'Src_Billing_Aug'!$E$6:$E$774,A1090,'Src_Billing_Aug'!$D$6:$D$774,E1090))</f>
        <v/>
      </c>
      <c r="P1090" s="19">
        <f>IF(N1090=0,"",SUMIFS('Src_Billing_Aug'!$L$6:$L$774,'Src_Billing_Aug'!$E$6:$E$774,A1090,'Src_Billing_Aug'!$D$6:$D$774,E1090))</f>
        <v/>
      </c>
      <c r="Q1090" s="19">
        <f>SUMIFS('Src_Billing_Aug'!$M$6:$M$774,'Src_Billing_Aug'!$E$6:$E$774,A1090,'Src_Billing_Aug'!$D$6:$D$774,E1090)</f>
        <v/>
      </c>
      <c r="R1090" s="19">
        <f>Q1090-M1090</f>
        <v/>
      </c>
      <c r="S1090" s="17">
        <f>IF(N1090=0,"MISSING CHARGE",IF(N1090&gt;1,"DUPLICATE CHARGE",IF(ABS(R1090)&lt;0.005,"MATCH","VARIANCE")))</f>
        <v/>
      </c>
      <c r="T1090" s="17">
        <f>IF(AND(C1090="COVERED",K1090&gt;'Parameters &amp; Sources'!$B$13),"BOARD REVIEW - OVER 40 FT","")</f>
        <v/>
      </c>
      <c r="U1090" s="17" t="inlineStr">
        <is>
          <t>slip_inventory_2026-08.csv; billing_transactions_2022_2026.csv</t>
        </is>
      </c>
    </row>
    <row r="1091">
      <c r="A1091" s="21">
        <f>'Src_Inventory'!A1185</f>
        <v/>
      </c>
      <c r="B1091" s="21">
        <f>'Src_Inventory'!B1185</f>
        <v/>
      </c>
      <c r="C1091" s="21">
        <f>'Src_Inventory'!G1185</f>
        <v/>
      </c>
      <c r="D1091" s="21">
        <f>"AC-"&amp;A1091</f>
        <v/>
      </c>
      <c r="E1091" s="21">
        <f>'Src_Inventory'!L1185</f>
        <v/>
      </c>
      <c r="F1091" s="21">
        <f>'Src_Inventory'!M1185</f>
        <v/>
      </c>
      <c r="G1091" s="21">
        <f>'Src_Inventory'!N1185</f>
        <v/>
      </c>
      <c r="H1091" s="22">
        <f>'Src_Inventory'!O1185</f>
        <v/>
      </c>
      <c r="I1091" s="22">
        <f>ROUNDUP(H1091,0)</f>
        <v/>
      </c>
      <c r="J1091" s="22">
        <f>'Src_Inventory'!E1185</f>
        <v/>
      </c>
      <c r="K1091" s="22">
        <f>MAX(I1091,J1091)</f>
        <v/>
      </c>
      <c r="L1091" s="23">
        <f>IF(C1091="COVERED",'Parameters &amp; Sources'!$B$11,'Parameters &amp; Sources'!$B$12)</f>
        <v/>
      </c>
      <c r="M1091" s="23">
        <f>K1091*L1091</f>
        <v/>
      </c>
      <c r="N1091" s="24">
        <f>COUNTIFS('Src_Billing_Aug'!$E$6:$E$774,A1091,'Src_Billing_Aug'!$D$6:$D$774,E1091)</f>
        <v/>
      </c>
      <c r="O1091" s="22">
        <f>IF(N1091=0,"",SUMIFS('Src_Billing_Aug'!$I$6:$I$774,'Src_Billing_Aug'!$E$6:$E$774,A1091,'Src_Billing_Aug'!$D$6:$D$774,E1091))</f>
        <v/>
      </c>
      <c r="P1091" s="23">
        <f>IF(N1091=0,"",SUMIFS('Src_Billing_Aug'!$L$6:$L$774,'Src_Billing_Aug'!$E$6:$E$774,A1091,'Src_Billing_Aug'!$D$6:$D$774,E1091))</f>
        <v/>
      </c>
      <c r="Q1091" s="23">
        <f>SUMIFS('Src_Billing_Aug'!$M$6:$M$774,'Src_Billing_Aug'!$E$6:$E$774,A1091,'Src_Billing_Aug'!$D$6:$D$774,E1091)</f>
        <v/>
      </c>
      <c r="R1091" s="23">
        <f>Q1091-M1091</f>
        <v/>
      </c>
      <c r="S1091" s="21">
        <f>IF(N1091=0,"MISSING CHARGE",IF(N1091&gt;1,"DUPLICATE CHARGE",IF(ABS(R1091)&lt;0.005,"MATCH","VARIANCE")))</f>
        <v/>
      </c>
      <c r="T1091" s="21">
        <f>IF(AND(C1091="COVERED",K1091&gt;'Parameters &amp; Sources'!$B$13),"BOARD REVIEW - OVER 40 FT","")</f>
        <v/>
      </c>
      <c r="U1091" s="21" t="inlineStr">
        <is>
          <t>slip_inventory_2026-08.csv; billing_transactions_2022_2026.csv</t>
        </is>
      </c>
    </row>
  </sheetData>
  <mergeCells count="3">
    <mergeCell ref="A1:U1"/>
    <mergeCell ref="A2:U2"/>
    <mergeCell ref="A3:U3"/>
  </mergeCells>
  <conditionalFormatting sqref="S6:S1091">
    <cfRule type="expression" priority="1" dxfId="0">
      <formula>S6="MISSING CHARGE"</formula>
    </cfRule>
  </conditionalFormatting>
  <conditionalFormatting sqref="T6:T1091">
    <cfRule type="expression" priority="2" dxfId="1">
      <formula>T6&lt;&gt;""</formula>
    </cfRule>
  </conditionalFormatting>
  <pageMargins left="0.25" right="0.25" top="0.4" bottom="0.4" header="0.5" footer="0.5"/>
  <pageSetup orientation="landscape" fitToHeight="0" fitToWidth="1"/>
  <headerFooter>
    <oddHeader/>
    <oddFooter>&amp;CPage &amp;P of &amp;N&amp;RChaldale Harbor District | 2026-08-01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tabColor rgb="00D4A73C"/>
    <outlinePr summaryBelow="1" summaryRight="1"/>
    <pageSetUpPr fitToPage="1"/>
  </sheetPr>
  <dimension ref="A1:U53"/>
  <sheetViews>
    <sheetView showGridLines="0" zoomScale="90" workbookViewId="0">
      <pane xSplit="4" ySplit="5" topLeftCell="E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23" customWidth="1" min="2" max="2"/>
    <col width="13" customWidth="1" min="3" max="3"/>
    <col width="15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5" customWidth="1" min="10" max="10"/>
    <col width="15" customWidth="1" min="11" max="11"/>
    <col width="14" customWidth="1" min="12" max="12"/>
    <col width="14" customWidth="1" min="13" max="13"/>
    <col width="14" customWidth="1" min="14" max="14"/>
    <col width="17" customWidth="1" min="15" max="15"/>
    <col width="17" customWidth="1" min="16" max="16"/>
    <col width="14" customWidth="1" min="17" max="17"/>
    <col width="18" customWidth="1" min="18" max="18"/>
    <col width="14" customWidth="1" min="19" max="19"/>
    <col width="14" customWidth="1" min="20" max="20"/>
    <col width="24" customWidth="1" min="21" max="21"/>
  </cols>
  <sheetData>
    <row r="1" ht="32" customHeight="1">
      <c r="A1" s="1" t="inlineStr">
        <is>
          <t>Aging Report - Overdue Accounts</t>
        </is>
      </c>
    </row>
    <row r="2" ht="28" customHeight="1">
      <c r="A2" s="2" t="inlineStr">
        <is>
          <t>Active/occupied accounts with a nonzero 31+ bucket at 2026-07-31; 91+ accounts are highlighted for collection.</t>
        </is>
      </c>
    </row>
    <row r="3" ht="26" customHeight="1">
      <c r="A3" s="3" t="inlineStr">
        <is>
          <t>Sources: ar_aging_2026-07-31.xlsx, AR_Aging sheet, rows 3-262; status confirmed against slip_inventory_2026-08.csv. Total due is recomputed as Current + 31-60 + 61-90 + 91-120 + 120+; overdue excludes Current.</t>
        </is>
      </c>
    </row>
    <row r="5" ht="31" customHeight="1">
      <c r="A5" s="12" t="inlineStr">
        <is>
          <t>Account ID</t>
        </is>
      </c>
      <c r="B5" s="12" t="inlineStr">
        <is>
          <t>Tenant</t>
        </is>
      </c>
      <c r="C5" s="12" t="inlineStr">
        <is>
          <t>Slip</t>
        </is>
      </c>
      <c r="D5" s="12" t="inlineStr">
        <is>
          <t>Basin</t>
        </is>
      </c>
      <c r="E5" s="12" t="inlineStr">
        <is>
          <t>Current</t>
        </is>
      </c>
      <c r="F5" s="12" t="inlineStr">
        <is>
          <t>31-60</t>
        </is>
      </c>
      <c r="G5" s="12" t="inlineStr">
        <is>
          <t>61-90</t>
        </is>
      </c>
      <c r="H5" s="12" t="inlineStr">
        <is>
          <t>91-120</t>
        </is>
      </c>
      <c r="I5" s="12" t="inlineStr">
        <is>
          <t>120+</t>
        </is>
      </c>
      <c r="J5" s="12" t="inlineStr">
        <is>
          <t>Recalc Total Due</t>
        </is>
      </c>
      <c r="K5" s="12" t="inlineStr">
        <is>
          <t>Source Total Due</t>
        </is>
      </c>
      <c r="L5" s="12" t="inlineStr">
        <is>
          <t>Source Variance</t>
        </is>
      </c>
      <c r="M5" s="12" t="inlineStr">
        <is>
          <t>Overdue 31+</t>
        </is>
      </c>
      <c r="N5" s="12" t="inlineStr">
        <is>
          <t>91+ Balance</t>
        </is>
      </c>
      <c r="O5" s="12" t="inlineStr">
        <is>
          <t>Payment Status</t>
        </is>
      </c>
      <c r="P5" s="12" t="inlineStr">
        <is>
          <t>Inventory Status</t>
        </is>
      </c>
      <c r="Q5" s="12" t="inlineStr">
        <is>
          <t>Tenant Match</t>
        </is>
      </c>
      <c r="R5" s="12" t="inlineStr">
        <is>
          <t>Collection Priority</t>
        </is>
      </c>
      <c r="S5" s="12" t="inlineStr">
        <is>
          <t>Last Payment</t>
        </is>
      </c>
      <c r="T5" s="12" t="inlineStr">
        <is>
          <t>Last Contact</t>
        </is>
      </c>
      <c r="U5" s="12" t="inlineStr">
        <is>
          <t>Notes</t>
        </is>
      </c>
    </row>
    <row r="6">
      <c r="A6" s="17">
        <f>'Src_Aging'!A12</f>
        <v/>
      </c>
      <c r="B6" s="17">
        <f>'Src_Aging'!B12</f>
        <v/>
      </c>
      <c r="C6" s="17">
        <f>'Src_Aging'!C12</f>
        <v/>
      </c>
      <c r="D6" s="17">
        <f>'Src_Aging'!D12</f>
        <v/>
      </c>
      <c r="E6" s="19">
        <f>'Src_Aging'!F12</f>
        <v/>
      </c>
      <c r="F6" s="19">
        <f>'Src_Aging'!G12</f>
        <v/>
      </c>
      <c r="G6" s="19">
        <f>'Src_Aging'!H12</f>
        <v/>
      </c>
      <c r="H6" s="19">
        <f>'Src_Aging'!I12</f>
        <v/>
      </c>
      <c r="I6" s="19">
        <f>'Src_Aging'!J12</f>
        <v/>
      </c>
      <c r="J6" s="19">
        <f>SUM(E6:I6)</f>
        <v/>
      </c>
      <c r="K6" s="19">
        <f>'Src_Aging'!K12</f>
        <v/>
      </c>
      <c r="L6" s="19">
        <f>K6-J6</f>
        <v/>
      </c>
      <c r="M6" s="19">
        <f>SUM(F6:I6)</f>
        <v/>
      </c>
      <c r="N6" s="19">
        <f>SUM(H6:I6)</f>
        <v/>
      </c>
      <c r="O6" s="17">
        <f>'Src_Aging'!M12</f>
        <v/>
      </c>
      <c r="P6" s="17">
        <f>'Src_Aging'!R12</f>
        <v/>
      </c>
      <c r="Q6" s="17">
        <f>'Src_Aging'!S12</f>
        <v/>
      </c>
      <c r="R6" s="17">
        <f>IF(AND(P6="OCCUPIED",N6&gt;0),"COLLECT - 91+",IF(P6="OCCUPIED","FOLLOW UP","STATUS EXCEPTION"))</f>
        <v/>
      </c>
      <c r="S6" s="17">
        <f>'Src_Aging'!L12</f>
        <v/>
      </c>
      <c r="T6" s="17">
        <f>'Src_Aging'!N12</f>
        <v/>
      </c>
      <c r="U6" s="17">
        <f>'Src_Aging'!O12</f>
        <v/>
      </c>
    </row>
    <row r="7">
      <c r="A7" s="21">
        <f>'Src_Aging'!A14</f>
        <v/>
      </c>
      <c r="B7" s="21">
        <f>'Src_Aging'!B14</f>
        <v/>
      </c>
      <c r="C7" s="21">
        <f>'Src_Aging'!C14</f>
        <v/>
      </c>
      <c r="D7" s="21">
        <f>'Src_Aging'!D14</f>
        <v/>
      </c>
      <c r="E7" s="23">
        <f>'Src_Aging'!F14</f>
        <v/>
      </c>
      <c r="F7" s="23">
        <f>'Src_Aging'!G14</f>
        <v/>
      </c>
      <c r="G7" s="23">
        <f>'Src_Aging'!H14</f>
        <v/>
      </c>
      <c r="H7" s="23">
        <f>'Src_Aging'!I14</f>
        <v/>
      </c>
      <c r="I7" s="23">
        <f>'Src_Aging'!J14</f>
        <v/>
      </c>
      <c r="J7" s="23">
        <f>SUM(E7:I7)</f>
        <v/>
      </c>
      <c r="K7" s="23">
        <f>'Src_Aging'!K14</f>
        <v/>
      </c>
      <c r="L7" s="23">
        <f>K7-J7</f>
        <v/>
      </c>
      <c r="M7" s="23">
        <f>SUM(F7:I7)</f>
        <v/>
      </c>
      <c r="N7" s="23">
        <f>SUM(H7:I7)</f>
        <v/>
      </c>
      <c r="O7" s="21">
        <f>'Src_Aging'!M14</f>
        <v/>
      </c>
      <c r="P7" s="21">
        <f>'Src_Aging'!R14</f>
        <v/>
      </c>
      <c r="Q7" s="21">
        <f>'Src_Aging'!S14</f>
        <v/>
      </c>
      <c r="R7" s="21">
        <f>IF(AND(P7="OCCUPIED",N7&gt;0),"COLLECT - 91+",IF(P7="OCCUPIED","FOLLOW UP","STATUS EXCEPTION"))</f>
        <v/>
      </c>
      <c r="S7" s="21">
        <f>'Src_Aging'!L14</f>
        <v/>
      </c>
      <c r="T7" s="21">
        <f>'Src_Aging'!N14</f>
        <v/>
      </c>
      <c r="U7" s="21">
        <f>'Src_Aging'!O14</f>
        <v/>
      </c>
    </row>
    <row r="8">
      <c r="A8" s="17">
        <f>'Src_Aging'!A16</f>
        <v/>
      </c>
      <c r="B8" s="17">
        <f>'Src_Aging'!B16</f>
        <v/>
      </c>
      <c r="C8" s="17">
        <f>'Src_Aging'!C16</f>
        <v/>
      </c>
      <c r="D8" s="17">
        <f>'Src_Aging'!D16</f>
        <v/>
      </c>
      <c r="E8" s="19">
        <f>'Src_Aging'!F16</f>
        <v/>
      </c>
      <c r="F8" s="19">
        <f>'Src_Aging'!G16</f>
        <v/>
      </c>
      <c r="G8" s="19">
        <f>'Src_Aging'!H16</f>
        <v/>
      </c>
      <c r="H8" s="19">
        <f>'Src_Aging'!I16</f>
        <v/>
      </c>
      <c r="I8" s="19">
        <f>'Src_Aging'!J16</f>
        <v/>
      </c>
      <c r="J8" s="19">
        <f>SUM(E8:I8)</f>
        <v/>
      </c>
      <c r="K8" s="19">
        <f>'Src_Aging'!K16</f>
        <v/>
      </c>
      <c r="L8" s="19">
        <f>K8-J8</f>
        <v/>
      </c>
      <c r="M8" s="19">
        <f>SUM(F8:I8)</f>
        <v/>
      </c>
      <c r="N8" s="19">
        <f>SUM(H8:I8)</f>
        <v/>
      </c>
      <c r="O8" s="17">
        <f>'Src_Aging'!M16</f>
        <v/>
      </c>
      <c r="P8" s="17">
        <f>'Src_Aging'!R16</f>
        <v/>
      </c>
      <c r="Q8" s="17">
        <f>'Src_Aging'!S16</f>
        <v/>
      </c>
      <c r="R8" s="17">
        <f>IF(AND(P8="OCCUPIED",N8&gt;0),"COLLECT - 91+",IF(P8="OCCUPIED","FOLLOW UP","STATUS EXCEPTION"))</f>
        <v/>
      </c>
      <c r="S8" s="17">
        <f>'Src_Aging'!L16</f>
        <v/>
      </c>
      <c r="T8" s="17">
        <f>'Src_Aging'!N16</f>
        <v/>
      </c>
      <c r="U8" s="17">
        <f>'Src_Aging'!O16</f>
        <v/>
      </c>
    </row>
    <row r="9">
      <c r="A9" s="21">
        <f>'Src_Aging'!A19</f>
        <v/>
      </c>
      <c r="B9" s="21">
        <f>'Src_Aging'!B19</f>
        <v/>
      </c>
      <c r="C9" s="21">
        <f>'Src_Aging'!C19</f>
        <v/>
      </c>
      <c r="D9" s="21">
        <f>'Src_Aging'!D19</f>
        <v/>
      </c>
      <c r="E9" s="23">
        <f>'Src_Aging'!F19</f>
        <v/>
      </c>
      <c r="F9" s="23">
        <f>'Src_Aging'!G19</f>
        <v/>
      </c>
      <c r="G9" s="23">
        <f>'Src_Aging'!H19</f>
        <v/>
      </c>
      <c r="H9" s="23">
        <f>'Src_Aging'!I19</f>
        <v/>
      </c>
      <c r="I9" s="23">
        <f>'Src_Aging'!J19</f>
        <v/>
      </c>
      <c r="J9" s="23">
        <f>SUM(E9:I9)</f>
        <v/>
      </c>
      <c r="K9" s="23">
        <f>'Src_Aging'!K19</f>
        <v/>
      </c>
      <c r="L9" s="23">
        <f>K9-J9</f>
        <v/>
      </c>
      <c r="M9" s="23">
        <f>SUM(F9:I9)</f>
        <v/>
      </c>
      <c r="N9" s="23">
        <f>SUM(H9:I9)</f>
        <v/>
      </c>
      <c r="O9" s="21">
        <f>'Src_Aging'!M19</f>
        <v/>
      </c>
      <c r="P9" s="21">
        <f>'Src_Aging'!R19</f>
        <v/>
      </c>
      <c r="Q9" s="21">
        <f>'Src_Aging'!S19</f>
        <v/>
      </c>
      <c r="R9" s="21">
        <f>IF(AND(P9="OCCUPIED",N9&gt;0),"COLLECT - 91+",IF(P9="OCCUPIED","FOLLOW UP","STATUS EXCEPTION"))</f>
        <v/>
      </c>
      <c r="S9" s="21">
        <f>'Src_Aging'!L19</f>
        <v/>
      </c>
      <c r="T9" s="21">
        <f>'Src_Aging'!N19</f>
        <v/>
      </c>
      <c r="U9" s="21">
        <f>'Src_Aging'!O19</f>
        <v/>
      </c>
    </row>
    <row r="10">
      <c r="A10" s="17">
        <f>'Src_Aging'!A26</f>
        <v/>
      </c>
      <c r="B10" s="17">
        <f>'Src_Aging'!B26</f>
        <v/>
      </c>
      <c r="C10" s="17">
        <f>'Src_Aging'!C26</f>
        <v/>
      </c>
      <c r="D10" s="17">
        <f>'Src_Aging'!D26</f>
        <v/>
      </c>
      <c r="E10" s="19">
        <f>'Src_Aging'!F26</f>
        <v/>
      </c>
      <c r="F10" s="19">
        <f>'Src_Aging'!G26</f>
        <v/>
      </c>
      <c r="G10" s="19">
        <f>'Src_Aging'!H26</f>
        <v/>
      </c>
      <c r="H10" s="19">
        <f>'Src_Aging'!I26</f>
        <v/>
      </c>
      <c r="I10" s="19">
        <f>'Src_Aging'!J26</f>
        <v/>
      </c>
      <c r="J10" s="19">
        <f>SUM(E10:I10)</f>
        <v/>
      </c>
      <c r="K10" s="19">
        <f>'Src_Aging'!K26</f>
        <v/>
      </c>
      <c r="L10" s="19">
        <f>K10-J10</f>
        <v/>
      </c>
      <c r="M10" s="19">
        <f>SUM(F10:I10)</f>
        <v/>
      </c>
      <c r="N10" s="19">
        <f>SUM(H10:I10)</f>
        <v/>
      </c>
      <c r="O10" s="17">
        <f>'Src_Aging'!M26</f>
        <v/>
      </c>
      <c r="P10" s="17">
        <f>'Src_Aging'!R26</f>
        <v/>
      </c>
      <c r="Q10" s="17">
        <f>'Src_Aging'!S26</f>
        <v/>
      </c>
      <c r="R10" s="17">
        <f>IF(AND(P10="OCCUPIED",N10&gt;0),"COLLECT - 91+",IF(P10="OCCUPIED","FOLLOW UP","STATUS EXCEPTION"))</f>
        <v/>
      </c>
      <c r="S10" s="17">
        <f>'Src_Aging'!L26</f>
        <v/>
      </c>
      <c r="T10" s="17">
        <f>'Src_Aging'!N26</f>
        <v/>
      </c>
      <c r="U10" s="17">
        <f>'Src_Aging'!O26</f>
        <v/>
      </c>
    </row>
    <row r="11">
      <c r="A11" s="21">
        <f>'Src_Aging'!A31</f>
        <v/>
      </c>
      <c r="B11" s="21">
        <f>'Src_Aging'!B31</f>
        <v/>
      </c>
      <c r="C11" s="21">
        <f>'Src_Aging'!C31</f>
        <v/>
      </c>
      <c r="D11" s="21">
        <f>'Src_Aging'!D31</f>
        <v/>
      </c>
      <c r="E11" s="23">
        <f>'Src_Aging'!F31</f>
        <v/>
      </c>
      <c r="F11" s="23">
        <f>'Src_Aging'!G31</f>
        <v/>
      </c>
      <c r="G11" s="23">
        <f>'Src_Aging'!H31</f>
        <v/>
      </c>
      <c r="H11" s="23">
        <f>'Src_Aging'!I31</f>
        <v/>
      </c>
      <c r="I11" s="23">
        <f>'Src_Aging'!J31</f>
        <v/>
      </c>
      <c r="J11" s="23">
        <f>SUM(E11:I11)</f>
        <v/>
      </c>
      <c r="K11" s="23">
        <f>'Src_Aging'!K31</f>
        <v/>
      </c>
      <c r="L11" s="23">
        <f>K11-J11</f>
        <v/>
      </c>
      <c r="M11" s="23">
        <f>SUM(F11:I11)</f>
        <v/>
      </c>
      <c r="N11" s="23">
        <f>SUM(H11:I11)</f>
        <v/>
      </c>
      <c r="O11" s="21">
        <f>'Src_Aging'!M31</f>
        <v/>
      </c>
      <c r="P11" s="21">
        <f>'Src_Aging'!R31</f>
        <v/>
      </c>
      <c r="Q11" s="21">
        <f>'Src_Aging'!S31</f>
        <v/>
      </c>
      <c r="R11" s="21">
        <f>IF(AND(P11="OCCUPIED",N11&gt;0),"COLLECT - 91+",IF(P11="OCCUPIED","FOLLOW UP","STATUS EXCEPTION"))</f>
        <v/>
      </c>
      <c r="S11" s="21">
        <f>'Src_Aging'!L31</f>
        <v/>
      </c>
      <c r="T11" s="21">
        <f>'Src_Aging'!N31</f>
        <v/>
      </c>
      <c r="U11" s="21">
        <f>'Src_Aging'!O31</f>
        <v/>
      </c>
    </row>
    <row r="12">
      <c r="A12" s="17">
        <f>'Src_Aging'!A35</f>
        <v/>
      </c>
      <c r="B12" s="17">
        <f>'Src_Aging'!B35</f>
        <v/>
      </c>
      <c r="C12" s="17">
        <f>'Src_Aging'!C35</f>
        <v/>
      </c>
      <c r="D12" s="17">
        <f>'Src_Aging'!D35</f>
        <v/>
      </c>
      <c r="E12" s="19">
        <f>'Src_Aging'!F35</f>
        <v/>
      </c>
      <c r="F12" s="19">
        <f>'Src_Aging'!G35</f>
        <v/>
      </c>
      <c r="G12" s="19">
        <f>'Src_Aging'!H35</f>
        <v/>
      </c>
      <c r="H12" s="19">
        <f>'Src_Aging'!I35</f>
        <v/>
      </c>
      <c r="I12" s="19">
        <f>'Src_Aging'!J35</f>
        <v/>
      </c>
      <c r="J12" s="19">
        <f>SUM(E12:I12)</f>
        <v/>
      </c>
      <c r="K12" s="19">
        <f>'Src_Aging'!K35</f>
        <v/>
      </c>
      <c r="L12" s="19">
        <f>K12-J12</f>
        <v/>
      </c>
      <c r="M12" s="19">
        <f>SUM(F12:I12)</f>
        <v/>
      </c>
      <c r="N12" s="19">
        <f>SUM(H12:I12)</f>
        <v/>
      </c>
      <c r="O12" s="17">
        <f>'Src_Aging'!M35</f>
        <v/>
      </c>
      <c r="P12" s="17">
        <f>'Src_Aging'!R35</f>
        <v/>
      </c>
      <c r="Q12" s="17">
        <f>'Src_Aging'!S35</f>
        <v/>
      </c>
      <c r="R12" s="17">
        <f>IF(AND(P12="OCCUPIED",N12&gt;0),"COLLECT - 91+",IF(P12="OCCUPIED","FOLLOW UP","STATUS EXCEPTION"))</f>
        <v/>
      </c>
      <c r="S12" s="17">
        <f>'Src_Aging'!L35</f>
        <v/>
      </c>
      <c r="T12" s="17">
        <f>'Src_Aging'!N35</f>
        <v/>
      </c>
      <c r="U12" s="17">
        <f>'Src_Aging'!O35</f>
        <v/>
      </c>
    </row>
    <row r="13">
      <c r="A13" s="21">
        <f>'Src_Aging'!A36</f>
        <v/>
      </c>
      <c r="B13" s="21">
        <f>'Src_Aging'!B36</f>
        <v/>
      </c>
      <c r="C13" s="21">
        <f>'Src_Aging'!C36</f>
        <v/>
      </c>
      <c r="D13" s="21">
        <f>'Src_Aging'!D36</f>
        <v/>
      </c>
      <c r="E13" s="23">
        <f>'Src_Aging'!F36</f>
        <v/>
      </c>
      <c r="F13" s="23">
        <f>'Src_Aging'!G36</f>
        <v/>
      </c>
      <c r="G13" s="23">
        <f>'Src_Aging'!H36</f>
        <v/>
      </c>
      <c r="H13" s="23">
        <f>'Src_Aging'!I36</f>
        <v/>
      </c>
      <c r="I13" s="23">
        <f>'Src_Aging'!J36</f>
        <v/>
      </c>
      <c r="J13" s="23">
        <f>SUM(E13:I13)</f>
        <v/>
      </c>
      <c r="K13" s="23">
        <f>'Src_Aging'!K36</f>
        <v/>
      </c>
      <c r="L13" s="23">
        <f>K13-J13</f>
        <v/>
      </c>
      <c r="M13" s="23">
        <f>SUM(F13:I13)</f>
        <v/>
      </c>
      <c r="N13" s="23">
        <f>SUM(H13:I13)</f>
        <v/>
      </c>
      <c r="O13" s="21">
        <f>'Src_Aging'!M36</f>
        <v/>
      </c>
      <c r="P13" s="21">
        <f>'Src_Aging'!R36</f>
        <v/>
      </c>
      <c r="Q13" s="21">
        <f>'Src_Aging'!S36</f>
        <v/>
      </c>
      <c r="R13" s="21">
        <f>IF(AND(P13="OCCUPIED",N13&gt;0),"COLLECT - 91+",IF(P13="OCCUPIED","FOLLOW UP","STATUS EXCEPTION"))</f>
        <v/>
      </c>
      <c r="S13" s="21">
        <f>'Src_Aging'!L36</f>
        <v/>
      </c>
      <c r="T13" s="21">
        <f>'Src_Aging'!N36</f>
        <v/>
      </c>
      <c r="U13" s="21">
        <f>'Src_Aging'!O36</f>
        <v/>
      </c>
    </row>
    <row r="14">
      <c r="A14" s="17">
        <f>'Src_Aging'!A37</f>
        <v/>
      </c>
      <c r="B14" s="17">
        <f>'Src_Aging'!B37</f>
        <v/>
      </c>
      <c r="C14" s="17">
        <f>'Src_Aging'!C37</f>
        <v/>
      </c>
      <c r="D14" s="17">
        <f>'Src_Aging'!D37</f>
        <v/>
      </c>
      <c r="E14" s="19">
        <f>'Src_Aging'!F37</f>
        <v/>
      </c>
      <c r="F14" s="19">
        <f>'Src_Aging'!G37</f>
        <v/>
      </c>
      <c r="G14" s="19">
        <f>'Src_Aging'!H37</f>
        <v/>
      </c>
      <c r="H14" s="19">
        <f>'Src_Aging'!I37</f>
        <v/>
      </c>
      <c r="I14" s="19">
        <f>'Src_Aging'!J37</f>
        <v/>
      </c>
      <c r="J14" s="19">
        <f>SUM(E14:I14)</f>
        <v/>
      </c>
      <c r="K14" s="19">
        <f>'Src_Aging'!K37</f>
        <v/>
      </c>
      <c r="L14" s="19">
        <f>K14-J14</f>
        <v/>
      </c>
      <c r="M14" s="19">
        <f>SUM(F14:I14)</f>
        <v/>
      </c>
      <c r="N14" s="19">
        <f>SUM(H14:I14)</f>
        <v/>
      </c>
      <c r="O14" s="17">
        <f>'Src_Aging'!M37</f>
        <v/>
      </c>
      <c r="P14" s="17">
        <f>'Src_Aging'!R37</f>
        <v/>
      </c>
      <c r="Q14" s="17">
        <f>'Src_Aging'!S37</f>
        <v/>
      </c>
      <c r="R14" s="17">
        <f>IF(AND(P14="OCCUPIED",N14&gt;0),"COLLECT - 91+",IF(P14="OCCUPIED","FOLLOW UP","STATUS EXCEPTION"))</f>
        <v/>
      </c>
      <c r="S14" s="17">
        <f>'Src_Aging'!L37</f>
        <v/>
      </c>
      <c r="T14" s="17">
        <f>'Src_Aging'!N37</f>
        <v/>
      </c>
      <c r="U14" s="17">
        <f>'Src_Aging'!O37</f>
        <v/>
      </c>
    </row>
    <row r="15">
      <c r="A15" s="21">
        <f>'Src_Aging'!A38</f>
        <v/>
      </c>
      <c r="B15" s="21">
        <f>'Src_Aging'!B38</f>
        <v/>
      </c>
      <c r="C15" s="21">
        <f>'Src_Aging'!C38</f>
        <v/>
      </c>
      <c r="D15" s="21">
        <f>'Src_Aging'!D38</f>
        <v/>
      </c>
      <c r="E15" s="23">
        <f>'Src_Aging'!F38</f>
        <v/>
      </c>
      <c r="F15" s="23">
        <f>'Src_Aging'!G38</f>
        <v/>
      </c>
      <c r="G15" s="23">
        <f>'Src_Aging'!H38</f>
        <v/>
      </c>
      <c r="H15" s="23">
        <f>'Src_Aging'!I38</f>
        <v/>
      </c>
      <c r="I15" s="23">
        <f>'Src_Aging'!J38</f>
        <v/>
      </c>
      <c r="J15" s="23">
        <f>SUM(E15:I15)</f>
        <v/>
      </c>
      <c r="K15" s="23">
        <f>'Src_Aging'!K38</f>
        <v/>
      </c>
      <c r="L15" s="23">
        <f>K15-J15</f>
        <v/>
      </c>
      <c r="M15" s="23">
        <f>SUM(F15:I15)</f>
        <v/>
      </c>
      <c r="N15" s="23">
        <f>SUM(H15:I15)</f>
        <v/>
      </c>
      <c r="O15" s="21">
        <f>'Src_Aging'!M38</f>
        <v/>
      </c>
      <c r="P15" s="21">
        <f>'Src_Aging'!R38</f>
        <v/>
      </c>
      <c r="Q15" s="21">
        <f>'Src_Aging'!S38</f>
        <v/>
      </c>
      <c r="R15" s="21">
        <f>IF(AND(P15="OCCUPIED",N15&gt;0),"COLLECT - 91+",IF(P15="OCCUPIED","FOLLOW UP","STATUS EXCEPTION"))</f>
        <v/>
      </c>
      <c r="S15" s="21">
        <f>'Src_Aging'!L38</f>
        <v/>
      </c>
      <c r="T15" s="21">
        <f>'Src_Aging'!N38</f>
        <v/>
      </c>
      <c r="U15" s="21">
        <f>'Src_Aging'!O38</f>
        <v/>
      </c>
    </row>
    <row r="16">
      <c r="A16" s="17">
        <f>'Src_Aging'!A57</f>
        <v/>
      </c>
      <c r="B16" s="17">
        <f>'Src_Aging'!B57</f>
        <v/>
      </c>
      <c r="C16" s="17">
        <f>'Src_Aging'!C57</f>
        <v/>
      </c>
      <c r="D16" s="17">
        <f>'Src_Aging'!D57</f>
        <v/>
      </c>
      <c r="E16" s="19">
        <f>'Src_Aging'!F57</f>
        <v/>
      </c>
      <c r="F16" s="19">
        <f>'Src_Aging'!G57</f>
        <v/>
      </c>
      <c r="G16" s="19">
        <f>'Src_Aging'!H57</f>
        <v/>
      </c>
      <c r="H16" s="19">
        <f>'Src_Aging'!I57</f>
        <v/>
      </c>
      <c r="I16" s="19">
        <f>'Src_Aging'!J57</f>
        <v/>
      </c>
      <c r="J16" s="19">
        <f>SUM(E16:I16)</f>
        <v/>
      </c>
      <c r="K16" s="19">
        <f>'Src_Aging'!K57</f>
        <v/>
      </c>
      <c r="L16" s="19">
        <f>K16-J16</f>
        <v/>
      </c>
      <c r="M16" s="19">
        <f>SUM(F16:I16)</f>
        <v/>
      </c>
      <c r="N16" s="19">
        <f>SUM(H16:I16)</f>
        <v/>
      </c>
      <c r="O16" s="17">
        <f>'Src_Aging'!M57</f>
        <v/>
      </c>
      <c r="P16" s="17">
        <f>'Src_Aging'!R57</f>
        <v/>
      </c>
      <c r="Q16" s="17">
        <f>'Src_Aging'!S57</f>
        <v/>
      </c>
      <c r="R16" s="17">
        <f>IF(AND(P16="OCCUPIED",N16&gt;0),"COLLECT - 91+",IF(P16="OCCUPIED","FOLLOW UP","STATUS EXCEPTION"))</f>
        <v/>
      </c>
      <c r="S16" s="17">
        <f>'Src_Aging'!L57</f>
        <v/>
      </c>
      <c r="T16" s="17">
        <f>'Src_Aging'!N57</f>
        <v/>
      </c>
      <c r="U16" s="17">
        <f>'Src_Aging'!O57</f>
        <v/>
      </c>
    </row>
    <row r="17">
      <c r="A17" s="21">
        <f>'Src_Aging'!A68</f>
        <v/>
      </c>
      <c r="B17" s="21">
        <f>'Src_Aging'!B68</f>
        <v/>
      </c>
      <c r="C17" s="21">
        <f>'Src_Aging'!C68</f>
        <v/>
      </c>
      <c r="D17" s="21">
        <f>'Src_Aging'!D68</f>
        <v/>
      </c>
      <c r="E17" s="23">
        <f>'Src_Aging'!F68</f>
        <v/>
      </c>
      <c r="F17" s="23">
        <f>'Src_Aging'!G68</f>
        <v/>
      </c>
      <c r="G17" s="23">
        <f>'Src_Aging'!H68</f>
        <v/>
      </c>
      <c r="H17" s="23">
        <f>'Src_Aging'!I68</f>
        <v/>
      </c>
      <c r="I17" s="23">
        <f>'Src_Aging'!J68</f>
        <v/>
      </c>
      <c r="J17" s="23">
        <f>SUM(E17:I17)</f>
        <v/>
      </c>
      <c r="K17" s="23">
        <f>'Src_Aging'!K68</f>
        <v/>
      </c>
      <c r="L17" s="23">
        <f>K17-J17</f>
        <v/>
      </c>
      <c r="M17" s="23">
        <f>SUM(F17:I17)</f>
        <v/>
      </c>
      <c r="N17" s="23">
        <f>SUM(H17:I17)</f>
        <v/>
      </c>
      <c r="O17" s="21">
        <f>'Src_Aging'!M68</f>
        <v/>
      </c>
      <c r="P17" s="21">
        <f>'Src_Aging'!R68</f>
        <v/>
      </c>
      <c r="Q17" s="21">
        <f>'Src_Aging'!S68</f>
        <v/>
      </c>
      <c r="R17" s="21">
        <f>IF(AND(P17="OCCUPIED",N17&gt;0),"COLLECT - 91+",IF(P17="OCCUPIED","FOLLOW UP","STATUS EXCEPTION"))</f>
        <v/>
      </c>
      <c r="S17" s="21">
        <f>'Src_Aging'!L68</f>
        <v/>
      </c>
      <c r="T17" s="21">
        <f>'Src_Aging'!N68</f>
        <v/>
      </c>
      <c r="U17" s="21">
        <f>'Src_Aging'!O68</f>
        <v/>
      </c>
    </row>
    <row r="18">
      <c r="A18" s="17">
        <f>'Src_Aging'!A71</f>
        <v/>
      </c>
      <c r="B18" s="17">
        <f>'Src_Aging'!B71</f>
        <v/>
      </c>
      <c r="C18" s="17">
        <f>'Src_Aging'!C71</f>
        <v/>
      </c>
      <c r="D18" s="17">
        <f>'Src_Aging'!D71</f>
        <v/>
      </c>
      <c r="E18" s="19">
        <f>'Src_Aging'!F71</f>
        <v/>
      </c>
      <c r="F18" s="19">
        <f>'Src_Aging'!G71</f>
        <v/>
      </c>
      <c r="G18" s="19">
        <f>'Src_Aging'!H71</f>
        <v/>
      </c>
      <c r="H18" s="19">
        <f>'Src_Aging'!I71</f>
        <v/>
      </c>
      <c r="I18" s="19">
        <f>'Src_Aging'!J71</f>
        <v/>
      </c>
      <c r="J18" s="19">
        <f>SUM(E18:I18)</f>
        <v/>
      </c>
      <c r="K18" s="19">
        <f>'Src_Aging'!K71</f>
        <v/>
      </c>
      <c r="L18" s="19">
        <f>K18-J18</f>
        <v/>
      </c>
      <c r="M18" s="19">
        <f>SUM(F18:I18)</f>
        <v/>
      </c>
      <c r="N18" s="19">
        <f>SUM(H18:I18)</f>
        <v/>
      </c>
      <c r="O18" s="17">
        <f>'Src_Aging'!M71</f>
        <v/>
      </c>
      <c r="P18" s="17">
        <f>'Src_Aging'!R71</f>
        <v/>
      </c>
      <c r="Q18" s="17">
        <f>'Src_Aging'!S71</f>
        <v/>
      </c>
      <c r="R18" s="17">
        <f>IF(AND(P18="OCCUPIED",N18&gt;0),"COLLECT - 91+",IF(P18="OCCUPIED","FOLLOW UP","STATUS EXCEPTION"))</f>
        <v/>
      </c>
      <c r="S18" s="17">
        <f>'Src_Aging'!L71</f>
        <v/>
      </c>
      <c r="T18" s="17">
        <f>'Src_Aging'!N71</f>
        <v/>
      </c>
      <c r="U18" s="17">
        <f>'Src_Aging'!O71</f>
        <v/>
      </c>
    </row>
    <row r="19">
      <c r="A19" s="21">
        <f>'Src_Aging'!A87</f>
        <v/>
      </c>
      <c r="B19" s="21">
        <f>'Src_Aging'!B87</f>
        <v/>
      </c>
      <c r="C19" s="21">
        <f>'Src_Aging'!C87</f>
        <v/>
      </c>
      <c r="D19" s="21">
        <f>'Src_Aging'!D87</f>
        <v/>
      </c>
      <c r="E19" s="23">
        <f>'Src_Aging'!F87</f>
        <v/>
      </c>
      <c r="F19" s="23">
        <f>'Src_Aging'!G87</f>
        <v/>
      </c>
      <c r="G19" s="23">
        <f>'Src_Aging'!H87</f>
        <v/>
      </c>
      <c r="H19" s="23">
        <f>'Src_Aging'!I87</f>
        <v/>
      </c>
      <c r="I19" s="23">
        <f>'Src_Aging'!J87</f>
        <v/>
      </c>
      <c r="J19" s="23">
        <f>SUM(E19:I19)</f>
        <v/>
      </c>
      <c r="K19" s="23">
        <f>'Src_Aging'!K87</f>
        <v/>
      </c>
      <c r="L19" s="23">
        <f>K19-J19</f>
        <v/>
      </c>
      <c r="M19" s="23">
        <f>SUM(F19:I19)</f>
        <v/>
      </c>
      <c r="N19" s="23">
        <f>SUM(H19:I19)</f>
        <v/>
      </c>
      <c r="O19" s="21">
        <f>'Src_Aging'!M87</f>
        <v/>
      </c>
      <c r="P19" s="21">
        <f>'Src_Aging'!R87</f>
        <v/>
      </c>
      <c r="Q19" s="21">
        <f>'Src_Aging'!S87</f>
        <v/>
      </c>
      <c r="R19" s="21">
        <f>IF(AND(P19="OCCUPIED",N19&gt;0),"COLLECT - 91+",IF(P19="OCCUPIED","FOLLOW UP","STATUS EXCEPTION"))</f>
        <v/>
      </c>
      <c r="S19" s="21">
        <f>'Src_Aging'!L87</f>
        <v/>
      </c>
      <c r="T19" s="21">
        <f>'Src_Aging'!N87</f>
        <v/>
      </c>
      <c r="U19" s="21">
        <f>'Src_Aging'!O87</f>
        <v/>
      </c>
    </row>
    <row r="20">
      <c r="A20" s="17">
        <f>'Src_Aging'!A94</f>
        <v/>
      </c>
      <c r="B20" s="17">
        <f>'Src_Aging'!B94</f>
        <v/>
      </c>
      <c r="C20" s="17">
        <f>'Src_Aging'!C94</f>
        <v/>
      </c>
      <c r="D20" s="17">
        <f>'Src_Aging'!D94</f>
        <v/>
      </c>
      <c r="E20" s="19">
        <f>'Src_Aging'!F94</f>
        <v/>
      </c>
      <c r="F20" s="19">
        <f>'Src_Aging'!G94</f>
        <v/>
      </c>
      <c r="G20" s="19">
        <f>'Src_Aging'!H94</f>
        <v/>
      </c>
      <c r="H20" s="19">
        <f>'Src_Aging'!I94</f>
        <v/>
      </c>
      <c r="I20" s="19">
        <f>'Src_Aging'!J94</f>
        <v/>
      </c>
      <c r="J20" s="19">
        <f>SUM(E20:I20)</f>
        <v/>
      </c>
      <c r="K20" s="19">
        <f>'Src_Aging'!K94</f>
        <v/>
      </c>
      <c r="L20" s="19">
        <f>K20-J20</f>
        <v/>
      </c>
      <c r="M20" s="19">
        <f>SUM(F20:I20)</f>
        <v/>
      </c>
      <c r="N20" s="19">
        <f>SUM(H20:I20)</f>
        <v/>
      </c>
      <c r="O20" s="17">
        <f>'Src_Aging'!M94</f>
        <v/>
      </c>
      <c r="P20" s="17">
        <f>'Src_Aging'!R94</f>
        <v/>
      </c>
      <c r="Q20" s="17">
        <f>'Src_Aging'!S94</f>
        <v/>
      </c>
      <c r="R20" s="17">
        <f>IF(AND(P20="OCCUPIED",N20&gt;0),"COLLECT - 91+",IF(P20="OCCUPIED","FOLLOW UP","STATUS EXCEPTION"))</f>
        <v/>
      </c>
      <c r="S20" s="17">
        <f>'Src_Aging'!L94</f>
        <v/>
      </c>
      <c r="T20" s="17">
        <f>'Src_Aging'!N94</f>
        <v/>
      </c>
      <c r="U20" s="17">
        <f>'Src_Aging'!O94</f>
        <v/>
      </c>
    </row>
    <row r="21">
      <c r="A21" s="21">
        <f>'Src_Aging'!A96</f>
        <v/>
      </c>
      <c r="B21" s="21">
        <f>'Src_Aging'!B96</f>
        <v/>
      </c>
      <c r="C21" s="21">
        <f>'Src_Aging'!C96</f>
        <v/>
      </c>
      <c r="D21" s="21">
        <f>'Src_Aging'!D96</f>
        <v/>
      </c>
      <c r="E21" s="23">
        <f>'Src_Aging'!F96</f>
        <v/>
      </c>
      <c r="F21" s="23">
        <f>'Src_Aging'!G96</f>
        <v/>
      </c>
      <c r="G21" s="23">
        <f>'Src_Aging'!H96</f>
        <v/>
      </c>
      <c r="H21" s="23">
        <f>'Src_Aging'!I96</f>
        <v/>
      </c>
      <c r="I21" s="23">
        <f>'Src_Aging'!J96</f>
        <v/>
      </c>
      <c r="J21" s="23">
        <f>SUM(E21:I21)</f>
        <v/>
      </c>
      <c r="K21" s="23">
        <f>'Src_Aging'!K96</f>
        <v/>
      </c>
      <c r="L21" s="23">
        <f>K21-J21</f>
        <v/>
      </c>
      <c r="M21" s="23">
        <f>SUM(F21:I21)</f>
        <v/>
      </c>
      <c r="N21" s="23">
        <f>SUM(H21:I21)</f>
        <v/>
      </c>
      <c r="O21" s="21">
        <f>'Src_Aging'!M96</f>
        <v/>
      </c>
      <c r="P21" s="21">
        <f>'Src_Aging'!R96</f>
        <v/>
      </c>
      <c r="Q21" s="21">
        <f>'Src_Aging'!S96</f>
        <v/>
      </c>
      <c r="R21" s="21">
        <f>IF(AND(P21="OCCUPIED",N21&gt;0),"COLLECT - 91+",IF(P21="OCCUPIED","FOLLOW UP","STATUS EXCEPTION"))</f>
        <v/>
      </c>
      <c r="S21" s="21">
        <f>'Src_Aging'!L96</f>
        <v/>
      </c>
      <c r="T21" s="21">
        <f>'Src_Aging'!N96</f>
        <v/>
      </c>
      <c r="U21" s="21">
        <f>'Src_Aging'!O96</f>
        <v/>
      </c>
    </row>
    <row r="22">
      <c r="A22" s="17">
        <f>'Src_Aging'!A100</f>
        <v/>
      </c>
      <c r="B22" s="17">
        <f>'Src_Aging'!B100</f>
        <v/>
      </c>
      <c r="C22" s="17">
        <f>'Src_Aging'!C100</f>
        <v/>
      </c>
      <c r="D22" s="17">
        <f>'Src_Aging'!D100</f>
        <v/>
      </c>
      <c r="E22" s="19">
        <f>'Src_Aging'!F100</f>
        <v/>
      </c>
      <c r="F22" s="19">
        <f>'Src_Aging'!G100</f>
        <v/>
      </c>
      <c r="G22" s="19">
        <f>'Src_Aging'!H100</f>
        <v/>
      </c>
      <c r="H22" s="19">
        <f>'Src_Aging'!I100</f>
        <v/>
      </c>
      <c r="I22" s="19">
        <f>'Src_Aging'!J100</f>
        <v/>
      </c>
      <c r="J22" s="19">
        <f>SUM(E22:I22)</f>
        <v/>
      </c>
      <c r="K22" s="19">
        <f>'Src_Aging'!K100</f>
        <v/>
      </c>
      <c r="L22" s="19">
        <f>K22-J22</f>
        <v/>
      </c>
      <c r="M22" s="19">
        <f>SUM(F22:I22)</f>
        <v/>
      </c>
      <c r="N22" s="19">
        <f>SUM(H22:I22)</f>
        <v/>
      </c>
      <c r="O22" s="17">
        <f>'Src_Aging'!M100</f>
        <v/>
      </c>
      <c r="P22" s="17">
        <f>'Src_Aging'!R100</f>
        <v/>
      </c>
      <c r="Q22" s="17">
        <f>'Src_Aging'!S100</f>
        <v/>
      </c>
      <c r="R22" s="17">
        <f>IF(AND(P22="OCCUPIED",N22&gt;0),"COLLECT - 91+",IF(P22="OCCUPIED","FOLLOW UP","STATUS EXCEPTION"))</f>
        <v/>
      </c>
      <c r="S22" s="17">
        <f>'Src_Aging'!L100</f>
        <v/>
      </c>
      <c r="T22" s="17">
        <f>'Src_Aging'!N100</f>
        <v/>
      </c>
      <c r="U22" s="17">
        <f>'Src_Aging'!O100</f>
        <v/>
      </c>
    </row>
    <row r="23">
      <c r="A23" s="21">
        <f>'Src_Aging'!A105</f>
        <v/>
      </c>
      <c r="B23" s="21">
        <f>'Src_Aging'!B105</f>
        <v/>
      </c>
      <c r="C23" s="21">
        <f>'Src_Aging'!C105</f>
        <v/>
      </c>
      <c r="D23" s="21">
        <f>'Src_Aging'!D105</f>
        <v/>
      </c>
      <c r="E23" s="23">
        <f>'Src_Aging'!F105</f>
        <v/>
      </c>
      <c r="F23" s="23">
        <f>'Src_Aging'!G105</f>
        <v/>
      </c>
      <c r="G23" s="23">
        <f>'Src_Aging'!H105</f>
        <v/>
      </c>
      <c r="H23" s="23">
        <f>'Src_Aging'!I105</f>
        <v/>
      </c>
      <c r="I23" s="23">
        <f>'Src_Aging'!J105</f>
        <v/>
      </c>
      <c r="J23" s="23">
        <f>SUM(E23:I23)</f>
        <v/>
      </c>
      <c r="K23" s="23">
        <f>'Src_Aging'!K105</f>
        <v/>
      </c>
      <c r="L23" s="23">
        <f>K23-J23</f>
        <v/>
      </c>
      <c r="M23" s="23">
        <f>SUM(F23:I23)</f>
        <v/>
      </c>
      <c r="N23" s="23">
        <f>SUM(H23:I23)</f>
        <v/>
      </c>
      <c r="O23" s="21">
        <f>'Src_Aging'!M105</f>
        <v/>
      </c>
      <c r="P23" s="21">
        <f>'Src_Aging'!R105</f>
        <v/>
      </c>
      <c r="Q23" s="21">
        <f>'Src_Aging'!S105</f>
        <v/>
      </c>
      <c r="R23" s="21">
        <f>IF(AND(P23="OCCUPIED",N23&gt;0),"COLLECT - 91+",IF(P23="OCCUPIED","FOLLOW UP","STATUS EXCEPTION"))</f>
        <v/>
      </c>
      <c r="S23" s="21">
        <f>'Src_Aging'!L105</f>
        <v/>
      </c>
      <c r="T23" s="21">
        <f>'Src_Aging'!N105</f>
        <v/>
      </c>
      <c r="U23" s="21">
        <f>'Src_Aging'!O105</f>
        <v/>
      </c>
    </row>
    <row r="24">
      <c r="A24" s="17">
        <f>'Src_Aging'!A106</f>
        <v/>
      </c>
      <c r="B24" s="17">
        <f>'Src_Aging'!B106</f>
        <v/>
      </c>
      <c r="C24" s="17">
        <f>'Src_Aging'!C106</f>
        <v/>
      </c>
      <c r="D24" s="17">
        <f>'Src_Aging'!D106</f>
        <v/>
      </c>
      <c r="E24" s="19">
        <f>'Src_Aging'!F106</f>
        <v/>
      </c>
      <c r="F24" s="19">
        <f>'Src_Aging'!G106</f>
        <v/>
      </c>
      <c r="G24" s="19">
        <f>'Src_Aging'!H106</f>
        <v/>
      </c>
      <c r="H24" s="19">
        <f>'Src_Aging'!I106</f>
        <v/>
      </c>
      <c r="I24" s="19">
        <f>'Src_Aging'!J106</f>
        <v/>
      </c>
      <c r="J24" s="19">
        <f>SUM(E24:I24)</f>
        <v/>
      </c>
      <c r="K24" s="19">
        <f>'Src_Aging'!K106</f>
        <v/>
      </c>
      <c r="L24" s="19">
        <f>K24-J24</f>
        <v/>
      </c>
      <c r="M24" s="19">
        <f>SUM(F24:I24)</f>
        <v/>
      </c>
      <c r="N24" s="19">
        <f>SUM(H24:I24)</f>
        <v/>
      </c>
      <c r="O24" s="17">
        <f>'Src_Aging'!M106</f>
        <v/>
      </c>
      <c r="P24" s="17">
        <f>'Src_Aging'!R106</f>
        <v/>
      </c>
      <c r="Q24" s="17">
        <f>'Src_Aging'!S106</f>
        <v/>
      </c>
      <c r="R24" s="17">
        <f>IF(AND(P24="OCCUPIED",N24&gt;0),"COLLECT - 91+",IF(P24="OCCUPIED","FOLLOW UP","STATUS EXCEPTION"))</f>
        <v/>
      </c>
      <c r="S24" s="17">
        <f>'Src_Aging'!L106</f>
        <v/>
      </c>
      <c r="T24" s="17">
        <f>'Src_Aging'!N106</f>
        <v/>
      </c>
      <c r="U24" s="17">
        <f>'Src_Aging'!O106</f>
        <v/>
      </c>
    </row>
    <row r="25">
      <c r="A25" s="21">
        <f>'Src_Aging'!A109</f>
        <v/>
      </c>
      <c r="B25" s="21">
        <f>'Src_Aging'!B109</f>
        <v/>
      </c>
      <c r="C25" s="21">
        <f>'Src_Aging'!C109</f>
        <v/>
      </c>
      <c r="D25" s="21">
        <f>'Src_Aging'!D109</f>
        <v/>
      </c>
      <c r="E25" s="23">
        <f>'Src_Aging'!F109</f>
        <v/>
      </c>
      <c r="F25" s="23">
        <f>'Src_Aging'!G109</f>
        <v/>
      </c>
      <c r="G25" s="23">
        <f>'Src_Aging'!H109</f>
        <v/>
      </c>
      <c r="H25" s="23">
        <f>'Src_Aging'!I109</f>
        <v/>
      </c>
      <c r="I25" s="23">
        <f>'Src_Aging'!J109</f>
        <v/>
      </c>
      <c r="J25" s="23">
        <f>SUM(E25:I25)</f>
        <v/>
      </c>
      <c r="K25" s="23">
        <f>'Src_Aging'!K109</f>
        <v/>
      </c>
      <c r="L25" s="23">
        <f>K25-J25</f>
        <v/>
      </c>
      <c r="M25" s="23">
        <f>SUM(F25:I25)</f>
        <v/>
      </c>
      <c r="N25" s="23">
        <f>SUM(H25:I25)</f>
        <v/>
      </c>
      <c r="O25" s="21">
        <f>'Src_Aging'!M109</f>
        <v/>
      </c>
      <c r="P25" s="21">
        <f>'Src_Aging'!R109</f>
        <v/>
      </c>
      <c r="Q25" s="21">
        <f>'Src_Aging'!S109</f>
        <v/>
      </c>
      <c r="R25" s="21">
        <f>IF(AND(P25="OCCUPIED",N25&gt;0),"COLLECT - 91+",IF(P25="OCCUPIED","FOLLOW UP","STATUS EXCEPTION"))</f>
        <v/>
      </c>
      <c r="S25" s="21">
        <f>'Src_Aging'!L109</f>
        <v/>
      </c>
      <c r="T25" s="21">
        <f>'Src_Aging'!N109</f>
        <v/>
      </c>
      <c r="U25" s="21">
        <f>'Src_Aging'!O109</f>
        <v/>
      </c>
    </row>
    <row r="26">
      <c r="A26" s="17">
        <f>'Src_Aging'!A112</f>
        <v/>
      </c>
      <c r="B26" s="17">
        <f>'Src_Aging'!B112</f>
        <v/>
      </c>
      <c r="C26" s="17">
        <f>'Src_Aging'!C112</f>
        <v/>
      </c>
      <c r="D26" s="17">
        <f>'Src_Aging'!D112</f>
        <v/>
      </c>
      <c r="E26" s="19">
        <f>'Src_Aging'!F112</f>
        <v/>
      </c>
      <c r="F26" s="19">
        <f>'Src_Aging'!G112</f>
        <v/>
      </c>
      <c r="G26" s="19">
        <f>'Src_Aging'!H112</f>
        <v/>
      </c>
      <c r="H26" s="19">
        <f>'Src_Aging'!I112</f>
        <v/>
      </c>
      <c r="I26" s="19">
        <f>'Src_Aging'!J112</f>
        <v/>
      </c>
      <c r="J26" s="19">
        <f>SUM(E26:I26)</f>
        <v/>
      </c>
      <c r="K26" s="19">
        <f>'Src_Aging'!K112</f>
        <v/>
      </c>
      <c r="L26" s="19">
        <f>K26-J26</f>
        <v/>
      </c>
      <c r="M26" s="19">
        <f>SUM(F26:I26)</f>
        <v/>
      </c>
      <c r="N26" s="19">
        <f>SUM(H26:I26)</f>
        <v/>
      </c>
      <c r="O26" s="17">
        <f>'Src_Aging'!M112</f>
        <v/>
      </c>
      <c r="P26" s="17">
        <f>'Src_Aging'!R112</f>
        <v/>
      </c>
      <c r="Q26" s="17">
        <f>'Src_Aging'!S112</f>
        <v/>
      </c>
      <c r="R26" s="17">
        <f>IF(AND(P26="OCCUPIED",N26&gt;0),"COLLECT - 91+",IF(P26="OCCUPIED","FOLLOW UP","STATUS EXCEPTION"))</f>
        <v/>
      </c>
      <c r="S26" s="17">
        <f>'Src_Aging'!L112</f>
        <v/>
      </c>
      <c r="T26" s="17">
        <f>'Src_Aging'!N112</f>
        <v/>
      </c>
      <c r="U26" s="17">
        <f>'Src_Aging'!O112</f>
        <v/>
      </c>
    </row>
    <row r="27">
      <c r="A27" s="21">
        <f>'Src_Aging'!A116</f>
        <v/>
      </c>
      <c r="B27" s="21">
        <f>'Src_Aging'!B116</f>
        <v/>
      </c>
      <c r="C27" s="21">
        <f>'Src_Aging'!C116</f>
        <v/>
      </c>
      <c r="D27" s="21">
        <f>'Src_Aging'!D116</f>
        <v/>
      </c>
      <c r="E27" s="23">
        <f>'Src_Aging'!F116</f>
        <v/>
      </c>
      <c r="F27" s="23">
        <f>'Src_Aging'!G116</f>
        <v/>
      </c>
      <c r="G27" s="23">
        <f>'Src_Aging'!H116</f>
        <v/>
      </c>
      <c r="H27" s="23">
        <f>'Src_Aging'!I116</f>
        <v/>
      </c>
      <c r="I27" s="23">
        <f>'Src_Aging'!J116</f>
        <v/>
      </c>
      <c r="J27" s="23">
        <f>SUM(E27:I27)</f>
        <v/>
      </c>
      <c r="K27" s="23">
        <f>'Src_Aging'!K116</f>
        <v/>
      </c>
      <c r="L27" s="23">
        <f>K27-J27</f>
        <v/>
      </c>
      <c r="M27" s="23">
        <f>SUM(F27:I27)</f>
        <v/>
      </c>
      <c r="N27" s="23">
        <f>SUM(H27:I27)</f>
        <v/>
      </c>
      <c r="O27" s="21">
        <f>'Src_Aging'!M116</f>
        <v/>
      </c>
      <c r="P27" s="21">
        <f>'Src_Aging'!R116</f>
        <v/>
      </c>
      <c r="Q27" s="21">
        <f>'Src_Aging'!S116</f>
        <v/>
      </c>
      <c r="R27" s="21">
        <f>IF(AND(P27="OCCUPIED",N27&gt;0),"COLLECT - 91+",IF(P27="OCCUPIED","FOLLOW UP","STATUS EXCEPTION"))</f>
        <v/>
      </c>
      <c r="S27" s="21">
        <f>'Src_Aging'!L116</f>
        <v/>
      </c>
      <c r="T27" s="21">
        <f>'Src_Aging'!N116</f>
        <v/>
      </c>
      <c r="U27" s="21">
        <f>'Src_Aging'!O116</f>
        <v/>
      </c>
    </row>
    <row r="28">
      <c r="A28" s="17">
        <f>'Src_Aging'!A119</f>
        <v/>
      </c>
      <c r="B28" s="17">
        <f>'Src_Aging'!B119</f>
        <v/>
      </c>
      <c r="C28" s="17">
        <f>'Src_Aging'!C119</f>
        <v/>
      </c>
      <c r="D28" s="17">
        <f>'Src_Aging'!D119</f>
        <v/>
      </c>
      <c r="E28" s="19">
        <f>'Src_Aging'!F119</f>
        <v/>
      </c>
      <c r="F28" s="19">
        <f>'Src_Aging'!G119</f>
        <v/>
      </c>
      <c r="G28" s="19">
        <f>'Src_Aging'!H119</f>
        <v/>
      </c>
      <c r="H28" s="19">
        <f>'Src_Aging'!I119</f>
        <v/>
      </c>
      <c r="I28" s="19">
        <f>'Src_Aging'!J119</f>
        <v/>
      </c>
      <c r="J28" s="19">
        <f>SUM(E28:I28)</f>
        <v/>
      </c>
      <c r="K28" s="19">
        <f>'Src_Aging'!K119</f>
        <v/>
      </c>
      <c r="L28" s="19">
        <f>K28-J28</f>
        <v/>
      </c>
      <c r="M28" s="19">
        <f>SUM(F28:I28)</f>
        <v/>
      </c>
      <c r="N28" s="19">
        <f>SUM(H28:I28)</f>
        <v/>
      </c>
      <c r="O28" s="17">
        <f>'Src_Aging'!M119</f>
        <v/>
      </c>
      <c r="P28" s="17">
        <f>'Src_Aging'!R119</f>
        <v/>
      </c>
      <c r="Q28" s="17">
        <f>'Src_Aging'!S119</f>
        <v/>
      </c>
      <c r="R28" s="17">
        <f>IF(AND(P28="OCCUPIED",N28&gt;0),"COLLECT - 91+",IF(P28="OCCUPIED","FOLLOW UP","STATUS EXCEPTION"))</f>
        <v/>
      </c>
      <c r="S28" s="17">
        <f>'Src_Aging'!L119</f>
        <v/>
      </c>
      <c r="T28" s="17">
        <f>'Src_Aging'!N119</f>
        <v/>
      </c>
      <c r="U28" s="17">
        <f>'Src_Aging'!O119</f>
        <v/>
      </c>
    </row>
    <row r="29">
      <c r="A29" s="21">
        <f>'Src_Aging'!A130</f>
        <v/>
      </c>
      <c r="B29" s="21">
        <f>'Src_Aging'!B130</f>
        <v/>
      </c>
      <c r="C29" s="21">
        <f>'Src_Aging'!C130</f>
        <v/>
      </c>
      <c r="D29" s="21">
        <f>'Src_Aging'!D130</f>
        <v/>
      </c>
      <c r="E29" s="23">
        <f>'Src_Aging'!F130</f>
        <v/>
      </c>
      <c r="F29" s="23">
        <f>'Src_Aging'!G130</f>
        <v/>
      </c>
      <c r="G29" s="23">
        <f>'Src_Aging'!H130</f>
        <v/>
      </c>
      <c r="H29" s="23">
        <f>'Src_Aging'!I130</f>
        <v/>
      </c>
      <c r="I29" s="23">
        <f>'Src_Aging'!J130</f>
        <v/>
      </c>
      <c r="J29" s="23">
        <f>SUM(E29:I29)</f>
        <v/>
      </c>
      <c r="K29" s="23">
        <f>'Src_Aging'!K130</f>
        <v/>
      </c>
      <c r="L29" s="23">
        <f>K29-J29</f>
        <v/>
      </c>
      <c r="M29" s="23">
        <f>SUM(F29:I29)</f>
        <v/>
      </c>
      <c r="N29" s="23">
        <f>SUM(H29:I29)</f>
        <v/>
      </c>
      <c r="O29" s="21">
        <f>'Src_Aging'!M130</f>
        <v/>
      </c>
      <c r="P29" s="21">
        <f>'Src_Aging'!R130</f>
        <v/>
      </c>
      <c r="Q29" s="21">
        <f>'Src_Aging'!S130</f>
        <v/>
      </c>
      <c r="R29" s="21">
        <f>IF(AND(P29="OCCUPIED",N29&gt;0),"COLLECT - 91+",IF(P29="OCCUPIED","FOLLOW UP","STATUS EXCEPTION"))</f>
        <v/>
      </c>
      <c r="S29" s="21">
        <f>'Src_Aging'!L130</f>
        <v/>
      </c>
      <c r="T29" s="21">
        <f>'Src_Aging'!N130</f>
        <v/>
      </c>
      <c r="U29" s="21">
        <f>'Src_Aging'!O130</f>
        <v/>
      </c>
    </row>
    <row r="30">
      <c r="A30" s="17">
        <f>'Src_Aging'!A139</f>
        <v/>
      </c>
      <c r="B30" s="17">
        <f>'Src_Aging'!B139</f>
        <v/>
      </c>
      <c r="C30" s="17">
        <f>'Src_Aging'!C139</f>
        <v/>
      </c>
      <c r="D30" s="17">
        <f>'Src_Aging'!D139</f>
        <v/>
      </c>
      <c r="E30" s="19">
        <f>'Src_Aging'!F139</f>
        <v/>
      </c>
      <c r="F30" s="19">
        <f>'Src_Aging'!G139</f>
        <v/>
      </c>
      <c r="G30" s="19">
        <f>'Src_Aging'!H139</f>
        <v/>
      </c>
      <c r="H30" s="19">
        <f>'Src_Aging'!I139</f>
        <v/>
      </c>
      <c r="I30" s="19">
        <f>'Src_Aging'!J139</f>
        <v/>
      </c>
      <c r="J30" s="19">
        <f>SUM(E30:I30)</f>
        <v/>
      </c>
      <c r="K30" s="19">
        <f>'Src_Aging'!K139</f>
        <v/>
      </c>
      <c r="L30" s="19">
        <f>K30-J30</f>
        <v/>
      </c>
      <c r="M30" s="19">
        <f>SUM(F30:I30)</f>
        <v/>
      </c>
      <c r="N30" s="19">
        <f>SUM(H30:I30)</f>
        <v/>
      </c>
      <c r="O30" s="17">
        <f>'Src_Aging'!M139</f>
        <v/>
      </c>
      <c r="P30" s="17">
        <f>'Src_Aging'!R139</f>
        <v/>
      </c>
      <c r="Q30" s="17">
        <f>'Src_Aging'!S139</f>
        <v/>
      </c>
      <c r="R30" s="17">
        <f>IF(AND(P30="OCCUPIED",N30&gt;0),"COLLECT - 91+",IF(P30="OCCUPIED","FOLLOW UP","STATUS EXCEPTION"))</f>
        <v/>
      </c>
      <c r="S30" s="17">
        <f>'Src_Aging'!L139</f>
        <v/>
      </c>
      <c r="T30" s="17">
        <f>'Src_Aging'!N139</f>
        <v/>
      </c>
      <c r="U30" s="17">
        <f>'Src_Aging'!O139</f>
        <v/>
      </c>
    </row>
    <row r="31">
      <c r="A31" s="21">
        <f>'Src_Aging'!A146</f>
        <v/>
      </c>
      <c r="B31" s="21">
        <f>'Src_Aging'!B146</f>
        <v/>
      </c>
      <c r="C31" s="21">
        <f>'Src_Aging'!C146</f>
        <v/>
      </c>
      <c r="D31" s="21">
        <f>'Src_Aging'!D146</f>
        <v/>
      </c>
      <c r="E31" s="23">
        <f>'Src_Aging'!F146</f>
        <v/>
      </c>
      <c r="F31" s="23">
        <f>'Src_Aging'!G146</f>
        <v/>
      </c>
      <c r="G31" s="23">
        <f>'Src_Aging'!H146</f>
        <v/>
      </c>
      <c r="H31" s="23">
        <f>'Src_Aging'!I146</f>
        <v/>
      </c>
      <c r="I31" s="23">
        <f>'Src_Aging'!J146</f>
        <v/>
      </c>
      <c r="J31" s="23">
        <f>SUM(E31:I31)</f>
        <v/>
      </c>
      <c r="K31" s="23">
        <f>'Src_Aging'!K146</f>
        <v/>
      </c>
      <c r="L31" s="23">
        <f>K31-J31</f>
        <v/>
      </c>
      <c r="M31" s="23">
        <f>SUM(F31:I31)</f>
        <v/>
      </c>
      <c r="N31" s="23">
        <f>SUM(H31:I31)</f>
        <v/>
      </c>
      <c r="O31" s="21">
        <f>'Src_Aging'!M146</f>
        <v/>
      </c>
      <c r="P31" s="21">
        <f>'Src_Aging'!R146</f>
        <v/>
      </c>
      <c r="Q31" s="21">
        <f>'Src_Aging'!S146</f>
        <v/>
      </c>
      <c r="R31" s="21">
        <f>IF(AND(P31="OCCUPIED",N31&gt;0),"COLLECT - 91+",IF(P31="OCCUPIED","FOLLOW UP","STATUS EXCEPTION"))</f>
        <v/>
      </c>
      <c r="S31" s="21">
        <f>'Src_Aging'!L146</f>
        <v/>
      </c>
      <c r="T31" s="21">
        <f>'Src_Aging'!N146</f>
        <v/>
      </c>
      <c r="U31" s="21">
        <f>'Src_Aging'!O146</f>
        <v/>
      </c>
    </row>
    <row r="32">
      <c r="A32" s="17">
        <f>'Src_Aging'!A149</f>
        <v/>
      </c>
      <c r="B32" s="17">
        <f>'Src_Aging'!B149</f>
        <v/>
      </c>
      <c r="C32" s="17">
        <f>'Src_Aging'!C149</f>
        <v/>
      </c>
      <c r="D32" s="17">
        <f>'Src_Aging'!D149</f>
        <v/>
      </c>
      <c r="E32" s="19">
        <f>'Src_Aging'!F149</f>
        <v/>
      </c>
      <c r="F32" s="19">
        <f>'Src_Aging'!G149</f>
        <v/>
      </c>
      <c r="G32" s="19">
        <f>'Src_Aging'!H149</f>
        <v/>
      </c>
      <c r="H32" s="19">
        <f>'Src_Aging'!I149</f>
        <v/>
      </c>
      <c r="I32" s="19">
        <f>'Src_Aging'!J149</f>
        <v/>
      </c>
      <c r="J32" s="19">
        <f>SUM(E32:I32)</f>
        <v/>
      </c>
      <c r="K32" s="19">
        <f>'Src_Aging'!K149</f>
        <v/>
      </c>
      <c r="L32" s="19">
        <f>K32-J32</f>
        <v/>
      </c>
      <c r="M32" s="19">
        <f>SUM(F32:I32)</f>
        <v/>
      </c>
      <c r="N32" s="19">
        <f>SUM(H32:I32)</f>
        <v/>
      </c>
      <c r="O32" s="17">
        <f>'Src_Aging'!M149</f>
        <v/>
      </c>
      <c r="P32" s="17">
        <f>'Src_Aging'!R149</f>
        <v/>
      </c>
      <c r="Q32" s="17">
        <f>'Src_Aging'!S149</f>
        <v/>
      </c>
      <c r="R32" s="17">
        <f>IF(AND(P32="OCCUPIED",N32&gt;0),"COLLECT - 91+",IF(P32="OCCUPIED","FOLLOW UP","STATUS EXCEPTION"))</f>
        <v/>
      </c>
      <c r="S32" s="17">
        <f>'Src_Aging'!L149</f>
        <v/>
      </c>
      <c r="T32" s="17">
        <f>'Src_Aging'!N149</f>
        <v/>
      </c>
      <c r="U32" s="17">
        <f>'Src_Aging'!O149</f>
        <v/>
      </c>
    </row>
    <row r="33">
      <c r="A33" s="21">
        <f>'Src_Aging'!A150</f>
        <v/>
      </c>
      <c r="B33" s="21">
        <f>'Src_Aging'!B150</f>
        <v/>
      </c>
      <c r="C33" s="21">
        <f>'Src_Aging'!C150</f>
        <v/>
      </c>
      <c r="D33" s="21">
        <f>'Src_Aging'!D150</f>
        <v/>
      </c>
      <c r="E33" s="23">
        <f>'Src_Aging'!F150</f>
        <v/>
      </c>
      <c r="F33" s="23">
        <f>'Src_Aging'!G150</f>
        <v/>
      </c>
      <c r="G33" s="23">
        <f>'Src_Aging'!H150</f>
        <v/>
      </c>
      <c r="H33" s="23">
        <f>'Src_Aging'!I150</f>
        <v/>
      </c>
      <c r="I33" s="23">
        <f>'Src_Aging'!J150</f>
        <v/>
      </c>
      <c r="J33" s="23">
        <f>SUM(E33:I33)</f>
        <v/>
      </c>
      <c r="K33" s="23">
        <f>'Src_Aging'!K150</f>
        <v/>
      </c>
      <c r="L33" s="23">
        <f>K33-J33</f>
        <v/>
      </c>
      <c r="M33" s="23">
        <f>SUM(F33:I33)</f>
        <v/>
      </c>
      <c r="N33" s="23">
        <f>SUM(H33:I33)</f>
        <v/>
      </c>
      <c r="O33" s="21">
        <f>'Src_Aging'!M150</f>
        <v/>
      </c>
      <c r="P33" s="21">
        <f>'Src_Aging'!R150</f>
        <v/>
      </c>
      <c r="Q33" s="21">
        <f>'Src_Aging'!S150</f>
        <v/>
      </c>
      <c r="R33" s="21">
        <f>IF(AND(P33="OCCUPIED",N33&gt;0),"COLLECT - 91+",IF(P33="OCCUPIED","FOLLOW UP","STATUS EXCEPTION"))</f>
        <v/>
      </c>
      <c r="S33" s="21">
        <f>'Src_Aging'!L150</f>
        <v/>
      </c>
      <c r="T33" s="21">
        <f>'Src_Aging'!N150</f>
        <v/>
      </c>
      <c r="U33" s="21">
        <f>'Src_Aging'!O150</f>
        <v/>
      </c>
    </row>
    <row r="34">
      <c r="A34" s="17">
        <f>'Src_Aging'!A151</f>
        <v/>
      </c>
      <c r="B34" s="17">
        <f>'Src_Aging'!B151</f>
        <v/>
      </c>
      <c r="C34" s="17">
        <f>'Src_Aging'!C151</f>
        <v/>
      </c>
      <c r="D34" s="17">
        <f>'Src_Aging'!D151</f>
        <v/>
      </c>
      <c r="E34" s="19">
        <f>'Src_Aging'!F151</f>
        <v/>
      </c>
      <c r="F34" s="19">
        <f>'Src_Aging'!G151</f>
        <v/>
      </c>
      <c r="G34" s="19">
        <f>'Src_Aging'!H151</f>
        <v/>
      </c>
      <c r="H34" s="19">
        <f>'Src_Aging'!I151</f>
        <v/>
      </c>
      <c r="I34" s="19">
        <f>'Src_Aging'!J151</f>
        <v/>
      </c>
      <c r="J34" s="19">
        <f>SUM(E34:I34)</f>
        <v/>
      </c>
      <c r="K34" s="19">
        <f>'Src_Aging'!K151</f>
        <v/>
      </c>
      <c r="L34" s="19">
        <f>K34-J34</f>
        <v/>
      </c>
      <c r="M34" s="19">
        <f>SUM(F34:I34)</f>
        <v/>
      </c>
      <c r="N34" s="19">
        <f>SUM(H34:I34)</f>
        <v/>
      </c>
      <c r="O34" s="17">
        <f>'Src_Aging'!M151</f>
        <v/>
      </c>
      <c r="P34" s="17">
        <f>'Src_Aging'!R151</f>
        <v/>
      </c>
      <c r="Q34" s="17">
        <f>'Src_Aging'!S151</f>
        <v/>
      </c>
      <c r="R34" s="17">
        <f>IF(AND(P34="OCCUPIED",N34&gt;0),"COLLECT - 91+",IF(P34="OCCUPIED","FOLLOW UP","STATUS EXCEPTION"))</f>
        <v/>
      </c>
      <c r="S34" s="17">
        <f>'Src_Aging'!L151</f>
        <v/>
      </c>
      <c r="T34" s="17">
        <f>'Src_Aging'!N151</f>
        <v/>
      </c>
      <c r="U34" s="17">
        <f>'Src_Aging'!O151</f>
        <v/>
      </c>
    </row>
    <row r="35">
      <c r="A35" s="21">
        <f>'Src_Aging'!A154</f>
        <v/>
      </c>
      <c r="B35" s="21">
        <f>'Src_Aging'!B154</f>
        <v/>
      </c>
      <c r="C35" s="21">
        <f>'Src_Aging'!C154</f>
        <v/>
      </c>
      <c r="D35" s="21">
        <f>'Src_Aging'!D154</f>
        <v/>
      </c>
      <c r="E35" s="23">
        <f>'Src_Aging'!F154</f>
        <v/>
      </c>
      <c r="F35" s="23">
        <f>'Src_Aging'!G154</f>
        <v/>
      </c>
      <c r="G35" s="23">
        <f>'Src_Aging'!H154</f>
        <v/>
      </c>
      <c r="H35" s="23">
        <f>'Src_Aging'!I154</f>
        <v/>
      </c>
      <c r="I35" s="23">
        <f>'Src_Aging'!J154</f>
        <v/>
      </c>
      <c r="J35" s="23">
        <f>SUM(E35:I35)</f>
        <v/>
      </c>
      <c r="K35" s="23">
        <f>'Src_Aging'!K154</f>
        <v/>
      </c>
      <c r="L35" s="23">
        <f>K35-J35</f>
        <v/>
      </c>
      <c r="M35" s="23">
        <f>SUM(F35:I35)</f>
        <v/>
      </c>
      <c r="N35" s="23">
        <f>SUM(H35:I35)</f>
        <v/>
      </c>
      <c r="O35" s="21">
        <f>'Src_Aging'!M154</f>
        <v/>
      </c>
      <c r="P35" s="21">
        <f>'Src_Aging'!R154</f>
        <v/>
      </c>
      <c r="Q35" s="21">
        <f>'Src_Aging'!S154</f>
        <v/>
      </c>
      <c r="R35" s="21">
        <f>IF(AND(P35="OCCUPIED",N35&gt;0),"COLLECT - 91+",IF(P35="OCCUPIED","FOLLOW UP","STATUS EXCEPTION"))</f>
        <v/>
      </c>
      <c r="S35" s="21">
        <f>'Src_Aging'!L154</f>
        <v/>
      </c>
      <c r="T35" s="21">
        <f>'Src_Aging'!N154</f>
        <v/>
      </c>
      <c r="U35" s="21">
        <f>'Src_Aging'!O154</f>
        <v/>
      </c>
    </row>
    <row r="36">
      <c r="A36" s="17">
        <f>'Src_Aging'!A155</f>
        <v/>
      </c>
      <c r="B36" s="17">
        <f>'Src_Aging'!B155</f>
        <v/>
      </c>
      <c r="C36" s="17">
        <f>'Src_Aging'!C155</f>
        <v/>
      </c>
      <c r="D36" s="17">
        <f>'Src_Aging'!D155</f>
        <v/>
      </c>
      <c r="E36" s="19">
        <f>'Src_Aging'!F155</f>
        <v/>
      </c>
      <c r="F36" s="19">
        <f>'Src_Aging'!G155</f>
        <v/>
      </c>
      <c r="G36" s="19">
        <f>'Src_Aging'!H155</f>
        <v/>
      </c>
      <c r="H36" s="19">
        <f>'Src_Aging'!I155</f>
        <v/>
      </c>
      <c r="I36" s="19">
        <f>'Src_Aging'!J155</f>
        <v/>
      </c>
      <c r="J36" s="19">
        <f>SUM(E36:I36)</f>
        <v/>
      </c>
      <c r="K36" s="19">
        <f>'Src_Aging'!K155</f>
        <v/>
      </c>
      <c r="L36" s="19">
        <f>K36-J36</f>
        <v/>
      </c>
      <c r="M36" s="19">
        <f>SUM(F36:I36)</f>
        <v/>
      </c>
      <c r="N36" s="19">
        <f>SUM(H36:I36)</f>
        <v/>
      </c>
      <c r="O36" s="17">
        <f>'Src_Aging'!M155</f>
        <v/>
      </c>
      <c r="P36" s="17">
        <f>'Src_Aging'!R155</f>
        <v/>
      </c>
      <c r="Q36" s="17">
        <f>'Src_Aging'!S155</f>
        <v/>
      </c>
      <c r="R36" s="17">
        <f>IF(AND(P36="OCCUPIED",N36&gt;0),"COLLECT - 91+",IF(P36="OCCUPIED","FOLLOW UP","STATUS EXCEPTION"))</f>
        <v/>
      </c>
      <c r="S36" s="17">
        <f>'Src_Aging'!L155</f>
        <v/>
      </c>
      <c r="T36" s="17">
        <f>'Src_Aging'!N155</f>
        <v/>
      </c>
      <c r="U36" s="17">
        <f>'Src_Aging'!O155</f>
        <v/>
      </c>
    </row>
    <row r="37">
      <c r="A37" s="21">
        <f>'Src_Aging'!A156</f>
        <v/>
      </c>
      <c r="B37" s="21">
        <f>'Src_Aging'!B156</f>
        <v/>
      </c>
      <c r="C37" s="21">
        <f>'Src_Aging'!C156</f>
        <v/>
      </c>
      <c r="D37" s="21">
        <f>'Src_Aging'!D156</f>
        <v/>
      </c>
      <c r="E37" s="23">
        <f>'Src_Aging'!F156</f>
        <v/>
      </c>
      <c r="F37" s="23">
        <f>'Src_Aging'!G156</f>
        <v/>
      </c>
      <c r="G37" s="23">
        <f>'Src_Aging'!H156</f>
        <v/>
      </c>
      <c r="H37" s="23">
        <f>'Src_Aging'!I156</f>
        <v/>
      </c>
      <c r="I37" s="23">
        <f>'Src_Aging'!J156</f>
        <v/>
      </c>
      <c r="J37" s="23">
        <f>SUM(E37:I37)</f>
        <v/>
      </c>
      <c r="K37" s="23">
        <f>'Src_Aging'!K156</f>
        <v/>
      </c>
      <c r="L37" s="23">
        <f>K37-J37</f>
        <v/>
      </c>
      <c r="M37" s="23">
        <f>SUM(F37:I37)</f>
        <v/>
      </c>
      <c r="N37" s="23">
        <f>SUM(H37:I37)</f>
        <v/>
      </c>
      <c r="O37" s="21">
        <f>'Src_Aging'!M156</f>
        <v/>
      </c>
      <c r="P37" s="21">
        <f>'Src_Aging'!R156</f>
        <v/>
      </c>
      <c r="Q37" s="21">
        <f>'Src_Aging'!S156</f>
        <v/>
      </c>
      <c r="R37" s="21">
        <f>IF(AND(P37="OCCUPIED",N37&gt;0),"COLLECT - 91+",IF(P37="OCCUPIED","FOLLOW UP","STATUS EXCEPTION"))</f>
        <v/>
      </c>
      <c r="S37" s="21">
        <f>'Src_Aging'!L156</f>
        <v/>
      </c>
      <c r="T37" s="21">
        <f>'Src_Aging'!N156</f>
        <v/>
      </c>
      <c r="U37" s="21">
        <f>'Src_Aging'!O156</f>
        <v/>
      </c>
    </row>
    <row r="38">
      <c r="A38" s="17">
        <f>'Src_Aging'!A159</f>
        <v/>
      </c>
      <c r="B38" s="17">
        <f>'Src_Aging'!B159</f>
        <v/>
      </c>
      <c r="C38" s="17">
        <f>'Src_Aging'!C159</f>
        <v/>
      </c>
      <c r="D38" s="17">
        <f>'Src_Aging'!D159</f>
        <v/>
      </c>
      <c r="E38" s="19">
        <f>'Src_Aging'!F159</f>
        <v/>
      </c>
      <c r="F38" s="19">
        <f>'Src_Aging'!G159</f>
        <v/>
      </c>
      <c r="G38" s="19">
        <f>'Src_Aging'!H159</f>
        <v/>
      </c>
      <c r="H38" s="19">
        <f>'Src_Aging'!I159</f>
        <v/>
      </c>
      <c r="I38" s="19">
        <f>'Src_Aging'!J159</f>
        <v/>
      </c>
      <c r="J38" s="19">
        <f>SUM(E38:I38)</f>
        <v/>
      </c>
      <c r="K38" s="19">
        <f>'Src_Aging'!K159</f>
        <v/>
      </c>
      <c r="L38" s="19">
        <f>K38-J38</f>
        <v/>
      </c>
      <c r="M38" s="19">
        <f>SUM(F38:I38)</f>
        <v/>
      </c>
      <c r="N38" s="19">
        <f>SUM(H38:I38)</f>
        <v/>
      </c>
      <c r="O38" s="17">
        <f>'Src_Aging'!M159</f>
        <v/>
      </c>
      <c r="P38" s="17">
        <f>'Src_Aging'!R159</f>
        <v/>
      </c>
      <c r="Q38" s="17">
        <f>'Src_Aging'!S159</f>
        <v/>
      </c>
      <c r="R38" s="17">
        <f>IF(AND(P38="OCCUPIED",N38&gt;0),"COLLECT - 91+",IF(P38="OCCUPIED","FOLLOW UP","STATUS EXCEPTION"))</f>
        <v/>
      </c>
      <c r="S38" s="17">
        <f>'Src_Aging'!L159</f>
        <v/>
      </c>
      <c r="T38" s="17">
        <f>'Src_Aging'!N159</f>
        <v/>
      </c>
      <c r="U38" s="17">
        <f>'Src_Aging'!O159</f>
        <v/>
      </c>
    </row>
    <row r="39">
      <c r="A39" s="21">
        <f>'Src_Aging'!A161</f>
        <v/>
      </c>
      <c r="B39" s="21">
        <f>'Src_Aging'!B161</f>
        <v/>
      </c>
      <c r="C39" s="21">
        <f>'Src_Aging'!C161</f>
        <v/>
      </c>
      <c r="D39" s="21">
        <f>'Src_Aging'!D161</f>
        <v/>
      </c>
      <c r="E39" s="23">
        <f>'Src_Aging'!F161</f>
        <v/>
      </c>
      <c r="F39" s="23">
        <f>'Src_Aging'!G161</f>
        <v/>
      </c>
      <c r="G39" s="23">
        <f>'Src_Aging'!H161</f>
        <v/>
      </c>
      <c r="H39" s="23">
        <f>'Src_Aging'!I161</f>
        <v/>
      </c>
      <c r="I39" s="23">
        <f>'Src_Aging'!J161</f>
        <v/>
      </c>
      <c r="J39" s="23">
        <f>SUM(E39:I39)</f>
        <v/>
      </c>
      <c r="K39" s="23">
        <f>'Src_Aging'!K161</f>
        <v/>
      </c>
      <c r="L39" s="23">
        <f>K39-J39</f>
        <v/>
      </c>
      <c r="M39" s="23">
        <f>SUM(F39:I39)</f>
        <v/>
      </c>
      <c r="N39" s="23">
        <f>SUM(H39:I39)</f>
        <v/>
      </c>
      <c r="O39" s="21">
        <f>'Src_Aging'!M161</f>
        <v/>
      </c>
      <c r="P39" s="21">
        <f>'Src_Aging'!R161</f>
        <v/>
      </c>
      <c r="Q39" s="21">
        <f>'Src_Aging'!S161</f>
        <v/>
      </c>
      <c r="R39" s="21">
        <f>IF(AND(P39="OCCUPIED",N39&gt;0),"COLLECT - 91+",IF(P39="OCCUPIED","FOLLOW UP","STATUS EXCEPTION"))</f>
        <v/>
      </c>
      <c r="S39" s="21">
        <f>'Src_Aging'!L161</f>
        <v/>
      </c>
      <c r="T39" s="21">
        <f>'Src_Aging'!N161</f>
        <v/>
      </c>
      <c r="U39" s="21">
        <f>'Src_Aging'!O161</f>
        <v/>
      </c>
    </row>
    <row r="40">
      <c r="A40" s="17">
        <f>'Src_Aging'!A164</f>
        <v/>
      </c>
      <c r="B40" s="17">
        <f>'Src_Aging'!B164</f>
        <v/>
      </c>
      <c r="C40" s="17">
        <f>'Src_Aging'!C164</f>
        <v/>
      </c>
      <c r="D40" s="17">
        <f>'Src_Aging'!D164</f>
        <v/>
      </c>
      <c r="E40" s="19">
        <f>'Src_Aging'!F164</f>
        <v/>
      </c>
      <c r="F40" s="19">
        <f>'Src_Aging'!G164</f>
        <v/>
      </c>
      <c r="G40" s="19">
        <f>'Src_Aging'!H164</f>
        <v/>
      </c>
      <c r="H40" s="19">
        <f>'Src_Aging'!I164</f>
        <v/>
      </c>
      <c r="I40" s="19">
        <f>'Src_Aging'!J164</f>
        <v/>
      </c>
      <c r="J40" s="19">
        <f>SUM(E40:I40)</f>
        <v/>
      </c>
      <c r="K40" s="19">
        <f>'Src_Aging'!K164</f>
        <v/>
      </c>
      <c r="L40" s="19">
        <f>K40-J40</f>
        <v/>
      </c>
      <c r="M40" s="19">
        <f>SUM(F40:I40)</f>
        <v/>
      </c>
      <c r="N40" s="19">
        <f>SUM(H40:I40)</f>
        <v/>
      </c>
      <c r="O40" s="17">
        <f>'Src_Aging'!M164</f>
        <v/>
      </c>
      <c r="P40" s="17">
        <f>'Src_Aging'!R164</f>
        <v/>
      </c>
      <c r="Q40" s="17">
        <f>'Src_Aging'!S164</f>
        <v/>
      </c>
      <c r="R40" s="17">
        <f>IF(AND(P40="OCCUPIED",N40&gt;0),"COLLECT - 91+",IF(P40="OCCUPIED","FOLLOW UP","STATUS EXCEPTION"))</f>
        <v/>
      </c>
      <c r="S40" s="17">
        <f>'Src_Aging'!L164</f>
        <v/>
      </c>
      <c r="T40" s="17">
        <f>'Src_Aging'!N164</f>
        <v/>
      </c>
      <c r="U40" s="17">
        <f>'Src_Aging'!O164</f>
        <v/>
      </c>
    </row>
    <row r="41">
      <c r="A41" s="21">
        <f>'Src_Aging'!A180</f>
        <v/>
      </c>
      <c r="B41" s="21">
        <f>'Src_Aging'!B180</f>
        <v/>
      </c>
      <c r="C41" s="21">
        <f>'Src_Aging'!C180</f>
        <v/>
      </c>
      <c r="D41" s="21">
        <f>'Src_Aging'!D180</f>
        <v/>
      </c>
      <c r="E41" s="23">
        <f>'Src_Aging'!F180</f>
        <v/>
      </c>
      <c r="F41" s="23">
        <f>'Src_Aging'!G180</f>
        <v/>
      </c>
      <c r="G41" s="23">
        <f>'Src_Aging'!H180</f>
        <v/>
      </c>
      <c r="H41" s="23">
        <f>'Src_Aging'!I180</f>
        <v/>
      </c>
      <c r="I41" s="23">
        <f>'Src_Aging'!J180</f>
        <v/>
      </c>
      <c r="J41" s="23">
        <f>SUM(E41:I41)</f>
        <v/>
      </c>
      <c r="K41" s="23">
        <f>'Src_Aging'!K180</f>
        <v/>
      </c>
      <c r="L41" s="23">
        <f>K41-J41</f>
        <v/>
      </c>
      <c r="M41" s="23">
        <f>SUM(F41:I41)</f>
        <v/>
      </c>
      <c r="N41" s="23">
        <f>SUM(H41:I41)</f>
        <v/>
      </c>
      <c r="O41" s="21">
        <f>'Src_Aging'!M180</f>
        <v/>
      </c>
      <c r="P41" s="21">
        <f>'Src_Aging'!R180</f>
        <v/>
      </c>
      <c r="Q41" s="21">
        <f>'Src_Aging'!S180</f>
        <v/>
      </c>
      <c r="R41" s="21">
        <f>IF(AND(P41="OCCUPIED",N41&gt;0),"COLLECT - 91+",IF(P41="OCCUPIED","FOLLOW UP","STATUS EXCEPTION"))</f>
        <v/>
      </c>
      <c r="S41" s="21">
        <f>'Src_Aging'!L180</f>
        <v/>
      </c>
      <c r="T41" s="21">
        <f>'Src_Aging'!N180</f>
        <v/>
      </c>
      <c r="U41" s="21">
        <f>'Src_Aging'!O180</f>
        <v/>
      </c>
    </row>
    <row r="42">
      <c r="A42" s="17">
        <f>'Src_Aging'!A189</f>
        <v/>
      </c>
      <c r="B42" s="17">
        <f>'Src_Aging'!B189</f>
        <v/>
      </c>
      <c r="C42" s="17">
        <f>'Src_Aging'!C189</f>
        <v/>
      </c>
      <c r="D42" s="17">
        <f>'Src_Aging'!D189</f>
        <v/>
      </c>
      <c r="E42" s="19">
        <f>'Src_Aging'!F189</f>
        <v/>
      </c>
      <c r="F42" s="19">
        <f>'Src_Aging'!G189</f>
        <v/>
      </c>
      <c r="G42" s="19">
        <f>'Src_Aging'!H189</f>
        <v/>
      </c>
      <c r="H42" s="19">
        <f>'Src_Aging'!I189</f>
        <v/>
      </c>
      <c r="I42" s="19">
        <f>'Src_Aging'!J189</f>
        <v/>
      </c>
      <c r="J42" s="19">
        <f>SUM(E42:I42)</f>
        <v/>
      </c>
      <c r="K42" s="19">
        <f>'Src_Aging'!K189</f>
        <v/>
      </c>
      <c r="L42" s="19">
        <f>K42-J42</f>
        <v/>
      </c>
      <c r="M42" s="19">
        <f>SUM(F42:I42)</f>
        <v/>
      </c>
      <c r="N42" s="19">
        <f>SUM(H42:I42)</f>
        <v/>
      </c>
      <c r="O42" s="17">
        <f>'Src_Aging'!M189</f>
        <v/>
      </c>
      <c r="P42" s="17">
        <f>'Src_Aging'!R189</f>
        <v/>
      </c>
      <c r="Q42" s="17">
        <f>'Src_Aging'!S189</f>
        <v/>
      </c>
      <c r="R42" s="17">
        <f>IF(AND(P42="OCCUPIED",N42&gt;0),"COLLECT - 91+",IF(P42="OCCUPIED","FOLLOW UP","STATUS EXCEPTION"))</f>
        <v/>
      </c>
      <c r="S42" s="17">
        <f>'Src_Aging'!L189</f>
        <v/>
      </c>
      <c r="T42" s="17">
        <f>'Src_Aging'!N189</f>
        <v/>
      </c>
      <c r="U42" s="17">
        <f>'Src_Aging'!O189</f>
        <v/>
      </c>
    </row>
    <row r="43">
      <c r="A43" s="21">
        <f>'Src_Aging'!A193</f>
        <v/>
      </c>
      <c r="B43" s="21">
        <f>'Src_Aging'!B193</f>
        <v/>
      </c>
      <c r="C43" s="21">
        <f>'Src_Aging'!C193</f>
        <v/>
      </c>
      <c r="D43" s="21">
        <f>'Src_Aging'!D193</f>
        <v/>
      </c>
      <c r="E43" s="23">
        <f>'Src_Aging'!F193</f>
        <v/>
      </c>
      <c r="F43" s="23">
        <f>'Src_Aging'!G193</f>
        <v/>
      </c>
      <c r="G43" s="23">
        <f>'Src_Aging'!H193</f>
        <v/>
      </c>
      <c r="H43" s="23">
        <f>'Src_Aging'!I193</f>
        <v/>
      </c>
      <c r="I43" s="23">
        <f>'Src_Aging'!J193</f>
        <v/>
      </c>
      <c r="J43" s="23">
        <f>SUM(E43:I43)</f>
        <v/>
      </c>
      <c r="K43" s="23">
        <f>'Src_Aging'!K193</f>
        <v/>
      </c>
      <c r="L43" s="23">
        <f>K43-J43</f>
        <v/>
      </c>
      <c r="M43" s="23">
        <f>SUM(F43:I43)</f>
        <v/>
      </c>
      <c r="N43" s="23">
        <f>SUM(H43:I43)</f>
        <v/>
      </c>
      <c r="O43" s="21">
        <f>'Src_Aging'!M193</f>
        <v/>
      </c>
      <c r="P43" s="21">
        <f>'Src_Aging'!R193</f>
        <v/>
      </c>
      <c r="Q43" s="21">
        <f>'Src_Aging'!S193</f>
        <v/>
      </c>
      <c r="R43" s="21">
        <f>IF(AND(P43="OCCUPIED",N43&gt;0),"COLLECT - 91+",IF(P43="OCCUPIED","FOLLOW UP","STATUS EXCEPTION"))</f>
        <v/>
      </c>
      <c r="S43" s="21">
        <f>'Src_Aging'!L193</f>
        <v/>
      </c>
      <c r="T43" s="21">
        <f>'Src_Aging'!N193</f>
        <v/>
      </c>
      <c r="U43" s="21">
        <f>'Src_Aging'!O193</f>
        <v/>
      </c>
    </row>
    <row r="44">
      <c r="A44" s="17">
        <f>'Src_Aging'!A195</f>
        <v/>
      </c>
      <c r="B44" s="17">
        <f>'Src_Aging'!B195</f>
        <v/>
      </c>
      <c r="C44" s="17">
        <f>'Src_Aging'!C195</f>
        <v/>
      </c>
      <c r="D44" s="17">
        <f>'Src_Aging'!D195</f>
        <v/>
      </c>
      <c r="E44" s="19">
        <f>'Src_Aging'!F195</f>
        <v/>
      </c>
      <c r="F44" s="19">
        <f>'Src_Aging'!G195</f>
        <v/>
      </c>
      <c r="G44" s="19">
        <f>'Src_Aging'!H195</f>
        <v/>
      </c>
      <c r="H44" s="19">
        <f>'Src_Aging'!I195</f>
        <v/>
      </c>
      <c r="I44" s="19">
        <f>'Src_Aging'!J195</f>
        <v/>
      </c>
      <c r="J44" s="19">
        <f>SUM(E44:I44)</f>
        <v/>
      </c>
      <c r="K44" s="19">
        <f>'Src_Aging'!K195</f>
        <v/>
      </c>
      <c r="L44" s="19">
        <f>K44-J44</f>
        <v/>
      </c>
      <c r="M44" s="19">
        <f>SUM(F44:I44)</f>
        <v/>
      </c>
      <c r="N44" s="19">
        <f>SUM(H44:I44)</f>
        <v/>
      </c>
      <c r="O44" s="17">
        <f>'Src_Aging'!M195</f>
        <v/>
      </c>
      <c r="P44" s="17">
        <f>'Src_Aging'!R195</f>
        <v/>
      </c>
      <c r="Q44" s="17">
        <f>'Src_Aging'!S195</f>
        <v/>
      </c>
      <c r="R44" s="17">
        <f>IF(AND(P44="OCCUPIED",N44&gt;0),"COLLECT - 91+",IF(P44="OCCUPIED","FOLLOW UP","STATUS EXCEPTION"))</f>
        <v/>
      </c>
      <c r="S44" s="17">
        <f>'Src_Aging'!L195</f>
        <v/>
      </c>
      <c r="T44" s="17">
        <f>'Src_Aging'!N195</f>
        <v/>
      </c>
      <c r="U44" s="17">
        <f>'Src_Aging'!O195</f>
        <v/>
      </c>
    </row>
    <row r="45">
      <c r="A45" s="21">
        <f>'Src_Aging'!A198</f>
        <v/>
      </c>
      <c r="B45" s="21">
        <f>'Src_Aging'!B198</f>
        <v/>
      </c>
      <c r="C45" s="21">
        <f>'Src_Aging'!C198</f>
        <v/>
      </c>
      <c r="D45" s="21">
        <f>'Src_Aging'!D198</f>
        <v/>
      </c>
      <c r="E45" s="23">
        <f>'Src_Aging'!F198</f>
        <v/>
      </c>
      <c r="F45" s="23">
        <f>'Src_Aging'!G198</f>
        <v/>
      </c>
      <c r="G45" s="23">
        <f>'Src_Aging'!H198</f>
        <v/>
      </c>
      <c r="H45" s="23">
        <f>'Src_Aging'!I198</f>
        <v/>
      </c>
      <c r="I45" s="23">
        <f>'Src_Aging'!J198</f>
        <v/>
      </c>
      <c r="J45" s="23">
        <f>SUM(E45:I45)</f>
        <v/>
      </c>
      <c r="K45" s="23">
        <f>'Src_Aging'!K198</f>
        <v/>
      </c>
      <c r="L45" s="23">
        <f>K45-J45</f>
        <v/>
      </c>
      <c r="M45" s="23">
        <f>SUM(F45:I45)</f>
        <v/>
      </c>
      <c r="N45" s="23">
        <f>SUM(H45:I45)</f>
        <v/>
      </c>
      <c r="O45" s="21">
        <f>'Src_Aging'!M198</f>
        <v/>
      </c>
      <c r="P45" s="21">
        <f>'Src_Aging'!R198</f>
        <v/>
      </c>
      <c r="Q45" s="21">
        <f>'Src_Aging'!S198</f>
        <v/>
      </c>
      <c r="R45" s="21">
        <f>IF(AND(P45="OCCUPIED",N45&gt;0),"COLLECT - 91+",IF(P45="OCCUPIED","FOLLOW UP","STATUS EXCEPTION"))</f>
        <v/>
      </c>
      <c r="S45" s="21">
        <f>'Src_Aging'!L198</f>
        <v/>
      </c>
      <c r="T45" s="21">
        <f>'Src_Aging'!N198</f>
        <v/>
      </c>
      <c r="U45" s="21">
        <f>'Src_Aging'!O198</f>
        <v/>
      </c>
    </row>
    <row r="46">
      <c r="A46" s="17">
        <f>'Src_Aging'!A208</f>
        <v/>
      </c>
      <c r="B46" s="17">
        <f>'Src_Aging'!B208</f>
        <v/>
      </c>
      <c r="C46" s="17">
        <f>'Src_Aging'!C208</f>
        <v/>
      </c>
      <c r="D46" s="17">
        <f>'Src_Aging'!D208</f>
        <v/>
      </c>
      <c r="E46" s="19">
        <f>'Src_Aging'!F208</f>
        <v/>
      </c>
      <c r="F46" s="19">
        <f>'Src_Aging'!G208</f>
        <v/>
      </c>
      <c r="G46" s="19">
        <f>'Src_Aging'!H208</f>
        <v/>
      </c>
      <c r="H46" s="19">
        <f>'Src_Aging'!I208</f>
        <v/>
      </c>
      <c r="I46" s="19">
        <f>'Src_Aging'!J208</f>
        <v/>
      </c>
      <c r="J46" s="19">
        <f>SUM(E46:I46)</f>
        <v/>
      </c>
      <c r="K46" s="19">
        <f>'Src_Aging'!K208</f>
        <v/>
      </c>
      <c r="L46" s="19">
        <f>K46-J46</f>
        <v/>
      </c>
      <c r="M46" s="19">
        <f>SUM(F46:I46)</f>
        <v/>
      </c>
      <c r="N46" s="19">
        <f>SUM(H46:I46)</f>
        <v/>
      </c>
      <c r="O46" s="17">
        <f>'Src_Aging'!M208</f>
        <v/>
      </c>
      <c r="P46" s="17">
        <f>'Src_Aging'!R208</f>
        <v/>
      </c>
      <c r="Q46" s="17">
        <f>'Src_Aging'!S208</f>
        <v/>
      </c>
      <c r="R46" s="17">
        <f>IF(AND(P46="OCCUPIED",N46&gt;0),"COLLECT - 91+",IF(P46="OCCUPIED","FOLLOW UP","STATUS EXCEPTION"))</f>
        <v/>
      </c>
      <c r="S46" s="17">
        <f>'Src_Aging'!L208</f>
        <v/>
      </c>
      <c r="T46" s="17">
        <f>'Src_Aging'!N208</f>
        <v/>
      </c>
      <c r="U46" s="17">
        <f>'Src_Aging'!O208</f>
        <v/>
      </c>
    </row>
    <row r="47">
      <c r="A47" s="21">
        <f>'Src_Aging'!A217</f>
        <v/>
      </c>
      <c r="B47" s="21">
        <f>'Src_Aging'!B217</f>
        <v/>
      </c>
      <c r="C47" s="21">
        <f>'Src_Aging'!C217</f>
        <v/>
      </c>
      <c r="D47" s="21">
        <f>'Src_Aging'!D217</f>
        <v/>
      </c>
      <c r="E47" s="23">
        <f>'Src_Aging'!F217</f>
        <v/>
      </c>
      <c r="F47" s="23">
        <f>'Src_Aging'!G217</f>
        <v/>
      </c>
      <c r="G47" s="23">
        <f>'Src_Aging'!H217</f>
        <v/>
      </c>
      <c r="H47" s="23">
        <f>'Src_Aging'!I217</f>
        <v/>
      </c>
      <c r="I47" s="23">
        <f>'Src_Aging'!J217</f>
        <v/>
      </c>
      <c r="J47" s="23">
        <f>SUM(E47:I47)</f>
        <v/>
      </c>
      <c r="K47" s="23">
        <f>'Src_Aging'!K217</f>
        <v/>
      </c>
      <c r="L47" s="23">
        <f>K47-J47</f>
        <v/>
      </c>
      <c r="M47" s="23">
        <f>SUM(F47:I47)</f>
        <v/>
      </c>
      <c r="N47" s="23">
        <f>SUM(H47:I47)</f>
        <v/>
      </c>
      <c r="O47" s="21">
        <f>'Src_Aging'!M217</f>
        <v/>
      </c>
      <c r="P47" s="21">
        <f>'Src_Aging'!R217</f>
        <v/>
      </c>
      <c r="Q47" s="21">
        <f>'Src_Aging'!S217</f>
        <v/>
      </c>
      <c r="R47" s="21">
        <f>IF(AND(P47="OCCUPIED",N47&gt;0),"COLLECT - 91+",IF(P47="OCCUPIED","FOLLOW UP","STATUS EXCEPTION"))</f>
        <v/>
      </c>
      <c r="S47" s="21">
        <f>'Src_Aging'!L217</f>
        <v/>
      </c>
      <c r="T47" s="21">
        <f>'Src_Aging'!N217</f>
        <v/>
      </c>
      <c r="U47" s="21">
        <f>'Src_Aging'!O217</f>
        <v/>
      </c>
    </row>
    <row r="48">
      <c r="A48" s="17">
        <f>'Src_Aging'!A234</f>
        <v/>
      </c>
      <c r="B48" s="17">
        <f>'Src_Aging'!B234</f>
        <v/>
      </c>
      <c r="C48" s="17">
        <f>'Src_Aging'!C234</f>
        <v/>
      </c>
      <c r="D48" s="17">
        <f>'Src_Aging'!D234</f>
        <v/>
      </c>
      <c r="E48" s="19">
        <f>'Src_Aging'!F234</f>
        <v/>
      </c>
      <c r="F48" s="19">
        <f>'Src_Aging'!G234</f>
        <v/>
      </c>
      <c r="G48" s="19">
        <f>'Src_Aging'!H234</f>
        <v/>
      </c>
      <c r="H48" s="19">
        <f>'Src_Aging'!I234</f>
        <v/>
      </c>
      <c r="I48" s="19">
        <f>'Src_Aging'!J234</f>
        <v/>
      </c>
      <c r="J48" s="19">
        <f>SUM(E48:I48)</f>
        <v/>
      </c>
      <c r="K48" s="19">
        <f>'Src_Aging'!K234</f>
        <v/>
      </c>
      <c r="L48" s="19">
        <f>K48-J48</f>
        <v/>
      </c>
      <c r="M48" s="19">
        <f>SUM(F48:I48)</f>
        <v/>
      </c>
      <c r="N48" s="19">
        <f>SUM(H48:I48)</f>
        <v/>
      </c>
      <c r="O48" s="17">
        <f>'Src_Aging'!M234</f>
        <v/>
      </c>
      <c r="P48" s="17">
        <f>'Src_Aging'!R234</f>
        <v/>
      </c>
      <c r="Q48" s="17">
        <f>'Src_Aging'!S234</f>
        <v/>
      </c>
      <c r="R48" s="17">
        <f>IF(AND(P48="OCCUPIED",N48&gt;0),"COLLECT - 91+",IF(P48="OCCUPIED","FOLLOW UP","STATUS EXCEPTION"))</f>
        <v/>
      </c>
      <c r="S48" s="17">
        <f>'Src_Aging'!L234</f>
        <v/>
      </c>
      <c r="T48" s="17">
        <f>'Src_Aging'!N234</f>
        <v/>
      </c>
      <c r="U48" s="17">
        <f>'Src_Aging'!O234</f>
        <v/>
      </c>
    </row>
    <row r="49">
      <c r="A49" s="21">
        <f>'Src_Aging'!A235</f>
        <v/>
      </c>
      <c r="B49" s="21">
        <f>'Src_Aging'!B235</f>
        <v/>
      </c>
      <c r="C49" s="21">
        <f>'Src_Aging'!C235</f>
        <v/>
      </c>
      <c r="D49" s="21">
        <f>'Src_Aging'!D235</f>
        <v/>
      </c>
      <c r="E49" s="23">
        <f>'Src_Aging'!F235</f>
        <v/>
      </c>
      <c r="F49" s="23">
        <f>'Src_Aging'!G235</f>
        <v/>
      </c>
      <c r="G49" s="23">
        <f>'Src_Aging'!H235</f>
        <v/>
      </c>
      <c r="H49" s="23">
        <f>'Src_Aging'!I235</f>
        <v/>
      </c>
      <c r="I49" s="23">
        <f>'Src_Aging'!J235</f>
        <v/>
      </c>
      <c r="J49" s="23">
        <f>SUM(E49:I49)</f>
        <v/>
      </c>
      <c r="K49" s="23">
        <f>'Src_Aging'!K235</f>
        <v/>
      </c>
      <c r="L49" s="23">
        <f>K49-J49</f>
        <v/>
      </c>
      <c r="M49" s="23">
        <f>SUM(F49:I49)</f>
        <v/>
      </c>
      <c r="N49" s="23">
        <f>SUM(H49:I49)</f>
        <v/>
      </c>
      <c r="O49" s="21">
        <f>'Src_Aging'!M235</f>
        <v/>
      </c>
      <c r="P49" s="21">
        <f>'Src_Aging'!R235</f>
        <v/>
      </c>
      <c r="Q49" s="21">
        <f>'Src_Aging'!S235</f>
        <v/>
      </c>
      <c r="R49" s="21">
        <f>IF(AND(P49="OCCUPIED",N49&gt;0),"COLLECT - 91+",IF(P49="OCCUPIED","FOLLOW UP","STATUS EXCEPTION"))</f>
        <v/>
      </c>
      <c r="S49" s="21">
        <f>'Src_Aging'!L235</f>
        <v/>
      </c>
      <c r="T49" s="21">
        <f>'Src_Aging'!N235</f>
        <v/>
      </c>
      <c r="U49" s="21">
        <f>'Src_Aging'!O235</f>
        <v/>
      </c>
    </row>
    <row r="50">
      <c r="A50" s="17">
        <f>'Src_Aging'!A236</f>
        <v/>
      </c>
      <c r="B50" s="17">
        <f>'Src_Aging'!B236</f>
        <v/>
      </c>
      <c r="C50" s="17">
        <f>'Src_Aging'!C236</f>
        <v/>
      </c>
      <c r="D50" s="17">
        <f>'Src_Aging'!D236</f>
        <v/>
      </c>
      <c r="E50" s="19">
        <f>'Src_Aging'!F236</f>
        <v/>
      </c>
      <c r="F50" s="19">
        <f>'Src_Aging'!G236</f>
        <v/>
      </c>
      <c r="G50" s="19">
        <f>'Src_Aging'!H236</f>
        <v/>
      </c>
      <c r="H50" s="19">
        <f>'Src_Aging'!I236</f>
        <v/>
      </c>
      <c r="I50" s="19">
        <f>'Src_Aging'!J236</f>
        <v/>
      </c>
      <c r="J50" s="19">
        <f>SUM(E50:I50)</f>
        <v/>
      </c>
      <c r="K50" s="19">
        <f>'Src_Aging'!K236</f>
        <v/>
      </c>
      <c r="L50" s="19">
        <f>K50-J50</f>
        <v/>
      </c>
      <c r="M50" s="19">
        <f>SUM(F50:I50)</f>
        <v/>
      </c>
      <c r="N50" s="19">
        <f>SUM(H50:I50)</f>
        <v/>
      </c>
      <c r="O50" s="17">
        <f>'Src_Aging'!M236</f>
        <v/>
      </c>
      <c r="P50" s="17">
        <f>'Src_Aging'!R236</f>
        <v/>
      </c>
      <c r="Q50" s="17">
        <f>'Src_Aging'!S236</f>
        <v/>
      </c>
      <c r="R50" s="17">
        <f>IF(AND(P50="OCCUPIED",N50&gt;0),"COLLECT - 91+",IF(P50="OCCUPIED","FOLLOW UP","STATUS EXCEPTION"))</f>
        <v/>
      </c>
      <c r="S50" s="17">
        <f>'Src_Aging'!L236</f>
        <v/>
      </c>
      <c r="T50" s="17">
        <f>'Src_Aging'!N236</f>
        <v/>
      </c>
      <c r="U50" s="17">
        <f>'Src_Aging'!O236</f>
        <v/>
      </c>
    </row>
    <row r="51">
      <c r="A51" s="21">
        <f>'Src_Aging'!A244</f>
        <v/>
      </c>
      <c r="B51" s="21">
        <f>'Src_Aging'!B244</f>
        <v/>
      </c>
      <c r="C51" s="21">
        <f>'Src_Aging'!C244</f>
        <v/>
      </c>
      <c r="D51" s="21">
        <f>'Src_Aging'!D244</f>
        <v/>
      </c>
      <c r="E51" s="23">
        <f>'Src_Aging'!F244</f>
        <v/>
      </c>
      <c r="F51" s="23">
        <f>'Src_Aging'!G244</f>
        <v/>
      </c>
      <c r="G51" s="23">
        <f>'Src_Aging'!H244</f>
        <v/>
      </c>
      <c r="H51" s="23">
        <f>'Src_Aging'!I244</f>
        <v/>
      </c>
      <c r="I51" s="23">
        <f>'Src_Aging'!J244</f>
        <v/>
      </c>
      <c r="J51" s="23">
        <f>SUM(E51:I51)</f>
        <v/>
      </c>
      <c r="K51" s="23">
        <f>'Src_Aging'!K244</f>
        <v/>
      </c>
      <c r="L51" s="23">
        <f>K51-J51</f>
        <v/>
      </c>
      <c r="M51" s="23">
        <f>SUM(F51:I51)</f>
        <v/>
      </c>
      <c r="N51" s="23">
        <f>SUM(H51:I51)</f>
        <v/>
      </c>
      <c r="O51" s="21">
        <f>'Src_Aging'!M244</f>
        <v/>
      </c>
      <c r="P51" s="21">
        <f>'Src_Aging'!R244</f>
        <v/>
      </c>
      <c r="Q51" s="21">
        <f>'Src_Aging'!S244</f>
        <v/>
      </c>
      <c r="R51" s="21">
        <f>IF(AND(P51="OCCUPIED",N51&gt;0),"COLLECT - 91+",IF(P51="OCCUPIED","FOLLOW UP","STATUS EXCEPTION"))</f>
        <v/>
      </c>
      <c r="S51" s="21">
        <f>'Src_Aging'!L244</f>
        <v/>
      </c>
      <c r="T51" s="21">
        <f>'Src_Aging'!N244</f>
        <v/>
      </c>
      <c r="U51" s="21">
        <f>'Src_Aging'!O244</f>
        <v/>
      </c>
    </row>
    <row r="52">
      <c r="A52" s="17">
        <f>'Src_Aging'!A253</f>
        <v/>
      </c>
      <c r="B52" s="17">
        <f>'Src_Aging'!B253</f>
        <v/>
      </c>
      <c r="C52" s="17">
        <f>'Src_Aging'!C253</f>
        <v/>
      </c>
      <c r="D52" s="17">
        <f>'Src_Aging'!D253</f>
        <v/>
      </c>
      <c r="E52" s="19">
        <f>'Src_Aging'!F253</f>
        <v/>
      </c>
      <c r="F52" s="19">
        <f>'Src_Aging'!G253</f>
        <v/>
      </c>
      <c r="G52" s="19">
        <f>'Src_Aging'!H253</f>
        <v/>
      </c>
      <c r="H52" s="19">
        <f>'Src_Aging'!I253</f>
        <v/>
      </c>
      <c r="I52" s="19">
        <f>'Src_Aging'!J253</f>
        <v/>
      </c>
      <c r="J52" s="19">
        <f>SUM(E52:I52)</f>
        <v/>
      </c>
      <c r="K52" s="19">
        <f>'Src_Aging'!K253</f>
        <v/>
      </c>
      <c r="L52" s="19">
        <f>K52-J52</f>
        <v/>
      </c>
      <c r="M52" s="19">
        <f>SUM(F52:I52)</f>
        <v/>
      </c>
      <c r="N52" s="19">
        <f>SUM(H52:I52)</f>
        <v/>
      </c>
      <c r="O52" s="17">
        <f>'Src_Aging'!M253</f>
        <v/>
      </c>
      <c r="P52" s="17">
        <f>'Src_Aging'!R253</f>
        <v/>
      </c>
      <c r="Q52" s="17">
        <f>'Src_Aging'!S253</f>
        <v/>
      </c>
      <c r="R52" s="17">
        <f>IF(AND(P52="OCCUPIED",N52&gt;0),"COLLECT - 91+",IF(P52="OCCUPIED","FOLLOW UP","STATUS EXCEPTION"))</f>
        <v/>
      </c>
      <c r="S52" s="17">
        <f>'Src_Aging'!L253</f>
        <v/>
      </c>
      <c r="T52" s="17">
        <f>'Src_Aging'!N253</f>
        <v/>
      </c>
      <c r="U52" s="17">
        <f>'Src_Aging'!O253</f>
        <v/>
      </c>
    </row>
    <row r="53">
      <c r="A53" s="21">
        <f>'Src_Aging'!A260</f>
        <v/>
      </c>
      <c r="B53" s="21">
        <f>'Src_Aging'!B260</f>
        <v/>
      </c>
      <c r="C53" s="21">
        <f>'Src_Aging'!C260</f>
        <v/>
      </c>
      <c r="D53" s="21">
        <f>'Src_Aging'!D260</f>
        <v/>
      </c>
      <c r="E53" s="23">
        <f>'Src_Aging'!F260</f>
        <v/>
      </c>
      <c r="F53" s="23">
        <f>'Src_Aging'!G260</f>
        <v/>
      </c>
      <c r="G53" s="23">
        <f>'Src_Aging'!H260</f>
        <v/>
      </c>
      <c r="H53" s="23">
        <f>'Src_Aging'!I260</f>
        <v/>
      </c>
      <c r="I53" s="23">
        <f>'Src_Aging'!J260</f>
        <v/>
      </c>
      <c r="J53" s="23">
        <f>SUM(E53:I53)</f>
        <v/>
      </c>
      <c r="K53" s="23">
        <f>'Src_Aging'!K260</f>
        <v/>
      </c>
      <c r="L53" s="23">
        <f>K53-J53</f>
        <v/>
      </c>
      <c r="M53" s="23">
        <f>SUM(F53:I53)</f>
        <v/>
      </c>
      <c r="N53" s="23">
        <f>SUM(H53:I53)</f>
        <v/>
      </c>
      <c r="O53" s="21">
        <f>'Src_Aging'!M260</f>
        <v/>
      </c>
      <c r="P53" s="21">
        <f>'Src_Aging'!R260</f>
        <v/>
      </c>
      <c r="Q53" s="21">
        <f>'Src_Aging'!S260</f>
        <v/>
      </c>
      <c r="R53" s="21">
        <f>IF(AND(P53="OCCUPIED",N53&gt;0),"COLLECT - 91+",IF(P53="OCCUPIED","FOLLOW UP","STATUS EXCEPTION"))</f>
        <v/>
      </c>
      <c r="S53" s="21">
        <f>'Src_Aging'!L260</f>
        <v/>
      </c>
      <c r="T53" s="21">
        <f>'Src_Aging'!N260</f>
        <v/>
      </c>
      <c r="U53" s="21">
        <f>'Src_Aging'!O260</f>
        <v/>
      </c>
    </row>
  </sheetData>
  <mergeCells count="3">
    <mergeCell ref="A1:U1"/>
    <mergeCell ref="A2:U2"/>
    <mergeCell ref="A3:U3"/>
  </mergeCells>
  <conditionalFormatting sqref="N6:N53">
    <cfRule type="cellIs" priority="1" operator="greaterThan" dxfId="0">
      <formula>0</formula>
    </cfRule>
  </conditionalFormatting>
  <conditionalFormatting sqref="L6:L53">
    <cfRule type="cellIs" priority="2" operator="notEqual" dxfId="2">
      <formula>0</formula>
    </cfRule>
  </conditionalFormatting>
  <pageMargins left="0.25" right="0.25" top="0.4" bottom="0.4" header="0.5" footer="0.5"/>
  <pageSetup orientation="landscape" fitToHeight="0" fitToWidth="1"/>
  <headerFooter>
    <oddHeader/>
    <oddFooter>&amp;CPage &amp;P of &amp;N&amp;RChaldale Harbor District | 2026-08-01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tabColor rgb="001F7A8C"/>
    <outlinePr summaryBelow="1" summaryRight="1"/>
    <pageSetUpPr fitToPage="1"/>
  </sheetPr>
  <dimension ref="A1:T314"/>
  <sheetViews>
    <sheetView showGridLines="0" zoomScale="90" workbookViewId="0">
      <pane xSplit="5" ySplit="5" topLeftCell="F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7" customWidth="1" min="2" max="2"/>
    <col width="13" customWidth="1" min="3" max="3"/>
    <col width="14" customWidth="1" min="4" max="4"/>
    <col width="23" customWidth="1" min="5" max="5"/>
    <col width="13" customWidth="1" min="6" max="6"/>
    <col width="15" customWidth="1" min="7" max="7"/>
    <col width="22" customWidth="1" min="8" max="8"/>
    <col width="16" customWidth="1" min="9" max="9"/>
    <col width="13" customWidth="1" min="10" max="10"/>
    <col width="43" customWidth="1" min="11" max="11"/>
    <col width="13" customWidth="1" min="12" max="12"/>
    <col width="13" customWidth="1" min="13" max="13"/>
    <col width="15" customWidth="1" min="14" max="14"/>
    <col width="22" customWidth="1" min="15" max="15"/>
    <col width="26" customWidth="1" min="16" max="16"/>
    <col width="13" customWidth="1" min="17" max="17"/>
    <col width="16" customWidth="1" min="18" max="18"/>
    <col width="43" customWidth="1" min="19" max="19"/>
    <col width="39" customWidth="1" min="20" max="20"/>
  </cols>
  <sheetData>
    <row r="1" ht="32" customHeight="1">
      <c r="A1" s="1" t="inlineStr">
        <is>
          <t>Skip Documentation Review</t>
        </is>
      </c>
    </row>
    <row r="2" ht="28" customHeight="1">
      <c r="A2" s="2" t="inlineStr">
        <is>
          <t>Skips from 2023-01-01 through 2026-07-31 tested against supplied PDFs and offer events.</t>
        </is>
      </c>
    </row>
    <row r="3" ht="26" customHeight="1">
      <c r="A3" s="3" t="inlineStr">
        <is>
          <t>Sources: skip_events_2022_2026.csv, offer_events_2022_2026.csv, applicant_register_2026-08.csv, and the named skip-justification PDFs. Standing Order 15-3 ss.3.2-3.3 requires a contemporaneous supporting record; a cover sheet is insufficient.</t>
        </is>
      </c>
    </row>
    <row r="5" ht="31" customHeight="1">
      <c r="A5" s="12" t="inlineStr">
        <is>
          <t>Skip ID</t>
        </is>
      </c>
      <c r="B5" s="12" t="inlineStr">
        <is>
          <t>Offer ID</t>
        </is>
      </c>
      <c r="C5" s="12" t="inlineStr">
        <is>
          <t>Skip Date</t>
        </is>
      </c>
      <c r="D5" s="12" t="inlineStr">
        <is>
          <t>Applicant ID</t>
        </is>
      </c>
      <c r="E5" s="12" t="inlineStr">
        <is>
          <t>Applicant</t>
        </is>
      </c>
      <c r="F5" s="12" t="inlineStr">
        <is>
          <t>Event Slip</t>
        </is>
      </c>
      <c r="G5" s="12" t="inlineStr">
        <is>
          <t>Event Basin</t>
        </is>
      </c>
      <c r="H5" s="12" t="inlineStr">
        <is>
          <t>Event Reason</t>
        </is>
      </c>
      <c r="I5" s="12" t="inlineStr">
        <is>
          <t>Register Says Attached</t>
        </is>
      </c>
      <c r="J5" s="12" t="inlineStr">
        <is>
          <t>PDF Supplied</t>
        </is>
      </c>
      <c r="K5" s="12" t="inlineStr">
        <is>
          <t>PDF File</t>
        </is>
      </c>
      <c r="L5" s="12" t="inlineStr">
        <is>
          <t>PDF Date</t>
        </is>
      </c>
      <c r="M5" s="12" t="inlineStr">
        <is>
          <t>PDF Slip</t>
        </is>
      </c>
      <c r="N5" s="12" t="inlineStr">
        <is>
          <t>PDF Basin</t>
        </is>
      </c>
      <c r="O5" s="12" t="inlineStr">
        <is>
          <t>PDF Reason</t>
        </is>
      </c>
      <c r="P5" s="12" t="inlineStr">
        <is>
          <t>Supporting Record</t>
        </is>
      </c>
      <c r="Q5" s="12" t="inlineStr">
        <is>
          <t>Offer Link</t>
        </is>
      </c>
      <c r="R5" s="12" t="inlineStr">
        <is>
          <t>Event/File Match</t>
        </is>
      </c>
      <c r="S5" s="12" t="inlineStr">
        <is>
          <t>Audit Conclusion</t>
        </is>
      </c>
      <c r="T5" s="12" t="inlineStr">
        <is>
          <t>Source</t>
        </is>
      </c>
    </row>
    <row r="6">
      <c r="A6" s="17">
        <f>'Src_Skips'!A6</f>
        <v/>
      </c>
      <c r="B6" s="17">
        <f>'Src_Skips'!B6</f>
        <v/>
      </c>
      <c r="C6" s="17">
        <f>'Src_Skips'!C6</f>
        <v/>
      </c>
      <c r="D6" s="17">
        <f>'Src_Skips'!D6</f>
        <v/>
      </c>
      <c r="E6" s="17">
        <f>IFERROR(INDEX('Src_Applicants'!$D$6:$D$2915,MATCH(D6,'Src_Applicants'!$A$6:$A$2915,0))&amp;" "&amp;INDEX('Src_Applicants'!$C$6:$C$2915,MATCH(D6,'Src_Applicants'!$A$6:$A$2915,0)),"NOT FOUND")</f>
        <v/>
      </c>
      <c r="F6" s="17">
        <f>'Src_Skips'!F6</f>
        <v/>
      </c>
      <c r="G6" s="17">
        <f>'Src_Skips'!G6</f>
        <v/>
      </c>
      <c r="H6" s="17">
        <f>'Src_Skips'!I6</f>
        <v/>
      </c>
      <c r="I6" s="17">
        <f>'Src_Skips'!K6</f>
        <v/>
      </c>
      <c r="J6" s="17">
        <f>IF(COUNTIFS('Evidence Register'!$P$6:$P$13,D6&amp;"|"&amp;TEXT(C6,"YYYY-MM-DD"),'Evidence Register'!$A$6:$A$13,"Skip file")&gt;0,"Y","N")</f>
        <v/>
      </c>
      <c r="K6" s="17">
        <f>IF(J6="Y",INDEX('Evidence Register'!$C$6:$C$13,MATCH(D6&amp;"|"&amp;TEXT(C6,"YYYY-MM-DD"),'Evidence Register'!$P$6:$P$13,0)),"")</f>
        <v/>
      </c>
      <c r="L6" s="17">
        <f>IF(J6="Y",INDEX('Evidence Register'!$E$6:$E$13,MATCH(D6&amp;"|"&amp;TEXT(C6,"YYYY-MM-DD"),'Evidence Register'!$P$6:$P$13,0)),"")</f>
        <v/>
      </c>
      <c r="M6" s="17">
        <f>IF(J6="Y",INDEX('Evidence Register'!$F$6:$F$13,MATCH(D6&amp;"|"&amp;TEXT(C6,"YYYY-MM-DD"),'Evidence Register'!$P$6:$P$13,0)),"")</f>
        <v/>
      </c>
      <c r="N6" s="17">
        <f>IF(J6="Y",INDEX('Evidence Register'!$G$6:$G$13,MATCH(D6&amp;"|"&amp;TEXT(C6,"YYYY-MM-DD"),'Evidence Register'!$P$6:$P$13,0)),"")</f>
        <v/>
      </c>
      <c r="O6" s="17">
        <f>IF(J6="Y",INDEX('Evidence Register'!$H$6:$H$13,MATCH(D6&amp;"|"&amp;TEXT(C6,"YYYY-MM-DD"),'Evidence Register'!$P$6:$P$13,0)),"")</f>
        <v/>
      </c>
      <c r="P6" s="17">
        <f>IF(J6="Y",INDEX('Evidence Register'!$I$6:$I$13,MATCH(D6&amp;"|"&amp;TEXT(C6,"YYYY-MM-DD"),'Evidence Register'!$P$6:$P$13,0)),"")</f>
        <v/>
      </c>
      <c r="Q6" s="17">
        <f>IF(COUNTIF('Src_Offers'!$A$6:$A$1138,B6)=1,"FOUND","MISSING")</f>
        <v/>
      </c>
      <c r="R6" s="17">
        <f>IF(J6="N","NOT TESTED",IF(AND(C6=L6,F6=M6,G6=N6,H6=O6),"MATCH","MISMATCH"))</f>
        <v/>
      </c>
      <c r="S6" s="17">
        <f>IF(J6="N","NOT INDEPENDENTLY VERIFIED - PDF NOT SUPPLIED",IF(P6="N","FAIL - COVER SHEET ONLY",IF(OR(Q6="MISSING",R6="MISMATCH"),"EXCEPTION - SUPPORT PRESENT / EVENT INTEGRITY","PASS - SUPPORT VERIFIED")))</f>
        <v/>
      </c>
      <c r="T6" s="17" t="inlineStr">
        <is>
          <t>skip/offer registers; named justification PDFs</t>
        </is>
      </c>
    </row>
    <row r="7">
      <c r="A7" s="21">
        <f>'Src_Skips'!A7</f>
        <v/>
      </c>
      <c r="B7" s="21">
        <f>'Src_Skips'!B7</f>
        <v/>
      </c>
      <c r="C7" s="21">
        <f>'Src_Skips'!C7</f>
        <v/>
      </c>
      <c r="D7" s="21">
        <f>'Src_Skips'!D7</f>
        <v/>
      </c>
      <c r="E7" s="21">
        <f>IFERROR(INDEX('Src_Applicants'!$D$6:$D$2915,MATCH(D7,'Src_Applicants'!$A$6:$A$2915,0))&amp;" "&amp;INDEX('Src_Applicants'!$C$6:$C$2915,MATCH(D7,'Src_Applicants'!$A$6:$A$2915,0)),"NOT FOUND")</f>
        <v/>
      </c>
      <c r="F7" s="21">
        <f>'Src_Skips'!F7</f>
        <v/>
      </c>
      <c r="G7" s="21">
        <f>'Src_Skips'!G7</f>
        <v/>
      </c>
      <c r="H7" s="21">
        <f>'Src_Skips'!I7</f>
        <v/>
      </c>
      <c r="I7" s="21">
        <f>'Src_Skips'!K7</f>
        <v/>
      </c>
      <c r="J7" s="21">
        <f>IF(COUNTIFS('Evidence Register'!$P$6:$P$13,D7&amp;"|"&amp;TEXT(C7,"YYYY-MM-DD"),'Evidence Register'!$A$6:$A$13,"Skip file")&gt;0,"Y","N")</f>
        <v/>
      </c>
      <c r="K7" s="21">
        <f>IF(J7="Y",INDEX('Evidence Register'!$C$6:$C$13,MATCH(D7&amp;"|"&amp;TEXT(C7,"YYYY-MM-DD"),'Evidence Register'!$P$6:$P$13,0)),"")</f>
        <v/>
      </c>
      <c r="L7" s="21">
        <f>IF(J7="Y",INDEX('Evidence Register'!$E$6:$E$13,MATCH(D7&amp;"|"&amp;TEXT(C7,"YYYY-MM-DD"),'Evidence Register'!$P$6:$P$13,0)),"")</f>
        <v/>
      </c>
      <c r="M7" s="21">
        <f>IF(J7="Y",INDEX('Evidence Register'!$F$6:$F$13,MATCH(D7&amp;"|"&amp;TEXT(C7,"YYYY-MM-DD"),'Evidence Register'!$P$6:$P$13,0)),"")</f>
        <v/>
      </c>
      <c r="N7" s="21">
        <f>IF(J7="Y",INDEX('Evidence Register'!$G$6:$G$13,MATCH(D7&amp;"|"&amp;TEXT(C7,"YYYY-MM-DD"),'Evidence Register'!$P$6:$P$13,0)),"")</f>
        <v/>
      </c>
      <c r="O7" s="21">
        <f>IF(J7="Y",INDEX('Evidence Register'!$H$6:$H$13,MATCH(D7&amp;"|"&amp;TEXT(C7,"YYYY-MM-DD"),'Evidence Register'!$P$6:$P$13,0)),"")</f>
        <v/>
      </c>
      <c r="P7" s="21">
        <f>IF(J7="Y",INDEX('Evidence Register'!$I$6:$I$13,MATCH(D7&amp;"|"&amp;TEXT(C7,"YYYY-MM-DD"),'Evidence Register'!$P$6:$P$13,0)),"")</f>
        <v/>
      </c>
      <c r="Q7" s="21">
        <f>IF(COUNTIF('Src_Offers'!$A$6:$A$1138,B7)=1,"FOUND","MISSING")</f>
        <v/>
      </c>
      <c r="R7" s="21">
        <f>IF(J7="N","NOT TESTED",IF(AND(C7=L7,F7=M7,G7=N7,H7=O7),"MATCH","MISMATCH"))</f>
        <v/>
      </c>
      <c r="S7" s="21">
        <f>IF(J7="N","NOT INDEPENDENTLY VERIFIED - PDF NOT SUPPLIED",IF(P7="N","FAIL - COVER SHEET ONLY",IF(OR(Q7="MISSING",R7="MISMATCH"),"EXCEPTION - SUPPORT PRESENT / EVENT INTEGRITY","PASS - SUPPORT VERIFIED")))</f>
        <v/>
      </c>
      <c r="T7" s="21" t="inlineStr">
        <is>
          <t>skip/offer registers; named justification PDFs</t>
        </is>
      </c>
    </row>
    <row r="8">
      <c r="A8" s="17">
        <f>'Src_Skips'!A8</f>
        <v/>
      </c>
      <c r="B8" s="17">
        <f>'Src_Skips'!B8</f>
        <v/>
      </c>
      <c r="C8" s="17">
        <f>'Src_Skips'!C8</f>
        <v/>
      </c>
      <c r="D8" s="17">
        <f>'Src_Skips'!D8</f>
        <v/>
      </c>
      <c r="E8" s="17">
        <f>IFERROR(INDEX('Src_Applicants'!$D$6:$D$2915,MATCH(D8,'Src_Applicants'!$A$6:$A$2915,0))&amp;" "&amp;INDEX('Src_Applicants'!$C$6:$C$2915,MATCH(D8,'Src_Applicants'!$A$6:$A$2915,0)),"NOT FOUND")</f>
        <v/>
      </c>
      <c r="F8" s="17">
        <f>'Src_Skips'!F8</f>
        <v/>
      </c>
      <c r="G8" s="17">
        <f>'Src_Skips'!G8</f>
        <v/>
      </c>
      <c r="H8" s="17">
        <f>'Src_Skips'!I8</f>
        <v/>
      </c>
      <c r="I8" s="17">
        <f>'Src_Skips'!K8</f>
        <v/>
      </c>
      <c r="J8" s="17">
        <f>IF(COUNTIFS('Evidence Register'!$P$6:$P$13,D8&amp;"|"&amp;TEXT(C8,"YYYY-MM-DD"),'Evidence Register'!$A$6:$A$13,"Skip file")&gt;0,"Y","N")</f>
        <v/>
      </c>
      <c r="K8" s="17">
        <f>IF(J8="Y",INDEX('Evidence Register'!$C$6:$C$13,MATCH(D8&amp;"|"&amp;TEXT(C8,"YYYY-MM-DD"),'Evidence Register'!$P$6:$P$13,0)),"")</f>
        <v/>
      </c>
      <c r="L8" s="17">
        <f>IF(J8="Y",INDEX('Evidence Register'!$E$6:$E$13,MATCH(D8&amp;"|"&amp;TEXT(C8,"YYYY-MM-DD"),'Evidence Register'!$P$6:$P$13,0)),"")</f>
        <v/>
      </c>
      <c r="M8" s="17">
        <f>IF(J8="Y",INDEX('Evidence Register'!$F$6:$F$13,MATCH(D8&amp;"|"&amp;TEXT(C8,"YYYY-MM-DD"),'Evidence Register'!$P$6:$P$13,0)),"")</f>
        <v/>
      </c>
      <c r="N8" s="17">
        <f>IF(J8="Y",INDEX('Evidence Register'!$G$6:$G$13,MATCH(D8&amp;"|"&amp;TEXT(C8,"YYYY-MM-DD"),'Evidence Register'!$P$6:$P$13,0)),"")</f>
        <v/>
      </c>
      <c r="O8" s="17">
        <f>IF(J8="Y",INDEX('Evidence Register'!$H$6:$H$13,MATCH(D8&amp;"|"&amp;TEXT(C8,"YYYY-MM-DD"),'Evidence Register'!$P$6:$P$13,0)),"")</f>
        <v/>
      </c>
      <c r="P8" s="17">
        <f>IF(J8="Y",INDEX('Evidence Register'!$I$6:$I$13,MATCH(D8&amp;"|"&amp;TEXT(C8,"YYYY-MM-DD"),'Evidence Register'!$P$6:$P$13,0)),"")</f>
        <v/>
      </c>
      <c r="Q8" s="17">
        <f>IF(COUNTIF('Src_Offers'!$A$6:$A$1138,B8)=1,"FOUND","MISSING")</f>
        <v/>
      </c>
      <c r="R8" s="17">
        <f>IF(J8="N","NOT TESTED",IF(AND(C8=L8,F8=M8,G8=N8,H8=O8),"MATCH","MISMATCH"))</f>
        <v/>
      </c>
      <c r="S8" s="17">
        <f>IF(J8="N","NOT INDEPENDENTLY VERIFIED - PDF NOT SUPPLIED",IF(P8="N","FAIL - COVER SHEET ONLY",IF(OR(Q8="MISSING",R8="MISMATCH"),"EXCEPTION - SUPPORT PRESENT / EVENT INTEGRITY","PASS - SUPPORT VERIFIED")))</f>
        <v/>
      </c>
      <c r="T8" s="17" t="inlineStr">
        <is>
          <t>skip/offer registers; named justification PDFs</t>
        </is>
      </c>
    </row>
    <row r="9">
      <c r="A9" s="21">
        <f>'Src_Skips'!A9</f>
        <v/>
      </c>
      <c r="B9" s="21">
        <f>'Src_Skips'!B9</f>
        <v/>
      </c>
      <c r="C9" s="21">
        <f>'Src_Skips'!C9</f>
        <v/>
      </c>
      <c r="D9" s="21">
        <f>'Src_Skips'!D9</f>
        <v/>
      </c>
      <c r="E9" s="21">
        <f>IFERROR(INDEX('Src_Applicants'!$D$6:$D$2915,MATCH(D9,'Src_Applicants'!$A$6:$A$2915,0))&amp;" "&amp;INDEX('Src_Applicants'!$C$6:$C$2915,MATCH(D9,'Src_Applicants'!$A$6:$A$2915,0)),"NOT FOUND")</f>
        <v/>
      </c>
      <c r="F9" s="21">
        <f>'Src_Skips'!F9</f>
        <v/>
      </c>
      <c r="G9" s="21">
        <f>'Src_Skips'!G9</f>
        <v/>
      </c>
      <c r="H9" s="21">
        <f>'Src_Skips'!I9</f>
        <v/>
      </c>
      <c r="I9" s="21">
        <f>'Src_Skips'!K9</f>
        <v/>
      </c>
      <c r="J9" s="21">
        <f>IF(COUNTIFS('Evidence Register'!$P$6:$P$13,D9&amp;"|"&amp;TEXT(C9,"YYYY-MM-DD"),'Evidence Register'!$A$6:$A$13,"Skip file")&gt;0,"Y","N")</f>
        <v/>
      </c>
      <c r="K9" s="21">
        <f>IF(J9="Y",INDEX('Evidence Register'!$C$6:$C$13,MATCH(D9&amp;"|"&amp;TEXT(C9,"YYYY-MM-DD"),'Evidence Register'!$P$6:$P$13,0)),"")</f>
        <v/>
      </c>
      <c r="L9" s="21">
        <f>IF(J9="Y",INDEX('Evidence Register'!$E$6:$E$13,MATCH(D9&amp;"|"&amp;TEXT(C9,"YYYY-MM-DD"),'Evidence Register'!$P$6:$P$13,0)),"")</f>
        <v/>
      </c>
      <c r="M9" s="21">
        <f>IF(J9="Y",INDEX('Evidence Register'!$F$6:$F$13,MATCH(D9&amp;"|"&amp;TEXT(C9,"YYYY-MM-DD"),'Evidence Register'!$P$6:$P$13,0)),"")</f>
        <v/>
      </c>
      <c r="N9" s="21">
        <f>IF(J9="Y",INDEX('Evidence Register'!$G$6:$G$13,MATCH(D9&amp;"|"&amp;TEXT(C9,"YYYY-MM-DD"),'Evidence Register'!$P$6:$P$13,0)),"")</f>
        <v/>
      </c>
      <c r="O9" s="21">
        <f>IF(J9="Y",INDEX('Evidence Register'!$H$6:$H$13,MATCH(D9&amp;"|"&amp;TEXT(C9,"YYYY-MM-DD"),'Evidence Register'!$P$6:$P$13,0)),"")</f>
        <v/>
      </c>
      <c r="P9" s="21">
        <f>IF(J9="Y",INDEX('Evidence Register'!$I$6:$I$13,MATCH(D9&amp;"|"&amp;TEXT(C9,"YYYY-MM-DD"),'Evidence Register'!$P$6:$P$13,0)),"")</f>
        <v/>
      </c>
      <c r="Q9" s="21">
        <f>IF(COUNTIF('Src_Offers'!$A$6:$A$1138,B9)=1,"FOUND","MISSING")</f>
        <v/>
      </c>
      <c r="R9" s="21">
        <f>IF(J9="N","NOT TESTED",IF(AND(C9=L9,F9=M9,G9=N9,H9=O9),"MATCH","MISMATCH"))</f>
        <v/>
      </c>
      <c r="S9" s="21">
        <f>IF(J9="N","NOT INDEPENDENTLY VERIFIED - PDF NOT SUPPLIED",IF(P9="N","FAIL - COVER SHEET ONLY",IF(OR(Q9="MISSING",R9="MISMATCH"),"EXCEPTION - SUPPORT PRESENT / EVENT INTEGRITY","PASS - SUPPORT VERIFIED")))</f>
        <v/>
      </c>
      <c r="T9" s="21" t="inlineStr">
        <is>
          <t>skip/offer registers; named justification PDFs</t>
        </is>
      </c>
    </row>
    <row r="10">
      <c r="A10" s="17">
        <f>'Src_Skips'!A10</f>
        <v/>
      </c>
      <c r="B10" s="17">
        <f>'Src_Skips'!B10</f>
        <v/>
      </c>
      <c r="C10" s="17">
        <f>'Src_Skips'!C10</f>
        <v/>
      </c>
      <c r="D10" s="17">
        <f>'Src_Skips'!D10</f>
        <v/>
      </c>
      <c r="E10" s="17">
        <f>IFERROR(INDEX('Src_Applicants'!$D$6:$D$2915,MATCH(D10,'Src_Applicants'!$A$6:$A$2915,0))&amp;" "&amp;INDEX('Src_Applicants'!$C$6:$C$2915,MATCH(D10,'Src_Applicants'!$A$6:$A$2915,0)),"NOT FOUND")</f>
        <v/>
      </c>
      <c r="F10" s="17">
        <f>'Src_Skips'!F10</f>
        <v/>
      </c>
      <c r="G10" s="17">
        <f>'Src_Skips'!G10</f>
        <v/>
      </c>
      <c r="H10" s="17">
        <f>'Src_Skips'!I10</f>
        <v/>
      </c>
      <c r="I10" s="17">
        <f>'Src_Skips'!K10</f>
        <v/>
      </c>
      <c r="J10" s="17">
        <f>IF(COUNTIFS('Evidence Register'!$P$6:$P$13,D10&amp;"|"&amp;TEXT(C10,"YYYY-MM-DD"),'Evidence Register'!$A$6:$A$13,"Skip file")&gt;0,"Y","N")</f>
        <v/>
      </c>
      <c r="K10" s="17">
        <f>IF(J10="Y",INDEX('Evidence Register'!$C$6:$C$13,MATCH(D10&amp;"|"&amp;TEXT(C10,"YYYY-MM-DD"),'Evidence Register'!$P$6:$P$13,0)),"")</f>
        <v/>
      </c>
      <c r="L10" s="17">
        <f>IF(J10="Y",INDEX('Evidence Register'!$E$6:$E$13,MATCH(D10&amp;"|"&amp;TEXT(C10,"YYYY-MM-DD"),'Evidence Register'!$P$6:$P$13,0)),"")</f>
        <v/>
      </c>
      <c r="M10" s="17">
        <f>IF(J10="Y",INDEX('Evidence Register'!$F$6:$F$13,MATCH(D10&amp;"|"&amp;TEXT(C10,"YYYY-MM-DD"),'Evidence Register'!$P$6:$P$13,0)),"")</f>
        <v/>
      </c>
      <c r="N10" s="17">
        <f>IF(J10="Y",INDEX('Evidence Register'!$G$6:$G$13,MATCH(D10&amp;"|"&amp;TEXT(C10,"YYYY-MM-DD"),'Evidence Register'!$P$6:$P$13,0)),"")</f>
        <v/>
      </c>
      <c r="O10" s="17">
        <f>IF(J10="Y",INDEX('Evidence Register'!$H$6:$H$13,MATCH(D10&amp;"|"&amp;TEXT(C10,"YYYY-MM-DD"),'Evidence Register'!$P$6:$P$13,0)),"")</f>
        <v/>
      </c>
      <c r="P10" s="17">
        <f>IF(J10="Y",INDEX('Evidence Register'!$I$6:$I$13,MATCH(D10&amp;"|"&amp;TEXT(C10,"YYYY-MM-DD"),'Evidence Register'!$P$6:$P$13,0)),"")</f>
        <v/>
      </c>
      <c r="Q10" s="17">
        <f>IF(COUNTIF('Src_Offers'!$A$6:$A$1138,B10)=1,"FOUND","MISSING")</f>
        <v/>
      </c>
      <c r="R10" s="17">
        <f>IF(J10="N","NOT TESTED",IF(AND(C10=L10,F10=M10,G10=N10,H10=O10),"MATCH","MISMATCH"))</f>
        <v/>
      </c>
      <c r="S10" s="17">
        <f>IF(J10="N","NOT INDEPENDENTLY VERIFIED - PDF NOT SUPPLIED",IF(P10="N","FAIL - COVER SHEET ONLY",IF(OR(Q10="MISSING",R10="MISMATCH"),"EXCEPTION - SUPPORT PRESENT / EVENT INTEGRITY","PASS - SUPPORT VERIFIED")))</f>
        <v/>
      </c>
      <c r="T10" s="17" t="inlineStr">
        <is>
          <t>skip/offer registers; named justification PDFs</t>
        </is>
      </c>
    </row>
    <row r="11">
      <c r="A11" s="21">
        <f>'Src_Skips'!A11</f>
        <v/>
      </c>
      <c r="B11" s="21">
        <f>'Src_Skips'!B11</f>
        <v/>
      </c>
      <c r="C11" s="21">
        <f>'Src_Skips'!C11</f>
        <v/>
      </c>
      <c r="D11" s="21">
        <f>'Src_Skips'!D11</f>
        <v/>
      </c>
      <c r="E11" s="21">
        <f>IFERROR(INDEX('Src_Applicants'!$D$6:$D$2915,MATCH(D11,'Src_Applicants'!$A$6:$A$2915,0))&amp;" "&amp;INDEX('Src_Applicants'!$C$6:$C$2915,MATCH(D11,'Src_Applicants'!$A$6:$A$2915,0)),"NOT FOUND")</f>
        <v/>
      </c>
      <c r="F11" s="21">
        <f>'Src_Skips'!F11</f>
        <v/>
      </c>
      <c r="G11" s="21">
        <f>'Src_Skips'!G11</f>
        <v/>
      </c>
      <c r="H11" s="21">
        <f>'Src_Skips'!I11</f>
        <v/>
      </c>
      <c r="I11" s="21">
        <f>'Src_Skips'!K11</f>
        <v/>
      </c>
      <c r="J11" s="21">
        <f>IF(COUNTIFS('Evidence Register'!$P$6:$P$13,D11&amp;"|"&amp;TEXT(C11,"YYYY-MM-DD"),'Evidence Register'!$A$6:$A$13,"Skip file")&gt;0,"Y","N")</f>
        <v/>
      </c>
      <c r="K11" s="21">
        <f>IF(J11="Y",INDEX('Evidence Register'!$C$6:$C$13,MATCH(D11&amp;"|"&amp;TEXT(C11,"YYYY-MM-DD"),'Evidence Register'!$P$6:$P$13,0)),"")</f>
        <v/>
      </c>
      <c r="L11" s="21">
        <f>IF(J11="Y",INDEX('Evidence Register'!$E$6:$E$13,MATCH(D11&amp;"|"&amp;TEXT(C11,"YYYY-MM-DD"),'Evidence Register'!$P$6:$P$13,0)),"")</f>
        <v/>
      </c>
      <c r="M11" s="21">
        <f>IF(J11="Y",INDEX('Evidence Register'!$F$6:$F$13,MATCH(D11&amp;"|"&amp;TEXT(C11,"YYYY-MM-DD"),'Evidence Register'!$P$6:$P$13,0)),"")</f>
        <v/>
      </c>
      <c r="N11" s="21">
        <f>IF(J11="Y",INDEX('Evidence Register'!$G$6:$G$13,MATCH(D11&amp;"|"&amp;TEXT(C11,"YYYY-MM-DD"),'Evidence Register'!$P$6:$P$13,0)),"")</f>
        <v/>
      </c>
      <c r="O11" s="21">
        <f>IF(J11="Y",INDEX('Evidence Register'!$H$6:$H$13,MATCH(D11&amp;"|"&amp;TEXT(C11,"YYYY-MM-DD"),'Evidence Register'!$P$6:$P$13,0)),"")</f>
        <v/>
      </c>
      <c r="P11" s="21">
        <f>IF(J11="Y",INDEX('Evidence Register'!$I$6:$I$13,MATCH(D11&amp;"|"&amp;TEXT(C11,"YYYY-MM-DD"),'Evidence Register'!$P$6:$P$13,0)),"")</f>
        <v/>
      </c>
      <c r="Q11" s="21">
        <f>IF(COUNTIF('Src_Offers'!$A$6:$A$1138,B11)=1,"FOUND","MISSING")</f>
        <v/>
      </c>
      <c r="R11" s="21">
        <f>IF(J11="N","NOT TESTED",IF(AND(C11=L11,F11=M11,G11=N11,H11=O11),"MATCH","MISMATCH"))</f>
        <v/>
      </c>
      <c r="S11" s="21">
        <f>IF(J11="N","NOT INDEPENDENTLY VERIFIED - PDF NOT SUPPLIED",IF(P11="N","FAIL - COVER SHEET ONLY",IF(OR(Q11="MISSING",R11="MISMATCH"),"EXCEPTION - SUPPORT PRESENT / EVENT INTEGRITY","PASS - SUPPORT VERIFIED")))</f>
        <v/>
      </c>
      <c r="T11" s="21" t="inlineStr">
        <is>
          <t>skip/offer registers; named justification PDFs</t>
        </is>
      </c>
    </row>
    <row r="12">
      <c r="A12" s="17">
        <f>'Src_Skips'!A12</f>
        <v/>
      </c>
      <c r="B12" s="17">
        <f>'Src_Skips'!B12</f>
        <v/>
      </c>
      <c r="C12" s="17">
        <f>'Src_Skips'!C12</f>
        <v/>
      </c>
      <c r="D12" s="17">
        <f>'Src_Skips'!D12</f>
        <v/>
      </c>
      <c r="E12" s="17">
        <f>IFERROR(INDEX('Src_Applicants'!$D$6:$D$2915,MATCH(D12,'Src_Applicants'!$A$6:$A$2915,0))&amp;" "&amp;INDEX('Src_Applicants'!$C$6:$C$2915,MATCH(D12,'Src_Applicants'!$A$6:$A$2915,0)),"NOT FOUND")</f>
        <v/>
      </c>
      <c r="F12" s="17">
        <f>'Src_Skips'!F12</f>
        <v/>
      </c>
      <c r="G12" s="17">
        <f>'Src_Skips'!G12</f>
        <v/>
      </c>
      <c r="H12" s="17">
        <f>'Src_Skips'!I12</f>
        <v/>
      </c>
      <c r="I12" s="17">
        <f>'Src_Skips'!K12</f>
        <v/>
      </c>
      <c r="J12" s="17">
        <f>IF(COUNTIFS('Evidence Register'!$P$6:$P$13,D12&amp;"|"&amp;TEXT(C12,"YYYY-MM-DD"),'Evidence Register'!$A$6:$A$13,"Skip file")&gt;0,"Y","N")</f>
        <v/>
      </c>
      <c r="K12" s="17">
        <f>IF(J12="Y",INDEX('Evidence Register'!$C$6:$C$13,MATCH(D12&amp;"|"&amp;TEXT(C12,"YYYY-MM-DD"),'Evidence Register'!$P$6:$P$13,0)),"")</f>
        <v/>
      </c>
      <c r="L12" s="17">
        <f>IF(J12="Y",INDEX('Evidence Register'!$E$6:$E$13,MATCH(D12&amp;"|"&amp;TEXT(C12,"YYYY-MM-DD"),'Evidence Register'!$P$6:$P$13,0)),"")</f>
        <v/>
      </c>
      <c r="M12" s="17">
        <f>IF(J12="Y",INDEX('Evidence Register'!$F$6:$F$13,MATCH(D12&amp;"|"&amp;TEXT(C12,"YYYY-MM-DD"),'Evidence Register'!$P$6:$P$13,0)),"")</f>
        <v/>
      </c>
      <c r="N12" s="17">
        <f>IF(J12="Y",INDEX('Evidence Register'!$G$6:$G$13,MATCH(D12&amp;"|"&amp;TEXT(C12,"YYYY-MM-DD"),'Evidence Register'!$P$6:$P$13,0)),"")</f>
        <v/>
      </c>
      <c r="O12" s="17">
        <f>IF(J12="Y",INDEX('Evidence Register'!$H$6:$H$13,MATCH(D12&amp;"|"&amp;TEXT(C12,"YYYY-MM-DD"),'Evidence Register'!$P$6:$P$13,0)),"")</f>
        <v/>
      </c>
      <c r="P12" s="17">
        <f>IF(J12="Y",INDEX('Evidence Register'!$I$6:$I$13,MATCH(D12&amp;"|"&amp;TEXT(C12,"YYYY-MM-DD"),'Evidence Register'!$P$6:$P$13,0)),"")</f>
        <v/>
      </c>
      <c r="Q12" s="17">
        <f>IF(COUNTIF('Src_Offers'!$A$6:$A$1138,B12)=1,"FOUND","MISSING")</f>
        <v/>
      </c>
      <c r="R12" s="17">
        <f>IF(J12="N","NOT TESTED",IF(AND(C12=L12,F12=M12,G12=N12,H12=O12),"MATCH","MISMATCH"))</f>
        <v/>
      </c>
      <c r="S12" s="17">
        <f>IF(J12="N","NOT INDEPENDENTLY VERIFIED - PDF NOT SUPPLIED",IF(P12="N","FAIL - COVER SHEET ONLY",IF(OR(Q12="MISSING",R12="MISMATCH"),"EXCEPTION - SUPPORT PRESENT / EVENT INTEGRITY","PASS - SUPPORT VERIFIED")))</f>
        <v/>
      </c>
      <c r="T12" s="17" t="inlineStr">
        <is>
          <t>skip/offer registers; named justification PDFs</t>
        </is>
      </c>
    </row>
    <row r="13">
      <c r="A13" s="21">
        <f>'Src_Skips'!A13</f>
        <v/>
      </c>
      <c r="B13" s="21">
        <f>'Src_Skips'!B13</f>
        <v/>
      </c>
      <c r="C13" s="21">
        <f>'Src_Skips'!C13</f>
        <v/>
      </c>
      <c r="D13" s="21">
        <f>'Src_Skips'!D13</f>
        <v/>
      </c>
      <c r="E13" s="21">
        <f>IFERROR(INDEX('Src_Applicants'!$D$6:$D$2915,MATCH(D13,'Src_Applicants'!$A$6:$A$2915,0))&amp;" "&amp;INDEX('Src_Applicants'!$C$6:$C$2915,MATCH(D13,'Src_Applicants'!$A$6:$A$2915,0)),"NOT FOUND")</f>
        <v/>
      </c>
      <c r="F13" s="21">
        <f>'Src_Skips'!F13</f>
        <v/>
      </c>
      <c r="G13" s="21">
        <f>'Src_Skips'!G13</f>
        <v/>
      </c>
      <c r="H13" s="21">
        <f>'Src_Skips'!I13</f>
        <v/>
      </c>
      <c r="I13" s="21">
        <f>'Src_Skips'!K13</f>
        <v/>
      </c>
      <c r="J13" s="21">
        <f>IF(COUNTIFS('Evidence Register'!$P$6:$P$13,D13&amp;"|"&amp;TEXT(C13,"YYYY-MM-DD"),'Evidence Register'!$A$6:$A$13,"Skip file")&gt;0,"Y","N")</f>
        <v/>
      </c>
      <c r="K13" s="21">
        <f>IF(J13="Y",INDEX('Evidence Register'!$C$6:$C$13,MATCH(D13&amp;"|"&amp;TEXT(C13,"YYYY-MM-DD"),'Evidence Register'!$P$6:$P$13,0)),"")</f>
        <v/>
      </c>
      <c r="L13" s="21">
        <f>IF(J13="Y",INDEX('Evidence Register'!$E$6:$E$13,MATCH(D13&amp;"|"&amp;TEXT(C13,"YYYY-MM-DD"),'Evidence Register'!$P$6:$P$13,0)),"")</f>
        <v/>
      </c>
      <c r="M13" s="21">
        <f>IF(J13="Y",INDEX('Evidence Register'!$F$6:$F$13,MATCH(D13&amp;"|"&amp;TEXT(C13,"YYYY-MM-DD"),'Evidence Register'!$P$6:$P$13,0)),"")</f>
        <v/>
      </c>
      <c r="N13" s="21">
        <f>IF(J13="Y",INDEX('Evidence Register'!$G$6:$G$13,MATCH(D13&amp;"|"&amp;TEXT(C13,"YYYY-MM-DD"),'Evidence Register'!$P$6:$P$13,0)),"")</f>
        <v/>
      </c>
      <c r="O13" s="21">
        <f>IF(J13="Y",INDEX('Evidence Register'!$H$6:$H$13,MATCH(D13&amp;"|"&amp;TEXT(C13,"YYYY-MM-DD"),'Evidence Register'!$P$6:$P$13,0)),"")</f>
        <v/>
      </c>
      <c r="P13" s="21">
        <f>IF(J13="Y",INDEX('Evidence Register'!$I$6:$I$13,MATCH(D13&amp;"|"&amp;TEXT(C13,"YYYY-MM-DD"),'Evidence Register'!$P$6:$P$13,0)),"")</f>
        <v/>
      </c>
      <c r="Q13" s="21">
        <f>IF(COUNTIF('Src_Offers'!$A$6:$A$1138,B13)=1,"FOUND","MISSING")</f>
        <v/>
      </c>
      <c r="R13" s="21">
        <f>IF(J13="N","NOT TESTED",IF(AND(C13=L13,F13=M13,G13=N13,H13=O13),"MATCH","MISMATCH"))</f>
        <v/>
      </c>
      <c r="S13" s="21">
        <f>IF(J13="N","NOT INDEPENDENTLY VERIFIED - PDF NOT SUPPLIED",IF(P13="N","FAIL - COVER SHEET ONLY",IF(OR(Q13="MISSING",R13="MISMATCH"),"EXCEPTION - SUPPORT PRESENT / EVENT INTEGRITY","PASS - SUPPORT VERIFIED")))</f>
        <v/>
      </c>
      <c r="T13" s="21" t="inlineStr">
        <is>
          <t>skip/offer registers; named justification PDFs</t>
        </is>
      </c>
    </row>
    <row r="14">
      <c r="A14" s="17">
        <f>'Src_Skips'!A14</f>
        <v/>
      </c>
      <c r="B14" s="17">
        <f>'Src_Skips'!B14</f>
        <v/>
      </c>
      <c r="C14" s="17">
        <f>'Src_Skips'!C14</f>
        <v/>
      </c>
      <c r="D14" s="17">
        <f>'Src_Skips'!D14</f>
        <v/>
      </c>
      <c r="E14" s="17">
        <f>IFERROR(INDEX('Src_Applicants'!$D$6:$D$2915,MATCH(D14,'Src_Applicants'!$A$6:$A$2915,0))&amp;" "&amp;INDEX('Src_Applicants'!$C$6:$C$2915,MATCH(D14,'Src_Applicants'!$A$6:$A$2915,0)),"NOT FOUND")</f>
        <v/>
      </c>
      <c r="F14" s="17">
        <f>'Src_Skips'!F14</f>
        <v/>
      </c>
      <c r="G14" s="17">
        <f>'Src_Skips'!G14</f>
        <v/>
      </c>
      <c r="H14" s="17">
        <f>'Src_Skips'!I14</f>
        <v/>
      </c>
      <c r="I14" s="17">
        <f>'Src_Skips'!K14</f>
        <v/>
      </c>
      <c r="J14" s="17">
        <f>IF(COUNTIFS('Evidence Register'!$P$6:$P$13,D14&amp;"|"&amp;TEXT(C14,"YYYY-MM-DD"),'Evidence Register'!$A$6:$A$13,"Skip file")&gt;0,"Y","N")</f>
        <v/>
      </c>
      <c r="K14" s="17">
        <f>IF(J14="Y",INDEX('Evidence Register'!$C$6:$C$13,MATCH(D14&amp;"|"&amp;TEXT(C14,"YYYY-MM-DD"),'Evidence Register'!$P$6:$P$13,0)),"")</f>
        <v/>
      </c>
      <c r="L14" s="17">
        <f>IF(J14="Y",INDEX('Evidence Register'!$E$6:$E$13,MATCH(D14&amp;"|"&amp;TEXT(C14,"YYYY-MM-DD"),'Evidence Register'!$P$6:$P$13,0)),"")</f>
        <v/>
      </c>
      <c r="M14" s="17">
        <f>IF(J14="Y",INDEX('Evidence Register'!$F$6:$F$13,MATCH(D14&amp;"|"&amp;TEXT(C14,"YYYY-MM-DD"),'Evidence Register'!$P$6:$P$13,0)),"")</f>
        <v/>
      </c>
      <c r="N14" s="17">
        <f>IF(J14="Y",INDEX('Evidence Register'!$G$6:$G$13,MATCH(D14&amp;"|"&amp;TEXT(C14,"YYYY-MM-DD"),'Evidence Register'!$P$6:$P$13,0)),"")</f>
        <v/>
      </c>
      <c r="O14" s="17">
        <f>IF(J14="Y",INDEX('Evidence Register'!$H$6:$H$13,MATCH(D14&amp;"|"&amp;TEXT(C14,"YYYY-MM-DD"),'Evidence Register'!$P$6:$P$13,0)),"")</f>
        <v/>
      </c>
      <c r="P14" s="17">
        <f>IF(J14="Y",INDEX('Evidence Register'!$I$6:$I$13,MATCH(D14&amp;"|"&amp;TEXT(C14,"YYYY-MM-DD"),'Evidence Register'!$P$6:$P$13,0)),"")</f>
        <v/>
      </c>
      <c r="Q14" s="17">
        <f>IF(COUNTIF('Src_Offers'!$A$6:$A$1138,B14)=1,"FOUND","MISSING")</f>
        <v/>
      </c>
      <c r="R14" s="17">
        <f>IF(J14="N","NOT TESTED",IF(AND(C14=L14,F14=M14,G14=N14,H14=O14),"MATCH","MISMATCH"))</f>
        <v/>
      </c>
      <c r="S14" s="17">
        <f>IF(J14="N","NOT INDEPENDENTLY VERIFIED - PDF NOT SUPPLIED",IF(P14="N","FAIL - COVER SHEET ONLY",IF(OR(Q14="MISSING",R14="MISMATCH"),"EXCEPTION - SUPPORT PRESENT / EVENT INTEGRITY","PASS - SUPPORT VERIFIED")))</f>
        <v/>
      </c>
      <c r="T14" s="17" t="inlineStr">
        <is>
          <t>skip/offer registers; named justification PDFs</t>
        </is>
      </c>
    </row>
    <row r="15">
      <c r="A15" s="21">
        <f>'Src_Skips'!A15</f>
        <v/>
      </c>
      <c r="B15" s="21">
        <f>'Src_Skips'!B15</f>
        <v/>
      </c>
      <c r="C15" s="21">
        <f>'Src_Skips'!C15</f>
        <v/>
      </c>
      <c r="D15" s="21">
        <f>'Src_Skips'!D15</f>
        <v/>
      </c>
      <c r="E15" s="21">
        <f>IFERROR(INDEX('Src_Applicants'!$D$6:$D$2915,MATCH(D15,'Src_Applicants'!$A$6:$A$2915,0))&amp;" "&amp;INDEX('Src_Applicants'!$C$6:$C$2915,MATCH(D15,'Src_Applicants'!$A$6:$A$2915,0)),"NOT FOUND")</f>
        <v/>
      </c>
      <c r="F15" s="21">
        <f>'Src_Skips'!F15</f>
        <v/>
      </c>
      <c r="G15" s="21">
        <f>'Src_Skips'!G15</f>
        <v/>
      </c>
      <c r="H15" s="21">
        <f>'Src_Skips'!I15</f>
        <v/>
      </c>
      <c r="I15" s="21">
        <f>'Src_Skips'!K15</f>
        <v/>
      </c>
      <c r="J15" s="21">
        <f>IF(COUNTIFS('Evidence Register'!$P$6:$P$13,D15&amp;"|"&amp;TEXT(C15,"YYYY-MM-DD"),'Evidence Register'!$A$6:$A$13,"Skip file")&gt;0,"Y","N")</f>
        <v/>
      </c>
      <c r="K15" s="21">
        <f>IF(J15="Y",INDEX('Evidence Register'!$C$6:$C$13,MATCH(D15&amp;"|"&amp;TEXT(C15,"YYYY-MM-DD"),'Evidence Register'!$P$6:$P$13,0)),"")</f>
        <v/>
      </c>
      <c r="L15" s="21">
        <f>IF(J15="Y",INDEX('Evidence Register'!$E$6:$E$13,MATCH(D15&amp;"|"&amp;TEXT(C15,"YYYY-MM-DD"),'Evidence Register'!$P$6:$P$13,0)),"")</f>
        <v/>
      </c>
      <c r="M15" s="21">
        <f>IF(J15="Y",INDEX('Evidence Register'!$F$6:$F$13,MATCH(D15&amp;"|"&amp;TEXT(C15,"YYYY-MM-DD"),'Evidence Register'!$P$6:$P$13,0)),"")</f>
        <v/>
      </c>
      <c r="N15" s="21">
        <f>IF(J15="Y",INDEX('Evidence Register'!$G$6:$G$13,MATCH(D15&amp;"|"&amp;TEXT(C15,"YYYY-MM-DD"),'Evidence Register'!$P$6:$P$13,0)),"")</f>
        <v/>
      </c>
      <c r="O15" s="21">
        <f>IF(J15="Y",INDEX('Evidence Register'!$H$6:$H$13,MATCH(D15&amp;"|"&amp;TEXT(C15,"YYYY-MM-DD"),'Evidence Register'!$P$6:$P$13,0)),"")</f>
        <v/>
      </c>
      <c r="P15" s="21">
        <f>IF(J15="Y",INDEX('Evidence Register'!$I$6:$I$13,MATCH(D15&amp;"|"&amp;TEXT(C15,"YYYY-MM-DD"),'Evidence Register'!$P$6:$P$13,0)),"")</f>
        <v/>
      </c>
      <c r="Q15" s="21">
        <f>IF(COUNTIF('Src_Offers'!$A$6:$A$1138,B15)=1,"FOUND","MISSING")</f>
        <v/>
      </c>
      <c r="R15" s="21">
        <f>IF(J15="N","NOT TESTED",IF(AND(C15=L15,F15=M15,G15=N15,H15=O15),"MATCH","MISMATCH"))</f>
        <v/>
      </c>
      <c r="S15" s="21">
        <f>IF(J15="N","NOT INDEPENDENTLY VERIFIED - PDF NOT SUPPLIED",IF(P15="N","FAIL - COVER SHEET ONLY",IF(OR(Q15="MISSING",R15="MISMATCH"),"EXCEPTION - SUPPORT PRESENT / EVENT INTEGRITY","PASS - SUPPORT VERIFIED")))</f>
        <v/>
      </c>
      <c r="T15" s="21" t="inlineStr">
        <is>
          <t>skip/offer registers; named justification PDFs</t>
        </is>
      </c>
    </row>
    <row r="16">
      <c r="A16" s="17">
        <f>'Src_Skips'!A16</f>
        <v/>
      </c>
      <c r="B16" s="17">
        <f>'Src_Skips'!B16</f>
        <v/>
      </c>
      <c r="C16" s="17">
        <f>'Src_Skips'!C16</f>
        <v/>
      </c>
      <c r="D16" s="17">
        <f>'Src_Skips'!D16</f>
        <v/>
      </c>
      <c r="E16" s="17">
        <f>IFERROR(INDEX('Src_Applicants'!$D$6:$D$2915,MATCH(D16,'Src_Applicants'!$A$6:$A$2915,0))&amp;" "&amp;INDEX('Src_Applicants'!$C$6:$C$2915,MATCH(D16,'Src_Applicants'!$A$6:$A$2915,0)),"NOT FOUND")</f>
        <v/>
      </c>
      <c r="F16" s="17">
        <f>'Src_Skips'!F16</f>
        <v/>
      </c>
      <c r="G16" s="17">
        <f>'Src_Skips'!G16</f>
        <v/>
      </c>
      <c r="H16" s="17">
        <f>'Src_Skips'!I16</f>
        <v/>
      </c>
      <c r="I16" s="17">
        <f>'Src_Skips'!K16</f>
        <v/>
      </c>
      <c r="J16" s="17">
        <f>IF(COUNTIFS('Evidence Register'!$P$6:$P$13,D16&amp;"|"&amp;TEXT(C16,"YYYY-MM-DD"),'Evidence Register'!$A$6:$A$13,"Skip file")&gt;0,"Y","N")</f>
        <v/>
      </c>
      <c r="K16" s="17">
        <f>IF(J16="Y",INDEX('Evidence Register'!$C$6:$C$13,MATCH(D16&amp;"|"&amp;TEXT(C16,"YYYY-MM-DD"),'Evidence Register'!$P$6:$P$13,0)),"")</f>
        <v/>
      </c>
      <c r="L16" s="17">
        <f>IF(J16="Y",INDEX('Evidence Register'!$E$6:$E$13,MATCH(D16&amp;"|"&amp;TEXT(C16,"YYYY-MM-DD"),'Evidence Register'!$P$6:$P$13,0)),"")</f>
        <v/>
      </c>
      <c r="M16" s="17">
        <f>IF(J16="Y",INDEX('Evidence Register'!$F$6:$F$13,MATCH(D16&amp;"|"&amp;TEXT(C16,"YYYY-MM-DD"),'Evidence Register'!$P$6:$P$13,0)),"")</f>
        <v/>
      </c>
      <c r="N16" s="17">
        <f>IF(J16="Y",INDEX('Evidence Register'!$G$6:$G$13,MATCH(D16&amp;"|"&amp;TEXT(C16,"YYYY-MM-DD"),'Evidence Register'!$P$6:$P$13,0)),"")</f>
        <v/>
      </c>
      <c r="O16" s="17">
        <f>IF(J16="Y",INDEX('Evidence Register'!$H$6:$H$13,MATCH(D16&amp;"|"&amp;TEXT(C16,"YYYY-MM-DD"),'Evidence Register'!$P$6:$P$13,0)),"")</f>
        <v/>
      </c>
      <c r="P16" s="17">
        <f>IF(J16="Y",INDEX('Evidence Register'!$I$6:$I$13,MATCH(D16&amp;"|"&amp;TEXT(C16,"YYYY-MM-DD"),'Evidence Register'!$P$6:$P$13,0)),"")</f>
        <v/>
      </c>
      <c r="Q16" s="17">
        <f>IF(COUNTIF('Src_Offers'!$A$6:$A$1138,B16)=1,"FOUND","MISSING")</f>
        <v/>
      </c>
      <c r="R16" s="17">
        <f>IF(J16="N","NOT TESTED",IF(AND(C16=L16,F16=M16,G16=N16,H16=O16),"MATCH","MISMATCH"))</f>
        <v/>
      </c>
      <c r="S16" s="17">
        <f>IF(J16="N","NOT INDEPENDENTLY VERIFIED - PDF NOT SUPPLIED",IF(P16="N","FAIL - COVER SHEET ONLY",IF(OR(Q16="MISSING",R16="MISMATCH"),"EXCEPTION - SUPPORT PRESENT / EVENT INTEGRITY","PASS - SUPPORT VERIFIED")))</f>
        <v/>
      </c>
      <c r="T16" s="17" t="inlineStr">
        <is>
          <t>skip/offer registers; named justification PDFs</t>
        </is>
      </c>
    </row>
    <row r="17">
      <c r="A17" s="21">
        <f>'Src_Skips'!A17</f>
        <v/>
      </c>
      <c r="B17" s="21">
        <f>'Src_Skips'!B17</f>
        <v/>
      </c>
      <c r="C17" s="21">
        <f>'Src_Skips'!C17</f>
        <v/>
      </c>
      <c r="D17" s="21">
        <f>'Src_Skips'!D17</f>
        <v/>
      </c>
      <c r="E17" s="21">
        <f>IFERROR(INDEX('Src_Applicants'!$D$6:$D$2915,MATCH(D17,'Src_Applicants'!$A$6:$A$2915,0))&amp;" "&amp;INDEX('Src_Applicants'!$C$6:$C$2915,MATCH(D17,'Src_Applicants'!$A$6:$A$2915,0)),"NOT FOUND")</f>
        <v/>
      </c>
      <c r="F17" s="21">
        <f>'Src_Skips'!F17</f>
        <v/>
      </c>
      <c r="G17" s="21">
        <f>'Src_Skips'!G17</f>
        <v/>
      </c>
      <c r="H17" s="21">
        <f>'Src_Skips'!I17</f>
        <v/>
      </c>
      <c r="I17" s="21">
        <f>'Src_Skips'!K17</f>
        <v/>
      </c>
      <c r="J17" s="21">
        <f>IF(COUNTIFS('Evidence Register'!$P$6:$P$13,D17&amp;"|"&amp;TEXT(C17,"YYYY-MM-DD"),'Evidence Register'!$A$6:$A$13,"Skip file")&gt;0,"Y","N")</f>
        <v/>
      </c>
      <c r="K17" s="21">
        <f>IF(J17="Y",INDEX('Evidence Register'!$C$6:$C$13,MATCH(D17&amp;"|"&amp;TEXT(C17,"YYYY-MM-DD"),'Evidence Register'!$P$6:$P$13,0)),"")</f>
        <v/>
      </c>
      <c r="L17" s="21">
        <f>IF(J17="Y",INDEX('Evidence Register'!$E$6:$E$13,MATCH(D17&amp;"|"&amp;TEXT(C17,"YYYY-MM-DD"),'Evidence Register'!$P$6:$P$13,0)),"")</f>
        <v/>
      </c>
      <c r="M17" s="21">
        <f>IF(J17="Y",INDEX('Evidence Register'!$F$6:$F$13,MATCH(D17&amp;"|"&amp;TEXT(C17,"YYYY-MM-DD"),'Evidence Register'!$P$6:$P$13,0)),"")</f>
        <v/>
      </c>
      <c r="N17" s="21">
        <f>IF(J17="Y",INDEX('Evidence Register'!$G$6:$G$13,MATCH(D17&amp;"|"&amp;TEXT(C17,"YYYY-MM-DD"),'Evidence Register'!$P$6:$P$13,0)),"")</f>
        <v/>
      </c>
      <c r="O17" s="21">
        <f>IF(J17="Y",INDEX('Evidence Register'!$H$6:$H$13,MATCH(D17&amp;"|"&amp;TEXT(C17,"YYYY-MM-DD"),'Evidence Register'!$P$6:$P$13,0)),"")</f>
        <v/>
      </c>
      <c r="P17" s="21">
        <f>IF(J17="Y",INDEX('Evidence Register'!$I$6:$I$13,MATCH(D17&amp;"|"&amp;TEXT(C17,"YYYY-MM-DD"),'Evidence Register'!$P$6:$P$13,0)),"")</f>
        <v/>
      </c>
      <c r="Q17" s="21">
        <f>IF(COUNTIF('Src_Offers'!$A$6:$A$1138,B17)=1,"FOUND","MISSING")</f>
        <v/>
      </c>
      <c r="R17" s="21">
        <f>IF(J17="N","NOT TESTED",IF(AND(C17=L17,F17=M17,G17=N17,H17=O17),"MATCH","MISMATCH"))</f>
        <v/>
      </c>
      <c r="S17" s="21">
        <f>IF(J17="N","NOT INDEPENDENTLY VERIFIED - PDF NOT SUPPLIED",IF(P17="N","FAIL - COVER SHEET ONLY",IF(OR(Q17="MISSING",R17="MISMATCH"),"EXCEPTION - SUPPORT PRESENT / EVENT INTEGRITY","PASS - SUPPORT VERIFIED")))</f>
        <v/>
      </c>
      <c r="T17" s="21" t="inlineStr">
        <is>
          <t>skip/offer registers; named justification PDFs</t>
        </is>
      </c>
    </row>
    <row r="18">
      <c r="A18" s="17">
        <f>'Src_Skips'!A18</f>
        <v/>
      </c>
      <c r="B18" s="17">
        <f>'Src_Skips'!B18</f>
        <v/>
      </c>
      <c r="C18" s="17">
        <f>'Src_Skips'!C18</f>
        <v/>
      </c>
      <c r="D18" s="17">
        <f>'Src_Skips'!D18</f>
        <v/>
      </c>
      <c r="E18" s="17">
        <f>IFERROR(INDEX('Src_Applicants'!$D$6:$D$2915,MATCH(D18,'Src_Applicants'!$A$6:$A$2915,0))&amp;" "&amp;INDEX('Src_Applicants'!$C$6:$C$2915,MATCH(D18,'Src_Applicants'!$A$6:$A$2915,0)),"NOT FOUND")</f>
        <v/>
      </c>
      <c r="F18" s="17">
        <f>'Src_Skips'!F18</f>
        <v/>
      </c>
      <c r="G18" s="17">
        <f>'Src_Skips'!G18</f>
        <v/>
      </c>
      <c r="H18" s="17">
        <f>'Src_Skips'!I18</f>
        <v/>
      </c>
      <c r="I18" s="17">
        <f>'Src_Skips'!K18</f>
        <v/>
      </c>
      <c r="J18" s="17">
        <f>IF(COUNTIFS('Evidence Register'!$P$6:$P$13,D18&amp;"|"&amp;TEXT(C18,"YYYY-MM-DD"),'Evidence Register'!$A$6:$A$13,"Skip file")&gt;0,"Y","N")</f>
        <v/>
      </c>
      <c r="K18" s="17">
        <f>IF(J18="Y",INDEX('Evidence Register'!$C$6:$C$13,MATCH(D18&amp;"|"&amp;TEXT(C18,"YYYY-MM-DD"),'Evidence Register'!$P$6:$P$13,0)),"")</f>
        <v/>
      </c>
      <c r="L18" s="17">
        <f>IF(J18="Y",INDEX('Evidence Register'!$E$6:$E$13,MATCH(D18&amp;"|"&amp;TEXT(C18,"YYYY-MM-DD"),'Evidence Register'!$P$6:$P$13,0)),"")</f>
        <v/>
      </c>
      <c r="M18" s="17">
        <f>IF(J18="Y",INDEX('Evidence Register'!$F$6:$F$13,MATCH(D18&amp;"|"&amp;TEXT(C18,"YYYY-MM-DD"),'Evidence Register'!$P$6:$P$13,0)),"")</f>
        <v/>
      </c>
      <c r="N18" s="17">
        <f>IF(J18="Y",INDEX('Evidence Register'!$G$6:$G$13,MATCH(D18&amp;"|"&amp;TEXT(C18,"YYYY-MM-DD"),'Evidence Register'!$P$6:$P$13,0)),"")</f>
        <v/>
      </c>
      <c r="O18" s="17">
        <f>IF(J18="Y",INDEX('Evidence Register'!$H$6:$H$13,MATCH(D18&amp;"|"&amp;TEXT(C18,"YYYY-MM-DD"),'Evidence Register'!$P$6:$P$13,0)),"")</f>
        <v/>
      </c>
      <c r="P18" s="17">
        <f>IF(J18="Y",INDEX('Evidence Register'!$I$6:$I$13,MATCH(D18&amp;"|"&amp;TEXT(C18,"YYYY-MM-DD"),'Evidence Register'!$P$6:$P$13,0)),"")</f>
        <v/>
      </c>
      <c r="Q18" s="17">
        <f>IF(COUNTIF('Src_Offers'!$A$6:$A$1138,B18)=1,"FOUND","MISSING")</f>
        <v/>
      </c>
      <c r="R18" s="17">
        <f>IF(J18="N","NOT TESTED",IF(AND(C18=L18,F18=M18,G18=N18,H18=O18),"MATCH","MISMATCH"))</f>
        <v/>
      </c>
      <c r="S18" s="17">
        <f>IF(J18="N","NOT INDEPENDENTLY VERIFIED - PDF NOT SUPPLIED",IF(P18="N","FAIL - COVER SHEET ONLY",IF(OR(Q18="MISSING",R18="MISMATCH"),"EXCEPTION - SUPPORT PRESENT / EVENT INTEGRITY","PASS - SUPPORT VERIFIED")))</f>
        <v/>
      </c>
      <c r="T18" s="17" t="inlineStr">
        <is>
          <t>skip/offer registers; named justification PDFs</t>
        </is>
      </c>
    </row>
    <row r="19">
      <c r="A19" s="21">
        <f>'Src_Skips'!A19</f>
        <v/>
      </c>
      <c r="B19" s="21">
        <f>'Src_Skips'!B19</f>
        <v/>
      </c>
      <c r="C19" s="21">
        <f>'Src_Skips'!C19</f>
        <v/>
      </c>
      <c r="D19" s="21">
        <f>'Src_Skips'!D19</f>
        <v/>
      </c>
      <c r="E19" s="21">
        <f>IFERROR(INDEX('Src_Applicants'!$D$6:$D$2915,MATCH(D19,'Src_Applicants'!$A$6:$A$2915,0))&amp;" "&amp;INDEX('Src_Applicants'!$C$6:$C$2915,MATCH(D19,'Src_Applicants'!$A$6:$A$2915,0)),"NOT FOUND")</f>
        <v/>
      </c>
      <c r="F19" s="21">
        <f>'Src_Skips'!F19</f>
        <v/>
      </c>
      <c r="G19" s="21">
        <f>'Src_Skips'!G19</f>
        <v/>
      </c>
      <c r="H19" s="21">
        <f>'Src_Skips'!I19</f>
        <v/>
      </c>
      <c r="I19" s="21">
        <f>'Src_Skips'!K19</f>
        <v/>
      </c>
      <c r="J19" s="21">
        <f>IF(COUNTIFS('Evidence Register'!$P$6:$P$13,D19&amp;"|"&amp;TEXT(C19,"YYYY-MM-DD"),'Evidence Register'!$A$6:$A$13,"Skip file")&gt;0,"Y","N")</f>
        <v/>
      </c>
      <c r="K19" s="21">
        <f>IF(J19="Y",INDEX('Evidence Register'!$C$6:$C$13,MATCH(D19&amp;"|"&amp;TEXT(C19,"YYYY-MM-DD"),'Evidence Register'!$P$6:$P$13,0)),"")</f>
        <v/>
      </c>
      <c r="L19" s="21">
        <f>IF(J19="Y",INDEX('Evidence Register'!$E$6:$E$13,MATCH(D19&amp;"|"&amp;TEXT(C19,"YYYY-MM-DD"),'Evidence Register'!$P$6:$P$13,0)),"")</f>
        <v/>
      </c>
      <c r="M19" s="21">
        <f>IF(J19="Y",INDEX('Evidence Register'!$F$6:$F$13,MATCH(D19&amp;"|"&amp;TEXT(C19,"YYYY-MM-DD"),'Evidence Register'!$P$6:$P$13,0)),"")</f>
        <v/>
      </c>
      <c r="N19" s="21">
        <f>IF(J19="Y",INDEX('Evidence Register'!$G$6:$G$13,MATCH(D19&amp;"|"&amp;TEXT(C19,"YYYY-MM-DD"),'Evidence Register'!$P$6:$P$13,0)),"")</f>
        <v/>
      </c>
      <c r="O19" s="21">
        <f>IF(J19="Y",INDEX('Evidence Register'!$H$6:$H$13,MATCH(D19&amp;"|"&amp;TEXT(C19,"YYYY-MM-DD"),'Evidence Register'!$P$6:$P$13,0)),"")</f>
        <v/>
      </c>
      <c r="P19" s="21">
        <f>IF(J19="Y",INDEX('Evidence Register'!$I$6:$I$13,MATCH(D19&amp;"|"&amp;TEXT(C19,"YYYY-MM-DD"),'Evidence Register'!$P$6:$P$13,0)),"")</f>
        <v/>
      </c>
      <c r="Q19" s="21">
        <f>IF(COUNTIF('Src_Offers'!$A$6:$A$1138,B19)=1,"FOUND","MISSING")</f>
        <v/>
      </c>
      <c r="R19" s="21">
        <f>IF(J19="N","NOT TESTED",IF(AND(C19=L19,F19=M19,G19=N19,H19=O19),"MATCH","MISMATCH"))</f>
        <v/>
      </c>
      <c r="S19" s="21">
        <f>IF(J19="N","NOT INDEPENDENTLY VERIFIED - PDF NOT SUPPLIED",IF(P19="N","FAIL - COVER SHEET ONLY",IF(OR(Q19="MISSING",R19="MISMATCH"),"EXCEPTION - SUPPORT PRESENT / EVENT INTEGRITY","PASS - SUPPORT VERIFIED")))</f>
        <v/>
      </c>
      <c r="T19" s="21" t="inlineStr">
        <is>
          <t>skip/offer registers; named justification PDFs</t>
        </is>
      </c>
    </row>
    <row r="20">
      <c r="A20" s="17">
        <f>'Src_Skips'!A20</f>
        <v/>
      </c>
      <c r="B20" s="17">
        <f>'Src_Skips'!B20</f>
        <v/>
      </c>
      <c r="C20" s="17">
        <f>'Src_Skips'!C20</f>
        <v/>
      </c>
      <c r="D20" s="17">
        <f>'Src_Skips'!D20</f>
        <v/>
      </c>
      <c r="E20" s="17">
        <f>IFERROR(INDEX('Src_Applicants'!$D$6:$D$2915,MATCH(D20,'Src_Applicants'!$A$6:$A$2915,0))&amp;" "&amp;INDEX('Src_Applicants'!$C$6:$C$2915,MATCH(D20,'Src_Applicants'!$A$6:$A$2915,0)),"NOT FOUND")</f>
        <v/>
      </c>
      <c r="F20" s="17">
        <f>'Src_Skips'!F20</f>
        <v/>
      </c>
      <c r="G20" s="17">
        <f>'Src_Skips'!G20</f>
        <v/>
      </c>
      <c r="H20" s="17">
        <f>'Src_Skips'!I20</f>
        <v/>
      </c>
      <c r="I20" s="17">
        <f>'Src_Skips'!K20</f>
        <v/>
      </c>
      <c r="J20" s="17">
        <f>IF(COUNTIFS('Evidence Register'!$P$6:$P$13,D20&amp;"|"&amp;TEXT(C20,"YYYY-MM-DD"),'Evidence Register'!$A$6:$A$13,"Skip file")&gt;0,"Y","N")</f>
        <v/>
      </c>
      <c r="K20" s="17">
        <f>IF(J20="Y",INDEX('Evidence Register'!$C$6:$C$13,MATCH(D20&amp;"|"&amp;TEXT(C20,"YYYY-MM-DD"),'Evidence Register'!$P$6:$P$13,0)),"")</f>
        <v/>
      </c>
      <c r="L20" s="17">
        <f>IF(J20="Y",INDEX('Evidence Register'!$E$6:$E$13,MATCH(D20&amp;"|"&amp;TEXT(C20,"YYYY-MM-DD"),'Evidence Register'!$P$6:$P$13,0)),"")</f>
        <v/>
      </c>
      <c r="M20" s="17">
        <f>IF(J20="Y",INDEX('Evidence Register'!$F$6:$F$13,MATCH(D20&amp;"|"&amp;TEXT(C20,"YYYY-MM-DD"),'Evidence Register'!$P$6:$P$13,0)),"")</f>
        <v/>
      </c>
      <c r="N20" s="17">
        <f>IF(J20="Y",INDEX('Evidence Register'!$G$6:$G$13,MATCH(D20&amp;"|"&amp;TEXT(C20,"YYYY-MM-DD"),'Evidence Register'!$P$6:$P$13,0)),"")</f>
        <v/>
      </c>
      <c r="O20" s="17">
        <f>IF(J20="Y",INDEX('Evidence Register'!$H$6:$H$13,MATCH(D20&amp;"|"&amp;TEXT(C20,"YYYY-MM-DD"),'Evidence Register'!$P$6:$P$13,0)),"")</f>
        <v/>
      </c>
      <c r="P20" s="17">
        <f>IF(J20="Y",INDEX('Evidence Register'!$I$6:$I$13,MATCH(D20&amp;"|"&amp;TEXT(C20,"YYYY-MM-DD"),'Evidence Register'!$P$6:$P$13,0)),"")</f>
        <v/>
      </c>
      <c r="Q20" s="17">
        <f>IF(COUNTIF('Src_Offers'!$A$6:$A$1138,B20)=1,"FOUND","MISSING")</f>
        <v/>
      </c>
      <c r="R20" s="17">
        <f>IF(J20="N","NOT TESTED",IF(AND(C20=L20,F20=M20,G20=N20,H20=O20),"MATCH","MISMATCH"))</f>
        <v/>
      </c>
      <c r="S20" s="17">
        <f>IF(J20="N","NOT INDEPENDENTLY VERIFIED - PDF NOT SUPPLIED",IF(P20="N","FAIL - COVER SHEET ONLY",IF(OR(Q20="MISSING",R20="MISMATCH"),"EXCEPTION - SUPPORT PRESENT / EVENT INTEGRITY","PASS - SUPPORT VERIFIED")))</f>
        <v/>
      </c>
      <c r="T20" s="17" t="inlineStr">
        <is>
          <t>skip/offer registers; named justification PDFs</t>
        </is>
      </c>
    </row>
    <row r="21">
      <c r="A21" s="21">
        <f>'Src_Skips'!A21</f>
        <v/>
      </c>
      <c r="B21" s="21">
        <f>'Src_Skips'!B21</f>
        <v/>
      </c>
      <c r="C21" s="21">
        <f>'Src_Skips'!C21</f>
        <v/>
      </c>
      <c r="D21" s="21">
        <f>'Src_Skips'!D21</f>
        <v/>
      </c>
      <c r="E21" s="21">
        <f>IFERROR(INDEX('Src_Applicants'!$D$6:$D$2915,MATCH(D21,'Src_Applicants'!$A$6:$A$2915,0))&amp;" "&amp;INDEX('Src_Applicants'!$C$6:$C$2915,MATCH(D21,'Src_Applicants'!$A$6:$A$2915,0)),"NOT FOUND")</f>
        <v/>
      </c>
      <c r="F21" s="21">
        <f>'Src_Skips'!F21</f>
        <v/>
      </c>
      <c r="G21" s="21">
        <f>'Src_Skips'!G21</f>
        <v/>
      </c>
      <c r="H21" s="21">
        <f>'Src_Skips'!I21</f>
        <v/>
      </c>
      <c r="I21" s="21">
        <f>'Src_Skips'!K21</f>
        <v/>
      </c>
      <c r="J21" s="21">
        <f>IF(COUNTIFS('Evidence Register'!$P$6:$P$13,D21&amp;"|"&amp;TEXT(C21,"YYYY-MM-DD"),'Evidence Register'!$A$6:$A$13,"Skip file")&gt;0,"Y","N")</f>
        <v/>
      </c>
      <c r="K21" s="21">
        <f>IF(J21="Y",INDEX('Evidence Register'!$C$6:$C$13,MATCH(D21&amp;"|"&amp;TEXT(C21,"YYYY-MM-DD"),'Evidence Register'!$P$6:$P$13,0)),"")</f>
        <v/>
      </c>
      <c r="L21" s="21">
        <f>IF(J21="Y",INDEX('Evidence Register'!$E$6:$E$13,MATCH(D21&amp;"|"&amp;TEXT(C21,"YYYY-MM-DD"),'Evidence Register'!$P$6:$P$13,0)),"")</f>
        <v/>
      </c>
      <c r="M21" s="21">
        <f>IF(J21="Y",INDEX('Evidence Register'!$F$6:$F$13,MATCH(D21&amp;"|"&amp;TEXT(C21,"YYYY-MM-DD"),'Evidence Register'!$P$6:$P$13,0)),"")</f>
        <v/>
      </c>
      <c r="N21" s="21">
        <f>IF(J21="Y",INDEX('Evidence Register'!$G$6:$G$13,MATCH(D21&amp;"|"&amp;TEXT(C21,"YYYY-MM-DD"),'Evidence Register'!$P$6:$P$13,0)),"")</f>
        <v/>
      </c>
      <c r="O21" s="21">
        <f>IF(J21="Y",INDEX('Evidence Register'!$H$6:$H$13,MATCH(D21&amp;"|"&amp;TEXT(C21,"YYYY-MM-DD"),'Evidence Register'!$P$6:$P$13,0)),"")</f>
        <v/>
      </c>
      <c r="P21" s="21">
        <f>IF(J21="Y",INDEX('Evidence Register'!$I$6:$I$13,MATCH(D21&amp;"|"&amp;TEXT(C21,"YYYY-MM-DD"),'Evidence Register'!$P$6:$P$13,0)),"")</f>
        <v/>
      </c>
      <c r="Q21" s="21">
        <f>IF(COUNTIF('Src_Offers'!$A$6:$A$1138,B21)=1,"FOUND","MISSING")</f>
        <v/>
      </c>
      <c r="R21" s="21">
        <f>IF(J21="N","NOT TESTED",IF(AND(C21=L21,F21=M21,G21=N21,H21=O21),"MATCH","MISMATCH"))</f>
        <v/>
      </c>
      <c r="S21" s="21">
        <f>IF(J21="N","NOT INDEPENDENTLY VERIFIED - PDF NOT SUPPLIED",IF(P21="N","FAIL - COVER SHEET ONLY",IF(OR(Q21="MISSING",R21="MISMATCH"),"EXCEPTION - SUPPORT PRESENT / EVENT INTEGRITY","PASS - SUPPORT VERIFIED")))</f>
        <v/>
      </c>
      <c r="T21" s="21" t="inlineStr">
        <is>
          <t>skip/offer registers; named justification PDFs</t>
        </is>
      </c>
    </row>
    <row r="22">
      <c r="A22" s="17">
        <f>'Src_Skips'!A22</f>
        <v/>
      </c>
      <c r="B22" s="17">
        <f>'Src_Skips'!B22</f>
        <v/>
      </c>
      <c r="C22" s="17">
        <f>'Src_Skips'!C22</f>
        <v/>
      </c>
      <c r="D22" s="17">
        <f>'Src_Skips'!D22</f>
        <v/>
      </c>
      <c r="E22" s="17">
        <f>IFERROR(INDEX('Src_Applicants'!$D$6:$D$2915,MATCH(D22,'Src_Applicants'!$A$6:$A$2915,0))&amp;" "&amp;INDEX('Src_Applicants'!$C$6:$C$2915,MATCH(D22,'Src_Applicants'!$A$6:$A$2915,0)),"NOT FOUND")</f>
        <v/>
      </c>
      <c r="F22" s="17">
        <f>'Src_Skips'!F22</f>
        <v/>
      </c>
      <c r="G22" s="17">
        <f>'Src_Skips'!G22</f>
        <v/>
      </c>
      <c r="H22" s="17">
        <f>'Src_Skips'!I22</f>
        <v/>
      </c>
      <c r="I22" s="17">
        <f>'Src_Skips'!K22</f>
        <v/>
      </c>
      <c r="J22" s="17">
        <f>IF(COUNTIFS('Evidence Register'!$P$6:$P$13,D22&amp;"|"&amp;TEXT(C22,"YYYY-MM-DD"),'Evidence Register'!$A$6:$A$13,"Skip file")&gt;0,"Y","N")</f>
        <v/>
      </c>
      <c r="K22" s="17">
        <f>IF(J22="Y",INDEX('Evidence Register'!$C$6:$C$13,MATCH(D22&amp;"|"&amp;TEXT(C22,"YYYY-MM-DD"),'Evidence Register'!$P$6:$P$13,0)),"")</f>
        <v/>
      </c>
      <c r="L22" s="17">
        <f>IF(J22="Y",INDEX('Evidence Register'!$E$6:$E$13,MATCH(D22&amp;"|"&amp;TEXT(C22,"YYYY-MM-DD"),'Evidence Register'!$P$6:$P$13,0)),"")</f>
        <v/>
      </c>
      <c r="M22" s="17">
        <f>IF(J22="Y",INDEX('Evidence Register'!$F$6:$F$13,MATCH(D22&amp;"|"&amp;TEXT(C22,"YYYY-MM-DD"),'Evidence Register'!$P$6:$P$13,0)),"")</f>
        <v/>
      </c>
      <c r="N22" s="17">
        <f>IF(J22="Y",INDEX('Evidence Register'!$G$6:$G$13,MATCH(D22&amp;"|"&amp;TEXT(C22,"YYYY-MM-DD"),'Evidence Register'!$P$6:$P$13,0)),"")</f>
        <v/>
      </c>
      <c r="O22" s="17">
        <f>IF(J22="Y",INDEX('Evidence Register'!$H$6:$H$13,MATCH(D22&amp;"|"&amp;TEXT(C22,"YYYY-MM-DD"),'Evidence Register'!$P$6:$P$13,0)),"")</f>
        <v/>
      </c>
      <c r="P22" s="17">
        <f>IF(J22="Y",INDEX('Evidence Register'!$I$6:$I$13,MATCH(D22&amp;"|"&amp;TEXT(C22,"YYYY-MM-DD"),'Evidence Register'!$P$6:$P$13,0)),"")</f>
        <v/>
      </c>
      <c r="Q22" s="17">
        <f>IF(COUNTIF('Src_Offers'!$A$6:$A$1138,B22)=1,"FOUND","MISSING")</f>
        <v/>
      </c>
      <c r="R22" s="17">
        <f>IF(J22="N","NOT TESTED",IF(AND(C22=L22,F22=M22,G22=N22,H22=O22),"MATCH","MISMATCH"))</f>
        <v/>
      </c>
      <c r="S22" s="17">
        <f>IF(J22="N","NOT INDEPENDENTLY VERIFIED - PDF NOT SUPPLIED",IF(P22="N","FAIL - COVER SHEET ONLY",IF(OR(Q22="MISSING",R22="MISMATCH"),"EXCEPTION - SUPPORT PRESENT / EVENT INTEGRITY","PASS - SUPPORT VERIFIED")))</f>
        <v/>
      </c>
      <c r="T22" s="17" t="inlineStr">
        <is>
          <t>skip/offer registers; named justification PDFs</t>
        </is>
      </c>
    </row>
    <row r="23">
      <c r="A23" s="21">
        <f>'Src_Skips'!A23</f>
        <v/>
      </c>
      <c r="B23" s="21">
        <f>'Src_Skips'!B23</f>
        <v/>
      </c>
      <c r="C23" s="21">
        <f>'Src_Skips'!C23</f>
        <v/>
      </c>
      <c r="D23" s="21">
        <f>'Src_Skips'!D23</f>
        <v/>
      </c>
      <c r="E23" s="21">
        <f>IFERROR(INDEX('Src_Applicants'!$D$6:$D$2915,MATCH(D23,'Src_Applicants'!$A$6:$A$2915,0))&amp;" "&amp;INDEX('Src_Applicants'!$C$6:$C$2915,MATCH(D23,'Src_Applicants'!$A$6:$A$2915,0)),"NOT FOUND")</f>
        <v/>
      </c>
      <c r="F23" s="21">
        <f>'Src_Skips'!F23</f>
        <v/>
      </c>
      <c r="G23" s="21">
        <f>'Src_Skips'!G23</f>
        <v/>
      </c>
      <c r="H23" s="21">
        <f>'Src_Skips'!I23</f>
        <v/>
      </c>
      <c r="I23" s="21">
        <f>'Src_Skips'!K23</f>
        <v/>
      </c>
      <c r="J23" s="21">
        <f>IF(COUNTIFS('Evidence Register'!$P$6:$P$13,D23&amp;"|"&amp;TEXT(C23,"YYYY-MM-DD"),'Evidence Register'!$A$6:$A$13,"Skip file")&gt;0,"Y","N")</f>
        <v/>
      </c>
      <c r="K23" s="21">
        <f>IF(J23="Y",INDEX('Evidence Register'!$C$6:$C$13,MATCH(D23&amp;"|"&amp;TEXT(C23,"YYYY-MM-DD"),'Evidence Register'!$P$6:$P$13,0)),"")</f>
        <v/>
      </c>
      <c r="L23" s="21">
        <f>IF(J23="Y",INDEX('Evidence Register'!$E$6:$E$13,MATCH(D23&amp;"|"&amp;TEXT(C23,"YYYY-MM-DD"),'Evidence Register'!$P$6:$P$13,0)),"")</f>
        <v/>
      </c>
      <c r="M23" s="21">
        <f>IF(J23="Y",INDEX('Evidence Register'!$F$6:$F$13,MATCH(D23&amp;"|"&amp;TEXT(C23,"YYYY-MM-DD"),'Evidence Register'!$P$6:$P$13,0)),"")</f>
        <v/>
      </c>
      <c r="N23" s="21">
        <f>IF(J23="Y",INDEX('Evidence Register'!$G$6:$G$13,MATCH(D23&amp;"|"&amp;TEXT(C23,"YYYY-MM-DD"),'Evidence Register'!$P$6:$P$13,0)),"")</f>
        <v/>
      </c>
      <c r="O23" s="21">
        <f>IF(J23="Y",INDEX('Evidence Register'!$H$6:$H$13,MATCH(D23&amp;"|"&amp;TEXT(C23,"YYYY-MM-DD"),'Evidence Register'!$P$6:$P$13,0)),"")</f>
        <v/>
      </c>
      <c r="P23" s="21">
        <f>IF(J23="Y",INDEX('Evidence Register'!$I$6:$I$13,MATCH(D23&amp;"|"&amp;TEXT(C23,"YYYY-MM-DD"),'Evidence Register'!$P$6:$P$13,0)),"")</f>
        <v/>
      </c>
      <c r="Q23" s="21">
        <f>IF(COUNTIF('Src_Offers'!$A$6:$A$1138,B23)=1,"FOUND","MISSING")</f>
        <v/>
      </c>
      <c r="R23" s="21">
        <f>IF(J23="N","NOT TESTED",IF(AND(C23=L23,F23=M23,G23=N23,H23=O23),"MATCH","MISMATCH"))</f>
        <v/>
      </c>
      <c r="S23" s="21">
        <f>IF(J23="N","NOT INDEPENDENTLY VERIFIED - PDF NOT SUPPLIED",IF(P23="N","FAIL - COVER SHEET ONLY",IF(OR(Q23="MISSING",R23="MISMATCH"),"EXCEPTION - SUPPORT PRESENT / EVENT INTEGRITY","PASS - SUPPORT VERIFIED")))</f>
        <v/>
      </c>
      <c r="T23" s="21" t="inlineStr">
        <is>
          <t>skip/offer registers; named justification PDFs</t>
        </is>
      </c>
    </row>
    <row r="24">
      <c r="A24" s="17">
        <f>'Src_Skips'!A24</f>
        <v/>
      </c>
      <c r="B24" s="17">
        <f>'Src_Skips'!B24</f>
        <v/>
      </c>
      <c r="C24" s="17">
        <f>'Src_Skips'!C24</f>
        <v/>
      </c>
      <c r="D24" s="17">
        <f>'Src_Skips'!D24</f>
        <v/>
      </c>
      <c r="E24" s="17">
        <f>IFERROR(INDEX('Src_Applicants'!$D$6:$D$2915,MATCH(D24,'Src_Applicants'!$A$6:$A$2915,0))&amp;" "&amp;INDEX('Src_Applicants'!$C$6:$C$2915,MATCH(D24,'Src_Applicants'!$A$6:$A$2915,0)),"NOT FOUND")</f>
        <v/>
      </c>
      <c r="F24" s="17">
        <f>'Src_Skips'!F24</f>
        <v/>
      </c>
      <c r="G24" s="17">
        <f>'Src_Skips'!G24</f>
        <v/>
      </c>
      <c r="H24" s="17">
        <f>'Src_Skips'!I24</f>
        <v/>
      </c>
      <c r="I24" s="17">
        <f>'Src_Skips'!K24</f>
        <v/>
      </c>
      <c r="J24" s="17">
        <f>IF(COUNTIFS('Evidence Register'!$P$6:$P$13,D24&amp;"|"&amp;TEXT(C24,"YYYY-MM-DD"),'Evidence Register'!$A$6:$A$13,"Skip file")&gt;0,"Y","N")</f>
        <v/>
      </c>
      <c r="K24" s="17">
        <f>IF(J24="Y",INDEX('Evidence Register'!$C$6:$C$13,MATCH(D24&amp;"|"&amp;TEXT(C24,"YYYY-MM-DD"),'Evidence Register'!$P$6:$P$13,0)),"")</f>
        <v/>
      </c>
      <c r="L24" s="17">
        <f>IF(J24="Y",INDEX('Evidence Register'!$E$6:$E$13,MATCH(D24&amp;"|"&amp;TEXT(C24,"YYYY-MM-DD"),'Evidence Register'!$P$6:$P$13,0)),"")</f>
        <v/>
      </c>
      <c r="M24" s="17">
        <f>IF(J24="Y",INDEX('Evidence Register'!$F$6:$F$13,MATCH(D24&amp;"|"&amp;TEXT(C24,"YYYY-MM-DD"),'Evidence Register'!$P$6:$P$13,0)),"")</f>
        <v/>
      </c>
      <c r="N24" s="17">
        <f>IF(J24="Y",INDEX('Evidence Register'!$G$6:$G$13,MATCH(D24&amp;"|"&amp;TEXT(C24,"YYYY-MM-DD"),'Evidence Register'!$P$6:$P$13,0)),"")</f>
        <v/>
      </c>
      <c r="O24" s="17">
        <f>IF(J24="Y",INDEX('Evidence Register'!$H$6:$H$13,MATCH(D24&amp;"|"&amp;TEXT(C24,"YYYY-MM-DD"),'Evidence Register'!$P$6:$P$13,0)),"")</f>
        <v/>
      </c>
      <c r="P24" s="17">
        <f>IF(J24="Y",INDEX('Evidence Register'!$I$6:$I$13,MATCH(D24&amp;"|"&amp;TEXT(C24,"YYYY-MM-DD"),'Evidence Register'!$P$6:$P$13,0)),"")</f>
        <v/>
      </c>
      <c r="Q24" s="17">
        <f>IF(COUNTIF('Src_Offers'!$A$6:$A$1138,B24)=1,"FOUND","MISSING")</f>
        <v/>
      </c>
      <c r="R24" s="17">
        <f>IF(J24="N","NOT TESTED",IF(AND(C24=L24,F24=M24,G24=N24,H24=O24),"MATCH","MISMATCH"))</f>
        <v/>
      </c>
      <c r="S24" s="17">
        <f>IF(J24="N","NOT INDEPENDENTLY VERIFIED - PDF NOT SUPPLIED",IF(P24="N","FAIL - COVER SHEET ONLY",IF(OR(Q24="MISSING",R24="MISMATCH"),"EXCEPTION - SUPPORT PRESENT / EVENT INTEGRITY","PASS - SUPPORT VERIFIED")))</f>
        <v/>
      </c>
      <c r="T24" s="17" t="inlineStr">
        <is>
          <t>skip/offer registers; named justification PDFs</t>
        </is>
      </c>
    </row>
    <row r="25">
      <c r="A25" s="21">
        <f>'Src_Skips'!A25</f>
        <v/>
      </c>
      <c r="B25" s="21">
        <f>'Src_Skips'!B25</f>
        <v/>
      </c>
      <c r="C25" s="21">
        <f>'Src_Skips'!C25</f>
        <v/>
      </c>
      <c r="D25" s="21">
        <f>'Src_Skips'!D25</f>
        <v/>
      </c>
      <c r="E25" s="21">
        <f>IFERROR(INDEX('Src_Applicants'!$D$6:$D$2915,MATCH(D25,'Src_Applicants'!$A$6:$A$2915,0))&amp;" "&amp;INDEX('Src_Applicants'!$C$6:$C$2915,MATCH(D25,'Src_Applicants'!$A$6:$A$2915,0)),"NOT FOUND")</f>
        <v/>
      </c>
      <c r="F25" s="21">
        <f>'Src_Skips'!F25</f>
        <v/>
      </c>
      <c r="G25" s="21">
        <f>'Src_Skips'!G25</f>
        <v/>
      </c>
      <c r="H25" s="21">
        <f>'Src_Skips'!I25</f>
        <v/>
      </c>
      <c r="I25" s="21">
        <f>'Src_Skips'!K25</f>
        <v/>
      </c>
      <c r="J25" s="21">
        <f>IF(COUNTIFS('Evidence Register'!$P$6:$P$13,D25&amp;"|"&amp;TEXT(C25,"YYYY-MM-DD"),'Evidence Register'!$A$6:$A$13,"Skip file")&gt;0,"Y","N")</f>
        <v/>
      </c>
      <c r="K25" s="21">
        <f>IF(J25="Y",INDEX('Evidence Register'!$C$6:$C$13,MATCH(D25&amp;"|"&amp;TEXT(C25,"YYYY-MM-DD"),'Evidence Register'!$P$6:$P$13,0)),"")</f>
        <v/>
      </c>
      <c r="L25" s="21">
        <f>IF(J25="Y",INDEX('Evidence Register'!$E$6:$E$13,MATCH(D25&amp;"|"&amp;TEXT(C25,"YYYY-MM-DD"),'Evidence Register'!$P$6:$P$13,0)),"")</f>
        <v/>
      </c>
      <c r="M25" s="21">
        <f>IF(J25="Y",INDEX('Evidence Register'!$F$6:$F$13,MATCH(D25&amp;"|"&amp;TEXT(C25,"YYYY-MM-DD"),'Evidence Register'!$P$6:$P$13,0)),"")</f>
        <v/>
      </c>
      <c r="N25" s="21">
        <f>IF(J25="Y",INDEX('Evidence Register'!$G$6:$G$13,MATCH(D25&amp;"|"&amp;TEXT(C25,"YYYY-MM-DD"),'Evidence Register'!$P$6:$P$13,0)),"")</f>
        <v/>
      </c>
      <c r="O25" s="21">
        <f>IF(J25="Y",INDEX('Evidence Register'!$H$6:$H$13,MATCH(D25&amp;"|"&amp;TEXT(C25,"YYYY-MM-DD"),'Evidence Register'!$P$6:$P$13,0)),"")</f>
        <v/>
      </c>
      <c r="P25" s="21">
        <f>IF(J25="Y",INDEX('Evidence Register'!$I$6:$I$13,MATCH(D25&amp;"|"&amp;TEXT(C25,"YYYY-MM-DD"),'Evidence Register'!$P$6:$P$13,0)),"")</f>
        <v/>
      </c>
      <c r="Q25" s="21">
        <f>IF(COUNTIF('Src_Offers'!$A$6:$A$1138,B25)=1,"FOUND","MISSING")</f>
        <v/>
      </c>
      <c r="R25" s="21">
        <f>IF(J25="N","NOT TESTED",IF(AND(C25=L25,F25=M25,G25=N25,H25=O25),"MATCH","MISMATCH"))</f>
        <v/>
      </c>
      <c r="S25" s="21">
        <f>IF(J25="N","NOT INDEPENDENTLY VERIFIED - PDF NOT SUPPLIED",IF(P25="N","FAIL - COVER SHEET ONLY",IF(OR(Q25="MISSING",R25="MISMATCH"),"EXCEPTION - SUPPORT PRESENT / EVENT INTEGRITY","PASS - SUPPORT VERIFIED")))</f>
        <v/>
      </c>
      <c r="T25" s="21" t="inlineStr">
        <is>
          <t>skip/offer registers; named justification PDFs</t>
        </is>
      </c>
    </row>
    <row r="26">
      <c r="A26" s="17">
        <f>'Src_Skips'!A26</f>
        <v/>
      </c>
      <c r="B26" s="17">
        <f>'Src_Skips'!B26</f>
        <v/>
      </c>
      <c r="C26" s="17">
        <f>'Src_Skips'!C26</f>
        <v/>
      </c>
      <c r="D26" s="17">
        <f>'Src_Skips'!D26</f>
        <v/>
      </c>
      <c r="E26" s="17">
        <f>IFERROR(INDEX('Src_Applicants'!$D$6:$D$2915,MATCH(D26,'Src_Applicants'!$A$6:$A$2915,0))&amp;" "&amp;INDEX('Src_Applicants'!$C$6:$C$2915,MATCH(D26,'Src_Applicants'!$A$6:$A$2915,0)),"NOT FOUND")</f>
        <v/>
      </c>
      <c r="F26" s="17">
        <f>'Src_Skips'!F26</f>
        <v/>
      </c>
      <c r="G26" s="17">
        <f>'Src_Skips'!G26</f>
        <v/>
      </c>
      <c r="H26" s="17">
        <f>'Src_Skips'!I26</f>
        <v/>
      </c>
      <c r="I26" s="17">
        <f>'Src_Skips'!K26</f>
        <v/>
      </c>
      <c r="J26" s="17">
        <f>IF(COUNTIFS('Evidence Register'!$P$6:$P$13,D26&amp;"|"&amp;TEXT(C26,"YYYY-MM-DD"),'Evidence Register'!$A$6:$A$13,"Skip file")&gt;0,"Y","N")</f>
        <v/>
      </c>
      <c r="K26" s="17">
        <f>IF(J26="Y",INDEX('Evidence Register'!$C$6:$C$13,MATCH(D26&amp;"|"&amp;TEXT(C26,"YYYY-MM-DD"),'Evidence Register'!$P$6:$P$13,0)),"")</f>
        <v/>
      </c>
      <c r="L26" s="17">
        <f>IF(J26="Y",INDEX('Evidence Register'!$E$6:$E$13,MATCH(D26&amp;"|"&amp;TEXT(C26,"YYYY-MM-DD"),'Evidence Register'!$P$6:$P$13,0)),"")</f>
        <v/>
      </c>
      <c r="M26" s="17">
        <f>IF(J26="Y",INDEX('Evidence Register'!$F$6:$F$13,MATCH(D26&amp;"|"&amp;TEXT(C26,"YYYY-MM-DD"),'Evidence Register'!$P$6:$P$13,0)),"")</f>
        <v/>
      </c>
      <c r="N26" s="17">
        <f>IF(J26="Y",INDEX('Evidence Register'!$G$6:$G$13,MATCH(D26&amp;"|"&amp;TEXT(C26,"YYYY-MM-DD"),'Evidence Register'!$P$6:$P$13,0)),"")</f>
        <v/>
      </c>
      <c r="O26" s="17">
        <f>IF(J26="Y",INDEX('Evidence Register'!$H$6:$H$13,MATCH(D26&amp;"|"&amp;TEXT(C26,"YYYY-MM-DD"),'Evidence Register'!$P$6:$P$13,0)),"")</f>
        <v/>
      </c>
      <c r="P26" s="17">
        <f>IF(J26="Y",INDEX('Evidence Register'!$I$6:$I$13,MATCH(D26&amp;"|"&amp;TEXT(C26,"YYYY-MM-DD"),'Evidence Register'!$P$6:$P$13,0)),"")</f>
        <v/>
      </c>
      <c r="Q26" s="17">
        <f>IF(COUNTIF('Src_Offers'!$A$6:$A$1138,B26)=1,"FOUND","MISSING")</f>
        <v/>
      </c>
      <c r="R26" s="17">
        <f>IF(J26="N","NOT TESTED",IF(AND(C26=L26,F26=M26,G26=N26,H26=O26),"MATCH","MISMATCH"))</f>
        <v/>
      </c>
      <c r="S26" s="17">
        <f>IF(J26="N","NOT INDEPENDENTLY VERIFIED - PDF NOT SUPPLIED",IF(P26="N","FAIL - COVER SHEET ONLY",IF(OR(Q26="MISSING",R26="MISMATCH"),"EXCEPTION - SUPPORT PRESENT / EVENT INTEGRITY","PASS - SUPPORT VERIFIED")))</f>
        <v/>
      </c>
      <c r="T26" s="17" t="inlineStr">
        <is>
          <t>skip/offer registers; named justification PDFs</t>
        </is>
      </c>
    </row>
    <row r="27">
      <c r="A27" s="21">
        <f>'Src_Skips'!A27</f>
        <v/>
      </c>
      <c r="B27" s="21">
        <f>'Src_Skips'!B27</f>
        <v/>
      </c>
      <c r="C27" s="21">
        <f>'Src_Skips'!C27</f>
        <v/>
      </c>
      <c r="D27" s="21">
        <f>'Src_Skips'!D27</f>
        <v/>
      </c>
      <c r="E27" s="21">
        <f>IFERROR(INDEX('Src_Applicants'!$D$6:$D$2915,MATCH(D27,'Src_Applicants'!$A$6:$A$2915,0))&amp;" "&amp;INDEX('Src_Applicants'!$C$6:$C$2915,MATCH(D27,'Src_Applicants'!$A$6:$A$2915,0)),"NOT FOUND")</f>
        <v/>
      </c>
      <c r="F27" s="21">
        <f>'Src_Skips'!F27</f>
        <v/>
      </c>
      <c r="G27" s="21">
        <f>'Src_Skips'!G27</f>
        <v/>
      </c>
      <c r="H27" s="21">
        <f>'Src_Skips'!I27</f>
        <v/>
      </c>
      <c r="I27" s="21">
        <f>'Src_Skips'!K27</f>
        <v/>
      </c>
      <c r="J27" s="21">
        <f>IF(COUNTIFS('Evidence Register'!$P$6:$P$13,D27&amp;"|"&amp;TEXT(C27,"YYYY-MM-DD"),'Evidence Register'!$A$6:$A$13,"Skip file")&gt;0,"Y","N")</f>
        <v/>
      </c>
      <c r="K27" s="21">
        <f>IF(J27="Y",INDEX('Evidence Register'!$C$6:$C$13,MATCH(D27&amp;"|"&amp;TEXT(C27,"YYYY-MM-DD"),'Evidence Register'!$P$6:$P$13,0)),"")</f>
        <v/>
      </c>
      <c r="L27" s="21">
        <f>IF(J27="Y",INDEX('Evidence Register'!$E$6:$E$13,MATCH(D27&amp;"|"&amp;TEXT(C27,"YYYY-MM-DD"),'Evidence Register'!$P$6:$P$13,0)),"")</f>
        <v/>
      </c>
      <c r="M27" s="21">
        <f>IF(J27="Y",INDEX('Evidence Register'!$F$6:$F$13,MATCH(D27&amp;"|"&amp;TEXT(C27,"YYYY-MM-DD"),'Evidence Register'!$P$6:$P$13,0)),"")</f>
        <v/>
      </c>
      <c r="N27" s="21">
        <f>IF(J27="Y",INDEX('Evidence Register'!$G$6:$G$13,MATCH(D27&amp;"|"&amp;TEXT(C27,"YYYY-MM-DD"),'Evidence Register'!$P$6:$P$13,0)),"")</f>
        <v/>
      </c>
      <c r="O27" s="21">
        <f>IF(J27="Y",INDEX('Evidence Register'!$H$6:$H$13,MATCH(D27&amp;"|"&amp;TEXT(C27,"YYYY-MM-DD"),'Evidence Register'!$P$6:$P$13,0)),"")</f>
        <v/>
      </c>
      <c r="P27" s="21">
        <f>IF(J27="Y",INDEX('Evidence Register'!$I$6:$I$13,MATCH(D27&amp;"|"&amp;TEXT(C27,"YYYY-MM-DD"),'Evidence Register'!$P$6:$P$13,0)),"")</f>
        <v/>
      </c>
      <c r="Q27" s="21">
        <f>IF(COUNTIF('Src_Offers'!$A$6:$A$1138,B27)=1,"FOUND","MISSING")</f>
        <v/>
      </c>
      <c r="R27" s="21">
        <f>IF(J27="N","NOT TESTED",IF(AND(C27=L27,F27=M27,G27=N27,H27=O27),"MATCH","MISMATCH"))</f>
        <v/>
      </c>
      <c r="S27" s="21">
        <f>IF(J27="N","NOT INDEPENDENTLY VERIFIED - PDF NOT SUPPLIED",IF(P27="N","FAIL - COVER SHEET ONLY",IF(OR(Q27="MISSING",R27="MISMATCH"),"EXCEPTION - SUPPORT PRESENT / EVENT INTEGRITY","PASS - SUPPORT VERIFIED")))</f>
        <v/>
      </c>
      <c r="T27" s="21" t="inlineStr">
        <is>
          <t>skip/offer registers; named justification PDFs</t>
        </is>
      </c>
    </row>
    <row r="28">
      <c r="A28" s="17">
        <f>'Src_Skips'!A28</f>
        <v/>
      </c>
      <c r="B28" s="17">
        <f>'Src_Skips'!B28</f>
        <v/>
      </c>
      <c r="C28" s="17">
        <f>'Src_Skips'!C28</f>
        <v/>
      </c>
      <c r="D28" s="17">
        <f>'Src_Skips'!D28</f>
        <v/>
      </c>
      <c r="E28" s="17">
        <f>IFERROR(INDEX('Src_Applicants'!$D$6:$D$2915,MATCH(D28,'Src_Applicants'!$A$6:$A$2915,0))&amp;" "&amp;INDEX('Src_Applicants'!$C$6:$C$2915,MATCH(D28,'Src_Applicants'!$A$6:$A$2915,0)),"NOT FOUND")</f>
        <v/>
      </c>
      <c r="F28" s="17">
        <f>'Src_Skips'!F28</f>
        <v/>
      </c>
      <c r="G28" s="17">
        <f>'Src_Skips'!G28</f>
        <v/>
      </c>
      <c r="H28" s="17">
        <f>'Src_Skips'!I28</f>
        <v/>
      </c>
      <c r="I28" s="17">
        <f>'Src_Skips'!K28</f>
        <v/>
      </c>
      <c r="J28" s="17">
        <f>IF(COUNTIFS('Evidence Register'!$P$6:$P$13,D28&amp;"|"&amp;TEXT(C28,"YYYY-MM-DD"),'Evidence Register'!$A$6:$A$13,"Skip file")&gt;0,"Y","N")</f>
        <v/>
      </c>
      <c r="K28" s="17">
        <f>IF(J28="Y",INDEX('Evidence Register'!$C$6:$C$13,MATCH(D28&amp;"|"&amp;TEXT(C28,"YYYY-MM-DD"),'Evidence Register'!$P$6:$P$13,0)),"")</f>
        <v/>
      </c>
      <c r="L28" s="17">
        <f>IF(J28="Y",INDEX('Evidence Register'!$E$6:$E$13,MATCH(D28&amp;"|"&amp;TEXT(C28,"YYYY-MM-DD"),'Evidence Register'!$P$6:$P$13,0)),"")</f>
        <v/>
      </c>
      <c r="M28" s="17">
        <f>IF(J28="Y",INDEX('Evidence Register'!$F$6:$F$13,MATCH(D28&amp;"|"&amp;TEXT(C28,"YYYY-MM-DD"),'Evidence Register'!$P$6:$P$13,0)),"")</f>
        <v/>
      </c>
      <c r="N28" s="17">
        <f>IF(J28="Y",INDEX('Evidence Register'!$G$6:$G$13,MATCH(D28&amp;"|"&amp;TEXT(C28,"YYYY-MM-DD"),'Evidence Register'!$P$6:$P$13,0)),"")</f>
        <v/>
      </c>
      <c r="O28" s="17">
        <f>IF(J28="Y",INDEX('Evidence Register'!$H$6:$H$13,MATCH(D28&amp;"|"&amp;TEXT(C28,"YYYY-MM-DD"),'Evidence Register'!$P$6:$P$13,0)),"")</f>
        <v/>
      </c>
      <c r="P28" s="17">
        <f>IF(J28="Y",INDEX('Evidence Register'!$I$6:$I$13,MATCH(D28&amp;"|"&amp;TEXT(C28,"YYYY-MM-DD"),'Evidence Register'!$P$6:$P$13,0)),"")</f>
        <v/>
      </c>
      <c r="Q28" s="17">
        <f>IF(COUNTIF('Src_Offers'!$A$6:$A$1138,B28)=1,"FOUND","MISSING")</f>
        <v/>
      </c>
      <c r="R28" s="17">
        <f>IF(J28="N","NOT TESTED",IF(AND(C28=L28,F28=M28,G28=N28,H28=O28),"MATCH","MISMATCH"))</f>
        <v/>
      </c>
      <c r="S28" s="17">
        <f>IF(J28="N","NOT INDEPENDENTLY VERIFIED - PDF NOT SUPPLIED",IF(P28="N","FAIL - COVER SHEET ONLY",IF(OR(Q28="MISSING",R28="MISMATCH"),"EXCEPTION - SUPPORT PRESENT / EVENT INTEGRITY","PASS - SUPPORT VERIFIED")))</f>
        <v/>
      </c>
      <c r="T28" s="17" t="inlineStr">
        <is>
          <t>skip/offer registers; named justification PDFs</t>
        </is>
      </c>
    </row>
    <row r="29">
      <c r="A29" s="21">
        <f>'Src_Skips'!A29</f>
        <v/>
      </c>
      <c r="B29" s="21">
        <f>'Src_Skips'!B29</f>
        <v/>
      </c>
      <c r="C29" s="21">
        <f>'Src_Skips'!C29</f>
        <v/>
      </c>
      <c r="D29" s="21">
        <f>'Src_Skips'!D29</f>
        <v/>
      </c>
      <c r="E29" s="21">
        <f>IFERROR(INDEX('Src_Applicants'!$D$6:$D$2915,MATCH(D29,'Src_Applicants'!$A$6:$A$2915,0))&amp;" "&amp;INDEX('Src_Applicants'!$C$6:$C$2915,MATCH(D29,'Src_Applicants'!$A$6:$A$2915,0)),"NOT FOUND")</f>
        <v/>
      </c>
      <c r="F29" s="21">
        <f>'Src_Skips'!F29</f>
        <v/>
      </c>
      <c r="G29" s="21">
        <f>'Src_Skips'!G29</f>
        <v/>
      </c>
      <c r="H29" s="21">
        <f>'Src_Skips'!I29</f>
        <v/>
      </c>
      <c r="I29" s="21">
        <f>'Src_Skips'!K29</f>
        <v/>
      </c>
      <c r="J29" s="21">
        <f>IF(COUNTIFS('Evidence Register'!$P$6:$P$13,D29&amp;"|"&amp;TEXT(C29,"YYYY-MM-DD"),'Evidence Register'!$A$6:$A$13,"Skip file")&gt;0,"Y","N")</f>
        <v/>
      </c>
      <c r="K29" s="21">
        <f>IF(J29="Y",INDEX('Evidence Register'!$C$6:$C$13,MATCH(D29&amp;"|"&amp;TEXT(C29,"YYYY-MM-DD"),'Evidence Register'!$P$6:$P$13,0)),"")</f>
        <v/>
      </c>
      <c r="L29" s="21">
        <f>IF(J29="Y",INDEX('Evidence Register'!$E$6:$E$13,MATCH(D29&amp;"|"&amp;TEXT(C29,"YYYY-MM-DD"),'Evidence Register'!$P$6:$P$13,0)),"")</f>
        <v/>
      </c>
      <c r="M29" s="21">
        <f>IF(J29="Y",INDEX('Evidence Register'!$F$6:$F$13,MATCH(D29&amp;"|"&amp;TEXT(C29,"YYYY-MM-DD"),'Evidence Register'!$P$6:$P$13,0)),"")</f>
        <v/>
      </c>
      <c r="N29" s="21">
        <f>IF(J29="Y",INDEX('Evidence Register'!$G$6:$G$13,MATCH(D29&amp;"|"&amp;TEXT(C29,"YYYY-MM-DD"),'Evidence Register'!$P$6:$P$13,0)),"")</f>
        <v/>
      </c>
      <c r="O29" s="21">
        <f>IF(J29="Y",INDEX('Evidence Register'!$H$6:$H$13,MATCH(D29&amp;"|"&amp;TEXT(C29,"YYYY-MM-DD"),'Evidence Register'!$P$6:$P$13,0)),"")</f>
        <v/>
      </c>
      <c r="P29" s="21">
        <f>IF(J29="Y",INDEX('Evidence Register'!$I$6:$I$13,MATCH(D29&amp;"|"&amp;TEXT(C29,"YYYY-MM-DD"),'Evidence Register'!$P$6:$P$13,0)),"")</f>
        <v/>
      </c>
      <c r="Q29" s="21">
        <f>IF(COUNTIF('Src_Offers'!$A$6:$A$1138,B29)=1,"FOUND","MISSING")</f>
        <v/>
      </c>
      <c r="R29" s="21">
        <f>IF(J29="N","NOT TESTED",IF(AND(C29=L29,F29=M29,G29=N29,H29=O29),"MATCH","MISMATCH"))</f>
        <v/>
      </c>
      <c r="S29" s="21">
        <f>IF(J29="N","NOT INDEPENDENTLY VERIFIED - PDF NOT SUPPLIED",IF(P29="N","FAIL - COVER SHEET ONLY",IF(OR(Q29="MISSING",R29="MISMATCH"),"EXCEPTION - SUPPORT PRESENT / EVENT INTEGRITY","PASS - SUPPORT VERIFIED")))</f>
        <v/>
      </c>
      <c r="T29" s="21" t="inlineStr">
        <is>
          <t>skip/offer registers; named justification PDFs</t>
        </is>
      </c>
    </row>
    <row r="30">
      <c r="A30" s="17">
        <f>'Src_Skips'!A30</f>
        <v/>
      </c>
      <c r="B30" s="17">
        <f>'Src_Skips'!B30</f>
        <v/>
      </c>
      <c r="C30" s="17">
        <f>'Src_Skips'!C30</f>
        <v/>
      </c>
      <c r="D30" s="17">
        <f>'Src_Skips'!D30</f>
        <v/>
      </c>
      <c r="E30" s="17">
        <f>IFERROR(INDEX('Src_Applicants'!$D$6:$D$2915,MATCH(D30,'Src_Applicants'!$A$6:$A$2915,0))&amp;" "&amp;INDEX('Src_Applicants'!$C$6:$C$2915,MATCH(D30,'Src_Applicants'!$A$6:$A$2915,0)),"NOT FOUND")</f>
        <v/>
      </c>
      <c r="F30" s="17">
        <f>'Src_Skips'!F30</f>
        <v/>
      </c>
      <c r="G30" s="17">
        <f>'Src_Skips'!G30</f>
        <v/>
      </c>
      <c r="H30" s="17">
        <f>'Src_Skips'!I30</f>
        <v/>
      </c>
      <c r="I30" s="17">
        <f>'Src_Skips'!K30</f>
        <v/>
      </c>
      <c r="J30" s="17">
        <f>IF(COUNTIFS('Evidence Register'!$P$6:$P$13,D30&amp;"|"&amp;TEXT(C30,"YYYY-MM-DD"),'Evidence Register'!$A$6:$A$13,"Skip file")&gt;0,"Y","N")</f>
        <v/>
      </c>
      <c r="K30" s="17">
        <f>IF(J30="Y",INDEX('Evidence Register'!$C$6:$C$13,MATCH(D30&amp;"|"&amp;TEXT(C30,"YYYY-MM-DD"),'Evidence Register'!$P$6:$P$13,0)),"")</f>
        <v/>
      </c>
      <c r="L30" s="17">
        <f>IF(J30="Y",INDEX('Evidence Register'!$E$6:$E$13,MATCH(D30&amp;"|"&amp;TEXT(C30,"YYYY-MM-DD"),'Evidence Register'!$P$6:$P$13,0)),"")</f>
        <v/>
      </c>
      <c r="M30" s="17">
        <f>IF(J30="Y",INDEX('Evidence Register'!$F$6:$F$13,MATCH(D30&amp;"|"&amp;TEXT(C30,"YYYY-MM-DD"),'Evidence Register'!$P$6:$P$13,0)),"")</f>
        <v/>
      </c>
      <c r="N30" s="17">
        <f>IF(J30="Y",INDEX('Evidence Register'!$G$6:$G$13,MATCH(D30&amp;"|"&amp;TEXT(C30,"YYYY-MM-DD"),'Evidence Register'!$P$6:$P$13,0)),"")</f>
        <v/>
      </c>
      <c r="O30" s="17">
        <f>IF(J30="Y",INDEX('Evidence Register'!$H$6:$H$13,MATCH(D30&amp;"|"&amp;TEXT(C30,"YYYY-MM-DD"),'Evidence Register'!$P$6:$P$13,0)),"")</f>
        <v/>
      </c>
      <c r="P30" s="17">
        <f>IF(J30="Y",INDEX('Evidence Register'!$I$6:$I$13,MATCH(D30&amp;"|"&amp;TEXT(C30,"YYYY-MM-DD"),'Evidence Register'!$P$6:$P$13,0)),"")</f>
        <v/>
      </c>
      <c r="Q30" s="17">
        <f>IF(COUNTIF('Src_Offers'!$A$6:$A$1138,B30)=1,"FOUND","MISSING")</f>
        <v/>
      </c>
      <c r="R30" s="17">
        <f>IF(J30="N","NOT TESTED",IF(AND(C30=L30,F30=M30,G30=N30,H30=O30),"MATCH","MISMATCH"))</f>
        <v/>
      </c>
      <c r="S30" s="17">
        <f>IF(J30="N","NOT INDEPENDENTLY VERIFIED - PDF NOT SUPPLIED",IF(P30="N","FAIL - COVER SHEET ONLY",IF(OR(Q30="MISSING",R30="MISMATCH"),"EXCEPTION - SUPPORT PRESENT / EVENT INTEGRITY","PASS - SUPPORT VERIFIED")))</f>
        <v/>
      </c>
      <c r="T30" s="17" t="inlineStr">
        <is>
          <t>skip/offer registers; named justification PDFs</t>
        </is>
      </c>
    </row>
    <row r="31">
      <c r="A31" s="21">
        <f>'Src_Skips'!A31</f>
        <v/>
      </c>
      <c r="B31" s="21">
        <f>'Src_Skips'!B31</f>
        <v/>
      </c>
      <c r="C31" s="21">
        <f>'Src_Skips'!C31</f>
        <v/>
      </c>
      <c r="D31" s="21">
        <f>'Src_Skips'!D31</f>
        <v/>
      </c>
      <c r="E31" s="21">
        <f>IFERROR(INDEX('Src_Applicants'!$D$6:$D$2915,MATCH(D31,'Src_Applicants'!$A$6:$A$2915,0))&amp;" "&amp;INDEX('Src_Applicants'!$C$6:$C$2915,MATCH(D31,'Src_Applicants'!$A$6:$A$2915,0)),"NOT FOUND")</f>
        <v/>
      </c>
      <c r="F31" s="21">
        <f>'Src_Skips'!F31</f>
        <v/>
      </c>
      <c r="G31" s="21">
        <f>'Src_Skips'!G31</f>
        <v/>
      </c>
      <c r="H31" s="21">
        <f>'Src_Skips'!I31</f>
        <v/>
      </c>
      <c r="I31" s="21">
        <f>'Src_Skips'!K31</f>
        <v/>
      </c>
      <c r="J31" s="21">
        <f>IF(COUNTIFS('Evidence Register'!$P$6:$P$13,D31&amp;"|"&amp;TEXT(C31,"YYYY-MM-DD"),'Evidence Register'!$A$6:$A$13,"Skip file")&gt;0,"Y","N")</f>
        <v/>
      </c>
      <c r="K31" s="21">
        <f>IF(J31="Y",INDEX('Evidence Register'!$C$6:$C$13,MATCH(D31&amp;"|"&amp;TEXT(C31,"YYYY-MM-DD"),'Evidence Register'!$P$6:$P$13,0)),"")</f>
        <v/>
      </c>
      <c r="L31" s="21">
        <f>IF(J31="Y",INDEX('Evidence Register'!$E$6:$E$13,MATCH(D31&amp;"|"&amp;TEXT(C31,"YYYY-MM-DD"),'Evidence Register'!$P$6:$P$13,0)),"")</f>
        <v/>
      </c>
      <c r="M31" s="21">
        <f>IF(J31="Y",INDEX('Evidence Register'!$F$6:$F$13,MATCH(D31&amp;"|"&amp;TEXT(C31,"YYYY-MM-DD"),'Evidence Register'!$P$6:$P$13,0)),"")</f>
        <v/>
      </c>
      <c r="N31" s="21">
        <f>IF(J31="Y",INDEX('Evidence Register'!$G$6:$G$13,MATCH(D31&amp;"|"&amp;TEXT(C31,"YYYY-MM-DD"),'Evidence Register'!$P$6:$P$13,0)),"")</f>
        <v/>
      </c>
      <c r="O31" s="21">
        <f>IF(J31="Y",INDEX('Evidence Register'!$H$6:$H$13,MATCH(D31&amp;"|"&amp;TEXT(C31,"YYYY-MM-DD"),'Evidence Register'!$P$6:$P$13,0)),"")</f>
        <v/>
      </c>
      <c r="P31" s="21">
        <f>IF(J31="Y",INDEX('Evidence Register'!$I$6:$I$13,MATCH(D31&amp;"|"&amp;TEXT(C31,"YYYY-MM-DD"),'Evidence Register'!$P$6:$P$13,0)),"")</f>
        <v/>
      </c>
      <c r="Q31" s="21">
        <f>IF(COUNTIF('Src_Offers'!$A$6:$A$1138,B31)=1,"FOUND","MISSING")</f>
        <v/>
      </c>
      <c r="R31" s="21">
        <f>IF(J31="N","NOT TESTED",IF(AND(C31=L31,F31=M31,G31=N31,H31=O31),"MATCH","MISMATCH"))</f>
        <v/>
      </c>
      <c r="S31" s="21">
        <f>IF(J31="N","NOT INDEPENDENTLY VERIFIED - PDF NOT SUPPLIED",IF(P31="N","FAIL - COVER SHEET ONLY",IF(OR(Q31="MISSING",R31="MISMATCH"),"EXCEPTION - SUPPORT PRESENT / EVENT INTEGRITY","PASS - SUPPORT VERIFIED")))</f>
        <v/>
      </c>
      <c r="T31" s="21" t="inlineStr">
        <is>
          <t>skip/offer registers; named justification PDFs</t>
        </is>
      </c>
    </row>
    <row r="32">
      <c r="A32" s="17">
        <f>'Src_Skips'!A32</f>
        <v/>
      </c>
      <c r="B32" s="17">
        <f>'Src_Skips'!B32</f>
        <v/>
      </c>
      <c r="C32" s="17">
        <f>'Src_Skips'!C32</f>
        <v/>
      </c>
      <c r="D32" s="17">
        <f>'Src_Skips'!D32</f>
        <v/>
      </c>
      <c r="E32" s="17">
        <f>IFERROR(INDEX('Src_Applicants'!$D$6:$D$2915,MATCH(D32,'Src_Applicants'!$A$6:$A$2915,0))&amp;" "&amp;INDEX('Src_Applicants'!$C$6:$C$2915,MATCH(D32,'Src_Applicants'!$A$6:$A$2915,0)),"NOT FOUND")</f>
        <v/>
      </c>
      <c r="F32" s="17">
        <f>'Src_Skips'!F32</f>
        <v/>
      </c>
      <c r="G32" s="17">
        <f>'Src_Skips'!G32</f>
        <v/>
      </c>
      <c r="H32" s="17">
        <f>'Src_Skips'!I32</f>
        <v/>
      </c>
      <c r="I32" s="17">
        <f>'Src_Skips'!K32</f>
        <v/>
      </c>
      <c r="J32" s="17">
        <f>IF(COUNTIFS('Evidence Register'!$P$6:$P$13,D32&amp;"|"&amp;TEXT(C32,"YYYY-MM-DD"),'Evidence Register'!$A$6:$A$13,"Skip file")&gt;0,"Y","N")</f>
        <v/>
      </c>
      <c r="K32" s="17">
        <f>IF(J32="Y",INDEX('Evidence Register'!$C$6:$C$13,MATCH(D32&amp;"|"&amp;TEXT(C32,"YYYY-MM-DD"),'Evidence Register'!$P$6:$P$13,0)),"")</f>
        <v/>
      </c>
      <c r="L32" s="17">
        <f>IF(J32="Y",INDEX('Evidence Register'!$E$6:$E$13,MATCH(D32&amp;"|"&amp;TEXT(C32,"YYYY-MM-DD"),'Evidence Register'!$P$6:$P$13,0)),"")</f>
        <v/>
      </c>
      <c r="M32" s="17">
        <f>IF(J32="Y",INDEX('Evidence Register'!$F$6:$F$13,MATCH(D32&amp;"|"&amp;TEXT(C32,"YYYY-MM-DD"),'Evidence Register'!$P$6:$P$13,0)),"")</f>
        <v/>
      </c>
      <c r="N32" s="17">
        <f>IF(J32="Y",INDEX('Evidence Register'!$G$6:$G$13,MATCH(D32&amp;"|"&amp;TEXT(C32,"YYYY-MM-DD"),'Evidence Register'!$P$6:$P$13,0)),"")</f>
        <v/>
      </c>
      <c r="O32" s="17">
        <f>IF(J32="Y",INDEX('Evidence Register'!$H$6:$H$13,MATCH(D32&amp;"|"&amp;TEXT(C32,"YYYY-MM-DD"),'Evidence Register'!$P$6:$P$13,0)),"")</f>
        <v/>
      </c>
      <c r="P32" s="17">
        <f>IF(J32="Y",INDEX('Evidence Register'!$I$6:$I$13,MATCH(D32&amp;"|"&amp;TEXT(C32,"YYYY-MM-DD"),'Evidence Register'!$P$6:$P$13,0)),"")</f>
        <v/>
      </c>
      <c r="Q32" s="17">
        <f>IF(COUNTIF('Src_Offers'!$A$6:$A$1138,B32)=1,"FOUND","MISSING")</f>
        <v/>
      </c>
      <c r="R32" s="17">
        <f>IF(J32="N","NOT TESTED",IF(AND(C32=L32,F32=M32,G32=N32,H32=O32),"MATCH","MISMATCH"))</f>
        <v/>
      </c>
      <c r="S32" s="17">
        <f>IF(J32="N","NOT INDEPENDENTLY VERIFIED - PDF NOT SUPPLIED",IF(P32="N","FAIL - COVER SHEET ONLY",IF(OR(Q32="MISSING",R32="MISMATCH"),"EXCEPTION - SUPPORT PRESENT / EVENT INTEGRITY","PASS - SUPPORT VERIFIED")))</f>
        <v/>
      </c>
      <c r="T32" s="17" t="inlineStr">
        <is>
          <t>skip/offer registers; named justification PDFs</t>
        </is>
      </c>
    </row>
    <row r="33">
      <c r="A33" s="21">
        <f>'Src_Skips'!A33</f>
        <v/>
      </c>
      <c r="B33" s="21">
        <f>'Src_Skips'!B33</f>
        <v/>
      </c>
      <c r="C33" s="21">
        <f>'Src_Skips'!C33</f>
        <v/>
      </c>
      <c r="D33" s="21">
        <f>'Src_Skips'!D33</f>
        <v/>
      </c>
      <c r="E33" s="21">
        <f>IFERROR(INDEX('Src_Applicants'!$D$6:$D$2915,MATCH(D33,'Src_Applicants'!$A$6:$A$2915,0))&amp;" "&amp;INDEX('Src_Applicants'!$C$6:$C$2915,MATCH(D33,'Src_Applicants'!$A$6:$A$2915,0)),"NOT FOUND")</f>
        <v/>
      </c>
      <c r="F33" s="21">
        <f>'Src_Skips'!F33</f>
        <v/>
      </c>
      <c r="G33" s="21">
        <f>'Src_Skips'!G33</f>
        <v/>
      </c>
      <c r="H33" s="21">
        <f>'Src_Skips'!I33</f>
        <v/>
      </c>
      <c r="I33" s="21">
        <f>'Src_Skips'!K33</f>
        <v/>
      </c>
      <c r="J33" s="21">
        <f>IF(COUNTIFS('Evidence Register'!$P$6:$P$13,D33&amp;"|"&amp;TEXT(C33,"YYYY-MM-DD"),'Evidence Register'!$A$6:$A$13,"Skip file")&gt;0,"Y","N")</f>
        <v/>
      </c>
      <c r="K33" s="21">
        <f>IF(J33="Y",INDEX('Evidence Register'!$C$6:$C$13,MATCH(D33&amp;"|"&amp;TEXT(C33,"YYYY-MM-DD"),'Evidence Register'!$P$6:$P$13,0)),"")</f>
        <v/>
      </c>
      <c r="L33" s="21">
        <f>IF(J33="Y",INDEX('Evidence Register'!$E$6:$E$13,MATCH(D33&amp;"|"&amp;TEXT(C33,"YYYY-MM-DD"),'Evidence Register'!$P$6:$P$13,0)),"")</f>
        <v/>
      </c>
      <c r="M33" s="21">
        <f>IF(J33="Y",INDEX('Evidence Register'!$F$6:$F$13,MATCH(D33&amp;"|"&amp;TEXT(C33,"YYYY-MM-DD"),'Evidence Register'!$P$6:$P$13,0)),"")</f>
        <v/>
      </c>
      <c r="N33" s="21">
        <f>IF(J33="Y",INDEX('Evidence Register'!$G$6:$G$13,MATCH(D33&amp;"|"&amp;TEXT(C33,"YYYY-MM-DD"),'Evidence Register'!$P$6:$P$13,0)),"")</f>
        <v/>
      </c>
      <c r="O33" s="21">
        <f>IF(J33="Y",INDEX('Evidence Register'!$H$6:$H$13,MATCH(D33&amp;"|"&amp;TEXT(C33,"YYYY-MM-DD"),'Evidence Register'!$P$6:$P$13,0)),"")</f>
        <v/>
      </c>
      <c r="P33" s="21">
        <f>IF(J33="Y",INDEX('Evidence Register'!$I$6:$I$13,MATCH(D33&amp;"|"&amp;TEXT(C33,"YYYY-MM-DD"),'Evidence Register'!$P$6:$P$13,0)),"")</f>
        <v/>
      </c>
      <c r="Q33" s="21">
        <f>IF(COUNTIF('Src_Offers'!$A$6:$A$1138,B33)=1,"FOUND","MISSING")</f>
        <v/>
      </c>
      <c r="R33" s="21">
        <f>IF(J33="N","NOT TESTED",IF(AND(C33=L33,F33=M33,G33=N33,H33=O33),"MATCH","MISMATCH"))</f>
        <v/>
      </c>
      <c r="S33" s="21">
        <f>IF(J33="N","NOT INDEPENDENTLY VERIFIED - PDF NOT SUPPLIED",IF(P33="N","FAIL - COVER SHEET ONLY",IF(OR(Q33="MISSING",R33="MISMATCH"),"EXCEPTION - SUPPORT PRESENT / EVENT INTEGRITY","PASS - SUPPORT VERIFIED")))</f>
        <v/>
      </c>
      <c r="T33" s="21" t="inlineStr">
        <is>
          <t>skip/offer registers; named justification PDFs</t>
        </is>
      </c>
    </row>
    <row r="34">
      <c r="A34" s="17">
        <f>'Src_Skips'!A34</f>
        <v/>
      </c>
      <c r="B34" s="17">
        <f>'Src_Skips'!B34</f>
        <v/>
      </c>
      <c r="C34" s="17">
        <f>'Src_Skips'!C34</f>
        <v/>
      </c>
      <c r="D34" s="17">
        <f>'Src_Skips'!D34</f>
        <v/>
      </c>
      <c r="E34" s="17">
        <f>IFERROR(INDEX('Src_Applicants'!$D$6:$D$2915,MATCH(D34,'Src_Applicants'!$A$6:$A$2915,0))&amp;" "&amp;INDEX('Src_Applicants'!$C$6:$C$2915,MATCH(D34,'Src_Applicants'!$A$6:$A$2915,0)),"NOT FOUND")</f>
        <v/>
      </c>
      <c r="F34" s="17">
        <f>'Src_Skips'!F34</f>
        <v/>
      </c>
      <c r="G34" s="17">
        <f>'Src_Skips'!G34</f>
        <v/>
      </c>
      <c r="H34" s="17">
        <f>'Src_Skips'!I34</f>
        <v/>
      </c>
      <c r="I34" s="17">
        <f>'Src_Skips'!K34</f>
        <v/>
      </c>
      <c r="J34" s="17">
        <f>IF(COUNTIFS('Evidence Register'!$P$6:$P$13,D34&amp;"|"&amp;TEXT(C34,"YYYY-MM-DD"),'Evidence Register'!$A$6:$A$13,"Skip file")&gt;0,"Y","N")</f>
        <v/>
      </c>
      <c r="K34" s="17">
        <f>IF(J34="Y",INDEX('Evidence Register'!$C$6:$C$13,MATCH(D34&amp;"|"&amp;TEXT(C34,"YYYY-MM-DD"),'Evidence Register'!$P$6:$P$13,0)),"")</f>
        <v/>
      </c>
      <c r="L34" s="17">
        <f>IF(J34="Y",INDEX('Evidence Register'!$E$6:$E$13,MATCH(D34&amp;"|"&amp;TEXT(C34,"YYYY-MM-DD"),'Evidence Register'!$P$6:$P$13,0)),"")</f>
        <v/>
      </c>
      <c r="M34" s="17">
        <f>IF(J34="Y",INDEX('Evidence Register'!$F$6:$F$13,MATCH(D34&amp;"|"&amp;TEXT(C34,"YYYY-MM-DD"),'Evidence Register'!$P$6:$P$13,0)),"")</f>
        <v/>
      </c>
      <c r="N34" s="17">
        <f>IF(J34="Y",INDEX('Evidence Register'!$G$6:$G$13,MATCH(D34&amp;"|"&amp;TEXT(C34,"YYYY-MM-DD"),'Evidence Register'!$P$6:$P$13,0)),"")</f>
        <v/>
      </c>
      <c r="O34" s="17">
        <f>IF(J34="Y",INDEX('Evidence Register'!$H$6:$H$13,MATCH(D34&amp;"|"&amp;TEXT(C34,"YYYY-MM-DD"),'Evidence Register'!$P$6:$P$13,0)),"")</f>
        <v/>
      </c>
      <c r="P34" s="17">
        <f>IF(J34="Y",INDEX('Evidence Register'!$I$6:$I$13,MATCH(D34&amp;"|"&amp;TEXT(C34,"YYYY-MM-DD"),'Evidence Register'!$P$6:$P$13,0)),"")</f>
        <v/>
      </c>
      <c r="Q34" s="17">
        <f>IF(COUNTIF('Src_Offers'!$A$6:$A$1138,B34)=1,"FOUND","MISSING")</f>
        <v/>
      </c>
      <c r="R34" s="17">
        <f>IF(J34="N","NOT TESTED",IF(AND(C34=L34,F34=M34,G34=N34,H34=O34),"MATCH","MISMATCH"))</f>
        <v/>
      </c>
      <c r="S34" s="17">
        <f>IF(J34="N","NOT INDEPENDENTLY VERIFIED - PDF NOT SUPPLIED",IF(P34="N","FAIL - COVER SHEET ONLY",IF(OR(Q34="MISSING",R34="MISMATCH"),"EXCEPTION - SUPPORT PRESENT / EVENT INTEGRITY","PASS - SUPPORT VERIFIED")))</f>
        <v/>
      </c>
      <c r="T34" s="17" t="inlineStr">
        <is>
          <t>skip/offer registers; named justification PDFs</t>
        </is>
      </c>
    </row>
    <row r="35">
      <c r="A35" s="21">
        <f>'Src_Skips'!A35</f>
        <v/>
      </c>
      <c r="B35" s="21">
        <f>'Src_Skips'!B35</f>
        <v/>
      </c>
      <c r="C35" s="21">
        <f>'Src_Skips'!C35</f>
        <v/>
      </c>
      <c r="D35" s="21">
        <f>'Src_Skips'!D35</f>
        <v/>
      </c>
      <c r="E35" s="21">
        <f>IFERROR(INDEX('Src_Applicants'!$D$6:$D$2915,MATCH(D35,'Src_Applicants'!$A$6:$A$2915,0))&amp;" "&amp;INDEX('Src_Applicants'!$C$6:$C$2915,MATCH(D35,'Src_Applicants'!$A$6:$A$2915,0)),"NOT FOUND")</f>
        <v/>
      </c>
      <c r="F35" s="21">
        <f>'Src_Skips'!F35</f>
        <v/>
      </c>
      <c r="G35" s="21">
        <f>'Src_Skips'!G35</f>
        <v/>
      </c>
      <c r="H35" s="21">
        <f>'Src_Skips'!I35</f>
        <v/>
      </c>
      <c r="I35" s="21">
        <f>'Src_Skips'!K35</f>
        <v/>
      </c>
      <c r="J35" s="21">
        <f>IF(COUNTIFS('Evidence Register'!$P$6:$P$13,D35&amp;"|"&amp;TEXT(C35,"YYYY-MM-DD"),'Evidence Register'!$A$6:$A$13,"Skip file")&gt;0,"Y","N")</f>
        <v/>
      </c>
      <c r="K35" s="21">
        <f>IF(J35="Y",INDEX('Evidence Register'!$C$6:$C$13,MATCH(D35&amp;"|"&amp;TEXT(C35,"YYYY-MM-DD"),'Evidence Register'!$P$6:$P$13,0)),"")</f>
        <v/>
      </c>
      <c r="L35" s="21">
        <f>IF(J35="Y",INDEX('Evidence Register'!$E$6:$E$13,MATCH(D35&amp;"|"&amp;TEXT(C35,"YYYY-MM-DD"),'Evidence Register'!$P$6:$P$13,0)),"")</f>
        <v/>
      </c>
      <c r="M35" s="21">
        <f>IF(J35="Y",INDEX('Evidence Register'!$F$6:$F$13,MATCH(D35&amp;"|"&amp;TEXT(C35,"YYYY-MM-DD"),'Evidence Register'!$P$6:$P$13,0)),"")</f>
        <v/>
      </c>
      <c r="N35" s="21">
        <f>IF(J35="Y",INDEX('Evidence Register'!$G$6:$G$13,MATCH(D35&amp;"|"&amp;TEXT(C35,"YYYY-MM-DD"),'Evidence Register'!$P$6:$P$13,0)),"")</f>
        <v/>
      </c>
      <c r="O35" s="21">
        <f>IF(J35="Y",INDEX('Evidence Register'!$H$6:$H$13,MATCH(D35&amp;"|"&amp;TEXT(C35,"YYYY-MM-DD"),'Evidence Register'!$P$6:$P$13,0)),"")</f>
        <v/>
      </c>
      <c r="P35" s="21">
        <f>IF(J35="Y",INDEX('Evidence Register'!$I$6:$I$13,MATCH(D35&amp;"|"&amp;TEXT(C35,"YYYY-MM-DD"),'Evidence Register'!$P$6:$P$13,0)),"")</f>
        <v/>
      </c>
      <c r="Q35" s="21">
        <f>IF(COUNTIF('Src_Offers'!$A$6:$A$1138,B35)=1,"FOUND","MISSING")</f>
        <v/>
      </c>
      <c r="R35" s="21">
        <f>IF(J35="N","NOT TESTED",IF(AND(C35=L35,F35=M35,G35=N35,H35=O35),"MATCH","MISMATCH"))</f>
        <v/>
      </c>
      <c r="S35" s="21">
        <f>IF(J35="N","NOT INDEPENDENTLY VERIFIED - PDF NOT SUPPLIED",IF(P35="N","FAIL - COVER SHEET ONLY",IF(OR(Q35="MISSING",R35="MISMATCH"),"EXCEPTION - SUPPORT PRESENT / EVENT INTEGRITY","PASS - SUPPORT VERIFIED")))</f>
        <v/>
      </c>
      <c r="T35" s="21" t="inlineStr">
        <is>
          <t>skip/offer registers; named justification PDFs</t>
        </is>
      </c>
    </row>
    <row r="36">
      <c r="A36" s="17">
        <f>'Src_Skips'!A36</f>
        <v/>
      </c>
      <c r="B36" s="17">
        <f>'Src_Skips'!B36</f>
        <v/>
      </c>
      <c r="C36" s="17">
        <f>'Src_Skips'!C36</f>
        <v/>
      </c>
      <c r="D36" s="17">
        <f>'Src_Skips'!D36</f>
        <v/>
      </c>
      <c r="E36" s="17">
        <f>IFERROR(INDEX('Src_Applicants'!$D$6:$D$2915,MATCH(D36,'Src_Applicants'!$A$6:$A$2915,0))&amp;" "&amp;INDEX('Src_Applicants'!$C$6:$C$2915,MATCH(D36,'Src_Applicants'!$A$6:$A$2915,0)),"NOT FOUND")</f>
        <v/>
      </c>
      <c r="F36" s="17">
        <f>'Src_Skips'!F36</f>
        <v/>
      </c>
      <c r="G36" s="17">
        <f>'Src_Skips'!G36</f>
        <v/>
      </c>
      <c r="H36" s="17">
        <f>'Src_Skips'!I36</f>
        <v/>
      </c>
      <c r="I36" s="17">
        <f>'Src_Skips'!K36</f>
        <v/>
      </c>
      <c r="J36" s="17">
        <f>IF(COUNTIFS('Evidence Register'!$P$6:$P$13,D36&amp;"|"&amp;TEXT(C36,"YYYY-MM-DD"),'Evidence Register'!$A$6:$A$13,"Skip file")&gt;0,"Y","N")</f>
        <v/>
      </c>
      <c r="K36" s="17">
        <f>IF(J36="Y",INDEX('Evidence Register'!$C$6:$C$13,MATCH(D36&amp;"|"&amp;TEXT(C36,"YYYY-MM-DD"),'Evidence Register'!$P$6:$P$13,0)),"")</f>
        <v/>
      </c>
      <c r="L36" s="17">
        <f>IF(J36="Y",INDEX('Evidence Register'!$E$6:$E$13,MATCH(D36&amp;"|"&amp;TEXT(C36,"YYYY-MM-DD"),'Evidence Register'!$P$6:$P$13,0)),"")</f>
        <v/>
      </c>
      <c r="M36" s="17">
        <f>IF(J36="Y",INDEX('Evidence Register'!$F$6:$F$13,MATCH(D36&amp;"|"&amp;TEXT(C36,"YYYY-MM-DD"),'Evidence Register'!$P$6:$P$13,0)),"")</f>
        <v/>
      </c>
      <c r="N36" s="17">
        <f>IF(J36="Y",INDEX('Evidence Register'!$G$6:$G$13,MATCH(D36&amp;"|"&amp;TEXT(C36,"YYYY-MM-DD"),'Evidence Register'!$P$6:$P$13,0)),"")</f>
        <v/>
      </c>
      <c r="O36" s="17">
        <f>IF(J36="Y",INDEX('Evidence Register'!$H$6:$H$13,MATCH(D36&amp;"|"&amp;TEXT(C36,"YYYY-MM-DD"),'Evidence Register'!$P$6:$P$13,0)),"")</f>
        <v/>
      </c>
      <c r="P36" s="17">
        <f>IF(J36="Y",INDEX('Evidence Register'!$I$6:$I$13,MATCH(D36&amp;"|"&amp;TEXT(C36,"YYYY-MM-DD"),'Evidence Register'!$P$6:$P$13,0)),"")</f>
        <v/>
      </c>
      <c r="Q36" s="17">
        <f>IF(COUNTIF('Src_Offers'!$A$6:$A$1138,B36)=1,"FOUND","MISSING")</f>
        <v/>
      </c>
      <c r="R36" s="17">
        <f>IF(J36="N","NOT TESTED",IF(AND(C36=L36,F36=M36,G36=N36,H36=O36),"MATCH","MISMATCH"))</f>
        <v/>
      </c>
      <c r="S36" s="17">
        <f>IF(J36="N","NOT INDEPENDENTLY VERIFIED - PDF NOT SUPPLIED",IF(P36="N","FAIL - COVER SHEET ONLY",IF(OR(Q36="MISSING",R36="MISMATCH"),"EXCEPTION - SUPPORT PRESENT / EVENT INTEGRITY","PASS - SUPPORT VERIFIED")))</f>
        <v/>
      </c>
      <c r="T36" s="17" t="inlineStr">
        <is>
          <t>skip/offer registers; named justification PDFs</t>
        </is>
      </c>
    </row>
    <row r="37">
      <c r="A37" s="21">
        <f>'Src_Skips'!A37</f>
        <v/>
      </c>
      <c r="B37" s="21">
        <f>'Src_Skips'!B37</f>
        <v/>
      </c>
      <c r="C37" s="21">
        <f>'Src_Skips'!C37</f>
        <v/>
      </c>
      <c r="D37" s="21">
        <f>'Src_Skips'!D37</f>
        <v/>
      </c>
      <c r="E37" s="21">
        <f>IFERROR(INDEX('Src_Applicants'!$D$6:$D$2915,MATCH(D37,'Src_Applicants'!$A$6:$A$2915,0))&amp;" "&amp;INDEX('Src_Applicants'!$C$6:$C$2915,MATCH(D37,'Src_Applicants'!$A$6:$A$2915,0)),"NOT FOUND")</f>
        <v/>
      </c>
      <c r="F37" s="21">
        <f>'Src_Skips'!F37</f>
        <v/>
      </c>
      <c r="G37" s="21">
        <f>'Src_Skips'!G37</f>
        <v/>
      </c>
      <c r="H37" s="21">
        <f>'Src_Skips'!I37</f>
        <v/>
      </c>
      <c r="I37" s="21">
        <f>'Src_Skips'!K37</f>
        <v/>
      </c>
      <c r="J37" s="21">
        <f>IF(COUNTIFS('Evidence Register'!$P$6:$P$13,D37&amp;"|"&amp;TEXT(C37,"YYYY-MM-DD"),'Evidence Register'!$A$6:$A$13,"Skip file")&gt;0,"Y","N")</f>
        <v/>
      </c>
      <c r="K37" s="21">
        <f>IF(J37="Y",INDEX('Evidence Register'!$C$6:$C$13,MATCH(D37&amp;"|"&amp;TEXT(C37,"YYYY-MM-DD"),'Evidence Register'!$P$6:$P$13,0)),"")</f>
        <v/>
      </c>
      <c r="L37" s="21">
        <f>IF(J37="Y",INDEX('Evidence Register'!$E$6:$E$13,MATCH(D37&amp;"|"&amp;TEXT(C37,"YYYY-MM-DD"),'Evidence Register'!$P$6:$P$13,0)),"")</f>
        <v/>
      </c>
      <c r="M37" s="21">
        <f>IF(J37="Y",INDEX('Evidence Register'!$F$6:$F$13,MATCH(D37&amp;"|"&amp;TEXT(C37,"YYYY-MM-DD"),'Evidence Register'!$P$6:$P$13,0)),"")</f>
        <v/>
      </c>
      <c r="N37" s="21">
        <f>IF(J37="Y",INDEX('Evidence Register'!$G$6:$G$13,MATCH(D37&amp;"|"&amp;TEXT(C37,"YYYY-MM-DD"),'Evidence Register'!$P$6:$P$13,0)),"")</f>
        <v/>
      </c>
      <c r="O37" s="21">
        <f>IF(J37="Y",INDEX('Evidence Register'!$H$6:$H$13,MATCH(D37&amp;"|"&amp;TEXT(C37,"YYYY-MM-DD"),'Evidence Register'!$P$6:$P$13,0)),"")</f>
        <v/>
      </c>
      <c r="P37" s="21">
        <f>IF(J37="Y",INDEX('Evidence Register'!$I$6:$I$13,MATCH(D37&amp;"|"&amp;TEXT(C37,"YYYY-MM-DD"),'Evidence Register'!$P$6:$P$13,0)),"")</f>
        <v/>
      </c>
      <c r="Q37" s="21">
        <f>IF(COUNTIF('Src_Offers'!$A$6:$A$1138,B37)=1,"FOUND","MISSING")</f>
        <v/>
      </c>
      <c r="R37" s="21">
        <f>IF(J37="N","NOT TESTED",IF(AND(C37=L37,F37=M37,G37=N37,H37=O37),"MATCH","MISMATCH"))</f>
        <v/>
      </c>
      <c r="S37" s="21">
        <f>IF(J37="N","NOT INDEPENDENTLY VERIFIED - PDF NOT SUPPLIED",IF(P37="N","FAIL - COVER SHEET ONLY",IF(OR(Q37="MISSING",R37="MISMATCH"),"EXCEPTION - SUPPORT PRESENT / EVENT INTEGRITY","PASS - SUPPORT VERIFIED")))</f>
        <v/>
      </c>
      <c r="T37" s="21" t="inlineStr">
        <is>
          <t>skip/offer registers; named justification PDFs</t>
        </is>
      </c>
    </row>
    <row r="38">
      <c r="A38" s="17">
        <f>'Src_Skips'!A38</f>
        <v/>
      </c>
      <c r="B38" s="17">
        <f>'Src_Skips'!B38</f>
        <v/>
      </c>
      <c r="C38" s="17">
        <f>'Src_Skips'!C38</f>
        <v/>
      </c>
      <c r="D38" s="17">
        <f>'Src_Skips'!D38</f>
        <v/>
      </c>
      <c r="E38" s="17">
        <f>IFERROR(INDEX('Src_Applicants'!$D$6:$D$2915,MATCH(D38,'Src_Applicants'!$A$6:$A$2915,0))&amp;" "&amp;INDEX('Src_Applicants'!$C$6:$C$2915,MATCH(D38,'Src_Applicants'!$A$6:$A$2915,0)),"NOT FOUND")</f>
        <v/>
      </c>
      <c r="F38" s="17">
        <f>'Src_Skips'!F38</f>
        <v/>
      </c>
      <c r="G38" s="17">
        <f>'Src_Skips'!G38</f>
        <v/>
      </c>
      <c r="H38" s="17">
        <f>'Src_Skips'!I38</f>
        <v/>
      </c>
      <c r="I38" s="17">
        <f>'Src_Skips'!K38</f>
        <v/>
      </c>
      <c r="J38" s="17">
        <f>IF(COUNTIFS('Evidence Register'!$P$6:$P$13,D38&amp;"|"&amp;TEXT(C38,"YYYY-MM-DD"),'Evidence Register'!$A$6:$A$13,"Skip file")&gt;0,"Y","N")</f>
        <v/>
      </c>
      <c r="K38" s="17">
        <f>IF(J38="Y",INDEX('Evidence Register'!$C$6:$C$13,MATCH(D38&amp;"|"&amp;TEXT(C38,"YYYY-MM-DD"),'Evidence Register'!$P$6:$P$13,0)),"")</f>
        <v/>
      </c>
      <c r="L38" s="17">
        <f>IF(J38="Y",INDEX('Evidence Register'!$E$6:$E$13,MATCH(D38&amp;"|"&amp;TEXT(C38,"YYYY-MM-DD"),'Evidence Register'!$P$6:$P$13,0)),"")</f>
        <v/>
      </c>
      <c r="M38" s="17">
        <f>IF(J38="Y",INDEX('Evidence Register'!$F$6:$F$13,MATCH(D38&amp;"|"&amp;TEXT(C38,"YYYY-MM-DD"),'Evidence Register'!$P$6:$P$13,0)),"")</f>
        <v/>
      </c>
      <c r="N38" s="17">
        <f>IF(J38="Y",INDEX('Evidence Register'!$G$6:$G$13,MATCH(D38&amp;"|"&amp;TEXT(C38,"YYYY-MM-DD"),'Evidence Register'!$P$6:$P$13,0)),"")</f>
        <v/>
      </c>
      <c r="O38" s="17">
        <f>IF(J38="Y",INDEX('Evidence Register'!$H$6:$H$13,MATCH(D38&amp;"|"&amp;TEXT(C38,"YYYY-MM-DD"),'Evidence Register'!$P$6:$P$13,0)),"")</f>
        <v/>
      </c>
      <c r="P38" s="17">
        <f>IF(J38="Y",INDEX('Evidence Register'!$I$6:$I$13,MATCH(D38&amp;"|"&amp;TEXT(C38,"YYYY-MM-DD"),'Evidence Register'!$P$6:$P$13,0)),"")</f>
        <v/>
      </c>
      <c r="Q38" s="17">
        <f>IF(COUNTIF('Src_Offers'!$A$6:$A$1138,B38)=1,"FOUND","MISSING")</f>
        <v/>
      </c>
      <c r="R38" s="17">
        <f>IF(J38="N","NOT TESTED",IF(AND(C38=L38,F38=M38,G38=N38,H38=O38),"MATCH","MISMATCH"))</f>
        <v/>
      </c>
      <c r="S38" s="17">
        <f>IF(J38="N","NOT INDEPENDENTLY VERIFIED - PDF NOT SUPPLIED",IF(P38="N","FAIL - COVER SHEET ONLY",IF(OR(Q38="MISSING",R38="MISMATCH"),"EXCEPTION - SUPPORT PRESENT / EVENT INTEGRITY","PASS - SUPPORT VERIFIED")))</f>
        <v/>
      </c>
      <c r="T38" s="17" t="inlineStr">
        <is>
          <t>skip/offer registers; named justification PDFs</t>
        </is>
      </c>
    </row>
    <row r="39">
      <c r="A39" s="21">
        <f>'Src_Skips'!A39</f>
        <v/>
      </c>
      <c r="B39" s="21">
        <f>'Src_Skips'!B39</f>
        <v/>
      </c>
      <c r="C39" s="21">
        <f>'Src_Skips'!C39</f>
        <v/>
      </c>
      <c r="D39" s="21">
        <f>'Src_Skips'!D39</f>
        <v/>
      </c>
      <c r="E39" s="21">
        <f>IFERROR(INDEX('Src_Applicants'!$D$6:$D$2915,MATCH(D39,'Src_Applicants'!$A$6:$A$2915,0))&amp;" "&amp;INDEX('Src_Applicants'!$C$6:$C$2915,MATCH(D39,'Src_Applicants'!$A$6:$A$2915,0)),"NOT FOUND")</f>
        <v/>
      </c>
      <c r="F39" s="21">
        <f>'Src_Skips'!F39</f>
        <v/>
      </c>
      <c r="G39" s="21">
        <f>'Src_Skips'!G39</f>
        <v/>
      </c>
      <c r="H39" s="21">
        <f>'Src_Skips'!I39</f>
        <v/>
      </c>
      <c r="I39" s="21">
        <f>'Src_Skips'!K39</f>
        <v/>
      </c>
      <c r="J39" s="21">
        <f>IF(COUNTIFS('Evidence Register'!$P$6:$P$13,D39&amp;"|"&amp;TEXT(C39,"YYYY-MM-DD"),'Evidence Register'!$A$6:$A$13,"Skip file")&gt;0,"Y","N")</f>
        <v/>
      </c>
      <c r="K39" s="21">
        <f>IF(J39="Y",INDEX('Evidence Register'!$C$6:$C$13,MATCH(D39&amp;"|"&amp;TEXT(C39,"YYYY-MM-DD"),'Evidence Register'!$P$6:$P$13,0)),"")</f>
        <v/>
      </c>
      <c r="L39" s="21">
        <f>IF(J39="Y",INDEX('Evidence Register'!$E$6:$E$13,MATCH(D39&amp;"|"&amp;TEXT(C39,"YYYY-MM-DD"),'Evidence Register'!$P$6:$P$13,0)),"")</f>
        <v/>
      </c>
      <c r="M39" s="21">
        <f>IF(J39="Y",INDEX('Evidence Register'!$F$6:$F$13,MATCH(D39&amp;"|"&amp;TEXT(C39,"YYYY-MM-DD"),'Evidence Register'!$P$6:$P$13,0)),"")</f>
        <v/>
      </c>
      <c r="N39" s="21">
        <f>IF(J39="Y",INDEX('Evidence Register'!$G$6:$G$13,MATCH(D39&amp;"|"&amp;TEXT(C39,"YYYY-MM-DD"),'Evidence Register'!$P$6:$P$13,0)),"")</f>
        <v/>
      </c>
      <c r="O39" s="21">
        <f>IF(J39="Y",INDEX('Evidence Register'!$H$6:$H$13,MATCH(D39&amp;"|"&amp;TEXT(C39,"YYYY-MM-DD"),'Evidence Register'!$P$6:$P$13,0)),"")</f>
        <v/>
      </c>
      <c r="P39" s="21">
        <f>IF(J39="Y",INDEX('Evidence Register'!$I$6:$I$13,MATCH(D39&amp;"|"&amp;TEXT(C39,"YYYY-MM-DD"),'Evidence Register'!$P$6:$P$13,0)),"")</f>
        <v/>
      </c>
      <c r="Q39" s="21">
        <f>IF(COUNTIF('Src_Offers'!$A$6:$A$1138,B39)=1,"FOUND","MISSING")</f>
        <v/>
      </c>
      <c r="R39" s="21">
        <f>IF(J39="N","NOT TESTED",IF(AND(C39=L39,F39=M39,G39=N39,H39=O39),"MATCH","MISMATCH"))</f>
        <v/>
      </c>
      <c r="S39" s="21">
        <f>IF(J39="N","NOT INDEPENDENTLY VERIFIED - PDF NOT SUPPLIED",IF(P39="N","FAIL - COVER SHEET ONLY",IF(OR(Q39="MISSING",R39="MISMATCH"),"EXCEPTION - SUPPORT PRESENT / EVENT INTEGRITY","PASS - SUPPORT VERIFIED")))</f>
        <v/>
      </c>
      <c r="T39" s="21" t="inlineStr">
        <is>
          <t>skip/offer registers; named justification PDFs</t>
        </is>
      </c>
    </row>
    <row r="40">
      <c r="A40" s="17">
        <f>'Src_Skips'!A40</f>
        <v/>
      </c>
      <c r="B40" s="17">
        <f>'Src_Skips'!B40</f>
        <v/>
      </c>
      <c r="C40" s="17">
        <f>'Src_Skips'!C40</f>
        <v/>
      </c>
      <c r="D40" s="17">
        <f>'Src_Skips'!D40</f>
        <v/>
      </c>
      <c r="E40" s="17">
        <f>IFERROR(INDEX('Src_Applicants'!$D$6:$D$2915,MATCH(D40,'Src_Applicants'!$A$6:$A$2915,0))&amp;" "&amp;INDEX('Src_Applicants'!$C$6:$C$2915,MATCH(D40,'Src_Applicants'!$A$6:$A$2915,0)),"NOT FOUND")</f>
        <v/>
      </c>
      <c r="F40" s="17">
        <f>'Src_Skips'!F40</f>
        <v/>
      </c>
      <c r="G40" s="17">
        <f>'Src_Skips'!G40</f>
        <v/>
      </c>
      <c r="H40" s="17">
        <f>'Src_Skips'!I40</f>
        <v/>
      </c>
      <c r="I40" s="17">
        <f>'Src_Skips'!K40</f>
        <v/>
      </c>
      <c r="J40" s="17">
        <f>IF(COUNTIFS('Evidence Register'!$P$6:$P$13,D40&amp;"|"&amp;TEXT(C40,"YYYY-MM-DD"),'Evidence Register'!$A$6:$A$13,"Skip file")&gt;0,"Y","N")</f>
        <v/>
      </c>
      <c r="K40" s="17">
        <f>IF(J40="Y",INDEX('Evidence Register'!$C$6:$C$13,MATCH(D40&amp;"|"&amp;TEXT(C40,"YYYY-MM-DD"),'Evidence Register'!$P$6:$P$13,0)),"")</f>
        <v/>
      </c>
      <c r="L40" s="17">
        <f>IF(J40="Y",INDEX('Evidence Register'!$E$6:$E$13,MATCH(D40&amp;"|"&amp;TEXT(C40,"YYYY-MM-DD"),'Evidence Register'!$P$6:$P$13,0)),"")</f>
        <v/>
      </c>
      <c r="M40" s="17">
        <f>IF(J40="Y",INDEX('Evidence Register'!$F$6:$F$13,MATCH(D40&amp;"|"&amp;TEXT(C40,"YYYY-MM-DD"),'Evidence Register'!$P$6:$P$13,0)),"")</f>
        <v/>
      </c>
      <c r="N40" s="17">
        <f>IF(J40="Y",INDEX('Evidence Register'!$G$6:$G$13,MATCH(D40&amp;"|"&amp;TEXT(C40,"YYYY-MM-DD"),'Evidence Register'!$P$6:$P$13,0)),"")</f>
        <v/>
      </c>
      <c r="O40" s="17">
        <f>IF(J40="Y",INDEX('Evidence Register'!$H$6:$H$13,MATCH(D40&amp;"|"&amp;TEXT(C40,"YYYY-MM-DD"),'Evidence Register'!$P$6:$P$13,0)),"")</f>
        <v/>
      </c>
      <c r="P40" s="17">
        <f>IF(J40="Y",INDEX('Evidence Register'!$I$6:$I$13,MATCH(D40&amp;"|"&amp;TEXT(C40,"YYYY-MM-DD"),'Evidence Register'!$P$6:$P$13,0)),"")</f>
        <v/>
      </c>
      <c r="Q40" s="17">
        <f>IF(COUNTIF('Src_Offers'!$A$6:$A$1138,B40)=1,"FOUND","MISSING")</f>
        <v/>
      </c>
      <c r="R40" s="17">
        <f>IF(J40="N","NOT TESTED",IF(AND(C40=L40,F40=M40,G40=N40,H40=O40),"MATCH","MISMATCH"))</f>
        <v/>
      </c>
      <c r="S40" s="17">
        <f>IF(J40="N","NOT INDEPENDENTLY VERIFIED - PDF NOT SUPPLIED",IF(P40="N","FAIL - COVER SHEET ONLY",IF(OR(Q40="MISSING",R40="MISMATCH"),"EXCEPTION - SUPPORT PRESENT / EVENT INTEGRITY","PASS - SUPPORT VERIFIED")))</f>
        <v/>
      </c>
      <c r="T40" s="17" t="inlineStr">
        <is>
          <t>skip/offer registers; named justification PDFs</t>
        </is>
      </c>
    </row>
    <row r="41">
      <c r="A41" s="21">
        <f>'Src_Skips'!A41</f>
        <v/>
      </c>
      <c r="B41" s="21">
        <f>'Src_Skips'!B41</f>
        <v/>
      </c>
      <c r="C41" s="21">
        <f>'Src_Skips'!C41</f>
        <v/>
      </c>
      <c r="D41" s="21">
        <f>'Src_Skips'!D41</f>
        <v/>
      </c>
      <c r="E41" s="21">
        <f>IFERROR(INDEX('Src_Applicants'!$D$6:$D$2915,MATCH(D41,'Src_Applicants'!$A$6:$A$2915,0))&amp;" "&amp;INDEX('Src_Applicants'!$C$6:$C$2915,MATCH(D41,'Src_Applicants'!$A$6:$A$2915,0)),"NOT FOUND")</f>
        <v/>
      </c>
      <c r="F41" s="21">
        <f>'Src_Skips'!F41</f>
        <v/>
      </c>
      <c r="G41" s="21">
        <f>'Src_Skips'!G41</f>
        <v/>
      </c>
      <c r="H41" s="21">
        <f>'Src_Skips'!I41</f>
        <v/>
      </c>
      <c r="I41" s="21">
        <f>'Src_Skips'!K41</f>
        <v/>
      </c>
      <c r="J41" s="21">
        <f>IF(COUNTIFS('Evidence Register'!$P$6:$P$13,D41&amp;"|"&amp;TEXT(C41,"YYYY-MM-DD"),'Evidence Register'!$A$6:$A$13,"Skip file")&gt;0,"Y","N")</f>
        <v/>
      </c>
      <c r="K41" s="21">
        <f>IF(J41="Y",INDEX('Evidence Register'!$C$6:$C$13,MATCH(D41&amp;"|"&amp;TEXT(C41,"YYYY-MM-DD"),'Evidence Register'!$P$6:$P$13,0)),"")</f>
        <v/>
      </c>
      <c r="L41" s="21">
        <f>IF(J41="Y",INDEX('Evidence Register'!$E$6:$E$13,MATCH(D41&amp;"|"&amp;TEXT(C41,"YYYY-MM-DD"),'Evidence Register'!$P$6:$P$13,0)),"")</f>
        <v/>
      </c>
      <c r="M41" s="21">
        <f>IF(J41="Y",INDEX('Evidence Register'!$F$6:$F$13,MATCH(D41&amp;"|"&amp;TEXT(C41,"YYYY-MM-DD"),'Evidence Register'!$P$6:$P$13,0)),"")</f>
        <v/>
      </c>
      <c r="N41" s="21">
        <f>IF(J41="Y",INDEX('Evidence Register'!$G$6:$G$13,MATCH(D41&amp;"|"&amp;TEXT(C41,"YYYY-MM-DD"),'Evidence Register'!$P$6:$P$13,0)),"")</f>
        <v/>
      </c>
      <c r="O41" s="21">
        <f>IF(J41="Y",INDEX('Evidence Register'!$H$6:$H$13,MATCH(D41&amp;"|"&amp;TEXT(C41,"YYYY-MM-DD"),'Evidence Register'!$P$6:$P$13,0)),"")</f>
        <v/>
      </c>
      <c r="P41" s="21">
        <f>IF(J41="Y",INDEX('Evidence Register'!$I$6:$I$13,MATCH(D41&amp;"|"&amp;TEXT(C41,"YYYY-MM-DD"),'Evidence Register'!$P$6:$P$13,0)),"")</f>
        <v/>
      </c>
      <c r="Q41" s="21">
        <f>IF(COUNTIF('Src_Offers'!$A$6:$A$1138,B41)=1,"FOUND","MISSING")</f>
        <v/>
      </c>
      <c r="R41" s="21">
        <f>IF(J41="N","NOT TESTED",IF(AND(C41=L41,F41=M41,G41=N41,H41=O41),"MATCH","MISMATCH"))</f>
        <v/>
      </c>
      <c r="S41" s="21">
        <f>IF(J41="N","NOT INDEPENDENTLY VERIFIED - PDF NOT SUPPLIED",IF(P41="N","FAIL - COVER SHEET ONLY",IF(OR(Q41="MISSING",R41="MISMATCH"),"EXCEPTION - SUPPORT PRESENT / EVENT INTEGRITY","PASS - SUPPORT VERIFIED")))</f>
        <v/>
      </c>
      <c r="T41" s="21" t="inlineStr">
        <is>
          <t>skip/offer registers; named justification PDFs</t>
        </is>
      </c>
    </row>
    <row r="42">
      <c r="A42" s="17">
        <f>'Src_Skips'!A42</f>
        <v/>
      </c>
      <c r="B42" s="17">
        <f>'Src_Skips'!B42</f>
        <v/>
      </c>
      <c r="C42" s="17">
        <f>'Src_Skips'!C42</f>
        <v/>
      </c>
      <c r="D42" s="17">
        <f>'Src_Skips'!D42</f>
        <v/>
      </c>
      <c r="E42" s="17">
        <f>IFERROR(INDEX('Src_Applicants'!$D$6:$D$2915,MATCH(D42,'Src_Applicants'!$A$6:$A$2915,0))&amp;" "&amp;INDEX('Src_Applicants'!$C$6:$C$2915,MATCH(D42,'Src_Applicants'!$A$6:$A$2915,0)),"NOT FOUND")</f>
        <v/>
      </c>
      <c r="F42" s="17">
        <f>'Src_Skips'!F42</f>
        <v/>
      </c>
      <c r="G42" s="17">
        <f>'Src_Skips'!G42</f>
        <v/>
      </c>
      <c r="H42" s="17">
        <f>'Src_Skips'!I42</f>
        <v/>
      </c>
      <c r="I42" s="17">
        <f>'Src_Skips'!K42</f>
        <v/>
      </c>
      <c r="J42" s="17">
        <f>IF(COUNTIFS('Evidence Register'!$P$6:$P$13,D42&amp;"|"&amp;TEXT(C42,"YYYY-MM-DD"),'Evidence Register'!$A$6:$A$13,"Skip file")&gt;0,"Y","N")</f>
        <v/>
      </c>
      <c r="K42" s="17">
        <f>IF(J42="Y",INDEX('Evidence Register'!$C$6:$C$13,MATCH(D42&amp;"|"&amp;TEXT(C42,"YYYY-MM-DD"),'Evidence Register'!$P$6:$P$13,0)),"")</f>
        <v/>
      </c>
      <c r="L42" s="17">
        <f>IF(J42="Y",INDEX('Evidence Register'!$E$6:$E$13,MATCH(D42&amp;"|"&amp;TEXT(C42,"YYYY-MM-DD"),'Evidence Register'!$P$6:$P$13,0)),"")</f>
        <v/>
      </c>
      <c r="M42" s="17">
        <f>IF(J42="Y",INDEX('Evidence Register'!$F$6:$F$13,MATCH(D42&amp;"|"&amp;TEXT(C42,"YYYY-MM-DD"),'Evidence Register'!$P$6:$P$13,0)),"")</f>
        <v/>
      </c>
      <c r="N42" s="17">
        <f>IF(J42="Y",INDEX('Evidence Register'!$G$6:$G$13,MATCH(D42&amp;"|"&amp;TEXT(C42,"YYYY-MM-DD"),'Evidence Register'!$P$6:$P$13,0)),"")</f>
        <v/>
      </c>
      <c r="O42" s="17">
        <f>IF(J42="Y",INDEX('Evidence Register'!$H$6:$H$13,MATCH(D42&amp;"|"&amp;TEXT(C42,"YYYY-MM-DD"),'Evidence Register'!$P$6:$P$13,0)),"")</f>
        <v/>
      </c>
      <c r="P42" s="17">
        <f>IF(J42="Y",INDEX('Evidence Register'!$I$6:$I$13,MATCH(D42&amp;"|"&amp;TEXT(C42,"YYYY-MM-DD"),'Evidence Register'!$P$6:$P$13,0)),"")</f>
        <v/>
      </c>
      <c r="Q42" s="17">
        <f>IF(COUNTIF('Src_Offers'!$A$6:$A$1138,B42)=1,"FOUND","MISSING")</f>
        <v/>
      </c>
      <c r="R42" s="17">
        <f>IF(J42="N","NOT TESTED",IF(AND(C42=L42,F42=M42,G42=N42,H42=O42),"MATCH","MISMATCH"))</f>
        <v/>
      </c>
      <c r="S42" s="17">
        <f>IF(J42="N","NOT INDEPENDENTLY VERIFIED - PDF NOT SUPPLIED",IF(P42="N","FAIL - COVER SHEET ONLY",IF(OR(Q42="MISSING",R42="MISMATCH"),"EXCEPTION - SUPPORT PRESENT / EVENT INTEGRITY","PASS - SUPPORT VERIFIED")))</f>
        <v/>
      </c>
      <c r="T42" s="17" t="inlineStr">
        <is>
          <t>skip/offer registers; named justification PDFs</t>
        </is>
      </c>
    </row>
    <row r="43">
      <c r="A43" s="21">
        <f>'Src_Skips'!A43</f>
        <v/>
      </c>
      <c r="B43" s="21">
        <f>'Src_Skips'!B43</f>
        <v/>
      </c>
      <c r="C43" s="21">
        <f>'Src_Skips'!C43</f>
        <v/>
      </c>
      <c r="D43" s="21">
        <f>'Src_Skips'!D43</f>
        <v/>
      </c>
      <c r="E43" s="21">
        <f>IFERROR(INDEX('Src_Applicants'!$D$6:$D$2915,MATCH(D43,'Src_Applicants'!$A$6:$A$2915,0))&amp;" "&amp;INDEX('Src_Applicants'!$C$6:$C$2915,MATCH(D43,'Src_Applicants'!$A$6:$A$2915,0)),"NOT FOUND")</f>
        <v/>
      </c>
      <c r="F43" s="21">
        <f>'Src_Skips'!F43</f>
        <v/>
      </c>
      <c r="G43" s="21">
        <f>'Src_Skips'!G43</f>
        <v/>
      </c>
      <c r="H43" s="21">
        <f>'Src_Skips'!I43</f>
        <v/>
      </c>
      <c r="I43" s="21">
        <f>'Src_Skips'!K43</f>
        <v/>
      </c>
      <c r="J43" s="21">
        <f>IF(COUNTIFS('Evidence Register'!$P$6:$P$13,D43&amp;"|"&amp;TEXT(C43,"YYYY-MM-DD"),'Evidence Register'!$A$6:$A$13,"Skip file")&gt;0,"Y","N")</f>
        <v/>
      </c>
      <c r="K43" s="21">
        <f>IF(J43="Y",INDEX('Evidence Register'!$C$6:$C$13,MATCH(D43&amp;"|"&amp;TEXT(C43,"YYYY-MM-DD"),'Evidence Register'!$P$6:$P$13,0)),"")</f>
        <v/>
      </c>
      <c r="L43" s="21">
        <f>IF(J43="Y",INDEX('Evidence Register'!$E$6:$E$13,MATCH(D43&amp;"|"&amp;TEXT(C43,"YYYY-MM-DD"),'Evidence Register'!$P$6:$P$13,0)),"")</f>
        <v/>
      </c>
      <c r="M43" s="21">
        <f>IF(J43="Y",INDEX('Evidence Register'!$F$6:$F$13,MATCH(D43&amp;"|"&amp;TEXT(C43,"YYYY-MM-DD"),'Evidence Register'!$P$6:$P$13,0)),"")</f>
        <v/>
      </c>
      <c r="N43" s="21">
        <f>IF(J43="Y",INDEX('Evidence Register'!$G$6:$G$13,MATCH(D43&amp;"|"&amp;TEXT(C43,"YYYY-MM-DD"),'Evidence Register'!$P$6:$P$13,0)),"")</f>
        <v/>
      </c>
      <c r="O43" s="21">
        <f>IF(J43="Y",INDEX('Evidence Register'!$H$6:$H$13,MATCH(D43&amp;"|"&amp;TEXT(C43,"YYYY-MM-DD"),'Evidence Register'!$P$6:$P$13,0)),"")</f>
        <v/>
      </c>
      <c r="P43" s="21">
        <f>IF(J43="Y",INDEX('Evidence Register'!$I$6:$I$13,MATCH(D43&amp;"|"&amp;TEXT(C43,"YYYY-MM-DD"),'Evidence Register'!$P$6:$P$13,0)),"")</f>
        <v/>
      </c>
      <c r="Q43" s="21">
        <f>IF(COUNTIF('Src_Offers'!$A$6:$A$1138,B43)=1,"FOUND","MISSING")</f>
        <v/>
      </c>
      <c r="R43" s="21">
        <f>IF(J43="N","NOT TESTED",IF(AND(C43=L43,F43=M43,G43=N43,H43=O43),"MATCH","MISMATCH"))</f>
        <v/>
      </c>
      <c r="S43" s="21">
        <f>IF(J43="N","NOT INDEPENDENTLY VERIFIED - PDF NOT SUPPLIED",IF(P43="N","FAIL - COVER SHEET ONLY",IF(OR(Q43="MISSING",R43="MISMATCH"),"EXCEPTION - SUPPORT PRESENT / EVENT INTEGRITY","PASS - SUPPORT VERIFIED")))</f>
        <v/>
      </c>
      <c r="T43" s="21" t="inlineStr">
        <is>
          <t>skip/offer registers; named justification PDFs</t>
        </is>
      </c>
    </row>
    <row r="44">
      <c r="A44" s="17">
        <f>'Src_Skips'!A44</f>
        <v/>
      </c>
      <c r="B44" s="17">
        <f>'Src_Skips'!B44</f>
        <v/>
      </c>
      <c r="C44" s="17">
        <f>'Src_Skips'!C44</f>
        <v/>
      </c>
      <c r="D44" s="17">
        <f>'Src_Skips'!D44</f>
        <v/>
      </c>
      <c r="E44" s="17">
        <f>IFERROR(INDEX('Src_Applicants'!$D$6:$D$2915,MATCH(D44,'Src_Applicants'!$A$6:$A$2915,0))&amp;" "&amp;INDEX('Src_Applicants'!$C$6:$C$2915,MATCH(D44,'Src_Applicants'!$A$6:$A$2915,0)),"NOT FOUND")</f>
        <v/>
      </c>
      <c r="F44" s="17">
        <f>'Src_Skips'!F44</f>
        <v/>
      </c>
      <c r="G44" s="17">
        <f>'Src_Skips'!G44</f>
        <v/>
      </c>
      <c r="H44" s="17">
        <f>'Src_Skips'!I44</f>
        <v/>
      </c>
      <c r="I44" s="17">
        <f>'Src_Skips'!K44</f>
        <v/>
      </c>
      <c r="J44" s="17">
        <f>IF(COUNTIFS('Evidence Register'!$P$6:$P$13,D44&amp;"|"&amp;TEXT(C44,"YYYY-MM-DD"),'Evidence Register'!$A$6:$A$13,"Skip file")&gt;0,"Y","N")</f>
        <v/>
      </c>
      <c r="K44" s="17">
        <f>IF(J44="Y",INDEX('Evidence Register'!$C$6:$C$13,MATCH(D44&amp;"|"&amp;TEXT(C44,"YYYY-MM-DD"),'Evidence Register'!$P$6:$P$13,0)),"")</f>
        <v/>
      </c>
      <c r="L44" s="17">
        <f>IF(J44="Y",INDEX('Evidence Register'!$E$6:$E$13,MATCH(D44&amp;"|"&amp;TEXT(C44,"YYYY-MM-DD"),'Evidence Register'!$P$6:$P$13,0)),"")</f>
        <v/>
      </c>
      <c r="M44" s="17">
        <f>IF(J44="Y",INDEX('Evidence Register'!$F$6:$F$13,MATCH(D44&amp;"|"&amp;TEXT(C44,"YYYY-MM-DD"),'Evidence Register'!$P$6:$P$13,0)),"")</f>
        <v/>
      </c>
      <c r="N44" s="17">
        <f>IF(J44="Y",INDEX('Evidence Register'!$G$6:$G$13,MATCH(D44&amp;"|"&amp;TEXT(C44,"YYYY-MM-DD"),'Evidence Register'!$P$6:$P$13,0)),"")</f>
        <v/>
      </c>
      <c r="O44" s="17">
        <f>IF(J44="Y",INDEX('Evidence Register'!$H$6:$H$13,MATCH(D44&amp;"|"&amp;TEXT(C44,"YYYY-MM-DD"),'Evidence Register'!$P$6:$P$13,0)),"")</f>
        <v/>
      </c>
      <c r="P44" s="17">
        <f>IF(J44="Y",INDEX('Evidence Register'!$I$6:$I$13,MATCH(D44&amp;"|"&amp;TEXT(C44,"YYYY-MM-DD"),'Evidence Register'!$P$6:$P$13,0)),"")</f>
        <v/>
      </c>
      <c r="Q44" s="17">
        <f>IF(COUNTIF('Src_Offers'!$A$6:$A$1138,B44)=1,"FOUND","MISSING")</f>
        <v/>
      </c>
      <c r="R44" s="17">
        <f>IF(J44="N","NOT TESTED",IF(AND(C44=L44,F44=M44,G44=N44,H44=O44),"MATCH","MISMATCH"))</f>
        <v/>
      </c>
      <c r="S44" s="17">
        <f>IF(J44="N","NOT INDEPENDENTLY VERIFIED - PDF NOT SUPPLIED",IF(P44="N","FAIL - COVER SHEET ONLY",IF(OR(Q44="MISSING",R44="MISMATCH"),"EXCEPTION - SUPPORT PRESENT / EVENT INTEGRITY","PASS - SUPPORT VERIFIED")))</f>
        <v/>
      </c>
      <c r="T44" s="17" t="inlineStr">
        <is>
          <t>skip/offer registers; named justification PDFs</t>
        </is>
      </c>
    </row>
    <row r="45">
      <c r="A45" s="21">
        <f>'Src_Skips'!A45</f>
        <v/>
      </c>
      <c r="B45" s="21">
        <f>'Src_Skips'!B45</f>
        <v/>
      </c>
      <c r="C45" s="21">
        <f>'Src_Skips'!C45</f>
        <v/>
      </c>
      <c r="D45" s="21">
        <f>'Src_Skips'!D45</f>
        <v/>
      </c>
      <c r="E45" s="21">
        <f>IFERROR(INDEX('Src_Applicants'!$D$6:$D$2915,MATCH(D45,'Src_Applicants'!$A$6:$A$2915,0))&amp;" "&amp;INDEX('Src_Applicants'!$C$6:$C$2915,MATCH(D45,'Src_Applicants'!$A$6:$A$2915,0)),"NOT FOUND")</f>
        <v/>
      </c>
      <c r="F45" s="21">
        <f>'Src_Skips'!F45</f>
        <v/>
      </c>
      <c r="G45" s="21">
        <f>'Src_Skips'!G45</f>
        <v/>
      </c>
      <c r="H45" s="21">
        <f>'Src_Skips'!I45</f>
        <v/>
      </c>
      <c r="I45" s="21">
        <f>'Src_Skips'!K45</f>
        <v/>
      </c>
      <c r="J45" s="21">
        <f>IF(COUNTIFS('Evidence Register'!$P$6:$P$13,D45&amp;"|"&amp;TEXT(C45,"YYYY-MM-DD"),'Evidence Register'!$A$6:$A$13,"Skip file")&gt;0,"Y","N")</f>
        <v/>
      </c>
      <c r="K45" s="21">
        <f>IF(J45="Y",INDEX('Evidence Register'!$C$6:$C$13,MATCH(D45&amp;"|"&amp;TEXT(C45,"YYYY-MM-DD"),'Evidence Register'!$P$6:$P$13,0)),"")</f>
        <v/>
      </c>
      <c r="L45" s="21">
        <f>IF(J45="Y",INDEX('Evidence Register'!$E$6:$E$13,MATCH(D45&amp;"|"&amp;TEXT(C45,"YYYY-MM-DD"),'Evidence Register'!$P$6:$P$13,0)),"")</f>
        <v/>
      </c>
      <c r="M45" s="21">
        <f>IF(J45="Y",INDEX('Evidence Register'!$F$6:$F$13,MATCH(D45&amp;"|"&amp;TEXT(C45,"YYYY-MM-DD"),'Evidence Register'!$P$6:$P$13,0)),"")</f>
        <v/>
      </c>
      <c r="N45" s="21">
        <f>IF(J45="Y",INDEX('Evidence Register'!$G$6:$G$13,MATCH(D45&amp;"|"&amp;TEXT(C45,"YYYY-MM-DD"),'Evidence Register'!$P$6:$P$13,0)),"")</f>
        <v/>
      </c>
      <c r="O45" s="21">
        <f>IF(J45="Y",INDEX('Evidence Register'!$H$6:$H$13,MATCH(D45&amp;"|"&amp;TEXT(C45,"YYYY-MM-DD"),'Evidence Register'!$P$6:$P$13,0)),"")</f>
        <v/>
      </c>
      <c r="P45" s="21">
        <f>IF(J45="Y",INDEX('Evidence Register'!$I$6:$I$13,MATCH(D45&amp;"|"&amp;TEXT(C45,"YYYY-MM-DD"),'Evidence Register'!$P$6:$P$13,0)),"")</f>
        <v/>
      </c>
      <c r="Q45" s="21">
        <f>IF(COUNTIF('Src_Offers'!$A$6:$A$1138,B45)=1,"FOUND","MISSING")</f>
        <v/>
      </c>
      <c r="R45" s="21">
        <f>IF(J45="N","NOT TESTED",IF(AND(C45=L45,F45=M45,G45=N45,H45=O45),"MATCH","MISMATCH"))</f>
        <v/>
      </c>
      <c r="S45" s="21">
        <f>IF(J45="N","NOT INDEPENDENTLY VERIFIED - PDF NOT SUPPLIED",IF(P45="N","FAIL - COVER SHEET ONLY",IF(OR(Q45="MISSING",R45="MISMATCH"),"EXCEPTION - SUPPORT PRESENT / EVENT INTEGRITY","PASS - SUPPORT VERIFIED")))</f>
        <v/>
      </c>
      <c r="T45" s="21" t="inlineStr">
        <is>
          <t>skip/offer registers; named justification PDFs</t>
        </is>
      </c>
    </row>
    <row r="46">
      <c r="A46" s="17">
        <f>'Src_Skips'!A46</f>
        <v/>
      </c>
      <c r="B46" s="17">
        <f>'Src_Skips'!B46</f>
        <v/>
      </c>
      <c r="C46" s="17">
        <f>'Src_Skips'!C46</f>
        <v/>
      </c>
      <c r="D46" s="17">
        <f>'Src_Skips'!D46</f>
        <v/>
      </c>
      <c r="E46" s="17">
        <f>IFERROR(INDEX('Src_Applicants'!$D$6:$D$2915,MATCH(D46,'Src_Applicants'!$A$6:$A$2915,0))&amp;" "&amp;INDEX('Src_Applicants'!$C$6:$C$2915,MATCH(D46,'Src_Applicants'!$A$6:$A$2915,0)),"NOT FOUND")</f>
        <v/>
      </c>
      <c r="F46" s="17">
        <f>'Src_Skips'!F46</f>
        <v/>
      </c>
      <c r="G46" s="17">
        <f>'Src_Skips'!G46</f>
        <v/>
      </c>
      <c r="H46" s="17">
        <f>'Src_Skips'!I46</f>
        <v/>
      </c>
      <c r="I46" s="17">
        <f>'Src_Skips'!K46</f>
        <v/>
      </c>
      <c r="J46" s="17">
        <f>IF(COUNTIFS('Evidence Register'!$P$6:$P$13,D46&amp;"|"&amp;TEXT(C46,"YYYY-MM-DD"),'Evidence Register'!$A$6:$A$13,"Skip file")&gt;0,"Y","N")</f>
        <v/>
      </c>
      <c r="K46" s="17">
        <f>IF(J46="Y",INDEX('Evidence Register'!$C$6:$C$13,MATCH(D46&amp;"|"&amp;TEXT(C46,"YYYY-MM-DD"),'Evidence Register'!$P$6:$P$13,0)),"")</f>
        <v/>
      </c>
      <c r="L46" s="17">
        <f>IF(J46="Y",INDEX('Evidence Register'!$E$6:$E$13,MATCH(D46&amp;"|"&amp;TEXT(C46,"YYYY-MM-DD"),'Evidence Register'!$P$6:$P$13,0)),"")</f>
        <v/>
      </c>
      <c r="M46" s="17">
        <f>IF(J46="Y",INDEX('Evidence Register'!$F$6:$F$13,MATCH(D46&amp;"|"&amp;TEXT(C46,"YYYY-MM-DD"),'Evidence Register'!$P$6:$P$13,0)),"")</f>
        <v/>
      </c>
      <c r="N46" s="17">
        <f>IF(J46="Y",INDEX('Evidence Register'!$G$6:$G$13,MATCH(D46&amp;"|"&amp;TEXT(C46,"YYYY-MM-DD"),'Evidence Register'!$P$6:$P$13,0)),"")</f>
        <v/>
      </c>
      <c r="O46" s="17">
        <f>IF(J46="Y",INDEX('Evidence Register'!$H$6:$H$13,MATCH(D46&amp;"|"&amp;TEXT(C46,"YYYY-MM-DD"),'Evidence Register'!$P$6:$P$13,0)),"")</f>
        <v/>
      </c>
      <c r="P46" s="17">
        <f>IF(J46="Y",INDEX('Evidence Register'!$I$6:$I$13,MATCH(D46&amp;"|"&amp;TEXT(C46,"YYYY-MM-DD"),'Evidence Register'!$P$6:$P$13,0)),"")</f>
        <v/>
      </c>
      <c r="Q46" s="17">
        <f>IF(COUNTIF('Src_Offers'!$A$6:$A$1138,B46)=1,"FOUND","MISSING")</f>
        <v/>
      </c>
      <c r="R46" s="17">
        <f>IF(J46="N","NOT TESTED",IF(AND(C46=L46,F46=M46,G46=N46,H46=O46),"MATCH","MISMATCH"))</f>
        <v/>
      </c>
      <c r="S46" s="17">
        <f>IF(J46="N","NOT INDEPENDENTLY VERIFIED - PDF NOT SUPPLIED",IF(P46="N","FAIL - COVER SHEET ONLY",IF(OR(Q46="MISSING",R46="MISMATCH"),"EXCEPTION - SUPPORT PRESENT / EVENT INTEGRITY","PASS - SUPPORT VERIFIED")))</f>
        <v/>
      </c>
      <c r="T46" s="17" t="inlineStr">
        <is>
          <t>skip/offer registers; named justification PDFs</t>
        </is>
      </c>
    </row>
    <row r="47">
      <c r="A47" s="21">
        <f>'Src_Skips'!A47</f>
        <v/>
      </c>
      <c r="B47" s="21">
        <f>'Src_Skips'!B47</f>
        <v/>
      </c>
      <c r="C47" s="21">
        <f>'Src_Skips'!C47</f>
        <v/>
      </c>
      <c r="D47" s="21">
        <f>'Src_Skips'!D47</f>
        <v/>
      </c>
      <c r="E47" s="21">
        <f>IFERROR(INDEX('Src_Applicants'!$D$6:$D$2915,MATCH(D47,'Src_Applicants'!$A$6:$A$2915,0))&amp;" "&amp;INDEX('Src_Applicants'!$C$6:$C$2915,MATCH(D47,'Src_Applicants'!$A$6:$A$2915,0)),"NOT FOUND")</f>
        <v/>
      </c>
      <c r="F47" s="21">
        <f>'Src_Skips'!F47</f>
        <v/>
      </c>
      <c r="G47" s="21">
        <f>'Src_Skips'!G47</f>
        <v/>
      </c>
      <c r="H47" s="21">
        <f>'Src_Skips'!I47</f>
        <v/>
      </c>
      <c r="I47" s="21">
        <f>'Src_Skips'!K47</f>
        <v/>
      </c>
      <c r="J47" s="21">
        <f>IF(COUNTIFS('Evidence Register'!$P$6:$P$13,D47&amp;"|"&amp;TEXT(C47,"YYYY-MM-DD"),'Evidence Register'!$A$6:$A$13,"Skip file")&gt;0,"Y","N")</f>
        <v/>
      </c>
      <c r="K47" s="21">
        <f>IF(J47="Y",INDEX('Evidence Register'!$C$6:$C$13,MATCH(D47&amp;"|"&amp;TEXT(C47,"YYYY-MM-DD"),'Evidence Register'!$P$6:$P$13,0)),"")</f>
        <v/>
      </c>
      <c r="L47" s="21">
        <f>IF(J47="Y",INDEX('Evidence Register'!$E$6:$E$13,MATCH(D47&amp;"|"&amp;TEXT(C47,"YYYY-MM-DD"),'Evidence Register'!$P$6:$P$13,0)),"")</f>
        <v/>
      </c>
      <c r="M47" s="21">
        <f>IF(J47="Y",INDEX('Evidence Register'!$F$6:$F$13,MATCH(D47&amp;"|"&amp;TEXT(C47,"YYYY-MM-DD"),'Evidence Register'!$P$6:$P$13,0)),"")</f>
        <v/>
      </c>
      <c r="N47" s="21">
        <f>IF(J47="Y",INDEX('Evidence Register'!$G$6:$G$13,MATCH(D47&amp;"|"&amp;TEXT(C47,"YYYY-MM-DD"),'Evidence Register'!$P$6:$P$13,0)),"")</f>
        <v/>
      </c>
      <c r="O47" s="21">
        <f>IF(J47="Y",INDEX('Evidence Register'!$H$6:$H$13,MATCH(D47&amp;"|"&amp;TEXT(C47,"YYYY-MM-DD"),'Evidence Register'!$P$6:$P$13,0)),"")</f>
        <v/>
      </c>
      <c r="P47" s="21">
        <f>IF(J47="Y",INDEX('Evidence Register'!$I$6:$I$13,MATCH(D47&amp;"|"&amp;TEXT(C47,"YYYY-MM-DD"),'Evidence Register'!$P$6:$P$13,0)),"")</f>
        <v/>
      </c>
      <c r="Q47" s="21">
        <f>IF(COUNTIF('Src_Offers'!$A$6:$A$1138,B47)=1,"FOUND","MISSING")</f>
        <v/>
      </c>
      <c r="R47" s="21">
        <f>IF(J47="N","NOT TESTED",IF(AND(C47=L47,F47=M47,G47=N47,H47=O47),"MATCH","MISMATCH"))</f>
        <v/>
      </c>
      <c r="S47" s="21">
        <f>IF(J47="N","NOT INDEPENDENTLY VERIFIED - PDF NOT SUPPLIED",IF(P47="N","FAIL - COVER SHEET ONLY",IF(OR(Q47="MISSING",R47="MISMATCH"),"EXCEPTION - SUPPORT PRESENT / EVENT INTEGRITY","PASS - SUPPORT VERIFIED")))</f>
        <v/>
      </c>
      <c r="T47" s="21" t="inlineStr">
        <is>
          <t>skip/offer registers; named justification PDFs</t>
        </is>
      </c>
    </row>
    <row r="48">
      <c r="A48" s="17">
        <f>'Src_Skips'!A48</f>
        <v/>
      </c>
      <c r="B48" s="17">
        <f>'Src_Skips'!B48</f>
        <v/>
      </c>
      <c r="C48" s="17">
        <f>'Src_Skips'!C48</f>
        <v/>
      </c>
      <c r="D48" s="17">
        <f>'Src_Skips'!D48</f>
        <v/>
      </c>
      <c r="E48" s="17">
        <f>IFERROR(INDEX('Src_Applicants'!$D$6:$D$2915,MATCH(D48,'Src_Applicants'!$A$6:$A$2915,0))&amp;" "&amp;INDEX('Src_Applicants'!$C$6:$C$2915,MATCH(D48,'Src_Applicants'!$A$6:$A$2915,0)),"NOT FOUND")</f>
        <v/>
      </c>
      <c r="F48" s="17">
        <f>'Src_Skips'!F48</f>
        <v/>
      </c>
      <c r="G48" s="17">
        <f>'Src_Skips'!G48</f>
        <v/>
      </c>
      <c r="H48" s="17">
        <f>'Src_Skips'!I48</f>
        <v/>
      </c>
      <c r="I48" s="17">
        <f>'Src_Skips'!K48</f>
        <v/>
      </c>
      <c r="J48" s="17">
        <f>IF(COUNTIFS('Evidence Register'!$P$6:$P$13,D48&amp;"|"&amp;TEXT(C48,"YYYY-MM-DD"),'Evidence Register'!$A$6:$A$13,"Skip file")&gt;0,"Y","N")</f>
        <v/>
      </c>
      <c r="K48" s="17">
        <f>IF(J48="Y",INDEX('Evidence Register'!$C$6:$C$13,MATCH(D48&amp;"|"&amp;TEXT(C48,"YYYY-MM-DD"),'Evidence Register'!$P$6:$P$13,0)),"")</f>
        <v/>
      </c>
      <c r="L48" s="17">
        <f>IF(J48="Y",INDEX('Evidence Register'!$E$6:$E$13,MATCH(D48&amp;"|"&amp;TEXT(C48,"YYYY-MM-DD"),'Evidence Register'!$P$6:$P$13,0)),"")</f>
        <v/>
      </c>
      <c r="M48" s="17">
        <f>IF(J48="Y",INDEX('Evidence Register'!$F$6:$F$13,MATCH(D48&amp;"|"&amp;TEXT(C48,"YYYY-MM-DD"),'Evidence Register'!$P$6:$P$13,0)),"")</f>
        <v/>
      </c>
      <c r="N48" s="17">
        <f>IF(J48="Y",INDEX('Evidence Register'!$G$6:$G$13,MATCH(D48&amp;"|"&amp;TEXT(C48,"YYYY-MM-DD"),'Evidence Register'!$P$6:$P$13,0)),"")</f>
        <v/>
      </c>
      <c r="O48" s="17">
        <f>IF(J48="Y",INDEX('Evidence Register'!$H$6:$H$13,MATCH(D48&amp;"|"&amp;TEXT(C48,"YYYY-MM-DD"),'Evidence Register'!$P$6:$P$13,0)),"")</f>
        <v/>
      </c>
      <c r="P48" s="17">
        <f>IF(J48="Y",INDEX('Evidence Register'!$I$6:$I$13,MATCH(D48&amp;"|"&amp;TEXT(C48,"YYYY-MM-DD"),'Evidence Register'!$P$6:$P$13,0)),"")</f>
        <v/>
      </c>
      <c r="Q48" s="17">
        <f>IF(COUNTIF('Src_Offers'!$A$6:$A$1138,B48)=1,"FOUND","MISSING")</f>
        <v/>
      </c>
      <c r="R48" s="17">
        <f>IF(J48="N","NOT TESTED",IF(AND(C48=L48,F48=M48,G48=N48,H48=O48),"MATCH","MISMATCH"))</f>
        <v/>
      </c>
      <c r="S48" s="17">
        <f>IF(J48="N","NOT INDEPENDENTLY VERIFIED - PDF NOT SUPPLIED",IF(P48="N","FAIL - COVER SHEET ONLY",IF(OR(Q48="MISSING",R48="MISMATCH"),"EXCEPTION - SUPPORT PRESENT / EVENT INTEGRITY","PASS - SUPPORT VERIFIED")))</f>
        <v/>
      </c>
      <c r="T48" s="17" t="inlineStr">
        <is>
          <t>skip/offer registers; named justification PDFs</t>
        </is>
      </c>
    </row>
    <row r="49">
      <c r="A49" s="21">
        <f>'Src_Skips'!A49</f>
        <v/>
      </c>
      <c r="B49" s="21">
        <f>'Src_Skips'!B49</f>
        <v/>
      </c>
      <c r="C49" s="21">
        <f>'Src_Skips'!C49</f>
        <v/>
      </c>
      <c r="D49" s="21">
        <f>'Src_Skips'!D49</f>
        <v/>
      </c>
      <c r="E49" s="21">
        <f>IFERROR(INDEX('Src_Applicants'!$D$6:$D$2915,MATCH(D49,'Src_Applicants'!$A$6:$A$2915,0))&amp;" "&amp;INDEX('Src_Applicants'!$C$6:$C$2915,MATCH(D49,'Src_Applicants'!$A$6:$A$2915,0)),"NOT FOUND")</f>
        <v/>
      </c>
      <c r="F49" s="21">
        <f>'Src_Skips'!F49</f>
        <v/>
      </c>
      <c r="G49" s="21">
        <f>'Src_Skips'!G49</f>
        <v/>
      </c>
      <c r="H49" s="21">
        <f>'Src_Skips'!I49</f>
        <v/>
      </c>
      <c r="I49" s="21">
        <f>'Src_Skips'!K49</f>
        <v/>
      </c>
      <c r="J49" s="21">
        <f>IF(COUNTIFS('Evidence Register'!$P$6:$P$13,D49&amp;"|"&amp;TEXT(C49,"YYYY-MM-DD"),'Evidence Register'!$A$6:$A$13,"Skip file")&gt;0,"Y","N")</f>
        <v/>
      </c>
      <c r="K49" s="21">
        <f>IF(J49="Y",INDEX('Evidence Register'!$C$6:$C$13,MATCH(D49&amp;"|"&amp;TEXT(C49,"YYYY-MM-DD"),'Evidence Register'!$P$6:$P$13,0)),"")</f>
        <v/>
      </c>
      <c r="L49" s="21">
        <f>IF(J49="Y",INDEX('Evidence Register'!$E$6:$E$13,MATCH(D49&amp;"|"&amp;TEXT(C49,"YYYY-MM-DD"),'Evidence Register'!$P$6:$P$13,0)),"")</f>
        <v/>
      </c>
      <c r="M49" s="21">
        <f>IF(J49="Y",INDEX('Evidence Register'!$F$6:$F$13,MATCH(D49&amp;"|"&amp;TEXT(C49,"YYYY-MM-DD"),'Evidence Register'!$P$6:$P$13,0)),"")</f>
        <v/>
      </c>
      <c r="N49" s="21">
        <f>IF(J49="Y",INDEX('Evidence Register'!$G$6:$G$13,MATCH(D49&amp;"|"&amp;TEXT(C49,"YYYY-MM-DD"),'Evidence Register'!$P$6:$P$13,0)),"")</f>
        <v/>
      </c>
      <c r="O49" s="21">
        <f>IF(J49="Y",INDEX('Evidence Register'!$H$6:$H$13,MATCH(D49&amp;"|"&amp;TEXT(C49,"YYYY-MM-DD"),'Evidence Register'!$P$6:$P$13,0)),"")</f>
        <v/>
      </c>
      <c r="P49" s="21">
        <f>IF(J49="Y",INDEX('Evidence Register'!$I$6:$I$13,MATCH(D49&amp;"|"&amp;TEXT(C49,"YYYY-MM-DD"),'Evidence Register'!$P$6:$P$13,0)),"")</f>
        <v/>
      </c>
      <c r="Q49" s="21">
        <f>IF(COUNTIF('Src_Offers'!$A$6:$A$1138,B49)=1,"FOUND","MISSING")</f>
        <v/>
      </c>
      <c r="R49" s="21">
        <f>IF(J49="N","NOT TESTED",IF(AND(C49=L49,F49=M49,G49=N49,H49=O49),"MATCH","MISMATCH"))</f>
        <v/>
      </c>
      <c r="S49" s="21">
        <f>IF(J49="N","NOT INDEPENDENTLY VERIFIED - PDF NOT SUPPLIED",IF(P49="N","FAIL - COVER SHEET ONLY",IF(OR(Q49="MISSING",R49="MISMATCH"),"EXCEPTION - SUPPORT PRESENT / EVENT INTEGRITY","PASS - SUPPORT VERIFIED")))</f>
        <v/>
      </c>
      <c r="T49" s="21" t="inlineStr">
        <is>
          <t>skip/offer registers; named justification PDFs</t>
        </is>
      </c>
    </row>
    <row r="50">
      <c r="A50" s="17">
        <f>'Src_Skips'!A50</f>
        <v/>
      </c>
      <c r="B50" s="17">
        <f>'Src_Skips'!B50</f>
        <v/>
      </c>
      <c r="C50" s="17">
        <f>'Src_Skips'!C50</f>
        <v/>
      </c>
      <c r="D50" s="17">
        <f>'Src_Skips'!D50</f>
        <v/>
      </c>
      <c r="E50" s="17">
        <f>IFERROR(INDEX('Src_Applicants'!$D$6:$D$2915,MATCH(D50,'Src_Applicants'!$A$6:$A$2915,0))&amp;" "&amp;INDEX('Src_Applicants'!$C$6:$C$2915,MATCH(D50,'Src_Applicants'!$A$6:$A$2915,0)),"NOT FOUND")</f>
        <v/>
      </c>
      <c r="F50" s="17">
        <f>'Src_Skips'!F50</f>
        <v/>
      </c>
      <c r="G50" s="17">
        <f>'Src_Skips'!G50</f>
        <v/>
      </c>
      <c r="H50" s="17">
        <f>'Src_Skips'!I50</f>
        <v/>
      </c>
      <c r="I50" s="17">
        <f>'Src_Skips'!K50</f>
        <v/>
      </c>
      <c r="J50" s="17">
        <f>IF(COUNTIFS('Evidence Register'!$P$6:$P$13,D50&amp;"|"&amp;TEXT(C50,"YYYY-MM-DD"),'Evidence Register'!$A$6:$A$13,"Skip file")&gt;0,"Y","N")</f>
        <v/>
      </c>
      <c r="K50" s="17">
        <f>IF(J50="Y",INDEX('Evidence Register'!$C$6:$C$13,MATCH(D50&amp;"|"&amp;TEXT(C50,"YYYY-MM-DD"),'Evidence Register'!$P$6:$P$13,0)),"")</f>
        <v/>
      </c>
      <c r="L50" s="17">
        <f>IF(J50="Y",INDEX('Evidence Register'!$E$6:$E$13,MATCH(D50&amp;"|"&amp;TEXT(C50,"YYYY-MM-DD"),'Evidence Register'!$P$6:$P$13,0)),"")</f>
        <v/>
      </c>
      <c r="M50" s="17">
        <f>IF(J50="Y",INDEX('Evidence Register'!$F$6:$F$13,MATCH(D50&amp;"|"&amp;TEXT(C50,"YYYY-MM-DD"),'Evidence Register'!$P$6:$P$13,0)),"")</f>
        <v/>
      </c>
      <c r="N50" s="17">
        <f>IF(J50="Y",INDEX('Evidence Register'!$G$6:$G$13,MATCH(D50&amp;"|"&amp;TEXT(C50,"YYYY-MM-DD"),'Evidence Register'!$P$6:$P$13,0)),"")</f>
        <v/>
      </c>
      <c r="O50" s="17">
        <f>IF(J50="Y",INDEX('Evidence Register'!$H$6:$H$13,MATCH(D50&amp;"|"&amp;TEXT(C50,"YYYY-MM-DD"),'Evidence Register'!$P$6:$P$13,0)),"")</f>
        <v/>
      </c>
      <c r="P50" s="17">
        <f>IF(J50="Y",INDEX('Evidence Register'!$I$6:$I$13,MATCH(D50&amp;"|"&amp;TEXT(C50,"YYYY-MM-DD"),'Evidence Register'!$P$6:$P$13,0)),"")</f>
        <v/>
      </c>
      <c r="Q50" s="17">
        <f>IF(COUNTIF('Src_Offers'!$A$6:$A$1138,B50)=1,"FOUND","MISSING")</f>
        <v/>
      </c>
      <c r="R50" s="17">
        <f>IF(J50="N","NOT TESTED",IF(AND(C50=L50,F50=M50,G50=N50,H50=O50),"MATCH","MISMATCH"))</f>
        <v/>
      </c>
      <c r="S50" s="17">
        <f>IF(J50="N","NOT INDEPENDENTLY VERIFIED - PDF NOT SUPPLIED",IF(P50="N","FAIL - COVER SHEET ONLY",IF(OR(Q50="MISSING",R50="MISMATCH"),"EXCEPTION - SUPPORT PRESENT / EVENT INTEGRITY","PASS - SUPPORT VERIFIED")))</f>
        <v/>
      </c>
      <c r="T50" s="17" t="inlineStr">
        <is>
          <t>skip/offer registers; named justification PDFs</t>
        </is>
      </c>
    </row>
    <row r="51">
      <c r="A51" s="21">
        <f>'Src_Skips'!A51</f>
        <v/>
      </c>
      <c r="B51" s="21">
        <f>'Src_Skips'!B51</f>
        <v/>
      </c>
      <c r="C51" s="21">
        <f>'Src_Skips'!C51</f>
        <v/>
      </c>
      <c r="D51" s="21">
        <f>'Src_Skips'!D51</f>
        <v/>
      </c>
      <c r="E51" s="21">
        <f>IFERROR(INDEX('Src_Applicants'!$D$6:$D$2915,MATCH(D51,'Src_Applicants'!$A$6:$A$2915,0))&amp;" "&amp;INDEX('Src_Applicants'!$C$6:$C$2915,MATCH(D51,'Src_Applicants'!$A$6:$A$2915,0)),"NOT FOUND")</f>
        <v/>
      </c>
      <c r="F51" s="21">
        <f>'Src_Skips'!F51</f>
        <v/>
      </c>
      <c r="G51" s="21">
        <f>'Src_Skips'!G51</f>
        <v/>
      </c>
      <c r="H51" s="21">
        <f>'Src_Skips'!I51</f>
        <v/>
      </c>
      <c r="I51" s="21">
        <f>'Src_Skips'!K51</f>
        <v/>
      </c>
      <c r="J51" s="21">
        <f>IF(COUNTIFS('Evidence Register'!$P$6:$P$13,D51&amp;"|"&amp;TEXT(C51,"YYYY-MM-DD"),'Evidence Register'!$A$6:$A$13,"Skip file")&gt;0,"Y","N")</f>
        <v/>
      </c>
      <c r="K51" s="21">
        <f>IF(J51="Y",INDEX('Evidence Register'!$C$6:$C$13,MATCH(D51&amp;"|"&amp;TEXT(C51,"YYYY-MM-DD"),'Evidence Register'!$P$6:$P$13,0)),"")</f>
        <v/>
      </c>
      <c r="L51" s="21">
        <f>IF(J51="Y",INDEX('Evidence Register'!$E$6:$E$13,MATCH(D51&amp;"|"&amp;TEXT(C51,"YYYY-MM-DD"),'Evidence Register'!$P$6:$P$13,0)),"")</f>
        <v/>
      </c>
      <c r="M51" s="21">
        <f>IF(J51="Y",INDEX('Evidence Register'!$F$6:$F$13,MATCH(D51&amp;"|"&amp;TEXT(C51,"YYYY-MM-DD"),'Evidence Register'!$P$6:$P$13,0)),"")</f>
        <v/>
      </c>
      <c r="N51" s="21">
        <f>IF(J51="Y",INDEX('Evidence Register'!$G$6:$G$13,MATCH(D51&amp;"|"&amp;TEXT(C51,"YYYY-MM-DD"),'Evidence Register'!$P$6:$P$13,0)),"")</f>
        <v/>
      </c>
      <c r="O51" s="21">
        <f>IF(J51="Y",INDEX('Evidence Register'!$H$6:$H$13,MATCH(D51&amp;"|"&amp;TEXT(C51,"YYYY-MM-DD"),'Evidence Register'!$P$6:$P$13,0)),"")</f>
        <v/>
      </c>
      <c r="P51" s="21">
        <f>IF(J51="Y",INDEX('Evidence Register'!$I$6:$I$13,MATCH(D51&amp;"|"&amp;TEXT(C51,"YYYY-MM-DD"),'Evidence Register'!$P$6:$P$13,0)),"")</f>
        <v/>
      </c>
      <c r="Q51" s="21">
        <f>IF(COUNTIF('Src_Offers'!$A$6:$A$1138,B51)=1,"FOUND","MISSING")</f>
        <v/>
      </c>
      <c r="R51" s="21">
        <f>IF(J51="N","NOT TESTED",IF(AND(C51=L51,F51=M51,G51=N51,H51=O51),"MATCH","MISMATCH"))</f>
        <v/>
      </c>
      <c r="S51" s="21">
        <f>IF(J51="N","NOT INDEPENDENTLY VERIFIED - PDF NOT SUPPLIED",IF(P51="N","FAIL - COVER SHEET ONLY",IF(OR(Q51="MISSING",R51="MISMATCH"),"EXCEPTION - SUPPORT PRESENT / EVENT INTEGRITY","PASS - SUPPORT VERIFIED")))</f>
        <v/>
      </c>
      <c r="T51" s="21" t="inlineStr">
        <is>
          <t>skip/offer registers; named justification PDFs</t>
        </is>
      </c>
    </row>
    <row r="52">
      <c r="A52" s="17">
        <f>'Src_Skips'!A52</f>
        <v/>
      </c>
      <c r="B52" s="17">
        <f>'Src_Skips'!B52</f>
        <v/>
      </c>
      <c r="C52" s="17">
        <f>'Src_Skips'!C52</f>
        <v/>
      </c>
      <c r="D52" s="17">
        <f>'Src_Skips'!D52</f>
        <v/>
      </c>
      <c r="E52" s="17">
        <f>IFERROR(INDEX('Src_Applicants'!$D$6:$D$2915,MATCH(D52,'Src_Applicants'!$A$6:$A$2915,0))&amp;" "&amp;INDEX('Src_Applicants'!$C$6:$C$2915,MATCH(D52,'Src_Applicants'!$A$6:$A$2915,0)),"NOT FOUND")</f>
        <v/>
      </c>
      <c r="F52" s="17">
        <f>'Src_Skips'!F52</f>
        <v/>
      </c>
      <c r="G52" s="17">
        <f>'Src_Skips'!G52</f>
        <v/>
      </c>
      <c r="H52" s="17">
        <f>'Src_Skips'!I52</f>
        <v/>
      </c>
      <c r="I52" s="17">
        <f>'Src_Skips'!K52</f>
        <v/>
      </c>
      <c r="J52" s="17">
        <f>IF(COUNTIFS('Evidence Register'!$P$6:$P$13,D52&amp;"|"&amp;TEXT(C52,"YYYY-MM-DD"),'Evidence Register'!$A$6:$A$13,"Skip file")&gt;0,"Y","N")</f>
        <v/>
      </c>
      <c r="K52" s="17">
        <f>IF(J52="Y",INDEX('Evidence Register'!$C$6:$C$13,MATCH(D52&amp;"|"&amp;TEXT(C52,"YYYY-MM-DD"),'Evidence Register'!$P$6:$P$13,0)),"")</f>
        <v/>
      </c>
      <c r="L52" s="17">
        <f>IF(J52="Y",INDEX('Evidence Register'!$E$6:$E$13,MATCH(D52&amp;"|"&amp;TEXT(C52,"YYYY-MM-DD"),'Evidence Register'!$P$6:$P$13,0)),"")</f>
        <v/>
      </c>
      <c r="M52" s="17">
        <f>IF(J52="Y",INDEX('Evidence Register'!$F$6:$F$13,MATCH(D52&amp;"|"&amp;TEXT(C52,"YYYY-MM-DD"),'Evidence Register'!$P$6:$P$13,0)),"")</f>
        <v/>
      </c>
      <c r="N52" s="17">
        <f>IF(J52="Y",INDEX('Evidence Register'!$G$6:$G$13,MATCH(D52&amp;"|"&amp;TEXT(C52,"YYYY-MM-DD"),'Evidence Register'!$P$6:$P$13,0)),"")</f>
        <v/>
      </c>
      <c r="O52" s="17">
        <f>IF(J52="Y",INDEX('Evidence Register'!$H$6:$H$13,MATCH(D52&amp;"|"&amp;TEXT(C52,"YYYY-MM-DD"),'Evidence Register'!$P$6:$P$13,0)),"")</f>
        <v/>
      </c>
      <c r="P52" s="17">
        <f>IF(J52="Y",INDEX('Evidence Register'!$I$6:$I$13,MATCH(D52&amp;"|"&amp;TEXT(C52,"YYYY-MM-DD"),'Evidence Register'!$P$6:$P$13,0)),"")</f>
        <v/>
      </c>
      <c r="Q52" s="17">
        <f>IF(COUNTIF('Src_Offers'!$A$6:$A$1138,B52)=1,"FOUND","MISSING")</f>
        <v/>
      </c>
      <c r="R52" s="17">
        <f>IF(J52="N","NOT TESTED",IF(AND(C52=L52,F52=M52,G52=N52,H52=O52),"MATCH","MISMATCH"))</f>
        <v/>
      </c>
      <c r="S52" s="17">
        <f>IF(J52="N","NOT INDEPENDENTLY VERIFIED - PDF NOT SUPPLIED",IF(P52="N","FAIL - COVER SHEET ONLY",IF(OR(Q52="MISSING",R52="MISMATCH"),"EXCEPTION - SUPPORT PRESENT / EVENT INTEGRITY","PASS - SUPPORT VERIFIED")))</f>
        <v/>
      </c>
      <c r="T52" s="17" t="inlineStr">
        <is>
          <t>skip/offer registers; named justification PDFs</t>
        </is>
      </c>
    </row>
    <row r="53">
      <c r="A53" s="21">
        <f>'Src_Skips'!A53</f>
        <v/>
      </c>
      <c r="B53" s="21">
        <f>'Src_Skips'!B53</f>
        <v/>
      </c>
      <c r="C53" s="21">
        <f>'Src_Skips'!C53</f>
        <v/>
      </c>
      <c r="D53" s="21">
        <f>'Src_Skips'!D53</f>
        <v/>
      </c>
      <c r="E53" s="21">
        <f>IFERROR(INDEX('Src_Applicants'!$D$6:$D$2915,MATCH(D53,'Src_Applicants'!$A$6:$A$2915,0))&amp;" "&amp;INDEX('Src_Applicants'!$C$6:$C$2915,MATCH(D53,'Src_Applicants'!$A$6:$A$2915,0)),"NOT FOUND")</f>
        <v/>
      </c>
      <c r="F53" s="21">
        <f>'Src_Skips'!F53</f>
        <v/>
      </c>
      <c r="G53" s="21">
        <f>'Src_Skips'!G53</f>
        <v/>
      </c>
      <c r="H53" s="21">
        <f>'Src_Skips'!I53</f>
        <v/>
      </c>
      <c r="I53" s="21">
        <f>'Src_Skips'!K53</f>
        <v/>
      </c>
      <c r="J53" s="21">
        <f>IF(COUNTIFS('Evidence Register'!$P$6:$P$13,D53&amp;"|"&amp;TEXT(C53,"YYYY-MM-DD"),'Evidence Register'!$A$6:$A$13,"Skip file")&gt;0,"Y","N")</f>
        <v/>
      </c>
      <c r="K53" s="21">
        <f>IF(J53="Y",INDEX('Evidence Register'!$C$6:$C$13,MATCH(D53&amp;"|"&amp;TEXT(C53,"YYYY-MM-DD"),'Evidence Register'!$P$6:$P$13,0)),"")</f>
        <v/>
      </c>
      <c r="L53" s="21">
        <f>IF(J53="Y",INDEX('Evidence Register'!$E$6:$E$13,MATCH(D53&amp;"|"&amp;TEXT(C53,"YYYY-MM-DD"),'Evidence Register'!$P$6:$P$13,0)),"")</f>
        <v/>
      </c>
      <c r="M53" s="21">
        <f>IF(J53="Y",INDEX('Evidence Register'!$F$6:$F$13,MATCH(D53&amp;"|"&amp;TEXT(C53,"YYYY-MM-DD"),'Evidence Register'!$P$6:$P$13,0)),"")</f>
        <v/>
      </c>
      <c r="N53" s="21">
        <f>IF(J53="Y",INDEX('Evidence Register'!$G$6:$G$13,MATCH(D53&amp;"|"&amp;TEXT(C53,"YYYY-MM-DD"),'Evidence Register'!$P$6:$P$13,0)),"")</f>
        <v/>
      </c>
      <c r="O53" s="21">
        <f>IF(J53="Y",INDEX('Evidence Register'!$H$6:$H$13,MATCH(D53&amp;"|"&amp;TEXT(C53,"YYYY-MM-DD"),'Evidence Register'!$P$6:$P$13,0)),"")</f>
        <v/>
      </c>
      <c r="P53" s="21">
        <f>IF(J53="Y",INDEX('Evidence Register'!$I$6:$I$13,MATCH(D53&amp;"|"&amp;TEXT(C53,"YYYY-MM-DD"),'Evidence Register'!$P$6:$P$13,0)),"")</f>
        <v/>
      </c>
      <c r="Q53" s="21">
        <f>IF(COUNTIF('Src_Offers'!$A$6:$A$1138,B53)=1,"FOUND","MISSING")</f>
        <v/>
      </c>
      <c r="R53" s="21">
        <f>IF(J53="N","NOT TESTED",IF(AND(C53=L53,F53=M53,G53=N53,H53=O53),"MATCH","MISMATCH"))</f>
        <v/>
      </c>
      <c r="S53" s="21">
        <f>IF(J53="N","NOT INDEPENDENTLY VERIFIED - PDF NOT SUPPLIED",IF(P53="N","FAIL - COVER SHEET ONLY",IF(OR(Q53="MISSING",R53="MISMATCH"),"EXCEPTION - SUPPORT PRESENT / EVENT INTEGRITY","PASS - SUPPORT VERIFIED")))</f>
        <v/>
      </c>
      <c r="T53" s="21" t="inlineStr">
        <is>
          <t>skip/offer registers; named justification PDFs</t>
        </is>
      </c>
    </row>
    <row r="54">
      <c r="A54" s="17">
        <f>'Src_Skips'!A54</f>
        <v/>
      </c>
      <c r="B54" s="17">
        <f>'Src_Skips'!B54</f>
        <v/>
      </c>
      <c r="C54" s="17">
        <f>'Src_Skips'!C54</f>
        <v/>
      </c>
      <c r="D54" s="17">
        <f>'Src_Skips'!D54</f>
        <v/>
      </c>
      <c r="E54" s="17">
        <f>IFERROR(INDEX('Src_Applicants'!$D$6:$D$2915,MATCH(D54,'Src_Applicants'!$A$6:$A$2915,0))&amp;" "&amp;INDEX('Src_Applicants'!$C$6:$C$2915,MATCH(D54,'Src_Applicants'!$A$6:$A$2915,0)),"NOT FOUND")</f>
        <v/>
      </c>
      <c r="F54" s="17">
        <f>'Src_Skips'!F54</f>
        <v/>
      </c>
      <c r="G54" s="17">
        <f>'Src_Skips'!G54</f>
        <v/>
      </c>
      <c r="H54" s="17">
        <f>'Src_Skips'!I54</f>
        <v/>
      </c>
      <c r="I54" s="17">
        <f>'Src_Skips'!K54</f>
        <v/>
      </c>
      <c r="J54" s="17">
        <f>IF(COUNTIFS('Evidence Register'!$P$6:$P$13,D54&amp;"|"&amp;TEXT(C54,"YYYY-MM-DD"),'Evidence Register'!$A$6:$A$13,"Skip file")&gt;0,"Y","N")</f>
        <v/>
      </c>
      <c r="K54" s="17">
        <f>IF(J54="Y",INDEX('Evidence Register'!$C$6:$C$13,MATCH(D54&amp;"|"&amp;TEXT(C54,"YYYY-MM-DD"),'Evidence Register'!$P$6:$P$13,0)),"")</f>
        <v/>
      </c>
      <c r="L54" s="17">
        <f>IF(J54="Y",INDEX('Evidence Register'!$E$6:$E$13,MATCH(D54&amp;"|"&amp;TEXT(C54,"YYYY-MM-DD"),'Evidence Register'!$P$6:$P$13,0)),"")</f>
        <v/>
      </c>
      <c r="M54" s="17">
        <f>IF(J54="Y",INDEX('Evidence Register'!$F$6:$F$13,MATCH(D54&amp;"|"&amp;TEXT(C54,"YYYY-MM-DD"),'Evidence Register'!$P$6:$P$13,0)),"")</f>
        <v/>
      </c>
      <c r="N54" s="17">
        <f>IF(J54="Y",INDEX('Evidence Register'!$G$6:$G$13,MATCH(D54&amp;"|"&amp;TEXT(C54,"YYYY-MM-DD"),'Evidence Register'!$P$6:$P$13,0)),"")</f>
        <v/>
      </c>
      <c r="O54" s="17">
        <f>IF(J54="Y",INDEX('Evidence Register'!$H$6:$H$13,MATCH(D54&amp;"|"&amp;TEXT(C54,"YYYY-MM-DD"),'Evidence Register'!$P$6:$P$13,0)),"")</f>
        <v/>
      </c>
      <c r="P54" s="17">
        <f>IF(J54="Y",INDEX('Evidence Register'!$I$6:$I$13,MATCH(D54&amp;"|"&amp;TEXT(C54,"YYYY-MM-DD"),'Evidence Register'!$P$6:$P$13,0)),"")</f>
        <v/>
      </c>
      <c r="Q54" s="17">
        <f>IF(COUNTIF('Src_Offers'!$A$6:$A$1138,B54)=1,"FOUND","MISSING")</f>
        <v/>
      </c>
      <c r="R54" s="17">
        <f>IF(J54="N","NOT TESTED",IF(AND(C54=L54,F54=M54,G54=N54,H54=O54),"MATCH","MISMATCH"))</f>
        <v/>
      </c>
      <c r="S54" s="17">
        <f>IF(J54="N","NOT INDEPENDENTLY VERIFIED - PDF NOT SUPPLIED",IF(P54="N","FAIL - COVER SHEET ONLY",IF(OR(Q54="MISSING",R54="MISMATCH"),"EXCEPTION - SUPPORT PRESENT / EVENT INTEGRITY","PASS - SUPPORT VERIFIED")))</f>
        <v/>
      </c>
      <c r="T54" s="17" t="inlineStr">
        <is>
          <t>skip/offer registers; named justification PDFs</t>
        </is>
      </c>
    </row>
    <row r="55">
      <c r="A55" s="21">
        <f>'Src_Skips'!A55</f>
        <v/>
      </c>
      <c r="B55" s="21">
        <f>'Src_Skips'!B55</f>
        <v/>
      </c>
      <c r="C55" s="21">
        <f>'Src_Skips'!C55</f>
        <v/>
      </c>
      <c r="D55" s="21">
        <f>'Src_Skips'!D55</f>
        <v/>
      </c>
      <c r="E55" s="21">
        <f>IFERROR(INDEX('Src_Applicants'!$D$6:$D$2915,MATCH(D55,'Src_Applicants'!$A$6:$A$2915,0))&amp;" "&amp;INDEX('Src_Applicants'!$C$6:$C$2915,MATCH(D55,'Src_Applicants'!$A$6:$A$2915,0)),"NOT FOUND")</f>
        <v/>
      </c>
      <c r="F55" s="21">
        <f>'Src_Skips'!F55</f>
        <v/>
      </c>
      <c r="G55" s="21">
        <f>'Src_Skips'!G55</f>
        <v/>
      </c>
      <c r="H55" s="21">
        <f>'Src_Skips'!I55</f>
        <v/>
      </c>
      <c r="I55" s="21">
        <f>'Src_Skips'!K55</f>
        <v/>
      </c>
      <c r="J55" s="21">
        <f>IF(COUNTIFS('Evidence Register'!$P$6:$P$13,D55&amp;"|"&amp;TEXT(C55,"YYYY-MM-DD"),'Evidence Register'!$A$6:$A$13,"Skip file")&gt;0,"Y","N")</f>
        <v/>
      </c>
      <c r="K55" s="21">
        <f>IF(J55="Y",INDEX('Evidence Register'!$C$6:$C$13,MATCH(D55&amp;"|"&amp;TEXT(C55,"YYYY-MM-DD"),'Evidence Register'!$P$6:$P$13,0)),"")</f>
        <v/>
      </c>
      <c r="L55" s="21">
        <f>IF(J55="Y",INDEX('Evidence Register'!$E$6:$E$13,MATCH(D55&amp;"|"&amp;TEXT(C55,"YYYY-MM-DD"),'Evidence Register'!$P$6:$P$13,0)),"")</f>
        <v/>
      </c>
      <c r="M55" s="21">
        <f>IF(J55="Y",INDEX('Evidence Register'!$F$6:$F$13,MATCH(D55&amp;"|"&amp;TEXT(C55,"YYYY-MM-DD"),'Evidence Register'!$P$6:$P$13,0)),"")</f>
        <v/>
      </c>
      <c r="N55" s="21">
        <f>IF(J55="Y",INDEX('Evidence Register'!$G$6:$G$13,MATCH(D55&amp;"|"&amp;TEXT(C55,"YYYY-MM-DD"),'Evidence Register'!$P$6:$P$13,0)),"")</f>
        <v/>
      </c>
      <c r="O55" s="21">
        <f>IF(J55="Y",INDEX('Evidence Register'!$H$6:$H$13,MATCH(D55&amp;"|"&amp;TEXT(C55,"YYYY-MM-DD"),'Evidence Register'!$P$6:$P$13,0)),"")</f>
        <v/>
      </c>
      <c r="P55" s="21">
        <f>IF(J55="Y",INDEX('Evidence Register'!$I$6:$I$13,MATCH(D55&amp;"|"&amp;TEXT(C55,"YYYY-MM-DD"),'Evidence Register'!$P$6:$P$13,0)),"")</f>
        <v/>
      </c>
      <c r="Q55" s="21">
        <f>IF(COUNTIF('Src_Offers'!$A$6:$A$1138,B55)=1,"FOUND","MISSING")</f>
        <v/>
      </c>
      <c r="R55" s="21">
        <f>IF(J55="N","NOT TESTED",IF(AND(C55=L55,F55=M55,G55=N55,H55=O55),"MATCH","MISMATCH"))</f>
        <v/>
      </c>
      <c r="S55" s="21">
        <f>IF(J55="N","NOT INDEPENDENTLY VERIFIED - PDF NOT SUPPLIED",IF(P55="N","FAIL - COVER SHEET ONLY",IF(OR(Q55="MISSING",R55="MISMATCH"),"EXCEPTION - SUPPORT PRESENT / EVENT INTEGRITY","PASS - SUPPORT VERIFIED")))</f>
        <v/>
      </c>
      <c r="T55" s="21" t="inlineStr">
        <is>
          <t>skip/offer registers; named justification PDFs</t>
        </is>
      </c>
    </row>
    <row r="56">
      <c r="A56" s="17">
        <f>'Src_Skips'!A56</f>
        <v/>
      </c>
      <c r="B56" s="17">
        <f>'Src_Skips'!B56</f>
        <v/>
      </c>
      <c r="C56" s="17">
        <f>'Src_Skips'!C56</f>
        <v/>
      </c>
      <c r="D56" s="17">
        <f>'Src_Skips'!D56</f>
        <v/>
      </c>
      <c r="E56" s="17">
        <f>IFERROR(INDEX('Src_Applicants'!$D$6:$D$2915,MATCH(D56,'Src_Applicants'!$A$6:$A$2915,0))&amp;" "&amp;INDEX('Src_Applicants'!$C$6:$C$2915,MATCH(D56,'Src_Applicants'!$A$6:$A$2915,0)),"NOT FOUND")</f>
        <v/>
      </c>
      <c r="F56" s="17">
        <f>'Src_Skips'!F56</f>
        <v/>
      </c>
      <c r="G56" s="17">
        <f>'Src_Skips'!G56</f>
        <v/>
      </c>
      <c r="H56" s="17">
        <f>'Src_Skips'!I56</f>
        <v/>
      </c>
      <c r="I56" s="17">
        <f>'Src_Skips'!K56</f>
        <v/>
      </c>
      <c r="J56" s="17">
        <f>IF(COUNTIFS('Evidence Register'!$P$6:$P$13,D56&amp;"|"&amp;TEXT(C56,"YYYY-MM-DD"),'Evidence Register'!$A$6:$A$13,"Skip file")&gt;0,"Y","N")</f>
        <v/>
      </c>
      <c r="K56" s="17">
        <f>IF(J56="Y",INDEX('Evidence Register'!$C$6:$C$13,MATCH(D56&amp;"|"&amp;TEXT(C56,"YYYY-MM-DD"),'Evidence Register'!$P$6:$P$13,0)),"")</f>
        <v/>
      </c>
      <c r="L56" s="17">
        <f>IF(J56="Y",INDEX('Evidence Register'!$E$6:$E$13,MATCH(D56&amp;"|"&amp;TEXT(C56,"YYYY-MM-DD"),'Evidence Register'!$P$6:$P$13,0)),"")</f>
        <v/>
      </c>
      <c r="M56" s="17">
        <f>IF(J56="Y",INDEX('Evidence Register'!$F$6:$F$13,MATCH(D56&amp;"|"&amp;TEXT(C56,"YYYY-MM-DD"),'Evidence Register'!$P$6:$P$13,0)),"")</f>
        <v/>
      </c>
      <c r="N56" s="17">
        <f>IF(J56="Y",INDEX('Evidence Register'!$G$6:$G$13,MATCH(D56&amp;"|"&amp;TEXT(C56,"YYYY-MM-DD"),'Evidence Register'!$P$6:$P$13,0)),"")</f>
        <v/>
      </c>
      <c r="O56" s="17">
        <f>IF(J56="Y",INDEX('Evidence Register'!$H$6:$H$13,MATCH(D56&amp;"|"&amp;TEXT(C56,"YYYY-MM-DD"),'Evidence Register'!$P$6:$P$13,0)),"")</f>
        <v/>
      </c>
      <c r="P56" s="17">
        <f>IF(J56="Y",INDEX('Evidence Register'!$I$6:$I$13,MATCH(D56&amp;"|"&amp;TEXT(C56,"YYYY-MM-DD"),'Evidence Register'!$P$6:$P$13,0)),"")</f>
        <v/>
      </c>
      <c r="Q56" s="17">
        <f>IF(COUNTIF('Src_Offers'!$A$6:$A$1138,B56)=1,"FOUND","MISSING")</f>
        <v/>
      </c>
      <c r="R56" s="17">
        <f>IF(J56="N","NOT TESTED",IF(AND(C56=L56,F56=M56,G56=N56,H56=O56),"MATCH","MISMATCH"))</f>
        <v/>
      </c>
      <c r="S56" s="17">
        <f>IF(J56="N","NOT INDEPENDENTLY VERIFIED - PDF NOT SUPPLIED",IF(P56="N","FAIL - COVER SHEET ONLY",IF(OR(Q56="MISSING",R56="MISMATCH"),"EXCEPTION - SUPPORT PRESENT / EVENT INTEGRITY","PASS - SUPPORT VERIFIED")))</f>
        <v/>
      </c>
      <c r="T56" s="17" t="inlineStr">
        <is>
          <t>skip/offer registers; named justification PDFs</t>
        </is>
      </c>
    </row>
    <row r="57">
      <c r="A57" s="21">
        <f>'Src_Skips'!A57</f>
        <v/>
      </c>
      <c r="B57" s="21">
        <f>'Src_Skips'!B57</f>
        <v/>
      </c>
      <c r="C57" s="21">
        <f>'Src_Skips'!C57</f>
        <v/>
      </c>
      <c r="D57" s="21">
        <f>'Src_Skips'!D57</f>
        <v/>
      </c>
      <c r="E57" s="21">
        <f>IFERROR(INDEX('Src_Applicants'!$D$6:$D$2915,MATCH(D57,'Src_Applicants'!$A$6:$A$2915,0))&amp;" "&amp;INDEX('Src_Applicants'!$C$6:$C$2915,MATCH(D57,'Src_Applicants'!$A$6:$A$2915,0)),"NOT FOUND")</f>
        <v/>
      </c>
      <c r="F57" s="21">
        <f>'Src_Skips'!F57</f>
        <v/>
      </c>
      <c r="G57" s="21">
        <f>'Src_Skips'!G57</f>
        <v/>
      </c>
      <c r="H57" s="21">
        <f>'Src_Skips'!I57</f>
        <v/>
      </c>
      <c r="I57" s="21">
        <f>'Src_Skips'!K57</f>
        <v/>
      </c>
      <c r="J57" s="21">
        <f>IF(COUNTIFS('Evidence Register'!$P$6:$P$13,D57&amp;"|"&amp;TEXT(C57,"YYYY-MM-DD"),'Evidence Register'!$A$6:$A$13,"Skip file")&gt;0,"Y","N")</f>
        <v/>
      </c>
      <c r="K57" s="21">
        <f>IF(J57="Y",INDEX('Evidence Register'!$C$6:$C$13,MATCH(D57&amp;"|"&amp;TEXT(C57,"YYYY-MM-DD"),'Evidence Register'!$P$6:$P$13,0)),"")</f>
        <v/>
      </c>
      <c r="L57" s="21">
        <f>IF(J57="Y",INDEX('Evidence Register'!$E$6:$E$13,MATCH(D57&amp;"|"&amp;TEXT(C57,"YYYY-MM-DD"),'Evidence Register'!$P$6:$P$13,0)),"")</f>
        <v/>
      </c>
      <c r="M57" s="21">
        <f>IF(J57="Y",INDEX('Evidence Register'!$F$6:$F$13,MATCH(D57&amp;"|"&amp;TEXT(C57,"YYYY-MM-DD"),'Evidence Register'!$P$6:$P$13,0)),"")</f>
        <v/>
      </c>
      <c r="N57" s="21">
        <f>IF(J57="Y",INDEX('Evidence Register'!$G$6:$G$13,MATCH(D57&amp;"|"&amp;TEXT(C57,"YYYY-MM-DD"),'Evidence Register'!$P$6:$P$13,0)),"")</f>
        <v/>
      </c>
      <c r="O57" s="21">
        <f>IF(J57="Y",INDEX('Evidence Register'!$H$6:$H$13,MATCH(D57&amp;"|"&amp;TEXT(C57,"YYYY-MM-DD"),'Evidence Register'!$P$6:$P$13,0)),"")</f>
        <v/>
      </c>
      <c r="P57" s="21">
        <f>IF(J57="Y",INDEX('Evidence Register'!$I$6:$I$13,MATCH(D57&amp;"|"&amp;TEXT(C57,"YYYY-MM-DD"),'Evidence Register'!$P$6:$P$13,0)),"")</f>
        <v/>
      </c>
      <c r="Q57" s="21">
        <f>IF(COUNTIF('Src_Offers'!$A$6:$A$1138,B57)=1,"FOUND","MISSING")</f>
        <v/>
      </c>
      <c r="R57" s="21">
        <f>IF(J57="N","NOT TESTED",IF(AND(C57=L57,F57=M57,G57=N57,H57=O57),"MATCH","MISMATCH"))</f>
        <v/>
      </c>
      <c r="S57" s="21">
        <f>IF(J57="N","NOT INDEPENDENTLY VERIFIED - PDF NOT SUPPLIED",IF(P57="N","FAIL - COVER SHEET ONLY",IF(OR(Q57="MISSING",R57="MISMATCH"),"EXCEPTION - SUPPORT PRESENT / EVENT INTEGRITY","PASS - SUPPORT VERIFIED")))</f>
        <v/>
      </c>
      <c r="T57" s="21" t="inlineStr">
        <is>
          <t>skip/offer registers; named justification PDFs</t>
        </is>
      </c>
    </row>
    <row r="58">
      <c r="A58" s="17">
        <f>'Src_Skips'!A58</f>
        <v/>
      </c>
      <c r="B58" s="17">
        <f>'Src_Skips'!B58</f>
        <v/>
      </c>
      <c r="C58" s="17">
        <f>'Src_Skips'!C58</f>
        <v/>
      </c>
      <c r="D58" s="17">
        <f>'Src_Skips'!D58</f>
        <v/>
      </c>
      <c r="E58" s="17">
        <f>IFERROR(INDEX('Src_Applicants'!$D$6:$D$2915,MATCH(D58,'Src_Applicants'!$A$6:$A$2915,0))&amp;" "&amp;INDEX('Src_Applicants'!$C$6:$C$2915,MATCH(D58,'Src_Applicants'!$A$6:$A$2915,0)),"NOT FOUND")</f>
        <v/>
      </c>
      <c r="F58" s="17">
        <f>'Src_Skips'!F58</f>
        <v/>
      </c>
      <c r="G58" s="17">
        <f>'Src_Skips'!G58</f>
        <v/>
      </c>
      <c r="H58" s="17">
        <f>'Src_Skips'!I58</f>
        <v/>
      </c>
      <c r="I58" s="17">
        <f>'Src_Skips'!K58</f>
        <v/>
      </c>
      <c r="J58" s="17">
        <f>IF(COUNTIFS('Evidence Register'!$P$6:$P$13,D58&amp;"|"&amp;TEXT(C58,"YYYY-MM-DD"),'Evidence Register'!$A$6:$A$13,"Skip file")&gt;0,"Y","N")</f>
        <v/>
      </c>
      <c r="K58" s="17">
        <f>IF(J58="Y",INDEX('Evidence Register'!$C$6:$C$13,MATCH(D58&amp;"|"&amp;TEXT(C58,"YYYY-MM-DD"),'Evidence Register'!$P$6:$P$13,0)),"")</f>
        <v/>
      </c>
      <c r="L58" s="17">
        <f>IF(J58="Y",INDEX('Evidence Register'!$E$6:$E$13,MATCH(D58&amp;"|"&amp;TEXT(C58,"YYYY-MM-DD"),'Evidence Register'!$P$6:$P$13,0)),"")</f>
        <v/>
      </c>
      <c r="M58" s="17">
        <f>IF(J58="Y",INDEX('Evidence Register'!$F$6:$F$13,MATCH(D58&amp;"|"&amp;TEXT(C58,"YYYY-MM-DD"),'Evidence Register'!$P$6:$P$13,0)),"")</f>
        <v/>
      </c>
      <c r="N58" s="17">
        <f>IF(J58="Y",INDEX('Evidence Register'!$G$6:$G$13,MATCH(D58&amp;"|"&amp;TEXT(C58,"YYYY-MM-DD"),'Evidence Register'!$P$6:$P$13,0)),"")</f>
        <v/>
      </c>
      <c r="O58" s="17">
        <f>IF(J58="Y",INDEX('Evidence Register'!$H$6:$H$13,MATCH(D58&amp;"|"&amp;TEXT(C58,"YYYY-MM-DD"),'Evidence Register'!$P$6:$P$13,0)),"")</f>
        <v/>
      </c>
      <c r="P58" s="17">
        <f>IF(J58="Y",INDEX('Evidence Register'!$I$6:$I$13,MATCH(D58&amp;"|"&amp;TEXT(C58,"YYYY-MM-DD"),'Evidence Register'!$P$6:$P$13,0)),"")</f>
        <v/>
      </c>
      <c r="Q58" s="17">
        <f>IF(COUNTIF('Src_Offers'!$A$6:$A$1138,B58)=1,"FOUND","MISSING")</f>
        <v/>
      </c>
      <c r="R58" s="17">
        <f>IF(J58="N","NOT TESTED",IF(AND(C58=L58,F58=M58,G58=N58,H58=O58),"MATCH","MISMATCH"))</f>
        <v/>
      </c>
      <c r="S58" s="17">
        <f>IF(J58="N","NOT INDEPENDENTLY VERIFIED - PDF NOT SUPPLIED",IF(P58="N","FAIL - COVER SHEET ONLY",IF(OR(Q58="MISSING",R58="MISMATCH"),"EXCEPTION - SUPPORT PRESENT / EVENT INTEGRITY","PASS - SUPPORT VERIFIED")))</f>
        <v/>
      </c>
      <c r="T58" s="17" t="inlineStr">
        <is>
          <t>skip/offer registers; named justification PDFs</t>
        </is>
      </c>
    </row>
    <row r="59">
      <c r="A59" s="21">
        <f>'Src_Skips'!A59</f>
        <v/>
      </c>
      <c r="B59" s="21">
        <f>'Src_Skips'!B59</f>
        <v/>
      </c>
      <c r="C59" s="21">
        <f>'Src_Skips'!C59</f>
        <v/>
      </c>
      <c r="D59" s="21">
        <f>'Src_Skips'!D59</f>
        <v/>
      </c>
      <c r="E59" s="21">
        <f>IFERROR(INDEX('Src_Applicants'!$D$6:$D$2915,MATCH(D59,'Src_Applicants'!$A$6:$A$2915,0))&amp;" "&amp;INDEX('Src_Applicants'!$C$6:$C$2915,MATCH(D59,'Src_Applicants'!$A$6:$A$2915,0)),"NOT FOUND")</f>
        <v/>
      </c>
      <c r="F59" s="21">
        <f>'Src_Skips'!F59</f>
        <v/>
      </c>
      <c r="G59" s="21">
        <f>'Src_Skips'!G59</f>
        <v/>
      </c>
      <c r="H59" s="21">
        <f>'Src_Skips'!I59</f>
        <v/>
      </c>
      <c r="I59" s="21">
        <f>'Src_Skips'!K59</f>
        <v/>
      </c>
      <c r="J59" s="21">
        <f>IF(COUNTIFS('Evidence Register'!$P$6:$P$13,D59&amp;"|"&amp;TEXT(C59,"YYYY-MM-DD"),'Evidence Register'!$A$6:$A$13,"Skip file")&gt;0,"Y","N")</f>
        <v/>
      </c>
      <c r="K59" s="21">
        <f>IF(J59="Y",INDEX('Evidence Register'!$C$6:$C$13,MATCH(D59&amp;"|"&amp;TEXT(C59,"YYYY-MM-DD"),'Evidence Register'!$P$6:$P$13,0)),"")</f>
        <v/>
      </c>
      <c r="L59" s="21">
        <f>IF(J59="Y",INDEX('Evidence Register'!$E$6:$E$13,MATCH(D59&amp;"|"&amp;TEXT(C59,"YYYY-MM-DD"),'Evidence Register'!$P$6:$P$13,0)),"")</f>
        <v/>
      </c>
      <c r="M59" s="21">
        <f>IF(J59="Y",INDEX('Evidence Register'!$F$6:$F$13,MATCH(D59&amp;"|"&amp;TEXT(C59,"YYYY-MM-DD"),'Evidence Register'!$P$6:$P$13,0)),"")</f>
        <v/>
      </c>
      <c r="N59" s="21">
        <f>IF(J59="Y",INDEX('Evidence Register'!$G$6:$G$13,MATCH(D59&amp;"|"&amp;TEXT(C59,"YYYY-MM-DD"),'Evidence Register'!$P$6:$P$13,0)),"")</f>
        <v/>
      </c>
      <c r="O59" s="21">
        <f>IF(J59="Y",INDEX('Evidence Register'!$H$6:$H$13,MATCH(D59&amp;"|"&amp;TEXT(C59,"YYYY-MM-DD"),'Evidence Register'!$P$6:$P$13,0)),"")</f>
        <v/>
      </c>
      <c r="P59" s="21">
        <f>IF(J59="Y",INDEX('Evidence Register'!$I$6:$I$13,MATCH(D59&amp;"|"&amp;TEXT(C59,"YYYY-MM-DD"),'Evidence Register'!$P$6:$P$13,0)),"")</f>
        <v/>
      </c>
      <c r="Q59" s="21">
        <f>IF(COUNTIF('Src_Offers'!$A$6:$A$1138,B59)=1,"FOUND","MISSING")</f>
        <v/>
      </c>
      <c r="R59" s="21">
        <f>IF(J59="N","NOT TESTED",IF(AND(C59=L59,F59=M59,G59=N59,H59=O59),"MATCH","MISMATCH"))</f>
        <v/>
      </c>
      <c r="S59" s="21">
        <f>IF(J59="N","NOT INDEPENDENTLY VERIFIED - PDF NOT SUPPLIED",IF(P59="N","FAIL - COVER SHEET ONLY",IF(OR(Q59="MISSING",R59="MISMATCH"),"EXCEPTION - SUPPORT PRESENT / EVENT INTEGRITY","PASS - SUPPORT VERIFIED")))</f>
        <v/>
      </c>
      <c r="T59" s="21" t="inlineStr">
        <is>
          <t>skip/offer registers; named justification PDFs</t>
        </is>
      </c>
    </row>
    <row r="60">
      <c r="A60" s="17">
        <f>'Src_Skips'!A60</f>
        <v/>
      </c>
      <c r="B60" s="17">
        <f>'Src_Skips'!B60</f>
        <v/>
      </c>
      <c r="C60" s="17">
        <f>'Src_Skips'!C60</f>
        <v/>
      </c>
      <c r="D60" s="17">
        <f>'Src_Skips'!D60</f>
        <v/>
      </c>
      <c r="E60" s="17">
        <f>IFERROR(INDEX('Src_Applicants'!$D$6:$D$2915,MATCH(D60,'Src_Applicants'!$A$6:$A$2915,0))&amp;" "&amp;INDEX('Src_Applicants'!$C$6:$C$2915,MATCH(D60,'Src_Applicants'!$A$6:$A$2915,0)),"NOT FOUND")</f>
        <v/>
      </c>
      <c r="F60" s="17">
        <f>'Src_Skips'!F60</f>
        <v/>
      </c>
      <c r="G60" s="17">
        <f>'Src_Skips'!G60</f>
        <v/>
      </c>
      <c r="H60" s="17">
        <f>'Src_Skips'!I60</f>
        <v/>
      </c>
      <c r="I60" s="17">
        <f>'Src_Skips'!K60</f>
        <v/>
      </c>
      <c r="J60" s="17">
        <f>IF(COUNTIFS('Evidence Register'!$P$6:$P$13,D60&amp;"|"&amp;TEXT(C60,"YYYY-MM-DD"),'Evidence Register'!$A$6:$A$13,"Skip file")&gt;0,"Y","N")</f>
        <v/>
      </c>
      <c r="K60" s="17">
        <f>IF(J60="Y",INDEX('Evidence Register'!$C$6:$C$13,MATCH(D60&amp;"|"&amp;TEXT(C60,"YYYY-MM-DD"),'Evidence Register'!$P$6:$P$13,0)),"")</f>
        <v/>
      </c>
      <c r="L60" s="17">
        <f>IF(J60="Y",INDEX('Evidence Register'!$E$6:$E$13,MATCH(D60&amp;"|"&amp;TEXT(C60,"YYYY-MM-DD"),'Evidence Register'!$P$6:$P$13,0)),"")</f>
        <v/>
      </c>
      <c r="M60" s="17">
        <f>IF(J60="Y",INDEX('Evidence Register'!$F$6:$F$13,MATCH(D60&amp;"|"&amp;TEXT(C60,"YYYY-MM-DD"),'Evidence Register'!$P$6:$P$13,0)),"")</f>
        <v/>
      </c>
      <c r="N60" s="17">
        <f>IF(J60="Y",INDEX('Evidence Register'!$G$6:$G$13,MATCH(D60&amp;"|"&amp;TEXT(C60,"YYYY-MM-DD"),'Evidence Register'!$P$6:$P$13,0)),"")</f>
        <v/>
      </c>
      <c r="O60" s="17">
        <f>IF(J60="Y",INDEX('Evidence Register'!$H$6:$H$13,MATCH(D60&amp;"|"&amp;TEXT(C60,"YYYY-MM-DD"),'Evidence Register'!$P$6:$P$13,0)),"")</f>
        <v/>
      </c>
      <c r="P60" s="17">
        <f>IF(J60="Y",INDEX('Evidence Register'!$I$6:$I$13,MATCH(D60&amp;"|"&amp;TEXT(C60,"YYYY-MM-DD"),'Evidence Register'!$P$6:$P$13,0)),"")</f>
        <v/>
      </c>
      <c r="Q60" s="17">
        <f>IF(COUNTIF('Src_Offers'!$A$6:$A$1138,B60)=1,"FOUND","MISSING")</f>
        <v/>
      </c>
      <c r="R60" s="17">
        <f>IF(J60="N","NOT TESTED",IF(AND(C60=L60,F60=M60,G60=N60,H60=O60),"MATCH","MISMATCH"))</f>
        <v/>
      </c>
      <c r="S60" s="17">
        <f>IF(J60="N","NOT INDEPENDENTLY VERIFIED - PDF NOT SUPPLIED",IF(P60="N","FAIL - COVER SHEET ONLY",IF(OR(Q60="MISSING",R60="MISMATCH"),"EXCEPTION - SUPPORT PRESENT / EVENT INTEGRITY","PASS - SUPPORT VERIFIED")))</f>
        <v/>
      </c>
      <c r="T60" s="17" t="inlineStr">
        <is>
          <t>skip/offer registers; named justification PDFs</t>
        </is>
      </c>
    </row>
    <row r="61">
      <c r="A61" s="21">
        <f>'Src_Skips'!A61</f>
        <v/>
      </c>
      <c r="B61" s="21">
        <f>'Src_Skips'!B61</f>
        <v/>
      </c>
      <c r="C61" s="21">
        <f>'Src_Skips'!C61</f>
        <v/>
      </c>
      <c r="D61" s="21">
        <f>'Src_Skips'!D61</f>
        <v/>
      </c>
      <c r="E61" s="21">
        <f>IFERROR(INDEX('Src_Applicants'!$D$6:$D$2915,MATCH(D61,'Src_Applicants'!$A$6:$A$2915,0))&amp;" "&amp;INDEX('Src_Applicants'!$C$6:$C$2915,MATCH(D61,'Src_Applicants'!$A$6:$A$2915,0)),"NOT FOUND")</f>
        <v/>
      </c>
      <c r="F61" s="21">
        <f>'Src_Skips'!F61</f>
        <v/>
      </c>
      <c r="G61" s="21">
        <f>'Src_Skips'!G61</f>
        <v/>
      </c>
      <c r="H61" s="21">
        <f>'Src_Skips'!I61</f>
        <v/>
      </c>
      <c r="I61" s="21">
        <f>'Src_Skips'!K61</f>
        <v/>
      </c>
      <c r="J61" s="21">
        <f>IF(COUNTIFS('Evidence Register'!$P$6:$P$13,D61&amp;"|"&amp;TEXT(C61,"YYYY-MM-DD"),'Evidence Register'!$A$6:$A$13,"Skip file")&gt;0,"Y","N")</f>
        <v/>
      </c>
      <c r="K61" s="21">
        <f>IF(J61="Y",INDEX('Evidence Register'!$C$6:$C$13,MATCH(D61&amp;"|"&amp;TEXT(C61,"YYYY-MM-DD"),'Evidence Register'!$P$6:$P$13,0)),"")</f>
        <v/>
      </c>
      <c r="L61" s="21">
        <f>IF(J61="Y",INDEX('Evidence Register'!$E$6:$E$13,MATCH(D61&amp;"|"&amp;TEXT(C61,"YYYY-MM-DD"),'Evidence Register'!$P$6:$P$13,0)),"")</f>
        <v/>
      </c>
      <c r="M61" s="21">
        <f>IF(J61="Y",INDEX('Evidence Register'!$F$6:$F$13,MATCH(D61&amp;"|"&amp;TEXT(C61,"YYYY-MM-DD"),'Evidence Register'!$P$6:$P$13,0)),"")</f>
        <v/>
      </c>
      <c r="N61" s="21">
        <f>IF(J61="Y",INDEX('Evidence Register'!$G$6:$G$13,MATCH(D61&amp;"|"&amp;TEXT(C61,"YYYY-MM-DD"),'Evidence Register'!$P$6:$P$13,0)),"")</f>
        <v/>
      </c>
      <c r="O61" s="21">
        <f>IF(J61="Y",INDEX('Evidence Register'!$H$6:$H$13,MATCH(D61&amp;"|"&amp;TEXT(C61,"YYYY-MM-DD"),'Evidence Register'!$P$6:$P$13,0)),"")</f>
        <v/>
      </c>
      <c r="P61" s="21">
        <f>IF(J61="Y",INDEX('Evidence Register'!$I$6:$I$13,MATCH(D61&amp;"|"&amp;TEXT(C61,"YYYY-MM-DD"),'Evidence Register'!$P$6:$P$13,0)),"")</f>
        <v/>
      </c>
      <c r="Q61" s="21">
        <f>IF(COUNTIF('Src_Offers'!$A$6:$A$1138,B61)=1,"FOUND","MISSING")</f>
        <v/>
      </c>
      <c r="R61" s="21">
        <f>IF(J61="N","NOT TESTED",IF(AND(C61=L61,F61=M61,G61=N61,H61=O61),"MATCH","MISMATCH"))</f>
        <v/>
      </c>
      <c r="S61" s="21">
        <f>IF(J61="N","NOT INDEPENDENTLY VERIFIED - PDF NOT SUPPLIED",IF(P61="N","FAIL - COVER SHEET ONLY",IF(OR(Q61="MISSING",R61="MISMATCH"),"EXCEPTION - SUPPORT PRESENT / EVENT INTEGRITY","PASS - SUPPORT VERIFIED")))</f>
        <v/>
      </c>
      <c r="T61" s="21" t="inlineStr">
        <is>
          <t>skip/offer registers; named justification PDFs</t>
        </is>
      </c>
    </row>
    <row r="62">
      <c r="A62" s="17">
        <f>'Src_Skips'!A62</f>
        <v/>
      </c>
      <c r="B62" s="17">
        <f>'Src_Skips'!B62</f>
        <v/>
      </c>
      <c r="C62" s="17">
        <f>'Src_Skips'!C62</f>
        <v/>
      </c>
      <c r="D62" s="17">
        <f>'Src_Skips'!D62</f>
        <v/>
      </c>
      <c r="E62" s="17">
        <f>IFERROR(INDEX('Src_Applicants'!$D$6:$D$2915,MATCH(D62,'Src_Applicants'!$A$6:$A$2915,0))&amp;" "&amp;INDEX('Src_Applicants'!$C$6:$C$2915,MATCH(D62,'Src_Applicants'!$A$6:$A$2915,0)),"NOT FOUND")</f>
        <v/>
      </c>
      <c r="F62" s="17">
        <f>'Src_Skips'!F62</f>
        <v/>
      </c>
      <c r="G62" s="17">
        <f>'Src_Skips'!G62</f>
        <v/>
      </c>
      <c r="H62" s="17">
        <f>'Src_Skips'!I62</f>
        <v/>
      </c>
      <c r="I62" s="17">
        <f>'Src_Skips'!K62</f>
        <v/>
      </c>
      <c r="J62" s="17">
        <f>IF(COUNTIFS('Evidence Register'!$P$6:$P$13,D62&amp;"|"&amp;TEXT(C62,"YYYY-MM-DD"),'Evidence Register'!$A$6:$A$13,"Skip file")&gt;0,"Y","N")</f>
        <v/>
      </c>
      <c r="K62" s="17">
        <f>IF(J62="Y",INDEX('Evidence Register'!$C$6:$C$13,MATCH(D62&amp;"|"&amp;TEXT(C62,"YYYY-MM-DD"),'Evidence Register'!$P$6:$P$13,0)),"")</f>
        <v/>
      </c>
      <c r="L62" s="17">
        <f>IF(J62="Y",INDEX('Evidence Register'!$E$6:$E$13,MATCH(D62&amp;"|"&amp;TEXT(C62,"YYYY-MM-DD"),'Evidence Register'!$P$6:$P$13,0)),"")</f>
        <v/>
      </c>
      <c r="M62" s="17">
        <f>IF(J62="Y",INDEX('Evidence Register'!$F$6:$F$13,MATCH(D62&amp;"|"&amp;TEXT(C62,"YYYY-MM-DD"),'Evidence Register'!$P$6:$P$13,0)),"")</f>
        <v/>
      </c>
      <c r="N62" s="17">
        <f>IF(J62="Y",INDEX('Evidence Register'!$G$6:$G$13,MATCH(D62&amp;"|"&amp;TEXT(C62,"YYYY-MM-DD"),'Evidence Register'!$P$6:$P$13,0)),"")</f>
        <v/>
      </c>
      <c r="O62" s="17">
        <f>IF(J62="Y",INDEX('Evidence Register'!$H$6:$H$13,MATCH(D62&amp;"|"&amp;TEXT(C62,"YYYY-MM-DD"),'Evidence Register'!$P$6:$P$13,0)),"")</f>
        <v/>
      </c>
      <c r="P62" s="17">
        <f>IF(J62="Y",INDEX('Evidence Register'!$I$6:$I$13,MATCH(D62&amp;"|"&amp;TEXT(C62,"YYYY-MM-DD"),'Evidence Register'!$P$6:$P$13,0)),"")</f>
        <v/>
      </c>
      <c r="Q62" s="17">
        <f>IF(COUNTIF('Src_Offers'!$A$6:$A$1138,B62)=1,"FOUND","MISSING")</f>
        <v/>
      </c>
      <c r="R62" s="17">
        <f>IF(J62="N","NOT TESTED",IF(AND(C62=L62,F62=M62,G62=N62,H62=O62),"MATCH","MISMATCH"))</f>
        <v/>
      </c>
      <c r="S62" s="17">
        <f>IF(J62="N","NOT INDEPENDENTLY VERIFIED - PDF NOT SUPPLIED",IF(P62="N","FAIL - COVER SHEET ONLY",IF(OR(Q62="MISSING",R62="MISMATCH"),"EXCEPTION - SUPPORT PRESENT / EVENT INTEGRITY","PASS - SUPPORT VERIFIED")))</f>
        <v/>
      </c>
      <c r="T62" s="17" t="inlineStr">
        <is>
          <t>skip/offer registers; named justification PDFs</t>
        </is>
      </c>
    </row>
    <row r="63">
      <c r="A63" s="21">
        <f>'Src_Skips'!A63</f>
        <v/>
      </c>
      <c r="B63" s="21">
        <f>'Src_Skips'!B63</f>
        <v/>
      </c>
      <c r="C63" s="21">
        <f>'Src_Skips'!C63</f>
        <v/>
      </c>
      <c r="D63" s="21">
        <f>'Src_Skips'!D63</f>
        <v/>
      </c>
      <c r="E63" s="21">
        <f>IFERROR(INDEX('Src_Applicants'!$D$6:$D$2915,MATCH(D63,'Src_Applicants'!$A$6:$A$2915,0))&amp;" "&amp;INDEX('Src_Applicants'!$C$6:$C$2915,MATCH(D63,'Src_Applicants'!$A$6:$A$2915,0)),"NOT FOUND")</f>
        <v/>
      </c>
      <c r="F63" s="21">
        <f>'Src_Skips'!F63</f>
        <v/>
      </c>
      <c r="G63" s="21">
        <f>'Src_Skips'!G63</f>
        <v/>
      </c>
      <c r="H63" s="21">
        <f>'Src_Skips'!I63</f>
        <v/>
      </c>
      <c r="I63" s="21">
        <f>'Src_Skips'!K63</f>
        <v/>
      </c>
      <c r="J63" s="21">
        <f>IF(COUNTIFS('Evidence Register'!$P$6:$P$13,D63&amp;"|"&amp;TEXT(C63,"YYYY-MM-DD"),'Evidence Register'!$A$6:$A$13,"Skip file")&gt;0,"Y","N")</f>
        <v/>
      </c>
      <c r="K63" s="21">
        <f>IF(J63="Y",INDEX('Evidence Register'!$C$6:$C$13,MATCH(D63&amp;"|"&amp;TEXT(C63,"YYYY-MM-DD"),'Evidence Register'!$P$6:$P$13,0)),"")</f>
        <v/>
      </c>
      <c r="L63" s="21">
        <f>IF(J63="Y",INDEX('Evidence Register'!$E$6:$E$13,MATCH(D63&amp;"|"&amp;TEXT(C63,"YYYY-MM-DD"),'Evidence Register'!$P$6:$P$13,0)),"")</f>
        <v/>
      </c>
      <c r="M63" s="21">
        <f>IF(J63="Y",INDEX('Evidence Register'!$F$6:$F$13,MATCH(D63&amp;"|"&amp;TEXT(C63,"YYYY-MM-DD"),'Evidence Register'!$P$6:$P$13,0)),"")</f>
        <v/>
      </c>
      <c r="N63" s="21">
        <f>IF(J63="Y",INDEX('Evidence Register'!$G$6:$G$13,MATCH(D63&amp;"|"&amp;TEXT(C63,"YYYY-MM-DD"),'Evidence Register'!$P$6:$P$13,0)),"")</f>
        <v/>
      </c>
      <c r="O63" s="21">
        <f>IF(J63="Y",INDEX('Evidence Register'!$H$6:$H$13,MATCH(D63&amp;"|"&amp;TEXT(C63,"YYYY-MM-DD"),'Evidence Register'!$P$6:$P$13,0)),"")</f>
        <v/>
      </c>
      <c r="P63" s="21">
        <f>IF(J63="Y",INDEX('Evidence Register'!$I$6:$I$13,MATCH(D63&amp;"|"&amp;TEXT(C63,"YYYY-MM-DD"),'Evidence Register'!$P$6:$P$13,0)),"")</f>
        <v/>
      </c>
      <c r="Q63" s="21">
        <f>IF(COUNTIF('Src_Offers'!$A$6:$A$1138,B63)=1,"FOUND","MISSING")</f>
        <v/>
      </c>
      <c r="R63" s="21">
        <f>IF(J63="N","NOT TESTED",IF(AND(C63=L63,F63=M63,G63=N63,H63=O63),"MATCH","MISMATCH"))</f>
        <v/>
      </c>
      <c r="S63" s="21">
        <f>IF(J63="N","NOT INDEPENDENTLY VERIFIED - PDF NOT SUPPLIED",IF(P63="N","FAIL - COVER SHEET ONLY",IF(OR(Q63="MISSING",R63="MISMATCH"),"EXCEPTION - SUPPORT PRESENT / EVENT INTEGRITY","PASS - SUPPORT VERIFIED")))</f>
        <v/>
      </c>
      <c r="T63" s="21" t="inlineStr">
        <is>
          <t>skip/offer registers; named justification PDFs</t>
        </is>
      </c>
    </row>
    <row r="64">
      <c r="A64" s="17">
        <f>'Src_Skips'!A64</f>
        <v/>
      </c>
      <c r="B64" s="17">
        <f>'Src_Skips'!B64</f>
        <v/>
      </c>
      <c r="C64" s="17">
        <f>'Src_Skips'!C64</f>
        <v/>
      </c>
      <c r="D64" s="17">
        <f>'Src_Skips'!D64</f>
        <v/>
      </c>
      <c r="E64" s="17">
        <f>IFERROR(INDEX('Src_Applicants'!$D$6:$D$2915,MATCH(D64,'Src_Applicants'!$A$6:$A$2915,0))&amp;" "&amp;INDEX('Src_Applicants'!$C$6:$C$2915,MATCH(D64,'Src_Applicants'!$A$6:$A$2915,0)),"NOT FOUND")</f>
        <v/>
      </c>
      <c r="F64" s="17">
        <f>'Src_Skips'!F64</f>
        <v/>
      </c>
      <c r="G64" s="17">
        <f>'Src_Skips'!G64</f>
        <v/>
      </c>
      <c r="H64" s="17">
        <f>'Src_Skips'!I64</f>
        <v/>
      </c>
      <c r="I64" s="17">
        <f>'Src_Skips'!K64</f>
        <v/>
      </c>
      <c r="J64" s="17">
        <f>IF(COUNTIFS('Evidence Register'!$P$6:$P$13,D64&amp;"|"&amp;TEXT(C64,"YYYY-MM-DD"),'Evidence Register'!$A$6:$A$13,"Skip file")&gt;0,"Y","N")</f>
        <v/>
      </c>
      <c r="K64" s="17">
        <f>IF(J64="Y",INDEX('Evidence Register'!$C$6:$C$13,MATCH(D64&amp;"|"&amp;TEXT(C64,"YYYY-MM-DD"),'Evidence Register'!$P$6:$P$13,0)),"")</f>
        <v/>
      </c>
      <c r="L64" s="17">
        <f>IF(J64="Y",INDEX('Evidence Register'!$E$6:$E$13,MATCH(D64&amp;"|"&amp;TEXT(C64,"YYYY-MM-DD"),'Evidence Register'!$P$6:$P$13,0)),"")</f>
        <v/>
      </c>
      <c r="M64" s="17">
        <f>IF(J64="Y",INDEX('Evidence Register'!$F$6:$F$13,MATCH(D64&amp;"|"&amp;TEXT(C64,"YYYY-MM-DD"),'Evidence Register'!$P$6:$P$13,0)),"")</f>
        <v/>
      </c>
      <c r="N64" s="17">
        <f>IF(J64="Y",INDEX('Evidence Register'!$G$6:$G$13,MATCH(D64&amp;"|"&amp;TEXT(C64,"YYYY-MM-DD"),'Evidence Register'!$P$6:$P$13,0)),"")</f>
        <v/>
      </c>
      <c r="O64" s="17">
        <f>IF(J64="Y",INDEX('Evidence Register'!$H$6:$H$13,MATCH(D64&amp;"|"&amp;TEXT(C64,"YYYY-MM-DD"),'Evidence Register'!$P$6:$P$13,0)),"")</f>
        <v/>
      </c>
      <c r="P64" s="17">
        <f>IF(J64="Y",INDEX('Evidence Register'!$I$6:$I$13,MATCH(D64&amp;"|"&amp;TEXT(C64,"YYYY-MM-DD"),'Evidence Register'!$P$6:$P$13,0)),"")</f>
        <v/>
      </c>
      <c r="Q64" s="17">
        <f>IF(COUNTIF('Src_Offers'!$A$6:$A$1138,B64)=1,"FOUND","MISSING")</f>
        <v/>
      </c>
      <c r="R64" s="17">
        <f>IF(J64="N","NOT TESTED",IF(AND(C64=L64,F64=M64,G64=N64,H64=O64),"MATCH","MISMATCH"))</f>
        <v/>
      </c>
      <c r="S64" s="17">
        <f>IF(J64="N","NOT INDEPENDENTLY VERIFIED - PDF NOT SUPPLIED",IF(P64="N","FAIL - COVER SHEET ONLY",IF(OR(Q64="MISSING",R64="MISMATCH"),"EXCEPTION - SUPPORT PRESENT / EVENT INTEGRITY","PASS - SUPPORT VERIFIED")))</f>
        <v/>
      </c>
      <c r="T64" s="17" t="inlineStr">
        <is>
          <t>skip/offer registers; named justification PDFs</t>
        </is>
      </c>
    </row>
    <row r="65">
      <c r="A65" s="21">
        <f>'Src_Skips'!A65</f>
        <v/>
      </c>
      <c r="B65" s="21">
        <f>'Src_Skips'!B65</f>
        <v/>
      </c>
      <c r="C65" s="21">
        <f>'Src_Skips'!C65</f>
        <v/>
      </c>
      <c r="D65" s="21">
        <f>'Src_Skips'!D65</f>
        <v/>
      </c>
      <c r="E65" s="21">
        <f>IFERROR(INDEX('Src_Applicants'!$D$6:$D$2915,MATCH(D65,'Src_Applicants'!$A$6:$A$2915,0))&amp;" "&amp;INDEX('Src_Applicants'!$C$6:$C$2915,MATCH(D65,'Src_Applicants'!$A$6:$A$2915,0)),"NOT FOUND")</f>
        <v/>
      </c>
      <c r="F65" s="21">
        <f>'Src_Skips'!F65</f>
        <v/>
      </c>
      <c r="G65" s="21">
        <f>'Src_Skips'!G65</f>
        <v/>
      </c>
      <c r="H65" s="21">
        <f>'Src_Skips'!I65</f>
        <v/>
      </c>
      <c r="I65" s="21">
        <f>'Src_Skips'!K65</f>
        <v/>
      </c>
      <c r="J65" s="21">
        <f>IF(COUNTIFS('Evidence Register'!$P$6:$P$13,D65&amp;"|"&amp;TEXT(C65,"YYYY-MM-DD"),'Evidence Register'!$A$6:$A$13,"Skip file")&gt;0,"Y","N")</f>
        <v/>
      </c>
      <c r="K65" s="21">
        <f>IF(J65="Y",INDEX('Evidence Register'!$C$6:$C$13,MATCH(D65&amp;"|"&amp;TEXT(C65,"YYYY-MM-DD"),'Evidence Register'!$P$6:$P$13,0)),"")</f>
        <v/>
      </c>
      <c r="L65" s="21">
        <f>IF(J65="Y",INDEX('Evidence Register'!$E$6:$E$13,MATCH(D65&amp;"|"&amp;TEXT(C65,"YYYY-MM-DD"),'Evidence Register'!$P$6:$P$13,0)),"")</f>
        <v/>
      </c>
      <c r="M65" s="21">
        <f>IF(J65="Y",INDEX('Evidence Register'!$F$6:$F$13,MATCH(D65&amp;"|"&amp;TEXT(C65,"YYYY-MM-DD"),'Evidence Register'!$P$6:$P$13,0)),"")</f>
        <v/>
      </c>
      <c r="N65" s="21">
        <f>IF(J65="Y",INDEX('Evidence Register'!$G$6:$G$13,MATCH(D65&amp;"|"&amp;TEXT(C65,"YYYY-MM-DD"),'Evidence Register'!$P$6:$P$13,0)),"")</f>
        <v/>
      </c>
      <c r="O65" s="21">
        <f>IF(J65="Y",INDEX('Evidence Register'!$H$6:$H$13,MATCH(D65&amp;"|"&amp;TEXT(C65,"YYYY-MM-DD"),'Evidence Register'!$P$6:$P$13,0)),"")</f>
        <v/>
      </c>
      <c r="P65" s="21">
        <f>IF(J65="Y",INDEX('Evidence Register'!$I$6:$I$13,MATCH(D65&amp;"|"&amp;TEXT(C65,"YYYY-MM-DD"),'Evidence Register'!$P$6:$P$13,0)),"")</f>
        <v/>
      </c>
      <c r="Q65" s="21">
        <f>IF(COUNTIF('Src_Offers'!$A$6:$A$1138,B65)=1,"FOUND","MISSING")</f>
        <v/>
      </c>
      <c r="R65" s="21">
        <f>IF(J65="N","NOT TESTED",IF(AND(C65=L65,F65=M65,G65=N65,H65=O65),"MATCH","MISMATCH"))</f>
        <v/>
      </c>
      <c r="S65" s="21">
        <f>IF(J65="N","NOT INDEPENDENTLY VERIFIED - PDF NOT SUPPLIED",IF(P65="N","FAIL - COVER SHEET ONLY",IF(OR(Q65="MISSING",R65="MISMATCH"),"EXCEPTION - SUPPORT PRESENT / EVENT INTEGRITY","PASS - SUPPORT VERIFIED")))</f>
        <v/>
      </c>
      <c r="T65" s="21" t="inlineStr">
        <is>
          <t>skip/offer registers; named justification PDFs</t>
        </is>
      </c>
    </row>
    <row r="66">
      <c r="A66" s="17">
        <f>'Src_Skips'!A66</f>
        <v/>
      </c>
      <c r="B66" s="17">
        <f>'Src_Skips'!B66</f>
        <v/>
      </c>
      <c r="C66" s="17">
        <f>'Src_Skips'!C66</f>
        <v/>
      </c>
      <c r="D66" s="17">
        <f>'Src_Skips'!D66</f>
        <v/>
      </c>
      <c r="E66" s="17">
        <f>IFERROR(INDEX('Src_Applicants'!$D$6:$D$2915,MATCH(D66,'Src_Applicants'!$A$6:$A$2915,0))&amp;" "&amp;INDEX('Src_Applicants'!$C$6:$C$2915,MATCH(D66,'Src_Applicants'!$A$6:$A$2915,0)),"NOT FOUND")</f>
        <v/>
      </c>
      <c r="F66" s="17">
        <f>'Src_Skips'!F66</f>
        <v/>
      </c>
      <c r="G66" s="17">
        <f>'Src_Skips'!G66</f>
        <v/>
      </c>
      <c r="H66" s="17">
        <f>'Src_Skips'!I66</f>
        <v/>
      </c>
      <c r="I66" s="17">
        <f>'Src_Skips'!K66</f>
        <v/>
      </c>
      <c r="J66" s="17">
        <f>IF(COUNTIFS('Evidence Register'!$P$6:$P$13,D66&amp;"|"&amp;TEXT(C66,"YYYY-MM-DD"),'Evidence Register'!$A$6:$A$13,"Skip file")&gt;0,"Y","N")</f>
        <v/>
      </c>
      <c r="K66" s="17">
        <f>IF(J66="Y",INDEX('Evidence Register'!$C$6:$C$13,MATCH(D66&amp;"|"&amp;TEXT(C66,"YYYY-MM-DD"),'Evidence Register'!$P$6:$P$13,0)),"")</f>
        <v/>
      </c>
      <c r="L66" s="17">
        <f>IF(J66="Y",INDEX('Evidence Register'!$E$6:$E$13,MATCH(D66&amp;"|"&amp;TEXT(C66,"YYYY-MM-DD"),'Evidence Register'!$P$6:$P$13,0)),"")</f>
        <v/>
      </c>
      <c r="M66" s="17">
        <f>IF(J66="Y",INDEX('Evidence Register'!$F$6:$F$13,MATCH(D66&amp;"|"&amp;TEXT(C66,"YYYY-MM-DD"),'Evidence Register'!$P$6:$P$13,0)),"")</f>
        <v/>
      </c>
      <c r="N66" s="17">
        <f>IF(J66="Y",INDEX('Evidence Register'!$G$6:$G$13,MATCH(D66&amp;"|"&amp;TEXT(C66,"YYYY-MM-DD"),'Evidence Register'!$P$6:$P$13,0)),"")</f>
        <v/>
      </c>
      <c r="O66" s="17">
        <f>IF(J66="Y",INDEX('Evidence Register'!$H$6:$H$13,MATCH(D66&amp;"|"&amp;TEXT(C66,"YYYY-MM-DD"),'Evidence Register'!$P$6:$P$13,0)),"")</f>
        <v/>
      </c>
      <c r="P66" s="17">
        <f>IF(J66="Y",INDEX('Evidence Register'!$I$6:$I$13,MATCH(D66&amp;"|"&amp;TEXT(C66,"YYYY-MM-DD"),'Evidence Register'!$P$6:$P$13,0)),"")</f>
        <v/>
      </c>
      <c r="Q66" s="17">
        <f>IF(COUNTIF('Src_Offers'!$A$6:$A$1138,B66)=1,"FOUND","MISSING")</f>
        <v/>
      </c>
      <c r="R66" s="17">
        <f>IF(J66="N","NOT TESTED",IF(AND(C66=L66,F66=M66,G66=N66,H66=O66),"MATCH","MISMATCH"))</f>
        <v/>
      </c>
      <c r="S66" s="17">
        <f>IF(J66="N","NOT INDEPENDENTLY VERIFIED - PDF NOT SUPPLIED",IF(P66="N","FAIL - COVER SHEET ONLY",IF(OR(Q66="MISSING",R66="MISMATCH"),"EXCEPTION - SUPPORT PRESENT / EVENT INTEGRITY","PASS - SUPPORT VERIFIED")))</f>
        <v/>
      </c>
      <c r="T66" s="17" t="inlineStr">
        <is>
          <t>skip/offer registers; named justification PDFs</t>
        </is>
      </c>
    </row>
    <row r="67">
      <c r="A67" s="21">
        <f>'Src_Skips'!A67</f>
        <v/>
      </c>
      <c r="B67" s="21">
        <f>'Src_Skips'!B67</f>
        <v/>
      </c>
      <c r="C67" s="21">
        <f>'Src_Skips'!C67</f>
        <v/>
      </c>
      <c r="D67" s="21">
        <f>'Src_Skips'!D67</f>
        <v/>
      </c>
      <c r="E67" s="21">
        <f>IFERROR(INDEX('Src_Applicants'!$D$6:$D$2915,MATCH(D67,'Src_Applicants'!$A$6:$A$2915,0))&amp;" "&amp;INDEX('Src_Applicants'!$C$6:$C$2915,MATCH(D67,'Src_Applicants'!$A$6:$A$2915,0)),"NOT FOUND")</f>
        <v/>
      </c>
      <c r="F67" s="21">
        <f>'Src_Skips'!F67</f>
        <v/>
      </c>
      <c r="G67" s="21">
        <f>'Src_Skips'!G67</f>
        <v/>
      </c>
      <c r="H67" s="21">
        <f>'Src_Skips'!I67</f>
        <v/>
      </c>
      <c r="I67" s="21">
        <f>'Src_Skips'!K67</f>
        <v/>
      </c>
      <c r="J67" s="21">
        <f>IF(COUNTIFS('Evidence Register'!$P$6:$P$13,D67&amp;"|"&amp;TEXT(C67,"YYYY-MM-DD"),'Evidence Register'!$A$6:$A$13,"Skip file")&gt;0,"Y","N")</f>
        <v/>
      </c>
      <c r="K67" s="21">
        <f>IF(J67="Y",INDEX('Evidence Register'!$C$6:$C$13,MATCH(D67&amp;"|"&amp;TEXT(C67,"YYYY-MM-DD"),'Evidence Register'!$P$6:$P$13,0)),"")</f>
        <v/>
      </c>
      <c r="L67" s="21">
        <f>IF(J67="Y",INDEX('Evidence Register'!$E$6:$E$13,MATCH(D67&amp;"|"&amp;TEXT(C67,"YYYY-MM-DD"),'Evidence Register'!$P$6:$P$13,0)),"")</f>
        <v/>
      </c>
      <c r="M67" s="21">
        <f>IF(J67="Y",INDEX('Evidence Register'!$F$6:$F$13,MATCH(D67&amp;"|"&amp;TEXT(C67,"YYYY-MM-DD"),'Evidence Register'!$P$6:$P$13,0)),"")</f>
        <v/>
      </c>
      <c r="N67" s="21">
        <f>IF(J67="Y",INDEX('Evidence Register'!$G$6:$G$13,MATCH(D67&amp;"|"&amp;TEXT(C67,"YYYY-MM-DD"),'Evidence Register'!$P$6:$P$13,0)),"")</f>
        <v/>
      </c>
      <c r="O67" s="21">
        <f>IF(J67="Y",INDEX('Evidence Register'!$H$6:$H$13,MATCH(D67&amp;"|"&amp;TEXT(C67,"YYYY-MM-DD"),'Evidence Register'!$P$6:$P$13,0)),"")</f>
        <v/>
      </c>
      <c r="P67" s="21">
        <f>IF(J67="Y",INDEX('Evidence Register'!$I$6:$I$13,MATCH(D67&amp;"|"&amp;TEXT(C67,"YYYY-MM-DD"),'Evidence Register'!$P$6:$P$13,0)),"")</f>
        <v/>
      </c>
      <c r="Q67" s="21">
        <f>IF(COUNTIF('Src_Offers'!$A$6:$A$1138,B67)=1,"FOUND","MISSING")</f>
        <v/>
      </c>
      <c r="R67" s="21">
        <f>IF(J67="N","NOT TESTED",IF(AND(C67=L67,F67=M67,G67=N67,H67=O67),"MATCH","MISMATCH"))</f>
        <v/>
      </c>
      <c r="S67" s="21">
        <f>IF(J67="N","NOT INDEPENDENTLY VERIFIED - PDF NOT SUPPLIED",IF(P67="N","FAIL - COVER SHEET ONLY",IF(OR(Q67="MISSING",R67="MISMATCH"),"EXCEPTION - SUPPORT PRESENT / EVENT INTEGRITY","PASS - SUPPORT VERIFIED")))</f>
        <v/>
      </c>
      <c r="T67" s="21" t="inlineStr">
        <is>
          <t>skip/offer registers; named justification PDFs</t>
        </is>
      </c>
    </row>
    <row r="68">
      <c r="A68" s="17">
        <f>'Src_Skips'!A68</f>
        <v/>
      </c>
      <c r="B68" s="17">
        <f>'Src_Skips'!B68</f>
        <v/>
      </c>
      <c r="C68" s="17">
        <f>'Src_Skips'!C68</f>
        <v/>
      </c>
      <c r="D68" s="17">
        <f>'Src_Skips'!D68</f>
        <v/>
      </c>
      <c r="E68" s="17">
        <f>IFERROR(INDEX('Src_Applicants'!$D$6:$D$2915,MATCH(D68,'Src_Applicants'!$A$6:$A$2915,0))&amp;" "&amp;INDEX('Src_Applicants'!$C$6:$C$2915,MATCH(D68,'Src_Applicants'!$A$6:$A$2915,0)),"NOT FOUND")</f>
        <v/>
      </c>
      <c r="F68" s="17">
        <f>'Src_Skips'!F68</f>
        <v/>
      </c>
      <c r="G68" s="17">
        <f>'Src_Skips'!G68</f>
        <v/>
      </c>
      <c r="H68" s="17">
        <f>'Src_Skips'!I68</f>
        <v/>
      </c>
      <c r="I68" s="17">
        <f>'Src_Skips'!K68</f>
        <v/>
      </c>
      <c r="J68" s="17">
        <f>IF(COUNTIFS('Evidence Register'!$P$6:$P$13,D68&amp;"|"&amp;TEXT(C68,"YYYY-MM-DD"),'Evidence Register'!$A$6:$A$13,"Skip file")&gt;0,"Y","N")</f>
        <v/>
      </c>
      <c r="K68" s="17">
        <f>IF(J68="Y",INDEX('Evidence Register'!$C$6:$C$13,MATCH(D68&amp;"|"&amp;TEXT(C68,"YYYY-MM-DD"),'Evidence Register'!$P$6:$P$13,0)),"")</f>
        <v/>
      </c>
      <c r="L68" s="17">
        <f>IF(J68="Y",INDEX('Evidence Register'!$E$6:$E$13,MATCH(D68&amp;"|"&amp;TEXT(C68,"YYYY-MM-DD"),'Evidence Register'!$P$6:$P$13,0)),"")</f>
        <v/>
      </c>
      <c r="M68" s="17">
        <f>IF(J68="Y",INDEX('Evidence Register'!$F$6:$F$13,MATCH(D68&amp;"|"&amp;TEXT(C68,"YYYY-MM-DD"),'Evidence Register'!$P$6:$P$13,0)),"")</f>
        <v/>
      </c>
      <c r="N68" s="17">
        <f>IF(J68="Y",INDEX('Evidence Register'!$G$6:$G$13,MATCH(D68&amp;"|"&amp;TEXT(C68,"YYYY-MM-DD"),'Evidence Register'!$P$6:$P$13,0)),"")</f>
        <v/>
      </c>
      <c r="O68" s="17">
        <f>IF(J68="Y",INDEX('Evidence Register'!$H$6:$H$13,MATCH(D68&amp;"|"&amp;TEXT(C68,"YYYY-MM-DD"),'Evidence Register'!$P$6:$P$13,0)),"")</f>
        <v/>
      </c>
      <c r="P68" s="17">
        <f>IF(J68="Y",INDEX('Evidence Register'!$I$6:$I$13,MATCH(D68&amp;"|"&amp;TEXT(C68,"YYYY-MM-DD"),'Evidence Register'!$P$6:$P$13,0)),"")</f>
        <v/>
      </c>
      <c r="Q68" s="17">
        <f>IF(COUNTIF('Src_Offers'!$A$6:$A$1138,B68)=1,"FOUND","MISSING")</f>
        <v/>
      </c>
      <c r="R68" s="17">
        <f>IF(J68="N","NOT TESTED",IF(AND(C68=L68,F68=M68,G68=N68,H68=O68),"MATCH","MISMATCH"))</f>
        <v/>
      </c>
      <c r="S68" s="17">
        <f>IF(J68="N","NOT INDEPENDENTLY VERIFIED - PDF NOT SUPPLIED",IF(P68="N","FAIL - COVER SHEET ONLY",IF(OR(Q68="MISSING",R68="MISMATCH"),"EXCEPTION - SUPPORT PRESENT / EVENT INTEGRITY","PASS - SUPPORT VERIFIED")))</f>
        <v/>
      </c>
      <c r="T68" s="17" t="inlineStr">
        <is>
          <t>skip/offer registers; named justification PDFs</t>
        </is>
      </c>
    </row>
    <row r="69">
      <c r="A69" s="21">
        <f>'Src_Skips'!A69</f>
        <v/>
      </c>
      <c r="B69" s="21">
        <f>'Src_Skips'!B69</f>
        <v/>
      </c>
      <c r="C69" s="21">
        <f>'Src_Skips'!C69</f>
        <v/>
      </c>
      <c r="D69" s="21">
        <f>'Src_Skips'!D69</f>
        <v/>
      </c>
      <c r="E69" s="21">
        <f>IFERROR(INDEX('Src_Applicants'!$D$6:$D$2915,MATCH(D69,'Src_Applicants'!$A$6:$A$2915,0))&amp;" "&amp;INDEX('Src_Applicants'!$C$6:$C$2915,MATCH(D69,'Src_Applicants'!$A$6:$A$2915,0)),"NOT FOUND")</f>
        <v/>
      </c>
      <c r="F69" s="21">
        <f>'Src_Skips'!F69</f>
        <v/>
      </c>
      <c r="G69" s="21">
        <f>'Src_Skips'!G69</f>
        <v/>
      </c>
      <c r="H69" s="21">
        <f>'Src_Skips'!I69</f>
        <v/>
      </c>
      <c r="I69" s="21">
        <f>'Src_Skips'!K69</f>
        <v/>
      </c>
      <c r="J69" s="21">
        <f>IF(COUNTIFS('Evidence Register'!$P$6:$P$13,D69&amp;"|"&amp;TEXT(C69,"YYYY-MM-DD"),'Evidence Register'!$A$6:$A$13,"Skip file")&gt;0,"Y","N")</f>
        <v/>
      </c>
      <c r="K69" s="21">
        <f>IF(J69="Y",INDEX('Evidence Register'!$C$6:$C$13,MATCH(D69&amp;"|"&amp;TEXT(C69,"YYYY-MM-DD"),'Evidence Register'!$P$6:$P$13,0)),"")</f>
        <v/>
      </c>
      <c r="L69" s="21">
        <f>IF(J69="Y",INDEX('Evidence Register'!$E$6:$E$13,MATCH(D69&amp;"|"&amp;TEXT(C69,"YYYY-MM-DD"),'Evidence Register'!$P$6:$P$13,0)),"")</f>
        <v/>
      </c>
      <c r="M69" s="21">
        <f>IF(J69="Y",INDEX('Evidence Register'!$F$6:$F$13,MATCH(D69&amp;"|"&amp;TEXT(C69,"YYYY-MM-DD"),'Evidence Register'!$P$6:$P$13,0)),"")</f>
        <v/>
      </c>
      <c r="N69" s="21">
        <f>IF(J69="Y",INDEX('Evidence Register'!$G$6:$G$13,MATCH(D69&amp;"|"&amp;TEXT(C69,"YYYY-MM-DD"),'Evidence Register'!$P$6:$P$13,0)),"")</f>
        <v/>
      </c>
      <c r="O69" s="21">
        <f>IF(J69="Y",INDEX('Evidence Register'!$H$6:$H$13,MATCH(D69&amp;"|"&amp;TEXT(C69,"YYYY-MM-DD"),'Evidence Register'!$P$6:$P$13,0)),"")</f>
        <v/>
      </c>
      <c r="P69" s="21">
        <f>IF(J69="Y",INDEX('Evidence Register'!$I$6:$I$13,MATCH(D69&amp;"|"&amp;TEXT(C69,"YYYY-MM-DD"),'Evidence Register'!$P$6:$P$13,0)),"")</f>
        <v/>
      </c>
      <c r="Q69" s="21">
        <f>IF(COUNTIF('Src_Offers'!$A$6:$A$1138,B69)=1,"FOUND","MISSING")</f>
        <v/>
      </c>
      <c r="R69" s="21">
        <f>IF(J69="N","NOT TESTED",IF(AND(C69=L69,F69=M69,G69=N69,H69=O69),"MATCH","MISMATCH"))</f>
        <v/>
      </c>
      <c r="S69" s="21">
        <f>IF(J69="N","NOT INDEPENDENTLY VERIFIED - PDF NOT SUPPLIED",IF(P69="N","FAIL - COVER SHEET ONLY",IF(OR(Q69="MISSING",R69="MISMATCH"),"EXCEPTION - SUPPORT PRESENT / EVENT INTEGRITY","PASS - SUPPORT VERIFIED")))</f>
        <v/>
      </c>
      <c r="T69" s="21" t="inlineStr">
        <is>
          <t>skip/offer registers; named justification PDFs</t>
        </is>
      </c>
    </row>
    <row r="70">
      <c r="A70" s="17">
        <f>'Src_Skips'!A70</f>
        <v/>
      </c>
      <c r="B70" s="17">
        <f>'Src_Skips'!B70</f>
        <v/>
      </c>
      <c r="C70" s="17">
        <f>'Src_Skips'!C70</f>
        <v/>
      </c>
      <c r="D70" s="17">
        <f>'Src_Skips'!D70</f>
        <v/>
      </c>
      <c r="E70" s="17">
        <f>IFERROR(INDEX('Src_Applicants'!$D$6:$D$2915,MATCH(D70,'Src_Applicants'!$A$6:$A$2915,0))&amp;" "&amp;INDEX('Src_Applicants'!$C$6:$C$2915,MATCH(D70,'Src_Applicants'!$A$6:$A$2915,0)),"NOT FOUND")</f>
        <v/>
      </c>
      <c r="F70" s="17">
        <f>'Src_Skips'!F70</f>
        <v/>
      </c>
      <c r="G70" s="17">
        <f>'Src_Skips'!G70</f>
        <v/>
      </c>
      <c r="H70" s="17">
        <f>'Src_Skips'!I70</f>
        <v/>
      </c>
      <c r="I70" s="17">
        <f>'Src_Skips'!K70</f>
        <v/>
      </c>
      <c r="J70" s="17">
        <f>IF(COUNTIFS('Evidence Register'!$P$6:$P$13,D70&amp;"|"&amp;TEXT(C70,"YYYY-MM-DD"),'Evidence Register'!$A$6:$A$13,"Skip file")&gt;0,"Y","N")</f>
        <v/>
      </c>
      <c r="K70" s="17">
        <f>IF(J70="Y",INDEX('Evidence Register'!$C$6:$C$13,MATCH(D70&amp;"|"&amp;TEXT(C70,"YYYY-MM-DD"),'Evidence Register'!$P$6:$P$13,0)),"")</f>
        <v/>
      </c>
      <c r="L70" s="17">
        <f>IF(J70="Y",INDEX('Evidence Register'!$E$6:$E$13,MATCH(D70&amp;"|"&amp;TEXT(C70,"YYYY-MM-DD"),'Evidence Register'!$P$6:$P$13,0)),"")</f>
        <v/>
      </c>
      <c r="M70" s="17">
        <f>IF(J70="Y",INDEX('Evidence Register'!$F$6:$F$13,MATCH(D70&amp;"|"&amp;TEXT(C70,"YYYY-MM-DD"),'Evidence Register'!$P$6:$P$13,0)),"")</f>
        <v/>
      </c>
      <c r="N70" s="17">
        <f>IF(J70="Y",INDEX('Evidence Register'!$G$6:$G$13,MATCH(D70&amp;"|"&amp;TEXT(C70,"YYYY-MM-DD"),'Evidence Register'!$P$6:$P$13,0)),"")</f>
        <v/>
      </c>
      <c r="O70" s="17">
        <f>IF(J70="Y",INDEX('Evidence Register'!$H$6:$H$13,MATCH(D70&amp;"|"&amp;TEXT(C70,"YYYY-MM-DD"),'Evidence Register'!$P$6:$P$13,0)),"")</f>
        <v/>
      </c>
      <c r="P70" s="17">
        <f>IF(J70="Y",INDEX('Evidence Register'!$I$6:$I$13,MATCH(D70&amp;"|"&amp;TEXT(C70,"YYYY-MM-DD"),'Evidence Register'!$P$6:$P$13,0)),"")</f>
        <v/>
      </c>
      <c r="Q70" s="17">
        <f>IF(COUNTIF('Src_Offers'!$A$6:$A$1138,B70)=1,"FOUND","MISSING")</f>
        <v/>
      </c>
      <c r="R70" s="17">
        <f>IF(J70="N","NOT TESTED",IF(AND(C70=L70,F70=M70,G70=N70,H70=O70),"MATCH","MISMATCH"))</f>
        <v/>
      </c>
      <c r="S70" s="17">
        <f>IF(J70="N","NOT INDEPENDENTLY VERIFIED - PDF NOT SUPPLIED",IF(P70="N","FAIL - COVER SHEET ONLY",IF(OR(Q70="MISSING",R70="MISMATCH"),"EXCEPTION - SUPPORT PRESENT / EVENT INTEGRITY","PASS - SUPPORT VERIFIED")))</f>
        <v/>
      </c>
      <c r="T70" s="17" t="inlineStr">
        <is>
          <t>skip/offer registers; named justification PDFs</t>
        </is>
      </c>
    </row>
    <row r="71">
      <c r="A71" s="21">
        <f>'Src_Skips'!A71</f>
        <v/>
      </c>
      <c r="B71" s="21">
        <f>'Src_Skips'!B71</f>
        <v/>
      </c>
      <c r="C71" s="21">
        <f>'Src_Skips'!C71</f>
        <v/>
      </c>
      <c r="D71" s="21">
        <f>'Src_Skips'!D71</f>
        <v/>
      </c>
      <c r="E71" s="21">
        <f>IFERROR(INDEX('Src_Applicants'!$D$6:$D$2915,MATCH(D71,'Src_Applicants'!$A$6:$A$2915,0))&amp;" "&amp;INDEX('Src_Applicants'!$C$6:$C$2915,MATCH(D71,'Src_Applicants'!$A$6:$A$2915,0)),"NOT FOUND")</f>
        <v/>
      </c>
      <c r="F71" s="21">
        <f>'Src_Skips'!F71</f>
        <v/>
      </c>
      <c r="G71" s="21">
        <f>'Src_Skips'!G71</f>
        <v/>
      </c>
      <c r="H71" s="21">
        <f>'Src_Skips'!I71</f>
        <v/>
      </c>
      <c r="I71" s="21">
        <f>'Src_Skips'!K71</f>
        <v/>
      </c>
      <c r="J71" s="21">
        <f>IF(COUNTIFS('Evidence Register'!$P$6:$P$13,D71&amp;"|"&amp;TEXT(C71,"YYYY-MM-DD"),'Evidence Register'!$A$6:$A$13,"Skip file")&gt;0,"Y","N")</f>
        <v/>
      </c>
      <c r="K71" s="21">
        <f>IF(J71="Y",INDEX('Evidence Register'!$C$6:$C$13,MATCH(D71&amp;"|"&amp;TEXT(C71,"YYYY-MM-DD"),'Evidence Register'!$P$6:$P$13,0)),"")</f>
        <v/>
      </c>
      <c r="L71" s="21">
        <f>IF(J71="Y",INDEX('Evidence Register'!$E$6:$E$13,MATCH(D71&amp;"|"&amp;TEXT(C71,"YYYY-MM-DD"),'Evidence Register'!$P$6:$P$13,0)),"")</f>
        <v/>
      </c>
      <c r="M71" s="21">
        <f>IF(J71="Y",INDEX('Evidence Register'!$F$6:$F$13,MATCH(D71&amp;"|"&amp;TEXT(C71,"YYYY-MM-DD"),'Evidence Register'!$P$6:$P$13,0)),"")</f>
        <v/>
      </c>
      <c r="N71" s="21">
        <f>IF(J71="Y",INDEX('Evidence Register'!$G$6:$G$13,MATCH(D71&amp;"|"&amp;TEXT(C71,"YYYY-MM-DD"),'Evidence Register'!$P$6:$P$13,0)),"")</f>
        <v/>
      </c>
      <c r="O71" s="21">
        <f>IF(J71="Y",INDEX('Evidence Register'!$H$6:$H$13,MATCH(D71&amp;"|"&amp;TEXT(C71,"YYYY-MM-DD"),'Evidence Register'!$P$6:$P$13,0)),"")</f>
        <v/>
      </c>
      <c r="P71" s="21">
        <f>IF(J71="Y",INDEX('Evidence Register'!$I$6:$I$13,MATCH(D71&amp;"|"&amp;TEXT(C71,"YYYY-MM-DD"),'Evidence Register'!$P$6:$P$13,0)),"")</f>
        <v/>
      </c>
      <c r="Q71" s="21">
        <f>IF(COUNTIF('Src_Offers'!$A$6:$A$1138,B71)=1,"FOUND","MISSING")</f>
        <v/>
      </c>
      <c r="R71" s="21">
        <f>IF(J71="N","NOT TESTED",IF(AND(C71=L71,F71=M71,G71=N71,H71=O71),"MATCH","MISMATCH"))</f>
        <v/>
      </c>
      <c r="S71" s="21">
        <f>IF(J71="N","NOT INDEPENDENTLY VERIFIED - PDF NOT SUPPLIED",IF(P71="N","FAIL - COVER SHEET ONLY",IF(OR(Q71="MISSING",R71="MISMATCH"),"EXCEPTION - SUPPORT PRESENT / EVENT INTEGRITY","PASS - SUPPORT VERIFIED")))</f>
        <v/>
      </c>
      <c r="T71" s="21" t="inlineStr">
        <is>
          <t>skip/offer registers; named justification PDFs</t>
        </is>
      </c>
    </row>
    <row r="72">
      <c r="A72" s="17">
        <f>'Src_Skips'!A72</f>
        <v/>
      </c>
      <c r="B72" s="17">
        <f>'Src_Skips'!B72</f>
        <v/>
      </c>
      <c r="C72" s="17">
        <f>'Src_Skips'!C72</f>
        <v/>
      </c>
      <c r="D72" s="17">
        <f>'Src_Skips'!D72</f>
        <v/>
      </c>
      <c r="E72" s="17">
        <f>IFERROR(INDEX('Src_Applicants'!$D$6:$D$2915,MATCH(D72,'Src_Applicants'!$A$6:$A$2915,0))&amp;" "&amp;INDEX('Src_Applicants'!$C$6:$C$2915,MATCH(D72,'Src_Applicants'!$A$6:$A$2915,0)),"NOT FOUND")</f>
        <v/>
      </c>
      <c r="F72" s="17">
        <f>'Src_Skips'!F72</f>
        <v/>
      </c>
      <c r="G72" s="17">
        <f>'Src_Skips'!G72</f>
        <v/>
      </c>
      <c r="H72" s="17">
        <f>'Src_Skips'!I72</f>
        <v/>
      </c>
      <c r="I72" s="17">
        <f>'Src_Skips'!K72</f>
        <v/>
      </c>
      <c r="J72" s="17">
        <f>IF(COUNTIFS('Evidence Register'!$P$6:$P$13,D72&amp;"|"&amp;TEXT(C72,"YYYY-MM-DD"),'Evidence Register'!$A$6:$A$13,"Skip file")&gt;0,"Y","N")</f>
        <v/>
      </c>
      <c r="K72" s="17">
        <f>IF(J72="Y",INDEX('Evidence Register'!$C$6:$C$13,MATCH(D72&amp;"|"&amp;TEXT(C72,"YYYY-MM-DD"),'Evidence Register'!$P$6:$P$13,0)),"")</f>
        <v/>
      </c>
      <c r="L72" s="17">
        <f>IF(J72="Y",INDEX('Evidence Register'!$E$6:$E$13,MATCH(D72&amp;"|"&amp;TEXT(C72,"YYYY-MM-DD"),'Evidence Register'!$P$6:$P$13,0)),"")</f>
        <v/>
      </c>
      <c r="M72" s="17">
        <f>IF(J72="Y",INDEX('Evidence Register'!$F$6:$F$13,MATCH(D72&amp;"|"&amp;TEXT(C72,"YYYY-MM-DD"),'Evidence Register'!$P$6:$P$13,0)),"")</f>
        <v/>
      </c>
      <c r="N72" s="17">
        <f>IF(J72="Y",INDEX('Evidence Register'!$G$6:$G$13,MATCH(D72&amp;"|"&amp;TEXT(C72,"YYYY-MM-DD"),'Evidence Register'!$P$6:$P$13,0)),"")</f>
        <v/>
      </c>
      <c r="O72" s="17">
        <f>IF(J72="Y",INDEX('Evidence Register'!$H$6:$H$13,MATCH(D72&amp;"|"&amp;TEXT(C72,"YYYY-MM-DD"),'Evidence Register'!$P$6:$P$13,0)),"")</f>
        <v/>
      </c>
      <c r="P72" s="17">
        <f>IF(J72="Y",INDEX('Evidence Register'!$I$6:$I$13,MATCH(D72&amp;"|"&amp;TEXT(C72,"YYYY-MM-DD"),'Evidence Register'!$P$6:$P$13,0)),"")</f>
        <v/>
      </c>
      <c r="Q72" s="17">
        <f>IF(COUNTIF('Src_Offers'!$A$6:$A$1138,B72)=1,"FOUND","MISSING")</f>
        <v/>
      </c>
      <c r="R72" s="17">
        <f>IF(J72="N","NOT TESTED",IF(AND(C72=L72,F72=M72,G72=N72,H72=O72),"MATCH","MISMATCH"))</f>
        <v/>
      </c>
      <c r="S72" s="17">
        <f>IF(J72="N","NOT INDEPENDENTLY VERIFIED - PDF NOT SUPPLIED",IF(P72="N","FAIL - COVER SHEET ONLY",IF(OR(Q72="MISSING",R72="MISMATCH"),"EXCEPTION - SUPPORT PRESENT / EVENT INTEGRITY","PASS - SUPPORT VERIFIED")))</f>
        <v/>
      </c>
      <c r="T72" s="17" t="inlineStr">
        <is>
          <t>skip/offer registers; named justification PDFs</t>
        </is>
      </c>
    </row>
    <row r="73">
      <c r="A73" s="21">
        <f>'Src_Skips'!A73</f>
        <v/>
      </c>
      <c r="B73" s="21">
        <f>'Src_Skips'!B73</f>
        <v/>
      </c>
      <c r="C73" s="21">
        <f>'Src_Skips'!C73</f>
        <v/>
      </c>
      <c r="D73" s="21">
        <f>'Src_Skips'!D73</f>
        <v/>
      </c>
      <c r="E73" s="21">
        <f>IFERROR(INDEX('Src_Applicants'!$D$6:$D$2915,MATCH(D73,'Src_Applicants'!$A$6:$A$2915,0))&amp;" "&amp;INDEX('Src_Applicants'!$C$6:$C$2915,MATCH(D73,'Src_Applicants'!$A$6:$A$2915,0)),"NOT FOUND")</f>
        <v/>
      </c>
      <c r="F73" s="21">
        <f>'Src_Skips'!F73</f>
        <v/>
      </c>
      <c r="G73" s="21">
        <f>'Src_Skips'!G73</f>
        <v/>
      </c>
      <c r="H73" s="21">
        <f>'Src_Skips'!I73</f>
        <v/>
      </c>
      <c r="I73" s="21">
        <f>'Src_Skips'!K73</f>
        <v/>
      </c>
      <c r="J73" s="21">
        <f>IF(COUNTIFS('Evidence Register'!$P$6:$P$13,D73&amp;"|"&amp;TEXT(C73,"YYYY-MM-DD"),'Evidence Register'!$A$6:$A$13,"Skip file")&gt;0,"Y","N")</f>
        <v/>
      </c>
      <c r="K73" s="21">
        <f>IF(J73="Y",INDEX('Evidence Register'!$C$6:$C$13,MATCH(D73&amp;"|"&amp;TEXT(C73,"YYYY-MM-DD"),'Evidence Register'!$P$6:$P$13,0)),"")</f>
        <v/>
      </c>
      <c r="L73" s="21">
        <f>IF(J73="Y",INDEX('Evidence Register'!$E$6:$E$13,MATCH(D73&amp;"|"&amp;TEXT(C73,"YYYY-MM-DD"),'Evidence Register'!$P$6:$P$13,0)),"")</f>
        <v/>
      </c>
      <c r="M73" s="21">
        <f>IF(J73="Y",INDEX('Evidence Register'!$F$6:$F$13,MATCH(D73&amp;"|"&amp;TEXT(C73,"YYYY-MM-DD"),'Evidence Register'!$P$6:$P$13,0)),"")</f>
        <v/>
      </c>
      <c r="N73" s="21">
        <f>IF(J73="Y",INDEX('Evidence Register'!$G$6:$G$13,MATCH(D73&amp;"|"&amp;TEXT(C73,"YYYY-MM-DD"),'Evidence Register'!$P$6:$P$13,0)),"")</f>
        <v/>
      </c>
      <c r="O73" s="21">
        <f>IF(J73="Y",INDEX('Evidence Register'!$H$6:$H$13,MATCH(D73&amp;"|"&amp;TEXT(C73,"YYYY-MM-DD"),'Evidence Register'!$P$6:$P$13,0)),"")</f>
        <v/>
      </c>
      <c r="P73" s="21">
        <f>IF(J73="Y",INDEX('Evidence Register'!$I$6:$I$13,MATCH(D73&amp;"|"&amp;TEXT(C73,"YYYY-MM-DD"),'Evidence Register'!$P$6:$P$13,0)),"")</f>
        <v/>
      </c>
      <c r="Q73" s="21">
        <f>IF(COUNTIF('Src_Offers'!$A$6:$A$1138,B73)=1,"FOUND","MISSING")</f>
        <v/>
      </c>
      <c r="R73" s="21">
        <f>IF(J73="N","NOT TESTED",IF(AND(C73=L73,F73=M73,G73=N73,H73=O73),"MATCH","MISMATCH"))</f>
        <v/>
      </c>
      <c r="S73" s="21">
        <f>IF(J73="N","NOT INDEPENDENTLY VERIFIED - PDF NOT SUPPLIED",IF(P73="N","FAIL - COVER SHEET ONLY",IF(OR(Q73="MISSING",R73="MISMATCH"),"EXCEPTION - SUPPORT PRESENT / EVENT INTEGRITY","PASS - SUPPORT VERIFIED")))</f>
        <v/>
      </c>
      <c r="T73" s="21" t="inlineStr">
        <is>
          <t>skip/offer registers; named justification PDFs</t>
        </is>
      </c>
    </row>
    <row r="74">
      <c r="A74" s="17">
        <f>'Src_Skips'!A74</f>
        <v/>
      </c>
      <c r="B74" s="17">
        <f>'Src_Skips'!B74</f>
        <v/>
      </c>
      <c r="C74" s="17">
        <f>'Src_Skips'!C74</f>
        <v/>
      </c>
      <c r="D74" s="17">
        <f>'Src_Skips'!D74</f>
        <v/>
      </c>
      <c r="E74" s="17">
        <f>IFERROR(INDEX('Src_Applicants'!$D$6:$D$2915,MATCH(D74,'Src_Applicants'!$A$6:$A$2915,0))&amp;" "&amp;INDEX('Src_Applicants'!$C$6:$C$2915,MATCH(D74,'Src_Applicants'!$A$6:$A$2915,0)),"NOT FOUND")</f>
        <v/>
      </c>
      <c r="F74" s="17">
        <f>'Src_Skips'!F74</f>
        <v/>
      </c>
      <c r="G74" s="17">
        <f>'Src_Skips'!G74</f>
        <v/>
      </c>
      <c r="H74" s="17">
        <f>'Src_Skips'!I74</f>
        <v/>
      </c>
      <c r="I74" s="17">
        <f>'Src_Skips'!K74</f>
        <v/>
      </c>
      <c r="J74" s="17">
        <f>IF(COUNTIFS('Evidence Register'!$P$6:$P$13,D74&amp;"|"&amp;TEXT(C74,"YYYY-MM-DD"),'Evidence Register'!$A$6:$A$13,"Skip file")&gt;0,"Y","N")</f>
        <v/>
      </c>
      <c r="K74" s="17">
        <f>IF(J74="Y",INDEX('Evidence Register'!$C$6:$C$13,MATCH(D74&amp;"|"&amp;TEXT(C74,"YYYY-MM-DD"),'Evidence Register'!$P$6:$P$13,0)),"")</f>
        <v/>
      </c>
      <c r="L74" s="17">
        <f>IF(J74="Y",INDEX('Evidence Register'!$E$6:$E$13,MATCH(D74&amp;"|"&amp;TEXT(C74,"YYYY-MM-DD"),'Evidence Register'!$P$6:$P$13,0)),"")</f>
        <v/>
      </c>
      <c r="M74" s="17">
        <f>IF(J74="Y",INDEX('Evidence Register'!$F$6:$F$13,MATCH(D74&amp;"|"&amp;TEXT(C74,"YYYY-MM-DD"),'Evidence Register'!$P$6:$P$13,0)),"")</f>
        <v/>
      </c>
      <c r="N74" s="17">
        <f>IF(J74="Y",INDEX('Evidence Register'!$G$6:$G$13,MATCH(D74&amp;"|"&amp;TEXT(C74,"YYYY-MM-DD"),'Evidence Register'!$P$6:$P$13,0)),"")</f>
        <v/>
      </c>
      <c r="O74" s="17">
        <f>IF(J74="Y",INDEX('Evidence Register'!$H$6:$H$13,MATCH(D74&amp;"|"&amp;TEXT(C74,"YYYY-MM-DD"),'Evidence Register'!$P$6:$P$13,0)),"")</f>
        <v/>
      </c>
      <c r="P74" s="17">
        <f>IF(J74="Y",INDEX('Evidence Register'!$I$6:$I$13,MATCH(D74&amp;"|"&amp;TEXT(C74,"YYYY-MM-DD"),'Evidence Register'!$P$6:$P$13,0)),"")</f>
        <v/>
      </c>
      <c r="Q74" s="17">
        <f>IF(COUNTIF('Src_Offers'!$A$6:$A$1138,B74)=1,"FOUND","MISSING")</f>
        <v/>
      </c>
      <c r="R74" s="17">
        <f>IF(J74="N","NOT TESTED",IF(AND(C74=L74,F74=M74,G74=N74,H74=O74),"MATCH","MISMATCH"))</f>
        <v/>
      </c>
      <c r="S74" s="17">
        <f>IF(J74="N","NOT INDEPENDENTLY VERIFIED - PDF NOT SUPPLIED",IF(P74="N","FAIL - COVER SHEET ONLY",IF(OR(Q74="MISSING",R74="MISMATCH"),"EXCEPTION - SUPPORT PRESENT / EVENT INTEGRITY","PASS - SUPPORT VERIFIED")))</f>
        <v/>
      </c>
      <c r="T74" s="17" t="inlineStr">
        <is>
          <t>skip/offer registers; named justification PDFs</t>
        </is>
      </c>
    </row>
    <row r="75">
      <c r="A75" s="21">
        <f>'Src_Skips'!A75</f>
        <v/>
      </c>
      <c r="B75" s="21">
        <f>'Src_Skips'!B75</f>
        <v/>
      </c>
      <c r="C75" s="21">
        <f>'Src_Skips'!C75</f>
        <v/>
      </c>
      <c r="D75" s="21">
        <f>'Src_Skips'!D75</f>
        <v/>
      </c>
      <c r="E75" s="21">
        <f>IFERROR(INDEX('Src_Applicants'!$D$6:$D$2915,MATCH(D75,'Src_Applicants'!$A$6:$A$2915,0))&amp;" "&amp;INDEX('Src_Applicants'!$C$6:$C$2915,MATCH(D75,'Src_Applicants'!$A$6:$A$2915,0)),"NOT FOUND")</f>
        <v/>
      </c>
      <c r="F75" s="21">
        <f>'Src_Skips'!F75</f>
        <v/>
      </c>
      <c r="G75" s="21">
        <f>'Src_Skips'!G75</f>
        <v/>
      </c>
      <c r="H75" s="21">
        <f>'Src_Skips'!I75</f>
        <v/>
      </c>
      <c r="I75" s="21">
        <f>'Src_Skips'!K75</f>
        <v/>
      </c>
      <c r="J75" s="21">
        <f>IF(COUNTIFS('Evidence Register'!$P$6:$P$13,D75&amp;"|"&amp;TEXT(C75,"YYYY-MM-DD"),'Evidence Register'!$A$6:$A$13,"Skip file")&gt;0,"Y","N")</f>
        <v/>
      </c>
      <c r="K75" s="21">
        <f>IF(J75="Y",INDEX('Evidence Register'!$C$6:$C$13,MATCH(D75&amp;"|"&amp;TEXT(C75,"YYYY-MM-DD"),'Evidence Register'!$P$6:$P$13,0)),"")</f>
        <v/>
      </c>
      <c r="L75" s="21">
        <f>IF(J75="Y",INDEX('Evidence Register'!$E$6:$E$13,MATCH(D75&amp;"|"&amp;TEXT(C75,"YYYY-MM-DD"),'Evidence Register'!$P$6:$P$13,0)),"")</f>
        <v/>
      </c>
      <c r="M75" s="21">
        <f>IF(J75="Y",INDEX('Evidence Register'!$F$6:$F$13,MATCH(D75&amp;"|"&amp;TEXT(C75,"YYYY-MM-DD"),'Evidence Register'!$P$6:$P$13,0)),"")</f>
        <v/>
      </c>
      <c r="N75" s="21">
        <f>IF(J75="Y",INDEX('Evidence Register'!$G$6:$G$13,MATCH(D75&amp;"|"&amp;TEXT(C75,"YYYY-MM-DD"),'Evidence Register'!$P$6:$P$13,0)),"")</f>
        <v/>
      </c>
      <c r="O75" s="21">
        <f>IF(J75="Y",INDEX('Evidence Register'!$H$6:$H$13,MATCH(D75&amp;"|"&amp;TEXT(C75,"YYYY-MM-DD"),'Evidence Register'!$P$6:$P$13,0)),"")</f>
        <v/>
      </c>
      <c r="P75" s="21">
        <f>IF(J75="Y",INDEX('Evidence Register'!$I$6:$I$13,MATCH(D75&amp;"|"&amp;TEXT(C75,"YYYY-MM-DD"),'Evidence Register'!$P$6:$P$13,0)),"")</f>
        <v/>
      </c>
      <c r="Q75" s="21">
        <f>IF(COUNTIF('Src_Offers'!$A$6:$A$1138,B75)=1,"FOUND","MISSING")</f>
        <v/>
      </c>
      <c r="R75" s="21">
        <f>IF(J75="N","NOT TESTED",IF(AND(C75=L75,F75=M75,G75=N75,H75=O75),"MATCH","MISMATCH"))</f>
        <v/>
      </c>
      <c r="S75" s="21">
        <f>IF(J75="N","NOT INDEPENDENTLY VERIFIED - PDF NOT SUPPLIED",IF(P75="N","FAIL - COVER SHEET ONLY",IF(OR(Q75="MISSING",R75="MISMATCH"),"EXCEPTION - SUPPORT PRESENT / EVENT INTEGRITY","PASS - SUPPORT VERIFIED")))</f>
        <v/>
      </c>
      <c r="T75" s="21" t="inlineStr">
        <is>
          <t>skip/offer registers; named justification PDFs</t>
        </is>
      </c>
    </row>
    <row r="76">
      <c r="A76" s="17">
        <f>'Src_Skips'!A76</f>
        <v/>
      </c>
      <c r="B76" s="17">
        <f>'Src_Skips'!B76</f>
        <v/>
      </c>
      <c r="C76" s="17">
        <f>'Src_Skips'!C76</f>
        <v/>
      </c>
      <c r="D76" s="17">
        <f>'Src_Skips'!D76</f>
        <v/>
      </c>
      <c r="E76" s="17">
        <f>IFERROR(INDEX('Src_Applicants'!$D$6:$D$2915,MATCH(D76,'Src_Applicants'!$A$6:$A$2915,0))&amp;" "&amp;INDEX('Src_Applicants'!$C$6:$C$2915,MATCH(D76,'Src_Applicants'!$A$6:$A$2915,0)),"NOT FOUND")</f>
        <v/>
      </c>
      <c r="F76" s="17">
        <f>'Src_Skips'!F76</f>
        <v/>
      </c>
      <c r="G76" s="17">
        <f>'Src_Skips'!G76</f>
        <v/>
      </c>
      <c r="H76" s="17">
        <f>'Src_Skips'!I76</f>
        <v/>
      </c>
      <c r="I76" s="17">
        <f>'Src_Skips'!K76</f>
        <v/>
      </c>
      <c r="J76" s="17">
        <f>IF(COUNTIFS('Evidence Register'!$P$6:$P$13,D76&amp;"|"&amp;TEXT(C76,"YYYY-MM-DD"),'Evidence Register'!$A$6:$A$13,"Skip file")&gt;0,"Y","N")</f>
        <v/>
      </c>
      <c r="K76" s="17">
        <f>IF(J76="Y",INDEX('Evidence Register'!$C$6:$C$13,MATCH(D76&amp;"|"&amp;TEXT(C76,"YYYY-MM-DD"),'Evidence Register'!$P$6:$P$13,0)),"")</f>
        <v/>
      </c>
      <c r="L76" s="17">
        <f>IF(J76="Y",INDEX('Evidence Register'!$E$6:$E$13,MATCH(D76&amp;"|"&amp;TEXT(C76,"YYYY-MM-DD"),'Evidence Register'!$P$6:$P$13,0)),"")</f>
        <v/>
      </c>
      <c r="M76" s="17">
        <f>IF(J76="Y",INDEX('Evidence Register'!$F$6:$F$13,MATCH(D76&amp;"|"&amp;TEXT(C76,"YYYY-MM-DD"),'Evidence Register'!$P$6:$P$13,0)),"")</f>
        <v/>
      </c>
      <c r="N76" s="17">
        <f>IF(J76="Y",INDEX('Evidence Register'!$G$6:$G$13,MATCH(D76&amp;"|"&amp;TEXT(C76,"YYYY-MM-DD"),'Evidence Register'!$P$6:$P$13,0)),"")</f>
        <v/>
      </c>
      <c r="O76" s="17">
        <f>IF(J76="Y",INDEX('Evidence Register'!$H$6:$H$13,MATCH(D76&amp;"|"&amp;TEXT(C76,"YYYY-MM-DD"),'Evidence Register'!$P$6:$P$13,0)),"")</f>
        <v/>
      </c>
      <c r="P76" s="17">
        <f>IF(J76="Y",INDEX('Evidence Register'!$I$6:$I$13,MATCH(D76&amp;"|"&amp;TEXT(C76,"YYYY-MM-DD"),'Evidence Register'!$P$6:$P$13,0)),"")</f>
        <v/>
      </c>
      <c r="Q76" s="17">
        <f>IF(COUNTIF('Src_Offers'!$A$6:$A$1138,B76)=1,"FOUND","MISSING")</f>
        <v/>
      </c>
      <c r="R76" s="17">
        <f>IF(J76="N","NOT TESTED",IF(AND(C76=L76,F76=M76,G76=N76,H76=O76),"MATCH","MISMATCH"))</f>
        <v/>
      </c>
      <c r="S76" s="17">
        <f>IF(J76="N","NOT INDEPENDENTLY VERIFIED - PDF NOT SUPPLIED",IF(P76="N","FAIL - COVER SHEET ONLY",IF(OR(Q76="MISSING",R76="MISMATCH"),"EXCEPTION - SUPPORT PRESENT / EVENT INTEGRITY","PASS - SUPPORT VERIFIED")))</f>
        <v/>
      </c>
      <c r="T76" s="17" t="inlineStr">
        <is>
          <t>skip/offer registers; named justification PDFs</t>
        </is>
      </c>
    </row>
    <row r="77">
      <c r="A77" s="21">
        <f>'Src_Skips'!A77</f>
        <v/>
      </c>
      <c r="B77" s="21">
        <f>'Src_Skips'!B77</f>
        <v/>
      </c>
      <c r="C77" s="21">
        <f>'Src_Skips'!C77</f>
        <v/>
      </c>
      <c r="D77" s="21">
        <f>'Src_Skips'!D77</f>
        <v/>
      </c>
      <c r="E77" s="21">
        <f>IFERROR(INDEX('Src_Applicants'!$D$6:$D$2915,MATCH(D77,'Src_Applicants'!$A$6:$A$2915,0))&amp;" "&amp;INDEX('Src_Applicants'!$C$6:$C$2915,MATCH(D77,'Src_Applicants'!$A$6:$A$2915,0)),"NOT FOUND")</f>
        <v/>
      </c>
      <c r="F77" s="21">
        <f>'Src_Skips'!F77</f>
        <v/>
      </c>
      <c r="G77" s="21">
        <f>'Src_Skips'!G77</f>
        <v/>
      </c>
      <c r="H77" s="21">
        <f>'Src_Skips'!I77</f>
        <v/>
      </c>
      <c r="I77" s="21">
        <f>'Src_Skips'!K77</f>
        <v/>
      </c>
      <c r="J77" s="21">
        <f>IF(COUNTIFS('Evidence Register'!$P$6:$P$13,D77&amp;"|"&amp;TEXT(C77,"YYYY-MM-DD"),'Evidence Register'!$A$6:$A$13,"Skip file")&gt;0,"Y","N")</f>
        <v/>
      </c>
      <c r="K77" s="21">
        <f>IF(J77="Y",INDEX('Evidence Register'!$C$6:$C$13,MATCH(D77&amp;"|"&amp;TEXT(C77,"YYYY-MM-DD"),'Evidence Register'!$P$6:$P$13,0)),"")</f>
        <v/>
      </c>
      <c r="L77" s="21">
        <f>IF(J77="Y",INDEX('Evidence Register'!$E$6:$E$13,MATCH(D77&amp;"|"&amp;TEXT(C77,"YYYY-MM-DD"),'Evidence Register'!$P$6:$P$13,0)),"")</f>
        <v/>
      </c>
      <c r="M77" s="21">
        <f>IF(J77="Y",INDEX('Evidence Register'!$F$6:$F$13,MATCH(D77&amp;"|"&amp;TEXT(C77,"YYYY-MM-DD"),'Evidence Register'!$P$6:$P$13,0)),"")</f>
        <v/>
      </c>
      <c r="N77" s="21">
        <f>IF(J77="Y",INDEX('Evidence Register'!$G$6:$G$13,MATCH(D77&amp;"|"&amp;TEXT(C77,"YYYY-MM-DD"),'Evidence Register'!$P$6:$P$13,0)),"")</f>
        <v/>
      </c>
      <c r="O77" s="21">
        <f>IF(J77="Y",INDEX('Evidence Register'!$H$6:$H$13,MATCH(D77&amp;"|"&amp;TEXT(C77,"YYYY-MM-DD"),'Evidence Register'!$P$6:$P$13,0)),"")</f>
        <v/>
      </c>
      <c r="P77" s="21">
        <f>IF(J77="Y",INDEX('Evidence Register'!$I$6:$I$13,MATCH(D77&amp;"|"&amp;TEXT(C77,"YYYY-MM-DD"),'Evidence Register'!$P$6:$P$13,0)),"")</f>
        <v/>
      </c>
      <c r="Q77" s="21">
        <f>IF(COUNTIF('Src_Offers'!$A$6:$A$1138,B77)=1,"FOUND","MISSING")</f>
        <v/>
      </c>
      <c r="R77" s="21">
        <f>IF(J77="N","NOT TESTED",IF(AND(C77=L77,F77=M77,G77=N77,H77=O77),"MATCH","MISMATCH"))</f>
        <v/>
      </c>
      <c r="S77" s="21">
        <f>IF(J77="N","NOT INDEPENDENTLY VERIFIED - PDF NOT SUPPLIED",IF(P77="N","FAIL - COVER SHEET ONLY",IF(OR(Q77="MISSING",R77="MISMATCH"),"EXCEPTION - SUPPORT PRESENT / EVENT INTEGRITY","PASS - SUPPORT VERIFIED")))</f>
        <v/>
      </c>
      <c r="T77" s="21" t="inlineStr">
        <is>
          <t>skip/offer registers; named justification PDFs</t>
        </is>
      </c>
    </row>
    <row r="78">
      <c r="A78" s="17">
        <f>'Src_Skips'!A78</f>
        <v/>
      </c>
      <c r="B78" s="17">
        <f>'Src_Skips'!B78</f>
        <v/>
      </c>
      <c r="C78" s="17">
        <f>'Src_Skips'!C78</f>
        <v/>
      </c>
      <c r="D78" s="17">
        <f>'Src_Skips'!D78</f>
        <v/>
      </c>
      <c r="E78" s="17">
        <f>IFERROR(INDEX('Src_Applicants'!$D$6:$D$2915,MATCH(D78,'Src_Applicants'!$A$6:$A$2915,0))&amp;" "&amp;INDEX('Src_Applicants'!$C$6:$C$2915,MATCH(D78,'Src_Applicants'!$A$6:$A$2915,0)),"NOT FOUND")</f>
        <v/>
      </c>
      <c r="F78" s="17">
        <f>'Src_Skips'!F78</f>
        <v/>
      </c>
      <c r="G78" s="17">
        <f>'Src_Skips'!G78</f>
        <v/>
      </c>
      <c r="H78" s="17">
        <f>'Src_Skips'!I78</f>
        <v/>
      </c>
      <c r="I78" s="17">
        <f>'Src_Skips'!K78</f>
        <v/>
      </c>
      <c r="J78" s="17">
        <f>IF(COUNTIFS('Evidence Register'!$P$6:$P$13,D78&amp;"|"&amp;TEXT(C78,"YYYY-MM-DD"),'Evidence Register'!$A$6:$A$13,"Skip file")&gt;0,"Y","N")</f>
        <v/>
      </c>
      <c r="K78" s="17">
        <f>IF(J78="Y",INDEX('Evidence Register'!$C$6:$C$13,MATCH(D78&amp;"|"&amp;TEXT(C78,"YYYY-MM-DD"),'Evidence Register'!$P$6:$P$13,0)),"")</f>
        <v/>
      </c>
      <c r="L78" s="17">
        <f>IF(J78="Y",INDEX('Evidence Register'!$E$6:$E$13,MATCH(D78&amp;"|"&amp;TEXT(C78,"YYYY-MM-DD"),'Evidence Register'!$P$6:$P$13,0)),"")</f>
        <v/>
      </c>
      <c r="M78" s="17">
        <f>IF(J78="Y",INDEX('Evidence Register'!$F$6:$F$13,MATCH(D78&amp;"|"&amp;TEXT(C78,"YYYY-MM-DD"),'Evidence Register'!$P$6:$P$13,0)),"")</f>
        <v/>
      </c>
      <c r="N78" s="17">
        <f>IF(J78="Y",INDEX('Evidence Register'!$G$6:$G$13,MATCH(D78&amp;"|"&amp;TEXT(C78,"YYYY-MM-DD"),'Evidence Register'!$P$6:$P$13,0)),"")</f>
        <v/>
      </c>
      <c r="O78" s="17">
        <f>IF(J78="Y",INDEX('Evidence Register'!$H$6:$H$13,MATCH(D78&amp;"|"&amp;TEXT(C78,"YYYY-MM-DD"),'Evidence Register'!$P$6:$P$13,0)),"")</f>
        <v/>
      </c>
      <c r="P78" s="17">
        <f>IF(J78="Y",INDEX('Evidence Register'!$I$6:$I$13,MATCH(D78&amp;"|"&amp;TEXT(C78,"YYYY-MM-DD"),'Evidence Register'!$P$6:$P$13,0)),"")</f>
        <v/>
      </c>
      <c r="Q78" s="17">
        <f>IF(COUNTIF('Src_Offers'!$A$6:$A$1138,B78)=1,"FOUND","MISSING")</f>
        <v/>
      </c>
      <c r="R78" s="17">
        <f>IF(J78="N","NOT TESTED",IF(AND(C78=L78,F78=M78,G78=N78,H78=O78),"MATCH","MISMATCH"))</f>
        <v/>
      </c>
      <c r="S78" s="17">
        <f>IF(J78="N","NOT INDEPENDENTLY VERIFIED - PDF NOT SUPPLIED",IF(P78="N","FAIL - COVER SHEET ONLY",IF(OR(Q78="MISSING",R78="MISMATCH"),"EXCEPTION - SUPPORT PRESENT / EVENT INTEGRITY","PASS - SUPPORT VERIFIED")))</f>
        <v/>
      </c>
      <c r="T78" s="17" t="inlineStr">
        <is>
          <t>skip/offer registers; named justification PDFs</t>
        </is>
      </c>
    </row>
    <row r="79">
      <c r="A79" s="21">
        <f>'Src_Skips'!A79</f>
        <v/>
      </c>
      <c r="B79" s="21">
        <f>'Src_Skips'!B79</f>
        <v/>
      </c>
      <c r="C79" s="21">
        <f>'Src_Skips'!C79</f>
        <v/>
      </c>
      <c r="D79" s="21">
        <f>'Src_Skips'!D79</f>
        <v/>
      </c>
      <c r="E79" s="21">
        <f>IFERROR(INDEX('Src_Applicants'!$D$6:$D$2915,MATCH(D79,'Src_Applicants'!$A$6:$A$2915,0))&amp;" "&amp;INDEX('Src_Applicants'!$C$6:$C$2915,MATCH(D79,'Src_Applicants'!$A$6:$A$2915,0)),"NOT FOUND")</f>
        <v/>
      </c>
      <c r="F79" s="21">
        <f>'Src_Skips'!F79</f>
        <v/>
      </c>
      <c r="G79" s="21">
        <f>'Src_Skips'!G79</f>
        <v/>
      </c>
      <c r="H79" s="21">
        <f>'Src_Skips'!I79</f>
        <v/>
      </c>
      <c r="I79" s="21">
        <f>'Src_Skips'!K79</f>
        <v/>
      </c>
      <c r="J79" s="21">
        <f>IF(COUNTIFS('Evidence Register'!$P$6:$P$13,D79&amp;"|"&amp;TEXT(C79,"YYYY-MM-DD"),'Evidence Register'!$A$6:$A$13,"Skip file")&gt;0,"Y","N")</f>
        <v/>
      </c>
      <c r="K79" s="21">
        <f>IF(J79="Y",INDEX('Evidence Register'!$C$6:$C$13,MATCH(D79&amp;"|"&amp;TEXT(C79,"YYYY-MM-DD"),'Evidence Register'!$P$6:$P$13,0)),"")</f>
        <v/>
      </c>
      <c r="L79" s="21">
        <f>IF(J79="Y",INDEX('Evidence Register'!$E$6:$E$13,MATCH(D79&amp;"|"&amp;TEXT(C79,"YYYY-MM-DD"),'Evidence Register'!$P$6:$P$13,0)),"")</f>
        <v/>
      </c>
      <c r="M79" s="21">
        <f>IF(J79="Y",INDEX('Evidence Register'!$F$6:$F$13,MATCH(D79&amp;"|"&amp;TEXT(C79,"YYYY-MM-DD"),'Evidence Register'!$P$6:$P$13,0)),"")</f>
        <v/>
      </c>
      <c r="N79" s="21">
        <f>IF(J79="Y",INDEX('Evidence Register'!$G$6:$G$13,MATCH(D79&amp;"|"&amp;TEXT(C79,"YYYY-MM-DD"),'Evidence Register'!$P$6:$P$13,0)),"")</f>
        <v/>
      </c>
      <c r="O79" s="21">
        <f>IF(J79="Y",INDEX('Evidence Register'!$H$6:$H$13,MATCH(D79&amp;"|"&amp;TEXT(C79,"YYYY-MM-DD"),'Evidence Register'!$P$6:$P$13,0)),"")</f>
        <v/>
      </c>
      <c r="P79" s="21">
        <f>IF(J79="Y",INDEX('Evidence Register'!$I$6:$I$13,MATCH(D79&amp;"|"&amp;TEXT(C79,"YYYY-MM-DD"),'Evidence Register'!$P$6:$P$13,0)),"")</f>
        <v/>
      </c>
      <c r="Q79" s="21">
        <f>IF(COUNTIF('Src_Offers'!$A$6:$A$1138,B79)=1,"FOUND","MISSING")</f>
        <v/>
      </c>
      <c r="R79" s="21">
        <f>IF(J79="N","NOT TESTED",IF(AND(C79=L79,F79=M79,G79=N79,H79=O79),"MATCH","MISMATCH"))</f>
        <v/>
      </c>
      <c r="S79" s="21">
        <f>IF(J79="N","NOT INDEPENDENTLY VERIFIED - PDF NOT SUPPLIED",IF(P79="N","FAIL - COVER SHEET ONLY",IF(OR(Q79="MISSING",R79="MISMATCH"),"EXCEPTION - SUPPORT PRESENT / EVENT INTEGRITY","PASS - SUPPORT VERIFIED")))</f>
        <v/>
      </c>
      <c r="T79" s="21" t="inlineStr">
        <is>
          <t>skip/offer registers; named justification PDFs</t>
        </is>
      </c>
    </row>
    <row r="80">
      <c r="A80" s="17">
        <f>'Src_Skips'!A80</f>
        <v/>
      </c>
      <c r="B80" s="17">
        <f>'Src_Skips'!B80</f>
        <v/>
      </c>
      <c r="C80" s="17">
        <f>'Src_Skips'!C80</f>
        <v/>
      </c>
      <c r="D80" s="17">
        <f>'Src_Skips'!D80</f>
        <v/>
      </c>
      <c r="E80" s="17">
        <f>IFERROR(INDEX('Src_Applicants'!$D$6:$D$2915,MATCH(D80,'Src_Applicants'!$A$6:$A$2915,0))&amp;" "&amp;INDEX('Src_Applicants'!$C$6:$C$2915,MATCH(D80,'Src_Applicants'!$A$6:$A$2915,0)),"NOT FOUND")</f>
        <v/>
      </c>
      <c r="F80" s="17">
        <f>'Src_Skips'!F80</f>
        <v/>
      </c>
      <c r="G80" s="17">
        <f>'Src_Skips'!G80</f>
        <v/>
      </c>
      <c r="H80" s="17">
        <f>'Src_Skips'!I80</f>
        <v/>
      </c>
      <c r="I80" s="17">
        <f>'Src_Skips'!K80</f>
        <v/>
      </c>
      <c r="J80" s="17">
        <f>IF(COUNTIFS('Evidence Register'!$P$6:$P$13,D80&amp;"|"&amp;TEXT(C80,"YYYY-MM-DD"),'Evidence Register'!$A$6:$A$13,"Skip file")&gt;0,"Y","N")</f>
        <v/>
      </c>
      <c r="K80" s="17">
        <f>IF(J80="Y",INDEX('Evidence Register'!$C$6:$C$13,MATCH(D80&amp;"|"&amp;TEXT(C80,"YYYY-MM-DD"),'Evidence Register'!$P$6:$P$13,0)),"")</f>
        <v/>
      </c>
      <c r="L80" s="17">
        <f>IF(J80="Y",INDEX('Evidence Register'!$E$6:$E$13,MATCH(D80&amp;"|"&amp;TEXT(C80,"YYYY-MM-DD"),'Evidence Register'!$P$6:$P$13,0)),"")</f>
        <v/>
      </c>
      <c r="M80" s="17">
        <f>IF(J80="Y",INDEX('Evidence Register'!$F$6:$F$13,MATCH(D80&amp;"|"&amp;TEXT(C80,"YYYY-MM-DD"),'Evidence Register'!$P$6:$P$13,0)),"")</f>
        <v/>
      </c>
      <c r="N80" s="17">
        <f>IF(J80="Y",INDEX('Evidence Register'!$G$6:$G$13,MATCH(D80&amp;"|"&amp;TEXT(C80,"YYYY-MM-DD"),'Evidence Register'!$P$6:$P$13,0)),"")</f>
        <v/>
      </c>
      <c r="O80" s="17">
        <f>IF(J80="Y",INDEX('Evidence Register'!$H$6:$H$13,MATCH(D80&amp;"|"&amp;TEXT(C80,"YYYY-MM-DD"),'Evidence Register'!$P$6:$P$13,0)),"")</f>
        <v/>
      </c>
      <c r="P80" s="17">
        <f>IF(J80="Y",INDEX('Evidence Register'!$I$6:$I$13,MATCH(D80&amp;"|"&amp;TEXT(C80,"YYYY-MM-DD"),'Evidence Register'!$P$6:$P$13,0)),"")</f>
        <v/>
      </c>
      <c r="Q80" s="17">
        <f>IF(COUNTIF('Src_Offers'!$A$6:$A$1138,B80)=1,"FOUND","MISSING")</f>
        <v/>
      </c>
      <c r="R80" s="17">
        <f>IF(J80="N","NOT TESTED",IF(AND(C80=L80,F80=M80,G80=N80,H80=O80),"MATCH","MISMATCH"))</f>
        <v/>
      </c>
      <c r="S80" s="17">
        <f>IF(J80="N","NOT INDEPENDENTLY VERIFIED - PDF NOT SUPPLIED",IF(P80="N","FAIL - COVER SHEET ONLY",IF(OR(Q80="MISSING",R80="MISMATCH"),"EXCEPTION - SUPPORT PRESENT / EVENT INTEGRITY","PASS - SUPPORT VERIFIED")))</f>
        <v/>
      </c>
      <c r="T80" s="17" t="inlineStr">
        <is>
          <t>skip/offer registers; named justification PDFs</t>
        </is>
      </c>
    </row>
    <row r="81">
      <c r="A81" s="21">
        <f>'Src_Skips'!A81</f>
        <v/>
      </c>
      <c r="B81" s="21">
        <f>'Src_Skips'!B81</f>
        <v/>
      </c>
      <c r="C81" s="21">
        <f>'Src_Skips'!C81</f>
        <v/>
      </c>
      <c r="D81" s="21">
        <f>'Src_Skips'!D81</f>
        <v/>
      </c>
      <c r="E81" s="21">
        <f>IFERROR(INDEX('Src_Applicants'!$D$6:$D$2915,MATCH(D81,'Src_Applicants'!$A$6:$A$2915,0))&amp;" "&amp;INDEX('Src_Applicants'!$C$6:$C$2915,MATCH(D81,'Src_Applicants'!$A$6:$A$2915,0)),"NOT FOUND")</f>
        <v/>
      </c>
      <c r="F81" s="21">
        <f>'Src_Skips'!F81</f>
        <v/>
      </c>
      <c r="G81" s="21">
        <f>'Src_Skips'!G81</f>
        <v/>
      </c>
      <c r="H81" s="21">
        <f>'Src_Skips'!I81</f>
        <v/>
      </c>
      <c r="I81" s="21">
        <f>'Src_Skips'!K81</f>
        <v/>
      </c>
      <c r="J81" s="21">
        <f>IF(COUNTIFS('Evidence Register'!$P$6:$P$13,D81&amp;"|"&amp;TEXT(C81,"YYYY-MM-DD"),'Evidence Register'!$A$6:$A$13,"Skip file")&gt;0,"Y","N")</f>
        <v/>
      </c>
      <c r="K81" s="21">
        <f>IF(J81="Y",INDEX('Evidence Register'!$C$6:$C$13,MATCH(D81&amp;"|"&amp;TEXT(C81,"YYYY-MM-DD"),'Evidence Register'!$P$6:$P$13,0)),"")</f>
        <v/>
      </c>
      <c r="L81" s="21">
        <f>IF(J81="Y",INDEX('Evidence Register'!$E$6:$E$13,MATCH(D81&amp;"|"&amp;TEXT(C81,"YYYY-MM-DD"),'Evidence Register'!$P$6:$P$13,0)),"")</f>
        <v/>
      </c>
      <c r="M81" s="21">
        <f>IF(J81="Y",INDEX('Evidence Register'!$F$6:$F$13,MATCH(D81&amp;"|"&amp;TEXT(C81,"YYYY-MM-DD"),'Evidence Register'!$P$6:$P$13,0)),"")</f>
        <v/>
      </c>
      <c r="N81" s="21">
        <f>IF(J81="Y",INDEX('Evidence Register'!$G$6:$G$13,MATCH(D81&amp;"|"&amp;TEXT(C81,"YYYY-MM-DD"),'Evidence Register'!$P$6:$P$13,0)),"")</f>
        <v/>
      </c>
      <c r="O81" s="21">
        <f>IF(J81="Y",INDEX('Evidence Register'!$H$6:$H$13,MATCH(D81&amp;"|"&amp;TEXT(C81,"YYYY-MM-DD"),'Evidence Register'!$P$6:$P$13,0)),"")</f>
        <v/>
      </c>
      <c r="P81" s="21">
        <f>IF(J81="Y",INDEX('Evidence Register'!$I$6:$I$13,MATCH(D81&amp;"|"&amp;TEXT(C81,"YYYY-MM-DD"),'Evidence Register'!$P$6:$P$13,0)),"")</f>
        <v/>
      </c>
      <c r="Q81" s="21">
        <f>IF(COUNTIF('Src_Offers'!$A$6:$A$1138,B81)=1,"FOUND","MISSING")</f>
        <v/>
      </c>
      <c r="R81" s="21">
        <f>IF(J81="N","NOT TESTED",IF(AND(C81=L81,F81=M81,G81=N81,H81=O81),"MATCH","MISMATCH"))</f>
        <v/>
      </c>
      <c r="S81" s="21">
        <f>IF(J81="N","NOT INDEPENDENTLY VERIFIED - PDF NOT SUPPLIED",IF(P81="N","FAIL - COVER SHEET ONLY",IF(OR(Q81="MISSING",R81="MISMATCH"),"EXCEPTION - SUPPORT PRESENT / EVENT INTEGRITY","PASS - SUPPORT VERIFIED")))</f>
        <v/>
      </c>
      <c r="T81" s="21" t="inlineStr">
        <is>
          <t>skip/offer registers; named justification PDFs</t>
        </is>
      </c>
    </row>
    <row r="82">
      <c r="A82" s="17">
        <f>'Src_Skips'!A82</f>
        <v/>
      </c>
      <c r="B82" s="17">
        <f>'Src_Skips'!B82</f>
        <v/>
      </c>
      <c r="C82" s="17">
        <f>'Src_Skips'!C82</f>
        <v/>
      </c>
      <c r="D82" s="17">
        <f>'Src_Skips'!D82</f>
        <v/>
      </c>
      <c r="E82" s="17">
        <f>IFERROR(INDEX('Src_Applicants'!$D$6:$D$2915,MATCH(D82,'Src_Applicants'!$A$6:$A$2915,0))&amp;" "&amp;INDEX('Src_Applicants'!$C$6:$C$2915,MATCH(D82,'Src_Applicants'!$A$6:$A$2915,0)),"NOT FOUND")</f>
        <v/>
      </c>
      <c r="F82" s="17">
        <f>'Src_Skips'!F82</f>
        <v/>
      </c>
      <c r="G82" s="17">
        <f>'Src_Skips'!G82</f>
        <v/>
      </c>
      <c r="H82" s="17">
        <f>'Src_Skips'!I82</f>
        <v/>
      </c>
      <c r="I82" s="17">
        <f>'Src_Skips'!K82</f>
        <v/>
      </c>
      <c r="J82" s="17">
        <f>IF(COUNTIFS('Evidence Register'!$P$6:$P$13,D82&amp;"|"&amp;TEXT(C82,"YYYY-MM-DD"),'Evidence Register'!$A$6:$A$13,"Skip file")&gt;0,"Y","N")</f>
        <v/>
      </c>
      <c r="K82" s="17">
        <f>IF(J82="Y",INDEX('Evidence Register'!$C$6:$C$13,MATCH(D82&amp;"|"&amp;TEXT(C82,"YYYY-MM-DD"),'Evidence Register'!$P$6:$P$13,0)),"")</f>
        <v/>
      </c>
      <c r="L82" s="17">
        <f>IF(J82="Y",INDEX('Evidence Register'!$E$6:$E$13,MATCH(D82&amp;"|"&amp;TEXT(C82,"YYYY-MM-DD"),'Evidence Register'!$P$6:$P$13,0)),"")</f>
        <v/>
      </c>
      <c r="M82" s="17">
        <f>IF(J82="Y",INDEX('Evidence Register'!$F$6:$F$13,MATCH(D82&amp;"|"&amp;TEXT(C82,"YYYY-MM-DD"),'Evidence Register'!$P$6:$P$13,0)),"")</f>
        <v/>
      </c>
      <c r="N82" s="17">
        <f>IF(J82="Y",INDEX('Evidence Register'!$G$6:$G$13,MATCH(D82&amp;"|"&amp;TEXT(C82,"YYYY-MM-DD"),'Evidence Register'!$P$6:$P$13,0)),"")</f>
        <v/>
      </c>
      <c r="O82" s="17">
        <f>IF(J82="Y",INDEX('Evidence Register'!$H$6:$H$13,MATCH(D82&amp;"|"&amp;TEXT(C82,"YYYY-MM-DD"),'Evidence Register'!$P$6:$P$13,0)),"")</f>
        <v/>
      </c>
      <c r="P82" s="17">
        <f>IF(J82="Y",INDEX('Evidence Register'!$I$6:$I$13,MATCH(D82&amp;"|"&amp;TEXT(C82,"YYYY-MM-DD"),'Evidence Register'!$P$6:$P$13,0)),"")</f>
        <v/>
      </c>
      <c r="Q82" s="17">
        <f>IF(COUNTIF('Src_Offers'!$A$6:$A$1138,B82)=1,"FOUND","MISSING")</f>
        <v/>
      </c>
      <c r="R82" s="17">
        <f>IF(J82="N","NOT TESTED",IF(AND(C82=L82,F82=M82,G82=N82,H82=O82),"MATCH","MISMATCH"))</f>
        <v/>
      </c>
      <c r="S82" s="17">
        <f>IF(J82="N","NOT INDEPENDENTLY VERIFIED - PDF NOT SUPPLIED",IF(P82="N","FAIL - COVER SHEET ONLY",IF(OR(Q82="MISSING",R82="MISMATCH"),"EXCEPTION - SUPPORT PRESENT / EVENT INTEGRITY","PASS - SUPPORT VERIFIED")))</f>
        <v/>
      </c>
      <c r="T82" s="17" t="inlineStr">
        <is>
          <t>skip/offer registers; named justification PDFs</t>
        </is>
      </c>
    </row>
    <row r="83">
      <c r="A83" s="21">
        <f>'Src_Skips'!A83</f>
        <v/>
      </c>
      <c r="B83" s="21">
        <f>'Src_Skips'!B83</f>
        <v/>
      </c>
      <c r="C83" s="21">
        <f>'Src_Skips'!C83</f>
        <v/>
      </c>
      <c r="D83" s="21">
        <f>'Src_Skips'!D83</f>
        <v/>
      </c>
      <c r="E83" s="21">
        <f>IFERROR(INDEX('Src_Applicants'!$D$6:$D$2915,MATCH(D83,'Src_Applicants'!$A$6:$A$2915,0))&amp;" "&amp;INDEX('Src_Applicants'!$C$6:$C$2915,MATCH(D83,'Src_Applicants'!$A$6:$A$2915,0)),"NOT FOUND")</f>
        <v/>
      </c>
      <c r="F83" s="21">
        <f>'Src_Skips'!F83</f>
        <v/>
      </c>
      <c r="G83" s="21">
        <f>'Src_Skips'!G83</f>
        <v/>
      </c>
      <c r="H83" s="21">
        <f>'Src_Skips'!I83</f>
        <v/>
      </c>
      <c r="I83" s="21">
        <f>'Src_Skips'!K83</f>
        <v/>
      </c>
      <c r="J83" s="21">
        <f>IF(COUNTIFS('Evidence Register'!$P$6:$P$13,D83&amp;"|"&amp;TEXT(C83,"YYYY-MM-DD"),'Evidence Register'!$A$6:$A$13,"Skip file")&gt;0,"Y","N")</f>
        <v/>
      </c>
      <c r="K83" s="21">
        <f>IF(J83="Y",INDEX('Evidence Register'!$C$6:$C$13,MATCH(D83&amp;"|"&amp;TEXT(C83,"YYYY-MM-DD"),'Evidence Register'!$P$6:$P$13,0)),"")</f>
        <v/>
      </c>
      <c r="L83" s="21">
        <f>IF(J83="Y",INDEX('Evidence Register'!$E$6:$E$13,MATCH(D83&amp;"|"&amp;TEXT(C83,"YYYY-MM-DD"),'Evidence Register'!$P$6:$P$13,0)),"")</f>
        <v/>
      </c>
      <c r="M83" s="21">
        <f>IF(J83="Y",INDEX('Evidence Register'!$F$6:$F$13,MATCH(D83&amp;"|"&amp;TEXT(C83,"YYYY-MM-DD"),'Evidence Register'!$P$6:$P$13,0)),"")</f>
        <v/>
      </c>
      <c r="N83" s="21">
        <f>IF(J83="Y",INDEX('Evidence Register'!$G$6:$G$13,MATCH(D83&amp;"|"&amp;TEXT(C83,"YYYY-MM-DD"),'Evidence Register'!$P$6:$P$13,0)),"")</f>
        <v/>
      </c>
      <c r="O83" s="21">
        <f>IF(J83="Y",INDEX('Evidence Register'!$H$6:$H$13,MATCH(D83&amp;"|"&amp;TEXT(C83,"YYYY-MM-DD"),'Evidence Register'!$P$6:$P$13,0)),"")</f>
        <v/>
      </c>
      <c r="P83" s="21">
        <f>IF(J83="Y",INDEX('Evidence Register'!$I$6:$I$13,MATCH(D83&amp;"|"&amp;TEXT(C83,"YYYY-MM-DD"),'Evidence Register'!$P$6:$P$13,0)),"")</f>
        <v/>
      </c>
      <c r="Q83" s="21">
        <f>IF(COUNTIF('Src_Offers'!$A$6:$A$1138,B83)=1,"FOUND","MISSING")</f>
        <v/>
      </c>
      <c r="R83" s="21">
        <f>IF(J83="N","NOT TESTED",IF(AND(C83=L83,F83=M83,G83=N83,H83=O83),"MATCH","MISMATCH"))</f>
        <v/>
      </c>
      <c r="S83" s="21">
        <f>IF(J83="N","NOT INDEPENDENTLY VERIFIED - PDF NOT SUPPLIED",IF(P83="N","FAIL - COVER SHEET ONLY",IF(OR(Q83="MISSING",R83="MISMATCH"),"EXCEPTION - SUPPORT PRESENT / EVENT INTEGRITY","PASS - SUPPORT VERIFIED")))</f>
        <v/>
      </c>
      <c r="T83" s="21" t="inlineStr">
        <is>
          <t>skip/offer registers; named justification PDFs</t>
        </is>
      </c>
    </row>
    <row r="84">
      <c r="A84" s="17">
        <f>'Src_Skips'!A84</f>
        <v/>
      </c>
      <c r="B84" s="17">
        <f>'Src_Skips'!B84</f>
        <v/>
      </c>
      <c r="C84" s="17">
        <f>'Src_Skips'!C84</f>
        <v/>
      </c>
      <c r="D84" s="17">
        <f>'Src_Skips'!D84</f>
        <v/>
      </c>
      <c r="E84" s="17">
        <f>IFERROR(INDEX('Src_Applicants'!$D$6:$D$2915,MATCH(D84,'Src_Applicants'!$A$6:$A$2915,0))&amp;" "&amp;INDEX('Src_Applicants'!$C$6:$C$2915,MATCH(D84,'Src_Applicants'!$A$6:$A$2915,0)),"NOT FOUND")</f>
        <v/>
      </c>
      <c r="F84" s="17">
        <f>'Src_Skips'!F84</f>
        <v/>
      </c>
      <c r="G84" s="17">
        <f>'Src_Skips'!G84</f>
        <v/>
      </c>
      <c r="H84" s="17">
        <f>'Src_Skips'!I84</f>
        <v/>
      </c>
      <c r="I84" s="17">
        <f>'Src_Skips'!K84</f>
        <v/>
      </c>
      <c r="J84" s="17">
        <f>IF(COUNTIFS('Evidence Register'!$P$6:$P$13,D84&amp;"|"&amp;TEXT(C84,"YYYY-MM-DD"),'Evidence Register'!$A$6:$A$13,"Skip file")&gt;0,"Y","N")</f>
        <v/>
      </c>
      <c r="K84" s="17">
        <f>IF(J84="Y",INDEX('Evidence Register'!$C$6:$C$13,MATCH(D84&amp;"|"&amp;TEXT(C84,"YYYY-MM-DD"),'Evidence Register'!$P$6:$P$13,0)),"")</f>
        <v/>
      </c>
      <c r="L84" s="17">
        <f>IF(J84="Y",INDEX('Evidence Register'!$E$6:$E$13,MATCH(D84&amp;"|"&amp;TEXT(C84,"YYYY-MM-DD"),'Evidence Register'!$P$6:$P$13,0)),"")</f>
        <v/>
      </c>
      <c r="M84" s="17">
        <f>IF(J84="Y",INDEX('Evidence Register'!$F$6:$F$13,MATCH(D84&amp;"|"&amp;TEXT(C84,"YYYY-MM-DD"),'Evidence Register'!$P$6:$P$13,0)),"")</f>
        <v/>
      </c>
      <c r="N84" s="17">
        <f>IF(J84="Y",INDEX('Evidence Register'!$G$6:$G$13,MATCH(D84&amp;"|"&amp;TEXT(C84,"YYYY-MM-DD"),'Evidence Register'!$P$6:$P$13,0)),"")</f>
        <v/>
      </c>
      <c r="O84" s="17">
        <f>IF(J84="Y",INDEX('Evidence Register'!$H$6:$H$13,MATCH(D84&amp;"|"&amp;TEXT(C84,"YYYY-MM-DD"),'Evidence Register'!$P$6:$P$13,0)),"")</f>
        <v/>
      </c>
      <c r="P84" s="17">
        <f>IF(J84="Y",INDEX('Evidence Register'!$I$6:$I$13,MATCH(D84&amp;"|"&amp;TEXT(C84,"YYYY-MM-DD"),'Evidence Register'!$P$6:$P$13,0)),"")</f>
        <v/>
      </c>
      <c r="Q84" s="17">
        <f>IF(COUNTIF('Src_Offers'!$A$6:$A$1138,B84)=1,"FOUND","MISSING")</f>
        <v/>
      </c>
      <c r="R84" s="17">
        <f>IF(J84="N","NOT TESTED",IF(AND(C84=L84,F84=M84,G84=N84,H84=O84),"MATCH","MISMATCH"))</f>
        <v/>
      </c>
      <c r="S84" s="17">
        <f>IF(J84="N","NOT INDEPENDENTLY VERIFIED - PDF NOT SUPPLIED",IF(P84="N","FAIL - COVER SHEET ONLY",IF(OR(Q84="MISSING",R84="MISMATCH"),"EXCEPTION - SUPPORT PRESENT / EVENT INTEGRITY","PASS - SUPPORT VERIFIED")))</f>
        <v/>
      </c>
      <c r="T84" s="17" t="inlineStr">
        <is>
          <t>skip/offer registers; named justification PDFs</t>
        </is>
      </c>
    </row>
    <row r="85">
      <c r="A85" s="21">
        <f>'Src_Skips'!A85</f>
        <v/>
      </c>
      <c r="B85" s="21">
        <f>'Src_Skips'!B85</f>
        <v/>
      </c>
      <c r="C85" s="21">
        <f>'Src_Skips'!C85</f>
        <v/>
      </c>
      <c r="D85" s="21">
        <f>'Src_Skips'!D85</f>
        <v/>
      </c>
      <c r="E85" s="21">
        <f>IFERROR(INDEX('Src_Applicants'!$D$6:$D$2915,MATCH(D85,'Src_Applicants'!$A$6:$A$2915,0))&amp;" "&amp;INDEX('Src_Applicants'!$C$6:$C$2915,MATCH(D85,'Src_Applicants'!$A$6:$A$2915,0)),"NOT FOUND")</f>
        <v/>
      </c>
      <c r="F85" s="21">
        <f>'Src_Skips'!F85</f>
        <v/>
      </c>
      <c r="G85" s="21">
        <f>'Src_Skips'!G85</f>
        <v/>
      </c>
      <c r="H85" s="21">
        <f>'Src_Skips'!I85</f>
        <v/>
      </c>
      <c r="I85" s="21">
        <f>'Src_Skips'!K85</f>
        <v/>
      </c>
      <c r="J85" s="21">
        <f>IF(COUNTIFS('Evidence Register'!$P$6:$P$13,D85&amp;"|"&amp;TEXT(C85,"YYYY-MM-DD"),'Evidence Register'!$A$6:$A$13,"Skip file")&gt;0,"Y","N")</f>
        <v/>
      </c>
      <c r="K85" s="21">
        <f>IF(J85="Y",INDEX('Evidence Register'!$C$6:$C$13,MATCH(D85&amp;"|"&amp;TEXT(C85,"YYYY-MM-DD"),'Evidence Register'!$P$6:$P$13,0)),"")</f>
        <v/>
      </c>
      <c r="L85" s="21">
        <f>IF(J85="Y",INDEX('Evidence Register'!$E$6:$E$13,MATCH(D85&amp;"|"&amp;TEXT(C85,"YYYY-MM-DD"),'Evidence Register'!$P$6:$P$13,0)),"")</f>
        <v/>
      </c>
      <c r="M85" s="21">
        <f>IF(J85="Y",INDEX('Evidence Register'!$F$6:$F$13,MATCH(D85&amp;"|"&amp;TEXT(C85,"YYYY-MM-DD"),'Evidence Register'!$P$6:$P$13,0)),"")</f>
        <v/>
      </c>
      <c r="N85" s="21">
        <f>IF(J85="Y",INDEX('Evidence Register'!$G$6:$G$13,MATCH(D85&amp;"|"&amp;TEXT(C85,"YYYY-MM-DD"),'Evidence Register'!$P$6:$P$13,0)),"")</f>
        <v/>
      </c>
      <c r="O85" s="21">
        <f>IF(J85="Y",INDEX('Evidence Register'!$H$6:$H$13,MATCH(D85&amp;"|"&amp;TEXT(C85,"YYYY-MM-DD"),'Evidence Register'!$P$6:$P$13,0)),"")</f>
        <v/>
      </c>
      <c r="P85" s="21">
        <f>IF(J85="Y",INDEX('Evidence Register'!$I$6:$I$13,MATCH(D85&amp;"|"&amp;TEXT(C85,"YYYY-MM-DD"),'Evidence Register'!$P$6:$P$13,0)),"")</f>
        <v/>
      </c>
      <c r="Q85" s="21">
        <f>IF(COUNTIF('Src_Offers'!$A$6:$A$1138,B85)=1,"FOUND","MISSING")</f>
        <v/>
      </c>
      <c r="R85" s="21">
        <f>IF(J85="N","NOT TESTED",IF(AND(C85=L85,F85=M85,G85=N85,H85=O85),"MATCH","MISMATCH"))</f>
        <v/>
      </c>
      <c r="S85" s="21">
        <f>IF(J85="N","NOT INDEPENDENTLY VERIFIED - PDF NOT SUPPLIED",IF(P85="N","FAIL - COVER SHEET ONLY",IF(OR(Q85="MISSING",R85="MISMATCH"),"EXCEPTION - SUPPORT PRESENT / EVENT INTEGRITY","PASS - SUPPORT VERIFIED")))</f>
        <v/>
      </c>
      <c r="T85" s="21" t="inlineStr">
        <is>
          <t>skip/offer registers; named justification PDFs</t>
        </is>
      </c>
    </row>
    <row r="86">
      <c r="A86" s="17">
        <f>'Src_Skips'!A86</f>
        <v/>
      </c>
      <c r="B86" s="17">
        <f>'Src_Skips'!B86</f>
        <v/>
      </c>
      <c r="C86" s="17">
        <f>'Src_Skips'!C86</f>
        <v/>
      </c>
      <c r="D86" s="17">
        <f>'Src_Skips'!D86</f>
        <v/>
      </c>
      <c r="E86" s="17">
        <f>IFERROR(INDEX('Src_Applicants'!$D$6:$D$2915,MATCH(D86,'Src_Applicants'!$A$6:$A$2915,0))&amp;" "&amp;INDEX('Src_Applicants'!$C$6:$C$2915,MATCH(D86,'Src_Applicants'!$A$6:$A$2915,0)),"NOT FOUND")</f>
        <v/>
      </c>
      <c r="F86" s="17">
        <f>'Src_Skips'!F86</f>
        <v/>
      </c>
      <c r="G86" s="17">
        <f>'Src_Skips'!G86</f>
        <v/>
      </c>
      <c r="H86" s="17">
        <f>'Src_Skips'!I86</f>
        <v/>
      </c>
      <c r="I86" s="17">
        <f>'Src_Skips'!K86</f>
        <v/>
      </c>
      <c r="J86" s="17">
        <f>IF(COUNTIFS('Evidence Register'!$P$6:$P$13,D86&amp;"|"&amp;TEXT(C86,"YYYY-MM-DD"),'Evidence Register'!$A$6:$A$13,"Skip file")&gt;0,"Y","N")</f>
        <v/>
      </c>
      <c r="K86" s="17">
        <f>IF(J86="Y",INDEX('Evidence Register'!$C$6:$C$13,MATCH(D86&amp;"|"&amp;TEXT(C86,"YYYY-MM-DD"),'Evidence Register'!$P$6:$P$13,0)),"")</f>
        <v/>
      </c>
      <c r="L86" s="17">
        <f>IF(J86="Y",INDEX('Evidence Register'!$E$6:$E$13,MATCH(D86&amp;"|"&amp;TEXT(C86,"YYYY-MM-DD"),'Evidence Register'!$P$6:$P$13,0)),"")</f>
        <v/>
      </c>
      <c r="M86" s="17">
        <f>IF(J86="Y",INDEX('Evidence Register'!$F$6:$F$13,MATCH(D86&amp;"|"&amp;TEXT(C86,"YYYY-MM-DD"),'Evidence Register'!$P$6:$P$13,0)),"")</f>
        <v/>
      </c>
      <c r="N86" s="17">
        <f>IF(J86="Y",INDEX('Evidence Register'!$G$6:$G$13,MATCH(D86&amp;"|"&amp;TEXT(C86,"YYYY-MM-DD"),'Evidence Register'!$P$6:$P$13,0)),"")</f>
        <v/>
      </c>
      <c r="O86" s="17">
        <f>IF(J86="Y",INDEX('Evidence Register'!$H$6:$H$13,MATCH(D86&amp;"|"&amp;TEXT(C86,"YYYY-MM-DD"),'Evidence Register'!$P$6:$P$13,0)),"")</f>
        <v/>
      </c>
      <c r="P86" s="17">
        <f>IF(J86="Y",INDEX('Evidence Register'!$I$6:$I$13,MATCH(D86&amp;"|"&amp;TEXT(C86,"YYYY-MM-DD"),'Evidence Register'!$P$6:$P$13,0)),"")</f>
        <v/>
      </c>
      <c r="Q86" s="17">
        <f>IF(COUNTIF('Src_Offers'!$A$6:$A$1138,B86)=1,"FOUND","MISSING")</f>
        <v/>
      </c>
      <c r="R86" s="17">
        <f>IF(J86="N","NOT TESTED",IF(AND(C86=L86,F86=M86,G86=N86,H86=O86),"MATCH","MISMATCH"))</f>
        <v/>
      </c>
      <c r="S86" s="17">
        <f>IF(J86="N","NOT INDEPENDENTLY VERIFIED - PDF NOT SUPPLIED",IF(P86="N","FAIL - COVER SHEET ONLY",IF(OR(Q86="MISSING",R86="MISMATCH"),"EXCEPTION - SUPPORT PRESENT / EVENT INTEGRITY","PASS - SUPPORT VERIFIED")))</f>
        <v/>
      </c>
      <c r="T86" s="17" t="inlineStr">
        <is>
          <t>skip/offer registers; named justification PDFs</t>
        </is>
      </c>
    </row>
    <row r="87">
      <c r="A87" s="21">
        <f>'Src_Skips'!A87</f>
        <v/>
      </c>
      <c r="B87" s="21">
        <f>'Src_Skips'!B87</f>
        <v/>
      </c>
      <c r="C87" s="21">
        <f>'Src_Skips'!C87</f>
        <v/>
      </c>
      <c r="D87" s="21">
        <f>'Src_Skips'!D87</f>
        <v/>
      </c>
      <c r="E87" s="21">
        <f>IFERROR(INDEX('Src_Applicants'!$D$6:$D$2915,MATCH(D87,'Src_Applicants'!$A$6:$A$2915,0))&amp;" "&amp;INDEX('Src_Applicants'!$C$6:$C$2915,MATCH(D87,'Src_Applicants'!$A$6:$A$2915,0)),"NOT FOUND")</f>
        <v/>
      </c>
      <c r="F87" s="21">
        <f>'Src_Skips'!F87</f>
        <v/>
      </c>
      <c r="G87" s="21">
        <f>'Src_Skips'!G87</f>
        <v/>
      </c>
      <c r="H87" s="21">
        <f>'Src_Skips'!I87</f>
        <v/>
      </c>
      <c r="I87" s="21">
        <f>'Src_Skips'!K87</f>
        <v/>
      </c>
      <c r="J87" s="21">
        <f>IF(COUNTIFS('Evidence Register'!$P$6:$P$13,D87&amp;"|"&amp;TEXT(C87,"YYYY-MM-DD"),'Evidence Register'!$A$6:$A$13,"Skip file")&gt;0,"Y","N")</f>
        <v/>
      </c>
      <c r="K87" s="21">
        <f>IF(J87="Y",INDEX('Evidence Register'!$C$6:$C$13,MATCH(D87&amp;"|"&amp;TEXT(C87,"YYYY-MM-DD"),'Evidence Register'!$P$6:$P$13,0)),"")</f>
        <v/>
      </c>
      <c r="L87" s="21">
        <f>IF(J87="Y",INDEX('Evidence Register'!$E$6:$E$13,MATCH(D87&amp;"|"&amp;TEXT(C87,"YYYY-MM-DD"),'Evidence Register'!$P$6:$P$13,0)),"")</f>
        <v/>
      </c>
      <c r="M87" s="21">
        <f>IF(J87="Y",INDEX('Evidence Register'!$F$6:$F$13,MATCH(D87&amp;"|"&amp;TEXT(C87,"YYYY-MM-DD"),'Evidence Register'!$P$6:$P$13,0)),"")</f>
        <v/>
      </c>
      <c r="N87" s="21">
        <f>IF(J87="Y",INDEX('Evidence Register'!$G$6:$G$13,MATCH(D87&amp;"|"&amp;TEXT(C87,"YYYY-MM-DD"),'Evidence Register'!$P$6:$P$13,0)),"")</f>
        <v/>
      </c>
      <c r="O87" s="21">
        <f>IF(J87="Y",INDEX('Evidence Register'!$H$6:$H$13,MATCH(D87&amp;"|"&amp;TEXT(C87,"YYYY-MM-DD"),'Evidence Register'!$P$6:$P$13,0)),"")</f>
        <v/>
      </c>
      <c r="P87" s="21">
        <f>IF(J87="Y",INDEX('Evidence Register'!$I$6:$I$13,MATCH(D87&amp;"|"&amp;TEXT(C87,"YYYY-MM-DD"),'Evidence Register'!$P$6:$P$13,0)),"")</f>
        <v/>
      </c>
      <c r="Q87" s="21">
        <f>IF(COUNTIF('Src_Offers'!$A$6:$A$1138,B87)=1,"FOUND","MISSING")</f>
        <v/>
      </c>
      <c r="R87" s="21">
        <f>IF(J87="N","NOT TESTED",IF(AND(C87=L87,F87=M87,G87=N87,H87=O87),"MATCH","MISMATCH"))</f>
        <v/>
      </c>
      <c r="S87" s="21">
        <f>IF(J87="N","NOT INDEPENDENTLY VERIFIED - PDF NOT SUPPLIED",IF(P87="N","FAIL - COVER SHEET ONLY",IF(OR(Q87="MISSING",R87="MISMATCH"),"EXCEPTION - SUPPORT PRESENT / EVENT INTEGRITY","PASS - SUPPORT VERIFIED")))</f>
        <v/>
      </c>
      <c r="T87" s="21" t="inlineStr">
        <is>
          <t>skip/offer registers; named justification PDFs</t>
        </is>
      </c>
    </row>
    <row r="88">
      <c r="A88" s="17">
        <f>'Src_Skips'!A88</f>
        <v/>
      </c>
      <c r="B88" s="17">
        <f>'Src_Skips'!B88</f>
        <v/>
      </c>
      <c r="C88" s="17">
        <f>'Src_Skips'!C88</f>
        <v/>
      </c>
      <c r="D88" s="17">
        <f>'Src_Skips'!D88</f>
        <v/>
      </c>
      <c r="E88" s="17">
        <f>IFERROR(INDEX('Src_Applicants'!$D$6:$D$2915,MATCH(D88,'Src_Applicants'!$A$6:$A$2915,0))&amp;" "&amp;INDEX('Src_Applicants'!$C$6:$C$2915,MATCH(D88,'Src_Applicants'!$A$6:$A$2915,0)),"NOT FOUND")</f>
        <v/>
      </c>
      <c r="F88" s="17">
        <f>'Src_Skips'!F88</f>
        <v/>
      </c>
      <c r="G88" s="17">
        <f>'Src_Skips'!G88</f>
        <v/>
      </c>
      <c r="H88" s="17">
        <f>'Src_Skips'!I88</f>
        <v/>
      </c>
      <c r="I88" s="17">
        <f>'Src_Skips'!K88</f>
        <v/>
      </c>
      <c r="J88" s="17">
        <f>IF(COUNTIFS('Evidence Register'!$P$6:$P$13,D88&amp;"|"&amp;TEXT(C88,"YYYY-MM-DD"),'Evidence Register'!$A$6:$A$13,"Skip file")&gt;0,"Y","N")</f>
        <v/>
      </c>
      <c r="K88" s="17">
        <f>IF(J88="Y",INDEX('Evidence Register'!$C$6:$C$13,MATCH(D88&amp;"|"&amp;TEXT(C88,"YYYY-MM-DD"),'Evidence Register'!$P$6:$P$13,0)),"")</f>
        <v/>
      </c>
      <c r="L88" s="17">
        <f>IF(J88="Y",INDEX('Evidence Register'!$E$6:$E$13,MATCH(D88&amp;"|"&amp;TEXT(C88,"YYYY-MM-DD"),'Evidence Register'!$P$6:$P$13,0)),"")</f>
        <v/>
      </c>
      <c r="M88" s="17">
        <f>IF(J88="Y",INDEX('Evidence Register'!$F$6:$F$13,MATCH(D88&amp;"|"&amp;TEXT(C88,"YYYY-MM-DD"),'Evidence Register'!$P$6:$P$13,0)),"")</f>
        <v/>
      </c>
      <c r="N88" s="17">
        <f>IF(J88="Y",INDEX('Evidence Register'!$G$6:$G$13,MATCH(D88&amp;"|"&amp;TEXT(C88,"YYYY-MM-DD"),'Evidence Register'!$P$6:$P$13,0)),"")</f>
        <v/>
      </c>
      <c r="O88" s="17">
        <f>IF(J88="Y",INDEX('Evidence Register'!$H$6:$H$13,MATCH(D88&amp;"|"&amp;TEXT(C88,"YYYY-MM-DD"),'Evidence Register'!$P$6:$P$13,0)),"")</f>
        <v/>
      </c>
      <c r="P88" s="17">
        <f>IF(J88="Y",INDEX('Evidence Register'!$I$6:$I$13,MATCH(D88&amp;"|"&amp;TEXT(C88,"YYYY-MM-DD"),'Evidence Register'!$P$6:$P$13,0)),"")</f>
        <v/>
      </c>
      <c r="Q88" s="17">
        <f>IF(COUNTIF('Src_Offers'!$A$6:$A$1138,B88)=1,"FOUND","MISSING")</f>
        <v/>
      </c>
      <c r="R88" s="17">
        <f>IF(J88="N","NOT TESTED",IF(AND(C88=L88,F88=M88,G88=N88,H88=O88),"MATCH","MISMATCH"))</f>
        <v/>
      </c>
      <c r="S88" s="17">
        <f>IF(J88="N","NOT INDEPENDENTLY VERIFIED - PDF NOT SUPPLIED",IF(P88="N","FAIL - COVER SHEET ONLY",IF(OR(Q88="MISSING",R88="MISMATCH"),"EXCEPTION - SUPPORT PRESENT / EVENT INTEGRITY","PASS - SUPPORT VERIFIED")))</f>
        <v/>
      </c>
      <c r="T88" s="17" t="inlineStr">
        <is>
          <t>skip/offer registers; named justification PDFs</t>
        </is>
      </c>
    </row>
    <row r="89">
      <c r="A89" s="21">
        <f>'Src_Skips'!A89</f>
        <v/>
      </c>
      <c r="B89" s="21">
        <f>'Src_Skips'!B89</f>
        <v/>
      </c>
      <c r="C89" s="21">
        <f>'Src_Skips'!C89</f>
        <v/>
      </c>
      <c r="D89" s="21">
        <f>'Src_Skips'!D89</f>
        <v/>
      </c>
      <c r="E89" s="21">
        <f>IFERROR(INDEX('Src_Applicants'!$D$6:$D$2915,MATCH(D89,'Src_Applicants'!$A$6:$A$2915,0))&amp;" "&amp;INDEX('Src_Applicants'!$C$6:$C$2915,MATCH(D89,'Src_Applicants'!$A$6:$A$2915,0)),"NOT FOUND")</f>
        <v/>
      </c>
      <c r="F89" s="21">
        <f>'Src_Skips'!F89</f>
        <v/>
      </c>
      <c r="G89" s="21">
        <f>'Src_Skips'!G89</f>
        <v/>
      </c>
      <c r="H89" s="21">
        <f>'Src_Skips'!I89</f>
        <v/>
      </c>
      <c r="I89" s="21">
        <f>'Src_Skips'!K89</f>
        <v/>
      </c>
      <c r="J89" s="21">
        <f>IF(COUNTIFS('Evidence Register'!$P$6:$P$13,D89&amp;"|"&amp;TEXT(C89,"YYYY-MM-DD"),'Evidence Register'!$A$6:$A$13,"Skip file")&gt;0,"Y","N")</f>
        <v/>
      </c>
      <c r="K89" s="21">
        <f>IF(J89="Y",INDEX('Evidence Register'!$C$6:$C$13,MATCH(D89&amp;"|"&amp;TEXT(C89,"YYYY-MM-DD"),'Evidence Register'!$P$6:$P$13,0)),"")</f>
        <v/>
      </c>
      <c r="L89" s="21">
        <f>IF(J89="Y",INDEX('Evidence Register'!$E$6:$E$13,MATCH(D89&amp;"|"&amp;TEXT(C89,"YYYY-MM-DD"),'Evidence Register'!$P$6:$P$13,0)),"")</f>
        <v/>
      </c>
      <c r="M89" s="21">
        <f>IF(J89="Y",INDEX('Evidence Register'!$F$6:$F$13,MATCH(D89&amp;"|"&amp;TEXT(C89,"YYYY-MM-DD"),'Evidence Register'!$P$6:$P$13,0)),"")</f>
        <v/>
      </c>
      <c r="N89" s="21">
        <f>IF(J89="Y",INDEX('Evidence Register'!$G$6:$G$13,MATCH(D89&amp;"|"&amp;TEXT(C89,"YYYY-MM-DD"),'Evidence Register'!$P$6:$P$13,0)),"")</f>
        <v/>
      </c>
      <c r="O89" s="21">
        <f>IF(J89="Y",INDEX('Evidence Register'!$H$6:$H$13,MATCH(D89&amp;"|"&amp;TEXT(C89,"YYYY-MM-DD"),'Evidence Register'!$P$6:$P$13,0)),"")</f>
        <v/>
      </c>
      <c r="P89" s="21">
        <f>IF(J89="Y",INDEX('Evidence Register'!$I$6:$I$13,MATCH(D89&amp;"|"&amp;TEXT(C89,"YYYY-MM-DD"),'Evidence Register'!$P$6:$P$13,0)),"")</f>
        <v/>
      </c>
      <c r="Q89" s="21">
        <f>IF(COUNTIF('Src_Offers'!$A$6:$A$1138,B89)=1,"FOUND","MISSING")</f>
        <v/>
      </c>
      <c r="R89" s="21">
        <f>IF(J89="N","NOT TESTED",IF(AND(C89=L89,F89=M89,G89=N89,H89=O89),"MATCH","MISMATCH"))</f>
        <v/>
      </c>
      <c r="S89" s="21">
        <f>IF(J89="N","NOT INDEPENDENTLY VERIFIED - PDF NOT SUPPLIED",IF(P89="N","FAIL - COVER SHEET ONLY",IF(OR(Q89="MISSING",R89="MISMATCH"),"EXCEPTION - SUPPORT PRESENT / EVENT INTEGRITY","PASS - SUPPORT VERIFIED")))</f>
        <v/>
      </c>
      <c r="T89" s="21" t="inlineStr">
        <is>
          <t>skip/offer registers; named justification PDFs</t>
        </is>
      </c>
    </row>
    <row r="90">
      <c r="A90" s="17">
        <f>'Src_Skips'!A90</f>
        <v/>
      </c>
      <c r="B90" s="17">
        <f>'Src_Skips'!B90</f>
        <v/>
      </c>
      <c r="C90" s="17">
        <f>'Src_Skips'!C90</f>
        <v/>
      </c>
      <c r="D90" s="17">
        <f>'Src_Skips'!D90</f>
        <v/>
      </c>
      <c r="E90" s="17">
        <f>IFERROR(INDEX('Src_Applicants'!$D$6:$D$2915,MATCH(D90,'Src_Applicants'!$A$6:$A$2915,0))&amp;" "&amp;INDEX('Src_Applicants'!$C$6:$C$2915,MATCH(D90,'Src_Applicants'!$A$6:$A$2915,0)),"NOT FOUND")</f>
        <v/>
      </c>
      <c r="F90" s="17">
        <f>'Src_Skips'!F90</f>
        <v/>
      </c>
      <c r="G90" s="17">
        <f>'Src_Skips'!G90</f>
        <v/>
      </c>
      <c r="H90" s="17">
        <f>'Src_Skips'!I90</f>
        <v/>
      </c>
      <c r="I90" s="17">
        <f>'Src_Skips'!K90</f>
        <v/>
      </c>
      <c r="J90" s="17">
        <f>IF(COUNTIFS('Evidence Register'!$P$6:$P$13,D90&amp;"|"&amp;TEXT(C90,"YYYY-MM-DD"),'Evidence Register'!$A$6:$A$13,"Skip file")&gt;0,"Y","N")</f>
        <v/>
      </c>
      <c r="K90" s="17">
        <f>IF(J90="Y",INDEX('Evidence Register'!$C$6:$C$13,MATCH(D90&amp;"|"&amp;TEXT(C90,"YYYY-MM-DD"),'Evidence Register'!$P$6:$P$13,0)),"")</f>
        <v/>
      </c>
      <c r="L90" s="17">
        <f>IF(J90="Y",INDEX('Evidence Register'!$E$6:$E$13,MATCH(D90&amp;"|"&amp;TEXT(C90,"YYYY-MM-DD"),'Evidence Register'!$P$6:$P$13,0)),"")</f>
        <v/>
      </c>
      <c r="M90" s="17">
        <f>IF(J90="Y",INDEX('Evidence Register'!$F$6:$F$13,MATCH(D90&amp;"|"&amp;TEXT(C90,"YYYY-MM-DD"),'Evidence Register'!$P$6:$P$13,0)),"")</f>
        <v/>
      </c>
      <c r="N90" s="17">
        <f>IF(J90="Y",INDEX('Evidence Register'!$G$6:$G$13,MATCH(D90&amp;"|"&amp;TEXT(C90,"YYYY-MM-DD"),'Evidence Register'!$P$6:$P$13,0)),"")</f>
        <v/>
      </c>
      <c r="O90" s="17">
        <f>IF(J90="Y",INDEX('Evidence Register'!$H$6:$H$13,MATCH(D90&amp;"|"&amp;TEXT(C90,"YYYY-MM-DD"),'Evidence Register'!$P$6:$P$13,0)),"")</f>
        <v/>
      </c>
      <c r="P90" s="17">
        <f>IF(J90="Y",INDEX('Evidence Register'!$I$6:$I$13,MATCH(D90&amp;"|"&amp;TEXT(C90,"YYYY-MM-DD"),'Evidence Register'!$P$6:$P$13,0)),"")</f>
        <v/>
      </c>
      <c r="Q90" s="17">
        <f>IF(COUNTIF('Src_Offers'!$A$6:$A$1138,B90)=1,"FOUND","MISSING")</f>
        <v/>
      </c>
      <c r="R90" s="17">
        <f>IF(J90="N","NOT TESTED",IF(AND(C90=L90,F90=M90,G90=N90,H90=O90),"MATCH","MISMATCH"))</f>
        <v/>
      </c>
      <c r="S90" s="17">
        <f>IF(J90="N","NOT INDEPENDENTLY VERIFIED - PDF NOT SUPPLIED",IF(P90="N","FAIL - COVER SHEET ONLY",IF(OR(Q90="MISSING",R90="MISMATCH"),"EXCEPTION - SUPPORT PRESENT / EVENT INTEGRITY","PASS - SUPPORT VERIFIED")))</f>
        <v/>
      </c>
      <c r="T90" s="17" t="inlineStr">
        <is>
          <t>skip/offer registers; named justification PDFs</t>
        </is>
      </c>
    </row>
    <row r="91">
      <c r="A91" s="21">
        <f>'Src_Skips'!A91</f>
        <v/>
      </c>
      <c r="B91" s="21">
        <f>'Src_Skips'!B91</f>
        <v/>
      </c>
      <c r="C91" s="21">
        <f>'Src_Skips'!C91</f>
        <v/>
      </c>
      <c r="D91" s="21">
        <f>'Src_Skips'!D91</f>
        <v/>
      </c>
      <c r="E91" s="21">
        <f>IFERROR(INDEX('Src_Applicants'!$D$6:$D$2915,MATCH(D91,'Src_Applicants'!$A$6:$A$2915,0))&amp;" "&amp;INDEX('Src_Applicants'!$C$6:$C$2915,MATCH(D91,'Src_Applicants'!$A$6:$A$2915,0)),"NOT FOUND")</f>
        <v/>
      </c>
      <c r="F91" s="21">
        <f>'Src_Skips'!F91</f>
        <v/>
      </c>
      <c r="G91" s="21">
        <f>'Src_Skips'!G91</f>
        <v/>
      </c>
      <c r="H91" s="21">
        <f>'Src_Skips'!I91</f>
        <v/>
      </c>
      <c r="I91" s="21">
        <f>'Src_Skips'!K91</f>
        <v/>
      </c>
      <c r="J91" s="21">
        <f>IF(COUNTIFS('Evidence Register'!$P$6:$P$13,D91&amp;"|"&amp;TEXT(C91,"YYYY-MM-DD"),'Evidence Register'!$A$6:$A$13,"Skip file")&gt;0,"Y","N")</f>
        <v/>
      </c>
      <c r="K91" s="21">
        <f>IF(J91="Y",INDEX('Evidence Register'!$C$6:$C$13,MATCH(D91&amp;"|"&amp;TEXT(C91,"YYYY-MM-DD"),'Evidence Register'!$P$6:$P$13,0)),"")</f>
        <v/>
      </c>
      <c r="L91" s="21">
        <f>IF(J91="Y",INDEX('Evidence Register'!$E$6:$E$13,MATCH(D91&amp;"|"&amp;TEXT(C91,"YYYY-MM-DD"),'Evidence Register'!$P$6:$P$13,0)),"")</f>
        <v/>
      </c>
      <c r="M91" s="21">
        <f>IF(J91="Y",INDEX('Evidence Register'!$F$6:$F$13,MATCH(D91&amp;"|"&amp;TEXT(C91,"YYYY-MM-DD"),'Evidence Register'!$P$6:$P$13,0)),"")</f>
        <v/>
      </c>
      <c r="N91" s="21">
        <f>IF(J91="Y",INDEX('Evidence Register'!$G$6:$G$13,MATCH(D91&amp;"|"&amp;TEXT(C91,"YYYY-MM-DD"),'Evidence Register'!$P$6:$P$13,0)),"")</f>
        <v/>
      </c>
      <c r="O91" s="21">
        <f>IF(J91="Y",INDEX('Evidence Register'!$H$6:$H$13,MATCH(D91&amp;"|"&amp;TEXT(C91,"YYYY-MM-DD"),'Evidence Register'!$P$6:$P$13,0)),"")</f>
        <v/>
      </c>
      <c r="P91" s="21">
        <f>IF(J91="Y",INDEX('Evidence Register'!$I$6:$I$13,MATCH(D91&amp;"|"&amp;TEXT(C91,"YYYY-MM-DD"),'Evidence Register'!$P$6:$P$13,0)),"")</f>
        <v/>
      </c>
      <c r="Q91" s="21">
        <f>IF(COUNTIF('Src_Offers'!$A$6:$A$1138,B91)=1,"FOUND","MISSING")</f>
        <v/>
      </c>
      <c r="R91" s="21">
        <f>IF(J91="N","NOT TESTED",IF(AND(C91=L91,F91=M91,G91=N91,H91=O91),"MATCH","MISMATCH"))</f>
        <v/>
      </c>
      <c r="S91" s="21">
        <f>IF(J91="N","NOT INDEPENDENTLY VERIFIED - PDF NOT SUPPLIED",IF(P91="N","FAIL - COVER SHEET ONLY",IF(OR(Q91="MISSING",R91="MISMATCH"),"EXCEPTION - SUPPORT PRESENT / EVENT INTEGRITY","PASS - SUPPORT VERIFIED")))</f>
        <v/>
      </c>
      <c r="T91" s="21" t="inlineStr">
        <is>
          <t>skip/offer registers; named justification PDFs</t>
        </is>
      </c>
    </row>
    <row r="92">
      <c r="A92" s="17">
        <f>'Src_Skips'!A92</f>
        <v/>
      </c>
      <c r="B92" s="17">
        <f>'Src_Skips'!B92</f>
        <v/>
      </c>
      <c r="C92" s="17">
        <f>'Src_Skips'!C92</f>
        <v/>
      </c>
      <c r="D92" s="17">
        <f>'Src_Skips'!D92</f>
        <v/>
      </c>
      <c r="E92" s="17">
        <f>IFERROR(INDEX('Src_Applicants'!$D$6:$D$2915,MATCH(D92,'Src_Applicants'!$A$6:$A$2915,0))&amp;" "&amp;INDEX('Src_Applicants'!$C$6:$C$2915,MATCH(D92,'Src_Applicants'!$A$6:$A$2915,0)),"NOT FOUND")</f>
        <v/>
      </c>
      <c r="F92" s="17">
        <f>'Src_Skips'!F92</f>
        <v/>
      </c>
      <c r="G92" s="17">
        <f>'Src_Skips'!G92</f>
        <v/>
      </c>
      <c r="H92" s="17">
        <f>'Src_Skips'!I92</f>
        <v/>
      </c>
      <c r="I92" s="17">
        <f>'Src_Skips'!K92</f>
        <v/>
      </c>
      <c r="J92" s="17">
        <f>IF(COUNTIFS('Evidence Register'!$P$6:$P$13,D92&amp;"|"&amp;TEXT(C92,"YYYY-MM-DD"),'Evidence Register'!$A$6:$A$13,"Skip file")&gt;0,"Y","N")</f>
        <v/>
      </c>
      <c r="K92" s="17">
        <f>IF(J92="Y",INDEX('Evidence Register'!$C$6:$C$13,MATCH(D92&amp;"|"&amp;TEXT(C92,"YYYY-MM-DD"),'Evidence Register'!$P$6:$P$13,0)),"")</f>
        <v/>
      </c>
      <c r="L92" s="17">
        <f>IF(J92="Y",INDEX('Evidence Register'!$E$6:$E$13,MATCH(D92&amp;"|"&amp;TEXT(C92,"YYYY-MM-DD"),'Evidence Register'!$P$6:$P$13,0)),"")</f>
        <v/>
      </c>
      <c r="M92" s="17">
        <f>IF(J92="Y",INDEX('Evidence Register'!$F$6:$F$13,MATCH(D92&amp;"|"&amp;TEXT(C92,"YYYY-MM-DD"),'Evidence Register'!$P$6:$P$13,0)),"")</f>
        <v/>
      </c>
      <c r="N92" s="17">
        <f>IF(J92="Y",INDEX('Evidence Register'!$G$6:$G$13,MATCH(D92&amp;"|"&amp;TEXT(C92,"YYYY-MM-DD"),'Evidence Register'!$P$6:$P$13,0)),"")</f>
        <v/>
      </c>
      <c r="O92" s="17">
        <f>IF(J92="Y",INDEX('Evidence Register'!$H$6:$H$13,MATCH(D92&amp;"|"&amp;TEXT(C92,"YYYY-MM-DD"),'Evidence Register'!$P$6:$P$13,0)),"")</f>
        <v/>
      </c>
      <c r="P92" s="17">
        <f>IF(J92="Y",INDEX('Evidence Register'!$I$6:$I$13,MATCH(D92&amp;"|"&amp;TEXT(C92,"YYYY-MM-DD"),'Evidence Register'!$P$6:$P$13,0)),"")</f>
        <v/>
      </c>
      <c r="Q92" s="17">
        <f>IF(COUNTIF('Src_Offers'!$A$6:$A$1138,B92)=1,"FOUND","MISSING")</f>
        <v/>
      </c>
      <c r="R92" s="17">
        <f>IF(J92="N","NOT TESTED",IF(AND(C92=L92,F92=M92,G92=N92,H92=O92),"MATCH","MISMATCH"))</f>
        <v/>
      </c>
      <c r="S92" s="17">
        <f>IF(J92="N","NOT INDEPENDENTLY VERIFIED - PDF NOT SUPPLIED",IF(P92="N","FAIL - COVER SHEET ONLY",IF(OR(Q92="MISSING",R92="MISMATCH"),"EXCEPTION - SUPPORT PRESENT / EVENT INTEGRITY","PASS - SUPPORT VERIFIED")))</f>
        <v/>
      </c>
      <c r="T92" s="17" t="inlineStr">
        <is>
          <t>skip/offer registers; named justification PDFs</t>
        </is>
      </c>
    </row>
    <row r="93">
      <c r="A93" s="21">
        <f>'Src_Skips'!A93</f>
        <v/>
      </c>
      <c r="B93" s="21">
        <f>'Src_Skips'!B93</f>
        <v/>
      </c>
      <c r="C93" s="21">
        <f>'Src_Skips'!C93</f>
        <v/>
      </c>
      <c r="D93" s="21">
        <f>'Src_Skips'!D93</f>
        <v/>
      </c>
      <c r="E93" s="21">
        <f>IFERROR(INDEX('Src_Applicants'!$D$6:$D$2915,MATCH(D93,'Src_Applicants'!$A$6:$A$2915,0))&amp;" "&amp;INDEX('Src_Applicants'!$C$6:$C$2915,MATCH(D93,'Src_Applicants'!$A$6:$A$2915,0)),"NOT FOUND")</f>
        <v/>
      </c>
      <c r="F93" s="21">
        <f>'Src_Skips'!F93</f>
        <v/>
      </c>
      <c r="G93" s="21">
        <f>'Src_Skips'!G93</f>
        <v/>
      </c>
      <c r="H93" s="21">
        <f>'Src_Skips'!I93</f>
        <v/>
      </c>
      <c r="I93" s="21">
        <f>'Src_Skips'!K93</f>
        <v/>
      </c>
      <c r="J93" s="21">
        <f>IF(COUNTIFS('Evidence Register'!$P$6:$P$13,D93&amp;"|"&amp;TEXT(C93,"YYYY-MM-DD"),'Evidence Register'!$A$6:$A$13,"Skip file")&gt;0,"Y","N")</f>
        <v/>
      </c>
      <c r="K93" s="21">
        <f>IF(J93="Y",INDEX('Evidence Register'!$C$6:$C$13,MATCH(D93&amp;"|"&amp;TEXT(C93,"YYYY-MM-DD"),'Evidence Register'!$P$6:$P$13,0)),"")</f>
        <v/>
      </c>
      <c r="L93" s="21">
        <f>IF(J93="Y",INDEX('Evidence Register'!$E$6:$E$13,MATCH(D93&amp;"|"&amp;TEXT(C93,"YYYY-MM-DD"),'Evidence Register'!$P$6:$P$13,0)),"")</f>
        <v/>
      </c>
      <c r="M93" s="21">
        <f>IF(J93="Y",INDEX('Evidence Register'!$F$6:$F$13,MATCH(D93&amp;"|"&amp;TEXT(C93,"YYYY-MM-DD"),'Evidence Register'!$P$6:$P$13,0)),"")</f>
        <v/>
      </c>
      <c r="N93" s="21">
        <f>IF(J93="Y",INDEX('Evidence Register'!$G$6:$G$13,MATCH(D93&amp;"|"&amp;TEXT(C93,"YYYY-MM-DD"),'Evidence Register'!$P$6:$P$13,0)),"")</f>
        <v/>
      </c>
      <c r="O93" s="21">
        <f>IF(J93="Y",INDEX('Evidence Register'!$H$6:$H$13,MATCH(D93&amp;"|"&amp;TEXT(C93,"YYYY-MM-DD"),'Evidence Register'!$P$6:$P$13,0)),"")</f>
        <v/>
      </c>
      <c r="P93" s="21">
        <f>IF(J93="Y",INDEX('Evidence Register'!$I$6:$I$13,MATCH(D93&amp;"|"&amp;TEXT(C93,"YYYY-MM-DD"),'Evidence Register'!$P$6:$P$13,0)),"")</f>
        <v/>
      </c>
      <c r="Q93" s="21">
        <f>IF(COUNTIF('Src_Offers'!$A$6:$A$1138,B93)=1,"FOUND","MISSING")</f>
        <v/>
      </c>
      <c r="R93" s="21">
        <f>IF(J93="N","NOT TESTED",IF(AND(C93=L93,F93=M93,G93=N93,H93=O93),"MATCH","MISMATCH"))</f>
        <v/>
      </c>
      <c r="S93" s="21">
        <f>IF(J93="N","NOT INDEPENDENTLY VERIFIED - PDF NOT SUPPLIED",IF(P93="N","FAIL - COVER SHEET ONLY",IF(OR(Q93="MISSING",R93="MISMATCH"),"EXCEPTION - SUPPORT PRESENT / EVENT INTEGRITY","PASS - SUPPORT VERIFIED")))</f>
        <v/>
      </c>
      <c r="T93" s="21" t="inlineStr">
        <is>
          <t>skip/offer registers; named justification PDFs</t>
        </is>
      </c>
    </row>
    <row r="94">
      <c r="A94" s="17">
        <f>'Src_Skips'!A94</f>
        <v/>
      </c>
      <c r="B94" s="17">
        <f>'Src_Skips'!B94</f>
        <v/>
      </c>
      <c r="C94" s="17">
        <f>'Src_Skips'!C94</f>
        <v/>
      </c>
      <c r="D94" s="17">
        <f>'Src_Skips'!D94</f>
        <v/>
      </c>
      <c r="E94" s="17">
        <f>IFERROR(INDEX('Src_Applicants'!$D$6:$D$2915,MATCH(D94,'Src_Applicants'!$A$6:$A$2915,0))&amp;" "&amp;INDEX('Src_Applicants'!$C$6:$C$2915,MATCH(D94,'Src_Applicants'!$A$6:$A$2915,0)),"NOT FOUND")</f>
        <v/>
      </c>
      <c r="F94" s="17">
        <f>'Src_Skips'!F94</f>
        <v/>
      </c>
      <c r="G94" s="17">
        <f>'Src_Skips'!G94</f>
        <v/>
      </c>
      <c r="H94" s="17">
        <f>'Src_Skips'!I94</f>
        <v/>
      </c>
      <c r="I94" s="17">
        <f>'Src_Skips'!K94</f>
        <v/>
      </c>
      <c r="J94" s="17">
        <f>IF(COUNTIFS('Evidence Register'!$P$6:$P$13,D94&amp;"|"&amp;TEXT(C94,"YYYY-MM-DD"),'Evidence Register'!$A$6:$A$13,"Skip file")&gt;0,"Y","N")</f>
        <v/>
      </c>
      <c r="K94" s="17">
        <f>IF(J94="Y",INDEX('Evidence Register'!$C$6:$C$13,MATCH(D94&amp;"|"&amp;TEXT(C94,"YYYY-MM-DD"),'Evidence Register'!$P$6:$P$13,0)),"")</f>
        <v/>
      </c>
      <c r="L94" s="17">
        <f>IF(J94="Y",INDEX('Evidence Register'!$E$6:$E$13,MATCH(D94&amp;"|"&amp;TEXT(C94,"YYYY-MM-DD"),'Evidence Register'!$P$6:$P$13,0)),"")</f>
        <v/>
      </c>
      <c r="M94" s="17">
        <f>IF(J94="Y",INDEX('Evidence Register'!$F$6:$F$13,MATCH(D94&amp;"|"&amp;TEXT(C94,"YYYY-MM-DD"),'Evidence Register'!$P$6:$P$13,0)),"")</f>
        <v/>
      </c>
      <c r="N94" s="17">
        <f>IF(J94="Y",INDEX('Evidence Register'!$G$6:$G$13,MATCH(D94&amp;"|"&amp;TEXT(C94,"YYYY-MM-DD"),'Evidence Register'!$P$6:$P$13,0)),"")</f>
        <v/>
      </c>
      <c r="O94" s="17">
        <f>IF(J94="Y",INDEX('Evidence Register'!$H$6:$H$13,MATCH(D94&amp;"|"&amp;TEXT(C94,"YYYY-MM-DD"),'Evidence Register'!$P$6:$P$13,0)),"")</f>
        <v/>
      </c>
      <c r="P94" s="17">
        <f>IF(J94="Y",INDEX('Evidence Register'!$I$6:$I$13,MATCH(D94&amp;"|"&amp;TEXT(C94,"YYYY-MM-DD"),'Evidence Register'!$P$6:$P$13,0)),"")</f>
        <v/>
      </c>
      <c r="Q94" s="17">
        <f>IF(COUNTIF('Src_Offers'!$A$6:$A$1138,B94)=1,"FOUND","MISSING")</f>
        <v/>
      </c>
      <c r="R94" s="17">
        <f>IF(J94="N","NOT TESTED",IF(AND(C94=L94,F94=M94,G94=N94,H94=O94),"MATCH","MISMATCH"))</f>
        <v/>
      </c>
      <c r="S94" s="17">
        <f>IF(J94="N","NOT INDEPENDENTLY VERIFIED - PDF NOT SUPPLIED",IF(P94="N","FAIL - COVER SHEET ONLY",IF(OR(Q94="MISSING",R94="MISMATCH"),"EXCEPTION - SUPPORT PRESENT / EVENT INTEGRITY","PASS - SUPPORT VERIFIED")))</f>
        <v/>
      </c>
      <c r="T94" s="17" t="inlineStr">
        <is>
          <t>skip/offer registers; named justification PDFs</t>
        </is>
      </c>
    </row>
    <row r="95">
      <c r="A95" s="21">
        <f>'Src_Skips'!A95</f>
        <v/>
      </c>
      <c r="B95" s="21">
        <f>'Src_Skips'!B95</f>
        <v/>
      </c>
      <c r="C95" s="21">
        <f>'Src_Skips'!C95</f>
        <v/>
      </c>
      <c r="D95" s="21">
        <f>'Src_Skips'!D95</f>
        <v/>
      </c>
      <c r="E95" s="21">
        <f>IFERROR(INDEX('Src_Applicants'!$D$6:$D$2915,MATCH(D95,'Src_Applicants'!$A$6:$A$2915,0))&amp;" "&amp;INDEX('Src_Applicants'!$C$6:$C$2915,MATCH(D95,'Src_Applicants'!$A$6:$A$2915,0)),"NOT FOUND")</f>
        <v/>
      </c>
      <c r="F95" s="21">
        <f>'Src_Skips'!F95</f>
        <v/>
      </c>
      <c r="G95" s="21">
        <f>'Src_Skips'!G95</f>
        <v/>
      </c>
      <c r="H95" s="21">
        <f>'Src_Skips'!I95</f>
        <v/>
      </c>
      <c r="I95" s="21">
        <f>'Src_Skips'!K95</f>
        <v/>
      </c>
      <c r="J95" s="21">
        <f>IF(COUNTIFS('Evidence Register'!$P$6:$P$13,D95&amp;"|"&amp;TEXT(C95,"YYYY-MM-DD"),'Evidence Register'!$A$6:$A$13,"Skip file")&gt;0,"Y","N")</f>
        <v/>
      </c>
      <c r="K95" s="21">
        <f>IF(J95="Y",INDEX('Evidence Register'!$C$6:$C$13,MATCH(D95&amp;"|"&amp;TEXT(C95,"YYYY-MM-DD"),'Evidence Register'!$P$6:$P$13,0)),"")</f>
        <v/>
      </c>
      <c r="L95" s="21">
        <f>IF(J95="Y",INDEX('Evidence Register'!$E$6:$E$13,MATCH(D95&amp;"|"&amp;TEXT(C95,"YYYY-MM-DD"),'Evidence Register'!$P$6:$P$13,0)),"")</f>
        <v/>
      </c>
      <c r="M95" s="21">
        <f>IF(J95="Y",INDEX('Evidence Register'!$F$6:$F$13,MATCH(D95&amp;"|"&amp;TEXT(C95,"YYYY-MM-DD"),'Evidence Register'!$P$6:$P$13,0)),"")</f>
        <v/>
      </c>
      <c r="N95" s="21">
        <f>IF(J95="Y",INDEX('Evidence Register'!$G$6:$G$13,MATCH(D95&amp;"|"&amp;TEXT(C95,"YYYY-MM-DD"),'Evidence Register'!$P$6:$P$13,0)),"")</f>
        <v/>
      </c>
      <c r="O95" s="21">
        <f>IF(J95="Y",INDEX('Evidence Register'!$H$6:$H$13,MATCH(D95&amp;"|"&amp;TEXT(C95,"YYYY-MM-DD"),'Evidence Register'!$P$6:$P$13,0)),"")</f>
        <v/>
      </c>
      <c r="P95" s="21">
        <f>IF(J95="Y",INDEX('Evidence Register'!$I$6:$I$13,MATCH(D95&amp;"|"&amp;TEXT(C95,"YYYY-MM-DD"),'Evidence Register'!$P$6:$P$13,0)),"")</f>
        <v/>
      </c>
      <c r="Q95" s="21">
        <f>IF(COUNTIF('Src_Offers'!$A$6:$A$1138,B95)=1,"FOUND","MISSING")</f>
        <v/>
      </c>
      <c r="R95" s="21">
        <f>IF(J95="N","NOT TESTED",IF(AND(C95=L95,F95=M95,G95=N95,H95=O95),"MATCH","MISMATCH"))</f>
        <v/>
      </c>
      <c r="S95" s="21">
        <f>IF(J95="N","NOT INDEPENDENTLY VERIFIED - PDF NOT SUPPLIED",IF(P95="N","FAIL - COVER SHEET ONLY",IF(OR(Q95="MISSING",R95="MISMATCH"),"EXCEPTION - SUPPORT PRESENT / EVENT INTEGRITY","PASS - SUPPORT VERIFIED")))</f>
        <v/>
      </c>
      <c r="T95" s="21" t="inlineStr">
        <is>
          <t>skip/offer registers; named justification PDFs</t>
        </is>
      </c>
    </row>
    <row r="96">
      <c r="A96" s="17">
        <f>'Src_Skips'!A96</f>
        <v/>
      </c>
      <c r="B96" s="17">
        <f>'Src_Skips'!B96</f>
        <v/>
      </c>
      <c r="C96" s="17">
        <f>'Src_Skips'!C96</f>
        <v/>
      </c>
      <c r="D96" s="17">
        <f>'Src_Skips'!D96</f>
        <v/>
      </c>
      <c r="E96" s="17">
        <f>IFERROR(INDEX('Src_Applicants'!$D$6:$D$2915,MATCH(D96,'Src_Applicants'!$A$6:$A$2915,0))&amp;" "&amp;INDEX('Src_Applicants'!$C$6:$C$2915,MATCH(D96,'Src_Applicants'!$A$6:$A$2915,0)),"NOT FOUND")</f>
        <v/>
      </c>
      <c r="F96" s="17">
        <f>'Src_Skips'!F96</f>
        <v/>
      </c>
      <c r="G96" s="17">
        <f>'Src_Skips'!G96</f>
        <v/>
      </c>
      <c r="H96" s="17">
        <f>'Src_Skips'!I96</f>
        <v/>
      </c>
      <c r="I96" s="17">
        <f>'Src_Skips'!K96</f>
        <v/>
      </c>
      <c r="J96" s="17">
        <f>IF(COUNTIFS('Evidence Register'!$P$6:$P$13,D96&amp;"|"&amp;TEXT(C96,"YYYY-MM-DD"),'Evidence Register'!$A$6:$A$13,"Skip file")&gt;0,"Y","N")</f>
        <v/>
      </c>
      <c r="K96" s="17">
        <f>IF(J96="Y",INDEX('Evidence Register'!$C$6:$C$13,MATCH(D96&amp;"|"&amp;TEXT(C96,"YYYY-MM-DD"),'Evidence Register'!$P$6:$P$13,0)),"")</f>
        <v/>
      </c>
      <c r="L96" s="17">
        <f>IF(J96="Y",INDEX('Evidence Register'!$E$6:$E$13,MATCH(D96&amp;"|"&amp;TEXT(C96,"YYYY-MM-DD"),'Evidence Register'!$P$6:$P$13,0)),"")</f>
        <v/>
      </c>
      <c r="M96" s="17">
        <f>IF(J96="Y",INDEX('Evidence Register'!$F$6:$F$13,MATCH(D96&amp;"|"&amp;TEXT(C96,"YYYY-MM-DD"),'Evidence Register'!$P$6:$P$13,0)),"")</f>
        <v/>
      </c>
      <c r="N96" s="17">
        <f>IF(J96="Y",INDEX('Evidence Register'!$G$6:$G$13,MATCH(D96&amp;"|"&amp;TEXT(C96,"YYYY-MM-DD"),'Evidence Register'!$P$6:$P$13,0)),"")</f>
        <v/>
      </c>
      <c r="O96" s="17">
        <f>IF(J96="Y",INDEX('Evidence Register'!$H$6:$H$13,MATCH(D96&amp;"|"&amp;TEXT(C96,"YYYY-MM-DD"),'Evidence Register'!$P$6:$P$13,0)),"")</f>
        <v/>
      </c>
      <c r="P96" s="17">
        <f>IF(J96="Y",INDEX('Evidence Register'!$I$6:$I$13,MATCH(D96&amp;"|"&amp;TEXT(C96,"YYYY-MM-DD"),'Evidence Register'!$P$6:$P$13,0)),"")</f>
        <v/>
      </c>
      <c r="Q96" s="17">
        <f>IF(COUNTIF('Src_Offers'!$A$6:$A$1138,B96)=1,"FOUND","MISSING")</f>
        <v/>
      </c>
      <c r="R96" s="17">
        <f>IF(J96="N","NOT TESTED",IF(AND(C96=L96,F96=M96,G96=N96,H96=O96),"MATCH","MISMATCH"))</f>
        <v/>
      </c>
      <c r="S96" s="17">
        <f>IF(J96="N","NOT INDEPENDENTLY VERIFIED - PDF NOT SUPPLIED",IF(P96="N","FAIL - COVER SHEET ONLY",IF(OR(Q96="MISSING",R96="MISMATCH"),"EXCEPTION - SUPPORT PRESENT / EVENT INTEGRITY","PASS - SUPPORT VERIFIED")))</f>
        <v/>
      </c>
      <c r="T96" s="17" t="inlineStr">
        <is>
          <t>skip/offer registers; named justification PDFs</t>
        </is>
      </c>
    </row>
    <row r="97">
      <c r="A97" s="21">
        <f>'Src_Skips'!A97</f>
        <v/>
      </c>
      <c r="B97" s="21">
        <f>'Src_Skips'!B97</f>
        <v/>
      </c>
      <c r="C97" s="21">
        <f>'Src_Skips'!C97</f>
        <v/>
      </c>
      <c r="D97" s="21">
        <f>'Src_Skips'!D97</f>
        <v/>
      </c>
      <c r="E97" s="21">
        <f>IFERROR(INDEX('Src_Applicants'!$D$6:$D$2915,MATCH(D97,'Src_Applicants'!$A$6:$A$2915,0))&amp;" "&amp;INDEX('Src_Applicants'!$C$6:$C$2915,MATCH(D97,'Src_Applicants'!$A$6:$A$2915,0)),"NOT FOUND")</f>
        <v/>
      </c>
      <c r="F97" s="21">
        <f>'Src_Skips'!F97</f>
        <v/>
      </c>
      <c r="G97" s="21">
        <f>'Src_Skips'!G97</f>
        <v/>
      </c>
      <c r="H97" s="21">
        <f>'Src_Skips'!I97</f>
        <v/>
      </c>
      <c r="I97" s="21">
        <f>'Src_Skips'!K97</f>
        <v/>
      </c>
      <c r="J97" s="21">
        <f>IF(COUNTIFS('Evidence Register'!$P$6:$P$13,D97&amp;"|"&amp;TEXT(C97,"YYYY-MM-DD"),'Evidence Register'!$A$6:$A$13,"Skip file")&gt;0,"Y","N")</f>
        <v/>
      </c>
      <c r="K97" s="21">
        <f>IF(J97="Y",INDEX('Evidence Register'!$C$6:$C$13,MATCH(D97&amp;"|"&amp;TEXT(C97,"YYYY-MM-DD"),'Evidence Register'!$P$6:$P$13,0)),"")</f>
        <v/>
      </c>
      <c r="L97" s="21">
        <f>IF(J97="Y",INDEX('Evidence Register'!$E$6:$E$13,MATCH(D97&amp;"|"&amp;TEXT(C97,"YYYY-MM-DD"),'Evidence Register'!$P$6:$P$13,0)),"")</f>
        <v/>
      </c>
      <c r="M97" s="21">
        <f>IF(J97="Y",INDEX('Evidence Register'!$F$6:$F$13,MATCH(D97&amp;"|"&amp;TEXT(C97,"YYYY-MM-DD"),'Evidence Register'!$P$6:$P$13,0)),"")</f>
        <v/>
      </c>
      <c r="N97" s="21">
        <f>IF(J97="Y",INDEX('Evidence Register'!$G$6:$G$13,MATCH(D97&amp;"|"&amp;TEXT(C97,"YYYY-MM-DD"),'Evidence Register'!$P$6:$P$13,0)),"")</f>
        <v/>
      </c>
      <c r="O97" s="21">
        <f>IF(J97="Y",INDEX('Evidence Register'!$H$6:$H$13,MATCH(D97&amp;"|"&amp;TEXT(C97,"YYYY-MM-DD"),'Evidence Register'!$P$6:$P$13,0)),"")</f>
        <v/>
      </c>
      <c r="P97" s="21">
        <f>IF(J97="Y",INDEX('Evidence Register'!$I$6:$I$13,MATCH(D97&amp;"|"&amp;TEXT(C97,"YYYY-MM-DD"),'Evidence Register'!$P$6:$P$13,0)),"")</f>
        <v/>
      </c>
      <c r="Q97" s="21">
        <f>IF(COUNTIF('Src_Offers'!$A$6:$A$1138,B97)=1,"FOUND","MISSING")</f>
        <v/>
      </c>
      <c r="R97" s="21">
        <f>IF(J97="N","NOT TESTED",IF(AND(C97=L97,F97=M97,G97=N97,H97=O97),"MATCH","MISMATCH"))</f>
        <v/>
      </c>
      <c r="S97" s="21">
        <f>IF(J97="N","NOT INDEPENDENTLY VERIFIED - PDF NOT SUPPLIED",IF(P97="N","FAIL - COVER SHEET ONLY",IF(OR(Q97="MISSING",R97="MISMATCH"),"EXCEPTION - SUPPORT PRESENT / EVENT INTEGRITY","PASS - SUPPORT VERIFIED")))</f>
        <v/>
      </c>
      <c r="T97" s="21" t="inlineStr">
        <is>
          <t>skip/offer registers; named justification PDFs</t>
        </is>
      </c>
    </row>
    <row r="98">
      <c r="A98" s="17">
        <f>'Src_Skips'!A98</f>
        <v/>
      </c>
      <c r="B98" s="17">
        <f>'Src_Skips'!B98</f>
        <v/>
      </c>
      <c r="C98" s="17">
        <f>'Src_Skips'!C98</f>
        <v/>
      </c>
      <c r="D98" s="17">
        <f>'Src_Skips'!D98</f>
        <v/>
      </c>
      <c r="E98" s="17">
        <f>IFERROR(INDEX('Src_Applicants'!$D$6:$D$2915,MATCH(D98,'Src_Applicants'!$A$6:$A$2915,0))&amp;" "&amp;INDEX('Src_Applicants'!$C$6:$C$2915,MATCH(D98,'Src_Applicants'!$A$6:$A$2915,0)),"NOT FOUND")</f>
        <v/>
      </c>
      <c r="F98" s="17">
        <f>'Src_Skips'!F98</f>
        <v/>
      </c>
      <c r="G98" s="17">
        <f>'Src_Skips'!G98</f>
        <v/>
      </c>
      <c r="H98" s="17">
        <f>'Src_Skips'!I98</f>
        <v/>
      </c>
      <c r="I98" s="17">
        <f>'Src_Skips'!K98</f>
        <v/>
      </c>
      <c r="J98" s="17">
        <f>IF(COUNTIFS('Evidence Register'!$P$6:$P$13,D98&amp;"|"&amp;TEXT(C98,"YYYY-MM-DD"),'Evidence Register'!$A$6:$A$13,"Skip file")&gt;0,"Y","N")</f>
        <v/>
      </c>
      <c r="K98" s="17">
        <f>IF(J98="Y",INDEX('Evidence Register'!$C$6:$C$13,MATCH(D98&amp;"|"&amp;TEXT(C98,"YYYY-MM-DD"),'Evidence Register'!$P$6:$P$13,0)),"")</f>
        <v/>
      </c>
      <c r="L98" s="17">
        <f>IF(J98="Y",INDEX('Evidence Register'!$E$6:$E$13,MATCH(D98&amp;"|"&amp;TEXT(C98,"YYYY-MM-DD"),'Evidence Register'!$P$6:$P$13,0)),"")</f>
        <v/>
      </c>
      <c r="M98" s="17">
        <f>IF(J98="Y",INDEX('Evidence Register'!$F$6:$F$13,MATCH(D98&amp;"|"&amp;TEXT(C98,"YYYY-MM-DD"),'Evidence Register'!$P$6:$P$13,0)),"")</f>
        <v/>
      </c>
      <c r="N98" s="17">
        <f>IF(J98="Y",INDEX('Evidence Register'!$G$6:$G$13,MATCH(D98&amp;"|"&amp;TEXT(C98,"YYYY-MM-DD"),'Evidence Register'!$P$6:$P$13,0)),"")</f>
        <v/>
      </c>
      <c r="O98" s="17">
        <f>IF(J98="Y",INDEX('Evidence Register'!$H$6:$H$13,MATCH(D98&amp;"|"&amp;TEXT(C98,"YYYY-MM-DD"),'Evidence Register'!$P$6:$P$13,0)),"")</f>
        <v/>
      </c>
      <c r="P98" s="17">
        <f>IF(J98="Y",INDEX('Evidence Register'!$I$6:$I$13,MATCH(D98&amp;"|"&amp;TEXT(C98,"YYYY-MM-DD"),'Evidence Register'!$P$6:$P$13,0)),"")</f>
        <v/>
      </c>
      <c r="Q98" s="17">
        <f>IF(COUNTIF('Src_Offers'!$A$6:$A$1138,B98)=1,"FOUND","MISSING")</f>
        <v/>
      </c>
      <c r="R98" s="17">
        <f>IF(J98="N","NOT TESTED",IF(AND(C98=L98,F98=M98,G98=N98,H98=O98),"MATCH","MISMATCH"))</f>
        <v/>
      </c>
      <c r="S98" s="17">
        <f>IF(J98="N","NOT INDEPENDENTLY VERIFIED - PDF NOT SUPPLIED",IF(P98="N","FAIL - COVER SHEET ONLY",IF(OR(Q98="MISSING",R98="MISMATCH"),"EXCEPTION - SUPPORT PRESENT / EVENT INTEGRITY","PASS - SUPPORT VERIFIED")))</f>
        <v/>
      </c>
      <c r="T98" s="17" t="inlineStr">
        <is>
          <t>skip/offer registers; named justification PDFs</t>
        </is>
      </c>
    </row>
    <row r="99">
      <c r="A99" s="21">
        <f>'Src_Skips'!A99</f>
        <v/>
      </c>
      <c r="B99" s="21">
        <f>'Src_Skips'!B99</f>
        <v/>
      </c>
      <c r="C99" s="21">
        <f>'Src_Skips'!C99</f>
        <v/>
      </c>
      <c r="D99" s="21">
        <f>'Src_Skips'!D99</f>
        <v/>
      </c>
      <c r="E99" s="21">
        <f>IFERROR(INDEX('Src_Applicants'!$D$6:$D$2915,MATCH(D99,'Src_Applicants'!$A$6:$A$2915,0))&amp;" "&amp;INDEX('Src_Applicants'!$C$6:$C$2915,MATCH(D99,'Src_Applicants'!$A$6:$A$2915,0)),"NOT FOUND")</f>
        <v/>
      </c>
      <c r="F99" s="21">
        <f>'Src_Skips'!F99</f>
        <v/>
      </c>
      <c r="G99" s="21">
        <f>'Src_Skips'!G99</f>
        <v/>
      </c>
      <c r="H99" s="21">
        <f>'Src_Skips'!I99</f>
        <v/>
      </c>
      <c r="I99" s="21">
        <f>'Src_Skips'!K99</f>
        <v/>
      </c>
      <c r="J99" s="21">
        <f>IF(COUNTIFS('Evidence Register'!$P$6:$P$13,D99&amp;"|"&amp;TEXT(C99,"YYYY-MM-DD"),'Evidence Register'!$A$6:$A$13,"Skip file")&gt;0,"Y","N")</f>
        <v/>
      </c>
      <c r="K99" s="21">
        <f>IF(J99="Y",INDEX('Evidence Register'!$C$6:$C$13,MATCH(D99&amp;"|"&amp;TEXT(C99,"YYYY-MM-DD"),'Evidence Register'!$P$6:$P$13,0)),"")</f>
        <v/>
      </c>
      <c r="L99" s="21">
        <f>IF(J99="Y",INDEX('Evidence Register'!$E$6:$E$13,MATCH(D99&amp;"|"&amp;TEXT(C99,"YYYY-MM-DD"),'Evidence Register'!$P$6:$P$13,0)),"")</f>
        <v/>
      </c>
      <c r="M99" s="21">
        <f>IF(J99="Y",INDEX('Evidence Register'!$F$6:$F$13,MATCH(D99&amp;"|"&amp;TEXT(C99,"YYYY-MM-DD"),'Evidence Register'!$P$6:$P$13,0)),"")</f>
        <v/>
      </c>
      <c r="N99" s="21">
        <f>IF(J99="Y",INDEX('Evidence Register'!$G$6:$G$13,MATCH(D99&amp;"|"&amp;TEXT(C99,"YYYY-MM-DD"),'Evidence Register'!$P$6:$P$13,0)),"")</f>
        <v/>
      </c>
      <c r="O99" s="21">
        <f>IF(J99="Y",INDEX('Evidence Register'!$H$6:$H$13,MATCH(D99&amp;"|"&amp;TEXT(C99,"YYYY-MM-DD"),'Evidence Register'!$P$6:$P$13,0)),"")</f>
        <v/>
      </c>
      <c r="P99" s="21">
        <f>IF(J99="Y",INDEX('Evidence Register'!$I$6:$I$13,MATCH(D99&amp;"|"&amp;TEXT(C99,"YYYY-MM-DD"),'Evidence Register'!$P$6:$P$13,0)),"")</f>
        <v/>
      </c>
      <c r="Q99" s="21">
        <f>IF(COUNTIF('Src_Offers'!$A$6:$A$1138,B99)=1,"FOUND","MISSING")</f>
        <v/>
      </c>
      <c r="R99" s="21">
        <f>IF(J99="N","NOT TESTED",IF(AND(C99=L99,F99=M99,G99=N99,H99=O99),"MATCH","MISMATCH"))</f>
        <v/>
      </c>
      <c r="S99" s="21">
        <f>IF(J99="N","NOT INDEPENDENTLY VERIFIED - PDF NOT SUPPLIED",IF(P99="N","FAIL - COVER SHEET ONLY",IF(OR(Q99="MISSING",R99="MISMATCH"),"EXCEPTION - SUPPORT PRESENT / EVENT INTEGRITY","PASS - SUPPORT VERIFIED")))</f>
        <v/>
      </c>
      <c r="T99" s="21" t="inlineStr">
        <is>
          <t>skip/offer registers; named justification PDFs</t>
        </is>
      </c>
    </row>
    <row r="100">
      <c r="A100" s="17">
        <f>'Src_Skips'!A100</f>
        <v/>
      </c>
      <c r="B100" s="17">
        <f>'Src_Skips'!B100</f>
        <v/>
      </c>
      <c r="C100" s="17">
        <f>'Src_Skips'!C100</f>
        <v/>
      </c>
      <c r="D100" s="17">
        <f>'Src_Skips'!D100</f>
        <v/>
      </c>
      <c r="E100" s="17">
        <f>IFERROR(INDEX('Src_Applicants'!$D$6:$D$2915,MATCH(D100,'Src_Applicants'!$A$6:$A$2915,0))&amp;" "&amp;INDEX('Src_Applicants'!$C$6:$C$2915,MATCH(D100,'Src_Applicants'!$A$6:$A$2915,0)),"NOT FOUND")</f>
        <v/>
      </c>
      <c r="F100" s="17">
        <f>'Src_Skips'!F100</f>
        <v/>
      </c>
      <c r="G100" s="17">
        <f>'Src_Skips'!G100</f>
        <v/>
      </c>
      <c r="H100" s="17">
        <f>'Src_Skips'!I100</f>
        <v/>
      </c>
      <c r="I100" s="17">
        <f>'Src_Skips'!K100</f>
        <v/>
      </c>
      <c r="J100" s="17">
        <f>IF(COUNTIFS('Evidence Register'!$P$6:$P$13,D100&amp;"|"&amp;TEXT(C100,"YYYY-MM-DD"),'Evidence Register'!$A$6:$A$13,"Skip file")&gt;0,"Y","N")</f>
        <v/>
      </c>
      <c r="K100" s="17">
        <f>IF(J100="Y",INDEX('Evidence Register'!$C$6:$C$13,MATCH(D100&amp;"|"&amp;TEXT(C100,"YYYY-MM-DD"),'Evidence Register'!$P$6:$P$13,0)),"")</f>
        <v/>
      </c>
      <c r="L100" s="17">
        <f>IF(J100="Y",INDEX('Evidence Register'!$E$6:$E$13,MATCH(D100&amp;"|"&amp;TEXT(C100,"YYYY-MM-DD"),'Evidence Register'!$P$6:$P$13,0)),"")</f>
        <v/>
      </c>
      <c r="M100" s="17">
        <f>IF(J100="Y",INDEX('Evidence Register'!$F$6:$F$13,MATCH(D100&amp;"|"&amp;TEXT(C100,"YYYY-MM-DD"),'Evidence Register'!$P$6:$P$13,0)),"")</f>
        <v/>
      </c>
      <c r="N100" s="17">
        <f>IF(J100="Y",INDEX('Evidence Register'!$G$6:$G$13,MATCH(D100&amp;"|"&amp;TEXT(C100,"YYYY-MM-DD"),'Evidence Register'!$P$6:$P$13,0)),"")</f>
        <v/>
      </c>
      <c r="O100" s="17">
        <f>IF(J100="Y",INDEX('Evidence Register'!$H$6:$H$13,MATCH(D100&amp;"|"&amp;TEXT(C100,"YYYY-MM-DD"),'Evidence Register'!$P$6:$P$13,0)),"")</f>
        <v/>
      </c>
      <c r="P100" s="17">
        <f>IF(J100="Y",INDEX('Evidence Register'!$I$6:$I$13,MATCH(D100&amp;"|"&amp;TEXT(C100,"YYYY-MM-DD"),'Evidence Register'!$P$6:$P$13,0)),"")</f>
        <v/>
      </c>
      <c r="Q100" s="17">
        <f>IF(COUNTIF('Src_Offers'!$A$6:$A$1138,B100)=1,"FOUND","MISSING")</f>
        <v/>
      </c>
      <c r="R100" s="17">
        <f>IF(J100="N","NOT TESTED",IF(AND(C100=L100,F100=M100,G100=N100,H100=O100),"MATCH","MISMATCH"))</f>
        <v/>
      </c>
      <c r="S100" s="17">
        <f>IF(J100="N","NOT INDEPENDENTLY VERIFIED - PDF NOT SUPPLIED",IF(P100="N","FAIL - COVER SHEET ONLY",IF(OR(Q100="MISSING",R100="MISMATCH"),"EXCEPTION - SUPPORT PRESENT / EVENT INTEGRITY","PASS - SUPPORT VERIFIED")))</f>
        <v/>
      </c>
      <c r="T100" s="17" t="inlineStr">
        <is>
          <t>skip/offer registers; named justification PDFs</t>
        </is>
      </c>
    </row>
    <row r="101">
      <c r="A101" s="21">
        <f>'Src_Skips'!A101</f>
        <v/>
      </c>
      <c r="B101" s="21">
        <f>'Src_Skips'!B101</f>
        <v/>
      </c>
      <c r="C101" s="21">
        <f>'Src_Skips'!C101</f>
        <v/>
      </c>
      <c r="D101" s="21">
        <f>'Src_Skips'!D101</f>
        <v/>
      </c>
      <c r="E101" s="21">
        <f>IFERROR(INDEX('Src_Applicants'!$D$6:$D$2915,MATCH(D101,'Src_Applicants'!$A$6:$A$2915,0))&amp;" "&amp;INDEX('Src_Applicants'!$C$6:$C$2915,MATCH(D101,'Src_Applicants'!$A$6:$A$2915,0)),"NOT FOUND")</f>
        <v/>
      </c>
      <c r="F101" s="21">
        <f>'Src_Skips'!F101</f>
        <v/>
      </c>
      <c r="G101" s="21">
        <f>'Src_Skips'!G101</f>
        <v/>
      </c>
      <c r="H101" s="21">
        <f>'Src_Skips'!I101</f>
        <v/>
      </c>
      <c r="I101" s="21">
        <f>'Src_Skips'!K101</f>
        <v/>
      </c>
      <c r="J101" s="21">
        <f>IF(COUNTIFS('Evidence Register'!$P$6:$P$13,D101&amp;"|"&amp;TEXT(C101,"YYYY-MM-DD"),'Evidence Register'!$A$6:$A$13,"Skip file")&gt;0,"Y","N")</f>
        <v/>
      </c>
      <c r="K101" s="21">
        <f>IF(J101="Y",INDEX('Evidence Register'!$C$6:$C$13,MATCH(D101&amp;"|"&amp;TEXT(C101,"YYYY-MM-DD"),'Evidence Register'!$P$6:$P$13,0)),"")</f>
        <v/>
      </c>
      <c r="L101" s="21">
        <f>IF(J101="Y",INDEX('Evidence Register'!$E$6:$E$13,MATCH(D101&amp;"|"&amp;TEXT(C101,"YYYY-MM-DD"),'Evidence Register'!$P$6:$P$13,0)),"")</f>
        <v/>
      </c>
      <c r="M101" s="21">
        <f>IF(J101="Y",INDEX('Evidence Register'!$F$6:$F$13,MATCH(D101&amp;"|"&amp;TEXT(C101,"YYYY-MM-DD"),'Evidence Register'!$P$6:$P$13,0)),"")</f>
        <v/>
      </c>
      <c r="N101" s="21">
        <f>IF(J101="Y",INDEX('Evidence Register'!$G$6:$G$13,MATCH(D101&amp;"|"&amp;TEXT(C101,"YYYY-MM-DD"),'Evidence Register'!$P$6:$P$13,0)),"")</f>
        <v/>
      </c>
      <c r="O101" s="21">
        <f>IF(J101="Y",INDEX('Evidence Register'!$H$6:$H$13,MATCH(D101&amp;"|"&amp;TEXT(C101,"YYYY-MM-DD"),'Evidence Register'!$P$6:$P$13,0)),"")</f>
        <v/>
      </c>
      <c r="P101" s="21">
        <f>IF(J101="Y",INDEX('Evidence Register'!$I$6:$I$13,MATCH(D101&amp;"|"&amp;TEXT(C101,"YYYY-MM-DD"),'Evidence Register'!$P$6:$P$13,0)),"")</f>
        <v/>
      </c>
      <c r="Q101" s="21">
        <f>IF(COUNTIF('Src_Offers'!$A$6:$A$1138,B101)=1,"FOUND","MISSING")</f>
        <v/>
      </c>
      <c r="R101" s="21">
        <f>IF(J101="N","NOT TESTED",IF(AND(C101=L101,F101=M101,G101=N101,H101=O101),"MATCH","MISMATCH"))</f>
        <v/>
      </c>
      <c r="S101" s="21">
        <f>IF(J101="N","NOT INDEPENDENTLY VERIFIED - PDF NOT SUPPLIED",IF(P101="N","FAIL - COVER SHEET ONLY",IF(OR(Q101="MISSING",R101="MISMATCH"),"EXCEPTION - SUPPORT PRESENT / EVENT INTEGRITY","PASS - SUPPORT VERIFIED")))</f>
        <v/>
      </c>
      <c r="T101" s="21" t="inlineStr">
        <is>
          <t>skip/offer registers; named justification PDFs</t>
        </is>
      </c>
    </row>
    <row r="102">
      <c r="A102" s="17">
        <f>'Src_Skips'!A102</f>
        <v/>
      </c>
      <c r="B102" s="17">
        <f>'Src_Skips'!B102</f>
        <v/>
      </c>
      <c r="C102" s="17">
        <f>'Src_Skips'!C102</f>
        <v/>
      </c>
      <c r="D102" s="17">
        <f>'Src_Skips'!D102</f>
        <v/>
      </c>
      <c r="E102" s="17">
        <f>IFERROR(INDEX('Src_Applicants'!$D$6:$D$2915,MATCH(D102,'Src_Applicants'!$A$6:$A$2915,0))&amp;" "&amp;INDEX('Src_Applicants'!$C$6:$C$2915,MATCH(D102,'Src_Applicants'!$A$6:$A$2915,0)),"NOT FOUND")</f>
        <v/>
      </c>
      <c r="F102" s="17">
        <f>'Src_Skips'!F102</f>
        <v/>
      </c>
      <c r="G102" s="17">
        <f>'Src_Skips'!G102</f>
        <v/>
      </c>
      <c r="H102" s="17">
        <f>'Src_Skips'!I102</f>
        <v/>
      </c>
      <c r="I102" s="17">
        <f>'Src_Skips'!K102</f>
        <v/>
      </c>
      <c r="J102" s="17">
        <f>IF(COUNTIFS('Evidence Register'!$P$6:$P$13,D102&amp;"|"&amp;TEXT(C102,"YYYY-MM-DD"),'Evidence Register'!$A$6:$A$13,"Skip file")&gt;0,"Y","N")</f>
        <v/>
      </c>
      <c r="K102" s="17">
        <f>IF(J102="Y",INDEX('Evidence Register'!$C$6:$C$13,MATCH(D102&amp;"|"&amp;TEXT(C102,"YYYY-MM-DD"),'Evidence Register'!$P$6:$P$13,0)),"")</f>
        <v/>
      </c>
      <c r="L102" s="17">
        <f>IF(J102="Y",INDEX('Evidence Register'!$E$6:$E$13,MATCH(D102&amp;"|"&amp;TEXT(C102,"YYYY-MM-DD"),'Evidence Register'!$P$6:$P$13,0)),"")</f>
        <v/>
      </c>
      <c r="M102" s="17">
        <f>IF(J102="Y",INDEX('Evidence Register'!$F$6:$F$13,MATCH(D102&amp;"|"&amp;TEXT(C102,"YYYY-MM-DD"),'Evidence Register'!$P$6:$P$13,0)),"")</f>
        <v/>
      </c>
      <c r="N102" s="17">
        <f>IF(J102="Y",INDEX('Evidence Register'!$G$6:$G$13,MATCH(D102&amp;"|"&amp;TEXT(C102,"YYYY-MM-DD"),'Evidence Register'!$P$6:$P$13,0)),"")</f>
        <v/>
      </c>
      <c r="O102" s="17">
        <f>IF(J102="Y",INDEX('Evidence Register'!$H$6:$H$13,MATCH(D102&amp;"|"&amp;TEXT(C102,"YYYY-MM-DD"),'Evidence Register'!$P$6:$P$13,0)),"")</f>
        <v/>
      </c>
      <c r="P102" s="17">
        <f>IF(J102="Y",INDEX('Evidence Register'!$I$6:$I$13,MATCH(D102&amp;"|"&amp;TEXT(C102,"YYYY-MM-DD"),'Evidence Register'!$P$6:$P$13,0)),"")</f>
        <v/>
      </c>
      <c r="Q102" s="17">
        <f>IF(COUNTIF('Src_Offers'!$A$6:$A$1138,B102)=1,"FOUND","MISSING")</f>
        <v/>
      </c>
      <c r="R102" s="17">
        <f>IF(J102="N","NOT TESTED",IF(AND(C102=L102,F102=M102,G102=N102,H102=O102),"MATCH","MISMATCH"))</f>
        <v/>
      </c>
      <c r="S102" s="17">
        <f>IF(J102="N","NOT INDEPENDENTLY VERIFIED - PDF NOT SUPPLIED",IF(P102="N","FAIL - COVER SHEET ONLY",IF(OR(Q102="MISSING",R102="MISMATCH"),"EXCEPTION - SUPPORT PRESENT / EVENT INTEGRITY","PASS - SUPPORT VERIFIED")))</f>
        <v/>
      </c>
      <c r="T102" s="17" t="inlineStr">
        <is>
          <t>skip/offer registers; named justification PDFs</t>
        </is>
      </c>
    </row>
    <row r="103">
      <c r="A103" s="21">
        <f>'Src_Skips'!A103</f>
        <v/>
      </c>
      <c r="B103" s="21">
        <f>'Src_Skips'!B103</f>
        <v/>
      </c>
      <c r="C103" s="21">
        <f>'Src_Skips'!C103</f>
        <v/>
      </c>
      <c r="D103" s="21">
        <f>'Src_Skips'!D103</f>
        <v/>
      </c>
      <c r="E103" s="21">
        <f>IFERROR(INDEX('Src_Applicants'!$D$6:$D$2915,MATCH(D103,'Src_Applicants'!$A$6:$A$2915,0))&amp;" "&amp;INDEX('Src_Applicants'!$C$6:$C$2915,MATCH(D103,'Src_Applicants'!$A$6:$A$2915,0)),"NOT FOUND")</f>
        <v/>
      </c>
      <c r="F103" s="21">
        <f>'Src_Skips'!F103</f>
        <v/>
      </c>
      <c r="G103" s="21">
        <f>'Src_Skips'!G103</f>
        <v/>
      </c>
      <c r="H103" s="21">
        <f>'Src_Skips'!I103</f>
        <v/>
      </c>
      <c r="I103" s="21">
        <f>'Src_Skips'!K103</f>
        <v/>
      </c>
      <c r="J103" s="21">
        <f>IF(COUNTIFS('Evidence Register'!$P$6:$P$13,D103&amp;"|"&amp;TEXT(C103,"YYYY-MM-DD"),'Evidence Register'!$A$6:$A$13,"Skip file")&gt;0,"Y","N")</f>
        <v/>
      </c>
      <c r="K103" s="21">
        <f>IF(J103="Y",INDEX('Evidence Register'!$C$6:$C$13,MATCH(D103&amp;"|"&amp;TEXT(C103,"YYYY-MM-DD"),'Evidence Register'!$P$6:$P$13,0)),"")</f>
        <v/>
      </c>
      <c r="L103" s="21">
        <f>IF(J103="Y",INDEX('Evidence Register'!$E$6:$E$13,MATCH(D103&amp;"|"&amp;TEXT(C103,"YYYY-MM-DD"),'Evidence Register'!$P$6:$P$13,0)),"")</f>
        <v/>
      </c>
      <c r="M103" s="21">
        <f>IF(J103="Y",INDEX('Evidence Register'!$F$6:$F$13,MATCH(D103&amp;"|"&amp;TEXT(C103,"YYYY-MM-DD"),'Evidence Register'!$P$6:$P$13,0)),"")</f>
        <v/>
      </c>
      <c r="N103" s="21">
        <f>IF(J103="Y",INDEX('Evidence Register'!$G$6:$G$13,MATCH(D103&amp;"|"&amp;TEXT(C103,"YYYY-MM-DD"),'Evidence Register'!$P$6:$P$13,0)),"")</f>
        <v/>
      </c>
      <c r="O103" s="21">
        <f>IF(J103="Y",INDEX('Evidence Register'!$H$6:$H$13,MATCH(D103&amp;"|"&amp;TEXT(C103,"YYYY-MM-DD"),'Evidence Register'!$P$6:$P$13,0)),"")</f>
        <v/>
      </c>
      <c r="P103" s="21">
        <f>IF(J103="Y",INDEX('Evidence Register'!$I$6:$I$13,MATCH(D103&amp;"|"&amp;TEXT(C103,"YYYY-MM-DD"),'Evidence Register'!$P$6:$P$13,0)),"")</f>
        <v/>
      </c>
      <c r="Q103" s="21">
        <f>IF(COUNTIF('Src_Offers'!$A$6:$A$1138,B103)=1,"FOUND","MISSING")</f>
        <v/>
      </c>
      <c r="R103" s="21">
        <f>IF(J103="N","NOT TESTED",IF(AND(C103=L103,F103=M103,G103=N103,H103=O103),"MATCH","MISMATCH"))</f>
        <v/>
      </c>
      <c r="S103" s="21">
        <f>IF(J103="N","NOT INDEPENDENTLY VERIFIED - PDF NOT SUPPLIED",IF(P103="N","FAIL - COVER SHEET ONLY",IF(OR(Q103="MISSING",R103="MISMATCH"),"EXCEPTION - SUPPORT PRESENT / EVENT INTEGRITY","PASS - SUPPORT VERIFIED")))</f>
        <v/>
      </c>
      <c r="T103" s="21" t="inlineStr">
        <is>
          <t>skip/offer registers; named justification PDFs</t>
        </is>
      </c>
    </row>
    <row r="104">
      <c r="A104" s="17">
        <f>'Src_Skips'!A104</f>
        <v/>
      </c>
      <c r="B104" s="17">
        <f>'Src_Skips'!B104</f>
        <v/>
      </c>
      <c r="C104" s="17">
        <f>'Src_Skips'!C104</f>
        <v/>
      </c>
      <c r="D104" s="17">
        <f>'Src_Skips'!D104</f>
        <v/>
      </c>
      <c r="E104" s="17">
        <f>IFERROR(INDEX('Src_Applicants'!$D$6:$D$2915,MATCH(D104,'Src_Applicants'!$A$6:$A$2915,0))&amp;" "&amp;INDEX('Src_Applicants'!$C$6:$C$2915,MATCH(D104,'Src_Applicants'!$A$6:$A$2915,0)),"NOT FOUND")</f>
        <v/>
      </c>
      <c r="F104" s="17">
        <f>'Src_Skips'!F104</f>
        <v/>
      </c>
      <c r="G104" s="17">
        <f>'Src_Skips'!G104</f>
        <v/>
      </c>
      <c r="H104" s="17">
        <f>'Src_Skips'!I104</f>
        <v/>
      </c>
      <c r="I104" s="17">
        <f>'Src_Skips'!K104</f>
        <v/>
      </c>
      <c r="J104" s="17">
        <f>IF(COUNTIFS('Evidence Register'!$P$6:$P$13,D104&amp;"|"&amp;TEXT(C104,"YYYY-MM-DD"),'Evidence Register'!$A$6:$A$13,"Skip file")&gt;0,"Y","N")</f>
        <v/>
      </c>
      <c r="K104" s="17">
        <f>IF(J104="Y",INDEX('Evidence Register'!$C$6:$C$13,MATCH(D104&amp;"|"&amp;TEXT(C104,"YYYY-MM-DD"),'Evidence Register'!$P$6:$P$13,0)),"")</f>
        <v/>
      </c>
      <c r="L104" s="17">
        <f>IF(J104="Y",INDEX('Evidence Register'!$E$6:$E$13,MATCH(D104&amp;"|"&amp;TEXT(C104,"YYYY-MM-DD"),'Evidence Register'!$P$6:$P$13,0)),"")</f>
        <v/>
      </c>
      <c r="M104" s="17">
        <f>IF(J104="Y",INDEX('Evidence Register'!$F$6:$F$13,MATCH(D104&amp;"|"&amp;TEXT(C104,"YYYY-MM-DD"),'Evidence Register'!$P$6:$P$13,0)),"")</f>
        <v/>
      </c>
      <c r="N104" s="17">
        <f>IF(J104="Y",INDEX('Evidence Register'!$G$6:$G$13,MATCH(D104&amp;"|"&amp;TEXT(C104,"YYYY-MM-DD"),'Evidence Register'!$P$6:$P$13,0)),"")</f>
        <v/>
      </c>
      <c r="O104" s="17">
        <f>IF(J104="Y",INDEX('Evidence Register'!$H$6:$H$13,MATCH(D104&amp;"|"&amp;TEXT(C104,"YYYY-MM-DD"),'Evidence Register'!$P$6:$P$13,0)),"")</f>
        <v/>
      </c>
      <c r="P104" s="17">
        <f>IF(J104="Y",INDEX('Evidence Register'!$I$6:$I$13,MATCH(D104&amp;"|"&amp;TEXT(C104,"YYYY-MM-DD"),'Evidence Register'!$P$6:$P$13,0)),"")</f>
        <v/>
      </c>
      <c r="Q104" s="17">
        <f>IF(COUNTIF('Src_Offers'!$A$6:$A$1138,B104)=1,"FOUND","MISSING")</f>
        <v/>
      </c>
      <c r="R104" s="17">
        <f>IF(J104="N","NOT TESTED",IF(AND(C104=L104,F104=M104,G104=N104,H104=O104),"MATCH","MISMATCH"))</f>
        <v/>
      </c>
      <c r="S104" s="17">
        <f>IF(J104="N","NOT INDEPENDENTLY VERIFIED - PDF NOT SUPPLIED",IF(P104="N","FAIL - COVER SHEET ONLY",IF(OR(Q104="MISSING",R104="MISMATCH"),"EXCEPTION - SUPPORT PRESENT / EVENT INTEGRITY","PASS - SUPPORT VERIFIED")))</f>
        <v/>
      </c>
      <c r="T104" s="17" t="inlineStr">
        <is>
          <t>skip/offer registers; named justification PDFs</t>
        </is>
      </c>
    </row>
    <row r="105">
      <c r="A105" s="21">
        <f>'Src_Skips'!A105</f>
        <v/>
      </c>
      <c r="B105" s="21">
        <f>'Src_Skips'!B105</f>
        <v/>
      </c>
      <c r="C105" s="21">
        <f>'Src_Skips'!C105</f>
        <v/>
      </c>
      <c r="D105" s="21">
        <f>'Src_Skips'!D105</f>
        <v/>
      </c>
      <c r="E105" s="21">
        <f>IFERROR(INDEX('Src_Applicants'!$D$6:$D$2915,MATCH(D105,'Src_Applicants'!$A$6:$A$2915,0))&amp;" "&amp;INDEX('Src_Applicants'!$C$6:$C$2915,MATCH(D105,'Src_Applicants'!$A$6:$A$2915,0)),"NOT FOUND")</f>
        <v/>
      </c>
      <c r="F105" s="21">
        <f>'Src_Skips'!F105</f>
        <v/>
      </c>
      <c r="G105" s="21">
        <f>'Src_Skips'!G105</f>
        <v/>
      </c>
      <c r="H105" s="21">
        <f>'Src_Skips'!I105</f>
        <v/>
      </c>
      <c r="I105" s="21">
        <f>'Src_Skips'!K105</f>
        <v/>
      </c>
      <c r="J105" s="21">
        <f>IF(COUNTIFS('Evidence Register'!$P$6:$P$13,D105&amp;"|"&amp;TEXT(C105,"YYYY-MM-DD"),'Evidence Register'!$A$6:$A$13,"Skip file")&gt;0,"Y","N")</f>
        <v/>
      </c>
      <c r="K105" s="21">
        <f>IF(J105="Y",INDEX('Evidence Register'!$C$6:$C$13,MATCH(D105&amp;"|"&amp;TEXT(C105,"YYYY-MM-DD"),'Evidence Register'!$P$6:$P$13,0)),"")</f>
        <v/>
      </c>
      <c r="L105" s="21">
        <f>IF(J105="Y",INDEX('Evidence Register'!$E$6:$E$13,MATCH(D105&amp;"|"&amp;TEXT(C105,"YYYY-MM-DD"),'Evidence Register'!$P$6:$P$13,0)),"")</f>
        <v/>
      </c>
      <c r="M105" s="21">
        <f>IF(J105="Y",INDEX('Evidence Register'!$F$6:$F$13,MATCH(D105&amp;"|"&amp;TEXT(C105,"YYYY-MM-DD"),'Evidence Register'!$P$6:$P$13,0)),"")</f>
        <v/>
      </c>
      <c r="N105" s="21">
        <f>IF(J105="Y",INDEX('Evidence Register'!$G$6:$G$13,MATCH(D105&amp;"|"&amp;TEXT(C105,"YYYY-MM-DD"),'Evidence Register'!$P$6:$P$13,0)),"")</f>
        <v/>
      </c>
      <c r="O105" s="21">
        <f>IF(J105="Y",INDEX('Evidence Register'!$H$6:$H$13,MATCH(D105&amp;"|"&amp;TEXT(C105,"YYYY-MM-DD"),'Evidence Register'!$P$6:$P$13,0)),"")</f>
        <v/>
      </c>
      <c r="P105" s="21">
        <f>IF(J105="Y",INDEX('Evidence Register'!$I$6:$I$13,MATCH(D105&amp;"|"&amp;TEXT(C105,"YYYY-MM-DD"),'Evidence Register'!$P$6:$P$13,0)),"")</f>
        <v/>
      </c>
      <c r="Q105" s="21">
        <f>IF(COUNTIF('Src_Offers'!$A$6:$A$1138,B105)=1,"FOUND","MISSING")</f>
        <v/>
      </c>
      <c r="R105" s="21">
        <f>IF(J105="N","NOT TESTED",IF(AND(C105=L105,F105=M105,G105=N105,H105=O105),"MATCH","MISMATCH"))</f>
        <v/>
      </c>
      <c r="S105" s="21">
        <f>IF(J105="N","NOT INDEPENDENTLY VERIFIED - PDF NOT SUPPLIED",IF(P105="N","FAIL - COVER SHEET ONLY",IF(OR(Q105="MISSING",R105="MISMATCH"),"EXCEPTION - SUPPORT PRESENT / EVENT INTEGRITY","PASS - SUPPORT VERIFIED")))</f>
        <v/>
      </c>
      <c r="T105" s="21" t="inlineStr">
        <is>
          <t>skip/offer registers; named justification PDFs</t>
        </is>
      </c>
    </row>
    <row r="106">
      <c r="A106" s="17">
        <f>'Src_Skips'!A106</f>
        <v/>
      </c>
      <c r="B106" s="17">
        <f>'Src_Skips'!B106</f>
        <v/>
      </c>
      <c r="C106" s="17">
        <f>'Src_Skips'!C106</f>
        <v/>
      </c>
      <c r="D106" s="17">
        <f>'Src_Skips'!D106</f>
        <v/>
      </c>
      <c r="E106" s="17">
        <f>IFERROR(INDEX('Src_Applicants'!$D$6:$D$2915,MATCH(D106,'Src_Applicants'!$A$6:$A$2915,0))&amp;" "&amp;INDEX('Src_Applicants'!$C$6:$C$2915,MATCH(D106,'Src_Applicants'!$A$6:$A$2915,0)),"NOT FOUND")</f>
        <v/>
      </c>
      <c r="F106" s="17">
        <f>'Src_Skips'!F106</f>
        <v/>
      </c>
      <c r="G106" s="17">
        <f>'Src_Skips'!G106</f>
        <v/>
      </c>
      <c r="H106" s="17">
        <f>'Src_Skips'!I106</f>
        <v/>
      </c>
      <c r="I106" s="17">
        <f>'Src_Skips'!K106</f>
        <v/>
      </c>
      <c r="J106" s="17">
        <f>IF(COUNTIFS('Evidence Register'!$P$6:$P$13,D106&amp;"|"&amp;TEXT(C106,"YYYY-MM-DD"),'Evidence Register'!$A$6:$A$13,"Skip file")&gt;0,"Y","N")</f>
        <v/>
      </c>
      <c r="K106" s="17">
        <f>IF(J106="Y",INDEX('Evidence Register'!$C$6:$C$13,MATCH(D106&amp;"|"&amp;TEXT(C106,"YYYY-MM-DD"),'Evidence Register'!$P$6:$P$13,0)),"")</f>
        <v/>
      </c>
      <c r="L106" s="17">
        <f>IF(J106="Y",INDEX('Evidence Register'!$E$6:$E$13,MATCH(D106&amp;"|"&amp;TEXT(C106,"YYYY-MM-DD"),'Evidence Register'!$P$6:$P$13,0)),"")</f>
        <v/>
      </c>
      <c r="M106" s="17">
        <f>IF(J106="Y",INDEX('Evidence Register'!$F$6:$F$13,MATCH(D106&amp;"|"&amp;TEXT(C106,"YYYY-MM-DD"),'Evidence Register'!$P$6:$P$13,0)),"")</f>
        <v/>
      </c>
      <c r="N106" s="17">
        <f>IF(J106="Y",INDEX('Evidence Register'!$G$6:$G$13,MATCH(D106&amp;"|"&amp;TEXT(C106,"YYYY-MM-DD"),'Evidence Register'!$P$6:$P$13,0)),"")</f>
        <v/>
      </c>
      <c r="O106" s="17">
        <f>IF(J106="Y",INDEX('Evidence Register'!$H$6:$H$13,MATCH(D106&amp;"|"&amp;TEXT(C106,"YYYY-MM-DD"),'Evidence Register'!$P$6:$P$13,0)),"")</f>
        <v/>
      </c>
      <c r="P106" s="17">
        <f>IF(J106="Y",INDEX('Evidence Register'!$I$6:$I$13,MATCH(D106&amp;"|"&amp;TEXT(C106,"YYYY-MM-DD"),'Evidence Register'!$P$6:$P$13,0)),"")</f>
        <v/>
      </c>
      <c r="Q106" s="17">
        <f>IF(COUNTIF('Src_Offers'!$A$6:$A$1138,B106)=1,"FOUND","MISSING")</f>
        <v/>
      </c>
      <c r="R106" s="17">
        <f>IF(J106="N","NOT TESTED",IF(AND(C106=L106,F106=M106,G106=N106,H106=O106),"MATCH","MISMATCH"))</f>
        <v/>
      </c>
      <c r="S106" s="17">
        <f>IF(J106="N","NOT INDEPENDENTLY VERIFIED - PDF NOT SUPPLIED",IF(P106="N","FAIL - COVER SHEET ONLY",IF(OR(Q106="MISSING",R106="MISMATCH"),"EXCEPTION - SUPPORT PRESENT / EVENT INTEGRITY","PASS - SUPPORT VERIFIED")))</f>
        <v/>
      </c>
      <c r="T106" s="17" t="inlineStr">
        <is>
          <t>skip/offer registers; named justification PDFs</t>
        </is>
      </c>
    </row>
    <row r="107">
      <c r="A107" s="21">
        <f>'Src_Skips'!A107</f>
        <v/>
      </c>
      <c r="B107" s="21">
        <f>'Src_Skips'!B107</f>
        <v/>
      </c>
      <c r="C107" s="21">
        <f>'Src_Skips'!C107</f>
        <v/>
      </c>
      <c r="D107" s="21">
        <f>'Src_Skips'!D107</f>
        <v/>
      </c>
      <c r="E107" s="21">
        <f>IFERROR(INDEX('Src_Applicants'!$D$6:$D$2915,MATCH(D107,'Src_Applicants'!$A$6:$A$2915,0))&amp;" "&amp;INDEX('Src_Applicants'!$C$6:$C$2915,MATCH(D107,'Src_Applicants'!$A$6:$A$2915,0)),"NOT FOUND")</f>
        <v/>
      </c>
      <c r="F107" s="21">
        <f>'Src_Skips'!F107</f>
        <v/>
      </c>
      <c r="G107" s="21">
        <f>'Src_Skips'!G107</f>
        <v/>
      </c>
      <c r="H107" s="21">
        <f>'Src_Skips'!I107</f>
        <v/>
      </c>
      <c r="I107" s="21">
        <f>'Src_Skips'!K107</f>
        <v/>
      </c>
      <c r="J107" s="21">
        <f>IF(COUNTIFS('Evidence Register'!$P$6:$P$13,D107&amp;"|"&amp;TEXT(C107,"YYYY-MM-DD"),'Evidence Register'!$A$6:$A$13,"Skip file")&gt;0,"Y","N")</f>
        <v/>
      </c>
      <c r="K107" s="21">
        <f>IF(J107="Y",INDEX('Evidence Register'!$C$6:$C$13,MATCH(D107&amp;"|"&amp;TEXT(C107,"YYYY-MM-DD"),'Evidence Register'!$P$6:$P$13,0)),"")</f>
        <v/>
      </c>
      <c r="L107" s="21">
        <f>IF(J107="Y",INDEX('Evidence Register'!$E$6:$E$13,MATCH(D107&amp;"|"&amp;TEXT(C107,"YYYY-MM-DD"),'Evidence Register'!$P$6:$P$13,0)),"")</f>
        <v/>
      </c>
      <c r="M107" s="21">
        <f>IF(J107="Y",INDEX('Evidence Register'!$F$6:$F$13,MATCH(D107&amp;"|"&amp;TEXT(C107,"YYYY-MM-DD"),'Evidence Register'!$P$6:$P$13,0)),"")</f>
        <v/>
      </c>
      <c r="N107" s="21">
        <f>IF(J107="Y",INDEX('Evidence Register'!$G$6:$G$13,MATCH(D107&amp;"|"&amp;TEXT(C107,"YYYY-MM-DD"),'Evidence Register'!$P$6:$P$13,0)),"")</f>
        <v/>
      </c>
      <c r="O107" s="21">
        <f>IF(J107="Y",INDEX('Evidence Register'!$H$6:$H$13,MATCH(D107&amp;"|"&amp;TEXT(C107,"YYYY-MM-DD"),'Evidence Register'!$P$6:$P$13,0)),"")</f>
        <v/>
      </c>
      <c r="P107" s="21">
        <f>IF(J107="Y",INDEX('Evidence Register'!$I$6:$I$13,MATCH(D107&amp;"|"&amp;TEXT(C107,"YYYY-MM-DD"),'Evidence Register'!$P$6:$P$13,0)),"")</f>
        <v/>
      </c>
      <c r="Q107" s="21">
        <f>IF(COUNTIF('Src_Offers'!$A$6:$A$1138,B107)=1,"FOUND","MISSING")</f>
        <v/>
      </c>
      <c r="R107" s="21">
        <f>IF(J107="N","NOT TESTED",IF(AND(C107=L107,F107=M107,G107=N107,H107=O107),"MATCH","MISMATCH"))</f>
        <v/>
      </c>
      <c r="S107" s="21">
        <f>IF(J107="N","NOT INDEPENDENTLY VERIFIED - PDF NOT SUPPLIED",IF(P107="N","FAIL - COVER SHEET ONLY",IF(OR(Q107="MISSING",R107="MISMATCH"),"EXCEPTION - SUPPORT PRESENT / EVENT INTEGRITY","PASS - SUPPORT VERIFIED")))</f>
        <v/>
      </c>
      <c r="T107" s="21" t="inlineStr">
        <is>
          <t>skip/offer registers; named justification PDFs</t>
        </is>
      </c>
    </row>
    <row r="108">
      <c r="A108" s="17">
        <f>'Src_Skips'!A108</f>
        <v/>
      </c>
      <c r="B108" s="17">
        <f>'Src_Skips'!B108</f>
        <v/>
      </c>
      <c r="C108" s="17">
        <f>'Src_Skips'!C108</f>
        <v/>
      </c>
      <c r="D108" s="17">
        <f>'Src_Skips'!D108</f>
        <v/>
      </c>
      <c r="E108" s="17">
        <f>IFERROR(INDEX('Src_Applicants'!$D$6:$D$2915,MATCH(D108,'Src_Applicants'!$A$6:$A$2915,0))&amp;" "&amp;INDEX('Src_Applicants'!$C$6:$C$2915,MATCH(D108,'Src_Applicants'!$A$6:$A$2915,0)),"NOT FOUND")</f>
        <v/>
      </c>
      <c r="F108" s="17">
        <f>'Src_Skips'!F108</f>
        <v/>
      </c>
      <c r="G108" s="17">
        <f>'Src_Skips'!G108</f>
        <v/>
      </c>
      <c r="H108" s="17">
        <f>'Src_Skips'!I108</f>
        <v/>
      </c>
      <c r="I108" s="17">
        <f>'Src_Skips'!K108</f>
        <v/>
      </c>
      <c r="J108" s="17">
        <f>IF(COUNTIFS('Evidence Register'!$P$6:$P$13,D108&amp;"|"&amp;TEXT(C108,"YYYY-MM-DD"),'Evidence Register'!$A$6:$A$13,"Skip file")&gt;0,"Y","N")</f>
        <v/>
      </c>
      <c r="K108" s="17">
        <f>IF(J108="Y",INDEX('Evidence Register'!$C$6:$C$13,MATCH(D108&amp;"|"&amp;TEXT(C108,"YYYY-MM-DD"),'Evidence Register'!$P$6:$P$13,0)),"")</f>
        <v/>
      </c>
      <c r="L108" s="17">
        <f>IF(J108="Y",INDEX('Evidence Register'!$E$6:$E$13,MATCH(D108&amp;"|"&amp;TEXT(C108,"YYYY-MM-DD"),'Evidence Register'!$P$6:$P$13,0)),"")</f>
        <v/>
      </c>
      <c r="M108" s="17">
        <f>IF(J108="Y",INDEX('Evidence Register'!$F$6:$F$13,MATCH(D108&amp;"|"&amp;TEXT(C108,"YYYY-MM-DD"),'Evidence Register'!$P$6:$P$13,0)),"")</f>
        <v/>
      </c>
      <c r="N108" s="17">
        <f>IF(J108="Y",INDEX('Evidence Register'!$G$6:$G$13,MATCH(D108&amp;"|"&amp;TEXT(C108,"YYYY-MM-DD"),'Evidence Register'!$P$6:$P$13,0)),"")</f>
        <v/>
      </c>
      <c r="O108" s="17">
        <f>IF(J108="Y",INDEX('Evidence Register'!$H$6:$H$13,MATCH(D108&amp;"|"&amp;TEXT(C108,"YYYY-MM-DD"),'Evidence Register'!$P$6:$P$13,0)),"")</f>
        <v/>
      </c>
      <c r="P108" s="17">
        <f>IF(J108="Y",INDEX('Evidence Register'!$I$6:$I$13,MATCH(D108&amp;"|"&amp;TEXT(C108,"YYYY-MM-DD"),'Evidence Register'!$P$6:$P$13,0)),"")</f>
        <v/>
      </c>
      <c r="Q108" s="17">
        <f>IF(COUNTIF('Src_Offers'!$A$6:$A$1138,B108)=1,"FOUND","MISSING")</f>
        <v/>
      </c>
      <c r="R108" s="17">
        <f>IF(J108="N","NOT TESTED",IF(AND(C108=L108,F108=M108,G108=N108,H108=O108),"MATCH","MISMATCH"))</f>
        <v/>
      </c>
      <c r="S108" s="17">
        <f>IF(J108="N","NOT INDEPENDENTLY VERIFIED - PDF NOT SUPPLIED",IF(P108="N","FAIL - COVER SHEET ONLY",IF(OR(Q108="MISSING",R108="MISMATCH"),"EXCEPTION - SUPPORT PRESENT / EVENT INTEGRITY","PASS - SUPPORT VERIFIED")))</f>
        <v/>
      </c>
      <c r="T108" s="17" t="inlineStr">
        <is>
          <t>skip/offer registers; named justification PDFs</t>
        </is>
      </c>
    </row>
    <row r="109">
      <c r="A109" s="21">
        <f>'Src_Skips'!A109</f>
        <v/>
      </c>
      <c r="B109" s="21">
        <f>'Src_Skips'!B109</f>
        <v/>
      </c>
      <c r="C109" s="21">
        <f>'Src_Skips'!C109</f>
        <v/>
      </c>
      <c r="D109" s="21">
        <f>'Src_Skips'!D109</f>
        <v/>
      </c>
      <c r="E109" s="21">
        <f>IFERROR(INDEX('Src_Applicants'!$D$6:$D$2915,MATCH(D109,'Src_Applicants'!$A$6:$A$2915,0))&amp;" "&amp;INDEX('Src_Applicants'!$C$6:$C$2915,MATCH(D109,'Src_Applicants'!$A$6:$A$2915,0)),"NOT FOUND")</f>
        <v/>
      </c>
      <c r="F109" s="21">
        <f>'Src_Skips'!F109</f>
        <v/>
      </c>
      <c r="G109" s="21">
        <f>'Src_Skips'!G109</f>
        <v/>
      </c>
      <c r="H109" s="21">
        <f>'Src_Skips'!I109</f>
        <v/>
      </c>
      <c r="I109" s="21">
        <f>'Src_Skips'!K109</f>
        <v/>
      </c>
      <c r="J109" s="21">
        <f>IF(COUNTIFS('Evidence Register'!$P$6:$P$13,D109&amp;"|"&amp;TEXT(C109,"YYYY-MM-DD"),'Evidence Register'!$A$6:$A$13,"Skip file")&gt;0,"Y","N")</f>
        <v/>
      </c>
      <c r="K109" s="21">
        <f>IF(J109="Y",INDEX('Evidence Register'!$C$6:$C$13,MATCH(D109&amp;"|"&amp;TEXT(C109,"YYYY-MM-DD"),'Evidence Register'!$P$6:$P$13,0)),"")</f>
        <v/>
      </c>
      <c r="L109" s="21">
        <f>IF(J109="Y",INDEX('Evidence Register'!$E$6:$E$13,MATCH(D109&amp;"|"&amp;TEXT(C109,"YYYY-MM-DD"),'Evidence Register'!$P$6:$P$13,0)),"")</f>
        <v/>
      </c>
      <c r="M109" s="21">
        <f>IF(J109="Y",INDEX('Evidence Register'!$F$6:$F$13,MATCH(D109&amp;"|"&amp;TEXT(C109,"YYYY-MM-DD"),'Evidence Register'!$P$6:$P$13,0)),"")</f>
        <v/>
      </c>
      <c r="N109" s="21">
        <f>IF(J109="Y",INDEX('Evidence Register'!$G$6:$G$13,MATCH(D109&amp;"|"&amp;TEXT(C109,"YYYY-MM-DD"),'Evidence Register'!$P$6:$P$13,0)),"")</f>
        <v/>
      </c>
      <c r="O109" s="21">
        <f>IF(J109="Y",INDEX('Evidence Register'!$H$6:$H$13,MATCH(D109&amp;"|"&amp;TEXT(C109,"YYYY-MM-DD"),'Evidence Register'!$P$6:$P$13,0)),"")</f>
        <v/>
      </c>
      <c r="P109" s="21">
        <f>IF(J109="Y",INDEX('Evidence Register'!$I$6:$I$13,MATCH(D109&amp;"|"&amp;TEXT(C109,"YYYY-MM-DD"),'Evidence Register'!$P$6:$P$13,0)),"")</f>
        <v/>
      </c>
      <c r="Q109" s="21">
        <f>IF(COUNTIF('Src_Offers'!$A$6:$A$1138,B109)=1,"FOUND","MISSING")</f>
        <v/>
      </c>
      <c r="R109" s="21">
        <f>IF(J109="N","NOT TESTED",IF(AND(C109=L109,F109=M109,G109=N109,H109=O109),"MATCH","MISMATCH"))</f>
        <v/>
      </c>
      <c r="S109" s="21">
        <f>IF(J109="N","NOT INDEPENDENTLY VERIFIED - PDF NOT SUPPLIED",IF(P109="N","FAIL - COVER SHEET ONLY",IF(OR(Q109="MISSING",R109="MISMATCH"),"EXCEPTION - SUPPORT PRESENT / EVENT INTEGRITY","PASS - SUPPORT VERIFIED")))</f>
        <v/>
      </c>
      <c r="T109" s="21" t="inlineStr">
        <is>
          <t>skip/offer registers; named justification PDFs</t>
        </is>
      </c>
    </row>
    <row r="110">
      <c r="A110" s="17">
        <f>'Src_Skips'!A110</f>
        <v/>
      </c>
      <c r="B110" s="17">
        <f>'Src_Skips'!B110</f>
        <v/>
      </c>
      <c r="C110" s="17">
        <f>'Src_Skips'!C110</f>
        <v/>
      </c>
      <c r="D110" s="17">
        <f>'Src_Skips'!D110</f>
        <v/>
      </c>
      <c r="E110" s="17">
        <f>IFERROR(INDEX('Src_Applicants'!$D$6:$D$2915,MATCH(D110,'Src_Applicants'!$A$6:$A$2915,0))&amp;" "&amp;INDEX('Src_Applicants'!$C$6:$C$2915,MATCH(D110,'Src_Applicants'!$A$6:$A$2915,0)),"NOT FOUND")</f>
        <v/>
      </c>
      <c r="F110" s="17">
        <f>'Src_Skips'!F110</f>
        <v/>
      </c>
      <c r="G110" s="17">
        <f>'Src_Skips'!G110</f>
        <v/>
      </c>
      <c r="H110" s="17">
        <f>'Src_Skips'!I110</f>
        <v/>
      </c>
      <c r="I110" s="17">
        <f>'Src_Skips'!K110</f>
        <v/>
      </c>
      <c r="J110" s="17">
        <f>IF(COUNTIFS('Evidence Register'!$P$6:$P$13,D110&amp;"|"&amp;TEXT(C110,"YYYY-MM-DD"),'Evidence Register'!$A$6:$A$13,"Skip file")&gt;0,"Y","N")</f>
        <v/>
      </c>
      <c r="K110" s="17">
        <f>IF(J110="Y",INDEX('Evidence Register'!$C$6:$C$13,MATCH(D110&amp;"|"&amp;TEXT(C110,"YYYY-MM-DD"),'Evidence Register'!$P$6:$P$13,0)),"")</f>
        <v/>
      </c>
      <c r="L110" s="17">
        <f>IF(J110="Y",INDEX('Evidence Register'!$E$6:$E$13,MATCH(D110&amp;"|"&amp;TEXT(C110,"YYYY-MM-DD"),'Evidence Register'!$P$6:$P$13,0)),"")</f>
        <v/>
      </c>
      <c r="M110" s="17">
        <f>IF(J110="Y",INDEX('Evidence Register'!$F$6:$F$13,MATCH(D110&amp;"|"&amp;TEXT(C110,"YYYY-MM-DD"),'Evidence Register'!$P$6:$P$13,0)),"")</f>
        <v/>
      </c>
      <c r="N110" s="17">
        <f>IF(J110="Y",INDEX('Evidence Register'!$G$6:$G$13,MATCH(D110&amp;"|"&amp;TEXT(C110,"YYYY-MM-DD"),'Evidence Register'!$P$6:$P$13,0)),"")</f>
        <v/>
      </c>
      <c r="O110" s="17">
        <f>IF(J110="Y",INDEX('Evidence Register'!$H$6:$H$13,MATCH(D110&amp;"|"&amp;TEXT(C110,"YYYY-MM-DD"),'Evidence Register'!$P$6:$P$13,0)),"")</f>
        <v/>
      </c>
      <c r="P110" s="17">
        <f>IF(J110="Y",INDEX('Evidence Register'!$I$6:$I$13,MATCH(D110&amp;"|"&amp;TEXT(C110,"YYYY-MM-DD"),'Evidence Register'!$P$6:$P$13,0)),"")</f>
        <v/>
      </c>
      <c r="Q110" s="17">
        <f>IF(COUNTIF('Src_Offers'!$A$6:$A$1138,B110)=1,"FOUND","MISSING")</f>
        <v/>
      </c>
      <c r="R110" s="17">
        <f>IF(J110="N","NOT TESTED",IF(AND(C110=L110,F110=M110,G110=N110,H110=O110),"MATCH","MISMATCH"))</f>
        <v/>
      </c>
      <c r="S110" s="17">
        <f>IF(J110="N","NOT INDEPENDENTLY VERIFIED - PDF NOT SUPPLIED",IF(P110="N","FAIL - COVER SHEET ONLY",IF(OR(Q110="MISSING",R110="MISMATCH"),"EXCEPTION - SUPPORT PRESENT / EVENT INTEGRITY","PASS - SUPPORT VERIFIED")))</f>
        <v/>
      </c>
      <c r="T110" s="17" t="inlineStr">
        <is>
          <t>skip/offer registers; named justification PDFs</t>
        </is>
      </c>
    </row>
    <row r="111">
      <c r="A111" s="21">
        <f>'Src_Skips'!A111</f>
        <v/>
      </c>
      <c r="B111" s="21">
        <f>'Src_Skips'!B111</f>
        <v/>
      </c>
      <c r="C111" s="21">
        <f>'Src_Skips'!C111</f>
        <v/>
      </c>
      <c r="D111" s="21">
        <f>'Src_Skips'!D111</f>
        <v/>
      </c>
      <c r="E111" s="21">
        <f>IFERROR(INDEX('Src_Applicants'!$D$6:$D$2915,MATCH(D111,'Src_Applicants'!$A$6:$A$2915,0))&amp;" "&amp;INDEX('Src_Applicants'!$C$6:$C$2915,MATCH(D111,'Src_Applicants'!$A$6:$A$2915,0)),"NOT FOUND")</f>
        <v/>
      </c>
      <c r="F111" s="21">
        <f>'Src_Skips'!F111</f>
        <v/>
      </c>
      <c r="G111" s="21">
        <f>'Src_Skips'!G111</f>
        <v/>
      </c>
      <c r="H111" s="21">
        <f>'Src_Skips'!I111</f>
        <v/>
      </c>
      <c r="I111" s="21">
        <f>'Src_Skips'!K111</f>
        <v/>
      </c>
      <c r="J111" s="21">
        <f>IF(COUNTIFS('Evidence Register'!$P$6:$P$13,D111&amp;"|"&amp;TEXT(C111,"YYYY-MM-DD"),'Evidence Register'!$A$6:$A$13,"Skip file")&gt;0,"Y","N")</f>
        <v/>
      </c>
      <c r="K111" s="21">
        <f>IF(J111="Y",INDEX('Evidence Register'!$C$6:$C$13,MATCH(D111&amp;"|"&amp;TEXT(C111,"YYYY-MM-DD"),'Evidence Register'!$P$6:$P$13,0)),"")</f>
        <v/>
      </c>
      <c r="L111" s="21">
        <f>IF(J111="Y",INDEX('Evidence Register'!$E$6:$E$13,MATCH(D111&amp;"|"&amp;TEXT(C111,"YYYY-MM-DD"),'Evidence Register'!$P$6:$P$13,0)),"")</f>
        <v/>
      </c>
      <c r="M111" s="21">
        <f>IF(J111="Y",INDEX('Evidence Register'!$F$6:$F$13,MATCH(D111&amp;"|"&amp;TEXT(C111,"YYYY-MM-DD"),'Evidence Register'!$P$6:$P$13,0)),"")</f>
        <v/>
      </c>
      <c r="N111" s="21">
        <f>IF(J111="Y",INDEX('Evidence Register'!$G$6:$G$13,MATCH(D111&amp;"|"&amp;TEXT(C111,"YYYY-MM-DD"),'Evidence Register'!$P$6:$P$13,0)),"")</f>
        <v/>
      </c>
      <c r="O111" s="21">
        <f>IF(J111="Y",INDEX('Evidence Register'!$H$6:$H$13,MATCH(D111&amp;"|"&amp;TEXT(C111,"YYYY-MM-DD"),'Evidence Register'!$P$6:$P$13,0)),"")</f>
        <v/>
      </c>
      <c r="P111" s="21">
        <f>IF(J111="Y",INDEX('Evidence Register'!$I$6:$I$13,MATCH(D111&amp;"|"&amp;TEXT(C111,"YYYY-MM-DD"),'Evidence Register'!$P$6:$P$13,0)),"")</f>
        <v/>
      </c>
      <c r="Q111" s="21">
        <f>IF(COUNTIF('Src_Offers'!$A$6:$A$1138,B111)=1,"FOUND","MISSING")</f>
        <v/>
      </c>
      <c r="R111" s="21">
        <f>IF(J111="N","NOT TESTED",IF(AND(C111=L111,F111=M111,G111=N111,H111=O111),"MATCH","MISMATCH"))</f>
        <v/>
      </c>
      <c r="S111" s="21">
        <f>IF(J111="N","NOT INDEPENDENTLY VERIFIED - PDF NOT SUPPLIED",IF(P111="N","FAIL - COVER SHEET ONLY",IF(OR(Q111="MISSING",R111="MISMATCH"),"EXCEPTION - SUPPORT PRESENT / EVENT INTEGRITY","PASS - SUPPORT VERIFIED")))</f>
        <v/>
      </c>
      <c r="T111" s="21" t="inlineStr">
        <is>
          <t>skip/offer registers; named justification PDFs</t>
        </is>
      </c>
    </row>
    <row r="112">
      <c r="A112" s="17">
        <f>'Src_Skips'!A112</f>
        <v/>
      </c>
      <c r="B112" s="17">
        <f>'Src_Skips'!B112</f>
        <v/>
      </c>
      <c r="C112" s="17">
        <f>'Src_Skips'!C112</f>
        <v/>
      </c>
      <c r="D112" s="17">
        <f>'Src_Skips'!D112</f>
        <v/>
      </c>
      <c r="E112" s="17">
        <f>IFERROR(INDEX('Src_Applicants'!$D$6:$D$2915,MATCH(D112,'Src_Applicants'!$A$6:$A$2915,0))&amp;" "&amp;INDEX('Src_Applicants'!$C$6:$C$2915,MATCH(D112,'Src_Applicants'!$A$6:$A$2915,0)),"NOT FOUND")</f>
        <v/>
      </c>
      <c r="F112" s="17">
        <f>'Src_Skips'!F112</f>
        <v/>
      </c>
      <c r="G112" s="17">
        <f>'Src_Skips'!G112</f>
        <v/>
      </c>
      <c r="H112" s="17">
        <f>'Src_Skips'!I112</f>
        <v/>
      </c>
      <c r="I112" s="17">
        <f>'Src_Skips'!K112</f>
        <v/>
      </c>
      <c r="J112" s="17">
        <f>IF(COUNTIFS('Evidence Register'!$P$6:$P$13,D112&amp;"|"&amp;TEXT(C112,"YYYY-MM-DD"),'Evidence Register'!$A$6:$A$13,"Skip file")&gt;0,"Y","N")</f>
        <v/>
      </c>
      <c r="K112" s="17">
        <f>IF(J112="Y",INDEX('Evidence Register'!$C$6:$C$13,MATCH(D112&amp;"|"&amp;TEXT(C112,"YYYY-MM-DD"),'Evidence Register'!$P$6:$P$13,0)),"")</f>
        <v/>
      </c>
      <c r="L112" s="17">
        <f>IF(J112="Y",INDEX('Evidence Register'!$E$6:$E$13,MATCH(D112&amp;"|"&amp;TEXT(C112,"YYYY-MM-DD"),'Evidence Register'!$P$6:$P$13,0)),"")</f>
        <v/>
      </c>
      <c r="M112" s="17">
        <f>IF(J112="Y",INDEX('Evidence Register'!$F$6:$F$13,MATCH(D112&amp;"|"&amp;TEXT(C112,"YYYY-MM-DD"),'Evidence Register'!$P$6:$P$13,0)),"")</f>
        <v/>
      </c>
      <c r="N112" s="17">
        <f>IF(J112="Y",INDEX('Evidence Register'!$G$6:$G$13,MATCH(D112&amp;"|"&amp;TEXT(C112,"YYYY-MM-DD"),'Evidence Register'!$P$6:$P$13,0)),"")</f>
        <v/>
      </c>
      <c r="O112" s="17">
        <f>IF(J112="Y",INDEX('Evidence Register'!$H$6:$H$13,MATCH(D112&amp;"|"&amp;TEXT(C112,"YYYY-MM-DD"),'Evidence Register'!$P$6:$P$13,0)),"")</f>
        <v/>
      </c>
      <c r="P112" s="17">
        <f>IF(J112="Y",INDEX('Evidence Register'!$I$6:$I$13,MATCH(D112&amp;"|"&amp;TEXT(C112,"YYYY-MM-DD"),'Evidence Register'!$P$6:$P$13,0)),"")</f>
        <v/>
      </c>
      <c r="Q112" s="17">
        <f>IF(COUNTIF('Src_Offers'!$A$6:$A$1138,B112)=1,"FOUND","MISSING")</f>
        <v/>
      </c>
      <c r="R112" s="17">
        <f>IF(J112="N","NOT TESTED",IF(AND(C112=L112,F112=M112,G112=N112,H112=O112),"MATCH","MISMATCH"))</f>
        <v/>
      </c>
      <c r="S112" s="17">
        <f>IF(J112="N","NOT INDEPENDENTLY VERIFIED - PDF NOT SUPPLIED",IF(P112="N","FAIL - COVER SHEET ONLY",IF(OR(Q112="MISSING",R112="MISMATCH"),"EXCEPTION - SUPPORT PRESENT / EVENT INTEGRITY","PASS - SUPPORT VERIFIED")))</f>
        <v/>
      </c>
      <c r="T112" s="17" t="inlineStr">
        <is>
          <t>skip/offer registers; named justification PDFs</t>
        </is>
      </c>
    </row>
    <row r="113">
      <c r="A113" s="21">
        <f>'Src_Skips'!A113</f>
        <v/>
      </c>
      <c r="B113" s="21">
        <f>'Src_Skips'!B113</f>
        <v/>
      </c>
      <c r="C113" s="21">
        <f>'Src_Skips'!C113</f>
        <v/>
      </c>
      <c r="D113" s="21">
        <f>'Src_Skips'!D113</f>
        <v/>
      </c>
      <c r="E113" s="21">
        <f>IFERROR(INDEX('Src_Applicants'!$D$6:$D$2915,MATCH(D113,'Src_Applicants'!$A$6:$A$2915,0))&amp;" "&amp;INDEX('Src_Applicants'!$C$6:$C$2915,MATCH(D113,'Src_Applicants'!$A$6:$A$2915,0)),"NOT FOUND")</f>
        <v/>
      </c>
      <c r="F113" s="21">
        <f>'Src_Skips'!F113</f>
        <v/>
      </c>
      <c r="G113" s="21">
        <f>'Src_Skips'!G113</f>
        <v/>
      </c>
      <c r="H113" s="21">
        <f>'Src_Skips'!I113</f>
        <v/>
      </c>
      <c r="I113" s="21">
        <f>'Src_Skips'!K113</f>
        <v/>
      </c>
      <c r="J113" s="21">
        <f>IF(COUNTIFS('Evidence Register'!$P$6:$P$13,D113&amp;"|"&amp;TEXT(C113,"YYYY-MM-DD"),'Evidence Register'!$A$6:$A$13,"Skip file")&gt;0,"Y","N")</f>
        <v/>
      </c>
      <c r="K113" s="21">
        <f>IF(J113="Y",INDEX('Evidence Register'!$C$6:$C$13,MATCH(D113&amp;"|"&amp;TEXT(C113,"YYYY-MM-DD"),'Evidence Register'!$P$6:$P$13,0)),"")</f>
        <v/>
      </c>
      <c r="L113" s="21">
        <f>IF(J113="Y",INDEX('Evidence Register'!$E$6:$E$13,MATCH(D113&amp;"|"&amp;TEXT(C113,"YYYY-MM-DD"),'Evidence Register'!$P$6:$P$13,0)),"")</f>
        <v/>
      </c>
      <c r="M113" s="21">
        <f>IF(J113="Y",INDEX('Evidence Register'!$F$6:$F$13,MATCH(D113&amp;"|"&amp;TEXT(C113,"YYYY-MM-DD"),'Evidence Register'!$P$6:$P$13,0)),"")</f>
        <v/>
      </c>
      <c r="N113" s="21">
        <f>IF(J113="Y",INDEX('Evidence Register'!$G$6:$G$13,MATCH(D113&amp;"|"&amp;TEXT(C113,"YYYY-MM-DD"),'Evidence Register'!$P$6:$P$13,0)),"")</f>
        <v/>
      </c>
      <c r="O113" s="21">
        <f>IF(J113="Y",INDEX('Evidence Register'!$H$6:$H$13,MATCH(D113&amp;"|"&amp;TEXT(C113,"YYYY-MM-DD"),'Evidence Register'!$P$6:$P$13,0)),"")</f>
        <v/>
      </c>
      <c r="P113" s="21">
        <f>IF(J113="Y",INDEX('Evidence Register'!$I$6:$I$13,MATCH(D113&amp;"|"&amp;TEXT(C113,"YYYY-MM-DD"),'Evidence Register'!$P$6:$P$13,0)),"")</f>
        <v/>
      </c>
      <c r="Q113" s="21">
        <f>IF(COUNTIF('Src_Offers'!$A$6:$A$1138,B113)=1,"FOUND","MISSING")</f>
        <v/>
      </c>
      <c r="R113" s="21">
        <f>IF(J113="N","NOT TESTED",IF(AND(C113=L113,F113=M113,G113=N113,H113=O113),"MATCH","MISMATCH"))</f>
        <v/>
      </c>
      <c r="S113" s="21">
        <f>IF(J113="N","NOT INDEPENDENTLY VERIFIED - PDF NOT SUPPLIED",IF(P113="N","FAIL - COVER SHEET ONLY",IF(OR(Q113="MISSING",R113="MISMATCH"),"EXCEPTION - SUPPORT PRESENT / EVENT INTEGRITY","PASS - SUPPORT VERIFIED")))</f>
        <v/>
      </c>
      <c r="T113" s="21" t="inlineStr">
        <is>
          <t>skip/offer registers; named justification PDFs</t>
        </is>
      </c>
    </row>
    <row r="114">
      <c r="A114" s="17">
        <f>'Src_Skips'!A114</f>
        <v/>
      </c>
      <c r="B114" s="17">
        <f>'Src_Skips'!B114</f>
        <v/>
      </c>
      <c r="C114" s="17">
        <f>'Src_Skips'!C114</f>
        <v/>
      </c>
      <c r="D114" s="17">
        <f>'Src_Skips'!D114</f>
        <v/>
      </c>
      <c r="E114" s="17">
        <f>IFERROR(INDEX('Src_Applicants'!$D$6:$D$2915,MATCH(D114,'Src_Applicants'!$A$6:$A$2915,0))&amp;" "&amp;INDEX('Src_Applicants'!$C$6:$C$2915,MATCH(D114,'Src_Applicants'!$A$6:$A$2915,0)),"NOT FOUND")</f>
        <v/>
      </c>
      <c r="F114" s="17">
        <f>'Src_Skips'!F114</f>
        <v/>
      </c>
      <c r="G114" s="17">
        <f>'Src_Skips'!G114</f>
        <v/>
      </c>
      <c r="H114" s="17">
        <f>'Src_Skips'!I114</f>
        <v/>
      </c>
      <c r="I114" s="17">
        <f>'Src_Skips'!K114</f>
        <v/>
      </c>
      <c r="J114" s="17">
        <f>IF(COUNTIFS('Evidence Register'!$P$6:$P$13,D114&amp;"|"&amp;TEXT(C114,"YYYY-MM-DD"),'Evidence Register'!$A$6:$A$13,"Skip file")&gt;0,"Y","N")</f>
        <v/>
      </c>
      <c r="K114" s="17">
        <f>IF(J114="Y",INDEX('Evidence Register'!$C$6:$C$13,MATCH(D114&amp;"|"&amp;TEXT(C114,"YYYY-MM-DD"),'Evidence Register'!$P$6:$P$13,0)),"")</f>
        <v/>
      </c>
      <c r="L114" s="17">
        <f>IF(J114="Y",INDEX('Evidence Register'!$E$6:$E$13,MATCH(D114&amp;"|"&amp;TEXT(C114,"YYYY-MM-DD"),'Evidence Register'!$P$6:$P$13,0)),"")</f>
        <v/>
      </c>
      <c r="M114" s="17">
        <f>IF(J114="Y",INDEX('Evidence Register'!$F$6:$F$13,MATCH(D114&amp;"|"&amp;TEXT(C114,"YYYY-MM-DD"),'Evidence Register'!$P$6:$P$13,0)),"")</f>
        <v/>
      </c>
      <c r="N114" s="17">
        <f>IF(J114="Y",INDEX('Evidence Register'!$G$6:$G$13,MATCH(D114&amp;"|"&amp;TEXT(C114,"YYYY-MM-DD"),'Evidence Register'!$P$6:$P$13,0)),"")</f>
        <v/>
      </c>
      <c r="O114" s="17">
        <f>IF(J114="Y",INDEX('Evidence Register'!$H$6:$H$13,MATCH(D114&amp;"|"&amp;TEXT(C114,"YYYY-MM-DD"),'Evidence Register'!$P$6:$P$13,0)),"")</f>
        <v/>
      </c>
      <c r="P114" s="17">
        <f>IF(J114="Y",INDEX('Evidence Register'!$I$6:$I$13,MATCH(D114&amp;"|"&amp;TEXT(C114,"YYYY-MM-DD"),'Evidence Register'!$P$6:$P$13,0)),"")</f>
        <v/>
      </c>
      <c r="Q114" s="17">
        <f>IF(COUNTIF('Src_Offers'!$A$6:$A$1138,B114)=1,"FOUND","MISSING")</f>
        <v/>
      </c>
      <c r="R114" s="17">
        <f>IF(J114="N","NOT TESTED",IF(AND(C114=L114,F114=M114,G114=N114,H114=O114),"MATCH","MISMATCH"))</f>
        <v/>
      </c>
      <c r="S114" s="17">
        <f>IF(J114="N","NOT INDEPENDENTLY VERIFIED - PDF NOT SUPPLIED",IF(P114="N","FAIL - COVER SHEET ONLY",IF(OR(Q114="MISSING",R114="MISMATCH"),"EXCEPTION - SUPPORT PRESENT / EVENT INTEGRITY","PASS - SUPPORT VERIFIED")))</f>
        <v/>
      </c>
      <c r="T114" s="17" t="inlineStr">
        <is>
          <t>skip/offer registers; named justification PDFs</t>
        </is>
      </c>
    </row>
    <row r="115">
      <c r="A115" s="21">
        <f>'Src_Skips'!A115</f>
        <v/>
      </c>
      <c r="B115" s="21">
        <f>'Src_Skips'!B115</f>
        <v/>
      </c>
      <c r="C115" s="21">
        <f>'Src_Skips'!C115</f>
        <v/>
      </c>
      <c r="D115" s="21">
        <f>'Src_Skips'!D115</f>
        <v/>
      </c>
      <c r="E115" s="21">
        <f>IFERROR(INDEX('Src_Applicants'!$D$6:$D$2915,MATCH(D115,'Src_Applicants'!$A$6:$A$2915,0))&amp;" "&amp;INDEX('Src_Applicants'!$C$6:$C$2915,MATCH(D115,'Src_Applicants'!$A$6:$A$2915,0)),"NOT FOUND")</f>
        <v/>
      </c>
      <c r="F115" s="21">
        <f>'Src_Skips'!F115</f>
        <v/>
      </c>
      <c r="G115" s="21">
        <f>'Src_Skips'!G115</f>
        <v/>
      </c>
      <c r="H115" s="21">
        <f>'Src_Skips'!I115</f>
        <v/>
      </c>
      <c r="I115" s="21">
        <f>'Src_Skips'!K115</f>
        <v/>
      </c>
      <c r="J115" s="21">
        <f>IF(COUNTIFS('Evidence Register'!$P$6:$P$13,D115&amp;"|"&amp;TEXT(C115,"YYYY-MM-DD"),'Evidence Register'!$A$6:$A$13,"Skip file")&gt;0,"Y","N")</f>
        <v/>
      </c>
      <c r="K115" s="21">
        <f>IF(J115="Y",INDEX('Evidence Register'!$C$6:$C$13,MATCH(D115&amp;"|"&amp;TEXT(C115,"YYYY-MM-DD"),'Evidence Register'!$P$6:$P$13,0)),"")</f>
        <v/>
      </c>
      <c r="L115" s="21">
        <f>IF(J115="Y",INDEX('Evidence Register'!$E$6:$E$13,MATCH(D115&amp;"|"&amp;TEXT(C115,"YYYY-MM-DD"),'Evidence Register'!$P$6:$P$13,0)),"")</f>
        <v/>
      </c>
      <c r="M115" s="21">
        <f>IF(J115="Y",INDEX('Evidence Register'!$F$6:$F$13,MATCH(D115&amp;"|"&amp;TEXT(C115,"YYYY-MM-DD"),'Evidence Register'!$P$6:$P$13,0)),"")</f>
        <v/>
      </c>
      <c r="N115" s="21">
        <f>IF(J115="Y",INDEX('Evidence Register'!$G$6:$G$13,MATCH(D115&amp;"|"&amp;TEXT(C115,"YYYY-MM-DD"),'Evidence Register'!$P$6:$P$13,0)),"")</f>
        <v/>
      </c>
      <c r="O115" s="21">
        <f>IF(J115="Y",INDEX('Evidence Register'!$H$6:$H$13,MATCH(D115&amp;"|"&amp;TEXT(C115,"YYYY-MM-DD"),'Evidence Register'!$P$6:$P$13,0)),"")</f>
        <v/>
      </c>
      <c r="P115" s="21">
        <f>IF(J115="Y",INDEX('Evidence Register'!$I$6:$I$13,MATCH(D115&amp;"|"&amp;TEXT(C115,"YYYY-MM-DD"),'Evidence Register'!$P$6:$P$13,0)),"")</f>
        <v/>
      </c>
      <c r="Q115" s="21">
        <f>IF(COUNTIF('Src_Offers'!$A$6:$A$1138,B115)=1,"FOUND","MISSING")</f>
        <v/>
      </c>
      <c r="R115" s="21">
        <f>IF(J115="N","NOT TESTED",IF(AND(C115=L115,F115=M115,G115=N115,H115=O115),"MATCH","MISMATCH"))</f>
        <v/>
      </c>
      <c r="S115" s="21">
        <f>IF(J115="N","NOT INDEPENDENTLY VERIFIED - PDF NOT SUPPLIED",IF(P115="N","FAIL - COVER SHEET ONLY",IF(OR(Q115="MISSING",R115="MISMATCH"),"EXCEPTION - SUPPORT PRESENT / EVENT INTEGRITY","PASS - SUPPORT VERIFIED")))</f>
        <v/>
      </c>
      <c r="T115" s="21" t="inlineStr">
        <is>
          <t>skip/offer registers; named justification PDFs</t>
        </is>
      </c>
    </row>
    <row r="116">
      <c r="A116" s="17">
        <f>'Src_Skips'!A116</f>
        <v/>
      </c>
      <c r="B116" s="17">
        <f>'Src_Skips'!B116</f>
        <v/>
      </c>
      <c r="C116" s="17">
        <f>'Src_Skips'!C116</f>
        <v/>
      </c>
      <c r="D116" s="17">
        <f>'Src_Skips'!D116</f>
        <v/>
      </c>
      <c r="E116" s="17">
        <f>IFERROR(INDEX('Src_Applicants'!$D$6:$D$2915,MATCH(D116,'Src_Applicants'!$A$6:$A$2915,0))&amp;" "&amp;INDEX('Src_Applicants'!$C$6:$C$2915,MATCH(D116,'Src_Applicants'!$A$6:$A$2915,0)),"NOT FOUND")</f>
        <v/>
      </c>
      <c r="F116" s="17">
        <f>'Src_Skips'!F116</f>
        <v/>
      </c>
      <c r="G116" s="17">
        <f>'Src_Skips'!G116</f>
        <v/>
      </c>
      <c r="H116" s="17">
        <f>'Src_Skips'!I116</f>
        <v/>
      </c>
      <c r="I116" s="17">
        <f>'Src_Skips'!K116</f>
        <v/>
      </c>
      <c r="J116" s="17">
        <f>IF(COUNTIFS('Evidence Register'!$P$6:$P$13,D116&amp;"|"&amp;TEXT(C116,"YYYY-MM-DD"),'Evidence Register'!$A$6:$A$13,"Skip file")&gt;0,"Y","N")</f>
        <v/>
      </c>
      <c r="K116" s="17">
        <f>IF(J116="Y",INDEX('Evidence Register'!$C$6:$C$13,MATCH(D116&amp;"|"&amp;TEXT(C116,"YYYY-MM-DD"),'Evidence Register'!$P$6:$P$13,0)),"")</f>
        <v/>
      </c>
      <c r="L116" s="17">
        <f>IF(J116="Y",INDEX('Evidence Register'!$E$6:$E$13,MATCH(D116&amp;"|"&amp;TEXT(C116,"YYYY-MM-DD"),'Evidence Register'!$P$6:$P$13,0)),"")</f>
        <v/>
      </c>
      <c r="M116" s="17">
        <f>IF(J116="Y",INDEX('Evidence Register'!$F$6:$F$13,MATCH(D116&amp;"|"&amp;TEXT(C116,"YYYY-MM-DD"),'Evidence Register'!$P$6:$P$13,0)),"")</f>
        <v/>
      </c>
      <c r="N116" s="17">
        <f>IF(J116="Y",INDEX('Evidence Register'!$G$6:$G$13,MATCH(D116&amp;"|"&amp;TEXT(C116,"YYYY-MM-DD"),'Evidence Register'!$P$6:$P$13,0)),"")</f>
        <v/>
      </c>
      <c r="O116" s="17">
        <f>IF(J116="Y",INDEX('Evidence Register'!$H$6:$H$13,MATCH(D116&amp;"|"&amp;TEXT(C116,"YYYY-MM-DD"),'Evidence Register'!$P$6:$P$13,0)),"")</f>
        <v/>
      </c>
      <c r="P116" s="17">
        <f>IF(J116="Y",INDEX('Evidence Register'!$I$6:$I$13,MATCH(D116&amp;"|"&amp;TEXT(C116,"YYYY-MM-DD"),'Evidence Register'!$P$6:$P$13,0)),"")</f>
        <v/>
      </c>
      <c r="Q116" s="17">
        <f>IF(COUNTIF('Src_Offers'!$A$6:$A$1138,B116)=1,"FOUND","MISSING")</f>
        <v/>
      </c>
      <c r="R116" s="17">
        <f>IF(J116="N","NOT TESTED",IF(AND(C116=L116,F116=M116,G116=N116,H116=O116),"MATCH","MISMATCH"))</f>
        <v/>
      </c>
      <c r="S116" s="17">
        <f>IF(J116="N","NOT INDEPENDENTLY VERIFIED - PDF NOT SUPPLIED",IF(P116="N","FAIL - COVER SHEET ONLY",IF(OR(Q116="MISSING",R116="MISMATCH"),"EXCEPTION - SUPPORT PRESENT / EVENT INTEGRITY","PASS - SUPPORT VERIFIED")))</f>
        <v/>
      </c>
      <c r="T116" s="17" t="inlineStr">
        <is>
          <t>skip/offer registers; named justification PDFs</t>
        </is>
      </c>
    </row>
    <row r="117">
      <c r="A117" s="21">
        <f>'Src_Skips'!A117</f>
        <v/>
      </c>
      <c r="B117" s="21">
        <f>'Src_Skips'!B117</f>
        <v/>
      </c>
      <c r="C117" s="21">
        <f>'Src_Skips'!C117</f>
        <v/>
      </c>
      <c r="D117" s="21">
        <f>'Src_Skips'!D117</f>
        <v/>
      </c>
      <c r="E117" s="21">
        <f>IFERROR(INDEX('Src_Applicants'!$D$6:$D$2915,MATCH(D117,'Src_Applicants'!$A$6:$A$2915,0))&amp;" "&amp;INDEX('Src_Applicants'!$C$6:$C$2915,MATCH(D117,'Src_Applicants'!$A$6:$A$2915,0)),"NOT FOUND")</f>
        <v/>
      </c>
      <c r="F117" s="21">
        <f>'Src_Skips'!F117</f>
        <v/>
      </c>
      <c r="G117" s="21">
        <f>'Src_Skips'!G117</f>
        <v/>
      </c>
      <c r="H117" s="21">
        <f>'Src_Skips'!I117</f>
        <v/>
      </c>
      <c r="I117" s="21">
        <f>'Src_Skips'!K117</f>
        <v/>
      </c>
      <c r="J117" s="21">
        <f>IF(COUNTIFS('Evidence Register'!$P$6:$P$13,D117&amp;"|"&amp;TEXT(C117,"YYYY-MM-DD"),'Evidence Register'!$A$6:$A$13,"Skip file")&gt;0,"Y","N")</f>
        <v/>
      </c>
      <c r="K117" s="21">
        <f>IF(J117="Y",INDEX('Evidence Register'!$C$6:$C$13,MATCH(D117&amp;"|"&amp;TEXT(C117,"YYYY-MM-DD"),'Evidence Register'!$P$6:$P$13,0)),"")</f>
        <v/>
      </c>
      <c r="L117" s="21">
        <f>IF(J117="Y",INDEX('Evidence Register'!$E$6:$E$13,MATCH(D117&amp;"|"&amp;TEXT(C117,"YYYY-MM-DD"),'Evidence Register'!$P$6:$P$13,0)),"")</f>
        <v/>
      </c>
      <c r="M117" s="21">
        <f>IF(J117="Y",INDEX('Evidence Register'!$F$6:$F$13,MATCH(D117&amp;"|"&amp;TEXT(C117,"YYYY-MM-DD"),'Evidence Register'!$P$6:$P$13,0)),"")</f>
        <v/>
      </c>
      <c r="N117" s="21">
        <f>IF(J117="Y",INDEX('Evidence Register'!$G$6:$G$13,MATCH(D117&amp;"|"&amp;TEXT(C117,"YYYY-MM-DD"),'Evidence Register'!$P$6:$P$13,0)),"")</f>
        <v/>
      </c>
      <c r="O117" s="21">
        <f>IF(J117="Y",INDEX('Evidence Register'!$H$6:$H$13,MATCH(D117&amp;"|"&amp;TEXT(C117,"YYYY-MM-DD"),'Evidence Register'!$P$6:$P$13,0)),"")</f>
        <v/>
      </c>
      <c r="P117" s="21">
        <f>IF(J117="Y",INDEX('Evidence Register'!$I$6:$I$13,MATCH(D117&amp;"|"&amp;TEXT(C117,"YYYY-MM-DD"),'Evidence Register'!$P$6:$P$13,0)),"")</f>
        <v/>
      </c>
      <c r="Q117" s="21">
        <f>IF(COUNTIF('Src_Offers'!$A$6:$A$1138,B117)=1,"FOUND","MISSING")</f>
        <v/>
      </c>
      <c r="R117" s="21">
        <f>IF(J117="N","NOT TESTED",IF(AND(C117=L117,F117=M117,G117=N117,H117=O117),"MATCH","MISMATCH"))</f>
        <v/>
      </c>
      <c r="S117" s="21">
        <f>IF(J117="N","NOT INDEPENDENTLY VERIFIED - PDF NOT SUPPLIED",IF(P117="N","FAIL - COVER SHEET ONLY",IF(OR(Q117="MISSING",R117="MISMATCH"),"EXCEPTION - SUPPORT PRESENT / EVENT INTEGRITY","PASS - SUPPORT VERIFIED")))</f>
        <v/>
      </c>
      <c r="T117" s="21" t="inlineStr">
        <is>
          <t>skip/offer registers; named justification PDFs</t>
        </is>
      </c>
    </row>
    <row r="118">
      <c r="A118" s="17">
        <f>'Src_Skips'!A118</f>
        <v/>
      </c>
      <c r="B118" s="17">
        <f>'Src_Skips'!B118</f>
        <v/>
      </c>
      <c r="C118" s="17">
        <f>'Src_Skips'!C118</f>
        <v/>
      </c>
      <c r="D118" s="17">
        <f>'Src_Skips'!D118</f>
        <v/>
      </c>
      <c r="E118" s="17">
        <f>IFERROR(INDEX('Src_Applicants'!$D$6:$D$2915,MATCH(D118,'Src_Applicants'!$A$6:$A$2915,0))&amp;" "&amp;INDEX('Src_Applicants'!$C$6:$C$2915,MATCH(D118,'Src_Applicants'!$A$6:$A$2915,0)),"NOT FOUND")</f>
        <v/>
      </c>
      <c r="F118" s="17">
        <f>'Src_Skips'!F118</f>
        <v/>
      </c>
      <c r="G118" s="17">
        <f>'Src_Skips'!G118</f>
        <v/>
      </c>
      <c r="H118" s="17">
        <f>'Src_Skips'!I118</f>
        <v/>
      </c>
      <c r="I118" s="17">
        <f>'Src_Skips'!K118</f>
        <v/>
      </c>
      <c r="J118" s="17">
        <f>IF(COUNTIFS('Evidence Register'!$P$6:$P$13,D118&amp;"|"&amp;TEXT(C118,"YYYY-MM-DD"),'Evidence Register'!$A$6:$A$13,"Skip file")&gt;0,"Y","N")</f>
        <v/>
      </c>
      <c r="K118" s="17">
        <f>IF(J118="Y",INDEX('Evidence Register'!$C$6:$C$13,MATCH(D118&amp;"|"&amp;TEXT(C118,"YYYY-MM-DD"),'Evidence Register'!$P$6:$P$13,0)),"")</f>
        <v/>
      </c>
      <c r="L118" s="17">
        <f>IF(J118="Y",INDEX('Evidence Register'!$E$6:$E$13,MATCH(D118&amp;"|"&amp;TEXT(C118,"YYYY-MM-DD"),'Evidence Register'!$P$6:$P$13,0)),"")</f>
        <v/>
      </c>
      <c r="M118" s="17">
        <f>IF(J118="Y",INDEX('Evidence Register'!$F$6:$F$13,MATCH(D118&amp;"|"&amp;TEXT(C118,"YYYY-MM-DD"),'Evidence Register'!$P$6:$P$13,0)),"")</f>
        <v/>
      </c>
      <c r="N118" s="17">
        <f>IF(J118="Y",INDEX('Evidence Register'!$G$6:$G$13,MATCH(D118&amp;"|"&amp;TEXT(C118,"YYYY-MM-DD"),'Evidence Register'!$P$6:$P$13,0)),"")</f>
        <v/>
      </c>
      <c r="O118" s="17">
        <f>IF(J118="Y",INDEX('Evidence Register'!$H$6:$H$13,MATCH(D118&amp;"|"&amp;TEXT(C118,"YYYY-MM-DD"),'Evidence Register'!$P$6:$P$13,0)),"")</f>
        <v/>
      </c>
      <c r="P118" s="17">
        <f>IF(J118="Y",INDEX('Evidence Register'!$I$6:$I$13,MATCH(D118&amp;"|"&amp;TEXT(C118,"YYYY-MM-DD"),'Evidence Register'!$P$6:$P$13,0)),"")</f>
        <v/>
      </c>
      <c r="Q118" s="17">
        <f>IF(COUNTIF('Src_Offers'!$A$6:$A$1138,B118)=1,"FOUND","MISSING")</f>
        <v/>
      </c>
      <c r="R118" s="17">
        <f>IF(J118="N","NOT TESTED",IF(AND(C118=L118,F118=M118,G118=N118,H118=O118),"MATCH","MISMATCH"))</f>
        <v/>
      </c>
      <c r="S118" s="17">
        <f>IF(J118="N","NOT INDEPENDENTLY VERIFIED - PDF NOT SUPPLIED",IF(P118="N","FAIL - COVER SHEET ONLY",IF(OR(Q118="MISSING",R118="MISMATCH"),"EXCEPTION - SUPPORT PRESENT / EVENT INTEGRITY","PASS - SUPPORT VERIFIED")))</f>
        <v/>
      </c>
      <c r="T118" s="17" t="inlineStr">
        <is>
          <t>skip/offer registers; named justification PDFs</t>
        </is>
      </c>
    </row>
    <row r="119">
      <c r="A119" s="21">
        <f>'Src_Skips'!A119</f>
        <v/>
      </c>
      <c r="B119" s="21">
        <f>'Src_Skips'!B119</f>
        <v/>
      </c>
      <c r="C119" s="21">
        <f>'Src_Skips'!C119</f>
        <v/>
      </c>
      <c r="D119" s="21">
        <f>'Src_Skips'!D119</f>
        <v/>
      </c>
      <c r="E119" s="21">
        <f>IFERROR(INDEX('Src_Applicants'!$D$6:$D$2915,MATCH(D119,'Src_Applicants'!$A$6:$A$2915,0))&amp;" "&amp;INDEX('Src_Applicants'!$C$6:$C$2915,MATCH(D119,'Src_Applicants'!$A$6:$A$2915,0)),"NOT FOUND")</f>
        <v/>
      </c>
      <c r="F119" s="21">
        <f>'Src_Skips'!F119</f>
        <v/>
      </c>
      <c r="G119" s="21">
        <f>'Src_Skips'!G119</f>
        <v/>
      </c>
      <c r="H119" s="21">
        <f>'Src_Skips'!I119</f>
        <v/>
      </c>
      <c r="I119" s="21">
        <f>'Src_Skips'!K119</f>
        <v/>
      </c>
      <c r="J119" s="21">
        <f>IF(COUNTIFS('Evidence Register'!$P$6:$P$13,D119&amp;"|"&amp;TEXT(C119,"YYYY-MM-DD"),'Evidence Register'!$A$6:$A$13,"Skip file")&gt;0,"Y","N")</f>
        <v/>
      </c>
      <c r="K119" s="21">
        <f>IF(J119="Y",INDEX('Evidence Register'!$C$6:$C$13,MATCH(D119&amp;"|"&amp;TEXT(C119,"YYYY-MM-DD"),'Evidence Register'!$P$6:$P$13,0)),"")</f>
        <v/>
      </c>
      <c r="L119" s="21">
        <f>IF(J119="Y",INDEX('Evidence Register'!$E$6:$E$13,MATCH(D119&amp;"|"&amp;TEXT(C119,"YYYY-MM-DD"),'Evidence Register'!$P$6:$P$13,0)),"")</f>
        <v/>
      </c>
      <c r="M119" s="21">
        <f>IF(J119="Y",INDEX('Evidence Register'!$F$6:$F$13,MATCH(D119&amp;"|"&amp;TEXT(C119,"YYYY-MM-DD"),'Evidence Register'!$P$6:$P$13,0)),"")</f>
        <v/>
      </c>
      <c r="N119" s="21">
        <f>IF(J119="Y",INDEX('Evidence Register'!$G$6:$G$13,MATCH(D119&amp;"|"&amp;TEXT(C119,"YYYY-MM-DD"),'Evidence Register'!$P$6:$P$13,0)),"")</f>
        <v/>
      </c>
      <c r="O119" s="21">
        <f>IF(J119="Y",INDEX('Evidence Register'!$H$6:$H$13,MATCH(D119&amp;"|"&amp;TEXT(C119,"YYYY-MM-DD"),'Evidence Register'!$P$6:$P$13,0)),"")</f>
        <v/>
      </c>
      <c r="P119" s="21">
        <f>IF(J119="Y",INDEX('Evidence Register'!$I$6:$I$13,MATCH(D119&amp;"|"&amp;TEXT(C119,"YYYY-MM-DD"),'Evidence Register'!$P$6:$P$13,0)),"")</f>
        <v/>
      </c>
      <c r="Q119" s="21">
        <f>IF(COUNTIF('Src_Offers'!$A$6:$A$1138,B119)=1,"FOUND","MISSING")</f>
        <v/>
      </c>
      <c r="R119" s="21">
        <f>IF(J119="N","NOT TESTED",IF(AND(C119=L119,F119=M119,G119=N119,H119=O119),"MATCH","MISMATCH"))</f>
        <v/>
      </c>
      <c r="S119" s="21">
        <f>IF(J119="N","NOT INDEPENDENTLY VERIFIED - PDF NOT SUPPLIED",IF(P119="N","FAIL - COVER SHEET ONLY",IF(OR(Q119="MISSING",R119="MISMATCH"),"EXCEPTION - SUPPORT PRESENT / EVENT INTEGRITY","PASS - SUPPORT VERIFIED")))</f>
        <v/>
      </c>
      <c r="T119" s="21" t="inlineStr">
        <is>
          <t>skip/offer registers; named justification PDFs</t>
        </is>
      </c>
    </row>
    <row r="120">
      <c r="A120" s="17">
        <f>'Src_Skips'!A120</f>
        <v/>
      </c>
      <c r="B120" s="17">
        <f>'Src_Skips'!B120</f>
        <v/>
      </c>
      <c r="C120" s="17">
        <f>'Src_Skips'!C120</f>
        <v/>
      </c>
      <c r="D120" s="17">
        <f>'Src_Skips'!D120</f>
        <v/>
      </c>
      <c r="E120" s="17">
        <f>IFERROR(INDEX('Src_Applicants'!$D$6:$D$2915,MATCH(D120,'Src_Applicants'!$A$6:$A$2915,0))&amp;" "&amp;INDEX('Src_Applicants'!$C$6:$C$2915,MATCH(D120,'Src_Applicants'!$A$6:$A$2915,0)),"NOT FOUND")</f>
        <v/>
      </c>
      <c r="F120" s="17">
        <f>'Src_Skips'!F120</f>
        <v/>
      </c>
      <c r="G120" s="17">
        <f>'Src_Skips'!G120</f>
        <v/>
      </c>
      <c r="H120" s="17">
        <f>'Src_Skips'!I120</f>
        <v/>
      </c>
      <c r="I120" s="17">
        <f>'Src_Skips'!K120</f>
        <v/>
      </c>
      <c r="J120" s="17">
        <f>IF(COUNTIFS('Evidence Register'!$P$6:$P$13,D120&amp;"|"&amp;TEXT(C120,"YYYY-MM-DD"),'Evidence Register'!$A$6:$A$13,"Skip file")&gt;0,"Y","N")</f>
        <v/>
      </c>
      <c r="K120" s="17">
        <f>IF(J120="Y",INDEX('Evidence Register'!$C$6:$C$13,MATCH(D120&amp;"|"&amp;TEXT(C120,"YYYY-MM-DD"),'Evidence Register'!$P$6:$P$13,0)),"")</f>
        <v/>
      </c>
      <c r="L120" s="17">
        <f>IF(J120="Y",INDEX('Evidence Register'!$E$6:$E$13,MATCH(D120&amp;"|"&amp;TEXT(C120,"YYYY-MM-DD"),'Evidence Register'!$P$6:$P$13,0)),"")</f>
        <v/>
      </c>
      <c r="M120" s="17">
        <f>IF(J120="Y",INDEX('Evidence Register'!$F$6:$F$13,MATCH(D120&amp;"|"&amp;TEXT(C120,"YYYY-MM-DD"),'Evidence Register'!$P$6:$P$13,0)),"")</f>
        <v/>
      </c>
      <c r="N120" s="17">
        <f>IF(J120="Y",INDEX('Evidence Register'!$G$6:$G$13,MATCH(D120&amp;"|"&amp;TEXT(C120,"YYYY-MM-DD"),'Evidence Register'!$P$6:$P$13,0)),"")</f>
        <v/>
      </c>
      <c r="O120" s="17">
        <f>IF(J120="Y",INDEX('Evidence Register'!$H$6:$H$13,MATCH(D120&amp;"|"&amp;TEXT(C120,"YYYY-MM-DD"),'Evidence Register'!$P$6:$P$13,0)),"")</f>
        <v/>
      </c>
      <c r="P120" s="17">
        <f>IF(J120="Y",INDEX('Evidence Register'!$I$6:$I$13,MATCH(D120&amp;"|"&amp;TEXT(C120,"YYYY-MM-DD"),'Evidence Register'!$P$6:$P$13,0)),"")</f>
        <v/>
      </c>
      <c r="Q120" s="17">
        <f>IF(COUNTIF('Src_Offers'!$A$6:$A$1138,B120)=1,"FOUND","MISSING")</f>
        <v/>
      </c>
      <c r="R120" s="17">
        <f>IF(J120="N","NOT TESTED",IF(AND(C120=L120,F120=M120,G120=N120,H120=O120),"MATCH","MISMATCH"))</f>
        <v/>
      </c>
      <c r="S120" s="17">
        <f>IF(J120="N","NOT INDEPENDENTLY VERIFIED - PDF NOT SUPPLIED",IF(P120="N","FAIL - COVER SHEET ONLY",IF(OR(Q120="MISSING",R120="MISMATCH"),"EXCEPTION - SUPPORT PRESENT / EVENT INTEGRITY","PASS - SUPPORT VERIFIED")))</f>
        <v/>
      </c>
      <c r="T120" s="17" t="inlineStr">
        <is>
          <t>skip/offer registers; named justification PDFs</t>
        </is>
      </c>
    </row>
    <row r="121">
      <c r="A121" s="21">
        <f>'Src_Skips'!A121</f>
        <v/>
      </c>
      <c r="B121" s="21">
        <f>'Src_Skips'!B121</f>
        <v/>
      </c>
      <c r="C121" s="21">
        <f>'Src_Skips'!C121</f>
        <v/>
      </c>
      <c r="D121" s="21">
        <f>'Src_Skips'!D121</f>
        <v/>
      </c>
      <c r="E121" s="21">
        <f>IFERROR(INDEX('Src_Applicants'!$D$6:$D$2915,MATCH(D121,'Src_Applicants'!$A$6:$A$2915,0))&amp;" "&amp;INDEX('Src_Applicants'!$C$6:$C$2915,MATCH(D121,'Src_Applicants'!$A$6:$A$2915,0)),"NOT FOUND")</f>
        <v/>
      </c>
      <c r="F121" s="21">
        <f>'Src_Skips'!F121</f>
        <v/>
      </c>
      <c r="G121" s="21">
        <f>'Src_Skips'!G121</f>
        <v/>
      </c>
      <c r="H121" s="21">
        <f>'Src_Skips'!I121</f>
        <v/>
      </c>
      <c r="I121" s="21">
        <f>'Src_Skips'!K121</f>
        <v/>
      </c>
      <c r="J121" s="21">
        <f>IF(COUNTIFS('Evidence Register'!$P$6:$P$13,D121&amp;"|"&amp;TEXT(C121,"YYYY-MM-DD"),'Evidence Register'!$A$6:$A$13,"Skip file")&gt;0,"Y","N")</f>
        <v/>
      </c>
      <c r="K121" s="21">
        <f>IF(J121="Y",INDEX('Evidence Register'!$C$6:$C$13,MATCH(D121&amp;"|"&amp;TEXT(C121,"YYYY-MM-DD"),'Evidence Register'!$P$6:$P$13,0)),"")</f>
        <v/>
      </c>
      <c r="L121" s="21">
        <f>IF(J121="Y",INDEX('Evidence Register'!$E$6:$E$13,MATCH(D121&amp;"|"&amp;TEXT(C121,"YYYY-MM-DD"),'Evidence Register'!$P$6:$P$13,0)),"")</f>
        <v/>
      </c>
      <c r="M121" s="21">
        <f>IF(J121="Y",INDEX('Evidence Register'!$F$6:$F$13,MATCH(D121&amp;"|"&amp;TEXT(C121,"YYYY-MM-DD"),'Evidence Register'!$P$6:$P$13,0)),"")</f>
        <v/>
      </c>
      <c r="N121" s="21">
        <f>IF(J121="Y",INDEX('Evidence Register'!$G$6:$G$13,MATCH(D121&amp;"|"&amp;TEXT(C121,"YYYY-MM-DD"),'Evidence Register'!$P$6:$P$13,0)),"")</f>
        <v/>
      </c>
      <c r="O121" s="21">
        <f>IF(J121="Y",INDEX('Evidence Register'!$H$6:$H$13,MATCH(D121&amp;"|"&amp;TEXT(C121,"YYYY-MM-DD"),'Evidence Register'!$P$6:$P$13,0)),"")</f>
        <v/>
      </c>
      <c r="P121" s="21">
        <f>IF(J121="Y",INDEX('Evidence Register'!$I$6:$I$13,MATCH(D121&amp;"|"&amp;TEXT(C121,"YYYY-MM-DD"),'Evidence Register'!$P$6:$P$13,0)),"")</f>
        <v/>
      </c>
      <c r="Q121" s="21">
        <f>IF(COUNTIF('Src_Offers'!$A$6:$A$1138,B121)=1,"FOUND","MISSING")</f>
        <v/>
      </c>
      <c r="R121" s="21">
        <f>IF(J121="N","NOT TESTED",IF(AND(C121=L121,F121=M121,G121=N121,H121=O121),"MATCH","MISMATCH"))</f>
        <v/>
      </c>
      <c r="S121" s="21">
        <f>IF(J121="N","NOT INDEPENDENTLY VERIFIED - PDF NOT SUPPLIED",IF(P121="N","FAIL - COVER SHEET ONLY",IF(OR(Q121="MISSING",R121="MISMATCH"),"EXCEPTION - SUPPORT PRESENT / EVENT INTEGRITY","PASS - SUPPORT VERIFIED")))</f>
        <v/>
      </c>
      <c r="T121" s="21" t="inlineStr">
        <is>
          <t>skip/offer registers; named justification PDFs</t>
        </is>
      </c>
    </row>
    <row r="122">
      <c r="A122" s="17">
        <f>'Src_Skips'!A122</f>
        <v/>
      </c>
      <c r="B122" s="17">
        <f>'Src_Skips'!B122</f>
        <v/>
      </c>
      <c r="C122" s="17">
        <f>'Src_Skips'!C122</f>
        <v/>
      </c>
      <c r="D122" s="17">
        <f>'Src_Skips'!D122</f>
        <v/>
      </c>
      <c r="E122" s="17">
        <f>IFERROR(INDEX('Src_Applicants'!$D$6:$D$2915,MATCH(D122,'Src_Applicants'!$A$6:$A$2915,0))&amp;" "&amp;INDEX('Src_Applicants'!$C$6:$C$2915,MATCH(D122,'Src_Applicants'!$A$6:$A$2915,0)),"NOT FOUND")</f>
        <v/>
      </c>
      <c r="F122" s="17">
        <f>'Src_Skips'!F122</f>
        <v/>
      </c>
      <c r="G122" s="17">
        <f>'Src_Skips'!G122</f>
        <v/>
      </c>
      <c r="H122" s="17">
        <f>'Src_Skips'!I122</f>
        <v/>
      </c>
      <c r="I122" s="17">
        <f>'Src_Skips'!K122</f>
        <v/>
      </c>
      <c r="J122" s="17">
        <f>IF(COUNTIFS('Evidence Register'!$P$6:$P$13,D122&amp;"|"&amp;TEXT(C122,"YYYY-MM-DD"),'Evidence Register'!$A$6:$A$13,"Skip file")&gt;0,"Y","N")</f>
        <v/>
      </c>
      <c r="K122" s="17">
        <f>IF(J122="Y",INDEX('Evidence Register'!$C$6:$C$13,MATCH(D122&amp;"|"&amp;TEXT(C122,"YYYY-MM-DD"),'Evidence Register'!$P$6:$P$13,0)),"")</f>
        <v/>
      </c>
      <c r="L122" s="17">
        <f>IF(J122="Y",INDEX('Evidence Register'!$E$6:$E$13,MATCH(D122&amp;"|"&amp;TEXT(C122,"YYYY-MM-DD"),'Evidence Register'!$P$6:$P$13,0)),"")</f>
        <v/>
      </c>
      <c r="M122" s="17">
        <f>IF(J122="Y",INDEX('Evidence Register'!$F$6:$F$13,MATCH(D122&amp;"|"&amp;TEXT(C122,"YYYY-MM-DD"),'Evidence Register'!$P$6:$P$13,0)),"")</f>
        <v/>
      </c>
      <c r="N122" s="17">
        <f>IF(J122="Y",INDEX('Evidence Register'!$G$6:$G$13,MATCH(D122&amp;"|"&amp;TEXT(C122,"YYYY-MM-DD"),'Evidence Register'!$P$6:$P$13,0)),"")</f>
        <v/>
      </c>
      <c r="O122" s="17">
        <f>IF(J122="Y",INDEX('Evidence Register'!$H$6:$H$13,MATCH(D122&amp;"|"&amp;TEXT(C122,"YYYY-MM-DD"),'Evidence Register'!$P$6:$P$13,0)),"")</f>
        <v/>
      </c>
      <c r="P122" s="17">
        <f>IF(J122="Y",INDEX('Evidence Register'!$I$6:$I$13,MATCH(D122&amp;"|"&amp;TEXT(C122,"YYYY-MM-DD"),'Evidence Register'!$P$6:$P$13,0)),"")</f>
        <v/>
      </c>
      <c r="Q122" s="17">
        <f>IF(COUNTIF('Src_Offers'!$A$6:$A$1138,B122)=1,"FOUND","MISSING")</f>
        <v/>
      </c>
      <c r="R122" s="17">
        <f>IF(J122="N","NOT TESTED",IF(AND(C122=L122,F122=M122,G122=N122,H122=O122),"MATCH","MISMATCH"))</f>
        <v/>
      </c>
      <c r="S122" s="17">
        <f>IF(J122="N","NOT INDEPENDENTLY VERIFIED - PDF NOT SUPPLIED",IF(P122="N","FAIL - COVER SHEET ONLY",IF(OR(Q122="MISSING",R122="MISMATCH"),"EXCEPTION - SUPPORT PRESENT / EVENT INTEGRITY","PASS - SUPPORT VERIFIED")))</f>
        <v/>
      </c>
      <c r="T122" s="17" t="inlineStr">
        <is>
          <t>skip/offer registers; named justification PDFs</t>
        </is>
      </c>
    </row>
    <row r="123">
      <c r="A123" s="21">
        <f>'Src_Skips'!A123</f>
        <v/>
      </c>
      <c r="B123" s="21">
        <f>'Src_Skips'!B123</f>
        <v/>
      </c>
      <c r="C123" s="21">
        <f>'Src_Skips'!C123</f>
        <v/>
      </c>
      <c r="D123" s="21">
        <f>'Src_Skips'!D123</f>
        <v/>
      </c>
      <c r="E123" s="21">
        <f>IFERROR(INDEX('Src_Applicants'!$D$6:$D$2915,MATCH(D123,'Src_Applicants'!$A$6:$A$2915,0))&amp;" "&amp;INDEX('Src_Applicants'!$C$6:$C$2915,MATCH(D123,'Src_Applicants'!$A$6:$A$2915,0)),"NOT FOUND")</f>
        <v/>
      </c>
      <c r="F123" s="21">
        <f>'Src_Skips'!F123</f>
        <v/>
      </c>
      <c r="G123" s="21">
        <f>'Src_Skips'!G123</f>
        <v/>
      </c>
      <c r="H123" s="21">
        <f>'Src_Skips'!I123</f>
        <v/>
      </c>
      <c r="I123" s="21">
        <f>'Src_Skips'!K123</f>
        <v/>
      </c>
      <c r="J123" s="21">
        <f>IF(COUNTIFS('Evidence Register'!$P$6:$P$13,D123&amp;"|"&amp;TEXT(C123,"YYYY-MM-DD"),'Evidence Register'!$A$6:$A$13,"Skip file")&gt;0,"Y","N")</f>
        <v/>
      </c>
      <c r="K123" s="21">
        <f>IF(J123="Y",INDEX('Evidence Register'!$C$6:$C$13,MATCH(D123&amp;"|"&amp;TEXT(C123,"YYYY-MM-DD"),'Evidence Register'!$P$6:$P$13,0)),"")</f>
        <v/>
      </c>
      <c r="L123" s="21">
        <f>IF(J123="Y",INDEX('Evidence Register'!$E$6:$E$13,MATCH(D123&amp;"|"&amp;TEXT(C123,"YYYY-MM-DD"),'Evidence Register'!$P$6:$P$13,0)),"")</f>
        <v/>
      </c>
      <c r="M123" s="21">
        <f>IF(J123="Y",INDEX('Evidence Register'!$F$6:$F$13,MATCH(D123&amp;"|"&amp;TEXT(C123,"YYYY-MM-DD"),'Evidence Register'!$P$6:$P$13,0)),"")</f>
        <v/>
      </c>
      <c r="N123" s="21">
        <f>IF(J123="Y",INDEX('Evidence Register'!$G$6:$G$13,MATCH(D123&amp;"|"&amp;TEXT(C123,"YYYY-MM-DD"),'Evidence Register'!$P$6:$P$13,0)),"")</f>
        <v/>
      </c>
      <c r="O123" s="21">
        <f>IF(J123="Y",INDEX('Evidence Register'!$H$6:$H$13,MATCH(D123&amp;"|"&amp;TEXT(C123,"YYYY-MM-DD"),'Evidence Register'!$P$6:$P$13,0)),"")</f>
        <v/>
      </c>
      <c r="P123" s="21">
        <f>IF(J123="Y",INDEX('Evidence Register'!$I$6:$I$13,MATCH(D123&amp;"|"&amp;TEXT(C123,"YYYY-MM-DD"),'Evidence Register'!$P$6:$P$13,0)),"")</f>
        <v/>
      </c>
      <c r="Q123" s="21">
        <f>IF(COUNTIF('Src_Offers'!$A$6:$A$1138,B123)=1,"FOUND","MISSING")</f>
        <v/>
      </c>
      <c r="R123" s="21">
        <f>IF(J123="N","NOT TESTED",IF(AND(C123=L123,F123=M123,G123=N123,H123=O123),"MATCH","MISMATCH"))</f>
        <v/>
      </c>
      <c r="S123" s="21">
        <f>IF(J123="N","NOT INDEPENDENTLY VERIFIED - PDF NOT SUPPLIED",IF(P123="N","FAIL - COVER SHEET ONLY",IF(OR(Q123="MISSING",R123="MISMATCH"),"EXCEPTION - SUPPORT PRESENT / EVENT INTEGRITY","PASS - SUPPORT VERIFIED")))</f>
        <v/>
      </c>
      <c r="T123" s="21" t="inlineStr">
        <is>
          <t>skip/offer registers; named justification PDFs</t>
        </is>
      </c>
    </row>
    <row r="124">
      <c r="A124" s="17">
        <f>'Src_Skips'!A124</f>
        <v/>
      </c>
      <c r="B124" s="17">
        <f>'Src_Skips'!B124</f>
        <v/>
      </c>
      <c r="C124" s="17">
        <f>'Src_Skips'!C124</f>
        <v/>
      </c>
      <c r="D124" s="17">
        <f>'Src_Skips'!D124</f>
        <v/>
      </c>
      <c r="E124" s="17">
        <f>IFERROR(INDEX('Src_Applicants'!$D$6:$D$2915,MATCH(D124,'Src_Applicants'!$A$6:$A$2915,0))&amp;" "&amp;INDEX('Src_Applicants'!$C$6:$C$2915,MATCH(D124,'Src_Applicants'!$A$6:$A$2915,0)),"NOT FOUND")</f>
        <v/>
      </c>
      <c r="F124" s="17">
        <f>'Src_Skips'!F124</f>
        <v/>
      </c>
      <c r="G124" s="17">
        <f>'Src_Skips'!G124</f>
        <v/>
      </c>
      <c r="H124" s="17">
        <f>'Src_Skips'!I124</f>
        <v/>
      </c>
      <c r="I124" s="17">
        <f>'Src_Skips'!K124</f>
        <v/>
      </c>
      <c r="J124" s="17">
        <f>IF(COUNTIFS('Evidence Register'!$P$6:$P$13,D124&amp;"|"&amp;TEXT(C124,"YYYY-MM-DD"),'Evidence Register'!$A$6:$A$13,"Skip file")&gt;0,"Y","N")</f>
        <v/>
      </c>
      <c r="K124" s="17">
        <f>IF(J124="Y",INDEX('Evidence Register'!$C$6:$C$13,MATCH(D124&amp;"|"&amp;TEXT(C124,"YYYY-MM-DD"),'Evidence Register'!$P$6:$P$13,0)),"")</f>
        <v/>
      </c>
      <c r="L124" s="17">
        <f>IF(J124="Y",INDEX('Evidence Register'!$E$6:$E$13,MATCH(D124&amp;"|"&amp;TEXT(C124,"YYYY-MM-DD"),'Evidence Register'!$P$6:$P$13,0)),"")</f>
        <v/>
      </c>
      <c r="M124" s="17">
        <f>IF(J124="Y",INDEX('Evidence Register'!$F$6:$F$13,MATCH(D124&amp;"|"&amp;TEXT(C124,"YYYY-MM-DD"),'Evidence Register'!$P$6:$P$13,0)),"")</f>
        <v/>
      </c>
      <c r="N124" s="17">
        <f>IF(J124="Y",INDEX('Evidence Register'!$G$6:$G$13,MATCH(D124&amp;"|"&amp;TEXT(C124,"YYYY-MM-DD"),'Evidence Register'!$P$6:$P$13,0)),"")</f>
        <v/>
      </c>
      <c r="O124" s="17">
        <f>IF(J124="Y",INDEX('Evidence Register'!$H$6:$H$13,MATCH(D124&amp;"|"&amp;TEXT(C124,"YYYY-MM-DD"),'Evidence Register'!$P$6:$P$13,0)),"")</f>
        <v/>
      </c>
      <c r="P124" s="17">
        <f>IF(J124="Y",INDEX('Evidence Register'!$I$6:$I$13,MATCH(D124&amp;"|"&amp;TEXT(C124,"YYYY-MM-DD"),'Evidence Register'!$P$6:$P$13,0)),"")</f>
        <v/>
      </c>
      <c r="Q124" s="17">
        <f>IF(COUNTIF('Src_Offers'!$A$6:$A$1138,B124)=1,"FOUND","MISSING")</f>
        <v/>
      </c>
      <c r="R124" s="17">
        <f>IF(J124="N","NOT TESTED",IF(AND(C124=L124,F124=M124,G124=N124,H124=O124),"MATCH","MISMATCH"))</f>
        <v/>
      </c>
      <c r="S124" s="17">
        <f>IF(J124="N","NOT INDEPENDENTLY VERIFIED - PDF NOT SUPPLIED",IF(P124="N","FAIL - COVER SHEET ONLY",IF(OR(Q124="MISSING",R124="MISMATCH"),"EXCEPTION - SUPPORT PRESENT / EVENT INTEGRITY","PASS - SUPPORT VERIFIED")))</f>
        <v/>
      </c>
      <c r="T124" s="17" t="inlineStr">
        <is>
          <t>skip/offer registers; named justification PDFs</t>
        </is>
      </c>
    </row>
    <row r="125">
      <c r="A125" s="21">
        <f>'Src_Skips'!A125</f>
        <v/>
      </c>
      <c r="B125" s="21">
        <f>'Src_Skips'!B125</f>
        <v/>
      </c>
      <c r="C125" s="21">
        <f>'Src_Skips'!C125</f>
        <v/>
      </c>
      <c r="D125" s="21">
        <f>'Src_Skips'!D125</f>
        <v/>
      </c>
      <c r="E125" s="21">
        <f>IFERROR(INDEX('Src_Applicants'!$D$6:$D$2915,MATCH(D125,'Src_Applicants'!$A$6:$A$2915,0))&amp;" "&amp;INDEX('Src_Applicants'!$C$6:$C$2915,MATCH(D125,'Src_Applicants'!$A$6:$A$2915,0)),"NOT FOUND")</f>
        <v/>
      </c>
      <c r="F125" s="21">
        <f>'Src_Skips'!F125</f>
        <v/>
      </c>
      <c r="G125" s="21">
        <f>'Src_Skips'!G125</f>
        <v/>
      </c>
      <c r="H125" s="21">
        <f>'Src_Skips'!I125</f>
        <v/>
      </c>
      <c r="I125" s="21">
        <f>'Src_Skips'!K125</f>
        <v/>
      </c>
      <c r="J125" s="21">
        <f>IF(COUNTIFS('Evidence Register'!$P$6:$P$13,D125&amp;"|"&amp;TEXT(C125,"YYYY-MM-DD"),'Evidence Register'!$A$6:$A$13,"Skip file")&gt;0,"Y","N")</f>
        <v/>
      </c>
      <c r="K125" s="21">
        <f>IF(J125="Y",INDEX('Evidence Register'!$C$6:$C$13,MATCH(D125&amp;"|"&amp;TEXT(C125,"YYYY-MM-DD"),'Evidence Register'!$P$6:$P$13,0)),"")</f>
        <v/>
      </c>
      <c r="L125" s="21">
        <f>IF(J125="Y",INDEX('Evidence Register'!$E$6:$E$13,MATCH(D125&amp;"|"&amp;TEXT(C125,"YYYY-MM-DD"),'Evidence Register'!$P$6:$P$13,0)),"")</f>
        <v/>
      </c>
      <c r="M125" s="21">
        <f>IF(J125="Y",INDEX('Evidence Register'!$F$6:$F$13,MATCH(D125&amp;"|"&amp;TEXT(C125,"YYYY-MM-DD"),'Evidence Register'!$P$6:$P$13,0)),"")</f>
        <v/>
      </c>
      <c r="N125" s="21">
        <f>IF(J125="Y",INDEX('Evidence Register'!$G$6:$G$13,MATCH(D125&amp;"|"&amp;TEXT(C125,"YYYY-MM-DD"),'Evidence Register'!$P$6:$P$13,0)),"")</f>
        <v/>
      </c>
      <c r="O125" s="21">
        <f>IF(J125="Y",INDEX('Evidence Register'!$H$6:$H$13,MATCH(D125&amp;"|"&amp;TEXT(C125,"YYYY-MM-DD"),'Evidence Register'!$P$6:$P$13,0)),"")</f>
        <v/>
      </c>
      <c r="P125" s="21">
        <f>IF(J125="Y",INDEX('Evidence Register'!$I$6:$I$13,MATCH(D125&amp;"|"&amp;TEXT(C125,"YYYY-MM-DD"),'Evidence Register'!$P$6:$P$13,0)),"")</f>
        <v/>
      </c>
      <c r="Q125" s="21">
        <f>IF(COUNTIF('Src_Offers'!$A$6:$A$1138,B125)=1,"FOUND","MISSING")</f>
        <v/>
      </c>
      <c r="R125" s="21">
        <f>IF(J125="N","NOT TESTED",IF(AND(C125=L125,F125=M125,G125=N125,H125=O125),"MATCH","MISMATCH"))</f>
        <v/>
      </c>
      <c r="S125" s="21">
        <f>IF(J125="N","NOT INDEPENDENTLY VERIFIED - PDF NOT SUPPLIED",IF(P125="N","FAIL - COVER SHEET ONLY",IF(OR(Q125="MISSING",R125="MISMATCH"),"EXCEPTION - SUPPORT PRESENT / EVENT INTEGRITY","PASS - SUPPORT VERIFIED")))</f>
        <v/>
      </c>
      <c r="T125" s="21" t="inlineStr">
        <is>
          <t>skip/offer registers; named justification PDFs</t>
        </is>
      </c>
    </row>
    <row r="126">
      <c r="A126" s="17">
        <f>'Src_Skips'!A126</f>
        <v/>
      </c>
      <c r="B126" s="17">
        <f>'Src_Skips'!B126</f>
        <v/>
      </c>
      <c r="C126" s="17">
        <f>'Src_Skips'!C126</f>
        <v/>
      </c>
      <c r="D126" s="17">
        <f>'Src_Skips'!D126</f>
        <v/>
      </c>
      <c r="E126" s="17">
        <f>IFERROR(INDEX('Src_Applicants'!$D$6:$D$2915,MATCH(D126,'Src_Applicants'!$A$6:$A$2915,0))&amp;" "&amp;INDEX('Src_Applicants'!$C$6:$C$2915,MATCH(D126,'Src_Applicants'!$A$6:$A$2915,0)),"NOT FOUND")</f>
        <v/>
      </c>
      <c r="F126" s="17">
        <f>'Src_Skips'!F126</f>
        <v/>
      </c>
      <c r="G126" s="17">
        <f>'Src_Skips'!G126</f>
        <v/>
      </c>
      <c r="H126" s="17">
        <f>'Src_Skips'!I126</f>
        <v/>
      </c>
      <c r="I126" s="17">
        <f>'Src_Skips'!K126</f>
        <v/>
      </c>
      <c r="J126" s="17">
        <f>IF(COUNTIFS('Evidence Register'!$P$6:$P$13,D126&amp;"|"&amp;TEXT(C126,"YYYY-MM-DD"),'Evidence Register'!$A$6:$A$13,"Skip file")&gt;0,"Y","N")</f>
        <v/>
      </c>
      <c r="K126" s="17">
        <f>IF(J126="Y",INDEX('Evidence Register'!$C$6:$C$13,MATCH(D126&amp;"|"&amp;TEXT(C126,"YYYY-MM-DD"),'Evidence Register'!$P$6:$P$13,0)),"")</f>
        <v/>
      </c>
      <c r="L126" s="17">
        <f>IF(J126="Y",INDEX('Evidence Register'!$E$6:$E$13,MATCH(D126&amp;"|"&amp;TEXT(C126,"YYYY-MM-DD"),'Evidence Register'!$P$6:$P$13,0)),"")</f>
        <v/>
      </c>
      <c r="M126" s="17">
        <f>IF(J126="Y",INDEX('Evidence Register'!$F$6:$F$13,MATCH(D126&amp;"|"&amp;TEXT(C126,"YYYY-MM-DD"),'Evidence Register'!$P$6:$P$13,0)),"")</f>
        <v/>
      </c>
      <c r="N126" s="17">
        <f>IF(J126="Y",INDEX('Evidence Register'!$G$6:$G$13,MATCH(D126&amp;"|"&amp;TEXT(C126,"YYYY-MM-DD"),'Evidence Register'!$P$6:$P$13,0)),"")</f>
        <v/>
      </c>
      <c r="O126" s="17">
        <f>IF(J126="Y",INDEX('Evidence Register'!$H$6:$H$13,MATCH(D126&amp;"|"&amp;TEXT(C126,"YYYY-MM-DD"),'Evidence Register'!$P$6:$P$13,0)),"")</f>
        <v/>
      </c>
      <c r="P126" s="17">
        <f>IF(J126="Y",INDEX('Evidence Register'!$I$6:$I$13,MATCH(D126&amp;"|"&amp;TEXT(C126,"YYYY-MM-DD"),'Evidence Register'!$P$6:$P$13,0)),"")</f>
        <v/>
      </c>
      <c r="Q126" s="17">
        <f>IF(COUNTIF('Src_Offers'!$A$6:$A$1138,B126)=1,"FOUND","MISSING")</f>
        <v/>
      </c>
      <c r="R126" s="17">
        <f>IF(J126="N","NOT TESTED",IF(AND(C126=L126,F126=M126,G126=N126,H126=O126),"MATCH","MISMATCH"))</f>
        <v/>
      </c>
      <c r="S126" s="17">
        <f>IF(J126="N","NOT INDEPENDENTLY VERIFIED - PDF NOT SUPPLIED",IF(P126="N","FAIL - COVER SHEET ONLY",IF(OR(Q126="MISSING",R126="MISMATCH"),"EXCEPTION - SUPPORT PRESENT / EVENT INTEGRITY","PASS - SUPPORT VERIFIED")))</f>
        <v/>
      </c>
      <c r="T126" s="17" t="inlineStr">
        <is>
          <t>skip/offer registers; named justification PDFs</t>
        </is>
      </c>
    </row>
    <row r="127">
      <c r="A127" s="21">
        <f>'Src_Skips'!A127</f>
        <v/>
      </c>
      <c r="B127" s="21">
        <f>'Src_Skips'!B127</f>
        <v/>
      </c>
      <c r="C127" s="21">
        <f>'Src_Skips'!C127</f>
        <v/>
      </c>
      <c r="D127" s="21">
        <f>'Src_Skips'!D127</f>
        <v/>
      </c>
      <c r="E127" s="21">
        <f>IFERROR(INDEX('Src_Applicants'!$D$6:$D$2915,MATCH(D127,'Src_Applicants'!$A$6:$A$2915,0))&amp;" "&amp;INDEX('Src_Applicants'!$C$6:$C$2915,MATCH(D127,'Src_Applicants'!$A$6:$A$2915,0)),"NOT FOUND")</f>
        <v/>
      </c>
      <c r="F127" s="21">
        <f>'Src_Skips'!F127</f>
        <v/>
      </c>
      <c r="G127" s="21">
        <f>'Src_Skips'!G127</f>
        <v/>
      </c>
      <c r="H127" s="21">
        <f>'Src_Skips'!I127</f>
        <v/>
      </c>
      <c r="I127" s="21">
        <f>'Src_Skips'!K127</f>
        <v/>
      </c>
      <c r="J127" s="21">
        <f>IF(COUNTIFS('Evidence Register'!$P$6:$P$13,D127&amp;"|"&amp;TEXT(C127,"YYYY-MM-DD"),'Evidence Register'!$A$6:$A$13,"Skip file")&gt;0,"Y","N")</f>
        <v/>
      </c>
      <c r="K127" s="21">
        <f>IF(J127="Y",INDEX('Evidence Register'!$C$6:$C$13,MATCH(D127&amp;"|"&amp;TEXT(C127,"YYYY-MM-DD"),'Evidence Register'!$P$6:$P$13,0)),"")</f>
        <v/>
      </c>
      <c r="L127" s="21">
        <f>IF(J127="Y",INDEX('Evidence Register'!$E$6:$E$13,MATCH(D127&amp;"|"&amp;TEXT(C127,"YYYY-MM-DD"),'Evidence Register'!$P$6:$P$13,0)),"")</f>
        <v/>
      </c>
      <c r="M127" s="21">
        <f>IF(J127="Y",INDEX('Evidence Register'!$F$6:$F$13,MATCH(D127&amp;"|"&amp;TEXT(C127,"YYYY-MM-DD"),'Evidence Register'!$P$6:$P$13,0)),"")</f>
        <v/>
      </c>
      <c r="N127" s="21">
        <f>IF(J127="Y",INDEX('Evidence Register'!$G$6:$G$13,MATCH(D127&amp;"|"&amp;TEXT(C127,"YYYY-MM-DD"),'Evidence Register'!$P$6:$P$13,0)),"")</f>
        <v/>
      </c>
      <c r="O127" s="21">
        <f>IF(J127="Y",INDEX('Evidence Register'!$H$6:$H$13,MATCH(D127&amp;"|"&amp;TEXT(C127,"YYYY-MM-DD"),'Evidence Register'!$P$6:$P$13,0)),"")</f>
        <v/>
      </c>
      <c r="P127" s="21">
        <f>IF(J127="Y",INDEX('Evidence Register'!$I$6:$I$13,MATCH(D127&amp;"|"&amp;TEXT(C127,"YYYY-MM-DD"),'Evidence Register'!$P$6:$P$13,0)),"")</f>
        <v/>
      </c>
      <c r="Q127" s="21">
        <f>IF(COUNTIF('Src_Offers'!$A$6:$A$1138,B127)=1,"FOUND","MISSING")</f>
        <v/>
      </c>
      <c r="R127" s="21">
        <f>IF(J127="N","NOT TESTED",IF(AND(C127=L127,F127=M127,G127=N127,H127=O127),"MATCH","MISMATCH"))</f>
        <v/>
      </c>
      <c r="S127" s="21">
        <f>IF(J127="N","NOT INDEPENDENTLY VERIFIED - PDF NOT SUPPLIED",IF(P127="N","FAIL - COVER SHEET ONLY",IF(OR(Q127="MISSING",R127="MISMATCH"),"EXCEPTION - SUPPORT PRESENT / EVENT INTEGRITY","PASS - SUPPORT VERIFIED")))</f>
        <v/>
      </c>
      <c r="T127" s="21" t="inlineStr">
        <is>
          <t>skip/offer registers; named justification PDFs</t>
        </is>
      </c>
    </row>
    <row r="128">
      <c r="A128" s="17">
        <f>'Src_Skips'!A128</f>
        <v/>
      </c>
      <c r="B128" s="17">
        <f>'Src_Skips'!B128</f>
        <v/>
      </c>
      <c r="C128" s="17">
        <f>'Src_Skips'!C128</f>
        <v/>
      </c>
      <c r="D128" s="17">
        <f>'Src_Skips'!D128</f>
        <v/>
      </c>
      <c r="E128" s="17">
        <f>IFERROR(INDEX('Src_Applicants'!$D$6:$D$2915,MATCH(D128,'Src_Applicants'!$A$6:$A$2915,0))&amp;" "&amp;INDEX('Src_Applicants'!$C$6:$C$2915,MATCH(D128,'Src_Applicants'!$A$6:$A$2915,0)),"NOT FOUND")</f>
        <v/>
      </c>
      <c r="F128" s="17">
        <f>'Src_Skips'!F128</f>
        <v/>
      </c>
      <c r="G128" s="17">
        <f>'Src_Skips'!G128</f>
        <v/>
      </c>
      <c r="H128" s="17">
        <f>'Src_Skips'!I128</f>
        <v/>
      </c>
      <c r="I128" s="17">
        <f>'Src_Skips'!K128</f>
        <v/>
      </c>
      <c r="J128" s="17">
        <f>IF(COUNTIFS('Evidence Register'!$P$6:$P$13,D128&amp;"|"&amp;TEXT(C128,"YYYY-MM-DD"),'Evidence Register'!$A$6:$A$13,"Skip file")&gt;0,"Y","N")</f>
        <v/>
      </c>
      <c r="K128" s="17">
        <f>IF(J128="Y",INDEX('Evidence Register'!$C$6:$C$13,MATCH(D128&amp;"|"&amp;TEXT(C128,"YYYY-MM-DD"),'Evidence Register'!$P$6:$P$13,0)),"")</f>
        <v/>
      </c>
      <c r="L128" s="17">
        <f>IF(J128="Y",INDEX('Evidence Register'!$E$6:$E$13,MATCH(D128&amp;"|"&amp;TEXT(C128,"YYYY-MM-DD"),'Evidence Register'!$P$6:$P$13,0)),"")</f>
        <v/>
      </c>
      <c r="M128" s="17">
        <f>IF(J128="Y",INDEX('Evidence Register'!$F$6:$F$13,MATCH(D128&amp;"|"&amp;TEXT(C128,"YYYY-MM-DD"),'Evidence Register'!$P$6:$P$13,0)),"")</f>
        <v/>
      </c>
      <c r="N128" s="17">
        <f>IF(J128="Y",INDEX('Evidence Register'!$G$6:$G$13,MATCH(D128&amp;"|"&amp;TEXT(C128,"YYYY-MM-DD"),'Evidence Register'!$P$6:$P$13,0)),"")</f>
        <v/>
      </c>
      <c r="O128" s="17">
        <f>IF(J128="Y",INDEX('Evidence Register'!$H$6:$H$13,MATCH(D128&amp;"|"&amp;TEXT(C128,"YYYY-MM-DD"),'Evidence Register'!$P$6:$P$13,0)),"")</f>
        <v/>
      </c>
      <c r="P128" s="17">
        <f>IF(J128="Y",INDEX('Evidence Register'!$I$6:$I$13,MATCH(D128&amp;"|"&amp;TEXT(C128,"YYYY-MM-DD"),'Evidence Register'!$P$6:$P$13,0)),"")</f>
        <v/>
      </c>
      <c r="Q128" s="17">
        <f>IF(COUNTIF('Src_Offers'!$A$6:$A$1138,B128)=1,"FOUND","MISSING")</f>
        <v/>
      </c>
      <c r="R128" s="17">
        <f>IF(J128="N","NOT TESTED",IF(AND(C128=L128,F128=M128,G128=N128,H128=O128),"MATCH","MISMATCH"))</f>
        <v/>
      </c>
      <c r="S128" s="17">
        <f>IF(J128="N","NOT INDEPENDENTLY VERIFIED - PDF NOT SUPPLIED",IF(P128="N","FAIL - COVER SHEET ONLY",IF(OR(Q128="MISSING",R128="MISMATCH"),"EXCEPTION - SUPPORT PRESENT / EVENT INTEGRITY","PASS - SUPPORT VERIFIED")))</f>
        <v/>
      </c>
      <c r="T128" s="17" t="inlineStr">
        <is>
          <t>skip/offer registers; named justification PDFs</t>
        </is>
      </c>
    </row>
    <row r="129">
      <c r="A129" s="21">
        <f>'Src_Skips'!A129</f>
        <v/>
      </c>
      <c r="B129" s="21">
        <f>'Src_Skips'!B129</f>
        <v/>
      </c>
      <c r="C129" s="21">
        <f>'Src_Skips'!C129</f>
        <v/>
      </c>
      <c r="D129" s="21">
        <f>'Src_Skips'!D129</f>
        <v/>
      </c>
      <c r="E129" s="21">
        <f>IFERROR(INDEX('Src_Applicants'!$D$6:$D$2915,MATCH(D129,'Src_Applicants'!$A$6:$A$2915,0))&amp;" "&amp;INDEX('Src_Applicants'!$C$6:$C$2915,MATCH(D129,'Src_Applicants'!$A$6:$A$2915,0)),"NOT FOUND")</f>
        <v/>
      </c>
      <c r="F129" s="21">
        <f>'Src_Skips'!F129</f>
        <v/>
      </c>
      <c r="G129" s="21">
        <f>'Src_Skips'!G129</f>
        <v/>
      </c>
      <c r="H129" s="21">
        <f>'Src_Skips'!I129</f>
        <v/>
      </c>
      <c r="I129" s="21">
        <f>'Src_Skips'!K129</f>
        <v/>
      </c>
      <c r="J129" s="21">
        <f>IF(COUNTIFS('Evidence Register'!$P$6:$P$13,D129&amp;"|"&amp;TEXT(C129,"YYYY-MM-DD"),'Evidence Register'!$A$6:$A$13,"Skip file")&gt;0,"Y","N")</f>
        <v/>
      </c>
      <c r="K129" s="21">
        <f>IF(J129="Y",INDEX('Evidence Register'!$C$6:$C$13,MATCH(D129&amp;"|"&amp;TEXT(C129,"YYYY-MM-DD"),'Evidence Register'!$P$6:$P$13,0)),"")</f>
        <v/>
      </c>
      <c r="L129" s="21">
        <f>IF(J129="Y",INDEX('Evidence Register'!$E$6:$E$13,MATCH(D129&amp;"|"&amp;TEXT(C129,"YYYY-MM-DD"),'Evidence Register'!$P$6:$P$13,0)),"")</f>
        <v/>
      </c>
      <c r="M129" s="21">
        <f>IF(J129="Y",INDEX('Evidence Register'!$F$6:$F$13,MATCH(D129&amp;"|"&amp;TEXT(C129,"YYYY-MM-DD"),'Evidence Register'!$P$6:$P$13,0)),"")</f>
        <v/>
      </c>
      <c r="N129" s="21">
        <f>IF(J129="Y",INDEX('Evidence Register'!$G$6:$G$13,MATCH(D129&amp;"|"&amp;TEXT(C129,"YYYY-MM-DD"),'Evidence Register'!$P$6:$P$13,0)),"")</f>
        <v/>
      </c>
      <c r="O129" s="21">
        <f>IF(J129="Y",INDEX('Evidence Register'!$H$6:$H$13,MATCH(D129&amp;"|"&amp;TEXT(C129,"YYYY-MM-DD"),'Evidence Register'!$P$6:$P$13,0)),"")</f>
        <v/>
      </c>
      <c r="P129" s="21">
        <f>IF(J129="Y",INDEX('Evidence Register'!$I$6:$I$13,MATCH(D129&amp;"|"&amp;TEXT(C129,"YYYY-MM-DD"),'Evidence Register'!$P$6:$P$13,0)),"")</f>
        <v/>
      </c>
      <c r="Q129" s="21">
        <f>IF(COUNTIF('Src_Offers'!$A$6:$A$1138,B129)=1,"FOUND","MISSING")</f>
        <v/>
      </c>
      <c r="R129" s="21">
        <f>IF(J129="N","NOT TESTED",IF(AND(C129=L129,F129=M129,G129=N129,H129=O129),"MATCH","MISMATCH"))</f>
        <v/>
      </c>
      <c r="S129" s="21">
        <f>IF(J129="N","NOT INDEPENDENTLY VERIFIED - PDF NOT SUPPLIED",IF(P129="N","FAIL - COVER SHEET ONLY",IF(OR(Q129="MISSING",R129="MISMATCH"),"EXCEPTION - SUPPORT PRESENT / EVENT INTEGRITY","PASS - SUPPORT VERIFIED")))</f>
        <v/>
      </c>
      <c r="T129" s="21" t="inlineStr">
        <is>
          <t>skip/offer registers; named justification PDFs</t>
        </is>
      </c>
    </row>
    <row r="130">
      <c r="A130" s="17">
        <f>'Src_Skips'!A130</f>
        <v/>
      </c>
      <c r="B130" s="17">
        <f>'Src_Skips'!B130</f>
        <v/>
      </c>
      <c r="C130" s="17">
        <f>'Src_Skips'!C130</f>
        <v/>
      </c>
      <c r="D130" s="17">
        <f>'Src_Skips'!D130</f>
        <v/>
      </c>
      <c r="E130" s="17">
        <f>IFERROR(INDEX('Src_Applicants'!$D$6:$D$2915,MATCH(D130,'Src_Applicants'!$A$6:$A$2915,0))&amp;" "&amp;INDEX('Src_Applicants'!$C$6:$C$2915,MATCH(D130,'Src_Applicants'!$A$6:$A$2915,0)),"NOT FOUND")</f>
        <v/>
      </c>
      <c r="F130" s="17">
        <f>'Src_Skips'!F130</f>
        <v/>
      </c>
      <c r="G130" s="17">
        <f>'Src_Skips'!G130</f>
        <v/>
      </c>
      <c r="H130" s="17">
        <f>'Src_Skips'!I130</f>
        <v/>
      </c>
      <c r="I130" s="17">
        <f>'Src_Skips'!K130</f>
        <v/>
      </c>
      <c r="J130" s="17">
        <f>IF(COUNTIFS('Evidence Register'!$P$6:$P$13,D130&amp;"|"&amp;TEXT(C130,"YYYY-MM-DD"),'Evidence Register'!$A$6:$A$13,"Skip file")&gt;0,"Y","N")</f>
        <v/>
      </c>
      <c r="K130" s="17">
        <f>IF(J130="Y",INDEX('Evidence Register'!$C$6:$C$13,MATCH(D130&amp;"|"&amp;TEXT(C130,"YYYY-MM-DD"),'Evidence Register'!$P$6:$P$13,0)),"")</f>
        <v/>
      </c>
      <c r="L130" s="17">
        <f>IF(J130="Y",INDEX('Evidence Register'!$E$6:$E$13,MATCH(D130&amp;"|"&amp;TEXT(C130,"YYYY-MM-DD"),'Evidence Register'!$P$6:$P$13,0)),"")</f>
        <v/>
      </c>
      <c r="M130" s="17">
        <f>IF(J130="Y",INDEX('Evidence Register'!$F$6:$F$13,MATCH(D130&amp;"|"&amp;TEXT(C130,"YYYY-MM-DD"),'Evidence Register'!$P$6:$P$13,0)),"")</f>
        <v/>
      </c>
      <c r="N130" s="17">
        <f>IF(J130="Y",INDEX('Evidence Register'!$G$6:$G$13,MATCH(D130&amp;"|"&amp;TEXT(C130,"YYYY-MM-DD"),'Evidence Register'!$P$6:$P$13,0)),"")</f>
        <v/>
      </c>
      <c r="O130" s="17">
        <f>IF(J130="Y",INDEX('Evidence Register'!$H$6:$H$13,MATCH(D130&amp;"|"&amp;TEXT(C130,"YYYY-MM-DD"),'Evidence Register'!$P$6:$P$13,0)),"")</f>
        <v/>
      </c>
      <c r="P130" s="17">
        <f>IF(J130="Y",INDEX('Evidence Register'!$I$6:$I$13,MATCH(D130&amp;"|"&amp;TEXT(C130,"YYYY-MM-DD"),'Evidence Register'!$P$6:$P$13,0)),"")</f>
        <v/>
      </c>
      <c r="Q130" s="17">
        <f>IF(COUNTIF('Src_Offers'!$A$6:$A$1138,B130)=1,"FOUND","MISSING")</f>
        <v/>
      </c>
      <c r="R130" s="17">
        <f>IF(J130="N","NOT TESTED",IF(AND(C130=L130,F130=M130,G130=N130,H130=O130),"MATCH","MISMATCH"))</f>
        <v/>
      </c>
      <c r="S130" s="17">
        <f>IF(J130="N","NOT INDEPENDENTLY VERIFIED - PDF NOT SUPPLIED",IF(P130="N","FAIL - COVER SHEET ONLY",IF(OR(Q130="MISSING",R130="MISMATCH"),"EXCEPTION - SUPPORT PRESENT / EVENT INTEGRITY","PASS - SUPPORT VERIFIED")))</f>
        <v/>
      </c>
      <c r="T130" s="17" t="inlineStr">
        <is>
          <t>skip/offer registers; named justification PDFs</t>
        </is>
      </c>
    </row>
    <row r="131">
      <c r="A131" s="21">
        <f>'Src_Skips'!A131</f>
        <v/>
      </c>
      <c r="B131" s="21">
        <f>'Src_Skips'!B131</f>
        <v/>
      </c>
      <c r="C131" s="21">
        <f>'Src_Skips'!C131</f>
        <v/>
      </c>
      <c r="D131" s="21">
        <f>'Src_Skips'!D131</f>
        <v/>
      </c>
      <c r="E131" s="21">
        <f>IFERROR(INDEX('Src_Applicants'!$D$6:$D$2915,MATCH(D131,'Src_Applicants'!$A$6:$A$2915,0))&amp;" "&amp;INDEX('Src_Applicants'!$C$6:$C$2915,MATCH(D131,'Src_Applicants'!$A$6:$A$2915,0)),"NOT FOUND")</f>
        <v/>
      </c>
      <c r="F131" s="21">
        <f>'Src_Skips'!F131</f>
        <v/>
      </c>
      <c r="G131" s="21">
        <f>'Src_Skips'!G131</f>
        <v/>
      </c>
      <c r="H131" s="21">
        <f>'Src_Skips'!I131</f>
        <v/>
      </c>
      <c r="I131" s="21">
        <f>'Src_Skips'!K131</f>
        <v/>
      </c>
      <c r="J131" s="21">
        <f>IF(COUNTIFS('Evidence Register'!$P$6:$P$13,D131&amp;"|"&amp;TEXT(C131,"YYYY-MM-DD"),'Evidence Register'!$A$6:$A$13,"Skip file")&gt;0,"Y","N")</f>
        <v/>
      </c>
      <c r="K131" s="21">
        <f>IF(J131="Y",INDEX('Evidence Register'!$C$6:$C$13,MATCH(D131&amp;"|"&amp;TEXT(C131,"YYYY-MM-DD"),'Evidence Register'!$P$6:$P$13,0)),"")</f>
        <v/>
      </c>
      <c r="L131" s="21">
        <f>IF(J131="Y",INDEX('Evidence Register'!$E$6:$E$13,MATCH(D131&amp;"|"&amp;TEXT(C131,"YYYY-MM-DD"),'Evidence Register'!$P$6:$P$13,0)),"")</f>
        <v/>
      </c>
      <c r="M131" s="21">
        <f>IF(J131="Y",INDEX('Evidence Register'!$F$6:$F$13,MATCH(D131&amp;"|"&amp;TEXT(C131,"YYYY-MM-DD"),'Evidence Register'!$P$6:$P$13,0)),"")</f>
        <v/>
      </c>
      <c r="N131" s="21">
        <f>IF(J131="Y",INDEX('Evidence Register'!$G$6:$G$13,MATCH(D131&amp;"|"&amp;TEXT(C131,"YYYY-MM-DD"),'Evidence Register'!$P$6:$P$13,0)),"")</f>
        <v/>
      </c>
      <c r="O131" s="21">
        <f>IF(J131="Y",INDEX('Evidence Register'!$H$6:$H$13,MATCH(D131&amp;"|"&amp;TEXT(C131,"YYYY-MM-DD"),'Evidence Register'!$P$6:$P$13,0)),"")</f>
        <v/>
      </c>
      <c r="P131" s="21">
        <f>IF(J131="Y",INDEX('Evidence Register'!$I$6:$I$13,MATCH(D131&amp;"|"&amp;TEXT(C131,"YYYY-MM-DD"),'Evidence Register'!$P$6:$P$13,0)),"")</f>
        <v/>
      </c>
      <c r="Q131" s="21">
        <f>IF(COUNTIF('Src_Offers'!$A$6:$A$1138,B131)=1,"FOUND","MISSING")</f>
        <v/>
      </c>
      <c r="R131" s="21">
        <f>IF(J131="N","NOT TESTED",IF(AND(C131=L131,F131=M131,G131=N131,H131=O131),"MATCH","MISMATCH"))</f>
        <v/>
      </c>
      <c r="S131" s="21">
        <f>IF(J131="N","NOT INDEPENDENTLY VERIFIED - PDF NOT SUPPLIED",IF(P131="N","FAIL - COVER SHEET ONLY",IF(OR(Q131="MISSING",R131="MISMATCH"),"EXCEPTION - SUPPORT PRESENT / EVENT INTEGRITY","PASS - SUPPORT VERIFIED")))</f>
        <v/>
      </c>
      <c r="T131" s="21" t="inlineStr">
        <is>
          <t>skip/offer registers; named justification PDFs</t>
        </is>
      </c>
    </row>
    <row r="132">
      <c r="A132" s="17">
        <f>'Src_Skips'!A132</f>
        <v/>
      </c>
      <c r="B132" s="17">
        <f>'Src_Skips'!B132</f>
        <v/>
      </c>
      <c r="C132" s="17">
        <f>'Src_Skips'!C132</f>
        <v/>
      </c>
      <c r="D132" s="17">
        <f>'Src_Skips'!D132</f>
        <v/>
      </c>
      <c r="E132" s="17">
        <f>IFERROR(INDEX('Src_Applicants'!$D$6:$D$2915,MATCH(D132,'Src_Applicants'!$A$6:$A$2915,0))&amp;" "&amp;INDEX('Src_Applicants'!$C$6:$C$2915,MATCH(D132,'Src_Applicants'!$A$6:$A$2915,0)),"NOT FOUND")</f>
        <v/>
      </c>
      <c r="F132" s="17">
        <f>'Src_Skips'!F132</f>
        <v/>
      </c>
      <c r="G132" s="17">
        <f>'Src_Skips'!G132</f>
        <v/>
      </c>
      <c r="H132" s="17">
        <f>'Src_Skips'!I132</f>
        <v/>
      </c>
      <c r="I132" s="17">
        <f>'Src_Skips'!K132</f>
        <v/>
      </c>
      <c r="J132" s="17">
        <f>IF(COUNTIFS('Evidence Register'!$P$6:$P$13,D132&amp;"|"&amp;TEXT(C132,"YYYY-MM-DD"),'Evidence Register'!$A$6:$A$13,"Skip file")&gt;0,"Y","N")</f>
        <v/>
      </c>
      <c r="K132" s="17">
        <f>IF(J132="Y",INDEX('Evidence Register'!$C$6:$C$13,MATCH(D132&amp;"|"&amp;TEXT(C132,"YYYY-MM-DD"),'Evidence Register'!$P$6:$P$13,0)),"")</f>
        <v/>
      </c>
      <c r="L132" s="17">
        <f>IF(J132="Y",INDEX('Evidence Register'!$E$6:$E$13,MATCH(D132&amp;"|"&amp;TEXT(C132,"YYYY-MM-DD"),'Evidence Register'!$P$6:$P$13,0)),"")</f>
        <v/>
      </c>
      <c r="M132" s="17">
        <f>IF(J132="Y",INDEX('Evidence Register'!$F$6:$F$13,MATCH(D132&amp;"|"&amp;TEXT(C132,"YYYY-MM-DD"),'Evidence Register'!$P$6:$P$13,0)),"")</f>
        <v/>
      </c>
      <c r="N132" s="17">
        <f>IF(J132="Y",INDEX('Evidence Register'!$G$6:$G$13,MATCH(D132&amp;"|"&amp;TEXT(C132,"YYYY-MM-DD"),'Evidence Register'!$P$6:$P$13,0)),"")</f>
        <v/>
      </c>
      <c r="O132" s="17">
        <f>IF(J132="Y",INDEX('Evidence Register'!$H$6:$H$13,MATCH(D132&amp;"|"&amp;TEXT(C132,"YYYY-MM-DD"),'Evidence Register'!$P$6:$P$13,0)),"")</f>
        <v/>
      </c>
      <c r="P132" s="17">
        <f>IF(J132="Y",INDEX('Evidence Register'!$I$6:$I$13,MATCH(D132&amp;"|"&amp;TEXT(C132,"YYYY-MM-DD"),'Evidence Register'!$P$6:$P$13,0)),"")</f>
        <v/>
      </c>
      <c r="Q132" s="17">
        <f>IF(COUNTIF('Src_Offers'!$A$6:$A$1138,B132)=1,"FOUND","MISSING")</f>
        <v/>
      </c>
      <c r="R132" s="17">
        <f>IF(J132="N","NOT TESTED",IF(AND(C132=L132,F132=M132,G132=N132,H132=O132),"MATCH","MISMATCH"))</f>
        <v/>
      </c>
      <c r="S132" s="17">
        <f>IF(J132="N","NOT INDEPENDENTLY VERIFIED - PDF NOT SUPPLIED",IF(P132="N","FAIL - COVER SHEET ONLY",IF(OR(Q132="MISSING",R132="MISMATCH"),"EXCEPTION - SUPPORT PRESENT / EVENT INTEGRITY","PASS - SUPPORT VERIFIED")))</f>
        <v/>
      </c>
      <c r="T132" s="17" t="inlineStr">
        <is>
          <t>skip/offer registers; named justification PDFs</t>
        </is>
      </c>
    </row>
    <row r="133">
      <c r="A133" s="21">
        <f>'Src_Skips'!A133</f>
        <v/>
      </c>
      <c r="B133" s="21">
        <f>'Src_Skips'!B133</f>
        <v/>
      </c>
      <c r="C133" s="21">
        <f>'Src_Skips'!C133</f>
        <v/>
      </c>
      <c r="D133" s="21">
        <f>'Src_Skips'!D133</f>
        <v/>
      </c>
      <c r="E133" s="21">
        <f>IFERROR(INDEX('Src_Applicants'!$D$6:$D$2915,MATCH(D133,'Src_Applicants'!$A$6:$A$2915,0))&amp;" "&amp;INDEX('Src_Applicants'!$C$6:$C$2915,MATCH(D133,'Src_Applicants'!$A$6:$A$2915,0)),"NOT FOUND")</f>
        <v/>
      </c>
      <c r="F133" s="21">
        <f>'Src_Skips'!F133</f>
        <v/>
      </c>
      <c r="G133" s="21">
        <f>'Src_Skips'!G133</f>
        <v/>
      </c>
      <c r="H133" s="21">
        <f>'Src_Skips'!I133</f>
        <v/>
      </c>
      <c r="I133" s="21">
        <f>'Src_Skips'!K133</f>
        <v/>
      </c>
      <c r="J133" s="21">
        <f>IF(COUNTIFS('Evidence Register'!$P$6:$P$13,D133&amp;"|"&amp;TEXT(C133,"YYYY-MM-DD"),'Evidence Register'!$A$6:$A$13,"Skip file")&gt;0,"Y","N")</f>
        <v/>
      </c>
      <c r="K133" s="21">
        <f>IF(J133="Y",INDEX('Evidence Register'!$C$6:$C$13,MATCH(D133&amp;"|"&amp;TEXT(C133,"YYYY-MM-DD"),'Evidence Register'!$P$6:$P$13,0)),"")</f>
        <v/>
      </c>
      <c r="L133" s="21">
        <f>IF(J133="Y",INDEX('Evidence Register'!$E$6:$E$13,MATCH(D133&amp;"|"&amp;TEXT(C133,"YYYY-MM-DD"),'Evidence Register'!$P$6:$P$13,0)),"")</f>
        <v/>
      </c>
      <c r="M133" s="21">
        <f>IF(J133="Y",INDEX('Evidence Register'!$F$6:$F$13,MATCH(D133&amp;"|"&amp;TEXT(C133,"YYYY-MM-DD"),'Evidence Register'!$P$6:$P$13,0)),"")</f>
        <v/>
      </c>
      <c r="N133" s="21">
        <f>IF(J133="Y",INDEX('Evidence Register'!$G$6:$G$13,MATCH(D133&amp;"|"&amp;TEXT(C133,"YYYY-MM-DD"),'Evidence Register'!$P$6:$P$13,0)),"")</f>
        <v/>
      </c>
      <c r="O133" s="21">
        <f>IF(J133="Y",INDEX('Evidence Register'!$H$6:$H$13,MATCH(D133&amp;"|"&amp;TEXT(C133,"YYYY-MM-DD"),'Evidence Register'!$P$6:$P$13,0)),"")</f>
        <v/>
      </c>
      <c r="P133" s="21">
        <f>IF(J133="Y",INDEX('Evidence Register'!$I$6:$I$13,MATCH(D133&amp;"|"&amp;TEXT(C133,"YYYY-MM-DD"),'Evidence Register'!$P$6:$P$13,0)),"")</f>
        <v/>
      </c>
      <c r="Q133" s="21">
        <f>IF(COUNTIF('Src_Offers'!$A$6:$A$1138,B133)=1,"FOUND","MISSING")</f>
        <v/>
      </c>
      <c r="R133" s="21">
        <f>IF(J133="N","NOT TESTED",IF(AND(C133=L133,F133=M133,G133=N133,H133=O133),"MATCH","MISMATCH"))</f>
        <v/>
      </c>
      <c r="S133" s="21">
        <f>IF(J133="N","NOT INDEPENDENTLY VERIFIED - PDF NOT SUPPLIED",IF(P133="N","FAIL - COVER SHEET ONLY",IF(OR(Q133="MISSING",R133="MISMATCH"),"EXCEPTION - SUPPORT PRESENT / EVENT INTEGRITY","PASS - SUPPORT VERIFIED")))</f>
        <v/>
      </c>
      <c r="T133" s="21" t="inlineStr">
        <is>
          <t>skip/offer registers; named justification PDFs</t>
        </is>
      </c>
    </row>
    <row r="134">
      <c r="A134" s="17">
        <f>'Src_Skips'!A134</f>
        <v/>
      </c>
      <c r="B134" s="17">
        <f>'Src_Skips'!B134</f>
        <v/>
      </c>
      <c r="C134" s="17">
        <f>'Src_Skips'!C134</f>
        <v/>
      </c>
      <c r="D134" s="17">
        <f>'Src_Skips'!D134</f>
        <v/>
      </c>
      <c r="E134" s="17">
        <f>IFERROR(INDEX('Src_Applicants'!$D$6:$D$2915,MATCH(D134,'Src_Applicants'!$A$6:$A$2915,0))&amp;" "&amp;INDEX('Src_Applicants'!$C$6:$C$2915,MATCH(D134,'Src_Applicants'!$A$6:$A$2915,0)),"NOT FOUND")</f>
        <v/>
      </c>
      <c r="F134" s="17">
        <f>'Src_Skips'!F134</f>
        <v/>
      </c>
      <c r="G134" s="17">
        <f>'Src_Skips'!G134</f>
        <v/>
      </c>
      <c r="H134" s="17">
        <f>'Src_Skips'!I134</f>
        <v/>
      </c>
      <c r="I134" s="17">
        <f>'Src_Skips'!K134</f>
        <v/>
      </c>
      <c r="J134" s="17">
        <f>IF(COUNTIFS('Evidence Register'!$P$6:$P$13,D134&amp;"|"&amp;TEXT(C134,"YYYY-MM-DD"),'Evidence Register'!$A$6:$A$13,"Skip file")&gt;0,"Y","N")</f>
        <v/>
      </c>
      <c r="K134" s="17">
        <f>IF(J134="Y",INDEX('Evidence Register'!$C$6:$C$13,MATCH(D134&amp;"|"&amp;TEXT(C134,"YYYY-MM-DD"),'Evidence Register'!$P$6:$P$13,0)),"")</f>
        <v/>
      </c>
      <c r="L134" s="17">
        <f>IF(J134="Y",INDEX('Evidence Register'!$E$6:$E$13,MATCH(D134&amp;"|"&amp;TEXT(C134,"YYYY-MM-DD"),'Evidence Register'!$P$6:$P$13,0)),"")</f>
        <v/>
      </c>
      <c r="M134" s="17">
        <f>IF(J134="Y",INDEX('Evidence Register'!$F$6:$F$13,MATCH(D134&amp;"|"&amp;TEXT(C134,"YYYY-MM-DD"),'Evidence Register'!$P$6:$P$13,0)),"")</f>
        <v/>
      </c>
      <c r="N134" s="17">
        <f>IF(J134="Y",INDEX('Evidence Register'!$G$6:$G$13,MATCH(D134&amp;"|"&amp;TEXT(C134,"YYYY-MM-DD"),'Evidence Register'!$P$6:$P$13,0)),"")</f>
        <v/>
      </c>
      <c r="O134" s="17">
        <f>IF(J134="Y",INDEX('Evidence Register'!$H$6:$H$13,MATCH(D134&amp;"|"&amp;TEXT(C134,"YYYY-MM-DD"),'Evidence Register'!$P$6:$P$13,0)),"")</f>
        <v/>
      </c>
      <c r="P134" s="17">
        <f>IF(J134="Y",INDEX('Evidence Register'!$I$6:$I$13,MATCH(D134&amp;"|"&amp;TEXT(C134,"YYYY-MM-DD"),'Evidence Register'!$P$6:$P$13,0)),"")</f>
        <v/>
      </c>
      <c r="Q134" s="17">
        <f>IF(COUNTIF('Src_Offers'!$A$6:$A$1138,B134)=1,"FOUND","MISSING")</f>
        <v/>
      </c>
      <c r="R134" s="17">
        <f>IF(J134="N","NOT TESTED",IF(AND(C134=L134,F134=M134,G134=N134,H134=O134),"MATCH","MISMATCH"))</f>
        <v/>
      </c>
      <c r="S134" s="17">
        <f>IF(J134="N","NOT INDEPENDENTLY VERIFIED - PDF NOT SUPPLIED",IF(P134="N","FAIL - COVER SHEET ONLY",IF(OR(Q134="MISSING",R134="MISMATCH"),"EXCEPTION - SUPPORT PRESENT / EVENT INTEGRITY","PASS - SUPPORT VERIFIED")))</f>
        <v/>
      </c>
      <c r="T134" s="17" t="inlineStr">
        <is>
          <t>skip/offer registers; named justification PDFs</t>
        </is>
      </c>
    </row>
    <row r="135">
      <c r="A135" s="21">
        <f>'Src_Skips'!A135</f>
        <v/>
      </c>
      <c r="B135" s="21">
        <f>'Src_Skips'!B135</f>
        <v/>
      </c>
      <c r="C135" s="21">
        <f>'Src_Skips'!C135</f>
        <v/>
      </c>
      <c r="D135" s="21">
        <f>'Src_Skips'!D135</f>
        <v/>
      </c>
      <c r="E135" s="21">
        <f>IFERROR(INDEX('Src_Applicants'!$D$6:$D$2915,MATCH(D135,'Src_Applicants'!$A$6:$A$2915,0))&amp;" "&amp;INDEX('Src_Applicants'!$C$6:$C$2915,MATCH(D135,'Src_Applicants'!$A$6:$A$2915,0)),"NOT FOUND")</f>
        <v/>
      </c>
      <c r="F135" s="21">
        <f>'Src_Skips'!F135</f>
        <v/>
      </c>
      <c r="G135" s="21">
        <f>'Src_Skips'!G135</f>
        <v/>
      </c>
      <c r="H135" s="21">
        <f>'Src_Skips'!I135</f>
        <v/>
      </c>
      <c r="I135" s="21">
        <f>'Src_Skips'!K135</f>
        <v/>
      </c>
      <c r="J135" s="21">
        <f>IF(COUNTIFS('Evidence Register'!$P$6:$P$13,D135&amp;"|"&amp;TEXT(C135,"YYYY-MM-DD"),'Evidence Register'!$A$6:$A$13,"Skip file")&gt;0,"Y","N")</f>
        <v/>
      </c>
      <c r="K135" s="21">
        <f>IF(J135="Y",INDEX('Evidence Register'!$C$6:$C$13,MATCH(D135&amp;"|"&amp;TEXT(C135,"YYYY-MM-DD"),'Evidence Register'!$P$6:$P$13,0)),"")</f>
        <v/>
      </c>
      <c r="L135" s="21">
        <f>IF(J135="Y",INDEX('Evidence Register'!$E$6:$E$13,MATCH(D135&amp;"|"&amp;TEXT(C135,"YYYY-MM-DD"),'Evidence Register'!$P$6:$P$13,0)),"")</f>
        <v/>
      </c>
      <c r="M135" s="21">
        <f>IF(J135="Y",INDEX('Evidence Register'!$F$6:$F$13,MATCH(D135&amp;"|"&amp;TEXT(C135,"YYYY-MM-DD"),'Evidence Register'!$P$6:$P$13,0)),"")</f>
        <v/>
      </c>
      <c r="N135" s="21">
        <f>IF(J135="Y",INDEX('Evidence Register'!$G$6:$G$13,MATCH(D135&amp;"|"&amp;TEXT(C135,"YYYY-MM-DD"),'Evidence Register'!$P$6:$P$13,0)),"")</f>
        <v/>
      </c>
      <c r="O135" s="21">
        <f>IF(J135="Y",INDEX('Evidence Register'!$H$6:$H$13,MATCH(D135&amp;"|"&amp;TEXT(C135,"YYYY-MM-DD"),'Evidence Register'!$P$6:$P$13,0)),"")</f>
        <v/>
      </c>
      <c r="P135" s="21">
        <f>IF(J135="Y",INDEX('Evidence Register'!$I$6:$I$13,MATCH(D135&amp;"|"&amp;TEXT(C135,"YYYY-MM-DD"),'Evidence Register'!$P$6:$P$13,0)),"")</f>
        <v/>
      </c>
      <c r="Q135" s="21">
        <f>IF(COUNTIF('Src_Offers'!$A$6:$A$1138,B135)=1,"FOUND","MISSING")</f>
        <v/>
      </c>
      <c r="R135" s="21">
        <f>IF(J135="N","NOT TESTED",IF(AND(C135=L135,F135=M135,G135=N135,H135=O135),"MATCH","MISMATCH"))</f>
        <v/>
      </c>
      <c r="S135" s="21">
        <f>IF(J135="N","NOT INDEPENDENTLY VERIFIED - PDF NOT SUPPLIED",IF(P135="N","FAIL - COVER SHEET ONLY",IF(OR(Q135="MISSING",R135="MISMATCH"),"EXCEPTION - SUPPORT PRESENT / EVENT INTEGRITY","PASS - SUPPORT VERIFIED")))</f>
        <v/>
      </c>
      <c r="T135" s="21" t="inlineStr">
        <is>
          <t>skip/offer registers; named justification PDFs</t>
        </is>
      </c>
    </row>
    <row r="136">
      <c r="A136" s="17">
        <f>'Src_Skips'!A136</f>
        <v/>
      </c>
      <c r="B136" s="17">
        <f>'Src_Skips'!B136</f>
        <v/>
      </c>
      <c r="C136" s="17">
        <f>'Src_Skips'!C136</f>
        <v/>
      </c>
      <c r="D136" s="17">
        <f>'Src_Skips'!D136</f>
        <v/>
      </c>
      <c r="E136" s="17">
        <f>IFERROR(INDEX('Src_Applicants'!$D$6:$D$2915,MATCH(D136,'Src_Applicants'!$A$6:$A$2915,0))&amp;" "&amp;INDEX('Src_Applicants'!$C$6:$C$2915,MATCH(D136,'Src_Applicants'!$A$6:$A$2915,0)),"NOT FOUND")</f>
        <v/>
      </c>
      <c r="F136" s="17">
        <f>'Src_Skips'!F136</f>
        <v/>
      </c>
      <c r="G136" s="17">
        <f>'Src_Skips'!G136</f>
        <v/>
      </c>
      <c r="H136" s="17">
        <f>'Src_Skips'!I136</f>
        <v/>
      </c>
      <c r="I136" s="17">
        <f>'Src_Skips'!K136</f>
        <v/>
      </c>
      <c r="J136" s="17">
        <f>IF(COUNTIFS('Evidence Register'!$P$6:$P$13,D136&amp;"|"&amp;TEXT(C136,"YYYY-MM-DD"),'Evidence Register'!$A$6:$A$13,"Skip file")&gt;0,"Y","N")</f>
        <v/>
      </c>
      <c r="K136" s="17">
        <f>IF(J136="Y",INDEX('Evidence Register'!$C$6:$C$13,MATCH(D136&amp;"|"&amp;TEXT(C136,"YYYY-MM-DD"),'Evidence Register'!$P$6:$P$13,0)),"")</f>
        <v/>
      </c>
      <c r="L136" s="17">
        <f>IF(J136="Y",INDEX('Evidence Register'!$E$6:$E$13,MATCH(D136&amp;"|"&amp;TEXT(C136,"YYYY-MM-DD"),'Evidence Register'!$P$6:$P$13,0)),"")</f>
        <v/>
      </c>
      <c r="M136" s="17">
        <f>IF(J136="Y",INDEX('Evidence Register'!$F$6:$F$13,MATCH(D136&amp;"|"&amp;TEXT(C136,"YYYY-MM-DD"),'Evidence Register'!$P$6:$P$13,0)),"")</f>
        <v/>
      </c>
      <c r="N136" s="17">
        <f>IF(J136="Y",INDEX('Evidence Register'!$G$6:$G$13,MATCH(D136&amp;"|"&amp;TEXT(C136,"YYYY-MM-DD"),'Evidence Register'!$P$6:$P$13,0)),"")</f>
        <v/>
      </c>
      <c r="O136" s="17">
        <f>IF(J136="Y",INDEX('Evidence Register'!$H$6:$H$13,MATCH(D136&amp;"|"&amp;TEXT(C136,"YYYY-MM-DD"),'Evidence Register'!$P$6:$P$13,0)),"")</f>
        <v/>
      </c>
      <c r="P136" s="17">
        <f>IF(J136="Y",INDEX('Evidence Register'!$I$6:$I$13,MATCH(D136&amp;"|"&amp;TEXT(C136,"YYYY-MM-DD"),'Evidence Register'!$P$6:$P$13,0)),"")</f>
        <v/>
      </c>
      <c r="Q136" s="17">
        <f>IF(COUNTIF('Src_Offers'!$A$6:$A$1138,B136)=1,"FOUND","MISSING")</f>
        <v/>
      </c>
      <c r="R136" s="17">
        <f>IF(J136="N","NOT TESTED",IF(AND(C136=L136,F136=M136,G136=N136,H136=O136),"MATCH","MISMATCH"))</f>
        <v/>
      </c>
      <c r="S136" s="17">
        <f>IF(J136="N","NOT INDEPENDENTLY VERIFIED - PDF NOT SUPPLIED",IF(P136="N","FAIL - COVER SHEET ONLY",IF(OR(Q136="MISSING",R136="MISMATCH"),"EXCEPTION - SUPPORT PRESENT / EVENT INTEGRITY","PASS - SUPPORT VERIFIED")))</f>
        <v/>
      </c>
      <c r="T136" s="17" t="inlineStr">
        <is>
          <t>skip/offer registers; named justification PDFs</t>
        </is>
      </c>
    </row>
    <row r="137">
      <c r="A137" s="21">
        <f>'Src_Skips'!A137</f>
        <v/>
      </c>
      <c r="B137" s="21">
        <f>'Src_Skips'!B137</f>
        <v/>
      </c>
      <c r="C137" s="21">
        <f>'Src_Skips'!C137</f>
        <v/>
      </c>
      <c r="D137" s="21">
        <f>'Src_Skips'!D137</f>
        <v/>
      </c>
      <c r="E137" s="21">
        <f>IFERROR(INDEX('Src_Applicants'!$D$6:$D$2915,MATCH(D137,'Src_Applicants'!$A$6:$A$2915,0))&amp;" "&amp;INDEX('Src_Applicants'!$C$6:$C$2915,MATCH(D137,'Src_Applicants'!$A$6:$A$2915,0)),"NOT FOUND")</f>
        <v/>
      </c>
      <c r="F137" s="21">
        <f>'Src_Skips'!F137</f>
        <v/>
      </c>
      <c r="G137" s="21">
        <f>'Src_Skips'!G137</f>
        <v/>
      </c>
      <c r="H137" s="21">
        <f>'Src_Skips'!I137</f>
        <v/>
      </c>
      <c r="I137" s="21">
        <f>'Src_Skips'!K137</f>
        <v/>
      </c>
      <c r="J137" s="21">
        <f>IF(COUNTIFS('Evidence Register'!$P$6:$P$13,D137&amp;"|"&amp;TEXT(C137,"YYYY-MM-DD"),'Evidence Register'!$A$6:$A$13,"Skip file")&gt;0,"Y","N")</f>
        <v/>
      </c>
      <c r="K137" s="21">
        <f>IF(J137="Y",INDEX('Evidence Register'!$C$6:$C$13,MATCH(D137&amp;"|"&amp;TEXT(C137,"YYYY-MM-DD"),'Evidence Register'!$P$6:$P$13,0)),"")</f>
        <v/>
      </c>
      <c r="L137" s="21">
        <f>IF(J137="Y",INDEX('Evidence Register'!$E$6:$E$13,MATCH(D137&amp;"|"&amp;TEXT(C137,"YYYY-MM-DD"),'Evidence Register'!$P$6:$P$13,0)),"")</f>
        <v/>
      </c>
      <c r="M137" s="21">
        <f>IF(J137="Y",INDEX('Evidence Register'!$F$6:$F$13,MATCH(D137&amp;"|"&amp;TEXT(C137,"YYYY-MM-DD"),'Evidence Register'!$P$6:$P$13,0)),"")</f>
        <v/>
      </c>
      <c r="N137" s="21">
        <f>IF(J137="Y",INDEX('Evidence Register'!$G$6:$G$13,MATCH(D137&amp;"|"&amp;TEXT(C137,"YYYY-MM-DD"),'Evidence Register'!$P$6:$P$13,0)),"")</f>
        <v/>
      </c>
      <c r="O137" s="21">
        <f>IF(J137="Y",INDEX('Evidence Register'!$H$6:$H$13,MATCH(D137&amp;"|"&amp;TEXT(C137,"YYYY-MM-DD"),'Evidence Register'!$P$6:$P$13,0)),"")</f>
        <v/>
      </c>
      <c r="P137" s="21">
        <f>IF(J137="Y",INDEX('Evidence Register'!$I$6:$I$13,MATCH(D137&amp;"|"&amp;TEXT(C137,"YYYY-MM-DD"),'Evidence Register'!$P$6:$P$13,0)),"")</f>
        <v/>
      </c>
      <c r="Q137" s="21">
        <f>IF(COUNTIF('Src_Offers'!$A$6:$A$1138,B137)=1,"FOUND","MISSING")</f>
        <v/>
      </c>
      <c r="R137" s="21">
        <f>IF(J137="N","NOT TESTED",IF(AND(C137=L137,F137=M137,G137=N137,H137=O137),"MATCH","MISMATCH"))</f>
        <v/>
      </c>
      <c r="S137" s="21">
        <f>IF(J137="N","NOT INDEPENDENTLY VERIFIED - PDF NOT SUPPLIED",IF(P137="N","FAIL - COVER SHEET ONLY",IF(OR(Q137="MISSING",R137="MISMATCH"),"EXCEPTION - SUPPORT PRESENT / EVENT INTEGRITY","PASS - SUPPORT VERIFIED")))</f>
        <v/>
      </c>
      <c r="T137" s="21" t="inlineStr">
        <is>
          <t>skip/offer registers; named justification PDFs</t>
        </is>
      </c>
    </row>
    <row r="138">
      <c r="A138" s="17">
        <f>'Src_Skips'!A138</f>
        <v/>
      </c>
      <c r="B138" s="17">
        <f>'Src_Skips'!B138</f>
        <v/>
      </c>
      <c r="C138" s="17">
        <f>'Src_Skips'!C138</f>
        <v/>
      </c>
      <c r="D138" s="17">
        <f>'Src_Skips'!D138</f>
        <v/>
      </c>
      <c r="E138" s="17">
        <f>IFERROR(INDEX('Src_Applicants'!$D$6:$D$2915,MATCH(D138,'Src_Applicants'!$A$6:$A$2915,0))&amp;" "&amp;INDEX('Src_Applicants'!$C$6:$C$2915,MATCH(D138,'Src_Applicants'!$A$6:$A$2915,0)),"NOT FOUND")</f>
        <v/>
      </c>
      <c r="F138" s="17">
        <f>'Src_Skips'!F138</f>
        <v/>
      </c>
      <c r="G138" s="17">
        <f>'Src_Skips'!G138</f>
        <v/>
      </c>
      <c r="H138" s="17">
        <f>'Src_Skips'!I138</f>
        <v/>
      </c>
      <c r="I138" s="17">
        <f>'Src_Skips'!K138</f>
        <v/>
      </c>
      <c r="J138" s="17">
        <f>IF(COUNTIFS('Evidence Register'!$P$6:$P$13,D138&amp;"|"&amp;TEXT(C138,"YYYY-MM-DD"),'Evidence Register'!$A$6:$A$13,"Skip file")&gt;0,"Y","N")</f>
        <v/>
      </c>
      <c r="K138" s="17">
        <f>IF(J138="Y",INDEX('Evidence Register'!$C$6:$C$13,MATCH(D138&amp;"|"&amp;TEXT(C138,"YYYY-MM-DD"),'Evidence Register'!$P$6:$P$13,0)),"")</f>
        <v/>
      </c>
      <c r="L138" s="17">
        <f>IF(J138="Y",INDEX('Evidence Register'!$E$6:$E$13,MATCH(D138&amp;"|"&amp;TEXT(C138,"YYYY-MM-DD"),'Evidence Register'!$P$6:$P$13,0)),"")</f>
        <v/>
      </c>
      <c r="M138" s="17">
        <f>IF(J138="Y",INDEX('Evidence Register'!$F$6:$F$13,MATCH(D138&amp;"|"&amp;TEXT(C138,"YYYY-MM-DD"),'Evidence Register'!$P$6:$P$13,0)),"")</f>
        <v/>
      </c>
      <c r="N138" s="17">
        <f>IF(J138="Y",INDEX('Evidence Register'!$G$6:$G$13,MATCH(D138&amp;"|"&amp;TEXT(C138,"YYYY-MM-DD"),'Evidence Register'!$P$6:$P$13,0)),"")</f>
        <v/>
      </c>
      <c r="O138" s="17">
        <f>IF(J138="Y",INDEX('Evidence Register'!$H$6:$H$13,MATCH(D138&amp;"|"&amp;TEXT(C138,"YYYY-MM-DD"),'Evidence Register'!$P$6:$P$13,0)),"")</f>
        <v/>
      </c>
      <c r="P138" s="17">
        <f>IF(J138="Y",INDEX('Evidence Register'!$I$6:$I$13,MATCH(D138&amp;"|"&amp;TEXT(C138,"YYYY-MM-DD"),'Evidence Register'!$P$6:$P$13,0)),"")</f>
        <v/>
      </c>
      <c r="Q138" s="17">
        <f>IF(COUNTIF('Src_Offers'!$A$6:$A$1138,B138)=1,"FOUND","MISSING")</f>
        <v/>
      </c>
      <c r="R138" s="17">
        <f>IF(J138="N","NOT TESTED",IF(AND(C138=L138,F138=M138,G138=N138,H138=O138),"MATCH","MISMATCH"))</f>
        <v/>
      </c>
      <c r="S138" s="17">
        <f>IF(J138="N","NOT INDEPENDENTLY VERIFIED - PDF NOT SUPPLIED",IF(P138="N","FAIL - COVER SHEET ONLY",IF(OR(Q138="MISSING",R138="MISMATCH"),"EXCEPTION - SUPPORT PRESENT / EVENT INTEGRITY","PASS - SUPPORT VERIFIED")))</f>
        <v/>
      </c>
      <c r="T138" s="17" t="inlineStr">
        <is>
          <t>skip/offer registers; named justification PDFs</t>
        </is>
      </c>
    </row>
    <row r="139">
      <c r="A139" s="21">
        <f>'Src_Skips'!A139</f>
        <v/>
      </c>
      <c r="B139" s="21">
        <f>'Src_Skips'!B139</f>
        <v/>
      </c>
      <c r="C139" s="21">
        <f>'Src_Skips'!C139</f>
        <v/>
      </c>
      <c r="D139" s="21">
        <f>'Src_Skips'!D139</f>
        <v/>
      </c>
      <c r="E139" s="21">
        <f>IFERROR(INDEX('Src_Applicants'!$D$6:$D$2915,MATCH(D139,'Src_Applicants'!$A$6:$A$2915,0))&amp;" "&amp;INDEX('Src_Applicants'!$C$6:$C$2915,MATCH(D139,'Src_Applicants'!$A$6:$A$2915,0)),"NOT FOUND")</f>
        <v/>
      </c>
      <c r="F139" s="21">
        <f>'Src_Skips'!F139</f>
        <v/>
      </c>
      <c r="G139" s="21">
        <f>'Src_Skips'!G139</f>
        <v/>
      </c>
      <c r="H139" s="21">
        <f>'Src_Skips'!I139</f>
        <v/>
      </c>
      <c r="I139" s="21">
        <f>'Src_Skips'!K139</f>
        <v/>
      </c>
      <c r="J139" s="21">
        <f>IF(COUNTIFS('Evidence Register'!$P$6:$P$13,D139&amp;"|"&amp;TEXT(C139,"YYYY-MM-DD"),'Evidence Register'!$A$6:$A$13,"Skip file")&gt;0,"Y","N")</f>
        <v/>
      </c>
      <c r="K139" s="21">
        <f>IF(J139="Y",INDEX('Evidence Register'!$C$6:$C$13,MATCH(D139&amp;"|"&amp;TEXT(C139,"YYYY-MM-DD"),'Evidence Register'!$P$6:$P$13,0)),"")</f>
        <v/>
      </c>
      <c r="L139" s="21">
        <f>IF(J139="Y",INDEX('Evidence Register'!$E$6:$E$13,MATCH(D139&amp;"|"&amp;TEXT(C139,"YYYY-MM-DD"),'Evidence Register'!$P$6:$P$13,0)),"")</f>
        <v/>
      </c>
      <c r="M139" s="21">
        <f>IF(J139="Y",INDEX('Evidence Register'!$F$6:$F$13,MATCH(D139&amp;"|"&amp;TEXT(C139,"YYYY-MM-DD"),'Evidence Register'!$P$6:$P$13,0)),"")</f>
        <v/>
      </c>
      <c r="N139" s="21">
        <f>IF(J139="Y",INDEX('Evidence Register'!$G$6:$G$13,MATCH(D139&amp;"|"&amp;TEXT(C139,"YYYY-MM-DD"),'Evidence Register'!$P$6:$P$13,0)),"")</f>
        <v/>
      </c>
      <c r="O139" s="21">
        <f>IF(J139="Y",INDEX('Evidence Register'!$H$6:$H$13,MATCH(D139&amp;"|"&amp;TEXT(C139,"YYYY-MM-DD"),'Evidence Register'!$P$6:$P$13,0)),"")</f>
        <v/>
      </c>
      <c r="P139" s="21">
        <f>IF(J139="Y",INDEX('Evidence Register'!$I$6:$I$13,MATCH(D139&amp;"|"&amp;TEXT(C139,"YYYY-MM-DD"),'Evidence Register'!$P$6:$P$13,0)),"")</f>
        <v/>
      </c>
      <c r="Q139" s="21">
        <f>IF(COUNTIF('Src_Offers'!$A$6:$A$1138,B139)=1,"FOUND","MISSING")</f>
        <v/>
      </c>
      <c r="R139" s="21">
        <f>IF(J139="N","NOT TESTED",IF(AND(C139=L139,F139=M139,G139=N139,H139=O139),"MATCH","MISMATCH"))</f>
        <v/>
      </c>
      <c r="S139" s="21">
        <f>IF(J139="N","NOT INDEPENDENTLY VERIFIED - PDF NOT SUPPLIED",IF(P139="N","FAIL - COVER SHEET ONLY",IF(OR(Q139="MISSING",R139="MISMATCH"),"EXCEPTION - SUPPORT PRESENT / EVENT INTEGRITY","PASS - SUPPORT VERIFIED")))</f>
        <v/>
      </c>
      <c r="T139" s="21" t="inlineStr">
        <is>
          <t>skip/offer registers; named justification PDFs</t>
        </is>
      </c>
    </row>
    <row r="140">
      <c r="A140" s="17">
        <f>'Src_Skips'!A140</f>
        <v/>
      </c>
      <c r="B140" s="17">
        <f>'Src_Skips'!B140</f>
        <v/>
      </c>
      <c r="C140" s="17">
        <f>'Src_Skips'!C140</f>
        <v/>
      </c>
      <c r="D140" s="17">
        <f>'Src_Skips'!D140</f>
        <v/>
      </c>
      <c r="E140" s="17">
        <f>IFERROR(INDEX('Src_Applicants'!$D$6:$D$2915,MATCH(D140,'Src_Applicants'!$A$6:$A$2915,0))&amp;" "&amp;INDEX('Src_Applicants'!$C$6:$C$2915,MATCH(D140,'Src_Applicants'!$A$6:$A$2915,0)),"NOT FOUND")</f>
        <v/>
      </c>
      <c r="F140" s="17">
        <f>'Src_Skips'!F140</f>
        <v/>
      </c>
      <c r="G140" s="17">
        <f>'Src_Skips'!G140</f>
        <v/>
      </c>
      <c r="H140" s="17">
        <f>'Src_Skips'!I140</f>
        <v/>
      </c>
      <c r="I140" s="17">
        <f>'Src_Skips'!K140</f>
        <v/>
      </c>
      <c r="J140" s="17">
        <f>IF(COUNTIFS('Evidence Register'!$P$6:$P$13,D140&amp;"|"&amp;TEXT(C140,"YYYY-MM-DD"),'Evidence Register'!$A$6:$A$13,"Skip file")&gt;0,"Y","N")</f>
        <v/>
      </c>
      <c r="K140" s="17">
        <f>IF(J140="Y",INDEX('Evidence Register'!$C$6:$C$13,MATCH(D140&amp;"|"&amp;TEXT(C140,"YYYY-MM-DD"),'Evidence Register'!$P$6:$P$13,0)),"")</f>
        <v/>
      </c>
      <c r="L140" s="17">
        <f>IF(J140="Y",INDEX('Evidence Register'!$E$6:$E$13,MATCH(D140&amp;"|"&amp;TEXT(C140,"YYYY-MM-DD"),'Evidence Register'!$P$6:$P$13,0)),"")</f>
        <v/>
      </c>
      <c r="M140" s="17">
        <f>IF(J140="Y",INDEX('Evidence Register'!$F$6:$F$13,MATCH(D140&amp;"|"&amp;TEXT(C140,"YYYY-MM-DD"),'Evidence Register'!$P$6:$P$13,0)),"")</f>
        <v/>
      </c>
      <c r="N140" s="17">
        <f>IF(J140="Y",INDEX('Evidence Register'!$G$6:$G$13,MATCH(D140&amp;"|"&amp;TEXT(C140,"YYYY-MM-DD"),'Evidence Register'!$P$6:$P$13,0)),"")</f>
        <v/>
      </c>
      <c r="O140" s="17">
        <f>IF(J140="Y",INDEX('Evidence Register'!$H$6:$H$13,MATCH(D140&amp;"|"&amp;TEXT(C140,"YYYY-MM-DD"),'Evidence Register'!$P$6:$P$13,0)),"")</f>
        <v/>
      </c>
      <c r="P140" s="17">
        <f>IF(J140="Y",INDEX('Evidence Register'!$I$6:$I$13,MATCH(D140&amp;"|"&amp;TEXT(C140,"YYYY-MM-DD"),'Evidence Register'!$P$6:$P$13,0)),"")</f>
        <v/>
      </c>
      <c r="Q140" s="17">
        <f>IF(COUNTIF('Src_Offers'!$A$6:$A$1138,B140)=1,"FOUND","MISSING")</f>
        <v/>
      </c>
      <c r="R140" s="17">
        <f>IF(J140="N","NOT TESTED",IF(AND(C140=L140,F140=M140,G140=N140,H140=O140),"MATCH","MISMATCH"))</f>
        <v/>
      </c>
      <c r="S140" s="17">
        <f>IF(J140="N","NOT INDEPENDENTLY VERIFIED - PDF NOT SUPPLIED",IF(P140="N","FAIL - COVER SHEET ONLY",IF(OR(Q140="MISSING",R140="MISMATCH"),"EXCEPTION - SUPPORT PRESENT / EVENT INTEGRITY","PASS - SUPPORT VERIFIED")))</f>
        <v/>
      </c>
      <c r="T140" s="17" t="inlineStr">
        <is>
          <t>skip/offer registers; named justification PDFs</t>
        </is>
      </c>
    </row>
    <row r="141">
      <c r="A141" s="21">
        <f>'Src_Skips'!A141</f>
        <v/>
      </c>
      <c r="B141" s="21">
        <f>'Src_Skips'!B141</f>
        <v/>
      </c>
      <c r="C141" s="21">
        <f>'Src_Skips'!C141</f>
        <v/>
      </c>
      <c r="D141" s="21">
        <f>'Src_Skips'!D141</f>
        <v/>
      </c>
      <c r="E141" s="21">
        <f>IFERROR(INDEX('Src_Applicants'!$D$6:$D$2915,MATCH(D141,'Src_Applicants'!$A$6:$A$2915,0))&amp;" "&amp;INDEX('Src_Applicants'!$C$6:$C$2915,MATCH(D141,'Src_Applicants'!$A$6:$A$2915,0)),"NOT FOUND")</f>
        <v/>
      </c>
      <c r="F141" s="21">
        <f>'Src_Skips'!F141</f>
        <v/>
      </c>
      <c r="G141" s="21">
        <f>'Src_Skips'!G141</f>
        <v/>
      </c>
      <c r="H141" s="21">
        <f>'Src_Skips'!I141</f>
        <v/>
      </c>
      <c r="I141" s="21">
        <f>'Src_Skips'!K141</f>
        <v/>
      </c>
      <c r="J141" s="21">
        <f>IF(COUNTIFS('Evidence Register'!$P$6:$P$13,D141&amp;"|"&amp;TEXT(C141,"YYYY-MM-DD"),'Evidence Register'!$A$6:$A$13,"Skip file")&gt;0,"Y","N")</f>
        <v/>
      </c>
      <c r="K141" s="21">
        <f>IF(J141="Y",INDEX('Evidence Register'!$C$6:$C$13,MATCH(D141&amp;"|"&amp;TEXT(C141,"YYYY-MM-DD"),'Evidence Register'!$P$6:$P$13,0)),"")</f>
        <v/>
      </c>
      <c r="L141" s="21">
        <f>IF(J141="Y",INDEX('Evidence Register'!$E$6:$E$13,MATCH(D141&amp;"|"&amp;TEXT(C141,"YYYY-MM-DD"),'Evidence Register'!$P$6:$P$13,0)),"")</f>
        <v/>
      </c>
      <c r="M141" s="21">
        <f>IF(J141="Y",INDEX('Evidence Register'!$F$6:$F$13,MATCH(D141&amp;"|"&amp;TEXT(C141,"YYYY-MM-DD"),'Evidence Register'!$P$6:$P$13,0)),"")</f>
        <v/>
      </c>
      <c r="N141" s="21">
        <f>IF(J141="Y",INDEX('Evidence Register'!$G$6:$G$13,MATCH(D141&amp;"|"&amp;TEXT(C141,"YYYY-MM-DD"),'Evidence Register'!$P$6:$P$13,0)),"")</f>
        <v/>
      </c>
      <c r="O141" s="21">
        <f>IF(J141="Y",INDEX('Evidence Register'!$H$6:$H$13,MATCH(D141&amp;"|"&amp;TEXT(C141,"YYYY-MM-DD"),'Evidence Register'!$P$6:$P$13,0)),"")</f>
        <v/>
      </c>
      <c r="P141" s="21">
        <f>IF(J141="Y",INDEX('Evidence Register'!$I$6:$I$13,MATCH(D141&amp;"|"&amp;TEXT(C141,"YYYY-MM-DD"),'Evidence Register'!$P$6:$P$13,0)),"")</f>
        <v/>
      </c>
      <c r="Q141" s="21">
        <f>IF(COUNTIF('Src_Offers'!$A$6:$A$1138,B141)=1,"FOUND","MISSING")</f>
        <v/>
      </c>
      <c r="R141" s="21">
        <f>IF(J141="N","NOT TESTED",IF(AND(C141=L141,F141=M141,G141=N141,H141=O141),"MATCH","MISMATCH"))</f>
        <v/>
      </c>
      <c r="S141" s="21">
        <f>IF(J141="N","NOT INDEPENDENTLY VERIFIED - PDF NOT SUPPLIED",IF(P141="N","FAIL - COVER SHEET ONLY",IF(OR(Q141="MISSING",R141="MISMATCH"),"EXCEPTION - SUPPORT PRESENT / EVENT INTEGRITY","PASS - SUPPORT VERIFIED")))</f>
        <v/>
      </c>
      <c r="T141" s="21" t="inlineStr">
        <is>
          <t>skip/offer registers; named justification PDFs</t>
        </is>
      </c>
    </row>
    <row r="142">
      <c r="A142" s="17">
        <f>'Src_Skips'!A142</f>
        <v/>
      </c>
      <c r="B142" s="17">
        <f>'Src_Skips'!B142</f>
        <v/>
      </c>
      <c r="C142" s="17">
        <f>'Src_Skips'!C142</f>
        <v/>
      </c>
      <c r="D142" s="17">
        <f>'Src_Skips'!D142</f>
        <v/>
      </c>
      <c r="E142" s="17">
        <f>IFERROR(INDEX('Src_Applicants'!$D$6:$D$2915,MATCH(D142,'Src_Applicants'!$A$6:$A$2915,0))&amp;" "&amp;INDEX('Src_Applicants'!$C$6:$C$2915,MATCH(D142,'Src_Applicants'!$A$6:$A$2915,0)),"NOT FOUND")</f>
        <v/>
      </c>
      <c r="F142" s="17">
        <f>'Src_Skips'!F142</f>
        <v/>
      </c>
      <c r="G142" s="17">
        <f>'Src_Skips'!G142</f>
        <v/>
      </c>
      <c r="H142" s="17">
        <f>'Src_Skips'!I142</f>
        <v/>
      </c>
      <c r="I142" s="17">
        <f>'Src_Skips'!K142</f>
        <v/>
      </c>
      <c r="J142" s="17">
        <f>IF(COUNTIFS('Evidence Register'!$P$6:$P$13,D142&amp;"|"&amp;TEXT(C142,"YYYY-MM-DD"),'Evidence Register'!$A$6:$A$13,"Skip file")&gt;0,"Y","N")</f>
        <v/>
      </c>
      <c r="K142" s="17">
        <f>IF(J142="Y",INDEX('Evidence Register'!$C$6:$C$13,MATCH(D142&amp;"|"&amp;TEXT(C142,"YYYY-MM-DD"),'Evidence Register'!$P$6:$P$13,0)),"")</f>
        <v/>
      </c>
      <c r="L142" s="17">
        <f>IF(J142="Y",INDEX('Evidence Register'!$E$6:$E$13,MATCH(D142&amp;"|"&amp;TEXT(C142,"YYYY-MM-DD"),'Evidence Register'!$P$6:$P$13,0)),"")</f>
        <v/>
      </c>
      <c r="M142" s="17">
        <f>IF(J142="Y",INDEX('Evidence Register'!$F$6:$F$13,MATCH(D142&amp;"|"&amp;TEXT(C142,"YYYY-MM-DD"),'Evidence Register'!$P$6:$P$13,0)),"")</f>
        <v/>
      </c>
      <c r="N142" s="17">
        <f>IF(J142="Y",INDEX('Evidence Register'!$G$6:$G$13,MATCH(D142&amp;"|"&amp;TEXT(C142,"YYYY-MM-DD"),'Evidence Register'!$P$6:$P$13,0)),"")</f>
        <v/>
      </c>
      <c r="O142" s="17">
        <f>IF(J142="Y",INDEX('Evidence Register'!$H$6:$H$13,MATCH(D142&amp;"|"&amp;TEXT(C142,"YYYY-MM-DD"),'Evidence Register'!$P$6:$P$13,0)),"")</f>
        <v/>
      </c>
      <c r="P142" s="17">
        <f>IF(J142="Y",INDEX('Evidence Register'!$I$6:$I$13,MATCH(D142&amp;"|"&amp;TEXT(C142,"YYYY-MM-DD"),'Evidence Register'!$P$6:$P$13,0)),"")</f>
        <v/>
      </c>
      <c r="Q142" s="17">
        <f>IF(COUNTIF('Src_Offers'!$A$6:$A$1138,B142)=1,"FOUND","MISSING")</f>
        <v/>
      </c>
      <c r="R142" s="17">
        <f>IF(J142="N","NOT TESTED",IF(AND(C142=L142,F142=M142,G142=N142,H142=O142),"MATCH","MISMATCH"))</f>
        <v/>
      </c>
      <c r="S142" s="17">
        <f>IF(J142="N","NOT INDEPENDENTLY VERIFIED - PDF NOT SUPPLIED",IF(P142="N","FAIL - COVER SHEET ONLY",IF(OR(Q142="MISSING",R142="MISMATCH"),"EXCEPTION - SUPPORT PRESENT / EVENT INTEGRITY","PASS - SUPPORT VERIFIED")))</f>
        <v/>
      </c>
      <c r="T142" s="17" t="inlineStr">
        <is>
          <t>skip/offer registers; named justification PDFs</t>
        </is>
      </c>
    </row>
    <row r="143">
      <c r="A143" s="21">
        <f>'Src_Skips'!A143</f>
        <v/>
      </c>
      <c r="B143" s="21">
        <f>'Src_Skips'!B143</f>
        <v/>
      </c>
      <c r="C143" s="21">
        <f>'Src_Skips'!C143</f>
        <v/>
      </c>
      <c r="D143" s="21">
        <f>'Src_Skips'!D143</f>
        <v/>
      </c>
      <c r="E143" s="21">
        <f>IFERROR(INDEX('Src_Applicants'!$D$6:$D$2915,MATCH(D143,'Src_Applicants'!$A$6:$A$2915,0))&amp;" "&amp;INDEX('Src_Applicants'!$C$6:$C$2915,MATCH(D143,'Src_Applicants'!$A$6:$A$2915,0)),"NOT FOUND")</f>
        <v/>
      </c>
      <c r="F143" s="21">
        <f>'Src_Skips'!F143</f>
        <v/>
      </c>
      <c r="G143" s="21">
        <f>'Src_Skips'!G143</f>
        <v/>
      </c>
      <c r="H143" s="21">
        <f>'Src_Skips'!I143</f>
        <v/>
      </c>
      <c r="I143" s="21">
        <f>'Src_Skips'!K143</f>
        <v/>
      </c>
      <c r="J143" s="21">
        <f>IF(COUNTIFS('Evidence Register'!$P$6:$P$13,D143&amp;"|"&amp;TEXT(C143,"YYYY-MM-DD"),'Evidence Register'!$A$6:$A$13,"Skip file")&gt;0,"Y","N")</f>
        <v/>
      </c>
      <c r="K143" s="21">
        <f>IF(J143="Y",INDEX('Evidence Register'!$C$6:$C$13,MATCH(D143&amp;"|"&amp;TEXT(C143,"YYYY-MM-DD"),'Evidence Register'!$P$6:$P$13,0)),"")</f>
        <v/>
      </c>
      <c r="L143" s="21">
        <f>IF(J143="Y",INDEX('Evidence Register'!$E$6:$E$13,MATCH(D143&amp;"|"&amp;TEXT(C143,"YYYY-MM-DD"),'Evidence Register'!$P$6:$P$13,0)),"")</f>
        <v/>
      </c>
      <c r="M143" s="21">
        <f>IF(J143="Y",INDEX('Evidence Register'!$F$6:$F$13,MATCH(D143&amp;"|"&amp;TEXT(C143,"YYYY-MM-DD"),'Evidence Register'!$P$6:$P$13,0)),"")</f>
        <v/>
      </c>
      <c r="N143" s="21">
        <f>IF(J143="Y",INDEX('Evidence Register'!$G$6:$G$13,MATCH(D143&amp;"|"&amp;TEXT(C143,"YYYY-MM-DD"),'Evidence Register'!$P$6:$P$13,0)),"")</f>
        <v/>
      </c>
      <c r="O143" s="21">
        <f>IF(J143="Y",INDEX('Evidence Register'!$H$6:$H$13,MATCH(D143&amp;"|"&amp;TEXT(C143,"YYYY-MM-DD"),'Evidence Register'!$P$6:$P$13,0)),"")</f>
        <v/>
      </c>
      <c r="P143" s="21">
        <f>IF(J143="Y",INDEX('Evidence Register'!$I$6:$I$13,MATCH(D143&amp;"|"&amp;TEXT(C143,"YYYY-MM-DD"),'Evidence Register'!$P$6:$P$13,0)),"")</f>
        <v/>
      </c>
      <c r="Q143" s="21">
        <f>IF(COUNTIF('Src_Offers'!$A$6:$A$1138,B143)=1,"FOUND","MISSING")</f>
        <v/>
      </c>
      <c r="R143" s="21">
        <f>IF(J143="N","NOT TESTED",IF(AND(C143=L143,F143=M143,G143=N143,H143=O143),"MATCH","MISMATCH"))</f>
        <v/>
      </c>
      <c r="S143" s="21">
        <f>IF(J143="N","NOT INDEPENDENTLY VERIFIED - PDF NOT SUPPLIED",IF(P143="N","FAIL - COVER SHEET ONLY",IF(OR(Q143="MISSING",R143="MISMATCH"),"EXCEPTION - SUPPORT PRESENT / EVENT INTEGRITY","PASS - SUPPORT VERIFIED")))</f>
        <v/>
      </c>
      <c r="T143" s="21" t="inlineStr">
        <is>
          <t>skip/offer registers; named justification PDFs</t>
        </is>
      </c>
    </row>
    <row r="144">
      <c r="A144" s="17">
        <f>'Src_Skips'!A144</f>
        <v/>
      </c>
      <c r="B144" s="17">
        <f>'Src_Skips'!B144</f>
        <v/>
      </c>
      <c r="C144" s="17">
        <f>'Src_Skips'!C144</f>
        <v/>
      </c>
      <c r="D144" s="17">
        <f>'Src_Skips'!D144</f>
        <v/>
      </c>
      <c r="E144" s="17">
        <f>IFERROR(INDEX('Src_Applicants'!$D$6:$D$2915,MATCH(D144,'Src_Applicants'!$A$6:$A$2915,0))&amp;" "&amp;INDEX('Src_Applicants'!$C$6:$C$2915,MATCH(D144,'Src_Applicants'!$A$6:$A$2915,0)),"NOT FOUND")</f>
        <v/>
      </c>
      <c r="F144" s="17">
        <f>'Src_Skips'!F144</f>
        <v/>
      </c>
      <c r="G144" s="17">
        <f>'Src_Skips'!G144</f>
        <v/>
      </c>
      <c r="H144" s="17">
        <f>'Src_Skips'!I144</f>
        <v/>
      </c>
      <c r="I144" s="17">
        <f>'Src_Skips'!K144</f>
        <v/>
      </c>
      <c r="J144" s="17">
        <f>IF(COUNTIFS('Evidence Register'!$P$6:$P$13,D144&amp;"|"&amp;TEXT(C144,"YYYY-MM-DD"),'Evidence Register'!$A$6:$A$13,"Skip file")&gt;0,"Y","N")</f>
        <v/>
      </c>
      <c r="K144" s="17">
        <f>IF(J144="Y",INDEX('Evidence Register'!$C$6:$C$13,MATCH(D144&amp;"|"&amp;TEXT(C144,"YYYY-MM-DD"),'Evidence Register'!$P$6:$P$13,0)),"")</f>
        <v/>
      </c>
      <c r="L144" s="17">
        <f>IF(J144="Y",INDEX('Evidence Register'!$E$6:$E$13,MATCH(D144&amp;"|"&amp;TEXT(C144,"YYYY-MM-DD"),'Evidence Register'!$P$6:$P$13,0)),"")</f>
        <v/>
      </c>
      <c r="M144" s="17">
        <f>IF(J144="Y",INDEX('Evidence Register'!$F$6:$F$13,MATCH(D144&amp;"|"&amp;TEXT(C144,"YYYY-MM-DD"),'Evidence Register'!$P$6:$P$13,0)),"")</f>
        <v/>
      </c>
      <c r="N144" s="17">
        <f>IF(J144="Y",INDEX('Evidence Register'!$G$6:$G$13,MATCH(D144&amp;"|"&amp;TEXT(C144,"YYYY-MM-DD"),'Evidence Register'!$P$6:$P$13,0)),"")</f>
        <v/>
      </c>
      <c r="O144" s="17">
        <f>IF(J144="Y",INDEX('Evidence Register'!$H$6:$H$13,MATCH(D144&amp;"|"&amp;TEXT(C144,"YYYY-MM-DD"),'Evidence Register'!$P$6:$P$13,0)),"")</f>
        <v/>
      </c>
      <c r="P144" s="17">
        <f>IF(J144="Y",INDEX('Evidence Register'!$I$6:$I$13,MATCH(D144&amp;"|"&amp;TEXT(C144,"YYYY-MM-DD"),'Evidence Register'!$P$6:$P$13,0)),"")</f>
        <v/>
      </c>
      <c r="Q144" s="17">
        <f>IF(COUNTIF('Src_Offers'!$A$6:$A$1138,B144)=1,"FOUND","MISSING")</f>
        <v/>
      </c>
      <c r="R144" s="17">
        <f>IF(J144="N","NOT TESTED",IF(AND(C144=L144,F144=M144,G144=N144,H144=O144),"MATCH","MISMATCH"))</f>
        <v/>
      </c>
      <c r="S144" s="17">
        <f>IF(J144="N","NOT INDEPENDENTLY VERIFIED - PDF NOT SUPPLIED",IF(P144="N","FAIL - COVER SHEET ONLY",IF(OR(Q144="MISSING",R144="MISMATCH"),"EXCEPTION - SUPPORT PRESENT / EVENT INTEGRITY","PASS - SUPPORT VERIFIED")))</f>
        <v/>
      </c>
      <c r="T144" s="17" t="inlineStr">
        <is>
          <t>skip/offer registers; named justification PDFs</t>
        </is>
      </c>
    </row>
    <row r="145">
      <c r="A145" s="21">
        <f>'Src_Skips'!A145</f>
        <v/>
      </c>
      <c r="B145" s="21">
        <f>'Src_Skips'!B145</f>
        <v/>
      </c>
      <c r="C145" s="21">
        <f>'Src_Skips'!C145</f>
        <v/>
      </c>
      <c r="D145" s="21">
        <f>'Src_Skips'!D145</f>
        <v/>
      </c>
      <c r="E145" s="21">
        <f>IFERROR(INDEX('Src_Applicants'!$D$6:$D$2915,MATCH(D145,'Src_Applicants'!$A$6:$A$2915,0))&amp;" "&amp;INDEX('Src_Applicants'!$C$6:$C$2915,MATCH(D145,'Src_Applicants'!$A$6:$A$2915,0)),"NOT FOUND")</f>
        <v/>
      </c>
      <c r="F145" s="21">
        <f>'Src_Skips'!F145</f>
        <v/>
      </c>
      <c r="G145" s="21">
        <f>'Src_Skips'!G145</f>
        <v/>
      </c>
      <c r="H145" s="21">
        <f>'Src_Skips'!I145</f>
        <v/>
      </c>
      <c r="I145" s="21">
        <f>'Src_Skips'!K145</f>
        <v/>
      </c>
      <c r="J145" s="21">
        <f>IF(COUNTIFS('Evidence Register'!$P$6:$P$13,D145&amp;"|"&amp;TEXT(C145,"YYYY-MM-DD"),'Evidence Register'!$A$6:$A$13,"Skip file")&gt;0,"Y","N")</f>
        <v/>
      </c>
      <c r="K145" s="21">
        <f>IF(J145="Y",INDEX('Evidence Register'!$C$6:$C$13,MATCH(D145&amp;"|"&amp;TEXT(C145,"YYYY-MM-DD"),'Evidence Register'!$P$6:$P$13,0)),"")</f>
        <v/>
      </c>
      <c r="L145" s="21">
        <f>IF(J145="Y",INDEX('Evidence Register'!$E$6:$E$13,MATCH(D145&amp;"|"&amp;TEXT(C145,"YYYY-MM-DD"),'Evidence Register'!$P$6:$P$13,0)),"")</f>
        <v/>
      </c>
      <c r="M145" s="21">
        <f>IF(J145="Y",INDEX('Evidence Register'!$F$6:$F$13,MATCH(D145&amp;"|"&amp;TEXT(C145,"YYYY-MM-DD"),'Evidence Register'!$P$6:$P$13,0)),"")</f>
        <v/>
      </c>
      <c r="N145" s="21">
        <f>IF(J145="Y",INDEX('Evidence Register'!$G$6:$G$13,MATCH(D145&amp;"|"&amp;TEXT(C145,"YYYY-MM-DD"),'Evidence Register'!$P$6:$P$13,0)),"")</f>
        <v/>
      </c>
      <c r="O145" s="21">
        <f>IF(J145="Y",INDEX('Evidence Register'!$H$6:$H$13,MATCH(D145&amp;"|"&amp;TEXT(C145,"YYYY-MM-DD"),'Evidence Register'!$P$6:$P$13,0)),"")</f>
        <v/>
      </c>
      <c r="P145" s="21">
        <f>IF(J145="Y",INDEX('Evidence Register'!$I$6:$I$13,MATCH(D145&amp;"|"&amp;TEXT(C145,"YYYY-MM-DD"),'Evidence Register'!$P$6:$P$13,0)),"")</f>
        <v/>
      </c>
      <c r="Q145" s="21">
        <f>IF(COUNTIF('Src_Offers'!$A$6:$A$1138,B145)=1,"FOUND","MISSING")</f>
        <v/>
      </c>
      <c r="R145" s="21">
        <f>IF(J145="N","NOT TESTED",IF(AND(C145=L145,F145=M145,G145=N145,H145=O145),"MATCH","MISMATCH"))</f>
        <v/>
      </c>
      <c r="S145" s="21">
        <f>IF(J145="N","NOT INDEPENDENTLY VERIFIED - PDF NOT SUPPLIED",IF(P145="N","FAIL - COVER SHEET ONLY",IF(OR(Q145="MISSING",R145="MISMATCH"),"EXCEPTION - SUPPORT PRESENT / EVENT INTEGRITY","PASS - SUPPORT VERIFIED")))</f>
        <v/>
      </c>
      <c r="T145" s="21" t="inlineStr">
        <is>
          <t>skip/offer registers; named justification PDFs</t>
        </is>
      </c>
    </row>
    <row r="146">
      <c r="A146" s="17">
        <f>'Src_Skips'!A146</f>
        <v/>
      </c>
      <c r="B146" s="17">
        <f>'Src_Skips'!B146</f>
        <v/>
      </c>
      <c r="C146" s="17">
        <f>'Src_Skips'!C146</f>
        <v/>
      </c>
      <c r="D146" s="17">
        <f>'Src_Skips'!D146</f>
        <v/>
      </c>
      <c r="E146" s="17">
        <f>IFERROR(INDEX('Src_Applicants'!$D$6:$D$2915,MATCH(D146,'Src_Applicants'!$A$6:$A$2915,0))&amp;" "&amp;INDEX('Src_Applicants'!$C$6:$C$2915,MATCH(D146,'Src_Applicants'!$A$6:$A$2915,0)),"NOT FOUND")</f>
        <v/>
      </c>
      <c r="F146" s="17">
        <f>'Src_Skips'!F146</f>
        <v/>
      </c>
      <c r="G146" s="17">
        <f>'Src_Skips'!G146</f>
        <v/>
      </c>
      <c r="H146" s="17">
        <f>'Src_Skips'!I146</f>
        <v/>
      </c>
      <c r="I146" s="17">
        <f>'Src_Skips'!K146</f>
        <v/>
      </c>
      <c r="J146" s="17">
        <f>IF(COUNTIFS('Evidence Register'!$P$6:$P$13,D146&amp;"|"&amp;TEXT(C146,"YYYY-MM-DD"),'Evidence Register'!$A$6:$A$13,"Skip file")&gt;0,"Y","N")</f>
        <v/>
      </c>
      <c r="K146" s="17">
        <f>IF(J146="Y",INDEX('Evidence Register'!$C$6:$C$13,MATCH(D146&amp;"|"&amp;TEXT(C146,"YYYY-MM-DD"),'Evidence Register'!$P$6:$P$13,0)),"")</f>
        <v/>
      </c>
      <c r="L146" s="17">
        <f>IF(J146="Y",INDEX('Evidence Register'!$E$6:$E$13,MATCH(D146&amp;"|"&amp;TEXT(C146,"YYYY-MM-DD"),'Evidence Register'!$P$6:$P$13,0)),"")</f>
        <v/>
      </c>
      <c r="M146" s="17">
        <f>IF(J146="Y",INDEX('Evidence Register'!$F$6:$F$13,MATCH(D146&amp;"|"&amp;TEXT(C146,"YYYY-MM-DD"),'Evidence Register'!$P$6:$P$13,0)),"")</f>
        <v/>
      </c>
      <c r="N146" s="17">
        <f>IF(J146="Y",INDEX('Evidence Register'!$G$6:$G$13,MATCH(D146&amp;"|"&amp;TEXT(C146,"YYYY-MM-DD"),'Evidence Register'!$P$6:$P$13,0)),"")</f>
        <v/>
      </c>
      <c r="O146" s="17">
        <f>IF(J146="Y",INDEX('Evidence Register'!$H$6:$H$13,MATCH(D146&amp;"|"&amp;TEXT(C146,"YYYY-MM-DD"),'Evidence Register'!$P$6:$P$13,0)),"")</f>
        <v/>
      </c>
      <c r="P146" s="17">
        <f>IF(J146="Y",INDEX('Evidence Register'!$I$6:$I$13,MATCH(D146&amp;"|"&amp;TEXT(C146,"YYYY-MM-DD"),'Evidence Register'!$P$6:$P$13,0)),"")</f>
        <v/>
      </c>
      <c r="Q146" s="17">
        <f>IF(COUNTIF('Src_Offers'!$A$6:$A$1138,B146)=1,"FOUND","MISSING")</f>
        <v/>
      </c>
      <c r="R146" s="17">
        <f>IF(J146="N","NOT TESTED",IF(AND(C146=L146,F146=M146,G146=N146,H146=O146),"MATCH","MISMATCH"))</f>
        <v/>
      </c>
      <c r="S146" s="17">
        <f>IF(J146="N","NOT INDEPENDENTLY VERIFIED - PDF NOT SUPPLIED",IF(P146="N","FAIL - COVER SHEET ONLY",IF(OR(Q146="MISSING",R146="MISMATCH"),"EXCEPTION - SUPPORT PRESENT / EVENT INTEGRITY","PASS - SUPPORT VERIFIED")))</f>
        <v/>
      </c>
      <c r="T146" s="17" t="inlineStr">
        <is>
          <t>skip/offer registers; named justification PDFs</t>
        </is>
      </c>
    </row>
    <row r="147">
      <c r="A147" s="21">
        <f>'Src_Skips'!A147</f>
        <v/>
      </c>
      <c r="B147" s="21">
        <f>'Src_Skips'!B147</f>
        <v/>
      </c>
      <c r="C147" s="21">
        <f>'Src_Skips'!C147</f>
        <v/>
      </c>
      <c r="D147" s="21">
        <f>'Src_Skips'!D147</f>
        <v/>
      </c>
      <c r="E147" s="21">
        <f>IFERROR(INDEX('Src_Applicants'!$D$6:$D$2915,MATCH(D147,'Src_Applicants'!$A$6:$A$2915,0))&amp;" "&amp;INDEX('Src_Applicants'!$C$6:$C$2915,MATCH(D147,'Src_Applicants'!$A$6:$A$2915,0)),"NOT FOUND")</f>
        <v/>
      </c>
      <c r="F147" s="21">
        <f>'Src_Skips'!F147</f>
        <v/>
      </c>
      <c r="G147" s="21">
        <f>'Src_Skips'!G147</f>
        <v/>
      </c>
      <c r="H147" s="21">
        <f>'Src_Skips'!I147</f>
        <v/>
      </c>
      <c r="I147" s="21">
        <f>'Src_Skips'!K147</f>
        <v/>
      </c>
      <c r="J147" s="21">
        <f>IF(COUNTIFS('Evidence Register'!$P$6:$P$13,D147&amp;"|"&amp;TEXT(C147,"YYYY-MM-DD"),'Evidence Register'!$A$6:$A$13,"Skip file")&gt;0,"Y","N")</f>
        <v/>
      </c>
      <c r="K147" s="21">
        <f>IF(J147="Y",INDEX('Evidence Register'!$C$6:$C$13,MATCH(D147&amp;"|"&amp;TEXT(C147,"YYYY-MM-DD"),'Evidence Register'!$P$6:$P$13,0)),"")</f>
        <v/>
      </c>
      <c r="L147" s="21">
        <f>IF(J147="Y",INDEX('Evidence Register'!$E$6:$E$13,MATCH(D147&amp;"|"&amp;TEXT(C147,"YYYY-MM-DD"),'Evidence Register'!$P$6:$P$13,0)),"")</f>
        <v/>
      </c>
      <c r="M147" s="21">
        <f>IF(J147="Y",INDEX('Evidence Register'!$F$6:$F$13,MATCH(D147&amp;"|"&amp;TEXT(C147,"YYYY-MM-DD"),'Evidence Register'!$P$6:$P$13,0)),"")</f>
        <v/>
      </c>
      <c r="N147" s="21">
        <f>IF(J147="Y",INDEX('Evidence Register'!$G$6:$G$13,MATCH(D147&amp;"|"&amp;TEXT(C147,"YYYY-MM-DD"),'Evidence Register'!$P$6:$P$13,0)),"")</f>
        <v/>
      </c>
      <c r="O147" s="21">
        <f>IF(J147="Y",INDEX('Evidence Register'!$H$6:$H$13,MATCH(D147&amp;"|"&amp;TEXT(C147,"YYYY-MM-DD"),'Evidence Register'!$P$6:$P$13,0)),"")</f>
        <v/>
      </c>
      <c r="P147" s="21">
        <f>IF(J147="Y",INDEX('Evidence Register'!$I$6:$I$13,MATCH(D147&amp;"|"&amp;TEXT(C147,"YYYY-MM-DD"),'Evidence Register'!$P$6:$P$13,0)),"")</f>
        <v/>
      </c>
      <c r="Q147" s="21">
        <f>IF(COUNTIF('Src_Offers'!$A$6:$A$1138,B147)=1,"FOUND","MISSING")</f>
        <v/>
      </c>
      <c r="R147" s="21">
        <f>IF(J147="N","NOT TESTED",IF(AND(C147=L147,F147=M147,G147=N147,H147=O147),"MATCH","MISMATCH"))</f>
        <v/>
      </c>
      <c r="S147" s="21">
        <f>IF(J147="N","NOT INDEPENDENTLY VERIFIED - PDF NOT SUPPLIED",IF(P147="N","FAIL - COVER SHEET ONLY",IF(OR(Q147="MISSING",R147="MISMATCH"),"EXCEPTION - SUPPORT PRESENT / EVENT INTEGRITY","PASS - SUPPORT VERIFIED")))</f>
        <v/>
      </c>
      <c r="T147" s="21" t="inlineStr">
        <is>
          <t>skip/offer registers; named justification PDFs</t>
        </is>
      </c>
    </row>
    <row r="148">
      <c r="A148" s="17">
        <f>'Src_Skips'!A148</f>
        <v/>
      </c>
      <c r="B148" s="17">
        <f>'Src_Skips'!B148</f>
        <v/>
      </c>
      <c r="C148" s="17">
        <f>'Src_Skips'!C148</f>
        <v/>
      </c>
      <c r="D148" s="17">
        <f>'Src_Skips'!D148</f>
        <v/>
      </c>
      <c r="E148" s="17">
        <f>IFERROR(INDEX('Src_Applicants'!$D$6:$D$2915,MATCH(D148,'Src_Applicants'!$A$6:$A$2915,0))&amp;" "&amp;INDEX('Src_Applicants'!$C$6:$C$2915,MATCH(D148,'Src_Applicants'!$A$6:$A$2915,0)),"NOT FOUND")</f>
        <v/>
      </c>
      <c r="F148" s="17">
        <f>'Src_Skips'!F148</f>
        <v/>
      </c>
      <c r="G148" s="17">
        <f>'Src_Skips'!G148</f>
        <v/>
      </c>
      <c r="H148" s="17">
        <f>'Src_Skips'!I148</f>
        <v/>
      </c>
      <c r="I148" s="17">
        <f>'Src_Skips'!K148</f>
        <v/>
      </c>
      <c r="J148" s="17">
        <f>IF(COUNTIFS('Evidence Register'!$P$6:$P$13,D148&amp;"|"&amp;TEXT(C148,"YYYY-MM-DD"),'Evidence Register'!$A$6:$A$13,"Skip file")&gt;0,"Y","N")</f>
        <v/>
      </c>
      <c r="K148" s="17">
        <f>IF(J148="Y",INDEX('Evidence Register'!$C$6:$C$13,MATCH(D148&amp;"|"&amp;TEXT(C148,"YYYY-MM-DD"),'Evidence Register'!$P$6:$P$13,0)),"")</f>
        <v/>
      </c>
      <c r="L148" s="17">
        <f>IF(J148="Y",INDEX('Evidence Register'!$E$6:$E$13,MATCH(D148&amp;"|"&amp;TEXT(C148,"YYYY-MM-DD"),'Evidence Register'!$P$6:$P$13,0)),"")</f>
        <v/>
      </c>
      <c r="M148" s="17">
        <f>IF(J148="Y",INDEX('Evidence Register'!$F$6:$F$13,MATCH(D148&amp;"|"&amp;TEXT(C148,"YYYY-MM-DD"),'Evidence Register'!$P$6:$P$13,0)),"")</f>
        <v/>
      </c>
      <c r="N148" s="17">
        <f>IF(J148="Y",INDEX('Evidence Register'!$G$6:$G$13,MATCH(D148&amp;"|"&amp;TEXT(C148,"YYYY-MM-DD"),'Evidence Register'!$P$6:$P$13,0)),"")</f>
        <v/>
      </c>
      <c r="O148" s="17">
        <f>IF(J148="Y",INDEX('Evidence Register'!$H$6:$H$13,MATCH(D148&amp;"|"&amp;TEXT(C148,"YYYY-MM-DD"),'Evidence Register'!$P$6:$P$13,0)),"")</f>
        <v/>
      </c>
      <c r="P148" s="17">
        <f>IF(J148="Y",INDEX('Evidence Register'!$I$6:$I$13,MATCH(D148&amp;"|"&amp;TEXT(C148,"YYYY-MM-DD"),'Evidence Register'!$P$6:$P$13,0)),"")</f>
        <v/>
      </c>
      <c r="Q148" s="17">
        <f>IF(COUNTIF('Src_Offers'!$A$6:$A$1138,B148)=1,"FOUND","MISSING")</f>
        <v/>
      </c>
      <c r="R148" s="17">
        <f>IF(J148="N","NOT TESTED",IF(AND(C148=L148,F148=M148,G148=N148,H148=O148),"MATCH","MISMATCH"))</f>
        <v/>
      </c>
      <c r="S148" s="17">
        <f>IF(J148="N","NOT INDEPENDENTLY VERIFIED - PDF NOT SUPPLIED",IF(P148="N","FAIL - COVER SHEET ONLY",IF(OR(Q148="MISSING",R148="MISMATCH"),"EXCEPTION - SUPPORT PRESENT / EVENT INTEGRITY","PASS - SUPPORT VERIFIED")))</f>
        <v/>
      </c>
      <c r="T148" s="17" t="inlineStr">
        <is>
          <t>skip/offer registers; named justification PDFs</t>
        </is>
      </c>
    </row>
    <row r="149">
      <c r="A149" s="21">
        <f>'Src_Skips'!A149</f>
        <v/>
      </c>
      <c r="B149" s="21">
        <f>'Src_Skips'!B149</f>
        <v/>
      </c>
      <c r="C149" s="21">
        <f>'Src_Skips'!C149</f>
        <v/>
      </c>
      <c r="D149" s="21">
        <f>'Src_Skips'!D149</f>
        <v/>
      </c>
      <c r="E149" s="21">
        <f>IFERROR(INDEX('Src_Applicants'!$D$6:$D$2915,MATCH(D149,'Src_Applicants'!$A$6:$A$2915,0))&amp;" "&amp;INDEX('Src_Applicants'!$C$6:$C$2915,MATCH(D149,'Src_Applicants'!$A$6:$A$2915,0)),"NOT FOUND")</f>
        <v/>
      </c>
      <c r="F149" s="21">
        <f>'Src_Skips'!F149</f>
        <v/>
      </c>
      <c r="G149" s="21">
        <f>'Src_Skips'!G149</f>
        <v/>
      </c>
      <c r="H149" s="21">
        <f>'Src_Skips'!I149</f>
        <v/>
      </c>
      <c r="I149" s="21">
        <f>'Src_Skips'!K149</f>
        <v/>
      </c>
      <c r="J149" s="21">
        <f>IF(COUNTIFS('Evidence Register'!$P$6:$P$13,D149&amp;"|"&amp;TEXT(C149,"YYYY-MM-DD"),'Evidence Register'!$A$6:$A$13,"Skip file")&gt;0,"Y","N")</f>
        <v/>
      </c>
      <c r="K149" s="21">
        <f>IF(J149="Y",INDEX('Evidence Register'!$C$6:$C$13,MATCH(D149&amp;"|"&amp;TEXT(C149,"YYYY-MM-DD"),'Evidence Register'!$P$6:$P$13,0)),"")</f>
        <v/>
      </c>
      <c r="L149" s="21">
        <f>IF(J149="Y",INDEX('Evidence Register'!$E$6:$E$13,MATCH(D149&amp;"|"&amp;TEXT(C149,"YYYY-MM-DD"),'Evidence Register'!$P$6:$P$13,0)),"")</f>
        <v/>
      </c>
      <c r="M149" s="21">
        <f>IF(J149="Y",INDEX('Evidence Register'!$F$6:$F$13,MATCH(D149&amp;"|"&amp;TEXT(C149,"YYYY-MM-DD"),'Evidence Register'!$P$6:$P$13,0)),"")</f>
        <v/>
      </c>
      <c r="N149" s="21">
        <f>IF(J149="Y",INDEX('Evidence Register'!$G$6:$G$13,MATCH(D149&amp;"|"&amp;TEXT(C149,"YYYY-MM-DD"),'Evidence Register'!$P$6:$P$13,0)),"")</f>
        <v/>
      </c>
      <c r="O149" s="21">
        <f>IF(J149="Y",INDEX('Evidence Register'!$H$6:$H$13,MATCH(D149&amp;"|"&amp;TEXT(C149,"YYYY-MM-DD"),'Evidence Register'!$P$6:$P$13,0)),"")</f>
        <v/>
      </c>
      <c r="P149" s="21">
        <f>IF(J149="Y",INDEX('Evidence Register'!$I$6:$I$13,MATCH(D149&amp;"|"&amp;TEXT(C149,"YYYY-MM-DD"),'Evidence Register'!$P$6:$P$13,0)),"")</f>
        <v/>
      </c>
      <c r="Q149" s="21">
        <f>IF(COUNTIF('Src_Offers'!$A$6:$A$1138,B149)=1,"FOUND","MISSING")</f>
        <v/>
      </c>
      <c r="R149" s="21">
        <f>IF(J149="N","NOT TESTED",IF(AND(C149=L149,F149=M149,G149=N149,H149=O149),"MATCH","MISMATCH"))</f>
        <v/>
      </c>
      <c r="S149" s="21">
        <f>IF(J149="N","NOT INDEPENDENTLY VERIFIED - PDF NOT SUPPLIED",IF(P149="N","FAIL - COVER SHEET ONLY",IF(OR(Q149="MISSING",R149="MISMATCH"),"EXCEPTION - SUPPORT PRESENT / EVENT INTEGRITY","PASS - SUPPORT VERIFIED")))</f>
        <v/>
      </c>
      <c r="T149" s="21" t="inlineStr">
        <is>
          <t>skip/offer registers; named justification PDFs</t>
        </is>
      </c>
    </row>
    <row r="150">
      <c r="A150" s="17">
        <f>'Src_Skips'!A150</f>
        <v/>
      </c>
      <c r="B150" s="17">
        <f>'Src_Skips'!B150</f>
        <v/>
      </c>
      <c r="C150" s="17">
        <f>'Src_Skips'!C150</f>
        <v/>
      </c>
      <c r="D150" s="17">
        <f>'Src_Skips'!D150</f>
        <v/>
      </c>
      <c r="E150" s="17">
        <f>IFERROR(INDEX('Src_Applicants'!$D$6:$D$2915,MATCH(D150,'Src_Applicants'!$A$6:$A$2915,0))&amp;" "&amp;INDEX('Src_Applicants'!$C$6:$C$2915,MATCH(D150,'Src_Applicants'!$A$6:$A$2915,0)),"NOT FOUND")</f>
        <v/>
      </c>
      <c r="F150" s="17">
        <f>'Src_Skips'!F150</f>
        <v/>
      </c>
      <c r="G150" s="17">
        <f>'Src_Skips'!G150</f>
        <v/>
      </c>
      <c r="H150" s="17">
        <f>'Src_Skips'!I150</f>
        <v/>
      </c>
      <c r="I150" s="17">
        <f>'Src_Skips'!K150</f>
        <v/>
      </c>
      <c r="J150" s="17">
        <f>IF(COUNTIFS('Evidence Register'!$P$6:$P$13,D150&amp;"|"&amp;TEXT(C150,"YYYY-MM-DD"),'Evidence Register'!$A$6:$A$13,"Skip file")&gt;0,"Y","N")</f>
        <v/>
      </c>
      <c r="K150" s="17">
        <f>IF(J150="Y",INDEX('Evidence Register'!$C$6:$C$13,MATCH(D150&amp;"|"&amp;TEXT(C150,"YYYY-MM-DD"),'Evidence Register'!$P$6:$P$13,0)),"")</f>
        <v/>
      </c>
      <c r="L150" s="17">
        <f>IF(J150="Y",INDEX('Evidence Register'!$E$6:$E$13,MATCH(D150&amp;"|"&amp;TEXT(C150,"YYYY-MM-DD"),'Evidence Register'!$P$6:$P$13,0)),"")</f>
        <v/>
      </c>
      <c r="M150" s="17">
        <f>IF(J150="Y",INDEX('Evidence Register'!$F$6:$F$13,MATCH(D150&amp;"|"&amp;TEXT(C150,"YYYY-MM-DD"),'Evidence Register'!$P$6:$P$13,0)),"")</f>
        <v/>
      </c>
      <c r="N150" s="17">
        <f>IF(J150="Y",INDEX('Evidence Register'!$G$6:$G$13,MATCH(D150&amp;"|"&amp;TEXT(C150,"YYYY-MM-DD"),'Evidence Register'!$P$6:$P$13,0)),"")</f>
        <v/>
      </c>
      <c r="O150" s="17">
        <f>IF(J150="Y",INDEX('Evidence Register'!$H$6:$H$13,MATCH(D150&amp;"|"&amp;TEXT(C150,"YYYY-MM-DD"),'Evidence Register'!$P$6:$P$13,0)),"")</f>
        <v/>
      </c>
      <c r="P150" s="17">
        <f>IF(J150="Y",INDEX('Evidence Register'!$I$6:$I$13,MATCH(D150&amp;"|"&amp;TEXT(C150,"YYYY-MM-DD"),'Evidence Register'!$P$6:$P$13,0)),"")</f>
        <v/>
      </c>
      <c r="Q150" s="17">
        <f>IF(COUNTIF('Src_Offers'!$A$6:$A$1138,B150)=1,"FOUND","MISSING")</f>
        <v/>
      </c>
      <c r="R150" s="17">
        <f>IF(J150="N","NOT TESTED",IF(AND(C150=L150,F150=M150,G150=N150,H150=O150),"MATCH","MISMATCH"))</f>
        <v/>
      </c>
      <c r="S150" s="17">
        <f>IF(J150="N","NOT INDEPENDENTLY VERIFIED - PDF NOT SUPPLIED",IF(P150="N","FAIL - COVER SHEET ONLY",IF(OR(Q150="MISSING",R150="MISMATCH"),"EXCEPTION - SUPPORT PRESENT / EVENT INTEGRITY","PASS - SUPPORT VERIFIED")))</f>
        <v/>
      </c>
      <c r="T150" s="17" t="inlineStr">
        <is>
          <t>skip/offer registers; named justification PDFs</t>
        </is>
      </c>
    </row>
    <row r="151">
      <c r="A151" s="21">
        <f>'Src_Skips'!A151</f>
        <v/>
      </c>
      <c r="B151" s="21">
        <f>'Src_Skips'!B151</f>
        <v/>
      </c>
      <c r="C151" s="21">
        <f>'Src_Skips'!C151</f>
        <v/>
      </c>
      <c r="D151" s="21">
        <f>'Src_Skips'!D151</f>
        <v/>
      </c>
      <c r="E151" s="21">
        <f>IFERROR(INDEX('Src_Applicants'!$D$6:$D$2915,MATCH(D151,'Src_Applicants'!$A$6:$A$2915,0))&amp;" "&amp;INDEX('Src_Applicants'!$C$6:$C$2915,MATCH(D151,'Src_Applicants'!$A$6:$A$2915,0)),"NOT FOUND")</f>
        <v/>
      </c>
      <c r="F151" s="21">
        <f>'Src_Skips'!F151</f>
        <v/>
      </c>
      <c r="G151" s="21">
        <f>'Src_Skips'!G151</f>
        <v/>
      </c>
      <c r="H151" s="21">
        <f>'Src_Skips'!I151</f>
        <v/>
      </c>
      <c r="I151" s="21">
        <f>'Src_Skips'!K151</f>
        <v/>
      </c>
      <c r="J151" s="21">
        <f>IF(COUNTIFS('Evidence Register'!$P$6:$P$13,D151&amp;"|"&amp;TEXT(C151,"YYYY-MM-DD"),'Evidence Register'!$A$6:$A$13,"Skip file")&gt;0,"Y","N")</f>
        <v/>
      </c>
      <c r="K151" s="21">
        <f>IF(J151="Y",INDEX('Evidence Register'!$C$6:$C$13,MATCH(D151&amp;"|"&amp;TEXT(C151,"YYYY-MM-DD"),'Evidence Register'!$P$6:$P$13,0)),"")</f>
        <v/>
      </c>
      <c r="L151" s="21">
        <f>IF(J151="Y",INDEX('Evidence Register'!$E$6:$E$13,MATCH(D151&amp;"|"&amp;TEXT(C151,"YYYY-MM-DD"),'Evidence Register'!$P$6:$P$13,0)),"")</f>
        <v/>
      </c>
      <c r="M151" s="21">
        <f>IF(J151="Y",INDEX('Evidence Register'!$F$6:$F$13,MATCH(D151&amp;"|"&amp;TEXT(C151,"YYYY-MM-DD"),'Evidence Register'!$P$6:$P$13,0)),"")</f>
        <v/>
      </c>
      <c r="N151" s="21">
        <f>IF(J151="Y",INDEX('Evidence Register'!$G$6:$G$13,MATCH(D151&amp;"|"&amp;TEXT(C151,"YYYY-MM-DD"),'Evidence Register'!$P$6:$P$13,0)),"")</f>
        <v/>
      </c>
      <c r="O151" s="21">
        <f>IF(J151="Y",INDEX('Evidence Register'!$H$6:$H$13,MATCH(D151&amp;"|"&amp;TEXT(C151,"YYYY-MM-DD"),'Evidence Register'!$P$6:$P$13,0)),"")</f>
        <v/>
      </c>
      <c r="P151" s="21">
        <f>IF(J151="Y",INDEX('Evidence Register'!$I$6:$I$13,MATCH(D151&amp;"|"&amp;TEXT(C151,"YYYY-MM-DD"),'Evidence Register'!$P$6:$P$13,0)),"")</f>
        <v/>
      </c>
      <c r="Q151" s="21">
        <f>IF(COUNTIF('Src_Offers'!$A$6:$A$1138,B151)=1,"FOUND","MISSING")</f>
        <v/>
      </c>
      <c r="R151" s="21">
        <f>IF(J151="N","NOT TESTED",IF(AND(C151=L151,F151=M151,G151=N151,H151=O151),"MATCH","MISMATCH"))</f>
        <v/>
      </c>
      <c r="S151" s="21">
        <f>IF(J151="N","NOT INDEPENDENTLY VERIFIED - PDF NOT SUPPLIED",IF(P151="N","FAIL - COVER SHEET ONLY",IF(OR(Q151="MISSING",R151="MISMATCH"),"EXCEPTION - SUPPORT PRESENT / EVENT INTEGRITY","PASS - SUPPORT VERIFIED")))</f>
        <v/>
      </c>
      <c r="T151" s="21" t="inlineStr">
        <is>
          <t>skip/offer registers; named justification PDFs</t>
        </is>
      </c>
    </row>
    <row r="152">
      <c r="A152" s="17">
        <f>'Src_Skips'!A152</f>
        <v/>
      </c>
      <c r="B152" s="17">
        <f>'Src_Skips'!B152</f>
        <v/>
      </c>
      <c r="C152" s="17">
        <f>'Src_Skips'!C152</f>
        <v/>
      </c>
      <c r="D152" s="17">
        <f>'Src_Skips'!D152</f>
        <v/>
      </c>
      <c r="E152" s="17">
        <f>IFERROR(INDEX('Src_Applicants'!$D$6:$D$2915,MATCH(D152,'Src_Applicants'!$A$6:$A$2915,0))&amp;" "&amp;INDEX('Src_Applicants'!$C$6:$C$2915,MATCH(D152,'Src_Applicants'!$A$6:$A$2915,0)),"NOT FOUND")</f>
        <v/>
      </c>
      <c r="F152" s="17">
        <f>'Src_Skips'!F152</f>
        <v/>
      </c>
      <c r="G152" s="17">
        <f>'Src_Skips'!G152</f>
        <v/>
      </c>
      <c r="H152" s="17">
        <f>'Src_Skips'!I152</f>
        <v/>
      </c>
      <c r="I152" s="17">
        <f>'Src_Skips'!K152</f>
        <v/>
      </c>
      <c r="J152" s="17">
        <f>IF(COUNTIFS('Evidence Register'!$P$6:$P$13,D152&amp;"|"&amp;TEXT(C152,"YYYY-MM-DD"),'Evidence Register'!$A$6:$A$13,"Skip file")&gt;0,"Y","N")</f>
        <v/>
      </c>
      <c r="K152" s="17">
        <f>IF(J152="Y",INDEX('Evidence Register'!$C$6:$C$13,MATCH(D152&amp;"|"&amp;TEXT(C152,"YYYY-MM-DD"),'Evidence Register'!$P$6:$P$13,0)),"")</f>
        <v/>
      </c>
      <c r="L152" s="17">
        <f>IF(J152="Y",INDEX('Evidence Register'!$E$6:$E$13,MATCH(D152&amp;"|"&amp;TEXT(C152,"YYYY-MM-DD"),'Evidence Register'!$P$6:$P$13,0)),"")</f>
        <v/>
      </c>
      <c r="M152" s="17">
        <f>IF(J152="Y",INDEX('Evidence Register'!$F$6:$F$13,MATCH(D152&amp;"|"&amp;TEXT(C152,"YYYY-MM-DD"),'Evidence Register'!$P$6:$P$13,0)),"")</f>
        <v/>
      </c>
      <c r="N152" s="17">
        <f>IF(J152="Y",INDEX('Evidence Register'!$G$6:$G$13,MATCH(D152&amp;"|"&amp;TEXT(C152,"YYYY-MM-DD"),'Evidence Register'!$P$6:$P$13,0)),"")</f>
        <v/>
      </c>
      <c r="O152" s="17">
        <f>IF(J152="Y",INDEX('Evidence Register'!$H$6:$H$13,MATCH(D152&amp;"|"&amp;TEXT(C152,"YYYY-MM-DD"),'Evidence Register'!$P$6:$P$13,0)),"")</f>
        <v/>
      </c>
      <c r="P152" s="17">
        <f>IF(J152="Y",INDEX('Evidence Register'!$I$6:$I$13,MATCH(D152&amp;"|"&amp;TEXT(C152,"YYYY-MM-DD"),'Evidence Register'!$P$6:$P$13,0)),"")</f>
        <v/>
      </c>
      <c r="Q152" s="17">
        <f>IF(COUNTIF('Src_Offers'!$A$6:$A$1138,B152)=1,"FOUND","MISSING")</f>
        <v/>
      </c>
      <c r="R152" s="17">
        <f>IF(J152="N","NOT TESTED",IF(AND(C152=L152,F152=M152,G152=N152,H152=O152),"MATCH","MISMATCH"))</f>
        <v/>
      </c>
      <c r="S152" s="17">
        <f>IF(J152="N","NOT INDEPENDENTLY VERIFIED - PDF NOT SUPPLIED",IF(P152="N","FAIL - COVER SHEET ONLY",IF(OR(Q152="MISSING",R152="MISMATCH"),"EXCEPTION - SUPPORT PRESENT / EVENT INTEGRITY","PASS - SUPPORT VERIFIED")))</f>
        <v/>
      </c>
      <c r="T152" s="17" t="inlineStr">
        <is>
          <t>skip/offer registers; named justification PDFs</t>
        </is>
      </c>
    </row>
    <row r="153">
      <c r="A153" s="21">
        <f>'Src_Skips'!A153</f>
        <v/>
      </c>
      <c r="B153" s="21">
        <f>'Src_Skips'!B153</f>
        <v/>
      </c>
      <c r="C153" s="21">
        <f>'Src_Skips'!C153</f>
        <v/>
      </c>
      <c r="D153" s="21">
        <f>'Src_Skips'!D153</f>
        <v/>
      </c>
      <c r="E153" s="21">
        <f>IFERROR(INDEX('Src_Applicants'!$D$6:$D$2915,MATCH(D153,'Src_Applicants'!$A$6:$A$2915,0))&amp;" "&amp;INDEX('Src_Applicants'!$C$6:$C$2915,MATCH(D153,'Src_Applicants'!$A$6:$A$2915,0)),"NOT FOUND")</f>
        <v/>
      </c>
      <c r="F153" s="21">
        <f>'Src_Skips'!F153</f>
        <v/>
      </c>
      <c r="G153" s="21">
        <f>'Src_Skips'!G153</f>
        <v/>
      </c>
      <c r="H153" s="21">
        <f>'Src_Skips'!I153</f>
        <v/>
      </c>
      <c r="I153" s="21">
        <f>'Src_Skips'!K153</f>
        <v/>
      </c>
      <c r="J153" s="21">
        <f>IF(COUNTIFS('Evidence Register'!$P$6:$P$13,D153&amp;"|"&amp;TEXT(C153,"YYYY-MM-DD"),'Evidence Register'!$A$6:$A$13,"Skip file")&gt;0,"Y","N")</f>
        <v/>
      </c>
      <c r="K153" s="21">
        <f>IF(J153="Y",INDEX('Evidence Register'!$C$6:$C$13,MATCH(D153&amp;"|"&amp;TEXT(C153,"YYYY-MM-DD"),'Evidence Register'!$P$6:$P$13,0)),"")</f>
        <v/>
      </c>
      <c r="L153" s="21">
        <f>IF(J153="Y",INDEX('Evidence Register'!$E$6:$E$13,MATCH(D153&amp;"|"&amp;TEXT(C153,"YYYY-MM-DD"),'Evidence Register'!$P$6:$P$13,0)),"")</f>
        <v/>
      </c>
      <c r="M153" s="21">
        <f>IF(J153="Y",INDEX('Evidence Register'!$F$6:$F$13,MATCH(D153&amp;"|"&amp;TEXT(C153,"YYYY-MM-DD"),'Evidence Register'!$P$6:$P$13,0)),"")</f>
        <v/>
      </c>
      <c r="N153" s="21">
        <f>IF(J153="Y",INDEX('Evidence Register'!$G$6:$G$13,MATCH(D153&amp;"|"&amp;TEXT(C153,"YYYY-MM-DD"),'Evidence Register'!$P$6:$P$13,0)),"")</f>
        <v/>
      </c>
      <c r="O153" s="21">
        <f>IF(J153="Y",INDEX('Evidence Register'!$H$6:$H$13,MATCH(D153&amp;"|"&amp;TEXT(C153,"YYYY-MM-DD"),'Evidence Register'!$P$6:$P$13,0)),"")</f>
        <v/>
      </c>
      <c r="P153" s="21">
        <f>IF(J153="Y",INDEX('Evidence Register'!$I$6:$I$13,MATCH(D153&amp;"|"&amp;TEXT(C153,"YYYY-MM-DD"),'Evidence Register'!$P$6:$P$13,0)),"")</f>
        <v/>
      </c>
      <c r="Q153" s="21">
        <f>IF(COUNTIF('Src_Offers'!$A$6:$A$1138,B153)=1,"FOUND","MISSING")</f>
        <v/>
      </c>
      <c r="R153" s="21">
        <f>IF(J153="N","NOT TESTED",IF(AND(C153=L153,F153=M153,G153=N153,H153=O153),"MATCH","MISMATCH"))</f>
        <v/>
      </c>
      <c r="S153" s="21">
        <f>IF(J153="N","NOT INDEPENDENTLY VERIFIED - PDF NOT SUPPLIED",IF(P153="N","FAIL - COVER SHEET ONLY",IF(OR(Q153="MISSING",R153="MISMATCH"),"EXCEPTION - SUPPORT PRESENT / EVENT INTEGRITY","PASS - SUPPORT VERIFIED")))</f>
        <v/>
      </c>
      <c r="T153" s="21" t="inlineStr">
        <is>
          <t>skip/offer registers; named justification PDFs</t>
        </is>
      </c>
    </row>
    <row r="154">
      <c r="A154" s="17">
        <f>'Src_Skips'!A154</f>
        <v/>
      </c>
      <c r="B154" s="17">
        <f>'Src_Skips'!B154</f>
        <v/>
      </c>
      <c r="C154" s="17">
        <f>'Src_Skips'!C154</f>
        <v/>
      </c>
      <c r="D154" s="17">
        <f>'Src_Skips'!D154</f>
        <v/>
      </c>
      <c r="E154" s="17">
        <f>IFERROR(INDEX('Src_Applicants'!$D$6:$D$2915,MATCH(D154,'Src_Applicants'!$A$6:$A$2915,0))&amp;" "&amp;INDEX('Src_Applicants'!$C$6:$C$2915,MATCH(D154,'Src_Applicants'!$A$6:$A$2915,0)),"NOT FOUND")</f>
        <v/>
      </c>
      <c r="F154" s="17">
        <f>'Src_Skips'!F154</f>
        <v/>
      </c>
      <c r="G154" s="17">
        <f>'Src_Skips'!G154</f>
        <v/>
      </c>
      <c r="H154" s="17">
        <f>'Src_Skips'!I154</f>
        <v/>
      </c>
      <c r="I154" s="17">
        <f>'Src_Skips'!K154</f>
        <v/>
      </c>
      <c r="J154" s="17">
        <f>IF(COUNTIFS('Evidence Register'!$P$6:$P$13,D154&amp;"|"&amp;TEXT(C154,"YYYY-MM-DD"),'Evidence Register'!$A$6:$A$13,"Skip file")&gt;0,"Y","N")</f>
        <v/>
      </c>
      <c r="K154" s="17">
        <f>IF(J154="Y",INDEX('Evidence Register'!$C$6:$C$13,MATCH(D154&amp;"|"&amp;TEXT(C154,"YYYY-MM-DD"),'Evidence Register'!$P$6:$P$13,0)),"")</f>
        <v/>
      </c>
      <c r="L154" s="17">
        <f>IF(J154="Y",INDEX('Evidence Register'!$E$6:$E$13,MATCH(D154&amp;"|"&amp;TEXT(C154,"YYYY-MM-DD"),'Evidence Register'!$P$6:$P$13,0)),"")</f>
        <v/>
      </c>
      <c r="M154" s="17">
        <f>IF(J154="Y",INDEX('Evidence Register'!$F$6:$F$13,MATCH(D154&amp;"|"&amp;TEXT(C154,"YYYY-MM-DD"),'Evidence Register'!$P$6:$P$13,0)),"")</f>
        <v/>
      </c>
      <c r="N154" s="17">
        <f>IF(J154="Y",INDEX('Evidence Register'!$G$6:$G$13,MATCH(D154&amp;"|"&amp;TEXT(C154,"YYYY-MM-DD"),'Evidence Register'!$P$6:$P$13,0)),"")</f>
        <v/>
      </c>
      <c r="O154" s="17">
        <f>IF(J154="Y",INDEX('Evidence Register'!$H$6:$H$13,MATCH(D154&amp;"|"&amp;TEXT(C154,"YYYY-MM-DD"),'Evidence Register'!$P$6:$P$13,0)),"")</f>
        <v/>
      </c>
      <c r="P154" s="17">
        <f>IF(J154="Y",INDEX('Evidence Register'!$I$6:$I$13,MATCH(D154&amp;"|"&amp;TEXT(C154,"YYYY-MM-DD"),'Evidence Register'!$P$6:$P$13,0)),"")</f>
        <v/>
      </c>
      <c r="Q154" s="17">
        <f>IF(COUNTIF('Src_Offers'!$A$6:$A$1138,B154)=1,"FOUND","MISSING")</f>
        <v/>
      </c>
      <c r="R154" s="17">
        <f>IF(J154="N","NOT TESTED",IF(AND(C154=L154,F154=M154,G154=N154,H154=O154),"MATCH","MISMATCH"))</f>
        <v/>
      </c>
      <c r="S154" s="17">
        <f>IF(J154="N","NOT INDEPENDENTLY VERIFIED - PDF NOT SUPPLIED",IF(P154="N","FAIL - COVER SHEET ONLY",IF(OR(Q154="MISSING",R154="MISMATCH"),"EXCEPTION - SUPPORT PRESENT / EVENT INTEGRITY","PASS - SUPPORT VERIFIED")))</f>
        <v/>
      </c>
      <c r="T154" s="17" t="inlineStr">
        <is>
          <t>skip/offer registers; named justification PDFs</t>
        </is>
      </c>
    </row>
    <row r="155">
      <c r="A155" s="21">
        <f>'Src_Skips'!A155</f>
        <v/>
      </c>
      <c r="B155" s="21">
        <f>'Src_Skips'!B155</f>
        <v/>
      </c>
      <c r="C155" s="21">
        <f>'Src_Skips'!C155</f>
        <v/>
      </c>
      <c r="D155" s="21">
        <f>'Src_Skips'!D155</f>
        <v/>
      </c>
      <c r="E155" s="21">
        <f>IFERROR(INDEX('Src_Applicants'!$D$6:$D$2915,MATCH(D155,'Src_Applicants'!$A$6:$A$2915,0))&amp;" "&amp;INDEX('Src_Applicants'!$C$6:$C$2915,MATCH(D155,'Src_Applicants'!$A$6:$A$2915,0)),"NOT FOUND")</f>
        <v/>
      </c>
      <c r="F155" s="21">
        <f>'Src_Skips'!F155</f>
        <v/>
      </c>
      <c r="G155" s="21">
        <f>'Src_Skips'!G155</f>
        <v/>
      </c>
      <c r="H155" s="21">
        <f>'Src_Skips'!I155</f>
        <v/>
      </c>
      <c r="I155" s="21">
        <f>'Src_Skips'!K155</f>
        <v/>
      </c>
      <c r="J155" s="21">
        <f>IF(COUNTIFS('Evidence Register'!$P$6:$P$13,D155&amp;"|"&amp;TEXT(C155,"YYYY-MM-DD"),'Evidence Register'!$A$6:$A$13,"Skip file")&gt;0,"Y","N")</f>
        <v/>
      </c>
      <c r="K155" s="21">
        <f>IF(J155="Y",INDEX('Evidence Register'!$C$6:$C$13,MATCH(D155&amp;"|"&amp;TEXT(C155,"YYYY-MM-DD"),'Evidence Register'!$P$6:$P$13,0)),"")</f>
        <v/>
      </c>
      <c r="L155" s="21">
        <f>IF(J155="Y",INDEX('Evidence Register'!$E$6:$E$13,MATCH(D155&amp;"|"&amp;TEXT(C155,"YYYY-MM-DD"),'Evidence Register'!$P$6:$P$13,0)),"")</f>
        <v/>
      </c>
      <c r="M155" s="21">
        <f>IF(J155="Y",INDEX('Evidence Register'!$F$6:$F$13,MATCH(D155&amp;"|"&amp;TEXT(C155,"YYYY-MM-DD"),'Evidence Register'!$P$6:$P$13,0)),"")</f>
        <v/>
      </c>
      <c r="N155" s="21">
        <f>IF(J155="Y",INDEX('Evidence Register'!$G$6:$G$13,MATCH(D155&amp;"|"&amp;TEXT(C155,"YYYY-MM-DD"),'Evidence Register'!$P$6:$P$13,0)),"")</f>
        <v/>
      </c>
      <c r="O155" s="21">
        <f>IF(J155="Y",INDEX('Evidence Register'!$H$6:$H$13,MATCH(D155&amp;"|"&amp;TEXT(C155,"YYYY-MM-DD"),'Evidence Register'!$P$6:$P$13,0)),"")</f>
        <v/>
      </c>
      <c r="P155" s="21">
        <f>IF(J155="Y",INDEX('Evidence Register'!$I$6:$I$13,MATCH(D155&amp;"|"&amp;TEXT(C155,"YYYY-MM-DD"),'Evidence Register'!$P$6:$P$13,0)),"")</f>
        <v/>
      </c>
      <c r="Q155" s="21">
        <f>IF(COUNTIF('Src_Offers'!$A$6:$A$1138,B155)=1,"FOUND","MISSING")</f>
        <v/>
      </c>
      <c r="R155" s="21">
        <f>IF(J155="N","NOT TESTED",IF(AND(C155=L155,F155=M155,G155=N155,H155=O155),"MATCH","MISMATCH"))</f>
        <v/>
      </c>
      <c r="S155" s="21">
        <f>IF(J155="N","NOT INDEPENDENTLY VERIFIED - PDF NOT SUPPLIED",IF(P155="N","FAIL - COVER SHEET ONLY",IF(OR(Q155="MISSING",R155="MISMATCH"),"EXCEPTION - SUPPORT PRESENT / EVENT INTEGRITY","PASS - SUPPORT VERIFIED")))</f>
        <v/>
      </c>
      <c r="T155" s="21" t="inlineStr">
        <is>
          <t>skip/offer registers; named justification PDFs</t>
        </is>
      </c>
    </row>
    <row r="156">
      <c r="A156" s="17">
        <f>'Src_Skips'!A156</f>
        <v/>
      </c>
      <c r="B156" s="17">
        <f>'Src_Skips'!B156</f>
        <v/>
      </c>
      <c r="C156" s="17">
        <f>'Src_Skips'!C156</f>
        <v/>
      </c>
      <c r="D156" s="17">
        <f>'Src_Skips'!D156</f>
        <v/>
      </c>
      <c r="E156" s="17">
        <f>IFERROR(INDEX('Src_Applicants'!$D$6:$D$2915,MATCH(D156,'Src_Applicants'!$A$6:$A$2915,0))&amp;" "&amp;INDEX('Src_Applicants'!$C$6:$C$2915,MATCH(D156,'Src_Applicants'!$A$6:$A$2915,0)),"NOT FOUND")</f>
        <v/>
      </c>
      <c r="F156" s="17">
        <f>'Src_Skips'!F156</f>
        <v/>
      </c>
      <c r="G156" s="17">
        <f>'Src_Skips'!G156</f>
        <v/>
      </c>
      <c r="H156" s="17">
        <f>'Src_Skips'!I156</f>
        <v/>
      </c>
      <c r="I156" s="17">
        <f>'Src_Skips'!K156</f>
        <v/>
      </c>
      <c r="J156" s="17">
        <f>IF(COUNTIFS('Evidence Register'!$P$6:$P$13,D156&amp;"|"&amp;TEXT(C156,"YYYY-MM-DD"),'Evidence Register'!$A$6:$A$13,"Skip file")&gt;0,"Y","N")</f>
        <v/>
      </c>
      <c r="K156" s="17">
        <f>IF(J156="Y",INDEX('Evidence Register'!$C$6:$C$13,MATCH(D156&amp;"|"&amp;TEXT(C156,"YYYY-MM-DD"),'Evidence Register'!$P$6:$P$13,0)),"")</f>
        <v/>
      </c>
      <c r="L156" s="17">
        <f>IF(J156="Y",INDEX('Evidence Register'!$E$6:$E$13,MATCH(D156&amp;"|"&amp;TEXT(C156,"YYYY-MM-DD"),'Evidence Register'!$P$6:$P$13,0)),"")</f>
        <v/>
      </c>
      <c r="M156" s="17">
        <f>IF(J156="Y",INDEX('Evidence Register'!$F$6:$F$13,MATCH(D156&amp;"|"&amp;TEXT(C156,"YYYY-MM-DD"),'Evidence Register'!$P$6:$P$13,0)),"")</f>
        <v/>
      </c>
      <c r="N156" s="17">
        <f>IF(J156="Y",INDEX('Evidence Register'!$G$6:$G$13,MATCH(D156&amp;"|"&amp;TEXT(C156,"YYYY-MM-DD"),'Evidence Register'!$P$6:$P$13,0)),"")</f>
        <v/>
      </c>
      <c r="O156" s="17">
        <f>IF(J156="Y",INDEX('Evidence Register'!$H$6:$H$13,MATCH(D156&amp;"|"&amp;TEXT(C156,"YYYY-MM-DD"),'Evidence Register'!$P$6:$P$13,0)),"")</f>
        <v/>
      </c>
      <c r="P156" s="17">
        <f>IF(J156="Y",INDEX('Evidence Register'!$I$6:$I$13,MATCH(D156&amp;"|"&amp;TEXT(C156,"YYYY-MM-DD"),'Evidence Register'!$P$6:$P$13,0)),"")</f>
        <v/>
      </c>
      <c r="Q156" s="17">
        <f>IF(COUNTIF('Src_Offers'!$A$6:$A$1138,B156)=1,"FOUND","MISSING")</f>
        <v/>
      </c>
      <c r="R156" s="17">
        <f>IF(J156="N","NOT TESTED",IF(AND(C156=L156,F156=M156,G156=N156,H156=O156),"MATCH","MISMATCH"))</f>
        <v/>
      </c>
      <c r="S156" s="17">
        <f>IF(J156="N","NOT INDEPENDENTLY VERIFIED - PDF NOT SUPPLIED",IF(P156="N","FAIL - COVER SHEET ONLY",IF(OR(Q156="MISSING",R156="MISMATCH"),"EXCEPTION - SUPPORT PRESENT / EVENT INTEGRITY","PASS - SUPPORT VERIFIED")))</f>
        <v/>
      </c>
      <c r="T156" s="17" t="inlineStr">
        <is>
          <t>skip/offer registers; named justification PDFs</t>
        </is>
      </c>
    </row>
    <row r="157">
      <c r="A157" s="21">
        <f>'Src_Skips'!A157</f>
        <v/>
      </c>
      <c r="B157" s="21">
        <f>'Src_Skips'!B157</f>
        <v/>
      </c>
      <c r="C157" s="21">
        <f>'Src_Skips'!C157</f>
        <v/>
      </c>
      <c r="D157" s="21">
        <f>'Src_Skips'!D157</f>
        <v/>
      </c>
      <c r="E157" s="21">
        <f>IFERROR(INDEX('Src_Applicants'!$D$6:$D$2915,MATCH(D157,'Src_Applicants'!$A$6:$A$2915,0))&amp;" "&amp;INDEX('Src_Applicants'!$C$6:$C$2915,MATCH(D157,'Src_Applicants'!$A$6:$A$2915,0)),"NOT FOUND")</f>
        <v/>
      </c>
      <c r="F157" s="21">
        <f>'Src_Skips'!F157</f>
        <v/>
      </c>
      <c r="G157" s="21">
        <f>'Src_Skips'!G157</f>
        <v/>
      </c>
      <c r="H157" s="21">
        <f>'Src_Skips'!I157</f>
        <v/>
      </c>
      <c r="I157" s="21">
        <f>'Src_Skips'!K157</f>
        <v/>
      </c>
      <c r="J157" s="21">
        <f>IF(COUNTIFS('Evidence Register'!$P$6:$P$13,D157&amp;"|"&amp;TEXT(C157,"YYYY-MM-DD"),'Evidence Register'!$A$6:$A$13,"Skip file")&gt;0,"Y","N")</f>
        <v/>
      </c>
      <c r="K157" s="21">
        <f>IF(J157="Y",INDEX('Evidence Register'!$C$6:$C$13,MATCH(D157&amp;"|"&amp;TEXT(C157,"YYYY-MM-DD"),'Evidence Register'!$P$6:$P$13,0)),"")</f>
        <v/>
      </c>
      <c r="L157" s="21">
        <f>IF(J157="Y",INDEX('Evidence Register'!$E$6:$E$13,MATCH(D157&amp;"|"&amp;TEXT(C157,"YYYY-MM-DD"),'Evidence Register'!$P$6:$P$13,0)),"")</f>
        <v/>
      </c>
      <c r="M157" s="21">
        <f>IF(J157="Y",INDEX('Evidence Register'!$F$6:$F$13,MATCH(D157&amp;"|"&amp;TEXT(C157,"YYYY-MM-DD"),'Evidence Register'!$P$6:$P$13,0)),"")</f>
        <v/>
      </c>
      <c r="N157" s="21">
        <f>IF(J157="Y",INDEX('Evidence Register'!$G$6:$G$13,MATCH(D157&amp;"|"&amp;TEXT(C157,"YYYY-MM-DD"),'Evidence Register'!$P$6:$P$13,0)),"")</f>
        <v/>
      </c>
      <c r="O157" s="21">
        <f>IF(J157="Y",INDEX('Evidence Register'!$H$6:$H$13,MATCH(D157&amp;"|"&amp;TEXT(C157,"YYYY-MM-DD"),'Evidence Register'!$P$6:$P$13,0)),"")</f>
        <v/>
      </c>
      <c r="P157" s="21">
        <f>IF(J157="Y",INDEX('Evidence Register'!$I$6:$I$13,MATCH(D157&amp;"|"&amp;TEXT(C157,"YYYY-MM-DD"),'Evidence Register'!$P$6:$P$13,0)),"")</f>
        <v/>
      </c>
      <c r="Q157" s="21">
        <f>IF(COUNTIF('Src_Offers'!$A$6:$A$1138,B157)=1,"FOUND","MISSING")</f>
        <v/>
      </c>
      <c r="R157" s="21">
        <f>IF(J157="N","NOT TESTED",IF(AND(C157=L157,F157=M157,G157=N157,H157=O157),"MATCH","MISMATCH"))</f>
        <v/>
      </c>
      <c r="S157" s="21">
        <f>IF(J157="N","NOT INDEPENDENTLY VERIFIED - PDF NOT SUPPLIED",IF(P157="N","FAIL - COVER SHEET ONLY",IF(OR(Q157="MISSING",R157="MISMATCH"),"EXCEPTION - SUPPORT PRESENT / EVENT INTEGRITY","PASS - SUPPORT VERIFIED")))</f>
        <v/>
      </c>
      <c r="T157" s="21" t="inlineStr">
        <is>
          <t>skip/offer registers; named justification PDFs</t>
        </is>
      </c>
    </row>
    <row r="158">
      <c r="A158" s="17">
        <f>'Src_Skips'!A158</f>
        <v/>
      </c>
      <c r="B158" s="17">
        <f>'Src_Skips'!B158</f>
        <v/>
      </c>
      <c r="C158" s="17">
        <f>'Src_Skips'!C158</f>
        <v/>
      </c>
      <c r="D158" s="17">
        <f>'Src_Skips'!D158</f>
        <v/>
      </c>
      <c r="E158" s="17">
        <f>IFERROR(INDEX('Src_Applicants'!$D$6:$D$2915,MATCH(D158,'Src_Applicants'!$A$6:$A$2915,0))&amp;" "&amp;INDEX('Src_Applicants'!$C$6:$C$2915,MATCH(D158,'Src_Applicants'!$A$6:$A$2915,0)),"NOT FOUND")</f>
        <v/>
      </c>
      <c r="F158" s="17">
        <f>'Src_Skips'!F158</f>
        <v/>
      </c>
      <c r="G158" s="17">
        <f>'Src_Skips'!G158</f>
        <v/>
      </c>
      <c r="H158" s="17">
        <f>'Src_Skips'!I158</f>
        <v/>
      </c>
      <c r="I158" s="17">
        <f>'Src_Skips'!K158</f>
        <v/>
      </c>
      <c r="J158" s="17">
        <f>IF(COUNTIFS('Evidence Register'!$P$6:$P$13,D158&amp;"|"&amp;TEXT(C158,"YYYY-MM-DD"),'Evidence Register'!$A$6:$A$13,"Skip file")&gt;0,"Y","N")</f>
        <v/>
      </c>
      <c r="K158" s="17">
        <f>IF(J158="Y",INDEX('Evidence Register'!$C$6:$C$13,MATCH(D158&amp;"|"&amp;TEXT(C158,"YYYY-MM-DD"),'Evidence Register'!$P$6:$P$13,0)),"")</f>
        <v/>
      </c>
      <c r="L158" s="17">
        <f>IF(J158="Y",INDEX('Evidence Register'!$E$6:$E$13,MATCH(D158&amp;"|"&amp;TEXT(C158,"YYYY-MM-DD"),'Evidence Register'!$P$6:$P$13,0)),"")</f>
        <v/>
      </c>
      <c r="M158" s="17">
        <f>IF(J158="Y",INDEX('Evidence Register'!$F$6:$F$13,MATCH(D158&amp;"|"&amp;TEXT(C158,"YYYY-MM-DD"),'Evidence Register'!$P$6:$P$13,0)),"")</f>
        <v/>
      </c>
      <c r="N158" s="17">
        <f>IF(J158="Y",INDEX('Evidence Register'!$G$6:$G$13,MATCH(D158&amp;"|"&amp;TEXT(C158,"YYYY-MM-DD"),'Evidence Register'!$P$6:$P$13,0)),"")</f>
        <v/>
      </c>
      <c r="O158" s="17">
        <f>IF(J158="Y",INDEX('Evidence Register'!$H$6:$H$13,MATCH(D158&amp;"|"&amp;TEXT(C158,"YYYY-MM-DD"),'Evidence Register'!$P$6:$P$13,0)),"")</f>
        <v/>
      </c>
      <c r="P158" s="17">
        <f>IF(J158="Y",INDEX('Evidence Register'!$I$6:$I$13,MATCH(D158&amp;"|"&amp;TEXT(C158,"YYYY-MM-DD"),'Evidence Register'!$P$6:$P$13,0)),"")</f>
        <v/>
      </c>
      <c r="Q158" s="17">
        <f>IF(COUNTIF('Src_Offers'!$A$6:$A$1138,B158)=1,"FOUND","MISSING")</f>
        <v/>
      </c>
      <c r="R158" s="17">
        <f>IF(J158="N","NOT TESTED",IF(AND(C158=L158,F158=M158,G158=N158,H158=O158),"MATCH","MISMATCH"))</f>
        <v/>
      </c>
      <c r="S158" s="17">
        <f>IF(J158="N","NOT INDEPENDENTLY VERIFIED - PDF NOT SUPPLIED",IF(P158="N","FAIL - COVER SHEET ONLY",IF(OR(Q158="MISSING",R158="MISMATCH"),"EXCEPTION - SUPPORT PRESENT / EVENT INTEGRITY","PASS - SUPPORT VERIFIED")))</f>
        <v/>
      </c>
      <c r="T158" s="17" t="inlineStr">
        <is>
          <t>skip/offer registers; named justification PDFs</t>
        </is>
      </c>
    </row>
    <row r="159">
      <c r="A159" s="21">
        <f>'Src_Skips'!A159</f>
        <v/>
      </c>
      <c r="B159" s="21">
        <f>'Src_Skips'!B159</f>
        <v/>
      </c>
      <c r="C159" s="21">
        <f>'Src_Skips'!C159</f>
        <v/>
      </c>
      <c r="D159" s="21">
        <f>'Src_Skips'!D159</f>
        <v/>
      </c>
      <c r="E159" s="21">
        <f>IFERROR(INDEX('Src_Applicants'!$D$6:$D$2915,MATCH(D159,'Src_Applicants'!$A$6:$A$2915,0))&amp;" "&amp;INDEX('Src_Applicants'!$C$6:$C$2915,MATCH(D159,'Src_Applicants'!$A$6:$A$2915,0)),"NOT FOUND")</f>
        <v/>
      </c>
      <c r="F159" s="21">
        <f>'Src_Skips'!F159</f>
        <v/>
      </c>
      <c r="G159" s="21">
        <f>'Src_Skips'!G159</f>
        <v/>
      </c>
      <c r="H159" s="21">
        <f>'Src_Skips'!I159</f>
        <v/>
      </c>
      <c r="I159" s="21">
        <f>'Src_Skips'!K159</f>
        <v/>
      </c>
      <c r="J159" s="21">
        <f>IF(COUNTIFS('Evidence Register'!$P$6:$P$13,D159&amp;"|"&amp;TEXT(C159,"YYYY-MM-DD"),'Evidence Register'!$A$6:$A$13,"Skip file")&gt;0,"Y","N")</f>
        <v/>
      </c>
      <c r="K159" s="21">
        <f>IF(J159="Y",INDEX('Evidence Register'!$C$6:$C$13,MATCH(D159&amp;"|"&amp;TEXT(C159,"YYYY-MM-DD"),'Evidence Register'!$P$6:$P$13,0)),"")</f>
        <v/>
      </c>
      <c r="L159" s="21">
        <f>IF(J159="Y",INDEX('Evidence Register'!$E$6:$E$13,MATCH(D159&amp;"|"&amp;TEXT(C159,"YYYY-MM-DD"),'Evidence Register'!$P$6:$P$13,0)),"")</f>
        <v/>
      </c>
      <c r="M159" s="21">
        <f>IF(J159="Y",INDEX('Evidence Register'!$F$6:$F$13,MATCH(D159&amp;"|"&amp;TEXT(C159,"YYYY-MM-DD"),'Evidence Register'!$P$6:$P$13,0)),"")</f>
        <v/>
      </c>
      <c r="N159" s="21">
        <f>IF(J159="Y",INDEX('Evidence Register'!$G$6:$G$13,MATCH(D159&amp;"|"&amp;TEXT(C159,"YYYY-MM-DD"),'Evidence Register'!$P$6:$P$13,0)),"")</f>
        <v/>
      </c>
      <c r="O159" s="21">
        <f>IF(J159="Y",INDEX('Evidence Register'!$H$6:$H$13,MATCH(D159&amp;"|"&amp;TEXT(C159,"YYYY-MM-DD"),'Evidence Register'!$P$6:$P$13,0)),"")</f>
        <v/>
      </c>
      <c r="P159" s="21">
        <f>IF(J159="Y",INDEX('Evidence Register'!$I$6:$I$13,MATCH(D159&amp;"|"&amp;TEXT(C159,"YYYY-MM-DD"),'Evidence Register'!$P$6:$P$13,0)),"")</f>
        <v/>
      </c>
      <c r="Q159" s="21">
        <f>IF(COUNTIF('Src_Offers'!$A$6:$A$1138,B159)=1,"FOUND","MISSING")</f>
        <v/>
      </c>
      <c r="R159" s="21">
        <f>IF(J159="N","NOT TESTED",IF(AND(C159=L159,F159=M159,G159=N159,H159=O159),"MATCH","MISMATCH"))</f>
        <v/>
      </c>
      <c r="S159" s="21">
        <f>IF(J159="N","NOT INDEPENDENTLY VERIFIED - PDF NOT SUPPLIED",IF(P159="N","FAIL - COVER SHEET ONLY",IF(OR(Q159="MISSING",R159="MISMATCH"),"EXCEPTION - SUPPORT PRESENT / EVENT INTEGRITY","PASS - SUPPORT VERIFIED")))</f>
        <v/>
      </c>
      <c r="T159" s="21" t="inlineStr">
        <is>
          <t>skip/offer registers; named justification PDFs</t>
        </is>
      </c>
    </row>
    <row r="160">
      <c r="A160" s="17">
        <f>'Src_Skips'!A160</f>
        <v/>
      </c>
      <c r="B160" s="17">
        <f>'Src_Skips'!B160</f>
        <v/>
      </c>
      <c r="C160" s="17">
        <f>'Src_Skips'!C160</f>
        <v/>
      </c>
      <c r="D160" s="17">
        <f>'Src_Skips'!D160</f>
        <v/>
      </c>
      <c r="E160" s="17">
        <f>IFERROR(INDEX('Src_Applicants'!$D$6:$D$2915,MATCH(D160,'Src_Applicants'!$A$6:$A$2915,0))&amp;" "&amp;INDEX('Src_Applicants'!$C$6:$C$2915,MATCH(D160,'Src_Applicants'!$A$6:$A$2915,0)),"NOT FOUND")</f>
        <v/>
      </c>
      <c r="F160" s="17">
        <f>'Src_Skips'!F160</f>
        <v/>
      </c>
      <c r="G160" s="17">
        <f>'Src_Skips'!G160</f>
        <v/>
      </c>
      <c r="H160" s="17">
        <f>'Src_Skips'!I160</f>
        <v/>
      </c>
      <c r="I160" s="17">
        <f>'Src_Skips'!K160</f>
        <v/>
      </c>
      <c r="J160" s="17">
        <f>IF(COUNTIFS('Evidence Register'!$P$6:$P$13,D160&amp;"|"&amp;TEXT(C160,"YYYY-MM-DD"),'Evidence Register'!$A$6:$A$13,"Skip file")&gt;0,"Y","N")</f>
        <v/>
      </c>
      <c r="K160" s="17">
        <f>IF(J160="Y",INDEX('Evidence Register'!$C$6:$C$13,MATCH(D160&amp;"|"&amp;TEXT(C160,"YYYY-MM-DD"),'Evidence Register'!$P$6:$P$13,0)),"")</f>
        <v/>
      </c>
      <c r="L160" s="17">
        <f>IF(J160="Y",INDEX('Evidence Register'!$E$6:$E$13,MATCH(D160&amp;"|"&amp;TEXT(C160,"YYYY-MM-DD"),'Evidence Register'!$P$6:$P$13,0)),"")</f>
        <v/>
      </c>
      <c r="M160" s="17">
        <f>IF(J160="Y",INDEX('Evidence Register'!$F$6:$F$13,MATCH(D160&amp;"|"&amp;TEXT(C160,"YYYY-MM-DD"),'Evidence Register'!$P$6:$P$13,0)),"")</f>
        <v/>
      </c>
      <c r="N160" s="17">
        <f>IF(J160="Y",INDEX('Evidence Register'!$G$6:$G$13,MATCH(D160&amp;"|"&amp;TEXT(C160,"YYYY-MM-DD"),'Evidence Register'!$P$6:$P$13,0)),"")</f>
        <v/>
      </c>
      <c r="O160" s="17">
        <f>IF(J160="Y",INDEX('Evidence Register'!$H$6:$H$13,MATCH(D160&amp;"|"&amp;TEXT(C160,"YYYY-MM-DD"),'Evidence Register'!$P$6:$P$13,0)),"")</f>
        <v/>
      </c>
      <c r="P160" s="17">
        <f>IF(J160="Y",INDEX('Evidence Register'!$I$6:$I$13,MATCH(D160&amp;"|"&amp;TEXT(C160,"YYYY-MM-DD"),'Evidence Register'!$P$6:$P$13,0)),"")</f>
        <v/>
      </c>
      <c r="Q160" s="17">
        <f>IF(COUNTIF('Src_Offers'!$A$6:$A$1138,B160)=1,"FOUND","MISSING")</f>
        <v/>
      </c>
      <c r="R160" s="17">
        <f>IF(J160="N","NOT TESTED",IF(AND(C160=L160,F160=M160,G160=N160,H160=O160),"MATCH","MISMATCH"))</f>
        <v/>
      </c>
      <c r="S160" s="17">
        <f>IF(J160="N","NOT INDEPENDENTLY VERIFIED - PDF NOT SUPPLIED",IF(P160="N","FAIL - COVER SHEET ONLY",IF(OR(Q160="MISSING",R160="MISMATCH"),"EXCEPTION - SUPPORT PRESENT / EVENT INTEGRITY","PASS - SUPPORT VERIFIED")))</f>
        <v/>
      </c>
      <c r="T160" s="17" t="inlineStr">
        <is>
          <t>skip/offer registers; named justification PDFs</t>
        </is>
      </c>
    </row>
    <row r="161">
      <c r="A161" s="21">
        <f>'Src_Skips'!A161</f>
        <v/>
      </c>
      <c r="B161" s="21">
        <f>'Src_Skips'!B161</f>
        <v/>
      </c>
      <c r="C161" s="21">
        <f>'Src_Skips'!C161</f>
        <v/>
      </c>
      <c r="D161" s="21">
        <f>'Src_Skips'!D161</f>
        <v/>
      </c>
      <c r="E161" s="21">
        <f>IFERROR(INDEX('Src_Applicants'!$D$6:$D$2915,MATCH(D161,'Src_Applicants'!$A$6:$A$2915,0))&amp;" "&amp;INDEX('Src_Applicants'!$C$6:$C$2915,MATCH(D161,'Src_Applicants'!$A$6:$A$2915,0)),"NOT FOUND")</f>
        <v/>
      </c>
      <c r="F161" s="21">
        <f>'Src_Skips'!F161</f>
        <v/>
      </c>
      <c r="G161" s="21">
        <f>'Src_Skips'!G161</f>
        <v/>
      </c>
      <c r="H161" s="21">
        <f>'Src_Skips'!I161</f>
        <v/>
      </c>
      <c r="I161" s="21">
        <f>'Src_Skips'!K161</f>
        <v/>
      </c>
      <c r="J161" s="21">
        <f>IF(COUNTIFS('Evidence Register'!$P$6:$P$13,D161&amp;"|"&amp;TEXT(C161,"YYYY-MM-DD"),'Evidence Register'!$A$6:$A$13,"Skip file")&gt;0,"Y","N")</f>
        <v/>
      </c>
      <c r="K161" s="21">
        <f>IF(J161="Y",INDEX('Evidence Register'!$C$6:$C$13,MATCH(D161&amp;"|"&amp;TEXT(C161,"YYYY-MM-DD"),'Evidence Register'!$P$6:$P$13,0)),"")</f>
        <v/>
      </c>
      <c r="L161" s="21">
        <f>IF(J161="Y",INDEX('Evidence Register'!$E$6:$E$13,MATCH(D161&amp;"|"&amp;TEXT(C161,"YYYY-MM-DD"),'Evidence Register'!$P$6:$P$13,0)),"")</f>
        <v/>
      </c>
      <c r="M161" s="21">
        <f>IF(J161="Y",INDEX('Evidence Register'!$F$6:$F$13,MATCH(D161&amp;"|"&amp;TEXT(C161,"YYYY-MM-DD"),'Evidence Register'!$P$6:$P$13,0)),"")</f>
        <v/>
      </c>
      <c r="N161" s="21">
        <f>IF(J161="Y",INDEX('Evidence Register'!$G$6:$G$13,MATCH(D161&amp;"|"&amp;TEXT(C161,"YYYY-MM-DD"),'Evidence Register'!$P$6:$P$13,0)),"")</f>
        <v/>
      </c>
      <c r="O161" s="21">
        <f>IF(J161="Y",INDEX('Evidence Register'!$H$6:$H$13,MATCH(D161&amp;"|"&amp;TEXT(C161,"YYYY-MM-DD"),'Evidence Register'!$P$6:$P$13,0)),"")</f>
        <v/>
      </c>
      <c r="P161" s="21">
        <f>IF(J161="Y",INDEX('Evidence Register'!$I$6:$I$13,MATCH(D161&amp;"|"&amp;TEXT(C161,"YYYY-MM-DD"),'Evidence Register'!$P$6:$P$13,0)),"")</f>
        <v/>
      </c>
      <c r="Q161" s="21">
        <f>IF(COUNTIF('Src_Offers'!$A$6:$A$1138,B161)=1,"FOUND","MISSING")</f>
        <v/>
      </c>
      <c r="R161" s="21">
        <f>IF(J161="N","NOT TESTED",IF(AND(C161=L161,F161=M161,G161=N161,H161=O161),"MATCH","MISMATCH"))</f>
        <v/>
      </c>
      <c r="S161" s="21">
        <f>IF(J161="N","NOT INDEPENDENTLY VERIFIED - PDF NOT SUPPLIED",IF(P161="N","FAIL - COVER SHEET ONLY",IF(OR(Q161="MISSING",R161="MISMATCH"),"EXCEPTION - SUPPORT PRESENT / EVENT INTEGRITY","PASS - SUPPORT VERIFIED")))</f>
        <v/>
      </c>
      <c r="T161" s="21" t="inlineStr">
        <is>
          <t>skip/offer registers; named justification PDFs</t>
        </is>
      </c>
    </row>
    <row r="162">
      <c r="A162" s="17">
        <f>'Src_Skips'!A162</f>
        <v/>
      </c>
      <c r="B162" s="17">
        <f>'Src_Skips'!B162</f>
        <v/>
      </c>
      <c r="C162" s="17">
        <f>'Src_Skips'!C162</f>
        <v/>
      </c>
      <c r="D162" s="17">
        <f>'Src_Skips'!D162</f>
        <v/>
      </c>
      <c r="E162" s="17">
        <f>IFERROR(INDEX('Src_Applicants'!$D$6:$D$2915,MATCH(D162,'Src_Applicants'!$A$6:$A$2915,0))&amp;" "&amp;INDEX('Src_Applicants'!$C$6:$C$2915,MATCH(D162,'Src_Applicants'!$A$6:$A$2915,0)),"NOT FOUND")</f>
        <v/>
      </c>
      <c r="F162" s="17">
        <f>'Src_Skips'!F162</f>
        <v/>
      </c>
      <c r="G162" s="17">
        <f>'Src_Skips'!G162</f>
        <v/>
      </c>
      <c r="H162" s="17">
        <f>'Src_Skips'!I162</f>
        <v/>
      </c>
      <c r="I162" s="17">
        <f>'Src_Skips'!K162</f>
        <v/>
      </c>
      <c r="J162" s="17">
        <f>IF(COUNTIFS('Evidence Register'!$P$6:$P$13,D162&amp;"|"&amp;TEXT(C162,"YYYY-MM-DD"),'Evidence Register'!$A$6:$A$13,"Skip file")&gt;0,"Y","N")</f>
        <v/>
      </c>
      <c r="K162" s="17">
        <f>IF(J162="Y",INDEX('Evidence Register'!$C$6:$C$13,MATCH(D162&amp;"|"&amp;TEXT(C162,"YYYY-MM-DD"),'Evidence Register'!$P$6:$P$13,0)),"")</f>
        <v/>
      </c>
      <c r="L162" s="17">
        <f>IF(J162="Y",INDEX('Evidence Register'!$E$6:$E$13,MATCH(D162&amp;"|"&amp;TEXT(C162,"YYYY-MM-DD"),'Evidence Register'!$P$6:$P$13,0)),"")</f>
        <v/>
      </c>
      <c r="M162" s="17">
        <f>IF(J162="Y",INDEX('Evidence Register'!$F$6:$F$13,MATCH(D162&amp;"|"&amp;TEXT(C162,"YYYY-MM-DD"),'Evidence Register'!$P$6:$P$13,0)),"")</f>
        <v/>
      </c>
      <c r="N162" s="17">
        <f>IF(J162="Y",INDEX('Evidence Register'!$G$6:$G$13,MATCH(D162&amp;"|"&amp;TEXT(C162,"YYYY-MM-DD"),'Evidence Register'!$P$6:$P$13,0)),"")</f>
        <v/>
      </c>
      <c r="O162" s="17">
        <f>IF(J162="Y",INDEX('Evidence Register'!$H$6:$H$13,MATCH(D162&amp;"|"&amp;TEXT(C162,"YYYY-MM-DD"),'Evidence Register'!$P$6:$P$13,0)),"")</f>
        <v/>
      </c>
      <c r="P162" s="17">
        <f>IF(J162="Y",INDEX('Evidence Register'!$I$6:$I$13,MATCH(D162&amp;"|"&amp;TEXT(C162,"YYYY-MM-DD"),'Evidence Register'!$P$6:$P$13,0)),"")</f>
        <v/>
      </c>
      <c r="Q162" s="17">
        <f>IF(COUNTIF('Src_Offers'!$A$6:$A$1138,B162)=1,"FOUND","MISSING")</f>
        <v/>
      </c>
      <c r="R162" s="17">
        <f>IF(J162="N","NOT TESTED",IF(AND(C162=L162,F162=M162,G162=N162,H162=O162),"MATCH","MISMATCH"))</f>
        <v/>
      </c>
      <c r="S162" s="17">
        <f>IF(J162="N","NOT INDEPENDENTLY VERIFIED - PDF NOT SUPPLIED",IF(P162="N","FAIL - COVER SHEET ONLY",IF(OR(Q162="MISSING",R162="MISMATCH"),"EXCEPTION - SUPPORT PRESENT / EVENT INTEGRITY","PASS - SUPPORT VERIFIED")))</f>
        <v/>
      </c>
      <c r="T162" s="17" t="inlineStr">
        <is>
          <t>skip/offer registers; named justification PDFs</t>
        </is>
      </c>
    </row>
    <row r="163">
      <c r="A163" s="21">
        <f>'Src_Skips'!A163</f>
        <v/>
      </c>
      <c r="B163" s="21">
        <f>'Src_Skips'!B163</f>
        <v/>
      </c>
      <c r="C163" s="21">
        <f>'Src_Skips'!C163</f>
        <v/>
      </c>
      <c r="D163" s="21">
        <f>'Src_Skips'!D163</f>
        <v/>
      </c>
      <c r="E163" s="21">
        <f>IFERROR(INDEX('Src_Applicants'!$D$6:$D$2915,MATCH(D163,'Src_Applicants'!$A$6:$A$2915,0))&amp;" "&amp;INDEX('Src_Applicants'!$C$6:$C$2915,MATCH(D163,'Src_Applicants'!$A$6:$A$2915,0)),"NOT FOUND")</f>
        <v/>
      </c>
      <c r="F163" s="21">
        <f>'Src_Skips'!F163</f>
        <v/>
      </c>
      <c r="G163" s="21">
        <f>'Src_Skips'!G163</f>
        <v/>
      </c>
      <c r="H163" s="21">
        <f>'Src_Skips'!I163</f>
        <v/>
      </c>
      <c r="I163" s="21">
        <f>'Src_Skips'!K163</f>
        <v/>
      </c>
      <c r="J163" s="21">
        <f>IF(COUNTIFS('Evidence Register'!$P$6:$P$13,D163&amp;"|"&amp;TEXT(C163,"YYYY-MM-DD"),'Evidence Register'!$A$6:$A$13,"Skip file")&gt;0,"Y","N")</f>
        <v/>
      </c>
      <c r="K163" s="21">
        <f>IF(J163="Y",INDEX('Evidence Register'!$C$6:$C$13,MATCH(D163&amp;"|"&amp;TEXT(C163,"YYYY-MM-DD"),'Evidence Register'!$P$6:$P$13,0)),"")</f>
        <v/>
      </c>
      <c r="L163" s="21">
        <f>IF(J163="Y",INDEX('Evidence Register'!$E$6:$E$13,MATCH(D163&amp;"|"&amp;TEXT(C163,"YYYY-MM-DD"),'Evidence Register'!$P$6:$P$13,0)),"")</f>
        <v/>
      </c>
      <c r="M163" s="21">
        <f>IF(J163="Y",INDEX('Evidence Register'!$F$6:$F$13,MATCH(D163&amp;"|"&amp;TEXT(C163,"YYYY-MM-DD"),'Evidence Register'!$P$6:$P$13,0)),"")</f>
        <v/>
      </c>
      <c r="N163" s="21">
        <f>IF(J163="Y",INDEX('Evidence Register'!$G$6:$G$13,MATCH(D163&amp;"|"&amp;TEXT(C163,"YYYY-MM-DD"),'Evidence Register'!$P$6:$P$13,0)),"")</f>
        <v/>
      </c>
      <c r="O163" s="21">
        <f>IF(J163="Y",INDEX('Evidence Register'!$H$6:$H$13,MATCH(D163&amp;"|"&amp;TEXT(C163,"YYYY-MM-DD"),'Evidence Register'!$P$6:$P$13,0)),"")</f>
        <v/>
      </c>
      <c r="P163" s="21">
        <f>IF(J163="Y",INDEX('Evidence Register'!$I$6:$I$13,MATCH(D163&amp;"|"&amp;TEXT(C163,"YYYY-MM-DD"),'Evidence Register'!$P$6:$P$13,0)),"")</f>
        <v/>
      </c>
      <c r="Q163" s="21">
        <f>IF(COUNTIF('Src_Offers'!$A$6:$A$1138,B163)=1,"FOUND","MISSING")</f>
        <v/>
      </c>
      <c r="R163" s="21">
        <f>IF(J163="N","NOT TESTED",IF(AND(C163=L163,F163=M163,G163=N163,H163=O163),"MATCH","MISMATCH"))</f>
        <v/>
      </c>
      <c r="S163" s="21">
        <f>IF(J163="N","NOT INDEPENDENTLY VERIFIED - PDF NOT SUPPLIED",IF(P163="N","FAIL - COVER SHEET ONLY",IF(OR(Q163="MISSING",R163="MISMATCH"),"EXCEPTION - SUPPORT PRESENT / EVENT INTEGRITY","PASS - SUPPORT VERIFIED")))</f>
        <v/>
      </c>
      <c r="T163" s="21" t="inlineStr">
        <is>
          <t>skip/offer registers; named justification PDFs</t>
        </is>
      </c>
    </row>
    <row r="164">
      <c r="A164" s="17">
        <f>'Src_Skips'!A164</f>
        <v/>
      </c>
      <c r="B164" s="17">
        <f>'Src_Skips'!B164</f>
        <v/>
      </c>
      <c r="C164" s="17">
        <f>'Src_Skips'!C164</f>
        <v/>
      </c>
      <c r="D164" s="17">
        <f>'Src_Skips'!D164</f>
        <v/>
      </c>
      <c r="E164" s="17">
        <f>IFERROR(INDEX('Src_Applicants'!$D$6:$D$2915,MATCH(D164,'Src_Applicants'!$A$6:$A$2915,0))&amp;" "&amp;INDEX('Src_Applicants'!$C$6:$C$2915,MATCH(D164,'Src_Applicants'!$A$6:$A$2915,0)),"NOT FOUND")</f>
        <v/>
      </c>
      <c r="F164" s="17">
        <f>'Src_Skips'!F164</f>
        <v/>
      </c>
      <c r="G164" s="17">
        <f>'Src_Skips'!G164</f>
        <v/>
      </c>
      <c r="H164" s="17">
        <f>'Src_Skips'!I164</f>
        <v/>
      </c>
      <c r="I164" s="17">
        <f>'Src_Skips'!K164</f>
        <v/>
      </c>
      <c r="J164" s="17">
        <f>IF(COUNTIFS('Evidence Register'!$P$6:$P$13,D164&amp;"|"&amp;TEXT(C164,"YYYY-MM-DD"),'Evidence Register'!$A$6:$A$13,"Skip file")&gt;0,"Y","N")</f>
        <v/>
      </c>
      <c r="K164" s="17">
        <f>IF(J164="Y",INDEX('Evidence Register'!$C$6:$C$13,MATCH(D164&amp;"|"&amp;TEXT(C164,"YYYY-MM-DD"),'Evidence Register'!$P$6:$P$13,0)),"")</f>
        <v/>
      </c>
      <c r="L164" s="17">
        <f>IF(J164="Y",INDEX('Evidence Register'!$E$6:$E$13,MATCH(D164&amp;"|"&amp;TEXT(C164,"YYYY-MM-DD"),'Evidence Register'!$P$6:$P$13,0)),"")</f>
        <v/>
      </c>
      <c r="M164" s="17">
        <f>IF(J164="Y",INDEX('Evidence Register'!$F$6:$F$13,MATCH(D164&amp;"|"&amp;TEXT(C164,"YYYY-MM-DD"),'Evidence Register'!$P$6:$P$13,0)),"")</f>
        <v/>
      </c>
      <c r="N164" s="17">
        <f>IF(J164="Y",INDEX('Evidence Register'!$G$6:$G$13,MATCH(D164&amp;"|"&amp;TEXT(C164,"YYYY-MM-DD"),'Evidence Register'!$P$6:$P$13,0)),"")</f>
        <v/>
      </c>
      <c r="O164" s="17">
        <f>IF(J164="Y",INDEX('Evidence Register'!$H$6:$H$13,MATCH(D164&amp;"|"&amp;TEXT(C164,"YYYY-MM-DD"),'Evidence Register'!$P$6:$P$13,0)),"")</f>
        <v/>
      </c>
      <c r="P164" s="17">
        <f>IF(J164="Y",INDEX('Evidence Register'!$I$6:$I$13,MATCH(D164&amp;"|"&amp;TEXT(C164,"YYYY-MM-DD"),'Evidence Register'!$P$6:$P$13,0)),"")</f>
        <v/>
      </c>
      <c r="Q164" s="17">
        <f>IF(COUNTIF('Src_Offers'!$A$6:$A$1138,B164)=1,"FOUND","MISSING")</f>
        <v/>
      </c>
      <c r="R164" s="17">
        <f>IF(J164="N","NOT TESTED",IF(AND(C164=L164,F164=M164,G164=N164,H164=O164),"MATCH","MISMATCH"))</f>
        <v/>
      </c>
      <c r="S164" s="17">
        <f>IF(J164="N","NOT INDEPENDENTLY VERIFIED - PDF NOT SUPPLIED",IF(P164="N","FAIL - COVER SHEET ONLY",IF(OR(Q164="MISSING",R164="MISMATCH"),"EXCEPTION - SUPPORT PRESENT / EVENT INTEGRITY","PASS - SUPPORT VERIFIED")))</f>
        <v/>
      </c>
      <c r="T164" s="17" t="inlineStr">
        <is>
          <t>skip/offer registers; named justification PDFs</t>
        </is>
      </c>
    </row>
    <row r="165">
      <c r="A165" s="21">
        <f>'Src_Skips'!A165</f>
        <v/>
      </c>
      <c r="B165" s="21">
        <f>'Src_Skips'!B165</f>
        <v/>
      </c>
      <c r="C165" s="21">
        <f>'Src_Skips'!C165</f>
        <v/>
      </c>
      <c r="D165" s="21">
        <f>'Src_Skips'!D165</f>
        <v/>
      </c>
      <c r="E165" s="21">
        <f>IFERROR(INDEX('Src_Applicants'!$D$6:$D$2915,MATCH(D165,'Src_Applicants'!$A$6:$A$2915,0))&amp;" "&amp;INDEX('Src_Applicants'!$C$6:$C$2915,MATCH(D165,'Src_Applicants'!$A$6:$A$2915,0)),"NOT FOUND")</f>
        <v/>
      </c>
      <c r="F165" s="21">
        <f>'Src_Skips'!F165</f>
        <v/>
      </c>
      <c r="G165" s="21">
        <f>'Src_Skips'!G165</f>
        <v/>
      </c>
      <c r="H165" s="21">
        <f>'Src_Skips'!I165</f>
        <v/>
      </c>
      <c r="I165" s="21">
        <f>'Src_Skips'!K165</f>
        <v/>
      </c>
      <c r="J165" s="21">
        <f>IF(COUNTIFS('Evidence Register'!$P$6:$P$13,D165&amp;"|"&amp;TEXT(C165,"YYYY-MM-DD"),'Evidence Register'!$A$6:$A$13,"Skip file")&gt;0,"Y","N")</f>
        <v/>
      </c>
      <c r="K165" s="21">
        <f>IF(J165="Y",INDEX('Evidence Register'!$C$6:$C$13,MATCH(D165&amp;"|"&amp;TEXT(C165,"YYYY-MM-DD"),'Evidence Register'!$P$6:$P$13,0)),"")</f>
        <v/>
      </c>
      <c r="L165" s="21">
        <f>IF(J165="Y",INDEX('Evidence Register'!$E$6:$E$13,MATCH(D165&amp;"|"&amp;TEXT(C165,"YYYY-MM-DD"),'Evidence Register'!$P$6:$P$13,0)),"")</f>
        <v/>
      </c>
      <c r="M165" s="21">
        <f>IF(J165="Y",INDEX('Evidence Register'!$F$6:$F$13,MATCH(D165&amp;"|"&amp;TEXT(C165,"YYYY-MM-DD"),'Evidence Register'!$P$6:$P$13,0)),"")</f>
        <v/>
      </c>
      <c r="N165" s="21">
        <f>IF(J165="Y",INDEX('Evidence Register'!$G$6:$G$13,MATCH(D165&amp;"|"&amp;TEXT(C165,"YYYY-MM-DD"),'Evidence Register'!$P$6:$P$13,0)),"")</f>
        <v/>
      </c>
      <c r="O165" s="21">
        <f>IF(J165="Y",INDEX('Evidence Register'!$H$6:$H$13,MATCH(D165&amp;"|"&amp;TEXT(C165,"YYYY-MM-DD"),'Evidence Register'!$P$6:$P$13,0)),"")</f>
        <v/>
      </c>
      <c r="P165" s="21">
        <f>IF(J165="Y",INDEX('Evidence Register'!$I$6:$I$13,MATCH(D165&amp;"|"&amp;TEXT(C165,"YYYY-MM-DD"),'Evidence Register'!$P$6:$P$13,0)),"")</f>
        <v/>
      </c>
      <c r="Q165" s="21">
        <f>IF(COUNTIF('Src_Offers'!$A$6:$A$1138,B165)=1,"FOUND","MISSING")</f>
        <v/>
      </c>
      <c r="R165" s="21">
        <f>IF(J165="N","NOT TESTED",IF(AND(C165=L165,F165=M165,G165=N165,H165=O165),"MATCH","MISMATCH"))</f>
        <v/>
      </c>
      <c r="S165" s="21">
        <f>IF(J165="N","NOT INDEPENDENTLY VERIFIED - PDF NOT SUPPLIED",IF(P165="N","FAIL - COVER SHEET ONLY",IF(OR(Q165="MISSING",R165="MISMATCH"),"EXCEPTION - SUPPORT PRESENT / EVENT INTEGRITY","PASS - SUPPORT VERIFIED")))</f>
        <v/>
      </c>
      <c r="T165" s="21" t="inlineStr">
        <is>
          <t>skip/offer registers; named justification PDFs</t>
        </is>
      </c>
    </row>
    <row r="166">
      <c r="A166" s="17">
        <f>'Src_Skips'!A166</f>
        <v/>
      </c>
      <c r="B166" s="17">
        <f>'Src_Skips'!B166</f>
        <v/>
      </c>
      <c r="C166" s="17">
        <f>'Src_Skips'!C166</f>
        <v/>
      </c>
      <c r="D166" s="17">
        <f>'Src_Skips'!D166</f>
        <v/>
      </c>
      <c r="E166" s="17">
        <f>IFERROR(INDEX('Src_Applicants'!$D$6:$D$2915,MATCH(D166,'Src_Applicants'!$A$6:$A$2915,0))&amp;" "&amp;INDEX('Src_Applicants'!$C$6:$C$2915,MATCH(D166,'Src_Applicants'!$A$6:$A$2915,0)),"NOT FOUND")</f>
        <v/>
      </c>
      <c r="F166" s="17">
        <f>'Src_Skips'!F166</f>
        <v/>
      </c>
      <c r="G166" s="17">
        <f>'Src_Skips'!G166</f>
        <v/>
      </c>
      <c r="H166" s="17">
        <f>'Src_Skips'!I166</f>
        <v/>
      </c>
      <c r="I166" s="17">
        <f>'Src_Skips'!K166</f>
        <v/>
      </c>
      <c r="J166" s="17">
        <f>IF(COUNTIFS('Evidence Register'!$P$6:$P$13,D166&amp;"|"&amp;TEXT(C166,"YYYY-MM-DD"),'Evidence Register'!$A$6:$A$13,"Skip file")&gt;0,"Y","N")</f>
        <v/>
      </c>
      <c r="K166" s="17">
        <f>IF(J166="Y",INDEX('Evidence Register'!$C$6:$C$13,MATCH(D166&amp;"|"&amp;TEXT(C166,"YYYY-MM-DD"),'Evidence Register'!$P$6:$P$13,0)),"")</f>
        <v/>
      </c>
      <c r="L166" s="17">
        <f>IF(J166="Y",INDEX('Evidence Register'!$E$6:$E$13,MATCH(D166&amp;"|"&amp;TEXT(C166,"YYYY-MM-DD"),'Evidence Register'!$P$6:$P$13,0)),"")</f>
        <v/>
      </c>
      <c r="M166" s="17">
        <f>IF(J166="Y",INDEX('Evidence Register'!$F$6:$F$13,MATCH(D166&amp;"|"&amp;TEXT(C166,"YYYY-MM-DD"),'Evidence Register'!$P$6:$P$13,0)),"")</f>
        <v/>
      </c>
      <c r="N166" s="17">
        <f>IF(J166="Y",INDEX('Evidence Register'!$G$6:$G$13,MATCH(D166&amp;"|"&amp;TEXT(C166,"YYYY-MM-DD"),'Evidence Register'!$P$6:$P$13,0)),"")</f>
        <v/>
      </c>
      <c r="O166" s="17">
        <f>IF(J166="Y",INDEX('Evidence Register'!$H$6:$H$13,MATCH(D166&amp;"|"&amp;TEXT(C166,"YYYY-MM-DD"),'Evidence Register'!$P$6:$P$13,0)),"")</f>
        <v/>
      </c>
      <c r="P166" s="17">
        <f>IF(J166="Y",INDEX('Evidence Register'!$I$6:$I$13,MATCH(D166&amp;"|"&amp;TEXT(C166,"YYYY-MM-DD"),'Evidence Register'!$P$6:$P$13,0)),"")</f>
        <v/>
      </c>
      <c r="Q166" s="17">
        <f>IF(COUNTIF('Src_Offers'!$A$6:$A$1138,B166)=1,"FOUND","MISSING")</f>
        <v/>
      </c>
      <c r="R166" s="17">
        <f>IF(J166="N","NOT TESTED",IF(AND(C166=L166,F166=M166,G166=N166,H166=O166),"MATCH","MISMATCH"))</f>
        <v/>
      </c>
      <c r="S166" s="17">
        <f>IF(J166="N","NOT INDEPENDENTLY VERIFIED - PDF NOT SUPPLIED",IF(P166="N","FAIL - COVER SHEET ONLY",IF(OR(Q166="MISSING",R166="MISMATCH"),"EXCEPTION - SUPPORT PRESENT / EVENT INTEGRITY","PASS - SUPPORT VERIFIED")))</f>
        <v/>
      </c>
      <c r="T166" s="17" t="inlineStr">
        <is>
          <t>skip/offer registers; named justification PDFs</t>
        </is>
      </c>
    </row>
    <row r="167">
      <c r="A167" s="21">
        <f>'Src_Skips'!A167</f>
        <v/>
      </c>
      <c r="B167" s="21">
        <f>'Src_Skips'!B167</f>
        <v/>
      </c>
      <c r="C167" s="21">
        <f>'Src_Skips'!C167</f>
        <v/>
      </c>
      <c r="D167" s="21">
        <f>'Src_Skips'!D167</f>
        <v/>
      </c>
      <c r="E167" s="21">
        <f>IFERROR(INDEX('Src_Applicants'!$D$6:$D$2915,MATCH(D167,'Src_Applicants'!$A$6:$A$2915,0))&amp;" "&amp;INDEX('Src_Applicants'!$C$6:$C$2915,MATCH(D167,'Src_Applicants'!$A$6:$A$2915,0)),"NOT FOUND")</f>
        <v/>
      </c>
      <c r="F167" s="21">
        <f>'Src_Skips'!F167</f>
        <v/>
      </c>
      <c r="G167" s="21">
        <f>'Src_Skips'!G167</f>
        <v/>
      </c>
      <c r="H167" s="21">
        <f>'Src_Skips'!I167</f>
        <v/>
      </c>
      <c r="I167" s="21">
        <f>'Src_Skips'!K167</f>
        <v/>
      </c>
      <c r="J167" s="21">
        <f>IF(COUNTIFS('Evidence Register'!$P$6:$P$13,D167&amp;"|"&amp;TEXT(C167,"YYYY-MM-DD"),'Evidence Register'!$A$6:$A$13,"Skip file")&gt;0,"Y","N")</f>
        <v/>
      </c>
      <c r="K167" s="21">
        <f>IF(J167="Y",INDEX('Evidence Register'!$C$6:$C$13,MATCH(D167&amp;"|"&amp;TEXT(C167,"YYYY-MM-DD"),'Evidence Register'!$P$6:$P$13,0)),"")</f>
        <v/>
      </c>
      <c r="L167" s="21">
        <f>IF(J167="Y",INDEX('Evidence Register'!$E$6:$E$13,MATCH(D167&amp;"|"&amp;TEXT(C167,"YYYY-MM-DD"),'Evidence Register'!$P$6:$P$13,0)),"")</f>
        <v/>
      </c>
      <c r="M167" s="21">
        <f>IF(J167="Y",INDEX('Evidence Register'!$F$6:$F$13,MATCH(D167&amp;"|"&amp;TEXT(C167,"YYYY-MM-DD"),'Evidence Register'!$P$6:$P$13,0)),"")</f>
        <v/>
      </c>
      <c r="N167" s="21">
        <f>IF(J167="Y",INDEX('Evidence Register'!$G$6:$G$13,MATCH(D167&amp;"|"&amp;TEXT(C167,"YYYY-MM-DD"),'Evidence Register'!$P$6:$P$13,0)),"")</f>
        <v/>
      </c>
      <c r="O167" s="21">
        <f>IF(J167="Y",INDEX('Evidence Register'!$H$6:$H$13,MATCH(D167&amp;"|"&amp;TEXT(C167,"YYYY-MM-DD"),'Evidence Register'!$P$6:$P$13,0)),"")</f>
        <v/>
      </c>
      <c r="P167" s="21">
        <f>IF(J167="Y",INDEX('Evidence Register'!$I$6:$I$13,MATCH(D167&amp;"|"&amp;TEXT(C167,"YYYY-MM-DD"),'Evidence Register'!$P$6:$P$13,0)),"")</f>
        <v/>
      </c>
      <c r="Q167" s="21">
        <f>IF(COUNTIF('Src_Offers'!$A$6:$A$1138,B167)=1,"FOUND","MISSING")</f>
        <v/>
      </c>
      <c r="R167" s="21">
        <f>IF(J167="N","NOT TESTED",IF(AND(C167=L167,F167=M167,G167=N167,H167=O167),"MATCH","MISMATCH"))</f>
        <v/>
      </c>
      <c r="S167" s="21">
        <f>IF(J167="N","NOT INDEPENDENTLY VERIFIED - PDF NOT SUPPLIED",IF(P167="N","FAIL - COVER SHEET ONLY",IF(OR(Q167="MISSING",R167="MISMATCH"),"EXCEPTION - SUPPORT PRESENT / EVENT INTEGRITY","PASS - SUPPORT VERIFIED")))</f>
        <v/>
      </c>
      <c r="T167" s="21" t="inlineStr">
        <is>
          <t>skip/offer registers; named justification PDFs</t>
        </is>
      </c>
    </row>
    <row r="168">
      <c r="A168" s="17">
        <f>'Src_Skips'!A168</f>
        <v/>
      </c>
      <c r="B168" s="17">
        <f>'Src_Skips'!B168</f>
        <v/>
      </c>
      <c r="C168" s="17">
        <f>'Src_Skips'!C168</f>
        <v/>
      </c>
      <c r="D168" s="17">
        <f>'Src_Skips'!D168</f>
        <v/>
      </c>
      <c r="E168" s="17">
        <f>IFERROR(INDEX('Src_Applicants'!$D$6:$D$2915,MATCH(D168,'Src_Applicants'!$A$6:$A$2915,0))&amp;" "&amp;INDEX('Src_Applicants'!$C$6:$C$2915,MATCH(D168,'Src_Applicants'!$A$6:$A$2915,0)),"NOT FOUND")</f>
        <v/>
      </c>
      <c r="F168" s="17">
        <f>'Src_Skips'!F168</f>
        <v/>
      </c>
      <c r="G168" s="17">
        <f>'Src_Skips'!G168</f>
        <v/>
      </c>
      <c r="H168" s="17">
        <f>'Src_Skips'!I168</f>
        <v/>
      </c>
      <c r="I168" s="17">
        <f>'Src_Skips'!K168</f>
        <v/>
      </c>
      <c r="J168" s="17">
        <f>IF(COUNTIFS('Evidence Register'!$P$6:$P$13,D168&amp;"|"&amp;TEXT(C168,"YYYY-MM-DD"),'Evidence Register'!$A$6:$A$13,"Skip file")&gt;0,"Y","N")</f>
        <v/>
      </c>
      <c r="K168" s="17">
        <f>IF(J168="Y",INDEX('Evidence Register'!$C$6:$C$13,MATCH(D168&amp;"|"&amp;TEXT(C168,"YYYY-MM-DD"),'Evidence Register'!$P$6:$P$13,0)),"")</f>
        <v/>
      </c>
      <c r="L168" s="17">
        <f>IF(J168="Y",INDEX('Evidence Register'!$E$6:$E$13,MATCH(D168&amp;"|"&amp;TEXT(C168,"YYYY-MM-DD"),'Evidence Register'!$P$6:$P$13,0)),"")</f>
        <v/>
      </c>
      <c r="M168" s="17">
        <f>IF(J168="Y",INDEX('Evidence Register'!$F$6:$F$13,MATCH(D168&amp;"|"&amp;TEXT(C168,"YYYY-MM-DD"),'Evidence Register'!$P$6:$P$13,0)),"")</f>
        <v/>
      </c>
      <c r="N168" s="17">
        <f>IF(J168="Y",INDEX('Evidence Register'!$G$6:$G$13,MATCH(D168&amp;"|"&amp;TEXT(C168,"YYYY-MM-DD"),'Evidence Register'!$P$6:$P$13,0)),"")</f>
        <v/>
      </c>
      <c r="O168" s="17">
        <f>IF(J168="Y",INDEX('Evidence Register'!$H$6:$H$13,MATCH(D168&amp;"|"&amp;TEXT(C168,"YYYY-MM-DD"),'Evidence Register'!$P$6:$P$13,0)),"")</f>
        <v/>
      </c>
      <c r="P168" s="17">
        <f>IF(J168="Y",INDEX('Evidence Register'!$I$6:$I$13,MATCH(D168&amp;"|"&amp;TEXT(C168,"YYYY-MM-DD"),'Evidence Register'!$P$6:$P$13,0)),"")</f>
        <v/>
      </c>
      <c r="Q168" s="17">
        <f>IF(COUNTIF('Src_Offers'!$A$6:$A$1138,B168)=1,"FOUND","MISSING")</f>
        <v/>
      </c>
      <c r="R168" s="17">
        <f>IF(J168="N","NOT TESTED",IF(AND(C168=L168,F168=M168,G168=N168,H168=O168),"MATCH","MISMATCH"))</f>
        <v/>
      </c>
      <c r="S168" s="17">
        <f>IF(J168="N","NOT INDEPENDENTLY VERIFIED - PDF NOT SUPPLIED",IF(P168="N","FAIL - COVER SHEET ONLY",IF(OR(Q168="MISSING",R168="MISMATCH"),"EXCEPTION - SUPPORT PRESENT / EVENT INTEGRITY","PASS - SUPPORT VERIFIED")))</f>
        <v/>
      </c>
      <c r="T168" s="17" t="inlineStr">
        <is>
          <t>skip/offer registers; named justification PDFs</t>
        </is>
      </c>
    </row>
    <row r="169">
      <c r="A169" s="21">
        <f>'Src_Skips'!A169</f>
        <v/>
      </c>
      <c r="B169" s="21">
        <f>'Src_Skips'!B169</f>
        <v/>
      </c>
      <c r="C169" s="21">
        <f>'Src_Skips'!C169</f>
        <v/>
      </c>
      <c r="D169" s="21">
        <f>'Src_Skips'!D169</f>
        <v/>
      </c>
      <c r="E169" s="21">
        <f>IFERROR(INDEX('Src_Applicants'!$D$6:$D$2915,MATCH(D169,'Src_Applicants'!$A$6:$A$2915,0))&amp;" "&amp;INDEX('Src_Applicants'!$C$6:$C$2915,MATCH(D169,'Src_Applicants'!$A$6:$A$2915,0)),"NOT FOUND")</f>
        <v/>
      </c>
      <c r="F169" s="21">
        <f>'Src_Skips'!F169</f>
        <v/>
      </c>
      <c r="G169" s="21">
        <f>'Src_Skips'!G169</f>
        <v/>
      </c>
      <c r="H169" s="21">
        <f>'Src_Skips'!I169</f>
        <v/>
      </c>
      <c r="I169" s="21">
        <f>'Src_Skips'!K169</f>
        <v/>
      </c>
      <c r="J169" s="21">
        <f>IF(COUNTIFS('Evidence Register'!$P$6:$P$13,D169&amp;"|"&amp;TEXT(C169,"YYYY-MM-DD"),'Evidence Register'!$A$6:$A$13,"Skip file")&gt;0,"Y","N")</f>
        <v/>
      </c>
      <c r="K169" s="21">
        <f>IF(J169="Y",INDEX('Evidence Register'!$C$6:$C$13,MATCH(D169&amp;"|"&amp;TEXT(C169,"YYYY-MM-DD"),'Evidence Register'!$P$6:$P$13,0)),"")</f>
        <v/>
      </c>
      <c r="L169" s="21">
        <f>IF(J169="Y",INDEX('Evidence Register'!$E$6:$E$13,MATCH(D169&amp;"|"&amp;TEXT(C169,"YYYY-MM-DD"),'Evidence Register'!$P$6:$P$13,0)),"")</f>
        <v/>
      </c>
      <c r="M169" s="21">
        <f>IF(J169="Y",INDEX('Evidence Register'!$F$6:$F$13,MATCH(D169&amp;"|"&amp;TEXT(C169,"YYYY-MM-DD"),'Evidence Register'!$P$6:$P$13,0)),"")</f>
        <v/>
      </c>
      <c r="N169" s="21">
        <f>IF(J169="Y",INDEX('Evidence Register'!$G$6:$G$13,MATCH(D169&amp;"|"&amp;TEXT(C169,"YYYY-MM-DD"),'Evidence Register'!$P$6:$P$13,0)),"")</f>
        <v/>
      </c>
      <c r="O169" s="21">
        <f>IF(J169="Y",INDEX('Evidence Register'!$H$6:$H$13,MATCH(D169&amp;"|"&amp;TEXT(C169,"YYYY-MM-DD"),'Evidence Register'!$P$6:$P$13,0)),"")</f>
        <v/>
      </c>
      <c r="P169" s="21">
        <f>IF(J169="Y",INDEX('Evidence Register'!$I$6:$I$13,MATCH(D169&amp;"|"&amp;TEXT(C169,"YYYY-MM-DD"),'Evidence Register'!$P$6:$P$13,0)),"")</f>
        <v/>
      </c>
      <c r="Q169" s="21">
        <f>IF(COUNTIF('Src_Offers'!$A$6:$A$1138,B169)=1,"FOUND","MISSING")</f>
        <v/>
      </c>
      <c r="R169" s="21">
        <f>IF(J169="N","NOT TESTED",IF(AND(C169=L169,F169=M169,G169=N169,H169=O169),"MATCH","MISMATCH"))</f>
        <v/>
      </c>
      <c r="S169" s="21">
        <f>IF(J169="N","NOT INDEPENDENTLY VERIFIED - PDF NOT SUPPLIED",IF(P169="N","FAIL - COVER SHEET ONLY",IF(OR(Q169="MISSING",R169="MISMATCH"),"EXCEPTION - SUPPORT PRESENT / EVENT INTEGRITY","PASS - SUPPORT VERIFIED")))</f>
        <v/>
      </c>
      <c r="T169" s="21" t="inlineStr">
        <is>
          <t>skip/offer registers; named justification PDFs</t>
        </is>
      </c>
    </row>
    <row r="170">
      <c r="A170" s="17">
        <f>'Src_Skips'!A170</f>
        <v/>
      </c>
      <c r="B170" s="17">
        <f>'Src_Skips'!B170</f>
        <v/>
      </c>
      <c r="C170" s="17">
        <f>'Src_Skips'!C170</f>
        <v/>
      </c>
      <c r="D170" s="17">
        <f>'Src_Skips'!D170</f>
        <v/>
      </c>
      <c r="E170" s="17">
        <f>IFERROR(INDEX('Src_Applicants'!$D$6:$D$2915,MATCH(D170,'Src_Applicants'!$A$6:$A$2915,0))&amp;" "&amp;INDEX('Src_Applicants'!$C$6:$C$2915,MATCH(D170,'Src_Applicants'!$A$6:$A$2915,0)),"NOT FOUND")</f>
        <v/>
      </c>
      <c r="F170" s="17">
        <f>'Src_Skips'!F170</f>
        <v/>
      </c>
      <c r="G170" s="17">
        <f>'Src_Skips'!G170</f>
        <v/>
      </c>
      <c r="H170" s="17">
        <f>'Src_Skips'!I170</f>
        <v/>
      </c>
      <c r="I170" s="17">
        <f>'Src_Skips'!K170</f>
        <v/>
      </c>
      <c r="J170" s="17">
        <f>IF(COUNTIFS('Evidence Register'!$P$6:$P$13,D170&amp;"|"&amp;TEXT(C170,"YYYY-MM-DD"),'Evidence Register'!$A$6:$A$13,"Skip file")&gt;0,"Y","N")</f>
        <v/>
      </c>
      <c r="K170" s="17">
        <f>IF(J170="Y",INDEX('Evidence Register'!$C$6:$C$13,MATCH(D170&amp;"|"&amp;TEXT(C170,"YYYY-MM-DD"),'Evidence Register'!$P$6:$P$13,0)),"")</f>
        <v/>
      </c>
      <c r="L170" s="17">
        <f>IF(J170="Y",INDEX('Evidence Register'!$E$6:$E$13,MATCH(D170&amp;"|"&amp;TEXT(C170,"YYYY-MM-DD"),'Evidence Register'!$P$6:$P$13,0)),"")</f>
        <v/>
      </c>
      <c r="M170" s="17">
        <f>IF(J170="Y",INDEX('Evidence Register'!$F$6:$F$13,MATCH(D170&amp;"|"&amp;TEXT(C170,"YYYY-MM-DD"),'Evidence Register'!$P$6:$P$13,0)),"")</f>
        <v/>
      </c>
      <c r="N170" s="17">
        <f>IF(J170="Y",INDEX('Evidence Register'!$G$6:$G$13,MATCH(D170&amp;"|"&amp;TEXT(C170,"YYYY-MM-DD"),'Evidence Register'!$P$6:$P$13,0)),"")</f>
        <v/>
      </c>
      <c r="O170" s="17">
        <f>IF(J170="Y",INDEX('Evidence Register'!$H$6:$H$13,MATCH(D170&amp;"|"&amp;TEXT(C170,"YYYY-MM-DD"),'Evidence Register'!$P$6:$P$13,0)),"")</f>
        <v/>
      </c>
      <c r="P170" s="17">
        <f>IF(J170="Y",INDEX('Evidence Register'!$I$6:$I$13,MATCH(D170&amp;"|"&amp;TEXT(C170,"YYYY-MM-DD"),'Evidence Register'!$P$6:$P$13,0)),"")</f>
        <v/>
      </c>
      <c r="Q170" s="17">
        <f>IF(COUNTIF('Src_Offers'!$A$6:$A$1138,B170)=1,"FOUND","MISSING")</f>
        <v/>
      </c>
      <c r="R170" s="17">
        <f>IF(J170="N","NOT TESTED",IF(AND(C170=L170,F170=M170,G170=N170,H170=O170),"MATCH","MISMATCH"))</f>
        <v/>
      </c>
      <c r="S170" s="17">
        <f>IF(J170="N","NOT INDEPENDENTLY VERIFIED - PDF NOT SUPPLIED",IF(P170="N","FAIL - COVER SHEET ONLY",IF(OR(Q170="MISSING",R170="MISMATCH"),"EXCEPTION - SUPPORT PRESENT / EVENT INTEGRITY","PASS - SUPPORT VERIFIED")))</f>
        <v/>
      </c>
      <c r="T170" s="17" t="inlineStr">
        <is>
          <t>skip/offer registers; named justification PDFs</t>
        </is>
      </c>
    </row>
    <row r="171">
      <c r="A171" s="21">
        <f>'Src_Skips'!A171</f>
        <v/>
      </c>
      <c r="B171" s="21">
        <f>'Src_Skips'!B171</f>
        <v/>
      </c>
      <c r="C171" s="21">
        <f>'Src_Skips'!C171</f>
        <v/>
      </c>
      <c r="D171" s="21">
        <f>'Src_Skips'!D171</f>
        <v/>
      </c>
      <c r="E171" s="21">
        <f>IFERROR(INDEX('Src_Applicants'!$D$6:$D$2915,MATCH(D171,'Src_Applicants'!$A$6:$A$2915,0))&amp;" "&amp;INDEX('Src_Applicants'!$C$6:$C$2915,MATCH(D171,'Src_Applicants'!$A$6:$A$2915,0)),"NOT FOUND")</f>
        <v/>
      </c>
      <c r="F171" s="21">
        <f>'Src_Skips'!F171</f>
        <v/>
      </c>
      <c r="G171" s="21">
        <f>'Src_Skips'!G171</f>
        <v/>
      </c>
      <c r="H171" s="21">
        <f>'Src_Skips'!I171</f>
        <v/>
      </c>
      <c r="I171" s="21">
        <f>'Src_Skips'!K171</f>
        <v/>
      </c>
      <c r="J171" s="21">
        <f>IF(COUNTIFS('Evidence Register'!$P$6:$P$13,D171&amp;"|"&amp;TEXT(C171,"YYYY-MM-DD"),'Evidence Register'!$A$6:$A$13,"Skip file")&gt;0,"Y","N")</f>
        <v/>
      </c>
      <c r="K171" s="21">
        <f>IF(J171="Y",INDEX('Evidence Register'!$C$6:$C$13,MATCH(D171&amp;"|"&amp;TEXT(C171,"YYYY-MM-DD"),'Evidence Register'!$P$6:$P$13,0)),"")</f>
        <v/>
      </c>
      <c r="L171" s="21">
        <f>IF(J171="Y",INDEX('Evidence Register'!$E$6:$E$13,MATCH(D171&amp;"|"&amp;TEXT(C171,"YYYY-MM-DD"),'Evidence Register'!$P$6:$P$13,0)),"")</f>
        <v/>
      </c>
      <c r="M171" s="21">
        <f>IF(J171="Y",INDEX('Evidence Register'!$F$6:$F$13,MATCH(D171&amp;"|"&amp;TEXT(C171,"YYYY-MM-DD"),'Evidence Register'!$P$6:$P$13,0)),"")</f>
        <v/>
      </c>
      <c r="N171" s="21">
        <f>IF(J171="Y",INDEX('Evidence Register'!$G$6:$G$13,MATCH(D171&amp;"|"&amp;TEXT(C171,"YYYY-MM-DD"),'Evidence Register'!$P$6:$P$13,0)),"")</f>
        <v/>
      </c>
      <c r="O171" s="21">
        <f>IF(J171="Y",INDEX('Evidence Register'!$H$6:$H$13,MATCH(D171&amp;"|"&amp;TEXT(C171,"YYYY-MM-DD"),'Evidence Register'!$P$6:$P$13,0)),"")</f>
        <v/>
      </c>
      <c r="P171" s="21">
        <f>IF(J171="Y",INDEX('Evidence Register'!$I$6:$I$13,MATCH(D171&amp;"|"&amp;TEXT(C171,"YYYY-MM-DD"),'Evidence Register'!$P$6:$P$13,0)),"")</f>
        <v/>
      </c>
      <c r="Q171" s="21">
        <f>IF(COUNTIF('Src_Offers'!$A$6:$A$1138,B171)=1,"FOUND","MISSING")</f>
        <v/>
      </c>
      <c r="R171" s="21">
        <f>IF(J171="N","NOT TESTED",IF(AND(C171=L171,F171=M171,G171=N171,H171=O171),"MATCH","MISMATCH"))</f>
        <v/>
      </c>
      <c r="S171" s="21">
        <f>IF(J171="N","NOT INDEPENDENTLY VERIFIED - PDF NOT SUPPLIED",IF(P171="N","FAIL - COVER SHEET ONLY",IF(OR(Q171="MISSING",R171="MISMATCH"),"EXCEPTION - SUPPORT PRESENT / EVENT INTEGRITY","PASS - SUPPORT VERIFIED")))</f>
        <v/>
      </c>
      <c r="T171" s="21" t="inlineStr">
        <is>
          <t>skip/offer registers; named justification PDFs</t>
        </is>
      </c>
    </row>
    <row r="172">
      <c r="A172" s="17">
        <f>'Src_Skips'!A172</f>
        <v/>
      </c>
      <c r="B172" s="17">
        <f>'Src_Skips'!B172</f>
        <v/>
      </c>
      <c r="C172" s="17">
        <f>'Src_Skips'!C172</f>
        <v/>
      </c>
      <c r="D172" s="17">
        <f>'Src_Skips'!D172</f>
        <v/>
      </c>
      <c r="E172" s="17">
        <f>IFERROR(INDEX('Src_Applicants'!$D$6:$D$2915,MATCH(D172,'Src_Applicants'!$A$6:$A$2915,0))&amp;" "&amp;INDEX('Src_Applicants'!$C$6:$C$2915,MATCH(D172,'Src_Applicants'!$A$6:$A$2915,0)),"NOT FOUND")</f>
        <v/>
      </c>
      <c r="F172" s="17">
        <f>'Src_Skips'!F172</f>
        <v/>
      </c>
      <c r="G172" s="17">
        <f>'Src_Skips'!G172</f>
        <v/>
      </c>
      <c r="H172" s="17">
        <f>'Src_Skips'!I172</f>
        <v/>
      </c>
      <c r="I172" s="17">
        <f>'Src_Skips'!K172</f>
        <v/>
      </c>
      <c r="J172" s="17">
        <f>IF(COUNTIFS('Evidence Register'!$P$6:$P$13,D172&amp;"|"&amp;TEXT(C172,"YYYY-MM-DD"),'Evidence Register'!$A$6:$A$13,"Skip file")&gt;0,"Y","N")</f>
        <v/>
      </c>
      <c r="K172" s="17">
        <f>IF(J172="Y",INDEX('Evidence Register'!$C$6:$C$13,MATCH(D172&amp;"|"&amp;TEXT(C172,"YYYY-MM-DD"),'Evidence Register'!$P$6:$P$13,0)),"")</f>
        <v/>
      </c>
      <c r="L172" s="17">
        <f>IF(J172="Y",INDEX('Evidence Register'!$E$6:$E$13,MATCH(D172&amp;"|"&amp;TEXT(C172,"YYYY-MM-DD"),'Evidence Register'!$P$6:$P$13,0)),"")</f>
        <v/>
      </c>
      <c r="M172" s="17">
        <f>IF(J172="Y",INDEX('Evidence Register'!$F$6:$F$13,MATCH(D172&amp;"|"&amp;TEXT(C172,"YYYY-MM-DD"),'Evidence Register'!$P$6:$P$13,0)),"")</f>
        <v/>
      </c>
      <c r="N172" s="17">
        <f>IF(J172="Y",INDEX('Evidence Register'!$G$6:$G$13,MATCH(D172&amp;"|"&amp;TEXT(C172,"YYYY-MM-DD"),'Evidence Register'!$P$6:$P$13,0)),"")</f>
        <v/>
      </c>
      <c r="O172" s="17">
        <f>IF(J172="Y",INDEX('Evidence Register'!$H$6:$H$13,MATCH(D172&amp;"|"&amp;TEXT(C172,"YYYY-MM-DD"),'Evidence Register'!$P$6:$P$13,0)),"")</f>
        <v/>
      </c>
      <c r="P172" s="17">
        <f>IF(J172="Y",INDEX('Evidence Register'!$I$6:$I$13,MATCH(D172&amp;"|"&amp;TEXT(C172,"YYYY-MM-DD"),'Evidence Register'!$P$6:$P$13,0)),"")</f>
        <v/>
      </c>
      <c r="Q172" s="17">
        <f>IF(COUNTIF('Src_Offers'!$A$6:$A$1138,B172)=1,"FOUND","MISSING")</f>
        <v/>
      </c>
      <c r="R172" s="17">
        <f>IF(J172="N","NOT TESTED",IF(AND(C172=L172,F172=M172,G172=N172,H172=O172),"MATCH","MISMATCH"))</f>
        <v/>
      </c>
      <c r="S172" s="17">
        <f>IF(J172="N","NOT INDEPENDENTLY VERIFIED - PDF NOT SUPPLIED",IF(P172="N","FAIL - COVER SHEET ONLY",IF(OR(Q172="MISSING",R172="MISMATCH"),"EXCEPTION - SUPPORT PRESENT / EVENT INTEGRITY","PASS - SUPPORT VERIFIED")))</f>
        <v/>
      </c>
      <c r="T172" s="17" t="inlineStr">
        <is>
          <t>skip/offer registers; named justification PDFs</t>
        </is>
      </c>
    </row>
    <row r="173">
      <c r="A173" s="21">
        <f>'Src_Skips'!A173</f>
        <v/>
      </c>
      <c r="B173" s="21">
        <f>'Src_Skips'!B173</f>
        <v/>
      </c>
      <c r="C173" s="21">
        <f>'Src_Skips'!C173</f>
        <v/>
      </c>
      <c r="D173" s="21">
        <f>'Src_Skips'!D173</f>
        <v/>
      </c>
      <c r="E173" s="21">
        <f>IFERROR(INDEX('Src_Applicants'!$D$6:$D$2915,MATCH(D173,'Src_Applicants'!$A$6:$A$2915,0))&amp;" "&amp;INDEX('Src_Applicants'!$C$6:$C$2915,MATCH(D173,'Src_Applicants'!$A$6:$A$2915,0)),"NOT FOUND")</f>
        <v/>
      </c>
      <c r="F173" s="21">
        <f>'Src_Skips'!F173</f>
        <v/>
      </c>
      <c r="G173" s="21">
        <f>'Src_Skips'!G173</f>
        <v/>
      </c>
      <c r="H173" s="21">
        <f>'Src_Skips'!I173</f>
        <v/>
      </c>
      <c r="I173" s="21">
        <f>'Src_Skips'!K173</f>
        <v/>
      </c>
      <c r="J173" s="21">
        <f>IF(COUNTIFS('Evidence Register'!$P$6:$P$13,D173&amp;"|"&amp;TEXT(C173,"YYYY-MM-DD"),'Evidence Register'!$A$6:$A$13,"Skip file")&gt;0,"Y","N")</f>
        <v/>
      </c>
      <c r="K173" s="21">
        <f>IF(J173="Y",INDEX('Evidence Register'!$C$6:$C$13,MATCH(D173&amp;"|"&amp;TEXT(C173,"YYYY-MM-DD"),'Evidence Register'!$P$6:$P$13,0)),"")</f>
        <v/>
      </c>
      <c r="L173" s="21">
        <f>IF(J173="Y",INDEX('Evidence Register'!$E$6:$E$13,MATCH(D173&amp;"|"&amp;TEXT(C173,"YYYY-MM-DD"),'Evidence Register'!$P$6:$P$13,0)),"")</f>
        <v/>
      </c>
      <c r="M173" s="21">
        <f>IF(J173="Y",INDEX('Evidence Register'!$F$6:$F$13,MATCH(D173&amp;"|"&amp;TEXT(C173,"YYYY-MM-DD"),'Evidence Register'!$P$6:$P$13,0)),"")</f>
        <v/>
      </c>
      <c r="N173" s="21">
        <f>IF(J173="Y",INDEX('Evidence Register'!$G$6:$G$13,MATCH(D173&amp;"|"&amp;TEXT(C173,"YYYY-MM-DD"),'Evidence Register'!$P$6:$P$13,0)),"")</f>
        <v/>
      </c>
      <c r="O173" s="21">
        <f>IF(J173="Y",INDEX('Evidence Register'!$H$6:$H$13,MATCH(D173&amp;"|"&amp;TEXT(C173,"YYYY-MM-DD"),'Evidence Register'!$P$6:$P$13,0)),"")</f>
        <v/>
      </c>
      <c r="P173" s="21">
        <f>IF(J173="Y",INDEX('Evidence Register'!$I$6:$I$13,MATCH(D173&amp;"|"&amp;TEXT(C173,"YYYY-MM-DD"),'Evidence Register'!$P$6:$P$13,0)),"")</f>
        <v/>
      </c>
      <c r="Q173" s="21">
        <f>IF(COUNTIF('Src_Offers'!$A$6:$A$1138,B173)=1,"FOUND","MISSING")</f>
        <v/>
      </c>
      <c r="R173" s="21">
        <f>IF(J173="N","NOT TESTED",IF(AND(C173=L173,F173=M173,G173=N173,H173=O173),"MATCH","MISMATCH"))</f>
        <v/>
      </c>
      <c r="S173" s="21">
        <f>IF(J173="N","NOT INDEPENDENTLY VERIFIED - PDF NOT SUPPLIED",IF(P173="N","FAIL - COVER SHEET ONLY",IF(OR(Q173="MISSING",R173="MISMATCH"),"EXCEPTION - SUPPORT PRESENT / EVENT INTEGRITY","PASS - SUPPORT VERIFIED")))</f>
        <v/>
      </c>
      <c r="T173" s="21" t="inlineStr">
        <is>
          <t>skip/offer registers; named justification PDFs</t>
        </is>
      </c>
    </row>
    <row r="174">
      <c r="A174" s="17">
        <f>'Src_Skips'!A174</f>
        <v/>
      </c>
      <c r="B174" s="17">
        <f>'Src_Skips'!B174</f>
        <v/>
      </c>
      <c r="C174" s="17">
        <f>'Src_Skips'!C174</f>
        <v/>
      </c>
      <c r="D174" s="17">
        <f>'Src_Skips'!D174</f>
        <v/>
      </c>
      <c r="E174" s="17">
        <f>IFERROR(INDEX('Src_Applicants'!$D$6:$D$2915,MATCH(D174,'Src_Applicants'!$A$6:$A$2915,0))&amp;" "&amp;INDEX('Src_Applicants'!$C$6:$C$2915,MATCH(D174,'Src_Applicants'!$A$6:$A$2915,0)),"NOT FOUND")</f>
        <v/>
      </c>
      <c r="F174" s="17">
        <f>'Src_Skips'!F174</f>
        <v/>
      </c>
      <c r="G174" s="17">
        <f>'Src_Skips'!G174</f>
        <v/>
      </c>
      <c r="H174" s="17">
        <f>'Src_Skips'!I174</f>
        <v/>
      </c>
      <c r="I174" s="17">
        <f>'Src_Skips'!K174</f>
        <v/>
      </c>
      <c r="J174" s="17">
        <f>IF(COUNTIFS('Evidence Register'!$P$6:$P$13,D174&amp;"|"&amp;TEXT(C174,"YYYY-MM-DD"),'Evidence Register'!$A$6:$A$13,"Skip file")&gt;0,"Y","N")</f>
        <v/>
      </c>
      <c r="K174" s="17">
        <f>IF(J174="Y",INDEX('Evidence Register'!$C$6:$C$13,MATCH(D174&amp;"|"&amp;TEXT(C174,"YYYY-MM-DD"),'Evidence Register'!$P$6:$P$13,0)),"")</f>
        <v/>
      </c>
      <c r="L174" s="17">
        <f>IF(J174="Y",INDEX('Evidence Register'!$E$6:$E$13,MATCH(D174&amp;"|"&amp;TEXT(C174,"YYYY-MM-DD"),'Evidence Register'!$P$6:$P$13,0)),"")</f>
        <v/>
      </c>
      <c r="M174" s="17">
        <f>IF(J174="Y",INDEX('Evidence Register'!$F$6:$F$13,MATCH(D174&amp;"|"&amp;TEXT(C174,"YYYY-MM-DD"),'Evidence Register'!$P$6:$P$13,0)),"")</f>
        <v/>
      </c>
      <c r="N174" s="17">
        <f>IF(J174="Y",INDEX('Evidence Register'!$G$6:$G$13,MATCH(D174&amp;"|"&amp;TEXT(C174,"YYYY-MM-DD"),'Evidence Register'!$P$6:$P$13,0)),"")</f>
        <v/>
      </c>
      <c r="O174" s="17">
        <f>IF(J174="Y",INDEX('Evidence Register'!$H$6:$H$13,MATCH(D174&amp;"|"&amp;TEXT(C174,"YYYY-MM-DD"),'Evidence Register'!$P$6:$P$13,0)),"")</f>
        <v/>
      </c>
      <c r="P174" s="17">
        <f>IF(J174="Y",INDEX('Evidence Register'!$I$6:$I$13,MATCH(D174&amp;"|"&amp;TEXT(C174,"YYYY-MM-DD"),'Evidence Register'!$P$6:$P$13,0)),"")</f>
        <v/>
      </c>
      <c r="Q174" s="17">
        <f>IF(COUNTIF('Src_Offers'!$A$6:$A$1138,B174)=1,"FOUND","MISSING")</f>
        <v/>
      </c>
      <c r="R174" s="17">
        <f>IF(J174="N","NOT TESTED",IF(AND(C174=L174,F174=M174,G174=N174,H174=O174),"MATCH","MISMATCH"))</f>
        <v/>
      </c>
      <c r="S174" s="17">
        <f>IF(J174="N","NOT INDEPENDENTLY VERIFIED - PDF NOT SUPPLIED",IF(P174="N","FAIL - COVER SHEET ONLY",IF(OR(Q174="MISSING",R174="MISMATCH"),"EXCEPTION - SUPPORT PRESENT / EVENT INTEGRITY","PASS - SUPPORT VERIFIED")))</f>
        <v/>
      </c>
      <c r="T174" s="17" t="inlineStr">
        <is>
          <t>skip/offer registers; named justification PDFs</t>
        </is>
      </c>
    </row>
    <row r="175">
      <c r="A175" s="21">
        <f>'Src_Skips'!A175</f>
        <v/>
      </c>
      <c r="B175" s="21">
        <f>'Src_Skips'!B175</f>
        <v/>
      </c>
      <c r="C175" s="21">
        <f>'Src_Skips'!C175</f>
        <v/>
      </c>
      <c r="D175" s="21">
        <f>'Src_Skips'!D175</f>
        <v/>
      </c>
      <c r="E175" s="21">
        <f>IFERROR(INDEX('Src_Applicants'!$D$6:$D$2915,MATCH(D175,'Src_Applicants'!$A$6:$A$2915,0))&amp;" "&amp;INDEX('Src_Applicants'!$C$6:$C$2915,MATCH(D175,'Src_Applicants'!$A$6:$A$2915,0)),"NOT FOUND")</f>
        <v/>
      </c>
      <c r="F175" s="21">
        <f>'Src_Skips'!F175</f>
        <v/>
      </c>
      <c r="G175" s="21">
        <f>'Src_Skips'!G175</f>
        <v/>
      </c>
      <c r="H175" s="21">
        <f>'Src_Skips'!I175</f>
        <v/>
      </c>
      <c r="I175" s="21">
        <f>'Src_Skips'!K175</f>
        <v/>
      </c>
      <c r="J175" s="21">
        <f>IF(COUNTIFS('Evidence Register'!$P$6:$P$13,D175&amp;"|"&amp;TEXT(C175,"YYYY-MM-DD"),'Evidence Register'!$A$6:$A$13,"Skip file")&gt;0,"Y","N")</f>
        <v/>
      </c>
      <c r="K175" s="21">
        <f>IF(J175="Y",INDEX('Evidence Register'!$C$6:$C$13,MATCH(D175&amp;"|"&amp;TEXT(C175,"YYYY-MM-DD"),'Evidence Register'!$P$6:$P$13,0)),"")</f>
        <v/>
      </c>
      <c r="L175" s="21">
        <f>IF(J175="Y",INDEX('Evidence Register'!$E$6:$E$13,MATCH(D175&amp;"|"&amp;TEXT(C175,"YYYY-MM-DD"),'Evidence Register'!$P$6:$P$13,0)),"")</f>
        <v/>
      </c>
      <c r="M175" s="21">
        <f>IF(J175="Y",INDEX('Evidence Register'!$F$6:$F$13,MATCH(D175&amp;"|"&amp;TEXT(C175,"YYYY-MM-DD"),'Evidence Register'!$P$6:$P$13,0)),"")</f>
        <v/>
      </c>
      <c r="N175" s="21">
        <f>IF(J175="Y",INDEX('Evidence Register'!$G$6:$G$13,MATCH(D175&amp;"|"&amp;TEXT(C175,"YYYY-MM-DD"),'Evidence Register'!$P$6:$P$13,0)),"")</f>
        <v/>
      </c>
      <c r="O175" s="21">
        <f>IF(J175="Y",INDEX('Evidence Register'!$H$6:$H$13,MATCH(D175&amp;"|"&amp;TEXT(C175,"YYYY-MM-DD"),'Evidence Register'!$P$6:$P$13,0)),"")</f>
        <v/>
      </c>
      <c r="P175" s="21">
        <f>IF(J175="Y",INDEX('Evidence Register'!$I$6:$I$13,MATCH(D175&amp;"|"&amp;TEXT(C175,"YYYY-MM-DD"),'Evidence Register'!$P$6:$P$13,0)),"")</f>
        <v/>
      </c>
      <c r="Q175" s="21">
        <f>IF(COUNTIF('Src_Offers'!$A$6:$A$1138,B175)=1,"FOUND","MISSING")</f>
        <v/>
      </c>
      <c r="R175" s="21">
        <f>IF(J175="N","NOT TESTED",IF(AND(C175=L175,F175=M175,G175=N175,H175=O175),"MATCH","MISMATCH"))</f>
        <v/>
      </c>
      <c r="S175" s="21">
        <f>IF(J175="N","NOT INDEPENDENTLY VERIFIED - PDF NOT SUPPLIED",IF(P175="N","FAIL - COVER SHEET ONLY",IF(OR(Q175="MISSING",R175="MISMATCH"),"EXCEPTION - SUPPORT PRESENT / EVENT INTEGRITY","PASS - SUPPORT VERIFIED")))</f>
        <v/>
      </c>
      <c r="T175" s="21" t="inlineStr">
        <is>
          <t>skip/offer registers; named justification PDFs</t>
        </is>
      </c>
    </row>
    <row r="176">
      <c r="A176" s="17">
        <f>'Src_Skips'!A176</f>
        <v/>
      </c>
      <c r="B176" s="17">
        <f>'Src_Skips'!B176</f>
        <v/>
      </c>
      <c r="C176" s="17">
        <f>'Src_Skips'!C176</f>
        <v/>
      </c>
      <c r="D176" s="17">
        <f>'Src_Skips'!D176</f>
        <v/>
      </c>
      <c r="E176" s="17">
        <f>IFERROR(INDEX('Src_Applicants'!$D$6:$D$2915,MATCH(D176,'Src_Applicants'!$A$6:$A$2915,0))&amp;" "&amp;INDEX('Src_Applicants'!$C$6:$C$2915,MATCH(D176,'Src_Applicants'!$A$6:$A$2915,0)),"NOT FOUND")</f>
        <v/>
      </c>
      <c r="F176" s="17">
        <f>'Src_Skips'!F176</f>
        <v/>
      </c>
      <c r="G176" s="17">
        <f>'Src_Skips'!G176</f>
        <v/>
      </c>
      <c r="H176" s="17">
        <f>'Src_Skips'!I176</f>
        <v/>
      </c>
      <c r="I176" s="17">
        <f>'Src_Skips'!K176</f>
        <v/>
      </c>
      <c r="J176" s="17">
        <f>IF(COUNTIFS('Evidence Register'!$P$6:$P$13,D176&amp;"|"&amp;TEXT(C176,"YYYY-MM-DD"),'Evidence Register'!$A$6:$A$13,"Skip file")&gt;0,"Y","N")</f>
        <v/>
      </c>
      <c r="K176" s="17">
        <f>IF(J176="Y",INDEX('Evidence Register'!$C$6:$C$13,MATCH(D176&amp;"|"&amp;TEXT(C176,"YYYY-MM-DD"),'Evidence Register'!$P$6:$P$13,0)),"")</f>
        <v/>
      </c>
      <c r="L176" s="17">
        <f>IF(J176="Y",INDEX('Evidence Register'!$E$6:$E$13,MATCH(D176&amp;"|"&amp;TEXT(C176,"YYYY-MM-DD"),'Evidence Register'!$P$6:$P$13,0)),"")</f>
        <v/>
      </c>
      <c r="M176" s="17">
        <f>IF(J176="Y",INDEX('Evidence Register'!$F$6:$F$13,MATCH(D176&amp;"|"&amp;TEXT(C176,"YYYY-MM-DD"),'Evidence Register'!$P$6:$P$13,0)),"")</f>
        <v/>
      </c>
      <c r="N176" s="17">
        <f>IF(J176="Y",INDEX('Evidence Register'!$G$6:$G$13,MATCH(D176&amp;"|"&amp;TEXT(C176,"YYYY-MM-DD"),'Evidence Register'!$P$6:$P$13,0)),"")</f>
        <v/>
      </c>
      <c r="O176" s="17">
        <f>IF(J176="Y",INDEX('Evidence Register'!$H$6:$H$13,MATCH(D176&amp;"|"&amp;TEXT(C176,"YYYY-MM-DD"),'Evidence Register'!$P$6:$P$13,0)),"")</f>
        <v/>
      </c>
      <c r="P176" s="17">
        <f>IF(J176="Y",INDEX('Evidence Register'!$I$6:$I$13,MATCH(D176&amp;"|"&amp;TEXT(C176,"YYYY-MM-DD"),'Evidence Register'!$P$6:$P$13,0)),"")</f>
        <v/>
      </c>
      <c r="Q176" s="17">
        <f>IF(COUNTIF('Src_Offers'!$A$6:$A$1138,B176)=1,"FOUND","MISSING")</f>
        <v/>
      </c>
      <c r="R176" s="17">
        <f>IF(J176="N","NOT TESTED",IF(AND(C176=L176,F176=M176,G176=N176,H176=O176),"MATCH","MISMATCH"))</f>
        <v/>
      </c>
      <c r="S176" s="17">
        <f>IF(J176="N","NOT INDEPENDENTLY VERIFIED - PDF NOT SUPPLIED",IF(P176="N","FAIL - COVER SHEET ONLY",IF(OR(Q176="MISSING",R176="MISMATCH"),"EXCEPTION - SUPPORT PRESENT / EVENT INTEGRITY","PASS - SUPPORT VERIFIED")))</f>
        <v/>
      </c>
      <c r="T176" s="17" t="inlineStr">
        <is>
          <t>skip/offer registers; named justification PDFs</t>
        </is>
      </c>
    </row>
    <row r="177">
      <c r="A177" s="21">
        <f>'Src_Skips'!A177</f>
        <v/>
      </c>
      <c r="B177" s="21">
        <f>'Src_Skips'!B177</f>
        <v/>
      </c>
      <c r="C177" s="21">
        <f>'Src_Skips'!C177</f>
        <v/>
      </c>
      <c r="D177" s="21">
        <f>'Src_Skips'!D177</f>
        <v/>
      </c>
      <c r="E177" s="21">
        <f>IFERROR(INDEX('Src_Applicants'!$D$6:$D$2915,MATCH(D177,'Src_Applicants'!$A$6:$A$2915,0))&amp;" "&amp;INDEX('Src_Applicants'!$C$6:$C$2915,MATCH(D177,'Src_Applicants'!$A$6:$A$2915,0)),"NOT FOUND")</f>
        <v/>
      </c>
      <c r="F177" s="21">
        <f>'Src_Skips'!F177</f>
        <v/>
      </c>
      <c r="G177" s="21">
        <f>'Src_Skips'!G177</f>
        <v/>
      </c>
      <c r="H177" s="21">
        <f>'Src_Skips'!I177</f>
        <v/>
      </c>
      <c r="I177" s="21">
        <f>'Src_Skips'!K177</f>
        <v/>
      </c>
      <c r="J177" s="21">
        <f>IF(COUNTIFS('Evidence Register'!$P$6:$P$13,D177&amp;"|"&amp;TEXT(C177,"YYYY-MM-DD"),'Evidence Register'!$A$6:$A$13,"Skip file")&gt;0,"Y","N")</f>
        <v/>
      </c>
      <c r="K177" s="21">
        <f>IF(J177="Y",INDEX('Evidence Register'!$C$6:$C$13,MATCH(D177&amp;"|"&amp;TEXT(C177,"YYYY-MM-DD"),'Evidence Register'!$P$6:$P$13,0)),"")</f>
        <v/>
      </c>
      <c r="L177" s="21">
        <f>IF(J177="Y",INDEX('Evidence Register'!$E$6:$E$13,MATCH(D177&amp;"|"&amp;TEXT(C177,"YYYY-MM-DD"),'Evidence Register'!$P$6:$P$13,0)),"")</f>
        <v/>
      </c>
      <c r="M177" s="21">
        <f>IF(J177="Y",INDEX('Evidence Register'!$F$6:$F$13,MATCH(D177&amp;"|"&amp;TEXT(C177,"YYYY-MM-DD"),'Evidence Register'!$P$6:$P$13,0)),"")</f>
        <v/>
      </c>
      <c r="N177" s="21">
        <f>IF(J177="Y",INDEX('Evidence Register'!$G$6:$G$13,MATCH(D177&amp;"|"&amp;TEXT(C177,"YYYY-MM-DD"),'Evidence Register'!$P$6:$P$13,0)),"")</f>
        <v/>
      </c>
      <c r="O177" s="21">
        <f>IF(J177="Y",INDEX('Evidence Register'!$H$6:$H$13,MATCH(D177&amp;"|"&amp;TEXT(C177,"YYYY-MM-DD"),'Evidence Register'!$P$6:$P$13,0)),"")</f>
        <v/>
      </c>
      <c r="P177" s="21">
        <f>IF(J177="Y",INDEX('Evidence Register'!$I$6:$I$13,MATCH(D177&amp;"|"&amp;TEXT(C177,"YYYY-MM-DD"),'Evidence Register'!$P$6:$P$13,0)),"")</f>
        <v/>
      </c>
      <c r="Q177" s="21">
        <f>IF(COUNTIF('Src_Offers'!$A$6:$A$1138,B177)=1,"FOUND","MISSING")</f>
        <v/>
      </c>
      <c r="R177" s="21">
        <f>IF(J177="N","NOT TESTED",IF(AND(C177=L177,F177=M177,G177=N177,H177=O177),"MATCH","MISMATCH"))</f>
        <v/>
      </c>
      <c r="S177" s="21">
        <f>IF(J177="N","NOT INDEPENDENTLY VERIFIED - PDF NOT SUPPLIED",IF(P177="N","FAIL - COVER SHEET ONLY",IF(OR(Q177="MISSING",R177="MISMATCH"),"EXCEPTION - SUPPORT PRESENT / EVENT INTEGRITY","PASS - SUPPORT VERIFIED")))</f>
        <v/>
      </c>
      <c r="T177" s="21" t="inlineStr">
        <is>
          <t>skip/offer registers; named justification PDFs</t>
        </is>
      </c>
    </row>
    <row r="178">
      <c r="A178" s="17">
        <f>'Src_Skips'!A178</f>
        <v/>
      </c>
      <c r="B178" s="17">
        <f>'Src_Skips'!B178</f>
        <v/>
      </c>
      <c r="C178" s="17">
        <f>'Src_Skips'!C178</f>
        <v/>
      </c>
      <c r="D178" s="17">
        <f>'Src_Skips'!D178</f>
        <v/>
      </c>
      <c r="E178" s="17">
        <f>IFERROR(INDEX('Src_Applicants'!$D$6:$D$2915,MATCH(D178,'Src_Applicants'!$A$6:$A$2915,0))&amp;" "&amp;INDEX('Src_Applicants'!$C$6:$C$2915,MATCH(D178,'Src_Applicants'!$A$6:$A$2915,0)),"NOT FOUND")</f>
        <v/>
      </c>
      <c r="F178" s="17">
        <f>'Src_Skips'!F178</f>
        <v/>
      </c>
      <c r="G178" s="17">
        <f>'Src_Skips'!G178</f>
        <v/>
      </c>
      <c r="H178" s="17">
        <f>'Src_Skips'!I178</f>
        <v/>
      </c>
      <c r="I178" s="17">
        <f>'Src_Skips'!K178</f>
        <v/>
      </c>
      <c r="J178" s="17">
        <f>IF(COUNTIFS('Evidence Register'!$P$6:$P$13,D178&amp;"|"&amp;TEXT(C178,"YYYY-MM-DD"),'Evidence Register'!$A$6:$A$13,"Skip file")&gt;0,"Y","N")</f>
        <v/>
      </c>
      <c r="K178" s="17">
        <f>IF(J178="Y",INDEX('Evidence Register'!$C$6:$C$13,MATCH(D178&amp;"|"&amp;TEXT(C178,"YYYY-MM-DD"),'Evidence Register'!$P$6:$P$13,0)),"")</f>
        <v/>
      </c>
      <c r="L178" s="17">
        <f>IF(J178="Y",INDEX('Evidence Register'!$E$6:$E$13,MATCH(D178&amp;"|"&amp;TEXT(C178,"YYYY-MM-DD"),'Evidence Register'!$P$6:$P$13,0)),"")</f>
        <v/>
      </c>
      <c r="M178" s="17">
        <f>IF(J178="Y",INDEX('Evidence Register'!$F$6:$F$13,MATCH(D178&amp;"|"&amp;TEXT(C178,"YYYY-MM-DD"),'Evidence Register'!$P$6:$P$13,0)),"")</f>
        <v/>
      </c>
      <c r="N178" s="17">
        <f>IF(J178="Y",INDEX('Evidence Register'!$G$6:$G$13,MATCH(D178&amp;"|"&amp;TEXT(C178,"YYYY-MM-DD"),'Evidence Register'!$P$6:$P$13,0)),"")</f>
        <v/>
      </c>
      <c r="O178" s="17">
        <f>IF(J178="Y",INDEX('Evidence Register'!$H$6:$H$13,MATCH(D178&amp;"|"&amp;TEXT(C178,"YYYY-MM-DD"),'Evidence Register'!$P$6:$P$13,0)),"")</f>
        <v/>
      </c>
      <c r="P178" s="17">
        <f>IF(J178="Y",INDEX('Evidence Register'!$I$6:$I$13,MATCH(D178&amp;"|"&amp;TEXT(C178,"YYYY-MM-DD"),'Evidence Register'!$P$6:$P$13,0)),"")</f>
        <v/>
      </c>
      <c r="Q178" s="17">
        <f>IF(COUNTIF('Src_Offers'!$A$6:$A$1138,B178)=1,"FOUND","MISSING")</f>
        <v/>
      </c>
      <c r="R178" s="17">
        <f>IF(J178="N","NOT TESTED",IF(AND(C178=L178,F178=M178,G178=N178,H178=O178),"MATCH","MISMATCH"))</f>
        <v/>
      </c>
      <c r="S178" s="17">
        <f>IF(J178="N","NOT INDEPENDENTLY VERIFIED - PDF NOT SUPPLIED",IF(P178="N","FAIL - COVER SHEET ONLY",IF(OR(Q178="MISSING",R178="MISMATCH"),"EXCEPTION - SUPPORT PRESENT / EVENT INTEGRITY","PASS - SUPPORT VERIFIED")))</f>
        <v/>
      </c>
      <c r="T178" s="17" t="inlineStr">
        <is>
          <t>skip/offer registers; named justification PDFs</t>
        </is>
      </c>
    </row>
    <row r="179">
      <c r="A179" s="21">
        <f>'Src_Skips'!A179</f>
        <v/>
      </c>
      <c r="B179" s="21">
        <f>'Src_Skips'!B179</f>
        <v/>
      </c>
      <c r="C179" s="21">
        <f>'Src_Skips'!C179</f>
        <v/>
      </c>
      <c r="D179" s="21">
        <f>'Src_Skips'!D179</f>
        <v/>
      </c>
      <c r="E179" s="21">
        <f>IFERROR(INDEX('Src_Applicants'!$D$6:$D$2915,MATCH(D179,'Src_Applicants'!$A$6:$A$2915,0))&amp;" "&amp;INDEX('Src_Applicants'!$C$6:$C$2915,MATCH(D179,'Src_Applicants'!$A$6:$A$2915,0)),"NOT FOUND")</f>
        <v/>
      </c>
      <c r="F179" s="21">
        <f>'Src_Skips'!F179</f>
        <v/>
      </c>
      <c r="G179" s="21">
        <f>'Src_Skips'!G179</f>
        <v/>
      </c>
      <c r="H179" s="21">
        <f>'Src_Skips'!I179</f>
        <v/>
      </c>
      <c r="I179" s="21">
        <f>'Src_Skips'!K179</f>
        <v/>
      </c>
      <c r="J179" s="21">
        <f>IF(COUNTIFS('Evidence Register'!$P$6:$P$13,D179&amp;"|"&amp;TEXT(C179,"YYYY-MM-DD"),'Evidence Register'!$A$6:$A$13,"Skip file")&gt;0,"Y","N")</f>
        <v/>
      </c>
      <c r="K179" s="21">
        <f>IF(J179="Y",INDEX('Evidence Register'!$C$6:$C$13,MATCH(D179&amp;"|"&amp;TEXT(C179,"YYYY-MM-DD"),'Evidence Register'!$P$6:$P$13,0)),"")</f>
        <v/>
      </c>
      <c r="L179" s="21">
        <f>IF(J179="Y",INDEX('Evidence Register'!$E$6:$E$13,MATCH(D179&amp;"|"&amp;TEXT(C179,"YYYY-MM-DD"),'Evidence Register'!$P$6:$P$13,0)),"")</f>
        <v/>
      </c>
      <c r="M179" s="21">
        <f>IF(J179="Y",INDEX('Evidence Register'!$F$6:$F$13,MATCH(D179&amp;"|"&amp;TEXT(C179,"YYYY-MM-DD"),'Evidence Register'!$P$6:$P$13,0)),"")</f>
        <v/>
      </c>
      <c r="N179" s="21">
        <f>IF(J179="Y",INDEX('Evidence Register'!$G$6:$G$13,MATCH(D179&amp;"|"&amp;TEXT(C179,"YYYY-MM-DD"),'Evidence Register'!$P$6:$P$13,0)),"")</f>
        <v/>
      </c>
      <c r="O179" s="21">
        <f>IF(J179="Y",INDEX('Evidence Register'!$H$6:$H$13,MATCH(D179&amp;"|"&amp;TEXT(C179,"YYYY-MM-DD"),'Evidence Register'!$P$6:$P$13,0)),"")</f>
        <v/>
      </c>
      <c r="P179" s="21">
        <f>IF(J179="Y",INDEX('Evidence Register'!$I$6:$I$13,MATCH(D179&amp;"|"&amp;TEXT(C179,"YYYY-MM-DD"),'Evidence Register'!$P$6:$P$13,0)),"")</f>
        <v/>
      </c>
      <c r="Q179" s="21">
        <f>IF(COUNTIF('Src_Offers'!$A$6:$A$1138,B179)=1,"FOUND","MISSING")</f>
        <v/>
      </c>
      <c r="R179" s="21">
        <f>IF(J179="N","NOT TESTED",IF(AND(C179=L179,F179=M179,G179=N179,H179=O179),"MATCH","MISMATCH"))</f>
        <v/>
      </c>
      <c r="S179" s="21">
        <f>IF(J179="N","NOT INDEPENDENTLY VERIFIED - PDF NOT SUPPLIED",IF(P179="N","FAIL - COVER SHEET ONLY",IF(OR(Q179="MISSING",R179="MISMATCH"),"EXCEPTION - SUPPORT PRESENT / EVENT INTEGRITY","PASS - SUPPORT VERIFIED")))</f>
        <v/>
      </c>
      <c r="T179" s="21" t="inlineStr">
        <is>
          <t>skip/offer registers; named justification PDFs</t>
        </is>
      </c>
    </row>
    <row r="180">
      <c r="A180" s="17">
        <f>'Src_Skips'!A180</f>
        <v/>
      </c>
      <c r="B180" s="17">
        <f>'Src_Skips'!B180</f>
        <v/>
      </c>
      <c r="C180" s="17">
        <f>'Src_Skips'!C180</f>
        <v/>
      </c>
      <c r="D180" s="17">
        <f>'Src_Skips'!D180</f>
        <v/>
      </c>
      <c r="E180" s="17">
        <f>IFERROR(INDEX('Src_Applicants'!$D$6:$D$2915,MATCH(D180,'Src_Applicants'!$A$6:$A$2915,0))&amp;" "&amp;INDEX('Src_Applicants'!$C$6:$C$2915,MATCH(D180,'Src_Applicants'!$A$6:$A$2915,0)),"NOT FOUND")</f>
        <v/>
      </c>
      <c r="F180" s="17">
        <f>'Src_Skips'!F180</f>
        <v/>
      </c>
      <c r="G180" s="17">
        <f>'Src_Skips'!G180</f>
        <v/>
      </c>
      <c r="H180" s="17">
        <f>'Src_Skips'!I180</f>
        <v/>
      </c>
      <c r="I180" s="17">
        <f>'Src_Skips'!K180</f>
        <v/>
      </c>
      <c r="J180" s="17">
        <f>IF(COUNTIFS('Evidence Register'!$P$6:$P$13,D180&amp;"|"&amp;TEXT(C180,"YYYY-MM-DD"),'Evidence Register'!$A$6:$A$13,"Skip file")&gt;0,"Y","N")</f>
        <v/>
      </c>
      <c r="K180" s="17">
        <f>IF(J180="Y",INDEX('Evidence Register'!$C$6:$C$13,MATCH(D180&amp;"|"&amp;TEXT(C180,"YYYY-MM-DD"),'Evidence Register'!$P$6:$P$13,0)),"")</f>
        <v/>
      </c>
      <c r="L180" s="17">
        <f>IF(J180="Y",INDEX('Evidence Register'!$E$6:$E$13,MATCH(D180&amp;"|"&amp;TEXT(C180,"YYYY-MM-DD"),'Evidence Register'!$P$6:$P$13,0)),"")</f>
        <v/>
      </c>
      <c r="M180" s="17">
        <f>IF(J180="Y",INDEX('Evidence Register'!$F$6:$F$13,MATCH(D180&amp;"|"&amp;TEXT(C180,"YYYY-MM-DD"),'Evidence Register'!$P$6:$P$13,0)),"")</f>
        <v/>
      </c>
      <c r="N180" s="17">
        <f>IF(J180="Y",INDEX('Evidence Register'!$G$6:$G$13,MATCH(D180&amp;"|"&amp;TEXT(C180,"YYYY-MM-DD"),'Evidence Register'!$P$6:$P$13,0)),"")</f>
        <v/>
      </c>
      <c r="O180" s="17">
        <f>IF(J180="Y",INDEX('Evidence Register'!$H$6:$H$13,MATCH(D180&amp;"|"&amp;TEXT(C180,"YYYY-MM-DD"),'Evidence Register'!$P$6:$P$13,0)),"")</f>
        <v/>
      </c>
      <c r="P180" s="17">
        <f>IF(J180="Y",INDEX('Evidence Register'!$I$6:$I$13,MATCH(D180&amp;"|"&amp;TEXT(C180,"YYYY-MM-DD"),'Evidence Register'!$P$6:$P$13,0)),"")</f>
        <v/>
      </c>
      <c r="Q180" s="17">
        <f>IF(COUNTIF('Src_Offers'!$A$6:$A$1138,B180)=1,"FOUND","MISSING")</f>
        <v/>
      </c>
      <c r="R180" s="17">
        <f>IF(J180="N","NOT TESTED",IF(AND(C180=L180,F180=M180,G180=N180,H180=O180),"MATCH","MISMATCH"))</f>
        <v/>
      </c>
      <c r="S180" s="17">
        <f>IF(J180="N","NOT INDEPENDENTLY VERIFIED - PDF NOT SUPPLIED",IF(P180="N","FAIL - COVER SHEET ONLY",IF(OR(Q180="MISSING",R180="MISMATCH"),"EXCEPTION - SUPPORT PRESENT / EVENT INTEGRITY","PASS - SUPPORT VERIFIED")))</f>
        <v/>
      </c>
      <c r="T180" s="17" t="inlineStr">
        <is>
          <t>skip/offer registers; named justification PDFs</t>
        </is>
      </c>
    </row>
    <row r="181">
      <c r="A181" s="21">
        <f>'Src_Skips'!A181</f>
        <v/>
      </c>
      <c r="B181" s="21">
        <f>'Src_Skips'!B181</f>
        <v/>
      </c>
      <c r="C181" s="21">
        <f>'Src_Skips'!C181</f>
        <v/>
      </c>
      <c r="D181" s="21">
        <f>'Src_Skips'!D181</f>
        <v/>
      </c>
      <c r="E181" s="21">
        <f>IFERROR(INDEX('Src_Applicants'!$D$6:$D$2915,MATCH(D181,'Src_Applicants'!$A$6:$A$2915,0))&amp;" "&amp;INDEX('Src_Applicants'!$C$6:$C$2915,MATCH(D181,'Src_Applicants'!$A$6:$A$2915,0)),"NOT FOUND")</f>
        <v/>
      </c>
      <c r="F181" s="21">
        <f>'Src_Skips'!F181</f>
        <v/>
      </c>
      <c r="G181" s="21">
        <f>'Src_Skips'!G181</f>
        <v/>
      </c>
      <c r="H181" s="21">
        <f>'Src_Skips'!I181</f>
        <v/>
      </c>
      <c r="I181" s="21">
        <f>'Src_Skips'!K181</f>
        <v/>
      </c>
      <c r="J181" s="21">
        <f>IF(COUNTIFS('Evidence Register'!$P$6:$P$13,D181&amp;"|"&amp;TEXT(C181,"YYYY-MM-DD"),'Evidence Register'!$A$6:$A$13,"Skip file")&gt;0,"Y","N")</f>
        <v/>
      </c>
      <c r="K181" s="21">
        <f>IF(J181="Y",INDEX('Evidence Register'!$C$6:$C$13,MATCH(D181&amp;"|"&amp;TEXT(C181,"YYYY-MM-DD"),'Evidence Register'!$P$6:$P$13,0)),"")</f>
        <v/>
      </c>
      <c r="L181" s="21">
        <f>IF(J181="Y",INDEX('Evidence Register'!$E$6:$E$13,MATCH(D181&amp;"|"&amp;TEXT(C181,"YYYY-MM-DD"),'Evidence Register'!$P$6:$P$13,0)),"")</f>
        <v/>
      </c>
      <c r="M181" s="21">
        <f>IF(J181="Y",INDEX('Evidence Register'!$F$6:$F$13,MATCH(D181&amp;"|"&amp;TEXT(C181,"YYYY-MM-DD"),'Evidence Register'!$P$6:$P$13,0)),"")</f>
        <v/>
      </c>
      <c r="N181" s="21">
        <f>IF(J181="Y",INDEX('Evidence Register'!$G$6:$G$13,MATCH(D181&amp;"|"&amp;TEXT(C181,"YYYY-MM-DD"),'Evidence Register'!$P$6:$P$13,0)),"")</f>
        <v/>
      </c>
      <c r="O181" s="21">
        <f>IF(J181="Y",INDEX('Evidence Register'!$H$6:$H$13,MATCH(D181&amp;"|"&amp;TEXT(C181,"YYYY-MM-DD"),'Evidence Register'!$P$6:$P$13,0)),"")</f>
        <v/>
      </c>
      <c r="P181" s="21">
        <f>IF(J181="Y",INDEX('Evidence Register'!$I$6:$I$13,MATCH(D181&amp;"|"&amp;TEXT(C181,"YYYY-MM-DD"),'Evidence Register'!$P$6:$P$13,0)),"")</f>
        <v/>
      </c>
      <c r="Q181" s="21">
        <f>IF(COUNTIF('Src_Offers'!$A$6:$A$1138,B181)=1,"FOUND","MISSING")</f>
        <v/>
      </c>
      <c r="R181" s="21">
        <f>IF(J181="N","NOT TESTED",IF(AND(C181=L181,F181=M181,G181=N181,H181=O181),"MATCH","MISMATCH"))</f>
        <v/>
      </c>
      <c r="S181" s="21">
        <f>IF(J181="N","NOT INDEPENDENTLY VERIFIED - PDF NOT SUPPLIED",IF(P181="N","FAIL - COVER SHEET ONLY",IF(OR(Q181="MISSING",R181="MISMATCH"),"EXCEPTION - SUPPORT PRESENT / EVENT INTEGRITY","PASS - SUPPORT VERIFIED")))</f>
        <v/>
      </c>
      <c r="T181" s="21" t="inlineStr">
        <is>
          <t>skip/offer registers; named justification PDFs</t>
        </is>
      </c>
    </row>
    <row r="182">
      <c r="A182" s="17">
        <f>'Src_Skips'!A182</f>
        <v/>
      </c>
      <c r="B182" s="17">
        <f>'Src_Skips'!B182</f>
        <v/>
      </c>
      <c r="C182" s="17">
        <f>'Src_Skips'!C182</f>
        <v/>
      </c>
      <c r="D182" s="17">
        <f>'Src_Skips'!D182</f>
        <v/>
      </c>
      <c r="E182" s="17">
        <f>IFERROR(INDEX('Src_Applicants'!$D$6:$D$2915,MATCH(D182,'Src_Applicants'!$A$6:$A$2915,0))&amp;" "&amp;INDEX('Src_Applicants'!$C$6:$C$2915,MATCH(D182,'Src_Applicants'!$A$6:$A$2915,0)),"NOT FOUND")</f>
        <v/>
      </c>
      <c r="F182" s="17">
        <f>'Src_Skips'!F182</f>
        <v/>
      </c>
      <c r="G182" s="17">
        <f>'Src_Skips'!G182</f>
        <v/>
      </c>
      <c r="H182" s="17">
        <f>'Src_Skips'!I182</f>
        <v/>
      </c>
      <c r="I182" s="17">
        <f>'Src_Skips'!K182</f>
        <v/>
      </c>
      <c r="J182" s="17">
        <f>IF(COUNTIFS('Evidence Register'!$P$6:$P$13,D182&amp;"|"&amp;TEXT(C182,"YYYY-MM-DD"),'Evidence Register'!$A$6:$A$13,"Skip file")&gt;0,"Y","N")</f>
        <v/>
      </c>
      <c r="K182" s="17">
        <f>IF(J182="Y",INDEX('Evidence Register'!$C$6:$C$13,MATCH(D182&amp;"|"&amp;TEXT(C182,"YYYY-MM-DD"),'Evidence Register'!$P$6:$P$13,0)),"")</f>
        <v/>
      </c>
      <c r="L182" s="17">
        <f>IF(J182="Y",INDEX('Evidence Register'!$E$6:$E$13,MATCH(D182&amp;"|"&amp;TEXT(C182,"YYYY-MM-DD"),'Evidence Register'!$P$6:$P$13,0)),"")</f>
        <v/>
      </c>
      <c r="M182" s="17">
        <f>IF(J182="Y",INDEX('Evidence Register'!$F$6:$F$13,MATCH(D182&amp;"|"&amp;TEXT(C182,"YYYY-MM-DD"),'Evidence Register'!$P$6:$P$13,0)),"")</f>
        <v/>
      </c>
      <c r="N182" s="17">
        <f>IF(J182="Y",INDEX('Evidence Register'!$G$6:$G$13,MATCH(D182&amp;"|"&amp;TEXT(C182,"YYYY-MM-DD"),'Evidence Register'!$P$6:$P$13,0)),"")</f>
        <v/>
      </c>
      <c r="O182" s="17">
        <f>IF(J182="Y",INDEX('Evidence Register'!$H$6:$H$13,MATCH(D182&amp;"|"&amp;TEXT(C182,"YYYY-MM-DD"),'Evidence Register'!$P$6:$P$13,0)),"")</f>
        <v/>
      </c>
      <c r="P182" s="17">
        <f>IF(J182="Y",INDEX('Evidence Register'!$I$6:$I$13,MATCH(D182&amp;"|"&amp;TEXT(C182,"YYYY-MM-DD"),'Evidence Register'!$P$6:$P$13,0)),"")</f>
        <v/>
      </c>
      <c r="Q182" s="17">
        <f>IF(COUNTIF('Src_Offers'!$A$6:$A$1138,B182)=1,"FOUND","MISSING")</f>
        <v/>
      </c>
      <c r="R182" s="17">
        <f>IF(J182="N","NOT TESTED",IF(AND(C182=L182,F182=M182,G182=N182,H182=O182),"MATCH","MISMATCH"))</f>
        <v/>
      </c>
      <c r="S182" s="17">
        <f>IF(J182="N","NOT INDEPENDENTLY VERIFIED - PDF NOT SUPPLIED",IF(P182="N","FAIL - COVER SHEET ONLY",IF(OR(Q182="MISSING",R182="MISMATCH"),"EXCEPTION - SUPPORT PRESENT / EVENT INTEGRITY","PASS - SUPPORT VERIFIED")))</f>
        <v/>
      </c>
      <c r="T182" s="17" t="inlineStr">
        <is>
          <t>skip/offer registers; named justification PDFs</t>
        </is>
      </c>
    </row>
    <row r="183">
      <c r="A183" s="21">
        <f>'Src_Skips'!A183</f>
        <v/>
      </c>
      <c r="B183" s="21">
        <f>'Src_Skips'!B183</f>
        <v/>
      </c>
      <c r="C183" s="21">
        <f>'Src_Skips'!C183</f>
        <v/>
      </c>
      <c r="D183" s="21">
        <f>'Src_Skips'!D183</f>
        <v/>
      </c>
      <c r="E183" s="21">
        <f>IFERROR(INDEX('Src_Applicants'!$D$6:$D$2915,MATCH(D183,'Src_Applicants'!$A$6:$A$2915,0))&amp;" "&amp;INDEX('Src_Applicants'!$C$6:$C$2915,MATCH(D183,'Src_Applicants'!$A$6:$A$2915,0)),"NOT FOUND")</f>
        <v/>
      </c>
      <c r="F183" s="21">
        <f>'Src_Skips'!F183</f>
        <v/>
      </c>
      <c r="G183" s="21">
        <f>'Src_Skips'!G183</f>
        <v/>
      </c>
      <c r="H183" s="21">
        <f>'Src_Skips'!I183</f>
        <v/>
      </c>
      <c r="I183" s="21">
        <f>'Src_Skips'!K183</f>
        <v/>
      </c>
      <c r="J183" s="21">
        <f>IF(COUNTIFS('Evidence Register'!$P$6:$P$13,D183&amp;"|"&amp;TEXT(C183,"YYYY-MM-DD"),'Evidence Register'!$A$6:$A$13,"Skip file")&gt;0,"Y","N")</f>
        <v/>
      </c>
      <c r="K183" s="21">
        <f>IF(J183="Y",INDEX('Evidence Register'!$C$6:$C$13,MATCH(D183&amp;"|"&amp;TEXT(C183,"YYYY-MM-DD"),'Evidence Register'!$P$6:$P$13,0)),"")</f>
        <v/>
      </c>
      <c r="L183" s="21">
        <f>IF(J183="Y",INDEX('Evidence Register'!$E$6:$E$13,MATCH(D183&amp;"|"&amp;TEXT(C183,"YYYY-MM-DD"),'Evidence Register'!$P$6:$P$13,0)),"")</f>
        <v/>
      </c>
      <c r="M183" s="21">
        <f>IF(J183="Y",INDEX('Evidence Register'!$F$6:$F$13,MATCH(D183&amp;"|"&amp;TEXT(C183,"YYYY-MM-DD"),'Evidence Register'!$P$6:$P$13,0)),"")</f>
        <v/>
      </c>
      <c r="N183" s="21">
        <f>IF(J183="Y",INDEX('Evidence Register'!$G$6:$G$13,MATCH(D183&amp;"|"&amp;TEXT(C183,"YYYY-MM-DD"),'Evidence Register'!$P$6:$P$13,0)),"")</f>
        <v/>
      </c>
      <c r="O183" s="21">
        <f>IF(J183="Y",INDEX('Evidence Register'!$H$6:$H$13,MATCH(D183&amp;"|"&amp;TEXT(C183,"YYYY-MM-DD"),'Evidence Register'!$P$6:$P$13,0)),"")</f>
        <v/>
      </c>
      <c r="P183" s="21">
        <f>IF(J183="Y",INDEX('Evidence Register'!$I$6:$I$13,MATCH(D183&amp;"|"&amp;TEXT(C183,"YYYY-MM-DD"),'Evidence Register'!$P$6:$P$13,0)),"")</f>
        <v/>
      </c>
      <c r="Q183" s="21">
        <f>IF(COUNTIF('Src_Offers'!$A$6:$A$1138,B183)=1,"FOUND","MISSING")</f>
        <v/>
      </c>
      <c r="R183" s="21">
        <f>IF(J183="N","NOT TESTED",IF(AND(C183=L183,F183=M183,G183=N183,H183=O183),"MATCH","MISMATCH"))</f>
        <v/>
      </c>
      <c r="S183" s="21">
        <f>IF(J183="N","NOT INDEPENDENTLY VERIFIED - PDF NOT SUPPLIED",IF(P183="N","FAIL - COVER SHEET ONLY",IF(OR(Q183="MISSING",R183="MISMATCH"),"EXCEPTION - SUPPORT PRESENT / EVENT INTEGRITY","PASS - SUPPORT VERIFIED")))</f>
        <v/>
      </c>
      <c r="T183" s="21" t="inlineStr">
        <is>
          <t>skip/offer registers; named justification PDFs</t>
        </is>
      </c>
    </row>
    <row r="184">
      <c r="A184" s="17">
        <f>'Src_Skips'!A184</f>
        <v/>
      </c>
      <c r="B184" s="17">
        <f>'Src_Skips'!B184</f>
        <v/>
      </c>
      <c r="C184" s="17">
        <f>'Src_Skips'!C184</f>
        <v/>
      </c>
      <c r="D184" s="17">
        <f>'Src_Skips'!D184</f>
        <v/>
      </c>
      <c r="E184" s="17">
        <f>IFERROR(INDEX('Src_Applicants'!$D$6:$D$2915,MATCH(D184,'Src_Applicants'!$A$6:$A$2915,0))&amp;" "&amp;INDEX('Src_Applicants'!$C$6:$C$2915,MATCH(D184,'Src_Applicants'!$A$6:$A$2915,0)),"NOT FOUND")</f>
        <v/>
      </c>
      <c r="F184" s="17">
        <f>'Src_Skips'!F184</f>
        <v/>
      </c>
      <c r="G184" s="17">
        <f>'Src_Skips'!G184</f>
        <v/>
      </c>
      <c r="H184" s="17">
        <f>'Src_Skips'!I184</f>
        <v/>
      </c>
      <c r="I184" s="17">
        <f>'Src_Skips'!K184</f>
        <v/>
      </c>
      <c r="J184" s="17">
        <f>IF(COUNTIFS('Evidence Register'!$P$6:$P$13,D184&amp;"|"&amp;TEXT(C184,"YYYY-MM-DD"),'Evidence Register'!$A$6:$A$13,"Skip file")&gt;0,"Y","N")</f>
        <v/>
      </c>
      <c r="K184" s="17">
        <f>IF(J184="Y",INDEX('Evidence Register'!$C$6:$C$13,MATCH(D184&amp;"|"&amp;TEXT(C184,"YYYY-MM-DD"),'Evidence Register'!$P$6:$P$13,0)),"")</f>
        <v/>
      </c>
      <c r="L184" s="17">
        <f>IF(J184="Y",INDEX('Evidence Register'!$E$6:$E$13,MATCH(D184&amp;"|"&amp;TEXT(C184,"YYYY-MM-DD"),'Evidence Register'!$P$6:$P$13,0)),"")</f>
        <v/>
      </c>
      <c r="M184" s="17">
        <f>IF(J184="Y",INDEX('Evidence Register'!$F$6:$F$13,MATCH(D184&amp;"|"&amp;TEXT(C184,"YYYY-MM-DD"),'Evidence Register'!$P$6:$P$13,0)),"")</f>
        <v/>
      </c>
      <c r="N184" s="17">
        <f>IF(J184="Y",INDEX('Evidence Register'!$G$6:$G$13,MATCH(D184&amp;"|"&amp;TEXT(C184,"YYYY-MM-DD"),'Evidence Register'!$P$6:$P$13,0)),"")</f>
        <v/>
      </c>
      <c r="O184" s="17">
        <f>IF(J184="Y",INDEX('Evidence Register'!$H$6:$H$13,MATCH(D184&amp;"|"&amp;TEXT(C184,"YYYY-MM-DD"),'Evidence Register'!$P$6:$P$13,0)),"")</f>
        <v/>
      </c>
      <c r="P184" s="17">
        <f>IF(J184="Y",INDEX('Evidence Register'!$I$6:$I$13,MATCH(D184&amp;"|"&amp;TEXT(C184,"YYYY-MM-DD"),'Evidence Register'!$P$6:$P$13,0)),"")</f>
        <v/>
      </c>
      <c r="Q184" s="17">
        <f>IF(COUNTIF('Src_Offers'!$A$6:$A$1138,B184)=1,"FOUND","MISSING")</f>
        <v/>
      </c>
      <c r="R184" s="17">
        <f>IF(J184="N","NOT TESTED",IF(AND(C184=L184,F184=M184,G184=N184,H184=O184),"MATCH","MISMATCH"))</f>
        <v/>
      </c>
      <c r="S184" s="17">
        <f>IF(J184="N","NOT INDEPENDENTLY VERIFIED - PDF NOT SUPPLIED",IF(P184="N","FAIL - COVER SHEET ONLY",IF(OR(Q184="MISSING",R184="MISMATCH"),"EXCEPTION - SUPPORT PRESENT / EVENT INTEGRITY","PASS - SUPPORT VERIFIED")))</f>
        <v/>
      </c>
      <c r="T184" s="17" t="inlineStr">
        <is>
          <t>skip/offer registers; named justification PDFs</t>
        </is>
      </c>
    </row>
    <row r="185">
      <c r="A185" s="21">
        <f>'Src_Skips'!A185</f>
        <v/>
      </c>
      <c r="B185" s="21">
        <f>'Src_Skips'!B185</f>
        <v/>
      </c>
      <c r="C185" s="21">
        <f>'Src_Skips'!C185</f>
        <v/>
      </c>
      <c r="D185" s="21">
        <f>'Src_Skips'!D185</f>
        <v/>
      </c>
      <c r="E185" s="21">
        <f>IFERROR(INDEX('Src_Applicants'!$D$6:$D$2915,MATCH(D185,'Src_Applicants'!$A$6:$A$2915,0))&amp;" "&amp;INDEX('Src_Applicants'!$C$6:$C$2915,MATCH(D185,'Src_Applicants'!$A$6:$A$2915,0)),"NOT FOUND")</f>
        <v/>
      </c>
      <c r="F185" s="21">
        <f>'Src_Skips'!F185</f>
        <v/>
      </c>
      <c r="G185" s="21">
        <f>'Src_Skips'!G185</f>
        <v/>
      </c>
      <c r="H185" s="21">
        <f>'Src_Skips'!I185</f>
        <v/>
      </c>
      <c r="I185" s="21">
        <f>'Src_Skips'!K185</f>
        <v/>
      </c>
      <c r="J185" s="21">
        <f>IF(COUNTIFS('Evidence Register'!$P$6:$P$13,D185&amp;"|"&amp;TEXT(C185,"YYYY-MM-DD"),'Evidence Register'!$A$6:$A$13,"Skip file")&gt;0,"Y","N")</f>
        <v/>
      </c>
      <c r="K185" s="21">
        <f>IF(J185="Y",INDEX('Evidence Register'!$C$6:$C$13,MATCH(D185&amp;"|"&amp;TEXT(C185,"YYYY-MM-DD"),'Evidence Register'!$P$6:$P$13,0)),"")</f>
        <v/>
      </c>
      <c r="L185" s="21">
        <f>IF(J185="Y",INDEX('Evidence Register'!$E$6:$E$13,MATCH(D185&amp;"|"&amp;TEXT(C185,"YYYY-MM-DD"),'Evidence Register'!$P$6:$P$13,0)),"")</f>
        <v/>
      </c>
      <c r="M185" s="21">
        <f>IF(J185="Y",INDEX('Evidence Register'!$F$6:$F$13,MATCH(D185&amp;"|"&amp;TEXT(C185,"YYYY-MM-DD"),'Evidence Register'!$P$6:$P$13,0)),"")</f>
        <v/>
      </c>
      <c r="N185" s="21">
        <f>IF(J185="Y",INDEX('Evidence Register'!$G$6:$G$13,MATCH(D185&amp;"|"&amp;TEXT(C185,"YYYY-MM-DD"),'Evidence Register'!$P$6:$P$13,0)),"")</f>
        <v/>
      </c>
      <c r="O185" s="21">
        <f>IF(J185="Y",INDEX('Evidence Register'!$H$6:$H$13,MATCH(D185&amp;"|"&amp;TEXT(C185,"YYYY-MM-DD"),'Evidence Register'!$P$6:$P$13,0)),"")</f>
        <v/>
      </c>
      <c r="P185" s="21">
        <f>IF(J185="Y",INDEX('Evidence Register'!$I$6:$I$13,MATCH(D185&amp;"|"&amp;TEXT(C185,"YYYY-MM-DD"),'Evidence Register'!$P$6:$P$13,0)),"")</f>
        <v/>
      </c>
      <c r="Q185" s="21">
        <f>IF(COUNTIF('Src_Offers'!$A$6:$A$1138,B185)=1,"FOUND","MISSING")</f>
        <v/>
      </c>
      <c r="R185" s="21">
        <f>IF(J185="N","NOT TESTED",IF(AND(C185=L185,F185=M185,G185=N185,H185=O185),"MATCH","MISMATCH"))</f>
        <v/>
      </c>
      <c r="S185" s="21">
        <f>IF(J185="N","NOT INDEPENDENTLY VERIFIED - PDF NOT SUPPLIED",IF(P185="N","FAIL - COVER SHEET ONLY",IF(OR(Q185="MISSING",R185="MISMATCH"),"EXCEPTION - SUPPORT PRESENT / EVENT INTEGRITY","PASS - SUPPORT VERIFIED")))</f>
        <v/>
      </c>
      <c r="T185" s="21" t="inlineStr">
        <is>
          <t>skip/offer registers; named justification PDFs</t>
        </is>
      </c>
    </row>
    <row r="186">
      <c r="A186" s="17">
        <f>'Src_Skips'!A186</f>
        <v/>
      </c>
      <c r="B186" s="17">
        <f>'Src_Skips'!B186</f>
        <v/>
      </c>
      <c r="C186" s="17">
        <f>'Src_Skips'!C186</f>
        <v/>
      </c>
      <c r="D186" s="17">
        <f>'Src_Skips'!D186</f>
        <v/>
      </c>
      <c r="E186" s="17">
        <f>IFERROR(INDEX('Src_Applicants'!$D$6:$D$2915,MATCH(D186,'Src_Applicants'!$A$6:$A$2915,0))&amp;" "&amp;INDEX('Src_Applicants'!$C$6:$C$2915,MATCH(D186,'Src_Applicants'!$A$6:$A$2915,0)),"NOT FOUND")</f>
        <v/>
      </c>
      <c r="F186" s="17">
        <f>'Src_Skips'!F186</f>
        <v/>
      </c>
      <c r="G186" s="17">
        <f>'Src_Skips'!G186</f>
        <v/>
      </c>
      <c r="H186" s="17">
        <f>'Src_Skips'!I186</f>
        <v/>
      </c>
      <c r="I186" s="17">
        <f>'Src_Skips'!K186</f>
        <v/>
      </c>
      <c r="J186" s="17">
        <f>IF(COUNTIFS('Evidence Register'!$P$6:$P$13,D186&amp;"|"&amp;TEXT(C186,"YYYY-MM-DD"),'Evidence Register'!$A$6:$A$13,"Skip file")&gt;0,"Y","N")</f>
        <v/>
      </c>
      <c r="K186" s="17">
        <f>IF(J186="Y",INDEX('Evidence Register'!$C$6:$C$13,MATCH(D186&amp;"|"&amp;TEXT(C186,"YYYY-MM-DD"),'Evidence Register'!$P$6:$P$13,0)),"")</f>
        <v/>
      </c>
      <c r="L186" s="17">
        <f>IF(J186="Y",INDEX('Evidence Register'!$E$6:$E$13,MATCH(D186&amp;"|"&amp;TEXT(C186,"YYYY-MM-DD"),'Evidence Register'!$P$6:$P$13,0)),"")</f>
        <v/>
      </c>
      <c r="M186" s="17">
        <f>IF(J186="Y",INDEX('Evidence Register'!$F$6:$F$13,MATCH(D186&amp;"|"&amp;TEXT(C186,"YYYY-MM-DD"),'Evidence Register'!$P$6:$P$13,0)),"")</f>
        <v/>
      </c>
      <c r="N186" s="17">
        <f>IF(J186="Y",INDEX('Evidence Register'!$G$6:$G$13,MATCH(D186&amp;"|"&amp;TEXT(C186,"YYYY-MM-DD"),'Evidence Register'!$P$6:$P$13,0)),"")</f>
        <v/>
      </c>
      <c r="O186" s="17">
        <f>IF(J186="Y",INDEX('Evidence Register'!$H$6:$H$13,MATCH(D186&amp;"|"&amp;TEXT(C186,"YYYY-MM-DD"),'Evidence Register'!$P$6:$P$13,0)),"")</f>
        <v/>
      </c>
      <c r="P186" s="17">
        <f>IF(J186="Y",INDEX('Evidence Register'!$I$6:$I$13,MATCH(D186&amp;"|"&amp;TEXT(C186,"YYYY-MM-DD"),'Evidence Register'!$P$6:$P$13,0)),"")</f>
        <v/>
      </c>
      <c r="Q186" s="17">
        <f>IF(COUNTIF('Src_Offers'!$A$6:$A$1138,B186)=1,"FOUND","MISSING")</f>
        <v/>
      </c>
      <c r="R186" s="17">
        <f>IF(J186="N","NOT TESTED",IF(AND(C186=L186,F186=M186,G186=N186,H186=O186),"MATCH","MISMATCH"))</f>
        <v/>
      </c>
      <c r="S186" s="17">
        <f>IF(J186="N","NOT INDEPENDENTLY VERIFIED - PDF NOT SUPPLIED",IF(P186="N","FAIL - COVER SHEET ONLY",IF(OR(Q186="MISSING",R186="MISMATCH"),"EXCEPTION - SUPPORT PRESENT / EVENT INTEGRITY","PASS - SUPPORT VERIFIED")))</f>
        <v/>
      </c>
      <c r="T186" s="17" t="inlineStr">
        <is>
          <t>skip/offer registers; named justification PDFs</t>
        </is>
      </c>
    </row>
    <row r="187">
      <c r="A187" s="21">
        <f>'Src_Skips'!A187</f>
        <v/>
      </c>
      <c r="B187" s="21">
        <f>'Src_Skips'!B187</f>
        <v/>
      </c>
      <c r="C187" s="21">
        <f>'Src_Skips'!C187</f>
        <v/>
      </c>
      <c r="D187" s="21">
        <f>'Src_Skips'!D187</f>
        <v/>
      </c>
      <c r="E187" s="21">
        <f>IFERROR(INDEX('Src_Applicants'!$D$6:$D$2915,MATCH(D187,'Src_Applicants'!$A$6:$A$2915,0))&amp;" "&amp;INDEX('Src_Applicants'!$C$6:$C$2915,MATCH(D187,'Src_Applicants'!$A$6:$A$2915,0)),"NOT FOUND")</f>
        <v/>
      </c>
      <c r="F187" s="21">
        <f>'Src_Skips'!F187</f>
        <v/>
      </c>
      <c r="G187" s="21">
        <f>'Src_Skips'!G187</f>
        <v/>
      </c>
      <c r="H187" s="21">
        <f>'Src_Skips'!I187</f>
        <v/>
      </c>
      <c r="I187" s="21">
        <f>'Src_Skips'!K187</f>
        <v/>
      </c>
      <c r="J187" s="21">
        <f>IF(COUNTIFS('Evidence Register'!$P$6:$P$13,D187&amp;"|"&amp;TEXT(C187,"YYYY-MM-DD"),'Evidence Register'!$A$6:$A$13,"Skip file")&gt;0,"Y","N")</f>
        <v/>
      </c>
      <c r="K187" s="21">
        <f>IF(J187="Y",INDEX('Evidence Register'!$C$6:$C$13,MATCH(D187&amp;"|"&amp;TEXT(C187,"YYYY-MM-DD"),'Evidence Register'!$P$6:$P$13,0)),"")</f>
        <v/>
      </c>
      <c r="L187" s="21">
        <f>IF(J187="Y",INDEX('Evidence Register'!$E$6:$E$13,MATCH(D187&amp;"|"&amp;TEXT(C187,"YYYY-MM-DD"),'Evidence Register'!$P$6:$P$13,0)),"")</f>
        <v/>
      </c>
      <c r="M187" s="21">
        <f>IF(J187="Y",INDEX('Evidence Register'!$F$6:$F$13,MATCH(D187&amp;"|"&amp;TEXT(C187,"YYYY-MM-DD"),'Evidence Register'!$P$6:$P$13,0)),"")</f>
        <v/>
      </c>
      <c r="N187" s="21">
        <f>IF(J187="Y",INDEX('Evidence Register'!$G$6:$G$13,MATCH(D187&amp;"|"&amp;TEXT(C187,"YYYY-MM-DD"),'Evidence Register'!$P$6:$P$13,0)),"")</f>
        <v/>
      </c>
      <c r="O187" s="21">
        <f>IF(J187="Y",INDEX('Evidence Register'!$H$6:$H$13,MATCH(D187&amp;"|"&amp;TEXT(C187,"YYYY-MM-DD"),'Evidence Register'!$P$6:$P$13,0)),"")</f>
        <v/>
      </c>
      <c r="P187" s="21">
        <f>IF(J187="Y",INDEX('Evidence Register'!$I$6:$I$13,MATCH(D187&amp;"|"&amp;TEXT(C187,"YYYY-MM-DD"),'Evidence Register'!$P$6:$P$13,0)),"")</f>
        <v/>
      </c>
      <c r="Q187" s="21">
        <f>IF(COUNTIF('Src_Offers'!$A$6:$A$1138,B187)=1,"FOUND","MISSING")</f>
        <v/>
      </c>
      <c r="R187" s="21">
        <f>IF(J187="N","NOT TESTED",IF(AND(C187=L187,F187=M187,G187=N187,H187=O187),"MATCH","MISMATCH"))</f>
        <v/>
      </c>
      <c r="S187" s="21">
        <f>IF(J187="N","NOT INDEPENDENTLY VERIFIED - PDF NOT SUPPLIED",IF(P187="N","FAIL - COVER SHEET ONLY",IF(OR(Q187="MISSING",R187="MISMATCH"),"EXCEPTION - SUPPORT PRESENT / EVENT INTEGRITY","PASS - SUPPORT VERIFIED")))</f>
        <v/>
      </c>
      <c r="T187" s="21" t="inlineStr">
        <is>
          <t>skip/offer registers; named justification PDFs</t>
        </is>
      </c>
    </row>
    <row r="188">
      <c r="A188" s="17">
        <f>'Src_Skips'!A188</f>
        <v/>
      </c>
      <c r="B188" s="17">
        <f>'Src_Skips'!B188</f>
        <v/>
      </c>
      <c r="C188" s="17">
        <f>'Src_Skips'!C188</f>
        <v/>
      </c>
      <c r="D188" s="17">
        <f>'Src_Skips'!D188</f>
        <v/>
      </c>
      <c r="E188" s="17">
        <f>IFERROR(INDEX('Src_Applicants'!$D$6:$D$2915,MATCH(D188,'Src_Applicants'!$A$6:$A$2915,0))&amp;" "&amp;INDEX('Src_Applicants'!$C$6:$C$2915,MATCH(D188,'Src_Applicants'!$A$6:$A$2915,0)),"NOT FOUND")</f>
        <v/>
      </c>
      <c r="F188" s="17">
        <f>'Src_Skips'!F188</f>
        <v/>
      </c>
      <c r="G188" s="17">
        <f>'Src_Skips'!G188</f>
        <v/>
      </c>
      <c r="H188" s="17">
        <f>'Src_Skips'!I188</f>
        <v/>
      </c>
      <c r="I188" s="17">
        <f>'Src_Skips'!K188</f>
        <v/>
      </c>
      <c r="J188" s="17">
        <f>IF(COUNTIFS('Evidence Register'!$P$6:$P$13,D188&amp;"|"&amp;TEXT(C188,"YYYY-MM-DD"),'Evidence Register'!$A$6:$A$13,"Skip file")&gt;0,"Y","N")</f>
        <v/>
      </c>
      <c r="K188" s="17">
        <f>IF(J188="Y",INDEX('Evidence Register'!$C$6:$C$13,MATCH(D188&amp;"|"&amp;TEXT(C188,"YYYY-MM-DD"),'Evidence Register'!$P$6:$P$13,0)),"")</f>
        <v/>
      </c>
      <c r="L188" s="17">
        <f>IF(J188="Y",INDEX('Evidence Register'!$E$6:$E$13,MATCH(D188&amp;"|"&amp;TEXT(C188,"YYYY-MM-DD"),'Evidence Register'!$P$6:$P$13,0)),"")</f>
        <v/>
      </c>
      <c r="M188" s="17">
        <f>IF(J188="Y",INDEX('Evidence Register'!$F$6:$F$13,MATCH(D188&amp;"|"&amp;TEXT(C188,"YYYY-MM-DD"),'Evidence Register'!$P$6:$P$13,0)),"")</f>
        <v/>
      </c>
      <c r="N188" s="17">
        <f>IF(J188="Y",INDEX('Evidence Register'!$G$6:$G$13,MATCH(D188&amp;"|"&amp;TEXT(C188,"YYYY-MM-DD"),'Evidence Register'!$P$6:$P$13,0)),"")</f>
        <v/>
      </c>
      <c r="O188" s="17">
        <f>IF(J188="Y",INDEX('Evidence Register'!$H$6:$H$13,MATCH(D188&amp;"|"&amp;TEXT(C188,"YYYY-MM-DD"),'Evidence Register'!$P$6:$P$13,0)),"")</f>
        <v/>
      </c>
      <c r="P188" s="17">
        <f>IF(J188="Y",INDEX('Evidence Register'!$I$6:$I$13,MATCH(D188&amp;"|"&amp;TEXT(C188,"YYYY-MM-DD"),'Evidence Register'!$P$6:$P$13,0)),"")</f>
        <v/>
      </c>
      <c r="Q188" s="17">
        <f>IF(COUNTIF('Src_Offers'!$A$6:$A$1138,B188)=1,"FOUND","MISSING")</f>
        <v/>
      </c>
      <c r="R188" s="17">
        <f>IF(J188="N","NOT TESTED",IF(AND(C188=L188,F188=M188,G188=N188,H188=O188),"MATCH","MISMATCH"))</f>
        <v/>
      </c>
      <c r="S188" s="17">
        <f>IF(J188="N","NOT INDEPENDENTLY VERIFIED - PDF NOT SUPPLIED",IF(P188="N","FAIL - COVER SHEET ONLY",IF(OR(Q188="MISSING",R188="MISMATCH"),"EXCEPTION - SUPPORT PRESENT / EVENT INTEGRITY","PASS - SUPPORT VERIFIED")))</f>
        <v/>
      </c>
      <c r="T188" s="17" t="inlineStr">
        <is>
          <t>skip/offer registers; named justification PDFs</t>
        </is>
      </c>
    </row>
    <row r="189">
      <c r="A189" s="21">
        <f>'Src_Skips'!A189</f>
        <v/>
      </c>
      <c r="B189" s="21">
        <f>'Src_Skips'!B189</f>
        <v/>
      </c>
      <c r="C189" s="21">
        <f>'Src_Skips'!C189</f>
        <v/>
      </c>
      <c r="D189" s="21">
        <f>'Src_Skips'!D189</f>
        <v/>
      </c>
      <c r="E189" s="21">
        <f>IFERROR(INDEX('Src_Applicants'!$D$6:$D$2915,MATCH(D189,'Src_Applicants'!$A$6:$A$2915,0))&amp;" "&amp;INDEX('Src_Applicants'!$C$6:$C$2915,MATCH(D189,'Src_Applicants'!$A$6:$A$2915,0)),"NOT FOUND")</f>
        <v/>
      </c>
      <c r="F189" s="21">
        <f>'Src_Skips'!F189</f>
        <v/>
      </c>
      <c r="G189" s="21">
        <f>'Src_Skips'!G189</f>
        <v/>
      </c>
      <c r="H189" s="21">
        <f>'Src_Skips'!I189</f>
        <v/>
      </c>
      <c r="I189" s="21">
        <f>'Src_Skips'!K189</f>
        <v/>
      </c>
      <c r="J189" s="21">
        <f>IF(COUNTIFS('Evidence Register'!$P$6:$P$13,D189&amp;"|"&amp;TEXT(C189,"YYYY-MM-DD"),'Evidence Register'!$A$6:$A$13,"Skip file")&gt;0,"Y","N")</f>
        <v/>
      </c>
      <c r="K189" s="21">
        <f>IF(J189="Y",INDEX('Evidence Register'!$C$6:$C$13,MATCH(D189&amp;"|"&amp;TEXT(C189,"YYYY-MM-DD"),'Evidence Register'!$P$6:$P$13,0)),"")</f>
        <v/>
      </c>
      <c r="L189" s="21">
        <f>IF(J189="Y",INDEX('Evidence Register'!$E$6:$E$13,MATCH(D189&amp;"|"&amp;TEXT(C189,"YYYY-MM-DD"),'Evidence Register'!$P$6:$P$13,0)),"")</f>
        <v/>
      </c>
      <c r="M189" s="21">
        <f>IF(J189="Y",INDEX('Evidence Register'!$F$6:$F$13,MATCH(D189&amp;"|"&amp;TEXT(C189,"YYYY-MM-DD"),'Evidence Register'!$P$6:$P$13,0)),"")</f>
        <v/>
      </c>
      <c r="N189" s="21">
        <f>IF(J189="Y",INDEX('Evidence Register'!$G$6:$G$13,MATCH(D189&amp;"|"&amp;TEXT(C189,"YYYY-MM-DD"),'Evidence Register'!$P$6:$P$13,0)),"")</f>
        <v/>
      </c>
      <c r="O189" s="21">
        <f>IF(J189="Y",INDEX('Evidence Register'!$H$6:$H$13,MATCH(D189&amp;"|"&amp;TEXT(C189,"YYYY-MM-DD"),'Evidence Register'!$P$6:$P$13,0)),"")</f>
        <v/>
      </c>
      <c r="P189" s="21">
        <f>IF(J189="Y",INDEX('Evidence Register'!$I$6:$I$13,MATCH(D189&amp;"|"&amp;TEXT(C189,"YYYY-MM-DD"),'Evidence Register'!$P$6:$P$13,0)),"")</f>
        <v/>
      </c>
      <c r="Q189" s="21">
        <f>IF(COUNTIF('Src_Offers'!$A$6:$A$1138,B189)=1,"FOUND","MISSING")</f>
        <v/>
      </c>
      <c r="R189" s="21">
        <f>IF(J189="N","NOT TESTED",IF(AND(C189=L189,F189=M189,G189=N189,H189=O189),"MATCH","MISMATCH"))</f>
        <v/>
      </c>
      <c r="S189" s="21">
        <f>IF(J189="N","NOT INDEPENDENTLY VERIFIED - PDF NOT SUPPLIED",IF(P189="N","FAIL - COVER SHEET ONLY",IF(OR(Q189="MISSING",R189="MISMATCH"),"EXCEPTION - SUPPORT PRESENT / EVENT INTEGRITY","PASS - SUPPORT VERIFIED")))</f>
        <v/>
      </c>
      <c r="T189" s="21" t="inlineStr">
        <is>
          <t>skip/offer registers; named justification PDFs</t>
        </is>
      </c>
    </row>
    <row r="190">
      <c r="A190" s="17">
        <f>'Src_Skips'!A190</f>
        <v/>
      </c>
      <c r="B190" s="17">
        <f>'Src_Skips'!B190</f>
        <v/>
      </c>
      <c r="C190" s="17">
        <f>'Src_Skips'!C190</f>
        <v/>
      </c>
      <c r="D190" s="17">
        <f>'Src_Skips'!D190</f>
        <v/>
      </c>
      <c r="E190" s="17">
        <f>IFERROR(INDEX('Src_Applicants'!$D$6:$D$2915,MATCH(D190,'Src_Applicants'!$A$6:$A$2915,0))&amp;" "&amp;INDEX('Src_Applicants'!$C$6:$C$2915,MATCH(D190,'Src_Applicants'!$A$6:$A$2915,0)),"NOT FOUND")</f>
        <v/>
      </c>
      <c r="F190" s="17">
        <f>'Src_Skips'!F190</f>
        <v/>
      </c>
      <c r="G190" s="17">
        <f>'Src_Skips'!G190</f>
        <v/>
      </c>
      <c r="H190" s="17">
        <f>'Src_Skips'!I190</f>
        <v/>
      </c>
      <c r="I190" s="17">
        <f>'Src_Skips'!K190</f>
        <v/>
      </c>
      <c r="J190" s="17">
        <f>IF(COUNTIFS('Evidence Register'!$P$6:$P$13,D190&amp;"|"&amp;TEXT(C190,"YYYY-MM-DD"),'Evidence Register'!$A$6:$A$13,"Skip file")&gt;0,"Y","N")</f>
        <v/>
      </c>
      <c r="K190" s="17">
        <f>IF(J190="Y",INDEX('Evidence Register'!$C$6:$C$13,MATCH(D190&amp;"|"&amp;TEXT(C190,"YYYY-MM-DD"),'Evidence Register'!$P$6:$P$13,0)),"")</f>
        <v/>
      </c>
      <c r="L190" s="17">
        <f>IF(J190="Y",INDEX('Evidence Register'!$E$6:$E$13,MATCH(D190&amp;"|"&amp;TEXT(C190,"YYYY-MM-DD"),'Evidence Register'!$P$6:$P$13,0)),"")</f>
        <v/>
      </c>
      <c r="M190" s="17">
        <f>IF(J190="Y",INDEX('Evidence Register'!$F$6:$F$13,MATCH(D190&amp;"|"&amp;TEXT(C190,"YYYY-MM-DD"),'Evidence Register'!$P$6:$P$13,0)),"")</f>
        <v/>
      </c>
      <c r="N190" s="17">
        <f>IF(J190="Y",INDEX('Evidence Register'!$G$6:$G$13,MATCH(D190&amp;"|"&amp;TEXT(C190,"YYYY-MM-DD"),'Evidence Register'!$P$6:$P$13,0)),"")</f>
        <v/>
      </c>
      <c r="O190" s="17">
        <f>IF(J190="Y",INDEX('Evidence Register'!$H$6:$H$13,MATCH(D190&amp;"|"&amp;TEXT(C190,"YYYY-MM-DD"),'Evidence Register'!$P$6:$P$13,0)),"")</f>
        <v/>
      </c>
      <c r="P190" s="17">
        <f>IF(J190="Y",INDEX('Evidence Register'!$I$6:$I$13,MATCH(D190&amp;"|"&amp;TEXT(C190,"YYYY-MM-DD"),'Evidence Register'!$P$6:$P$13,0)),"")</f>
        <v/>
      </c>
      <c r="Q190" s="17">
        <f>IF(COUNTIF('Src_Offers'!$A$6:$A$1138,B190)=1,"FOUND","MISSING")</f>
        <v/>
      </c>
      <c r="R190" s="17">
        <f>IF(J190="N","NOT TESTED",IF(AND(C190=L190,F190=M190,G190=N190,H190=O190),"MATCH","MISMATCH"))</f>
        <v/>
      </c>
      <c r="S190" s="17">
        <f>IF(J190="N","NOT INDEPENDENTLY VERIFIED - PDF NOT SUPPLIED",IF(P190="N","FAIL - COVER SHEET ONLY",IF(OR(Q190="MISSING",R190="MISMATCH"),"EXCEPTION - SUPPORT PRESENT / EVENT INTEGRITY","PASS - SUPPORT VERIFIED")))</f>
        <v/>
      </c>
      <c r="T190" s="17" t="inlineStr">
        <is>
          <t>skip/offer registers; named justification PDFs</t>
        </is>
      </c>
    </row>
    <row r="191">
      <c r="A191" s="21">
        <f>'Src_Skips'!A191</f>
        <v/>
      </c>
      <c r="B191" s="21">
        <f>'Src_Skips'!B191</f>
        <v/>
      </c>
      <c r="C191" s="21">
        <f>'Src_Skips'!C191</f>
        <v/>
      </c>
      <c r="D191" s="21">
        <f>'Src_Skips'!D191</f>
        <v/>
      </c>
      <c r="E191" s="21">
        <f>IFERROR(INDEX('Src_Applicants'!$D$6:$D$2915,MATCH(D191,'Src_Applicants'!$A$6:$A$2915,0))&amp;" "&amp;INDEX('Src_Applicants'!$C$6:$C$2915,MATCH(D191,'Src_Applicants'!$A$6:$A$2915,0)),"NOT FOUND")</f>
        <v/>
      </c>
      <c r="F191" s="21">
        <f>'Src_Skips'!F191</f>
        <v/>
      </c>
      <c r="G191" s="21">
        <f>'Src_Skips'!G191</f>
        <v/>
      </c>
      <c r="H191" s="21">
        <f>'Src_Skips'!I191</f>
        <v/>
      </c>
      <c r="I191" s="21">
        <f>'Src_Skips'!K191</f>
        <v/>
      </c>
      <c r="J191" s="21">
        <f>IF(COUNTIFS('Evidence Register'!$P$6:$P$13,D191&amp;"|"&amp;TEXT(C191,"YYYY-MM-DD"),'Evidence Register'!$A$6:$A$13,"Skip file")&gt;0,"Y","N")</f>
        <v/>
      </c>
      <c r="K191" s="21">
        <f>IF(J191="Y",INDEX('Evidence Register'!$C$6:$C$13,MATCH(D191&amp;"|"&amp;TEXT(C191,"YYYY-MM-DD"),'Evidence Register'!$P$6:$P$13,0)),"")</f>
        <v/>
      </c>
      <c r="L191" s="21">
        <f>IF(J191="Y",INDEX('Evidence Register'!$E$6:$E$13,MATCH(D191&amp;"|"&amp;TEXT(C191,"YYYY-MM-DD"),'Evidence Register'!$P$6:$P$13,0)),"")</f>
        <v/>
      </c>
      <c r="M191" s="21">
        <f>IF(J191="Y",INDEX('Evidence Register'!$F$6:$F$13,MATCH(D191&amp;"|"&amp;TEXT(C191,"YYYY-MM-DD"),'Evidence Register'!$P$6:$P$13,0)),"")</f>
        <v/>
      </c>
      <c r="N191" s="21">
        <f>IF(J191="Y",INDEX('Evidence Register'!$G$6:$G$13,MATCH(D191&amp;"|"&amp;TEXT(C191,"YYYY-MM-DD"),'Evidence Register'!$P$6:$P$13,0)),"")</f>
        <v/>
      </c>
      <c r="O191" s="21">
        <f>IF(J191="Y",INDEX('Evidence Register'!$H$6:$H$13,MATCH(D191&amp;"|"&amp;TEXT(C191,"YYYY-MM-DD"),'Evidence Register'!$P$6:$P$13,0)),"")</f>
        <v/>
      </c>
      <c r="P191" s="21">
        <f>IF(J191="Y",INDEX('Evidence Register'!$I$6:$I$13,MATCH(D191&amp;"|"&amp;TEXT(C191,"YYYY-MM-DD"),'Evidence Register'!$P$6:$P$13,0)),"")</f>
        <v/>
      </c>
      <c r="Q191" s="21">
        <f>IF(COUNTIF('Src_Offers'!$A$6:$A$1138,B191)=1,"FOUND","MISSING")</f>
        <v/>
      </c>
      <c r="R191" s="21">
        <f>IF(J191="N","NOT TESTED",IF(AND(C191=L191,F191=M191,G191=N191,H191=O191),"MATCH","MISMATCH"))</f>
        <v/>
      </c>
      <c r="S191" s="21">
        <f>IF(J191="N","NOT INDEPENDENTLY VERIFIED - PDF NOT SUPPLIED",IF(P191="N","FAIL - COVER SHEET ONLY",IF(OR(Q191="MISSING",R191="MISMATCH"),"EXCEPTION - SUPPORT PRESENT / EVENT INTEGRITY","PASS - SUPPORT VERIFIED")))</f>
        <v/>
      </c>
      <c r="T191" s="21" t="inlineStr">
        <is>
          <t>skip/offer registers; named justification PDFs</t>
        </is>
      </c>
    </row>
    <row r="192">
      <c r="A192" s="17">
        <f>'Src_Skips'!A192</f>
        <v/>
      </c>
      <c r="B192" s="17">
        <f>'Src_Skips'!B192</f>
        <v/>
      </c>
      <c r="C192" s="17">
        <f>'Src_Skips'!C192</f>
        <v/>
      </c>
      <c r="D192" s="17">
        <f>'Src_Skips'!D192</f>
        <v/>
      </c>
      <c r="E192" s="17">
        <f>IFERROR(INDEX('Src_Applicants'!$D$6:$D$2915,MATCH(D192,'Src_Applicants'!$A$6:$A$2915,0))&amp;" "&amp;INDEX('Src_Applicants'!$C$6:$C$2915,MATCH(D192,'Src_Applicants'!$A$6:$A$2915,0)),"NOT FOUND")</f>
        <v/>
      </c>
      <c r="F192" s="17">
        <f>'Src_Skips'!F192</f>
        <v/>
      </c>
      <c r="G192" s="17">
        <f>'Src_Skips'!G192</f>
        <v/>
      </c>
      <c r="H192" s="17">
        <f>'Src_Skips'!I192</f>
        <v/>
      </c>
      <c r="I192" s="17">
        <f>'Src_Skips'!K192</f>
        <v/>
      </c>
      <c r="J192" s="17">
        <f>IF(COUNTIFS('Evidence Register'!$P$6:$P$13,D192&amp;"|"&amp;TEXT(C192,"YYYY-MM-DD"),'Evidence Register'!$A$6:$A$13,"Skip file")&gt;0,"Y","N")</f>
        <v/>
      </c>
      <c r="K192" s="17">
        <f>IF(J192="Y",INDEX('Evidence Register'!$C$6:$C$13,MATCH(D192&amp;"|"&amp;TEXT(C192,"YYYY-MM-DD"),'Evidence Register'!$P$6:$P$13,0)),"")</f>
        <v/>
      </c>
      <c r="L192" s="17">
        <f>IF(J192="Y",INDEX('Evidence Register'!$E$6:$E$13,MATCH(D192&amp;"|"&amp;TEXT(C192,"YYYY-MM-DD"),'Evidence Register'!$P$6:$P$13,0)),"")</f>
        <v/>
      </c>
      <c r="M192" s="17">
        <f>IF(J192="Y",INDEX('Evidence Register'!$F$6:$F$13,MATCH(D192&amp;"|"&amp;TEXT(C192,"YYYY-MM-DD"),'Evidence Register'!$P$6:$P$13,0)),"")</f>
        <v/>
      </c>
      <c r="N192" s="17">
        <f>IF(J192="Y",INDEX('Evidence Register'!$G$6:$G$13,MATCH(D192&amp;"|"&amp;TEXT(C192,"YYYY-MM-DD"),'Evidence Register'!$P$6:$P$13,0)),"")</f>
        <v/>
      </c>
      <c r="O192" s="17">
        <f>IF(J192="Y",INDEX('Evidence Register'!$H$6:$H$13,MATCH(D192&amp;"|"&amp;TEXT(C192,"YYYY-MM-DD"),'Evidence Register'!$P$6:$P$13,0)),"")</f>
        <v/>
      </c>
      <c r="P192" s="17">
        <f>IF(J192="Y",INDEX('Evidence Register'!$I$6:$I$13,MATCH(D192&amp;"|"&amp;TEXT(C192,"YYYY-MM-DD"),'Evidence Register'!$P$6:$P$13,0)),"")</f>
        <v/>
      </c>
      <c r="Q192" s="17">
        <f>IF(COUNTIF('Src_Offers'!$A$6:$A$1138,B192)=1,"FOUND","MISSING")</f>
        <v/>
      </c>
      <c r="R192" s="17">
        <f>IF(J192="N","NOT TESTED",IF(AND(C192=L192,F192=M192,G192=N192,H192=O192),"MATCH","MISMATCH"))</f>
        <v/>
      </c>
      <c r="S192" s="17">
        <f>IF(J192="N","NOT INDEPENDENTLY VERIFIED - PDF NOT SUPPLIED",IF(P192="N","FAIL - COVER SHEET ONLY",IF(OR(Q192="MISSING",R192="MISMATCH"),"EXCEPTION - SUPPORT PRESENT / EVENT INTEGRITY","PASS - SUPPORT VERIFIED")))</f>
        <v/>
      </c>
      <c r="T192" s="17" t="inlineStr">
        <is>
          <t>skip/offer registers; named justification PDFs</t>
        </is>
      </c>
    </row>
    <row r="193">
      <c r="A193" s="21">
        <f>'Src_Skips'!A193</f>
        <v/>
      </c>
      <c r="B193" s="21">
        <f>'Src_Skips'!B193</f>
        <v/>
      </c>
      <c r="C193" s="21">
        <f>'Src_Skips'!C193</f>
        <v/>
      </c>
      <c r="D193" s="21">
        <f>'Src_Skips'!D193</f>
        <v/>
      </c>
      <c r="E193" s="21">
        <f>IFERROR(INDEX('Src_Applicants'!$D$6:$D$2915,MATCH(D193,'Src_Applicants'!$A$6:$A$2915,0))&amp;" "&amp;INDEX('Src_Applicants'!$C$6:$C$2915,MATCH(D193,'Src_Applicants'!$A$6:$A$2915,0)),"NOT FOUND")</f>
        <v/>
      </c>
      <c r="F193" s="21">
        <f>'Src_Skips'!F193</f>
        <v/>
      </c>
      <c r="G193" s="21">
        <f>'Src_Skips'!G193</f>
        <v/>
      </c>
      <c r="H193" s="21">
        <f>'Src_Skips'!I193</f>
        <v/>
      </c>
      <c r="I193" s="21">
        <f>'Src_Skips'!K193</f>
        <v/>
      </c>
      <c r="J193" s="21">
        <f>IF(COUNTIFS('Evidence Register'!$P$6:$P$13,D193&amp;"|"&amp;TEXT(C193,"YYYY-MM-DD"),'Evidence Register'!$A$6:$A$13,"Skip file")&gt;0,"Y","N")</f>
        <v/>
      </c>
      <c r="K193" s="21">
        <f>IF(J193="Y",INDEX('Evidence Register'!$C$6:$C$13,MATCH(D193&amp;"|"&amp;TEXT(C193,"YYYY-MM-DD"),'Evidence Register'!$P$6:$P$13,0)),"")</f>
        <v/>
      </c>
      <c r="L193" s="21">
        <f>IF(J193="Y",INDEX('Evidence Register'!$E$6:$E$13,MATCH(D193&amp;"|"&amp;TEXT(C193,"YYYY-MM-DD"),'Evidence Register'!$P$6:$P$13,0)),"")</f>
        <v/>
      </c>
      <c r="M193" s="21">
        <f>IF(J193="Y",INDEX('Evidence Register'!$F$6:$F$13,MATCH(D193&amp;"|"&amp;TEXT(C193,"YYYY-MM-DD"),'Evidence Register'!$P$6:$P$13,0)),"")</f>
        <v/>
      </c>
      <c r="N193" s="21">
        <f>IF(J193="Y",INDEX('Evidence Register'!$G$6:$G$13,MATCH(D193&amp;"|"&amp;TEXT(C193,"YYYY-MM-DD"),'Evidence Register'!$P$6:$P$13,0)),"")</f>
        <v/>
      </c>
      <c r="O193" s="21">
        <f>IF(J193="Y",INDEX('Evidence Register'!$H$6:$H$13,MATCH(D193&amp;"|"&amp;TEXT(C193,"YYYY-MM-DD"),'Evidence Register'!$P$6:$P$13,0)),"")</f>
        <v/>
      </c>
      <c r="P193" s="21">
        <f>IF(J193="Y",INDEX('Evidence Register'!$I$6:$I$13,MATCH(D193&amp;"|"&amp;TEXT(C193,"YYYY-MM-DD"),'Evidence Register'!$P$6:$P$13,0)),"")</f>
        <v/>
      </c>
      <c r="Q193" s="21">
        <f>IF(COUNTIF('Src_Offers'!$A$6:$A$1138,B193)=1,"FOUND","MISSING")</f>
        <v/>
      </c>
      <c r="R193" s="21">
        <f>IF(J193="N","NOT TESTED",IF(AND(C193=L193,F193=M193,G193=N193,H193=O193),"MATCH","MISMATCH"))</f>
        <v/>
      </c>
      <c r="S193" s="21">
        <f>IF(J193="N","NOT INDEPENDENTLY VERIFIED - PDF NOT SUPPLIED",IF(P193="N","FAIL - COVER SHEET ONLY",IF(OR(Q193="MISSING",R193="MISMATCH"),"EXCEPTION - SUPPORT PRESENT / EVENT INTEGRITY","PASS - SUPPORT VERIFIED")))</f>
        <v/>
      </c>
      <c r="T193" s="21" t="inlineStr">
        <is>
          <t>skip/offer registers; named justification PDFs</t>
        </is>
      </c>
    </row>
    <row r="194">
      <c r="A194" s="17">
        <f>'Src_Skips'!A194</f>
        <v/>
      </c>
      <c r="B194" s="17">
        <f>'Src_Skips'!B194</f>
        <v/>
      </c>
      <c r="C194" s="17">
        <f>'Src_Skips'!C194</f>
        <v/>
      </c>
      <c r="D194" s="17">
        <f>'Src_Skips'!D194</f>
        <v/>
      </c>
      <c r="E194" s="17">
        <f>IFERROR(INDEX('Src_Applicants'!$D$6:$D$2915,MATCH(D194,'Src_Applicants'!$A$6:$A$2915,0))&amp;" "&amp;INDEX('Src_Applicants'!$C$6:$C$2915,MATCH(D194,'Src_Applicants'!$A$6:$A$2915,0)),"NOT FOUND")</f>
        <v/>
      </c>
      <c r="F194" s="17">
        <f>'Src_Skips'!F194</f>
        <v/>
      </c>
      <c r="G194" s="17">
        <f>'Src_Skips'!G194</f>
        <v/>
      </c>
      <c r="H194" s="17">
        <f>'Src_Skips'!I194</f>
        <v/>
      </c>
      <c r="I194" s="17">
        <f>'Src_Skips'!K194</f>
        <v/>
      </c>
      <c r="J194" s="17">
        <f>IF(COUNTIFS('Evidence Register'!$P$6:$P$13,D194&amp;"|"&amp;TEXT(C194,"YYYY-MM-DD"),'Evidence Register'!$A$6:$A$13,"Skip file")&gt;0,"Y","N")</f>
        <v/>
      </c>
      <c r="K194" s="17">
        <f>IF(J194="Y",INDEX('Evidence Register'!$C$6:$C$13,MATCH(D194&amp;"|"&amp;TEXT(C194,"YYYY-MM-DD"),'Evidence Register'!$P$6:$P$13,0)),"")</f>
        <v/>
      </c>
      <c r="L194" s="17">
        <f>IF(J194="Y",INDEX('Evidence Register'!$E$6:$E$13,MATCH(D194&amp;"|"&amp;TEXT(C194,"YYYY-MM-DD"),'Evidence Register'!$P$6:$P$13,0)),"")</f>
        <v/>
      </c>
      <c r="M194" s="17">
        <f>IF(J194="Y",INDEX('Evidence Register'!$F$6:$F$13,MATCH(D194&amp;"|"&amp;TEXT(C194,"YYYY-MM-DD"),'Evidence Register'!$P$6:$P$13,0)),"")</f>
        <v/>
      </c>
      <c r="N194" s="17">
        <f>IF(J194="Y",INDEX('Evidence Register'!$G$6:$G$13,MATCH(D194&amp;"|"&amp;TEXT(C194,"YYYY-MM-DD"),'Evidence Register'!$P$6:$P$13,0)),"")</f>
        <v/>
      </c>
      <c r="O194" s="17">
        <f>IF(J194="Y",INDEX('Evidence Register'!$H$6:$H$13,MATCH(D194&amp;"|"&amp;TEXT(C194,"YYYY-MM-DD"),'Evidence Register'!$P$6:$P$13,0)),"")</f>
        <v/>
      </c>
      <c r="P194" s="17">
        <f>IF(J194="Y",INDEX('Evidence Register'!$I$6:$I$13,MATCH(D194&amp;"|"&amp;TEXT(C194,"YYYY-MM-DD"),'Evidence Register'!$P$6:$P$13,0)),"")</f>
        <v/>
      </c>
      <c r="Q194" s="17">
        <f>IF(COUNTIF('Src_Offers'!$A$6:$A$1138,B194)=1,"FOUND","MISSING")</f>
        <v/>
      </c>
      <c r="R194" s="17">
        <f>IF(J194="N","NOT TESTED",IF(AND(C194=L194,F194=M194,G194=N194,H194=O194),"MATCH","MISMATCH"))</f>
        <v/>
      </c>
      <c r="S194" s="17">
        <f>IF(J194="N","NOT INDEPENDENTLY VERIFIED - PDF NOT SUPPLIED",IF(P194="N","FAIL - COVER SHEET ONLY",IF(OR(Q194="MISSING",R194="MISMATCH"),"EXCEPTION - SUPPORT PRESENT / EVENT INTEGRITY","PASS - SUPPORT VERIFIED")))</f>
        <v/>
      </c>
      <c r="T194" s="17" t="inlineStr">
        <is>
          <t>skip/offer registers; named justification PDFs</t>
        </is>
      </c>
    </row>
    <row r="195">
      <c r="A195" s="21">
        <f>'Src_Skips'!A195</f>
        <v/>
      </c>
      <c r="B195" s="21">
        <f>'Src_Skips'!B195</f>
        <v/>
      </c>
      <c r="C195" s="21">
        <f>'Src_Skips'!C195</f>
        <v/>
      </c>
      <c r="D195" s="21">
        <f>'Src_Skips'!D195</f>
        <v/>
      </c>
      <c r="E195" s="21">
        <f>IFERROR(INDEX('Src_Applicants'!$D$6:$D$2915,MATCH(D195,'Src_Applicants'!$A$6:$A$2915,0))&amp;" "&amp;INDEX('Src_Applicants'!$C$6:$C$2915,MATCH(D195,'Src_Applicants'!$A$6:$A$2915,0)),"NOT FOUND")</f>
        <v/>
      </c>
      <c r="F195" s="21">
        <f>'Src_Skips'!F195</f>
        <v/>
      </c>
      <c r="G195" s="21">
        <f>'Src_Skips'!G195</f>
        <v/>
      </c>
      <c r="H195" s="21">
        <f>'Src_Skips'!I195</f>
        <v/>
      </c>
      <c r="I195" s="21">
        <f>'Src_Skips'!K195</f>
        <v/>
      </c>
      <c r="J195" s="21">
        <f>IF(COUNTIFS('Evidence Register'!$P$6:$P$13,D195&amp;"|"&amp;TEXT(C195,"YYYY-MM-DD"),'Evidence Register'!$A$6:$A$13,"Skip file")&gt;0,"Y","N")</f>
        <v/>
      </c>
      <c r="K195" s="21">
        <f>IF(J195="Y",INDEX('Evidence Register'!$C$6:$C$13,MATCH(D195&amp;"|"&amp;TEXT(C195,"YYYY-MM-DD"),'Evidence Register'!$P$6:$P$13,0)),"")</f>
        <v/>
      </c>
      <c r="L195" s="21">
        <f>IF(J195="Y",INDEX('Evidence Register'!$E$6:$E$13,MATCH(D195&amp;"|"&amp;TEXT(C195,"YYYY-MM-DD"),'Evidence Register'!$P$6:$P$13,0)),"")</f>
        <v/>
      </c>
      <c r="M195" s="21">
        <f>IF(J195="Y",INDEX('Evidence Register'!$F$6:$F$13,MATCH(D195&amp;"|"&amp;TEXT(C195,"YYYY-MM-DD"),'Evidence Register'!$P$6:$P$13,0)),"")</f>
        <v/>
      </c>
      <c r="N195" s="21">
        <f>IF(J195="Y",INDEX('Evidence Register'!$G$6:$G$13,MATCH(D195&amp;"|"&amp;TEXT(C195,"YYYY-MM-DD"),'Evidence Register'!$P$6:$P$13,0)),"")</f>
        <v/>
      </c>
      <c r="O195" s="21">
        <f>IF(J195="Y",INDEX('Evidence Register'!$H$6:$H$13,MATCH(D195&amp;"|"&amp;TEXT(C195,"YYYY-MM-DD"),'Evidence Register'!$P$6:$P$13,0)),"")</f>
        <v/>
      </c>
      <c r="P195" s="21">
        <f>IF(J195="Y",INDEX('Evidence Register'!$I$6:$I$13,MATCH(D195&amp;"|"&amp;TEXT(C195,"YYYY-MM-DD"),'Evidence Register'!$P$6:$P$13,0)),"")</f>
        <v/>
      </c>
      <c r="Q195" s="21">
        <f>IF(COUNTIF('Src_Offers'!$A$6:$A$1138,B195)=1,"FOUND","MISSING")</f>
        <v/>
      </c>
      <c r="R195" s="21">
        <f>IF(J195="N","NOT TESTED",IF(AND(C195=L195,F195=M195,G195=N195,H195=O195),"MATCH","MISMATCH"))</f>
        <v/>
      </c>
      <c r="S195" s="21">
        <f>IF(J195="N","NOT INDEPENDENTLY VERIFIED - PDF NOT SUPPLIED",IF(P195="N","FAIL - COVER SHEET ONLY",IF(OR(Q195="MISSING",R195="MISMATCH"),"EXCEPTION - SUPPORT PRESENT / EVENT INTEGRITY","PASS - SUPPORT VERIFIED")))</f>
        <v/>
      </c>
      <c r="T195" s="21" t="inlineStr">
        <is>
          <t>skip/offer registers; named justification PDFs</t>
        </is>
      </c>
    </row>
    <row r="196">
      <c r="A196" s="17">
        <f>'Src_Skips'!A196</f>
        <v/>
      </c>
      <c r="B196" s="17">
        <f>'Src_Skips'!B196</f>
        <v/>
      </c>
      <c r="C196" s="17">
        <f>'Src_Skips'!C196</f>
        <v/>
      </c>
      <c r="D196" s="17">
        <f>'Src_Skips'!D196</f>
        <v/>
      </c>
      <c r="E196" s="17">
        <f>IFERROR(INDEX('Src_Applicants'!$D$6:$D$2915,MATCH(D196,'Src_Applicants'!$A$6:$A$2915,0))&amp;" "&amp;INDEX('Src_Applicants'!$C$6:$C$2915,MATCH(D196,'Src_Applicants'!$A$6:$A$2915,0)),"NOT FOUND")</f>
        <v/>
      </c>
      <c r="F196" s="17">
        <f>'Src_Skips'!F196</f>
        <v/>
      </c>
      <c r="G196" s="17">
        <f>'Src_Skips'!G196</f>
        <v/>
      </c>
      <c r="H196" s="17">
        <f>'Src_Skips'!I196</f>
        <v/>
      </c>
      <c r="I196" s="17">
        <f>'Src_Skips'!K196</f>
        <v/>
      </c>
      <c r="J196" s="17">
        <f>IF(COUNTIFS('Evidence Register'!$P$6:$P$13,D196&amp;"|"&amp;TEXT(C196,"YYYY-MM-DD"),'Evidence Register'!$A$6:$A$13,"Skip file")&gt;0,"Y","N")</f>
        <v/>
      </c>
      <c r="K196" s="17">
        <f>IF(J196="Y",INDEX('Evidence Register'!$C$6:$C$13,MATCH(D196&amp;"|"&amp;TEXT(C196,"YYYY-MM-DD"),'Evidence Register'!$P$6:$P$13,0)),"")</f>
        <v/>
      </c>
      <c r="L196" s="17">
        <f>IF(J196="Y",INDEX('Evidence Register'!$E$6:$E$13,MATCH(D196&amp;"|"&amp;TEXT(C196,"YYYY-MM-DD"),'Evidence Register'!$P$6:$P$13,0)),"")</f>
        <v/>
      </c>
      <c r="M196" s="17">
        <f>IF(J196="Y",INDEX('Evidence Register'!$F$6:$F$13,MATCH(D196&amp;"|"&amp;TEXT(C196,"YYYY-MM-DD"),'Evidence Register'!$P$6:$P$13,0)),"")</f>
        <v/>
      </c>
      <c r="N196" s="17">
        <f>IF(J196="Y",INDEX('Evidence Register'!$G$6:$G$13,MATCH(D196&amp;"|"&amp;TEXT(C196,"YYYY-MM-DD"),'Evidence Register'!$P$6:$P$13,0)),"")</f>
        <v/>
      </c>
      <c r="O196" s="17">
        <f>IF(J196="Y",INDEX('Evidence Register'!$H$6:$H$13,MATCH(D196&amp;"|"&amp;TEXT(C196,"YYYY-MM-DD"),'Evidence Register'!$P$6:$P$13,0)),"")</f>
        <v/>
      </c>
      <c r="P196" s="17">
        <f>IF(J196="Y",INDEX('Evidence Register'!$I$6:$I$13,MATCH(D196&amp;"|"&amp;TEXT(C196,"YYYY-MM-DD"),'Evidence Register'!$P$6:$P$13,0)),"")</f>
        <v/>
      </c>
      <c r="Q196" s="17">
        <f>IF(COUNTIF('Src_Offers'!$A$6:$A$1138,B196)=1,"FOUND","MISSING")</f>
        <v/>
      </c>
      <c r="R196" s="17">
        <f>IF(J196="N","NOT TESTED",IF(AND(C196=L196,F196=M196,G196=N196,H196=O196),"MATCH","MISMATCH"))</f>
        <v/>
      </c>
      <c r="S196" s="17">
        <f>IF(J196="N","NOT INDEPENDENTLY VERIFIED - PDF NOT SUPPLIED",IF(P196="N","FAIL - COVER SHEET ONLY",IF(OR(Q196="MISSING",R196="MISMATCH"),"EXCEPTION - SUPPORT PRESENT / EVENT INTEGRITY","PASS - SUPPORT VERIFIED")))</f>
        <v/>
      </c>
      <c r="T196" s="17" t="inlineStr">
        <is>
          <t>skip/offer registers; named justification PDFs</t>
        </is>
      </c>
    </row>
    <row r="197">
      <c r="A197" s="21">
        <f>'Src_Skips'!A197</f>
        <v/>
      </c>
      <c r="B197" s="21">
        <f>'Src_Skips'!B197</f>
        <v/>
      </c>
      <c r="C197" s="21">
        <f>'Src_Skips'!C197</f>
        <v/>
      </c>
      <c r="D197" s="21">
        <f>'Src_Skips'!D197</f>
        <v/>
      </c>
      <c r="E197" s="21">
        <f>IFERROR(INDEX('Src_Applicants'!$D$6:$D$2915,MATCH(D197,'Src_Applicants'!$A$6:$A$2915,0))&amp;" "&amp;INDEX('Src_Applicants'!$C$6:$C$2915,MATCH(D197,'Src_Applicants'!$A$6:$A$2915,0)),"NOT FOUND")</f>
        <v/>
      </c>
      <c r="F197" s="21">
        <f>'Src_Skips'!F197</f>
        <v/>
      </c>
      <c r="G197" s="21">
        <f>'Src_Skips'!G197</f>
        <v/>
      </c>
      <c r="H197" s="21">
        <f>'Src_Skips'!I197</f>
        <v/>
      </c>
      <c r="I197" s="21">
        <f>'Src_Skips'!K197</f>
        <v/>
      </c>
      <c r="J197" s="21">
        <f>IF(COUNTIFS('Evidence Register'!$P$6:$P$13,D197&amp;"|"&amp;TEXT(C197,"YYYY-MM-DD"),'Evidence Register'!$A$6:$A$13,"Skip file")&gt;0,"Y","N")</f>
        <v/>
      </c>
      <c r="K197" s="21">
        <f>IF(J197="Y",INDEX('Evidence Register'!$C$6:$C$13,MATCH(D197&amp;"|"&amp;TEXT(C197,"YYYY-MM-DD"),'Evidence Register'!$P$6:$P$13,0)),"")</f>
        <v/>
      </c>
      <c r="L197" s="21">
        <f>IF(J197="Y",INDEX('Evidence Register'!$E$6:$E$13,MATCH(D197&amp;"|"&amp;TEXT(C197,"YYYY-MM-DD"),'Evidence Register'!$P$6:$P$13,0)),"")</f>
        <v/>
      </c>
      <c r="M197" s="21">
        <f>IF(J197="Y",INDEX('Evidence Register'!$F$6:$F$13,MATCH(D197&amp;"|"&amp;TEXT(C197,"YYYY-MM-DD"),'Evidence Register'!$P$6:$P$13,0)),"")</f>
        <v/>
      </c>
      <c r="N197" s="21">
        <f>IF(J197="Y",INDEX('Evidence Register'!$G$6:$G$13,MATCH(D197&amp;"|"&amp;TEXT(C197,"YYYY-MM-DD"),'Evidence Register'!$P$6:$P$13,0)),"")</f>
        <v/>
      </c>
      <c r="O197" s="21">
        <f>IF(J197="Y",INDEX('Evidence Register'!$H$6:$H$13,MATCH(D197&amp;"|"&amp;TEXT(C197,"YYYY-MM-DD"),'Evidence Register'!$P$6:$P$13,0)),"")</f>
        <v/>
      </c>
      <c r="P197" s="21">
        <f>IF(J197="Y",INDEX('Evidence Register'!$I$6:$I$13,MATCH(D197&amp;"|"&amp;TEXT(C197,"YYYY-MM-DD"),'Evidence Register'!$P$6:$P$13,0)),"")</f>
        <v/>
      </c>
      <c r="Q197" s="21">
        <f>IF(COUNTIF('Src_Offers'!$A$6:$A$1138,B197)=1,"FOUND","MISSING")</f>
        <v/>
      </c>
      <c r="R197" s="21">
        <f>IF(J197="N","NOT TESTED",IF(AND(C197=L197,F197=M197,G197=N197,H197=O197),"MATCH","MISMATCH"))</f>
        <v/>
      </c>
      <c r="S197" s="21">
        <f>IF(J197="N","NOT INDEPENDENTLY VERIFIED - PDF NOT SUPPLIED",IF(P197="N","FAIL - COVER SHEET ONLY",IF(OR(Q197="MISSING",R197="MISMATCH"),"EXCEPTION - SUPPORT PRESENT / EVENT INTEGRITY","PASS - SUPPORT VERIFIED")))</f>
        <v/>
      </c>
      <c r="T197" s="21" t="inlineStr">
        <is>
          <t>skip/offer registers; named justification PDFs</t>
        </is>
      </c>
    </row>
    <row r="198">
      <c r="A198" s="17">
        <f>'Src_Skips'!A198</f>
        <v/>
      </c>
      <c r="B198" s="17">
        <f>'Src_Skips'!B198</f>
        <v/>
      </c>
      <c r="C198" s="17">
        <f>'Src_Skips'!C198</f>
        <v/>
      </c>
      <c r="D198" s="17">
        <f>'Src_Skips'!D198</f>
        <v/>
      </c>
      <c r="E198" s="17">
        <f>IFERROR(INDEX('Src_Applicants'!$D$6:$D$2915,MATCH(D198,'Src_Applicants'!$A$6:$A$2915,0))&amp;" "&amp;INDEX('Src_Applicants'!$C$6:$C$2915,MATCH(D198,'Src_Applicants'!$A$6:$A$2915,0)),"NOT FOUND")</f>
        <v/>
      </c>
      <c r="F198" s="17">
        <f>'Src_Skips'!F198</f>
        <v/>
      </c>
      <c r="G198" s="17">
        <f>'Src_Skips'!G198</f>
        <v/>
      </c>
      <c r="H198" s="17">
        <f>'Src_Skips'!I198</f>
        <v/>
      </c>
      <c r="I198" s="17">
        <f>'Src_Skips'!K198</f>
        <v/>
      </c>
      <c r="J198" s="17">
        <f>IF(COUNTIFS('Evidence Register'!$P$6:$P$13,D198&amp;"|"&amp;TEXT(C198,"YYYY-MM-DD"),'Evidence Register'!$A$6:$A$13,"Skip file")&gt;0,"Y","N")</f>
        <v/>
      </c>
      <c r="K198" s="17">
        <f>IF(J198="Y",INDEX('Evidence Register'!$C$6:$C$13,MATCH(D198&amp;"|"&amp;TEXT(C198,"YYYY-MM-DD"),'Evidence Register'!$P$6:$P$13,0)),"")</f>
        <v/>
      </c>
      <c r="L198" s="17">
        <f>IF(J198="Y",INDEX('Evidence Register'!$E$6:$E$13,MATCH(D198&amp;"|"&amp;TEXT(C198,"YYYY-MM-DD"),'Evidence Register'!$P$6:$P$13,0)),"")</f>
        <v/>
      </c>
      <c r="M198" s="17">
        <f>IF(J198="Y",INDEX('Evidence Register'!$F$6:$F$13,MATCH(D198&amp;"|"&amp;TEXT(C198,"YYYY-MM-DD"),'Evidence Register'!$P$6:$P$13,0)),"")</f>
        <v/>
      </c>
      <c r="N198" s="17">
        <f>IF(J198="Y",INDEX('Evidence Register'!$G$6:$G$13,MATCH(D198&amp;"|"&amp;TEXT(C198,"YYYY-MM-DD"),'Evidence Register'!$P$6:$P$13,0)),"")</f>
        <v/>
      </c>
      <c r="O198" s="17">
        <f>IF(J198="Y",INDEX('Evidence Register'!$H$6:$H$13,MATCH(D198&amp;"|"&amp;TEXT(C198,"YYYY-MM-DD"),'Evidence Register'!$P$6:$P$13,0)),"")</f>
        <v/>
      </c>
      <c r="P198" s="17">
        <f>IF(J198="Y",INDEX('Evidence Register'!$I$6:$I$13,MATCH(D198&amp;"|"&amp;TEXT(C198,"YYYY-MM-DD"),'Evidence Register'!$P$6:$P$13,0)),"")</f>
        <v/>
      </c>
      <c r="Q198" s="17">
        <f>IF(COUNTIF('Src_Offers'!$A$6:$A$1138,B198)=1,"FOUND","MISSING")</f>
        <v/>
      </c>
      <c r="R198" s="17">
        <f>IF(J198="N","NOT TESTED",IF(AND(C198=L198,F198=M198,G198=N198,H198=O198),"MATCH","MISMATCH"))</f>
        <v/>
      </c>
      <c r="S198" s="17">
        <f>IF(J198="N","NOT INDEPENDENTLY VERIFIED - PDF NOT SUPPLIED",IF(P198="N","FAIL - COVER SHEET ONLY",IF(OR(Q198="MISSING",R198="MISMATCH"),"EXCEPTION - SUPPORT PRESENT / EVENT INTEGRITY","PASS - SUPPORT VERIFIED")))</f>
        <v/>
      </c>
      <c r="T198" s="17" t="inlineStr">
        <is>
          <t>skip/offer registers; named justification PDFs</t>
        </is>
      </c>
    </row>
    <row r="199">
      <c r="A199" s="21">
        <f>'Src_Skips'!A199</f>
        <v/>
      </c>
      <c r="B199" s="21">
        <f>'Src_Skips'!B199</f>
        <v/>
      </c>
      <c r="C199" s="21">
        <f>'Src_Skips'!C199</f>
        <v/>
      </c>
      <c r="D199" s="21">
        <f>'Src_Skips'!D199</f>
        <v/>
      </c>
      <c r="E199" s="21">
        <f>IFERROR(INDEX('Src_Applicants'!$D$6:$D$2915,MATCH(D199,'Src_Applicants'!$A$6:$A$2915,0))&amp;" "&amp;INDEX('Src_Applicants'!$C$6:$C$2915,MATCH(D199,'Src_Applicants'!$A$6:$A$2915,0)),"NOT FOUND")</f>
        <v/>
      </c>
      <c r="F199" s="21">
        <f>'Src_Skips'!F199</f>
        <v/>
      </c>
      <c r="G199" s="21">
        <f>'Src_Skips'!G199</f>
        <v/>
      </c>
      <c r="H199" s="21">
        <f>'Src_Skips'!I199</f>
        <v/>
      </c>
      <c r="I199" s="21">
        <f>'Src_Skips'!K199</f>
        <v/>
      </c>
      <c r="J199" s="21">
        <f>IF(COUNTIFS('Evidence Register'!$P$6:$P$13,D199&amp;"|"&amp;TEXT(C199,"YYYY-MM-DD"),'Evidence Register'!$A$6:$A$13,"Skip file")&gt;0,"Y","N")</f>
        <v/>
      </c>
      <c r="K199" s="21">
        <f>IF(J199="Y",INDEX('Evidence Register'!$C$6:$C$13,MATCH(D199&amp;"|"&amp;TEXT(C199,"YYYY-MM-DD"),'Evidence Register'!$P$6:$P$13,0)),"")</f>
        <v/>
      </c>
      <c r="L199" s="21">
        <f>IF(J199="Y",INDEX('Evidence Register'!$E$6:$E$13,MATCH(D199&amp;"|"&amp;TEXT(C199,"YYYY-MM-DD"),'Evidence Register'!$P$6:$P$13,0)),"")</f>
        <v/>
      </c>
      <c r="M199" s="21">
        <f>IF(J199="Y",INDEX('Evidence Register'!$F$6:$F$13,MATCH(D199&amp;"|"&amp;TEXT(C199,"YYYY-MM-DD"),'Evidence Register'!$P$6:$P$13,0)),"")</f>
        <v/>
      </c>
      <c r="N199" s="21">
        <f>IF(J199="Y",INDEX('Evidence Register'!$G$6:$G$13,MATCH(D199&amp;"|"&amp;TEXT(C199,"YYYY-MM-DD"),'Evidence Register'!$P$6:$P$13,0)),"")</f>
        <v/>
      </c>
      <c r="O199" s="21">
        <f>IF(J199="Y",INDEX('Evidence Register'!$H$6:$H$13,MATCH(D199&amp;"|"&amp;TEXT(C199,"YYYY-MM-DD"),'Evidence Register'!$P$6:$P$13,0)),"")</f>
        <v/>
      </c>
      <c r="P199" s="21">
        <f>IF(J199="Y",INDEX('Evidence Register'!$I$6:$I$13,MATCH(D199&amp;"|"&amp;TEXT(C199,"YYYY-MM-DD"),'Evidence Register'!$P$6:$P$13,0)),"")</f>
        <v/>
      </c>
      <c r="Q199" s="21">
        <f>IF(COUNTIF('Src_Offers'!$A$6:$A$1138,B199)=1,"FOUND","MISSING")</f>
        <v/>
      </c>
      <c r="R199" s="21">
        <f>IF(J199="N","NOT TESTED",IF(AND(C199=L199,F199=M199,G199=N199,H199=O199),"MATCH","MISMATCH"))</f>
        <v/>
      </c>
      <c r="S199" s="21">
        <f>IF(J199="N","NOT INDEPENDENTLY VERIFIED - PDF NOT SUPPLIED",IF(P199="N","FAIL - COVER SHEET ONLY",IF(OR(Q199="MISSING",R199="MISMATCH"),"EXCEPTION - SUPPORT PRESENT / EVENT INTEGRITY","PASS - SUPPORT VERIFIED")))</f>
        <v/>
      </c>
      <c r="T199" s="21" t="inlineStr">
        <is>
          <t>skip/offer registers; named justification PDFs</t>
        </is>
      </c>
    </row>
    <row r="200">
      <c r="A200" s="17">
        <f>'Src_Skips'!A200</f>
        <v/>
      </c>
      <c r="B200" s="17">
        <f>'Src_Skips'!B200</f>
        <v/>
      </c>
      <c r="C200" s="17">
        <f>'Src_Skips'!C200</f>
        <v/>
      </c>
      <c r="D200" s="17">
        <f>'Src_Skips'!D200</f>
        <v/>
      </c>
      <c r="E200" s="17">
        <f>IFERROR(INDEX('Src_Applicants'!$D$6:$D$2915,MATCH(D200,'Src_Applicants'!$A$6:$A$2915,0))&amp;" "&amp;INDEX('Src_Applicants'!$C$6:$C$2915,MATCH(D200,'Src_Applicants'!$A$6:$A$2915,0)),"NOT FOUND")</f>
        <v/>
      </c>
      <c r="F200" s="17">
        <f>'Src_Skips'!F200</f>
        <v/>
      </c>
      <c r="G200" s="17">
        <f>'Src_Skips'!G200</f>
        <v/>
      </c>
      <c r="H200" s="17">
        <f>'Src_Skips'!I200</f>
        <v/>
      </c>
      <c r="I200" s="17">
        <f>'Src_Skips'!K200</f>
        <v/>
      </c>
      <c r="J200" s="17">
        <f>IF(COUNTIFS('Evidence Register'!$P$6:$P$13,D200&amp;"|"&amp;TEXT(C200,"YYYY-MM-DD"),'Evidence Register'!$A$6:$A$13,"Skip file")&gt;0,"Y","N")</f>
        <v/>
      </c>
      <c r="K200" s="17">
        <f>IF(J200="Y",INDEX('Evidence Register'!$C$6:$C$13,MATCH(D200&amp;"|"&amp;TEXT(C200,"YYYY-MM-DD"),'Evidence Register'!$P$6:$P$13,0)),"")</f>
        <v/>
      </c>
      <c r="L200" s="17">
        <f>IF(J200="Y",INDEX('Evidence Register'!$E$6:$E$13,MATCH(D200&amp;"|"&amp;TEXT(C200,"YYYY-MM-DD"),'Evidence Register'!$P$6:$P$13,0)),"")</f>
        <v/>
      </c>
      <c r="M200" s="17">
        <f>IF(J200="Y",INDEX('Evidence Register'!$F$6:$F$13,MATCH(D200&amp;"|"&amp;TEXT(C200,"YYYY-MM-DD"),'Evidence Register'!$P$6:$P$13,0)),"")</f>
        <v/>
      </c>
      <c r="N200" s="17">
        <f>IF(J200="Y",INDEX('Evidence Register'!$G$6:$G$13,MATCH(D200&amp;"|"&amp;TEXT(C200,"YYYY-MM-DD"),'Evidence Register'!$P$6:$P$13,0)),"")</f>
        <v/>
      </c>
      <c r="O200" s="17">
        <f>IF(J200="Y",INDEX('Evidence Register'!$H$6:$H$13,MATCH(D200&amp;"|"&amp;TEXT(C200,"YYYY-MM-DD"),'Evidence Register'!$P$6:$P$13,0)),"")</f>
        <v/>
      </c>
      <c r="P200" s="17">
        <f>IF(J200="Y",INDEX('Evidence Register'!$I$6:$I$13,MATCH(D200&amp;"|"&amp;TEXT(C200,"YYYY-MM-DD"),'Evidence Register'!$P$6:$P$13,0)),"")</f>
        <v/>
      </c>
      <c r="Q200" s="17">
        <f>IF(COUNTIF('Src_Offers'!$A$6:$A$1138,B200)=1,"FOUND","MISSING")</f>
        <v/>
      </c>
      <c r="R200" s="17">
        <f>IF(J200="N","NOT TESTED",IF(AND(C200=L200,F200=M200,G200=N200,H200=O200),"MATCH","MISMATCH"))</f>
        <v/>
      </c>
      <c r="S200" s="17">
        <f>IF(J200="N","NOT INDEPENDENTLY VERIFIED - PDF NOT SUPPLIED",IF(P200="N","FAIL - COVER SHEET ONLY",IF(OR(Q200="MISSING",R200="MISMATCH"),"EXCEPTION - SUPPORT PRESENT / EVENT INTEGRITY","PASS - SUPPORT VERIFIED")))</f>
        <v/>
      </c>
      <c r="T200" s="17" t="inlineStr">
        <is>
          <t>skip/offer registers; named justification PDFs</t>
        </is>
      </c>
    </row>
    <row r="201">
      <c r="A201" s="21">
        <f>'Src_Skips'!A201</f>
        <v/>
      </c>
      <c r="B201" s="21">
        <f>'Src_Skips'!B201</f>
        <v/>
      </c>
      <c r="C201" s="21">
        <f>'Src_Skips'!C201</f>
        <v/>
      </c>
      <c r="D201" s="21">
        <f>'Src_Skips'!D201</f>
        <v/>
      </c>
      <c r="E201" s="21">
        <f>IFERROR(INDEX('Src_Applicants'!$D$6:$D$2915,MATCH(D201,'Src_Applicants'!$A$6:$A$2915,0))&amp;" "&amp;INDEX('Src_Applicants'!$C$6:$C$2915,MATCH(D201,'Src_Applicants'!$A$6:$A$2915,0)),"NOT FOUND")</f>
        <v/>
      </c>
      <c r="F201" s="21">
        <f>'Src_Skips'!F201</f>
        <v/>
      </c>
      <c r="G201" s="21">
        <f>'Src_Skips'!G201</f>
        <v/>
      </c>
      <c r="H201" s="21">
        <f>'Src_Skips'!I201</f>
        <v/>
      </c>
      <c r="I201" s="21">
        <f>'Src_Skips'!K201</f>
        <v/>
      </c>
      <c r="J201" s="21">
        <f>IF(COUNTIFS('Evidence Register'!$P$6:$P$13,D201&amp;"|"&amp;TEXT(C201,"YYYY-MM-DD"),'Evidence Register'!$A$6:$A$13,"Skip file")&gt;0,"Y","N")</f>
        <v/>
      </c>
      <c r="K201" s="21">
        <f>IF(J201="Y",INDEX('Evidence Register'!$C$6:$C$13,MATCH(D201&amp;"|"&amp;TEXT(C201,"YYYY-MM-DD"),'Evidence Register'!$P$6:$P$13,0)),"")</f>
        <v/>
      </c>
      <c r="L201" s="21">
        <f>IF(J201="Y",INDEX('Evidence Register'!$E$6:$E$13,MATCH(D201&amp;"|"&amp;TEXT(C201,"YYYY-MM-DD"),'Evidence Register'!$P$6:$P$13,0)),"")</f>
        <v/>
      </c>
      <c r="M201" s="21">
        <f>IF(J201="Y",INDEX('Evidence Register'!$F$6:$F$13,MATCH(D201&amp;"|"&amp;TEXT(C201,"YYYY-MM-DD"),'Evidence Register'!$P$6:$P$13,0)),"")</f>
        <v/>
      </c>
      <c r="N201" s="21">
        <f>IF(J201="Y",INDEX('Evidence Register'!$G$6:$G$13,MATCH(D201&amp;"|"&amp;TEXT(C201,"YYYY-MM-DD"),'Evidence Register'!$P$6:$P$13,0)),"")</f>
        <v/>
      </c>
      <c r="O201" s="21">
        <f>IF(J201="Y",INDEX('Evidence Register'!$H$6:$H$13,MATCH(D201&amp;"|"&amp;TEXT(C201,"YYYY-MM-DD"),'Evidence Register'!$P$6:$P$13,0)),"")</f>
        <v/>
      </c>
      <c r="P201" s="21">
        <f>IF(J201="Y",INDEX('Evidence Register'!$I$6:$I$13,MATCH(D201&amp;"|"&amp;TEXT(C201,"YYYY-MM-DD"),'Evidence Register'!$P$6:$P$13,0)),"")</f>
        <v/>
      </c>
      <c r="Q201" s="21">
        <f>IF(COUNTIF('Src_Offers'!$A$6:$A$1138,B201)=1,"FOUND","MISSING")</f>
        <v/>
      </c>
      <c r="R201" s="21">
        <f>IF(J201="N","NOT TESTED",IF(AND(C201=L201,F201=M201,G201=N201,H201=O201),"MATCH","MISMATCH"))</f>
        <v/>
      </c>
      <c r="S201" s="21">
        <f>IF(J201="N","NOT INDEPENDENTLY VERIFIED - PDF NOT SUPPLIED",IF(P201="N","FAIL - COVER SHEET ONLY",IF(OR(Q201="MISSING",R201="MISMATCH"),"EXCEPTION - SUPPORT PRESENT / EVENT INTEGRITY","PASS - SUPPORT VERIFIED")))</f>
        <v/>
      </c>
      <c r="T201" s="21" t="inlineStr">
        <is>
          <t>skip/offer registers; named justification PDFs</t>
        </is>
      </c>
    </row>
    <row r="202">
      <c r="A202" s="17">
        <f>'Src_Skips'!A202</f>
        <v/>
      </c>
      <c r="B202" s="17">
        <f>'Src_Skips'!B202</f>
        <v/>
      </c>
      <c r="C202" s="17">
        <f>'Src_Skips'!C202</f>
        <v/>
      </c>
      <c r="D202" s="17">
        <f>'Src_Skips'!D202</f>
        <v/>
      </c>
      <c r="E202" s="17">
        <f>IFERROR(INDEX('Src_Applicants'!$D$6:$D$2915,MATCH(D202,'Src_Applicants'!$A$6:$A$2915,0))&amp;" "&amp;INDEX('Src_Applicants'!$C$6:$C$2915,MATCH(D202,'Src_Applicants'!$A$6:$A$2915,0)),"NOT FOUND")</f>
        <v/>
      </c>
      <c r="F202" s="17">
        <f>'Src_Skips'!F202</f>
        <v/>
      </c>
      <c r="G202" s="17">
        <f>'Src_Skips'!G202</f>
        <v/>
      </c>
      <c r="H202" s="17">
        <f>'Src_Skips'!I202</f>
        <v/>
      </c>
      <c r="I202" s="17">
        <f>'Src_Skips'!K202</f>
        <v/>
      </c>
      <c r="J202" s="17">
        <f>IF(COUNTIFS('Evidence Register'!$P$6:$P$13,D202&amp;"|"&amp;TEXT(C202,"YYYY-MM-DD"),'Evidence Register'!$A$6:$A$13,"Skip file")&gt;0,"Y","N")</f>
        <v/>
      </c>
      <c r="K202" s="17">
        <f>IF(J202="Y",INDEX('Evidence Register'!$C$6:$C$13,MATCH(D202&amp;"|"&amp;TEXT(C202,"YYYY-MM-DD"),'Evidence Register'!$P$6:$P$13,0)),"")</f>
        <v/>
      </c>
      <c r="L202" s="17">
        <f>IF(J202="Y",INDEX('Evidence Register'!$E$6:$E$13,MATCH(D202&amp;"|"&amp;TEXT(C202,"YYYY-MM-DD"),'Evidence Register'!$P$6:$P$13,0)),"")</f>
        <v/>
      </c>
      <c r="M202" s="17">
        <f>IF(J202="Y",INDEX('Evidence Register'!$F$6:$F$13,MATCH(D202&amp;"|"&amp;TEXT(C202,"YYYY-MM-DD"),'Evidence Register'!$P$6:$P$13,0)),"")</f>
        <v/>
      </c>
      <c r="N202" s="17">
        <f>IF(J202="Y",INDEX('Evidence Register'!$G$6:$G$13,MATCH(D202&amp;"|"&amp;TEXT(C202,"YYYY-MM-DD"),'Evidence Register'!$P$6:$P$13,0)),"")</f>
        <v/>
      </c>
      <c r="O202" s="17">
        <f>IF(J202="Y",INDEX('Evidence Register'!$H$6:$H$13,MATCH(D202&amp;"|"&amp;TEXT(C202,"YYYY-MM-DD"),'Evidence Register'!$P$6:$P$13,0)),"")</f>
        <v/>
      </c>
      <c r="P202" s="17">
        <f>IF(J202="Y",INDEX('Evidence Register'!$I$6:$I$13,MATCH(D202&amp;"|"&amp;TEXT(C202,"YYYY-MM-DD"),'Evidence Register'!$P$6:$P$13,0)),"")</f>
        <v/>
      </c>
      <c r="Q202" s="17">
        <f>IF(COUNTIF('Src_Offers'!$A$6:$A$1138,B202)=1,"FOUND","MISSING")</f>
        <v/>
      </c>
      <c r="R202" s="17">
        <f>IF(J202="N","NOT TESTED",IF(AND(C202=L202,F202=M202,G202=N202,H202=O202),"MATCH","MISMATCH"))</f>
        <v/>
      </c>
      <c r="S202" s="17">
        <f>IF(J202="N","NOT INDEPENDENTLY VERIFIED - PDF NOT SUPPLIED",IF(P202="N","FAIL - COVER SHEET ONLY",IF(OR(Q202="MISSING",R202="MISMATCH"),"EXCEPTION - SUPPORT PRESENT / EVENT INTEGRITY","PASS - SUPPORT VERIFIED")))</f>
        <v/>
      </c>
      <c r="T202" s="17" t="inlineStr">
        <is>
          <t>skip/offer registers; named justification PDFs</t>
        </is>
      </c>
    </row>
    <row r="203">
      <c r="A203" s="21">
        <f>'Src_Skips'!A203</f>
        <v/>
      </c>
      <c r="B203" s="21">
        <f>'Src_Skips'!B203</f>
        <v/>
      </c>
      <c r="C203" s="21">
        <f>'Src_Skips'!C203</f>
        <v/>
      </c>
      <c r="D203" s="21">
        <f>'Src_Skips'!D203</f>
        <v/>
      </c>
      <c r="E203" s="21">
        <f>IFERROR(INDEX('Src_Applicants'!$D$6:$D$2915,MATCH(D203,'Src_Applicants'!$A$6:$A$2915,0))&amp;" "&amp;INDEX('Src_Applicants'!$C$6:$C$2915,MATCH(D203,'Src_Applicants'!$A$6:$A$2915,0)),"NOT FOUND")</f>
        <v/>
      </c>
      <c r="F203" s="21">
        <f>'Src_Skips'!F203</f>
        <v/>
      </c>
      <c r="G203" s="21">
        <f>'Src_Skips'!G203</f>
        <v/>
      </c>
      <c r="H203" s="21">
        <f>'Src_Skips'!I203</f>
        <v/>
      </c>
      <c r="I203" s="21">
        <f>'Src_Skips'!K203</f>
        <v/>
      </c>
      <c r="J203" s="21">
        <f>IF(COUNTIFS('Evidence Register'!$P$6:$P$13,D203&amp;"|"&amp;TEXT(C203,"YYYY-MM-DD"),'Evidence Register'!$A$6:$A$13,"Skip file")&gt;0,"Y","N")</f>
        <v/>
      </c>
      <c r="K203" s="21">
        <f>IF(J203="Y",INDEX('Evidence Register'!$C$6:$C$13,MATCH(D203&amp;"|"&amp;TEXT(C203,"YYYY-MM-DD"),'Evidence Register'!$P$6:$P$13,0)),"")</f>
        <v/>
      </c>
      <c r="L203" s="21">
        <f>IF(J203="Y",INDEX('Evidence Register'!$E$6:$E$13,MATCH(D203&amp;"|"&amp;TEXT(C203,"YYYY-MM-DD"),'Evidence Register'!$P$6:$P$13,0)),"")</f>
        <v/>
      </c>
      <c r="M203" s="21">
        <f>IF(J203="Y",INDEX('Evidence Register'!$F$6:$F$13,MATCH(D203&amp;"|"&amp;TEXT(C203,"YYYY-MM-DD"),'Evidence Register'!$P$6:$P$13,0)),"")</f>
        <v/>
      </c>
      <c r="N203" s="21">
        <f>IF(J203="Y",INDEX('Evidence Register'!$G$6:$G$13,MATCH(D203&amp;"|"&amp;TEXT(C203,"YYYY-MM-DD"),'Evidence Register'!$P$6:$P$13,0)),"")</f>
        <v/>
      </c>
      <c r="O203" s="21">
        <f>IF(J203="Y",INDEX('Evidence Register'!$H$6:$H$13,MATCH(D203&amp;"|"&amp;TEXT(C203,"YYYY-MM-DD"),'Evidence Register'!$P$6:$P$13,0)),"")</f>
        <v/>
      </c>
      <c r="P203" s="21">
        <f>IF(J203="Y",INDEX('Evidence Register'!$I$6:$I$13,MATCH(D203&amp;"|"&amp;TEXT(C203,"YYYY-MM-DD"),'Evidence Register'!$P$6:$P$13,0)),"")</f>
        <v/>
      </c>
      <c r="Q203" s="21">
        <f>IF(COUNTIF('Src_Offers'!$A$6:$A$1138,B203)=1,"FOUND","MISSING")</f>
        <v/>
      </c>
      <c r="R203" s="21">
        <f>IF(J203="N","NOT TESTED",IF(AND(C203=L203,F203=M203,G203=N203,H203=O203),"MATCH","MISMATCH"))</f>
        <v/>
      </c>
      <c r="S203" s="21">
        <f>IF(J203="N","NOT INDEPENDENTLY VERIFIED - PDF NOT SUPPLIED",IF(P203="N","FAIL - COVER SHEET ONLY",IF(OR(Q203="MISSING",R203="MISMATCH"),"EXCEPTION - SUPPORT PRESENT / EVENT INTEGRITY","PASS - SUPPORT VERIFIED")))</f>
        <v/>
      </c>
      <c r="T203" s="21" t="inlineStr">
        <is>
          <t>skip/offer registers; named justification PDFs</t>
        </is>
      </c>
    </row>
    <row r="204">
      <c r="A204" s="17">
        <f>'Src_Skips'!A204</f>
        <v/>
      </c>
      <c r="B204" s="17">
        <f>'Src_Skips'!B204</f>
        <v/>
      </c>
      <c r="C204" s="17">
        <f>'Src_Skips'!C204</f>
        <v/>
      </c>
      <c r="D204" s="17">
        <f>'Src_Skips'!D204</f>
        <v/>
      </c>
      <c r="E204" s="17">
        <f>IFERROR(INDEX('Src_Applicants'!$D$6:$D$2915,MATCH(D204,'Src_Applicants'!$A$6:$A$2915,0))&amp;" "&amp;INDEX('Src_Applicants'!$C$6:$C$2915,MATCH(D204,'Src_Applicants'!$A$6:$A$2915,0)),"NOT FOUND")</f>
        <v/>
      </c>
      <c r="F204" s="17">
        <f>'Src_Skips'!F204</f>
        <v/>
      </c>
      <c r="G204" s="17">
        <f>'Src_Skips'!G204</f>
        <v/>
      </c>
      <c r="H204" s="17">
        <f>'Src_Skips'!I204</f>
        <v/>
      </c>
      <c r="I204" s="17">
        <f>'Src_Skips'!K204</f>
        <v/>
      </c>
      <c r="J204" s="17">
        <f>IF(COUNTIFS('Evidence Register'!$P$6:$P$13,D204&amp;"|"&amp;TEXT(C204,"YYYY-MM-DD"),'Evidence Register'!$A$6:$A$13,"Skip file")&gt;0,"Y","N")</f>
        <v/>
      </c>
      <c r="K204" s="17">
        <f>IF(J204="Y",INDEX('Evidence Register'!$C$6:$C$13,MATCH(D204&amp;"|"&amp;TEXT(C204,"YYYY-MM-DD"),'Evidence Register'!$P$6:$P$13,0)),"")</f>
        <v/>
      </c>
      <c r="L204" s="17">
        <f>IF(J204="Y",INDEX('Evidence Register'!$E$6:$E$13,MATCH(D204&amp;"|"&amp;TEXT(C204,"YYYY-MM-DD"),'Evidence Register'!$P$6:$P$13,0)),"")</f>
        <v/>
      </c>
      <c r="M204" s="17">
        <f>IF(J204="Y",INDEX('Evidence Register'!$F$6:$F$13,MATCH(D204&amp;"|"&amp;TEXT(C204,"YYYY-MM-DD"),'Evidence Register'!$P$6:$P$13,0)),"")</f>
        <v/>
      </c>
      <c r="N204" s="17">
        <f>IF(J204="Y",INDEX('Evidence Register'!$G$6:$G$13,MATCH(D204&amp;"|"&amp;TEXT(C204,"YYYY-MM-DD"),'Evidence Register'!$P$6:$P$13,0)),"")</f>
        <v/>
      </c>
      <c r="O204" s="17">
        <f>IF(J204="Y",INDEX('Evidence Register'!$H$6:$H$13,MATCH(D204&amp;"|"&amp;TEXT(C204,"YYYY-MM-DD"),'Evidence Register'!$P$6:$P$13,0)),"")</f>
        <v/>
      </c>
      <c r="P204" s="17">
        <f>IF(J204="Y",INDEX('Evidence Register'!$I$6:$I$13,MATCH(D204&amp;"|"&amp;TEXT(C204,"YYYY-MM-DD"),'Evidence Register'!$P$6:$P$13,0)),"")</f>
        <v/>
      </c>
      <c r="Q204" s="17">
        <f>IF(COUNTIF('Src_Offers'!$A$6:$A$1138,B204)=1,"FOUND","MISSING")</f>
        <v/>
      </c>
      <c r="R204" s="17">
        <f>IF(J204="N","NOT TESTED",IF(AND(C204=L204,F204=M204,G204=N204,H204=O204),"MATCH","MISMATCH"))</f>
        <v/>
      </c>
      <c r="S204" s="17">
        <f>IF(J204="N","NOT INDEPENDENTLY VERIFIED - PDF NOT SUPPLIED",IF(P204="N","FAIL - COVER SHEET ONLY",IF(OR(Q204="MISSING",R204="MISMATCH"),"EXCEPTION - SUPPORT PRESENT / EVENT INTEGRITY","PASS - SUPPORT VERIFIED")))</f>
        <v/>
      </c>
      <c r="T204" s="17" t="inlineStr">
        <is>
          <t>skip/offer registers; named justification PDFs</t>
        </is>
      </c>
    </row>
    <row r="205">
      <c r="A205" s="21">
        <f>'Src_Skips'!A205</f>
        <v/>
      </c>
      <c r="B205" s="21">
        <f>'Src_Skips'!B205</f>
        <v/>
      </c>
      <c r="C205" s="21">
        <f>'Src_Skips'!C205</f>
        <v/>
      </c>
      <c r="D205" s="21">
        <f>'Src_Skips'!D205</f>
        <v/>
      </c>
      <c r="E205" s="21">
        <f>IFERROR(INDEX('Src_Applicants'!$D$6:$D$2915,MATCH(D205,'Src_Applicants'!$A$6:$A$2915,0))&amp;" "&amp;INDEX('Src_Applicants'!$C$6:$C$2915,MATCH(D205,'Src_Applicants'!$A$6:$A$2915,0)),"NOT FOUND")</f>
        <v/>
      </c>
      <c r="F205" s="21">
        <f>'Src_Skips'!F205</f>
        <v/>
      </c>
      <c r="G205" s="21">
        <f>'Src_Skips'!G205</f>
        <v/>
      </c>
      <c r="H205" s="21">
        <f>'Src_Skips'!I205</f>
        <v/>
      </c>
      <c r="I205" s="21">
        <f>'Src_Skips'!K205</f>
        <v/>
      </c>
      <c r="J205" s="21">
        <f>IF(COUNTIFS('Evidence Register'!$P$6:$P$13,D205&amp;"|"&amp;TEXT(C205,"YYYY-MM-DD"),'Evidence Register'!$A$6:$A$13,"Skip file")&gt;0,"Y","N")</f>
        <v/>
      </c>
      <c r="K205" s="21">
        <f>IF(J205="Y",INDEX('Evidence Register'!$C$6:$C$13,MATCH(D205&amp;"|"&amp;TEXT(C205,"YYYY-MM-DD"),'Evidence Register'!$P$6:$P$13,0)),"")</f>
        <v/>
      </c>
      <c r="L205" s="21">
        <f>IF(J205="Y",INDEX('Evidence Register'!$E$6:$E$13,MATCH(D205&amp;"|"&amp;TEXT(C205,"YYYY-MM-DD"),'Evidence Register'!$P$6:$P$13,0)),"")</f>
        <v/>
      </c>
      <c r="M205" s="21">
        <f>IF(J205="Y",INDEX('Evidence Register'!$F$6:$F$13,MATCH(D205&amp;"|"&amp;TEXT(C205,"YYYY-MM-DD"),'Evidence Register'!$P$6:$P$13,0)),"")</f>
        <v/>
      </c>
      <c r="N205" s="21">
        <f>IF(J205="Y",INDEX('Evidence Register'!$G$6:$G$13,MATCH(D205&amp;"|"&amp;TEXT(C205,"YYYY-MM-DD"),'Evidence Register'!$P$6:$P$13,0)),"")</f>
        <v/>
      </c>
      <c r="O205" s="21">
        <f>IF(J205="Y",INDEX('Evidence Register'!$H$6:$H$13,MATCH(D205&amp;"|"&amp;TEXT(C205,"YYYY-MM-DD"),'Evidence Register'!$P$6:$P$13,0)),"")</f>
        <v/>
      </c>
      <c r="P205" s="21">
        <f>IF(J205="Y",INDEX('Evidence Register'!$I$6:$I$13,MATCH(D205&amp;"|"&amp;TEXT(C205,"YYYY-MM-DD"),'Evidence Register'!$P$6:$P$13,0)),"")</f>
        <v/>
      </c>
      <c r="Q205" s="21">
        <f>IF(COUNTIF('Src_Offers'!$A$6:$A$1138,B205)=1,"FOUND","MISSING")</f>
        <v/>
      </c>
      <c r="R205" s="21">
        <f>IF(J205="N","NOT TESTED",IF(AND(C205=L205,F205=M205,G205=N205,H205=O205),"MATCH","MISMATCH"))</f>
        <v/>
      </c>
      <c r="S205" s="21">
        <f>IF(J205="N","NOT INDEPENDENTLY VERIFIED - PDF NOT SUPPLIED",IF(P205="N","FAIL - COVER SHEET ONLY",IF(OR(Q205="MISSING",R205="MISMATCH"),"EXCEPTION - SUPPORT PRESENT / EVENT INTEGRITY","PASS - SUPPORT VERIFIED")))</f>
        <v/>
      </c>
      <c r="T205" s="21" t="inlineStr">
        <is>
          <t>skip/offer registers; named justification PDFs</t>
        </is>
      </c>
    </row>
    <row r="206">
      <c r="A206" s="17">
        <f>'Src_Skips'!A206</f>
        <v/>
      </c>
      <c r="B206" s="17">
        <f>'Src_Skips'!B206</f>
        <v/>
      </c>
      <c r="C206" s="17">
        <f>'Src_Skips'!C206</f>
        <v/>
      </c>
      <c r="D206" s="17">
        <f>'Src_Skips'!D206</f>
        <v/>
      </c>
      <c r="E206" s="17">
        <f>IFERROR(INDEX('Src_Applicants'!$D$6:$D$2915,MATCH(D206,'Src_Applicants'!$A$6:$A$2915,0))&amp;" "&amp;INDEX('Src_Applicants'!$C$6:$C$2915,MATCH(D206,'Src_Applicants'!$A$6:$A$2915,0)),"NOT FOUND")</f>
        <v/>
      </c>
      <c r="F206" s="17">
        <f>'Src_Skips'!F206</f>
        <v/>
      </c>
      <c r="G206" s="17">
        <f>'Src_Skips'!G206</f>
        <v/>
      </c>
      <c r="H206" s="17">
        <f>'Src_Skips'!I206</f>
        <v/>
      </c>
      <c r="I206" s="17">
        <f>'Src_Skips'!K206</f>
        <v/>
      </c>
      <c r="J206" s="17">
        <f>IF(COUNTIFS('Evidence Register'!$P$6:$P$13,D206&amp;"|"&amp;TEXT(C206,"YYYY-MM-DD"),'Evidence Register'!$A$6:$A$13,"Skip file")&gt;0,"Y","N")</f>
        <v/>
      </c>
      <c r="K206" s="17">
        <f>IF(J206="Y",INDEX('Evidence Register'!$C$6:$C$13,MATCH(D206&amp;"|"&amp;TEXT(C206,"YYYY-MM-DD"),'Evidence Register'!$P$6:$P$13,0)),"")</f>
        <v/>
      </c>
      <c r="L206" s="17">
        <f>IF(J206="Y",INDEX('Evidence Register'!$E$6:$E$13,MATCH(D206&amp;"|"&amp;TEXT(C206,"YYYY-MM-DD"),'Evidence Register'!$P$6:$P$13,0)),"")</f>
        <v/>
      </c>
      <c r="M206" s="17">
        <f>IF(J206="Y",INDEX('Evidence Register'!$F$6:$F$13,MATCH(D206&amp;"|"&amp;TEXT(C206,"YYYY-MM-DD"),'Evidence Register'!$P$6:$P$13,0)),"")</f>
        <v/>
      </c>
      <c r="N206" s="17">
        <f>IF(J206="Y",INDEX('Evidence Register'!$G$6:$G$13,MATCH(D206&amp;"|"&amp;TEXT(C206,"YYYY-MM-DD"),'Evidence Register'!$P$6:$P$13,0)),"")</f>
        <v/>
      </c>
      <c r="O206" s="17">
        <f>IF(J206="Y",INDEX('Evidence Register'!$H$6:$H$13,MATCH(D206&amp;"|"&amp;TEXT(C206,"YYYY-MM-DD"),'Evidence Register'!$P$6:$P$13,0)),"")</f>
        <v/>
      </c>
      <c r="P206" s="17">
        <f>IF(J206="Y",INDEX('Evidence Register'!$I$6:$I$13,MATCH(D206&amp;"|"&amp;TEXT(C206,"YYYY-MM-DD"),'Evidence Register'!$P$6:$P$13,0)),"")</f>
        <v/>
      </c>
      <c r="Q206" s="17">
        <f>IF(COUNTIF('Src_Offers'!$A$6:$A$1138,B206)=1,"FOUND","MISSING")</f>
        <v/>
      </c>
      <c r="R206" s="17">
        <f>IF(J206="N","NOT TESTED",IF(AND(C206=L206,F206=M206,G206=N206,H206=O206),"MATCH","MISMATCH"))</f>
        <v/>
      </c>
      <c r="S206" s="17">
        <f>IF(J206="N","NOT INDEPENDENTLY VERIFIED - PDF NOT SUPPLIED",IF(P206="N","FAIL - COVER SHEET ONLY",IF(OR(Q206="MISSING",R206="MISMATCH"),"EXCEPTION - SUPPORT PRESENT / EVENT INTEGRITY","PASS - SUPPORT VERIFIED")))</f>
        <v/>
      </c>
      <c r="T206" s="17" t="inlineStr">
        <is>
          <t>skip/offer registers; named justification PDFs</t>
        </is>
      </c>
    </row>
    <row r="207">
      <c r="A207" s="21">
        <f>'Src_Skips'!A207</f>
        <v/>
      </c>
      <c r="B207" s="21">
        <f>'Src_Skips'!B207</f>
        <v/>
      </c>
      <c r="C207" s="21">
        <f>'Src_Skips'!C207</f>
        <v/>
      </c>
      <c r="D207" s="21">
        <f>'Src_Skips'!D207</f>
        <v/>
      </c>
      <c r="E207" s="21">
        <f>IFERROR(INDEX('Src_Applicants'!$D$6:$D$2915,MATCH(D207,'Src_Applicants'!$A$6:$A$2915,0))&amp;" "&amp;INDEX('Src_Applicants'!$C$6:$C$2915,MATCH(D207,'Src_Applicants'!$A$6:$A$2915,0)),"NOT FOUND")</f>
        <v/>
      </c>
      <c r="F207" s="21">
        <f>'Src_Skips'!F207</f>
        <v/>
      </c>
      <c r="G207" s="21">
        <f>'Src_Skips'!G207</f>
        <v/>
      </c>
      <c r="H207" s="21">
        <f>'Src_Skips'!I207</f>
        <v/>
      </c>
      <c r="I207" s="21">
        <f>'Src_Skips'!K207</f>
        <v/>
      </c>
      <c r="J207" s="21">
        <f>IF(COUNTIFS('Evidence Register'!$P$6:$P$13,D207&amp;"|"&amp;TEXT(C207,"YYYY-MM-DD"),'Evidence Register'!$A$6:$A$13,"Skip file")&gt;0,"Y","N")</f>
        <v/>
      </c>
      <c r="K207" s="21">
        <f>IF(J207="Y",INDEX('Evidence Register'!$C$6:$C$13,MATCH(D207&amp;"|"&amp;TEXT(C207,"YYYY-MM-DD"),'Evidence Register'!$P$6:$P$13,0)),"")</f>
        <v/>
      </c>
      <c r="L207" s="21">
        <f>IF(J207="Y",INDEX('Evidence Register'!$E$6:$E$13,MATCH(D207&amp;"|"&amp;TEXT(C207,"YYYY-MM-DD"),'Evidence Register'!$P$6:$P$13,0)),"")</f>
        <v/>
      </c>
      <c r="M207" s="21">
        <f>IF(J207="Y",INDEX('Evidence Register'!$F$6:$F$13,MATCH(D207&amp;"|"&amp;TEXT(C207,"YYYY-MM-DD"),'Evidence Register'!$P$6:$P$13,0)),"")</f>
        <v/>
      </c>
      <c r="N207" s="21">
        <f>IF(J207="Y",INDEX('Evidence Register'!$G$6:$G$13,MATCH(D207&amp;"|"&amp;TEXT(C207,"YYYY-MM-DD"),'Evidence Register'!$P$6:$P$13,0)),"")</f>
        <v/>
      </c>
      <c r="O207" s="21">
        <f>IF(J207="Y",INDEX('Evidence Register'!$H$6:$H$13,MATCH(D207&amp;"|"&amp;TEXT(C207,"YYYY-MM-DD"),'Evidence Register'!$P$6:$P$13,0)),"")</f>
        <v/>
      </c>
      <c r="P207" s="21">
        <f>IF(J207="Y",INDEX('Evidence Register'!$I$6:$I$13,MATCH(D207&amp;"|"&amp;TEXT(C207,"YYYY-MM-DD"),'Evidence Register'!$P$6:$P$13,0)),"")</f>
        <v/>
      </c>
      <c r="Q207" s="21">
        <f>IF(COUNTIF('Src_Offers'!$A$6:$A$1138,B207)=1,"FOUND","MISSING")</f>
        <v/>
      </c>
      <c r="R207" s="21">
        <f>IF(J207="N","NOT TESTED",IF(AND(C207=L207,F207=M207,G207=N207,H207=O207),"MATCH","MISMATCH"))</f>
        <v/>
      </c>
      <c r="S207" s="21">
        <f>IF(J207="N","NOT INDEPENDENTLY VERIFIED - PDF NOT SUPPLIED",IF(P207="N","FAIL - COVER SHEET ONLY",IF(OR(Q207="MISSING",R207="MISMATCH"),"EXCEPTION - SUPPORT PRESENT / EVENT INTEGRITY","PASS - SUPPORT VERIFIED")))</f>
        <v/>
      </c>
      <c r="T207" s="21" t="inlineStr">
        <is>
          <t>skip/offer registers; named justification PDFs</t>
        </is>
      </c>
    </row>
    <row r="208">
      <c r="A208" s="17">
        <f>'Src_Skips'!A208</f>
        <v/>
      </c>
      <c r="B208" s="17">
        <f>'Src_Skips'!B208</f>
        <v/>
      </c>
      <c r="C208" s="17">
        <f>'Src_Skips'!C208</f>
        <v/>
      </c>
      <c r="D208" s="17">
        <f>'Src_Skips'!D208</f>
        <v/>
      </c>
      <c r="E208" s="17">
        <f>IFERROR(INDEX('Src_Applicants'!$D$6:$D$2915,MATCH(D208,'Src_Applicants'!$A$6:$A$2915,0))&amp;" "&amp;INDEX('Src_Applicants'!$C$6:$C$2915,MATCH(D208,'Src_Applicants'!$A$6:$A$2915,0)),"NOT FOUND")</f>
        <v/>
      </c>
      <c r="F208" s="17">
        <f>'Src_Skips'!F208</f>
        <v/>
      </c>
      <c r="G208" s="17">
        <f>'Src_Skips'!G208</f>
        <v/>
      </c>
      <c r="H208" s="17">
        <f>'Src_Skips'!I208</f>
        <v/>
      </c>
      <c r="I208" s="17">
        <f>'Src_Skips'!K208</f>
        <v/>
      </c>
      <c r="J208" s="17">
        <f>IF(COUNTIFS('Evidence Register'!$P$6:$P$13,D208&amp;"|"&amp;TEXT(C208,"YYYY-MM-DD"),'Evidence Register'!$A$6:$A$13,"Skip file")&gt;0,"Y","N")</f>
        <v/>
      </c>
      <c r="K208" s="17">
        <f>IF(J208="Y",INDEX('Evidence Register'!$C$6:$C$13,MATCH(D208&amp;"|"&amp;TEXT(C208,"YYYY-MM-DD"),'Evidence Register'!$P$6:$P$13,0)),"")</f>
        <v/>
      </c>
      <c r="L208" s="17">
        <f>IF(J208="Y",INDEX('Evidence Register'!$E$6:$E$13,MATCH(D208&amp;"|"&amp;TEXT(C208,"YYYY-MM-DD"),'Evidence Register'!$P$6:$P$13,0)),"")</f>
        <v/>
      </c>
      <c r="M208" s="17">
        <f>IF(J208="Y",INDEX('Evidence Register'!$F$6:$F$13,MATCH(D208&amp;"|"&amp;TEXT(C208,"YYYY-MM-DD"),'Evidence Register'!$P$6:$P$13,0)),"")</f>
        <v/>
      </c>
      <c r="N208" s="17">
        <f>IF(J208="Y",INDEX('Evidence Register'!$G$6:$G$13,MATCH(D208&amp;"|"&amp;TEXT(C208,"YYYY-MM-DD"),'Evidence Register'!$P$6:$P$13,0)),"")</f>
        <v/>
      </c>
      <c r="O208" s="17">
        <f>IF(J208="Y",INDEX('Evidence Register'!$H$6:$H$13,MATCH(D208&amp;"|"&amp;TEXT(C208,"YYYY-MM-DD"),'Evidence Register'!$P$6:$P$13,0)),"")</f>
        <v/>
      </c>
      <c r="P208" s="17">
        <f>IF(J208="Y",INDEX('Evidence Register'!$I$6:$I$13,MATCH(D208&amp;"|"&amp;TEXT(C208,"YYYY-MM-DD"),'Evidence Register'!$P$6:$P$13,0)),"")</f>
        <v/>
      </c>
      <c r="Q208" s="17">
        <f>IF(COUNTIF('Src_Offers'!$A$6:$A$1138,B208)=1,"FOUND","MISSING")</f>
        <v/>
      </c>
      <c r="R208" s="17">
        <f>IF(J208="N","NOT TESTED",IF(AND(C208=L208,F208=M208,G208=N208,H208=O208),"MATCH","MISMATCH"))</f>
        <v/>
      </c>
      <c r="S208" s="17">
        <f>IF(J208="N","NOT INDEPENDENTLY VERIFIED - PDF NOT SUPPLIED",IF(P208="N","FAIL - COVER SHEET ONLY",IF(OR(Q208="MISSING",R208="MISMATCH"),"EXCEPTION - SUPPORT PRESENT / EVENT INTEGRITY","PASS - SUPPORT VERIFIED")))</f>
        <v/>
      </c>
      <c r="T208" s="17" t="inlineStr">
        <is>
          <t>skip/offer registers; named justification PDFs</t>
        </is>
      </c>
    </row>
    <row r="209">
      <c r="A209" s="21">
        <f>'Src_Skips'!A209</f>
        <v/>
      </c>
      <c r="B209" s="21">
        <f>'Src_Skips'!B209</f>
        <v/>
      </c>
      <c r="C209" s="21">
        <f>'Src_Skips'!C209</f>
        <v/>
      </c>
      <c r="D209" s="21">
        <f>'Src_Skips'!D209</f>
        <v/>
      </c>
      <c r="E209" s="21">
        <f>IFERROR(INDEX('Src_Applicants'!$D$6:$D$2915,MATCH(D209,'Src_Applicants'!$A$6:$A$2915,0))&amp;" "&amp;INDEX('Src_Applicants'!$C$6:$C$2915,MATCH(D209,'Src_Applicants'!$A$6:$A$2915,0)),"NOT FOUND")</f>
        <v/>
      </c>
      <c r="F209" s="21">
        <f>'Src_Skips'!F209</f>
        <v/>
      </c>
      <c r="G209" s="21">
        <f>'Src_Skips'!G209</f>
        <v/>
      </c>
      <c r="H209" s="21">
        <f>'Src_Skips'!I209</f>
        <v/>
      </c>
      <c r="I209" s="21">
        <f>'Src_Skips'!K209</f>
        <v/>
      </c>
      <c r="J209" s="21">
        <f>IF(COUNTIFS('Evidence Register'!$P$6:$P$13,D209&amp;"|"&amp;TEXT(C209,"YYYY-MM-DD"),'Evidence Register'!$A$6:$A$13,"Skip file")&gt;0,"Y","N")</f>
        <v/>
      </c>
      <c r="K209" s="21">
        <f>IF(J209="Y",INDEX('Evidence Register'!$C$6:$C$13,MATCH(D209&amp;"|"&amp;TEXT(C209,"YYYY-MM-DD"),'Evidence Register'!$P$6:$P$13,0)),"")</f>
        <v/>
      </c>
      <c r="L209" s="21">
        <f>IF(J209="Y",INDEX('Evidence Register'!$E$6:$E$13,MATCH(D209&amp;"|"&amp;TEXT(C209,"YYYY-MM-DD"),'Evidence Register'!$P$6:$P$13,0)),"")</f>
        <v/>
      </c>
      <c r="M209" s="21">
        <f>IF(J209="Y",INDEX('Evidence Register'!$F$6:$F$13,MATCH(D209&amp;"|"&amp;TEXT(C209,"YYYY-MM-DD"),'Evidence Register'!$P$6:$P$13,0)),"")</f>
        <v/>
      </c>
      <c r="N209" s="21">
        <f>IF(J209="Y",INDEX('Evidence Register'!$G$6:$G$13,MATCH(D209&amp;"|"&amp;TEXT(C209,"YYYY-MM-DD"),'Evidence Register'!$P$6:$P$13,0)),"")</f>
        <v/>
      </c>
      <c r="O209" s="21">
        <f>IF(J209="Y",INDEX('Evidence Register'!$H$6:$H$13,MATCH(D209&amp;"|"&amp;TEXT(C209,"YYYY-MM-DD"),'Evidence Register'!$P$6:$P$13,0)),"")</f>
        <v/>
      </c>
      <c r="P209" s="21">
        <f>IF(J209="Y",INDEX('Evidence Register'!$I$6:$I$13,MATCH(D209&amp;"|"&amp;TEXT(C209,"YYYY-MM-DD"),'Evidence Register'!$P$6:$P$13,0)),"")</f>
        <v/>
      </c>
      <c r="Q209" s="21">
        <f>IF(COUNTIF('Src_Offers'!$A$6:$A$1138,B209)=1,"FOUND","MISSING")</f>
        <v/>
      </c>
      <c r="R209" s="21">
        <f>IF(J209="N","NOT TESTED",IF(AND(C209=L209,F209=M209,G209=N209,H209=O209),"MATCH","MISMATCH"))</f>
        <v/>
      </c>
      <c r="S209" s="21">
        <f>IF(J209="N","NOT INDEPENDENTLY VERIFIED - PDF NOT SUPPLIED",IF(P209="N","FAIL - COVER SHEET ONLY",IF(OR(Q209="MISSING",R209="MISMATCH"),"EXCEPTION - SUPPORT PRESENT / EVENT INTEGRITY","PASS - SUPPORT VERIFIED")))</f>
        <v/>
      </c>
      <c r="T209" s="21" t="inlineStr">
        <is>
          <t>skip/offer registers; named justification PDFs</t>
        </is>
      </c>
    </row>
    <row r="210">
      <c r="A210" s="17">
        <f>'Src_Skips'!A210</f>
        <v/>
      </c>
      <c r="B210" s="17">
        <f>'Src_Skips'!B210</f>
        <v/>
      </c>
      <c r="C210" s="17">
        <f>'Src_Skips'!C210</f>
        <v/>
      </c>
      <c r="D210" s="17">
        <f>'Src_Skips'!D210</f>
        <v/>
      </c>
      <c r="E210" s="17">
        <f>IFERROR(INDEX('Src_Applicants'!$D$6:$D$2915,MATCH(D210,'Src_Applicants'!$A$6:$A$2915,0))&amp;" "&amp;INDEX('Src_Applicants'!$C$6:$C$2915,MATCH(D210,'Src_Applicants'!$A$6:$A$2915,0)),"NOT FOUND")</f>
        <v/>
      </c>
      <c r="F210" s="17">
        <f>'Src_Skips'!F210</f>
        <v/>
      </c>
      <c r="G210" s="17">
        <f>'Src_Skips'!G210</f>
        <v/>
      </c>
      <c r="H210" s="17">
        <f>'Src_Skips'!I210</f>
        <v/>
      </c>
      <c r="I210" s="17">
        <f>'Src_Skips'!K210</f>
        <v/>
      </c>
      <c r="J210" s="17">
        <f>IF(COUNTIFS('Evidence Register'!$P$6:$P$13,D210&amp;"|"&amp;TEXT(C210,"YYYY-MM-DD"),'Evidence Register'!$A$6:$A$13,"Skip file")&gt;0,"Y","N")</f>
        <v/>
      </c>
      <c r="K210" s="17">
        <f>IF(J210="Y",INDEX('Evidence Register'!$C$6:$C$13,MATCH(D210&amp;"|"&amp;TEXT(C210,"YYYY-MM-DD"),'Evidence Register'!$P$6:$P$13,0)),"")</f>
        <v/>
      </c>
      <c r="L210" s="17">
        <f>IF(J210="Y",INDEX('Evidence Register'!$E$6:$E$13,MATCH(D210&amp;"|"&amp;TEXT(C210,"YYYY-MM-DD"),'Evidence Register'!$P$6:$P$13,0)),"")</f>
        <v/>
      </c>
      <c r="M210" s="17">
        <f>IF(J210="Y",INDEX('Evidence Register'!$F$6:$F$13,MATCH(D210&amp;"|"&amp;TEXT(C210,"YYYY-MM-DD"),'Evidence Register'!$P$6:$P$13,0)),"")</f>
        <v/>
      </c>
      <c r="N210" s="17">
        <f>IF(J210="Y",INDEX('Evidence Register'!$G$6:$G$13,MATCH(D210&amp;"|"&amp;TEXT(C210,"YYYY-MM-DD"),'Evidence Register'!$P$6:$P$13,0)),"")</f>
        <v/>
      </c>
      <c r="O210" s="17">
        <f>IF(J210="Y",INDEX('Evidence Register'!$H$6:$H$13,MATCH(D210&amp;"|"&amp;TEXT(C210,"YYYY-MM-DD"),'Evidence Register'!$P$6:$P$13,0)),"")</f>
        <v/>
      </c>
      <c r="P210" s="17">
        <f>IF(J210="Y",INDEX('Evidence Register'!$I$6:$I$13,MATCH(D210&amp;"|"&amp;TEXT(C210,"YYYY-MM-DD"),'Evidence Register'!$P$6:$P$13,0)),"")</f>
        <v/>
      </c>
      <c r="Q210" s="17">
        <f>IF(COUNTIF('Src_Offers'!$A$6:$A$1138,B210)=1,"FOUND","MISSING")</f>
        <v/>
      </c>
      <c r="R210" s="17">
        <f>IF(J210="N","NOT TESTED",IF(AND(C210=L210,F210=M210,G210=N210,H210=O210),"MATCH","MISMATCH"))</f>
        <v/>
      </c>
      <c r="S210" s="17">
        <f>IF(J210="N","NOT INDEPENDENTLY VERIFIED - PDF NOT SUPPLIED",IF(P210="N","FAIL - COVER SHEET ONLY",IF(OR(Q210="MISSING",R210="MISMATCH"),"EXCEPTION - SUPPORT PRESENT / EVENT INTEGRITY","PASS - SUPPORT VERIFIED")))</f>
        <v/>
      </c>
      <c r="T210" s="17" t="inlineStr">
        <is>
          <t>skip/offer registers; named justification PDFs</t>
        </is>
      </c>
    </row>
    <row r="211">
      <c r="A211" s="21">
        <f>'Src_Skips'!A211</f>
        <v/>
      </c>
      <c r="B211" s="21">
        <f>'Src_Skips'!B211</f>
        <v/>
      </c>
      <c r="C211" s="21">
        <f>'Src_Skips'!C211</f>
        <v/>
      </c>
      <c r="D211" s="21">
        <f>'Src_Skips'!D211</f>
        <v/>
      </c>
      <c r="E211" s="21">
        <f>IFERROR(INDEX('Src_Applicants'!$D$6:$D$2915,MATCH(D211,'Src_Applicants'!$A$6:$A$2915,0))&amp;" "&amp;INDEX('Src_Applicants'!$C$6:$C$2915,MATCH(D211,'Src_Applicants'!$A$6:$A$2915,0)),"NOT FOUND")</f>
        <v/>
      </c>
      <c r="F211" s="21">
        <f>'Src_Skips'!F211</f>
        <v/>
      </c>
      <c r="G211" s="21">
        <f>'Src_Skips'!G211</f>
        <v/>
      </c>
      <c r="H211" s="21">
        <f>'Src_Skips'!I211</f>
        <v/>
      </c>
      <c r="I211" s="21">
        <f>'Src_Skips'!K211</f>
        <v/>
      </c>
      <c r="J211" s="21">
        <f>IF(COUNTIFS('Evidence Register'!$P$6:$P$13,D211&amp;"|"&amp;TEXT(C211,"YYYY-MM-DD"),'Evidence Register'!$A$6:$A$13,"Skip file")&gt;0,"Y","N")</f>
        <v/>
      </c>
      <c r="K211" s="21">
        <f>IF(J211="Y",INDEX('Evidence Register'!$C$6:$C$13,MATCH(D211&amp;"|"&amp;TEXT(C211,"YYYY-MM-DD"),'Evidence Register'!$P$6:$P$13,0)),"")</f>
        <v/>
      </c>
      <c r="L211" s="21">
        <f>IF(J211="Y",INDEX('Evidence Register'!$E$6:$E$13,MATCH(D211&amp;"|"&amp;TEXT(C211,"YYYY-MM-DD"),'Evidence Register'!$P$6:$P$13,0)),"")</f>
        <v/>
      </c>
      <c r="M211" s="21">
        <f>IF(J211="Y",INDEX('Evidence Register'!$F$6:$F$13,MATCH(D211&amp;"|"&amp;TEXT(C211,"YYYY-MM-DD"),'Evidence Register'!$P$6:$P$13,0)),"")</f>
        <v/>
      </c>
      <c r="N211" s="21">
        <f>IF(J211="Y",INDEX('Evidence Register'!$G$6:$G$13,MATCH(D211&amp;"|"&amp;TEXT(C211,"YYYY-MM-DD"),'Evidence Register'!$P$6:$P$13,0)),"")</f>
        <v/>
      </c>
      <c r="O211" s="21">
        <f>IF(J211="Y",INDEX('Evidence Register'!$H$6:$H$13,MATCH(D211&amp;"|"&amp;TEXT(C211,"YYYY-MM-DD"),'Evidence Register'!$P$6:$P$13,0)),"")</f>
        <v/>
      </c>
      <c r="P211" s="21">
        <f>IF(J211="Y",INDEX('Evidence Register'!$I$6:$I$13,MATCH(D211&amp;"|"&amp;TEXT(C211,"YYYY-MM-DD"),'Evidence Register'!$P$6:$P$13,0)),"")</f>
        <v/>
      </c>
      <c r="Q211" s="21">
        <f>IF(COUNTIF('Src_Offers'!$A$6:$A$1138,B211)=1,"FOUND","MISSING")</f>
        <v/>
      </c>
      <c r="R211" s="21">
        <f>IF(J211="N","NOT TESTED",IF(AND(C211=L211,F211=M211,G211=N211,H211=O211),"MATCH","MISMATCH"))</f>
        <v/>
      </c>
      <c r="S211" s="21">
        <f>IF(J211="N","NOT INDEPENDENTLY VERIFIED - PDF NOT SUPPLIED",IF(P211="N","FAIL - COVER SHEET ONLY",IF(OR(Q211="MISSING",R211="MISMATCH"),"EXCEPTION - SUPPORT PRESENT / EVENT INTEGRITY","PASS - SUPPORT VERIFIED")))</f>
        <v/>
      </c>
      <c r="T211" s="21" t="inlineStr">
        <is>
          <t>skip/offer registers; named justification PDFs</t>
        </is>
      </c>
    </row>
    <row r="212">
      <c r="A212" s="17">
        <f>'Src_Skips'!A212</f>
        <v/>
      </c>
      <c r="B212" s="17">
        <f>'Src_Skips'!B212</f>
        <v/>
      </c>
      <c r="C212" s="17">
        <f>'Src_Skips'!C212</f>
        <v/>
      </c>
      <c r="D212" s="17">
        <f>'Src_Skips'!D212</f>
        <v/>
      </c>
      <c r="E212" s="17">
        <f>IFERROR(INDEX('Src_Applicants'!$D$6:$D$2915,MATCH(D212,'Src_Applicants'!$A$6:$A$2915,0))&amp;" "&amp;INDEX('Src_Applicants'!$C$6:$C$2915,MATCH(D212,'Src_Applicants'!$A$6:$A$2915,0)),"NOT FOUND")</f>
        <v/>
      </c>
      <c r="F212" s="17">
        <f>'Src_Skips'!F212</f>
        <v/>
      </c>
      <c r="G212" s="17">
        <f>'Src_Skips'!G212</f>
        <v/>
      </c>
      <c r="H212" s="17">
        <f>'Src_Skips'!I212</f>
        <v/>
      </c>
      <c r="I212" s="17">
        <f>'Src_Skips'!K212</f>
        <v/>
      </c>
      <c r="J212" s="17">
        <f>IF(COUNTIFS('Evidence Register'!$P$6:$P$13,D212&amp;"|"&amp;TEXT(C212,"YYYY-MM-DD"),'Evidence Register'!$A$6:$A$13,"Skip file")&gt;0,"Y","N")</f>
        <v/>
      </c>
      <c r="K212" s="17">
        <f>IF(J212="Y",INDEX('Evidence Register'!$C$6:$C$13,MATCH(D212&amp;"|"&amp;TEXT(C212,"YYYY-MM-DD"),'Evidence Register'!$P$6:$P$13,0)),"")</f>
        <v/>
      </c>
      <c r="L212" s="17">
        <f>IF(J212="Y",INDEX('Evidence Register'!$E$6:$E$13,MATCH(D212&amp;"|"&amp;TEXT(C212,"YYYY-MM-DD"),'Evidence Register'!$P$6:$P$13,0)),"")</f>
        <v/>
      </c>
      <c r="M212" s="17">
        <f>IF(J212="Y",INDEX('Evidence Register'!$F$6:$F$13,MATCH(D212&amp;"|"&amp;TEXT(C212,"YYYY-MM-DD"),'Evidence Register'!$P$6:$P$13,0)),"")</f>
        <v/>
      </c>
      <c r="N212" s="17">
        <f>IF(J212="Y",INDEX('Evidence Register'!$G$6:$G$13,MATCH(D212&amp;"|"&amp;TEXT(C212,"YYYY-MM-DD"),'Evidence Register'!$P$6:$P$13,0)),"")</f>
        <v/>
      </c>
      <c r="O212" s="17">
        <f>IF(J212="Y",INDEX('Evidence Register'!$H$6:$H$13,MATCH(D212&amp;"|"&amp;TEXT(C212,"YYYY-MM-DD"),'Evidence Register'!$P$6:$P$13,0)),"")</f>
        <v/>
      </c>
      <c r="P212" s="17">
        <f>IF(J212="Y",INDEX('Evidence Register'!$I$6:$I$13,MATCH(D212&amp;"|"&amp;TEXT(C212,"YYYY-MM-DD"),'Evidence Register'!$P$6:$P$13,0)),"")</f>
        <v/>
      </c>
      <c r="Q212" s="17">
        <f>IF(COUNTIF('Src_Offers'!$A$6:$A$1138,B212)=1,"FOUND","MISSING")</f>
        <v/>
      </c>
      <c r="R212" s="17">
        <f>IF(J212="N","NOT TESTED",IF(AND(C212=L212,F212=M212,G212=N212,H212=O212),"MATCH","MISMATCH"))</f>
        <v/>
      </c>
      <c r="S212" s="17">
        <f>IF(J212="N","NOT INDEPENDENTLY VERIFIED - PDF NOT SUPPLIED",IF(P212="N","FAIL - COVER SHEET ONLY",IF(OR(Q212="MISSING",R212="MISMATCH"),"EXCEPTION - SUPPORT PRESENT / EVENT INTEGRITY","PASS - SUPPORT VERIFIED")))</f>
        <v/>
      </c>
      <c r="T212" s="17" t="inlineStr">
        <is>
          <t>skip/offer registers; named justification PDFs</t>
        </is>
      </c>
    </row>
    <row r="213">
      <c r="A213" s="21">
        <f>'Src_Skips'!A213</f>
        <v/>
      </c>
      <c r="B213" s="21">
        <f>'Src_Skips'!B213</f>
        <v/>
      </c>
      <c r="C213" s="21">
        <f>'Src_Skips'!C213</f>
        <v/>
      </c>
      <c r="D213" s="21">
        <f>'Src_Skips'!D213</f>
        <v/>
      </c>
      <c r="E213" s="21">
        <f>IFERROR(INDEX('Src_Applicants'!$D$6:$D$2915,MATCH(D213,'Src_Applicants'!$A$6:$A$2915,0))&amp;" "&amp;INDEX('Src_Applicants'!$C$6:$C$2915,MATCH(D213,'Src_Applicants'!$A$6:$A$2915,0)),"NOT FOUND")</f>
        <v/>
      </c>
      <c r="F213" s="21">
        <f>'Src_Skips'!F213</f>
        <v/>
      </c>
      <c r="G213" s="21">
        <f>'Src_Skips'!G213</f>
        <v/>
      </c>
      <c r="H213" s="21">
        <f>'Src_Skips'!I213</f>
        <v/>
      </c>
      <c r="I213" s="21">
        <f>'Src_Skips'!K213</f>
        <v/>
      </c>
      <c r="J213" s="21">
        <f>IF(COUNTIFS('Evidence Register'!$P$6:$P$13,D213&amp;"|"&amp;TEXT(C213,"YYYY-MM-DD"),'Evidence Register'!$A$6:$A$13,"Skip file")&gt;0,"Y","N")</f>
        <v/>
      </c>
      <c r="K213" s="21">
        <f>IF(J213="Y",INDEX('Evidence Register'!$C$6:$C$13,MATCH(D213&amp;"|"&amp;TEXT(C213,"YYYY-MM-DD"),'Evidence Register'!$P$6:$P$13,0)),"")</f>
        <v/>
      </c>
      <c r="L213" s="21">
        <f>IF(J213="Y",INDEX('Evidence Register'!$E$6:$E$13,MATCH(D213&amp;"|"&amp;TEXT(C213,"YYYY-MM-DD"),'Evidence Register'!$P$6:$P$13,0)),"")</f>
        <v/>
      </c>
      <c r="M213" s="21">
        <f>IF(J213="Y",INDEX('Evidence Register'!$F$6:$F$13,MATCH(D213&amp;"|"&amp;TEXT(C213,"YYYY-MM-DD"),'Evidence Register'!$P$6:$P$13,0)),"")</f>
        <v/>
      </c>
      <c r="N213" s="21">
        <f>IF(J213="Y",INDEX('Evidence Register'!$G$6:$G$13,MATCH(D213&amp;"|"&amp;TEXT(C213,"YYYY-MM-DD"),'Evidence Register'!$P$6:$P$13,0)),"")</f>
        <v/>
      </c>
      <c r="O213" s="21">
        <f>IF(J213="Y",INDEX('Evidence Register'!$H$6:$H$13,MATCH(D213&amp;"|"&amp;TEXT(C213,"YYYY-MM-DD"),'Evidence Register'!$P$6:$P$13,0)),"")</f>
        <v/>
      </c>
      <c r="P213" s="21">
        <f>IF(J213="Y",INDEX('Evidence Register'!$I$6:$I$13,MATCH(D213&amp;"|"&amp;TEXT(C213,"YYYY-MM-DD"),'Evidence Register'!$P$6:$P$13,0)),"")</f>
        <v/>
      </c>
      <c r="Q213" s="21">
        <f>IF(COUNTIF('Src_Offers'!$A$6:$A$1138,B213)=1,"FOUND","MISSING")</f>
        <v/>
      </c>
      <c r="R213" s="21">
        <f>IF(J213="N","NOT TESTED",IF(AND(C213=L213,F213=M213,G213=N213,H213=O213),"MATCH","MISMATCH"))</f>
        <v/>
      </c>
      <c r="S213" s="21">
        <f>IF(J213="N","NOT INDEPENDENTLY VERIFIED - PDF NOT SUPPLIED",IF(P213="N","FAIL - COVER SHEET ONLY",IF(OR(Q213="MISSING",R213="MISMATCH"),"EXCEPTION - SUPPORT PRESENT / EVENT INTEGRITY","PASS - SUPPORT VERIFIED")))</f>
        <v/>
      </c>
      <c r="T213" s="21" t="inlineStr">
        <is>
          <t>skip/offer registers; named justification PDFs</t>
        </is>
      </c>
    </row>
    <row r="214">
      <c r="A214" s="17">
        <f>'Src_Skips'!A214</f>
        <v/>
      </c>
      <c r="B214" s="17">
        <f>'Src_Skips'!B214</f>
        <v/>
      </c>
      <c r="C214" s="17">
        <f>'Src_Skips'!C214</f>
        <v/>
      </c>
      <c r="D214" s="17">
        <f>'Src_Skips'!D214</f>
        <v/>
      </c>
      <c r="E214" s="17">
        <f>IFERROR(INDEX('Src_Applicants'!$D$6:$D$2915,MATCH(D214,'Src_Applicants'!$A$6:$A$2915,0))&amp;" "&amp;INDEX('Src_Applicants'!$C$6:$C$2915,MATCH(D214,'Src_Applicants'!$A$6:$A$2915,0)),"NOT FOUND")</f>
        <v/>
      </c>
      <c r="F214" s="17">
        <f>'Src_Skips'!F214</f>
        <v/>
      </c>
      <c r="G214" s="17">
        <f>'Src_Skips'!G214</f>
        <v/>
      </c>
      <c r="H214" s="17">
        <f>'Src_Skips'!I214</f>
        <v/>
      </c>
      <c r="I214" s="17">
        <f>'Src_Skips'!K214</f>
        <v/>
      </c>
      <c r="J214" s="17">
        <f>IF(COUNTIFS('Evidence Register'!$P$6:$P$13,D214&amp;"|"&amp;TEXT(C214,"YYYY-MM-DD"),'Evidence Register'!$A$6:$A$13,"Skip file")&gt;0,"Y","N")</f>
        <v/>
      </c>
      <c r="K214" s="17">
        <f>IF(J214="Y",INDEX('Evidence Register'!$C$6:$C$13,MATCH(D214&amp;"|"&amp;TEXT(C214,"YYYY-MM-DD"),'Evidence Register'!$P$6:$P$13,0)),"")</f>
        <v/>
      </c>
      <c r="L214" s="17">
        <f>IF(J214="Y",INDEX('Evidence Register'!$E$6:$E$13,MATCH(D214&amp;"|"&amp;TEXT(C214,"YYYY-MM-DD"),'Evidence Register'!$P$6:$P$13,0)),"")</f>
        <v/>
      </c>
      <c r="M214" s="17">
        <f>IF(J214="Y",INDEX('Evidence Register'!$F$6:$F$13,MATCH(D214&amp;"|"&amp;TEXT(C214,"YYYY-MM-DD"),'Evidence Register'!$P$6:$P$13,0)),"")</f>
        <v/>
      </c>
      <c r="N214" s="17">
        <f>IF(J214="Y",INDEX('Evidence Register'!$G$6:$G$13,MATCH(D214&amp;"|"&amp;TEXT(C214,"YYYY-MM-DD"),'Evidence Register'!$P$6:$P$13,0)),"")</f>
        <v/>
      </c>
      <c r="O214" s="17">
        <f>IF(J214="Y",INDEX('Evidence Register'!$H$6:$H$13,MATCH(D214&amp;"|"&amp;TEXT(C214,"YYYY-MM-DD"),'Evidence Register'!$P$6:$P$13,0)),"")</f>
        <v/>
      </c>
      <c r="P214" s="17">
        <f>IF(J214="Y",INDEX('Evidence Register'!$I$6:$I$13,MATCH(D214&amp;"|"&amp;TEXT(C214,"YYYY-MM-DD"),'Evidence Register'!$P$6:$P$13,0)),"")</f>
        <v/>
      </c>
      <c r="Q214" s="17">
        <f>IF(COUNTIF('Src_Offers'!$A$6:$A$1138,B214)=1,"FOUND","MISSING")</f>
        <v/>
      </c>
      <c r="R214" s="17">
        <f>IF(J214="N","NOT TESTED",IF(AND(C214=L214,F214=M214,G214=N214,H214=O214),"MATCH","MISMATCH"))</f>
        <v/>
      </c>
      <c r="S214" s="17">
        <f>IF(J214="N","NOT INDEPENDENTLY VERIFIED - PDF NOT SUPPLIED",IF(P214="N","FAIL - COVER SHEET ONLY",IF(OR(Q214="MISSING",R214="MISMATCH"),"EXCEPTION - SUPPORT PRESENT / EVENT INTEGRITY","PASS - SUPPORT VERIFIED")))</f>
        <v/>
      </c>
      <c r="T214" s="17" t="inlineStr">
        <is>
          <t>skip/offer registers; named justification PDFs</t>
        </is>
      </c>
    </row>
    <row r="215">
      <c r="A215" s="21">
        <f>'Src_Skips'!A215</f>
        <v/>
      </c>
      <c r="B215" s="21">
        <f>'Src_Skips'!B215</f>
        <v/>
      </c>
      <c r="C215" s="21">
        <f>'Src_Skips'!C215</f>
        <v/>
      </c>
      <c r="D215" s="21">
        <f>'Src_Skips'!D215</f>
        <v/>
      </c>
      <c r="E215" s="21">
        <f>IFERROR(INDEX('Src_Applicants'!$D$6:$D$2915,MATCH(D215,'Src_Applicants'!$A$6:$A$2915,0))&amp;" "&amp;INDEX('Src_Applicants'!$C$6:$C$2915,MATCH(D215,'Src_Applicants'!$A$6:$A$2915,0)),"NOT FOUND")</f>
        <v/>
      </c>
      <c r="F215" s="21">
        <f>'Src_Skips'!F215</f>
        <v/>
      </c>
      <c r="G215" s="21">
        <f>'Src_Skips'!G215</f>
        <v/>
      </c>
      <c r="H215" s="21">
        <f>'Src_Skips'!I215</f>
        <v/>
      </c>
      <c r="I215" s="21">
        <f>'Src_Skips'!K215</f>
        <v/>
      </c>
      <c r="J215" s="21">
        <f>IF(COUNTIFS('Evidence Register'!$P$6:$P$13,D215&amp;"|"&amp;TEXT(C215,"YYYY-MM-DD"),'Evidence Register'!$A$6:$A$13,"Skip file")&gt;0,"Y","N")</f>
        <v/>
      </c>
      <c r="K215" s="21">
        <f>IF(J215="Y",INDEX('Evidence Register'!$C$6:$C$13,MATCH(D215&amp;"|"&amp;TEXT(C215,"YYYY-MM-DD"),'Evidence Register'!$P$6:$P$13,0)),"")</f>
        <v/>
      </c>
      <c r="L215" s="21">
        <f>IF(J215="Y",INDEX('Evidence Register'!$E$6:$E$13,MATCH(D215&amp;"|"&amp;TEXT(C215,"YYYY-MM-DD"),'Evidence Register'!$P$6:$P$13,0)),"")</f>
        <v/>
      </c>
      <c r="M215" s="21">
        <f>IF(J215="Y",INDEX('Evidence Register'!$F$6:$F$13,MATCH(D215&amp;"|"&amp;TEXT(C215,"YYYY-MM-DD"),'Evidence Register'!$P$6:$P$13,0)),"")</f>
        <v/>
      </c>
      <c r="N215" s="21">
        <f>IF(J215="Y",INDEX('Evidence Register'!$G$6:$G$13,MATCH(D215&amp;"|"&amp;TEXT(C215,"YYYY-MM-DD"),'Evidence Register'!$P$6:$P$13,0)),"")</f>
        <v/>
      </c>
      <c r="O215" s="21">
        <f>IF(J215="Y",INDEX('Evidence Register'!$H$6:$H$13,MATCH(D215&amp;"|"&amp;TEXT(C215,"YYYY-MM-DD"),'Evidence Register'!$P$6:$P$13,0)),"")</f>
        <v/>
      </c>
      <c r="P215" s="21">
        <f>IF(J215="Y",INDEX('Evidence Register'!$I$6:$I$13,MATCH(D215&amp;"|"&amp;TEXT(C215,"YYYY-MM-DD"),'Evidence Register'!$P$6:$P$13,0)),"")</f>
        <v/>
      </c>
      <c r="Q215" s="21">
        <f>IF(COUNTIF('Src_Offers'!$A$6:$A$1138,B215)=1,"FOUND","MISSING")</f>
        <v/>
      </c>
      <c r="R215" s="21">
        <f>IF(J215="N","NOT TESTED",IF(AND(C215=L215,F215=M215,G215=N215,H215=O215),"MATCH","MISMATCH"))</f>
        <v/>
      </c>
      <c r="S215" s="21">
        <f>IF(J215="N","NOT INDEPENDENTLY VERIFIED - PDF NOT SUPPLIED",IF(P215="N","FAIL - COVER SHEET ONLY",IF(OR(Q215="MISSING",R215="MISMATCH"),"EXCEPTION - SUPPORT PRESENT / EVENT INTEGRITY","PASS - SUPPORT VERIFIED")))</f>
        <v/>
      </c>
      <c r="T215" s="21" t="inlineStr">
        <is>
          <t>skip/offer registers; named justification PDFs</t>
        </is>
      </c>
    </row>
    <row r="216">
      <c r="A216" s="17">
        <f>'Src_Skips'!A216</f>
        <v/>
      </c>
      <c r="B216" s="17">
        <f>'Src_Skips'!B216</f>
        <v/>
      </c>
      <c r="C216" s="17">
        <f>'Src_Skips'!C216</f>
        <v/>
      </c>
      <c r="D216" s="17">
        <f>'Src_Skips'!D216</f>
        <v/>
      </c>
      <c r="E216" s="17">
        <f>IFERROR(INDEX('Src_Applicants'!$D$6:$D$2915,MATCH(D216,'Src_Applicants'!$A$6:$A$2915,0))&amp;" "&amp;INDEX('Src_Applicants'!$C$6:$C$2915,MATCH(D216,'Src_Applicants'!$A$6:$A$2915,0)),"NOT FOUND")</f>
        <v/>
      </c>
      <c r="F216" s="17">
        <f>'Src_Skips'!F216</f>
        <v/>
      </c>
      <c r="G216" s="17">
        <f>'Src_Skips'!G216</f>
        <v/>
      </c>
      <c r="H216" s="17">
        <f>'Src_Skips'!I216</f>
        <v/>
      </c>
      <c r="I216" s="17">
        <f>'Src_Skips'!K216</f>
        <v/>
      </c>
      <c r="J216" s="17">
        <f>IF(COUNTIFS('Evidence Register'!$P$6:$P$13,D216&amp;"|"&amp;TEXT(C216,"YYYY-MM-DD"),'Evidence Register'!$A$6:$A$13,"Skip file")&gt;0,"Y","N")</f>
        <v/>
      </c>
      <c r="K216" s="17">
        <f>IF(J216="Y",INDEX('Evidence Register'!$C$6:$C$13,MATCH(D216&amp;"|"&amp;TEXT(C216,"YYYY-MM-DD"),'Evidence Register'!$P$6:$P$13,0)),"")</f>
        <v/>
      </c>
      <c r="L216" s="17">
        <f>IF(J216="Y",INDEX('Evidence Register'!$E$6:$E$13,MATCH(D216&amp;"|"&amp;TEXT(C216,"YYYY-MM-DD"),'Evidence Register'!$P$6:$P$13,0)),"")</f>
        <v/>
      </c>
      <c r="M216" s="17">
        <f>IF(J216="Y",INDEX('Evidence Register'!$F$6:$F$13,MATCH(D216&amp;"|"&amp;TEXT(C216,"YYYY-MM-DD"),'Evidence Register'!$P$6:$P$13,0)),"")</f>
        <v/>
      </c>
      <c r="N216" s="17">
        <f>IF(J216="Y",INDEX('Evidence Register'!$G$6:$G$13,MATCH(D216&amp;"|"&amp;TEXT(C216,"YYYY-MM-DD"),'Evidence Register'!$P$6:$P$13,0)),"")</f>
        <v/>
      </c>
      <c r="O216" s="17">
        <f>IF(J216="Y",INDEX('Evidence Register'!$H$6:$H$13,MATCH(D216&amp;"|"&amp;TEXT(C216,"YYYY-MM-DD"),'Evidence Register'!$P$6:$P$13,0)),"")</f>
        <v/>
      </c>
      <c r="P216" s="17">
        <f>IF(J216="Y",INDEX('Evidence Register'!$I$6:$I$13,MATCH(D216&amp;"|"&amp;TEXT(C216,"YYYY-MM-DD"),'Evidence Register'!$P$6:$P$13,0)),"")</f>
        <v/>
      </c>
      <c r="Q216" s="17">
        <f>IF(COUNTIF('Src_Offers'!$A$6:$A$1138,B216)=1,"FOUND","MISSING")</f>
        <v/>
      </c>
      <c r="R216" s="17">
        <f>IF(J216="N","NOT TESTED",IF(AND(C216=L216,F216=M216,G216=N216,H216=O216),"MATCH","MISMATCH"))</f>
        <v/>
      </c>
      <c r="S216" s="17">
        <f>IF(J216="N","NOT INDEPENDENTLY VERIFIED - PDF NOT SUPPLIED",IF(P216="N","FAIL - COVER SHEET ONLY",IF(OR(Q216="MISSING",R216="MISMATCH"),"EXCEPTION - SUPPORT PRESENT / EVENT INTEGRITY","PASS - SUPPORT VERIFIED")))</f>
        <v/>
      </c>
      <c r="T216" s="17" t="inlineStr">
        <is>
          <t>skip/offer registers; named justification PDFs</t>
        </is>
      </c>
    </row>
    <row r="217">
      <c r="A217" s="21">
        <f>'Src_Skips'!A217</f>
        <v/>
      </c>
      <c r="B217" s="21">
        <f>'Src_Skips'!B217</f>
        <v/>
      </c>
      <c r="C217" s="21">
        <f>'Src_Skips'!C217</f>
        <v/>
      </c>
      <c r="D217" s="21">
        <f>'Src_Skips'!D217</f>
        <v/>
      </c>
      <c r="E217" s="21">
        <f>IFERROR(INDEX('Src_Applicants'!$D$6:$D$2915,MATCH(D217,'Src_Applicants'!$A$6:$A$2915,0))&amp;" "&amp;INDEX('Src_Applicants'!$C$6:$C$2915,MATCH(D217,'Src_Applicants'!$A$6:$A$2915,0)),"NOT FOUND")</f>
        <v/>
      </c>
      <c r="F217" s="21">
        <f>'Src_Skips'!F217</f>
        <v/>
      </c>
      <c r="G217" s="21">
        <f>'Src_Skips'!G217</f>
        <v/>
      </c>
      <c r="H217" s="21">
        <f>'Src_Skips'!I217</f>
        <v/>
      </c>
      <c r="I217" s="21">
        <f>'Src_Skips'!K217</f>
        <v/>
      </c>
      <c r="J217" s="21">
        <f>IF(COUNTIFS('Evidence Register'!$P$6:$P$13,D217&amp;"|"&amp;TEXT(C217,"YYYY-MM-DD"),'Evidence Register'!$A$6:$A$13,"Skip file")&gt;0,"Y","N")</f>
        <v/>
      </c>
      <c r="K217" s="21">
        <f>IF(J217="Y",INDEX('Evidence Register'!$C$6:$C$13,MATCH(D217&amp;"|"&amp;TEXT(C217,"YYYY-MM-DD"),'Evidence Register'!$P$6:$P$13,0)),"")</f>
        <v/>
      </c>
      <c r="L217" s="21">
        <f>IF(J217="Y",INDEX('Evidence Register'!$E$6:$E$13,MATCH(D217&amp;"|"&amp;TEXT(C217,"YYYY-MM-DD"),'Evidence Register'!$P$6:$P$13,0)),"")</f>
        <v/>
      </c>
      <c r="M217" s="21">
        <f>IF(J217="Y",INDEX('Evidence Register'!$F$6:$F$13,MATCH(D217&amp;"|"&amp;TEXT(C217,"YYYY-MM-DD"),'Evidence Register'!$P$6:$P$13,0)),"")</f>
        <v/>
      </c>
      <c r="N217" s="21">
        <f>IF(J217="Y",INDEX('Evidence Register'!$G$6:$G$13,MATCH(D217&amp;"|"&amp;TEXT(C217,"YYYY-MM-DD"),'Evidence Register'!$P$6:$P$13,0)),"")</f>
        <v/>
      </c>
      <c r="O217" s="21">
        <f>IF(J217="Y",INDEX('Evidence Register'!$H$6:$H$13,MATCH(D217&amp;"|"&amp;TEXT(C217,"YYYY-MM-DD"),'Evidence Register'!$P$6:$P$13,0)),"")</f>
        <v/>
      </c>
      <c r="P217" s="21">
        <f>IF(J217="Y",INDEX('Evidence Register'!$I$6:$I$13,MATCH(D217&amp;"|"&amp;TEXT(C217,"YYYY-MM-DD"),'Evidence Register'!$P$6:$P$13,0)),"")</f>
        <v/>
      </c>
      <c r="Q217" s="21">
        <f>IF(COUNTIF('Src_Offers'!$A$6:$A$1138,B217)=1,"FOUND","MISSING")</f>
        <v/>
      </c>
      <c r="R217" s="21">
        <f>IF(J217="N","NOT TESTED",IF(AND(C217=L217,F217=M217,G217=N217,H217=O217),"MATCH","MISMATCH"))</f>
        <v/>
      </c>
      <c r="S217" s="21">
        <f>IF(J217="N","NOT INDEPENDENTLY VERIFIED - PDF NOT SUPPLIED",IF(P217="N","FAIL - COVER SHEET ONLY",IF(OR(Q217="MISSING",R217="MISMATCH"),"EXCEPTION - SUPPORT PRESENT / EVENT INTEGRITY","PASS - SUPPORT VERIFIED")))</f>
        <v/>
      </c>
      <c r="T217" s="21" t="inlineStr">
        <is>
          <t>skip/offer registers; named justification PDFs</t>
        </is>
      </c>
    </row>
    <row r="218">
      <c r="A218" s="17">
        <f>'Src_Skips'!A218</f>
        <v/>
      </c>
      <c r="B218" s="17">
        <f>'Src_Skips'!B218</f>
        <v/>
      </c>
      <c r="C218" s="17">
        <f>'Src_Skips'!C218</f>
        <v/>
      </c>
      <c r="D218" s="17">
        <f>'Src_Skips'!D218</f>
        <v/>
      </c>
      <c r="E218" s="17">
        <f>IFERROR(INDEX('Src_Applicants'!$D$6:$D$2915,MATCH(D218,'Src_Applicants'!$A$6:$A$2915,0))&amp;" "&amp;INDEX('Src_Applicants'!$C$6:$C$2915,MATCH(D218,'Src_Applicants'!$A$6:$A$2915,0)),"NOT FOUND")</f>
        <v/>
      </c>
      <c r="F218" s="17">
        <f>'Src_Skips'!F218</f>
        <v/>
      </c>
      <c r="G218" s="17">
        <f>'Src_Skips'!G218</f>
        <v/>
      </c>
      <c r="H218" s="17">
        <f>'Src_Skips'!I218</f>
        <v/>
      </c>
      <c r="I218" s="17">
        <f>'Src_Skips'!K218</f>
        <v/>
      </c>
      <c r="J218" s="17">
        <f>IF(COUNTIFS('Evidence Register'!$P$6:$P$13,D218&amp;"|"&amp;TEXT(C218,"YYYY-MM-DD"),'Evidence Register'!$A$6:$A$13,"Skip file")&gt;0,"Y","N")</f>
        <v/>
      </c>
      <c r="K218" s="17">
        <f>IF(J218="Y",INDEX('Evidence Register'!$C$6:$C$13,MATCH(D218&amp;"|"&amp;TEXT(C218,"YYYY-MM-DD"),'Evidence Register'!$P$6:$P$13,0)),"")</f>
        <v/>
      </c>
      <c r="L218" s="17">
        <f>IF(J218="Y",INDEX('Evidence Register'!$E$6:$E$13,MATCH(D218&amp;"|"&amp;TEXT(C218,"YYYY-MM-DD"),'Evidence Register'!$P$6:$P$13,0)),"")</f>
        <v/>
      </c>
      <c r="M218" s="17">
        <f>IF(J218="Y",INDEX('Evidence Register'!$F$6:$F$13,MATCH(D218&amp;"|"&amp;TEXT(C218,"YYYY-MM-DD"),'Evidence Register'!$P$6:$P$13,0)),"")</f>
        <v/>
      </c>
      <c r="N218" s="17">
        <f>IF(J218="Y",INDEX('Evidence Register'!$G$6:$G$13,MATCH(D218&amp;"|"&amp;TEXT(C218,"YYYY-MM-DD"),'Evidence Register'!$P$6:$P$13,0)),"")</f>
        <v/>
      </c>
      <c r="O218" s="17">
        <f>IF(J218="Y",INDEX('Evidence Register'!$H$6:$H$13,MATCH(D218&amp;"|"&amp;TEXT(C218,"YYYY-MM-DD"),'Evidence Register'!$P$6:$P$13,0)),"")</f>
        <v/>
      </c>
      <c r="P218" s="17">
        <f>IF(J218="Y",INDEX('Evidence Register'!$I$6:$I$13,MATCH(D218&amp;"|"&amp;TEXT(C218,"YYYY-MM-DD"),'Evidence Register'!$P$6:$P$13,0)),"")</f>
        <v/>
      </c>
      <c r="Q218" s="17">
        <f>IF(COUNTIF('Src_Offers'!$A$6:$A$1138,B218)=1,"FOUND","MISSING")</f>
        <v/>
      </c>
      <c r="R218" s="17">
        <f>IF(J218="N","NOT TESTED",IF(AND(C218=L218,F218=M218,G218=N218,H218=O218),"MATCH","MISMATCH"))</f>
        <v/>
      </c>
      <c r="S218" s="17">
        <f>IF(J218="N","NOT INDEPENDENTLY VERIFIED - PDF NOT SUPPLIED",IF(P218="N","FAIL - COVER SHEET ONLY",IF(OR(Q218="MISSING",R218="MISMATCH"),"EXCEPTION - SUPPORT PRESENT / EVENT INTEGRITY","PASS - SUPPORT VERIFIED")))</f>
        <v/>
      </c>
      <c r="T218" s="17" t="inlineStr">
        <is>
          <t>skip/offer registers; named justification PDFs</t>
        </is>
      </c>
    </row>
    <row r="219">
      <c r="A219" s="21">
        <f>'Src_Skips'!A219</f>
        <v/>
      </c>
      <c r="B219" s="21">
        <f>'Src_Skips'!B219</f>
        <v/>
      </c>
      <c r="C219" s="21">
        <f>'Src_Skips'!C219</f>
        <v/>
      </c>
      <c r="D219" s="21">
        <f>'Src_Skips'!D219</f>
        <v/>
      </c>
      <c r="E219" s="21">
        <f>IFERROR(INDEX('Src_Applicants'!$D$6:$D$2915,MATCH(D219,'Src_Applicants'!$A$6:$A$2915,0))&amp;" "&amp;INDEX('Src_Applicants'!$C$6:$C$2915,MATCH(D219,'Src_Applicants'!$A$6:$A$2915,0)),"NOT FOUND")</f>
        <v/>
      </c>
      <c r="F219" s="21">
        <f>'Src_Skips'!F219</f>
        <v/>
      </c>
      <c r="G219" s="21">
        <f>'Src_Skips'!G219</f>
        <v/>
      </c>
      <c r="H219" s="21">
        <f>'Src_Skips'!I219</f>
        <v/>
      </c>
      <c r="I219" s="21">
        <f>'Src_Skips'!K219</f>
        <v/>
      </c>
      <c r="J219" s="21">
        <f>IF(COUNTIFS('Evidence Register'!$P$6:$P$13,D219&amp;"|"&amp;TEXT(C219,"YYYY-MM-DD"),'Evidence Register'!$A$6:$A$13,"Skip file")&gt;0,"Y","N")</f>
        <v/>
      </c>
      <c r="K219" s="21">
        <f>IF(J219="Y",INDEX('Evidence Register'!$C$6:$C$13,MATCH(D219&amp;"|"&amp;TEXT(C219,"YYYY-MM-DD"),'Evidence Register'!$P$6:$P$13,0)),"")</f>
        <v/>
      </c>
      <c r="L219" s="21">
        <f>IF(J219="Y",INDEX('Evidence Register'!$E$6:$E$13,MATCH(D219&amp;"|"&amp;TEXT(C219,"YYYY-MM-DD"),'Evidence Register'!$P$6:$P$13,0)),"")</f>
        <v/>
      </c>
      <c r="M219" s="21">
        <f>IF(J219="Y",INDEX('Evidence Register'!$F$6:$F$13,MATCH(D219&amp;"|"&amp;TEXT(C219,"YYYY-MM-DD"),'Evidence Register'!$P$6:$P$13,0)),"")</f>
        <v/>
      </c>
      <c r="N219" s="21">
        <f>IF(J219="Y",INDEX('Evidence Register'!$G$6:$G$13,MATCH(D219&amp;"|"&amp;TEXT(C219,"YYYY-MM-DD"),'Evidence Register'!$P$6:$P$13,0)),"")</f>
        <v/>
      </c>
      <c r="O219" s="21">
        <f>IF(J219="Y",INDEX('Evidence Register'!$H$6:$H$13,MATCH(D219&amp;"|"&amp;TEXT(C219,"YYYY-MM-DD"),'Evidence Register'!$P$6:$P$13,0)),"")</f>
        <v/>
      </c>
      <c r="P219" s="21">
        <f>IF(J219="Y",INDEX('Evidence Register'!$I$6:$I$13,MATCH(D219&amp;"|"&amp;TEXT(C219,"YYYY-MM-DD"),'Evidence Register'!$P$6:$P$13,0)),"")</f>
        <v/>
      </c>
      <c r="Q219" s="21">
        <f>IF(COUNTIF('Src_Offers'!$A$6:$A$1138,B219)=1,"FOUND","MISSING")</f>
        <v/>
      </c>
      <c r="R219" s="21">
        <f>IF(J219="N","NOT TESTED",IF(AND(C219=L219,F219=M219,G219=N219,H219=O219),"MATCH","MISMATCH"))</f>
        <v/>
      </c>
      <c r="S219" s="21">
        <f>IF(J219="N","NOT INDEPENDENTLY VERIFIED - PDF NOT SUPPLIED",IF(P219="N","FAIL - COVER SHEET ONLY",IF(OR(Q219="MISSING",R219="MISMATCH"),"EXCEPTION - SUPPORT PRESENT / EVENT INTEGRITY","PASS - SUPPORT VERIFIED")))</f>
        <v/>
      </c>
      <c r="T219" s="21" t="inlineStr">
        <is>
          <t>skip/offer registers; named justification PDFs</t>
        </is>
      </c>
    </row>
    <row r="220">
      <c r="A220" s="17">
        <f>'Src_Skips'!A220</f>
        <v/>
      </c>
      <c r="B220" s="17">
        <f>'Src_Skips'!B220</f>
        <v/>
      </c>
      <c r="C220" s="17">
        <f>'Src_Skips'!C220</f>
        <v/>
      </c>
      <c r="D220" s="17">
        <f>'Src_Skips'!D220</f>
        <v/>
      </c>
      <c r="E220" s="17">
        <f>IFERROR(INDEX('Src_Applicants'!$D$6:$D$2915,MATCH(D220,'Src_Applicants'!$A$6:$A$2915,0))&amp;" "&amp;INDEX('Src_Applicants'!$C$6:$C$2915,MATCH(D220,'Src_Applicants'!$A$6:$A$2915,0)),"NOT FOUND")</f>
        <v/>
      </c>
      <c r="F220" s="17">
        <f>'Src_Skips'!F220</f>
        <v/>
      </c>
      <c r="G220" s="17">
        <f>'Src_Skips'!G220</f>
        <v/>
      </c>
      <c r="H220" s="17">
        <f>'Src_Skips'!I220</f>
        <v/>
      </c>
      <c r="I220" s="17">
        <f>'Src_Skips'!K220</f>
        <v/>
      </c>
      <c r="J220" s="17">
        <f>IF(COUNTIFS('Evidence Register'!$P$6:$P$13,D220&amp;"|"&amp;TEXT(C220,"YYYY-MM-DD"),'Evidence Register'!$A$6:$A$13,"Skip file")&gt;0,"Y","N")</f>
        <v/>
      </c>
      <c r="K220" s="17">
        <f>IF(J220="Y",INDEX('Evidence Register'!$C$6:$C$13,MATCH(D220&amp;"|"&amp;TEXT(C220,"YYYY-MM-DD"),'Evidence Register'!$P$6:$P$13,0)),"")</f>
        <v/>
      </c>
      <c r="L220" s="17">
        <f>IF(J220="Y",INDEX('Evidence Register'!$E$6:$E$13,MATCH(D220&amp;"|"&amp;TEXT(C220,"YYYY-MM-DD"),'Evidence Register'!$P$6:$P$13,0)),"")</f>
        <v/>
      </c>
      <c r="M220" s="17">
        <f>IF(J220="Y",INDEX('Evidence Register'!$F$6:$F$13,MATCH(D220&amp;"|"&amp;TEXT(C220,"YYYY-MM-DD"),'Evidence Register'!$P$6:$P$13,0)),"")</f>
        <v/>
      </c>
      <c r="N220" s="17">
        <f>IF(J220="Y",INDEX('Evidence Register'!$G$6:$G$13,MATCH(D220&amp;"|"&amp;TEXT(C220,"YYYY-MM-DD"),'Evidence Register'!$P$6:$P$13,0)),"")</f>
        <v/>
      </c>
      <c r="O220" s="17">
        <f>IF(J220="Y",INDEX('Evidence Register'!$H$6:$H$13,MATCH(D220&amp;"|"&amp;TEXT(C220,"YYYY-MM-DD"),'Evidence Register'!$P$6:$P$13,0)),"")</f>
        <v/>
      </c>
      <c r="P220" s="17">
        <f>IF(J220="Y",INDEX('Evidence Register'!$I$6:$I$13,MATCH(D220&amp;"|"&amp;TEXT(C220,"YYYY-MM-DD"),'Evidence Register'!$P$6:$P$13,0)),"")</f>
        <v/>
      </c>
      <c r="Q220" s="17">
        <f>IF(COUNTIF('Src_Offers'!$A$6:$A$1138,B220)=1,"FOUND","MISSING")</f>
        <v/>
      </c>
      <c r="R220" s="17">
        <f>IF(J220="N","NOT TESTED",IF(AND(C220=L220,F220=M220,G220=N220,H220=O220),"MATCH","MISMATCH"))</f>
        <v/>
      </c>
      <c r="S220" s="17">
        <f>IF(J220="N","NOT INDEPENDENTLY VERIFIED - PDF NOT SUPPLIED",IF(P220="N","FAIL - COVER SHEET ONLY",IF(OR(Q220="MISSING",R220="MISMATCH"),"EXCEPTION - SUPPORT PRESENT / EVENT INTEGRITY","PASS - SUPPORT VERIFIED")))</f>
        <v/>
      </c>
      <c r="T220" s="17" t="inlineStr">
        <is>
          <t>skip/offer registers; named justification PDFs</t>
        </is>
      </c>
    </row>
    <row r="221">
      <c r="A221" s="21">
        <f>'Src_Skips'!A221</f>
        <v/>
      </c>
      <c r="B221" s="21">
        <f>'Src_Skips'!B221</f>
        <v/>
      </c>
      <c r="C221" s="21">
        <f>'Src_Skips'!C221</f>
        <v/>
      </c>
      <c r="D221" s="21">
        <f>'Src_Skips'!D221</f>
        <v/>
      </c>
      <c r="E221" s="21">
        <f>IFERROR(INDEX('Src_Applicants'!$D$6:$D$2915,MATCH(D221,'Src_Applicants'!$A$6:$A$2915,0))&amp;" "&amp;INDEX('Src_Applicants'!$C$6:$C$2915,MATCH(D221,'Src_Applicants'!$A$6:$A$2915,0)),"NOT FOUND")</f>
        <v/>
      </c>
      <c r="F221" s="21">
        <f>'Src_Skips'!F221</f>
        <v/>
      </c>
      <c r="G221" s="21">
        <f>'Src_Skips'!G221</f>
        <v/>
      </c>
      <c r="H221" s="21">
        <f>'Src_Skips'!I221</f>
        <v/>
      </c>
      <c r="I221" s="21">
        <f>'Src_Skips'!K221</f>
        <v/>
      </c>
      <c r="J221" s="21">
        <f>IF(COUNTIFS('Evidence Register'!$P$6:$P$13,D221&amp;"|"&amp;TEXT(C221,"YYYY-MM-DD"),'Evidence Register'!$A$6:$A$13,"Skip file")&gt;0,"Y","N")</f>
        <v/>
      </c>
      <c r="K221" s="21">
        <f>IF(J221="Y",INDEX('Evidence Register'!$C$6:$C$13,MATCH(D221&amp;"|"&amp;TEXT(C221,"YYYY-MM-DD"),'Evidence Register'!$P$6:$P$13,0)),"")</f>
        <v/>
      </c>
      <c r="L221" s="21">
        <f>IF(J221="Y",INDEX('Evidence Register'!$E$6:$E$13,MATCH(D221&amp;"|"&amp;TEXT(C221,"YYYY-MM-DD"),'Evidence Register'!$P$6:$P$13,0)),"")</f>
        <v/>
      </c>
      <c r="M221" s="21">
        <f>IF(J221="Y",INDEX('Evidence Register'!$F$6:$F$13,MATCH(D221&amp;"|"&amp;TEXT(C221,"YYYY-MM-DD"),'Evidence Register'!$P$6:$P$13,0)),"")</f>
        <v/>
      </c>
      <c r="N221" s="21">
        <f>IF(J221="Y",INDEX('Evidence Register'!$G$6:$G$13,MATCH(D221&amp;"|"&amp;TEXT(C221,"YYYY-MM-DD"),'Evidence Register'!$P$6:$P$13,0)),"")</f>
        <v/>
      </c>
      <c r="O221" s="21">
        <f>IF(J221="Y",INDEX('Evidence Register'!$H$6:$H$13,MATCH(D221&amp;"|"&amp;TEXT(C221,"YYYY-MM-DD"),'Evidence Register'!$P$6:$P$13,0)),"")</f>
        <v/>
      </c>
      <c r="P221" s="21">
        <f>IF(J221="Y",INDEX('Evidence Register'!$I$6:$I$13,MATCH(D221&amp;"|"&amp;TEXT(C221,"YYYY-MM-DD"),'Evidence Register'!$P$6:$P$13,0)),"")</f>
        <v/>
      </c>
      <c r="Q221" s="21">
        <f>IF(COUNTIF('Src_Offers'!$A$6:$A$1138,B221)=1,"FOUND","MISSING")</f>
        <v/>
      </c>
      <c r="R221" s="21">
        <f>IF(J221="N","NOT TESTED",IF(AND(C221=L221,F221=M221,G221=N221,H221=O221),"MATCH","MISMATCH"))</f>
        <v/>
      </c>
      <c r="S221" s="21">
        <f>IF(J221="N","NOT INDEPENDENTLY VERIFIED - PDF NOT SUPPLIED",IF(P221="N","FAIL - COVER SHEET ONLY",IF(OR(Q221="MISSING",R221="MISMATCH"),"EXCEPTION - SUPPORT PRESENT / EVENT INTEGRITY","PASS - SUPPORT VERIFIED")))</f>
        <v/>
      </c>
      <c r="T221" s="21" t="inlineStr">
        <is>
          <t>skip/offer registers; named justification PDFs</t>
        </is>
      </c>
    </row>
    <row r="222">
      <c r="A222" s="17">
        <f>'Src_Skips'!A222</f>
        <v/>
      </c>
      <c r="B222" s="17">
        <f>'Src_Skips'!B222</f>
        <v/>
      </c>
      <c r="C222" s="17">
        <f>'Src_Skips'!C222</f>
        <v/>
      </c>
      <c r="D222" s="17">
        <f>'Src_Skips'!D222</f>
        <v/>
      </c>
      <c r="E222" s="17">
        <f>IFERROR(INDEX('Src_Applicants'!$D$6:$D$2915,MATCH(D222,'Src_Applicants'!$A$6:$A$2915,0))&amp;" "&amp;INDEX('Src_Applicants'!$C$6:$C$2915,MATCH(D222,'Src_Applicants'!$A$6:$A$2915,0)),"NOT FOUND")</f>
        <v/>
      </c>
      <c r="F222" s="17">
        <f>'Src_Skips'!F222</f>
        <v/>
      </c>
      <c r="G222" s="17">
        <f>'Src_Skips'!G222</f>
        <v/>
      </c>
      <c r="H222" s="17">
        <f>'Src_Skips'!I222</f>
        <v/>
      </c>
      <c r="I222" s="17">
        <f>'Src_Skips'!K222</f>
        <v/>
      </c>
      <c r="J222" s="17">
        <f>IF(COUNTIFS('Evidence Register'!$P$6:$P$13,D222&amp;"|"&amp;TEXT(C222,"YYYY-MM-DD"),'Evidence Register'!$A$6:$A$13,"Skip file")&gt;0,"Y","N")</f>
        <v/>
      </c>
      <c r="K222" s="17">
        <f>IF(J222="Y",INDEX('Evidence Register'!$C$6:$C$13,MATCH(D222&amp;"|"&amp;TEXT(C222,"YYYY-MM-DD"),'Evidence Register'!$P$6:$P$13,0)),"")</f>
        <v/>
      </c>
      <c r="L222" s="17">
        <f>IF(J222="Y",INDEX('Evidence Register'!$E$6:$E$13,MATCH(D222&amp;"|"&amp;TEXT(C222,"YYYY-MM-DD"),'Evidence Register'!$P$6:$P$13,0)),"")</f>
        <v/>
      </c>
      <c r="M222" s="17">
        <f>IF(J222="Y",INDEX('Evidence Register'!$F$6:$F$13,MATCH(D222&amp;"|"&amp;TEXT(C222,"YYYY-MM-DD"),'Evidence Register'!$P$6:$P$13,0)),"")</f>
        <v/>
      </c>
      <c r="N222" s="17">
        <f>IF(J222="Y",INDEX('Evidence Register'!$G$6:$G$13,MATCH(D222&amp;"|"&amp;TEXT(C222,"YYYY-MM-DD"),'Evidence Register'!$P$6:$P$13,0)),"")</f>
        <v/>
      </c>
      <c r="O222" s="17">
        <f>IF(J222="Y",INDEX('Evidence Register'!$H$6:$H$13,MATCH(D222&amp;"|"&amp;TEXT(C222,"YYYY-MM-DD"),'Evidence Register'!$P$6:$P$13,0)),"")</f>
        <v/>
      </c>
      <c r="P222" s="17">
        <f>IF(J222="Y",INDEX('Evidence Register'!$I$6:$I$13,MATCH(D222&amp;"|"&amp;TEXT(C222,"YYYY-MM-DD"),'Evidence Register'!$P$6:$P$13,0)),"")</f>
        <v/>
      </c>
      <c r="Q222" s="17">
        <f>IF(COUNTIF('Src_Offers'!$A$6:$A$1138,B222)=1,"FOUND","MISSING")</f>
        <v/>
      </c>
      <c r="R222" s="17">
        <f>IF(J222="N","NOT TESTED",IF(AND(C222=L222,F222=M222,G222=N222,H222=O222),"MATCH","MISMATCH"))</f>
        <v/>
      </c>
      <c r="S222" s="17">
        <f>IF(J222="N","NOT INDEPENDENTLY VERIFIED - PDF NOT SUPPLIED",IF(P222="N","FAIL - COVER SHEET ONLY",IF(OR(Q222="MISSING",R222="MISMATCH"),"EXCEPTION - SUPPORT PRESENT / EVENT INTEGRITY","PASS - SUPPORT VERIFIED")))</f>
        <v/>
      </c>
      <c r="T222" s="17" t="inlineStr">
        <is>
          <t>skip/offer registers; named justification PDFs</t>
        </is>
      </c>
    </row>
    <row r="223">
      <c r="A223" s="21">
        <f>'Src_Skips'!A223</f>
        <v/>
      </c>
      <c r="B223" s="21">
        <f>'Src_Skips'!B223</f>
        <v/>
      </c>
      <c r="C223" s="21">
        <f>'Src_Skips'!C223</f>
        <v/>
      </c>
      <c r="D223" s="21">
        <f>'Src_Skips'!D223</f>
        <v/>
      </c>
      <c r="E223" s="21">
        <f>IFERROR(INDEX('Src_Applicants'!$D$6:$D$2915,MATCH(D223,'Src_Applicants'!$A$6:$A$2915,0))&amp;" "&amp;INDEX('Src_Applicants'!$C$6:$C$2915,MATCH(D223,'Src_Applicants'!$A$6:$A$2915,0)),"NOT FOUND")</f>
        <v/>
      </c>
      <c r="F223" s="21">
        <f>'Src_Skips'!F223</f>
        <v/>
      </c>
      <c r="G223" s="21">
        <f>'Src_Skips'!G223</f>
        <v/>
      </c>
      <c r="H223" s="21">
        <f>'Src_Skips'!I223</f>
        <v/>
      </c>
      <c r="I223" s="21">
        <f>'Src_Skips'!K223</f>
        <v/>
      </c>
      <c r="J223" s="21">
        <f>IF(COUNTIFS('Evidence Register'!$P$6:$P$13,D223&amp;"|"&amp;TEXT(C223,"YYYY-MM-DD"),'Evidence Register'!$A$6:$A$13,"Skip file")&gt;0,"Y","N")</f>
        <v/>
      </c>
      <c r="K223" s="21">
        <f>IF(J223="Y",INDEX('Evidence Register'!$C$6:$C$13,MATCH(D223&amp;"|"&amp;TEXT(C223,"YYYY-MM-DD"),'Evidence Register'!$P$6:$P$13,0)),"")</f>
        <v/>
      </c>
      <c r="L223" s="21">
        <f>IF(J223="Y",INDEX('Evidence Register'!$E$6:$E$13,MATCH(D223&amp;"|"&amp;TEXT(C223,"YYYY-MM-DD"),'Evidence Register'!$P$6:$P$13,0)),"")</f>
        <v/>
      </c>
      <c r="M223" s="21">
        <f>IF(J223="Y",INDEX('Evidence Register'!$F$6:$F$13,MATCH(D223&amp;"|"&amp;TEXT(C223,"YYYY-MM-DD"),'Evidence Register'!$P$6:$P$13,0)),"")</f>
        <v/>
      </c>
      <c r="N223" s="21">
        <f>IF(J223="Y",INDEX('Evidence Register'!$G$6:$G$13,MATCH(D223&amp;"|"&amp;TEXT(C223,"YYYY-MM-DD"),'Evidence Register'!$P$6:$P$13,0)),"")</f>
        <v/>
      </c>
      <c r="O223" s="21">
        <f>IF(J223="Y",INDEX('Evidence Register'!$H$6:$H$13,MATCH(D223&amp;"|"&amp;TEXT(C223,"YYYY-MM-DD"),'Evidence Register'!$P$6:$P$13,0)),"")</f>
        <v/>
      </c>
      <c r="P223" s="21">
        <f>IF(J223="Y",INDEX('Evidence Register'!$I$6:$I$13,MATCH(D223&amp;"|"&amp;TEXT(C223,"YYYY-MM-DD"),'Evidence Register'!$P$6:$P$13,0)),"")</f>
        <v/>
      </c>
      <c r="Q223" s="21">
        <f>IF(COUNTIF('Src_Offers'!$A$6:$A$1138,B223)=1,"FOUND","MISSING")</f>
        <v/>
      </c>
      <c r="R223" s="21">
        <f>IF(J223="N","NOT TESTED",IF(AND(C223=L223,F223=M223,G223=N223,H223=O223),"MATCH","MISMATCH"))</f>
        <v/>
      </c>
      <c r="S223" s="21">
        <f>IF(J223="N","NOT INDEPENDENTLY VERIFIED - PDF NOT SUPPLIED",IF(P223="N","FAIL - COVER SHEET ONLY",IF(OR(Q223="MISSING",R223="MISMATCH"),"EXCEPTION - SUPPORT PRESENT / EVENT INTEGRITY","PASS - SUPPORT VERIFIED")))</f>
        <v/>
      </c>
      <c r="T223" s="21" t="inlineStr">
        <is>
          <t>skip/offer registers; named justification PDFs</t>
        </is>
      </c>
    </row>
    <row r="224">
      <c r="A224" s="17">
        <f>'Src_Skips'!A224</f>
        <v/>
      </c>
      <c r="B224" s="17">
        <f>'Src_Skips'!B224</f>
        <v/>
      </c>
      <c r="C224" s="17">
        <f>'Src_Skips'!C224</f>
        <v/>
      </c>
      <c r="D224" s="17">
        <f>'Src_Skips'!D224</f>
        <v/>
      </c>
      <c r="E224" s="17">
        <f>IFERROR(INDEX('Src_Applicants'!$D$6:$D$2915,MATCH(D224,'Src_Applicants'!$A$6:$A$2915,0))&amp;" "&amp;INDEX('Src_Applicants'!$C$6:$C$2915,MATCH(D224,'Src_Applicants'!$A$6:$A$2915,0)),"NOT FOUND")</f>
        <v/>
      </c>
      <c r="F224" s="17">
        <f>'Src_Skips'!F224</f>
        <v/>
      </c>
      <c r="G224" s="17">
        <f>'Src_Skips'!G224</f>
        <v/>
      </c>
      <c r="H224" s="17">
        <f>'Src_Skips'!I224</f>
        <v/>
      </c>
      <c r="I224" s="17">
        <f>'Src_Skips'!K224</f>
        <v/>
      </c>
      <c r="J224" s="17">
        <f>IF(COUNTIFS('Evidence Register'!$P$6:$P$13,D224&amp;"|"&amp;TEXT(C224,"YYYY-MM-DD"),'Evidence Register'!$A$6:$A$13,"Skip file")&gt;0,"Y","N")</f>
        <v/>
      </c>
      <c r="K224" s="17">
        <f>IF(J224="Y",INDEX('Evidence Register'!$C$6:$C$13,MATCH(D224&amp;"|"&amp;TEXT(C224,"YYYY-MM-DD"),'Evidence Register'!$P$6:$P$13,0)),"")</f>
        <v/>
      </c>
      <c r="L224" s="17">
        <f>IF(J224="Y",INDEX('Evidence Register'!$E$6:$E$13,MATCH(D224&amp;"|"&amp;TEXT(C224,"YYYY-MM-DD"),'Evidence Register'!$P$6:$P$13,0)),"")</f>
        <v/>
      </c>
      <c r="M224" s="17">
        <f>IF(J224="Y",INDEX('Evidence Register'!$F$6:$F$13,MATCH(D224&amp;"|"&amp;TEXT(C224,"YYYY-MM-DD"),'Evidence Register'!$P$6:$P$13,0)),"")</f>
        <v/>
      </c>
      <c r="N224" s="17">
        <f>IF(J224="Y",INDEX('Evidence Register'!$G$6:$G$13,MATCH(D224&amp;"|"&amp;TEXT(C224,"YYYY-MM-DD"),'Evidence Register'!$P$6:$P$13,0)),"")</f>
        <v/>
      </c>
      <c r="O224" s="17">
        <f>IF(J224="Y",INDEX('Evidence Register'!$H$6:$H$13,MATCH(D224&amp;"|"&amp;TEXT(C224,"YYYY-MM-DD"),'Evidence Register'!$P$6:$P$13,0)),"")</f>
        <v/>
      </c>
      <c r="P224" s="17">
        <f>IF(J224="Y",INDEX('Evidence Register'!$I$6:$I$13,MATCH(D224&amp;"|"&amp;TEXT(C224,"YYYY-MM-DD"),'Evidence Register'!$P$6:$P$13,0)),"")</f>
        <v/>
      </c>
      <c r="Q224" s="17">
        <f>IF(COUNTIF('Src_Offers'!$A$6:$A$1138,B224)=1,"FOUND","MISSING")</f>
        <v/>
      </c>
      <c r="R224" s="17">
        <f>IF(J224="N","NOT TESTED",IF(AND(C224=L224,F224=M224,G224=N224,H224=O224),"MATCH","MISMATCH"))</f>
        <v/>
      </c>
      <c r="S224" s="17">
        <f>IF(J224="N","NOT INDEPENDENTLY VERIFIED - PDF NOT SUPPLIED",IF(P224="N","FAIL - COVER SHEET ONLY",IF(OR(Q224="MISSING",R224="MISMATCH"),"EXCEPTION - SUPPORT PRESENT / EVENT INTEGRITY","PASS - SUPPORT VERIFIED")))</f>
        <v/>
      </c>
      <c r="T224" s="17" t="inlineStr">
        <is>
          <t>skip/offer registers; named justification PDFs</t>
        </is>
      </c>
    </row>
    <row r="225">
      <c r="A225" s="21">
        <f>'Src_Skips'!A225</f>
        <v/>
      </c>
      <c r="B225" s="21">
        <f>'Src_Skips'!B225</f>
        <v/>
      </c>
      <c r="C225" s="21">
        <f>'Src_Skips'!C225</f>
        <v/>
      </c>
      <c r="D225" s="21">
        <f>'Src_Skips'!D225</f>
        <v/>
      </c>
      <c r="E225" s="21">
        <f>IFERROR(INDEX('Src_Applicants'!$D$6:$D$2915,MATCH(D225,'Src_Applicants'!$A$6:$A$2915,0))&amp;" "&amp;INDEX('Src_Applicants'!$C$6:$C$2915,MATCH(D225,'Src_Applicants'!$A$6:$A$2915,0)),"NOT FOUND")</f>
        <v/>
      </c>
      <c r="F225" s="21">
        <f>'Src_Skips'!F225</f>
        <v/>
      </c>
      <c r="G225" s="21">
        <f>'Src_Skips'!G225</f>
        <v/>
      </c>
      <c r="H225" s="21">
        <f>'Src_Skips'!I225</f>
        <v/>
      </c>
      <c r="I225" s="21">
        <f>'Src_Skips'!K225</f>
        <v/>
      </c>
      <c r="J225" s="21">
        <f>IF(COUNTIFS('Evidence Register'!$P$6:$P$13,D225&amp;"|"&amp;TEXT(C225,"YYYY-MM-DD"),'Evidence Register'!$A$6:$A$13,"Skip file")&gt;0,"Y","N")</f>
        <v/>
      </c>
      <c r="K225" s="21">
        <f>IF(J225="Y",INDEX('Evidence Register'!$C$6:$C$13,MATCH(D225&amp;"|"&amp;TEXT(C225,"YYYY-MM-DD"),'Evidence Register'!$P$6:$P$13,0)),"")</f>
        <v/>
      </c>
      <c r="L225" s="21">
        <f>IF(J225="Y",INDEX('Evidence Register'!$E$6:$E$13,MATCH(D225&amp;"|"&amp;TEXT(C225,"YYYY-MM-DD"),'Evidence Register'!$P$6:$P$13,0)),"")</f>
        <v/>
      </c>
      <c r="M225" s="21">
        <f>IF(J225="Y",INDEX('Evidence Register'!$F$6:$F$13,MATCH(D225&amp;"|"&amp;TEXT(C225,"YYYY-MM-DD"),'Evidence Register'!$P$6:$P$13,0)),"")</f>
        <v/>
      </c>
      <c r="N225" s="21">
        <f>IF(J225="Y",INDEX('Evidence Register'!$G$6:$G$13,MATCH(D225&amp;"|"&amp;TEXT(C225,"YYYY-MM-DD"),'Evidence Register'!$P$6:$P$13,0)),"")</f>
        <v/>
      </c>
      <c r="O225" s="21">
        <f>IF(J225="Y",INDEX('Evidence Register'!$H$6:$H$13,MATCH(D225&amp;"|"&amp;TEXT(C225,"YYYY-MM-DD"),'Evidence Register'!$P$6:$P$13,0)),"")</f>
        <v/>
      </c>
      <c r="P225" s="21">
        <f>IF(J225="Y",INDEX('Evidence Register'!$I$6:$I$13,MATCH(D225&amp;"|"&amp;TEXT(C225,"YYYY-MM-DD"),'Evidence Register'!$P$6:$P$13,0)),"")</f>
        <v/>
      </c>
      <c r="Q225" s="21">
        <f>IF(COUNTIF('Src_Offers'!$A$6:$A$1138,B225)=1,"FOUND","MISSING")</f>
        <v/>
      </c>
      <c r="R225" s="21">
        <f>IF(J225="N","NOT TESTED",IF(AND(C225=L225,F225=M225,G225=N225,H225=O225),"MATCH","MISMATCH"))</f>
        <v/>
      </c>
      <c r="S225" s="21">
        <f>IF(J225="N","NOT INDEPENDENTLY VERIFIED - PDF NOT SUPPLIED",IF(P225="N","FAIL - COVER SHEET ONLY",IF(OR(Q225="MISSING",R225="MISMATCH"),"EXCEPTION - SUPPORT PRESENT / EVENT INTEGRITY","PASS - SUPPORT VERIFIED")))</f>
        <v/>
      </c>
      <c r="T225" s="21" t="inlineStr">
        <is>
          <t>skip/offer registers; named justification PDFs</t>
        </is>
      </c>
    </row>
    <row r="226">
      <c r="A226" s="17">
        <f>'Src_Skips'!A226</f>
        <v/>
      </c>
      <c r="B226" s="17">
        <f>'Src_Skips'!B226</f>
        <v/>
      </c>
      <c r="C226" s="17">
        <f>'Src_Skips'!C226</f>
        <v/>
      </c>
      <c r="D226" s="17">
        <f>'Src_Skips'!D226</f>
        <v/>
      </c>
      <c r="E226" s="17">
        <f>IFERROR(INDEX('Src_Applicants'!$D$6:$D$2915,MATCH(D226,'Src_Applicants'!$A$6:$A$2915,0))&amp;" "&amp;INDEX('Src_Applicants'!$C$6:$C$2915,MATCH(D226,'Src_Applicants'!$A$6:$A$2915,0)),"NOT FOUND")</f>
        <v/>
      </c>
      <c r="F226" s="17">
        <f>'Src_Skips'!F226</f>
        <v/>
      </c>
      <c r="G226" s="17">
        <f>'Src_Skips'!G226</f>
        <v/>
      </c>
      <c r="H226" s="17">
        <f>'Src_Skips'!I226</f>
        <v/>
      </c>
      <c r="I226" s="17">
        <f>'Src_Skips'!K226</f>
        <v/>
      </c>
      <c r="J226" s="17">
        <f>IF(COUNTIFS('Evidence Register'!$P$6:$P$13,D226&amp;"|"&amp;TEXT(C226,"YYYY-MM-DD"),'Evidence Register'!$A$6:$A$13,"Skip file")&gt;0,"Y","N")</f>
        <v/>
      </c>
      <c r="K226" s="17">
        <f>IF(J226="Y",INDEX('Evidence Register'!$C$6:$C$13,MATCH(D226&amp;"|"&amp;TEXT(C226,"YYYY-MM-DD"),'Evidence Register'!$P$6:$P$13,0)),"")</f>
        <v/>
      </c>
      <c r="L226" s="17">
        <f>IF(J226="Y",INDEX('Evidence Register'!$E$6:$E$13,MATCH(D226&amp;"|"&amp;TEXT(C226,"YYYY-MM-DD"),'Evidence Register'!$P$6:$P$13,0)),"")</f>
        <v/>
      </c>
      <c r="M226" s="17">
        <f>IF(J226="Y",INDEX('Evidence Register'!$F$6:$F$13,MATCH(D226&amp;"|"&amp;TEXT(C226,"YYYY-MM-DD"),'Evidence Register'!$P$6:$P$13,0)),"")</f>
        <v/>
      </c>
      <c r="N226" s="17">
        <f>IF(J226="Y",INDEX('Evidence Register'!$G$6:$G$13,MATCH(D226&amp;"|"&amp;TEXT(C226,"YYYY-MM-DD"),'Evidence Register'!$P$6:$P$13,0)),"")</f>
        <v/>
      </c>
      <c r="O226" s="17">
        <f>IF(J226="Y",INDEX('Evidence Register'!$H$6:$H$13,MATCH(D226&amp;"|"&amp;TEXT(C226,"YYYY-MM-DD"),'Evidence Register'!$P$6:$P$13,0)),"")</f>
        <v/>
      </c>
      <c r="P226" s="17">
        <f>IF(J226="Y",INDEX('Evidence Register'!$I$6:$I$13,MATCH(D226&amp;"|"&amp;TEXT(C226,"YYYY-MM-DD"),'Evidence Register'!$P$6:$P$13,0)),"")</f>
        <v/>
      </c>
      <c r="Q226" s="17">
        <f>IF(COUNTIF('Src_Offers'!$A$6:$A$1138,B226)=1,"FOUND","MISSING")</f>
        <v/>
      </c>
      <c r="R226" s="17">
        <f>IF(J226="N","NOT TESTED",IF(AND(C226=L226,F226=M226,G226=N226,H226=O226),"MATCH","MISMATCH"))</f>
        <v/>
      </c>
      <c r="S226" s="17">
        <f>IF(J226="N","NOT INDEPENDENTLY VERIFIED - PDF NOT SUPPLIED",IF(P226="N","FAIL - COVER SHEET ONLY",IF(OR(Q226="MISSING",R226="MISMATCH"),"EXCEPTION - SUPPORT PRESENT / EVENT INTEGRITY","PASS - SUPPORT VERIFIED")))</f>
        <v/>
      </c>
      <c r="T226" s="17" t="inlineStr">
        <is>
          <t>skip/offer registers; named justification PDFs</t>
        </is>
      </c>
    </row>
    <row r="227">
      <c r="A227" s="21">
        <f>'Src_Skips'!A227</f>
        <v/>
      </c>
      <c r="B227" s="21">
        <f>'Src_Skips'!B227</f>
        <v/>
      </c>
      <c r="C227" s="21">
        <f>'Src_Skips'!C227</f>
        <v/>
      </c>
      <c r="D227" s="21">
        <f>'Src_Skips'!D227</f>
        <v/>
      </c>
      <c r="E227" s="21">
        <f>IFERROR(INDEX('Src_Applicants'!$D$6:$D$2915,MATCH(D227,'Src_Applicants'!$A$6:$A$2915,0))&amp;" "&amp;INDEX('Src_Applicants'!$C$6:$C$2915,MATCH(D227,'Src_Applicants'!$A$6:$A$2915,0)),"NOT FOUND")</f>
        <v/>
      </c>
      <c r="F227" s="21">
        <f>'Src_Skips'!F227</f>
        <v/>
      </c>
      <c r="G227" s="21">
        <f>'Src_Skips'!G227</f>
        <v/>
      </c>
      <c r="H227" s="21">
        <f>'Src_Skips'!I227</f>
        <v/>
      </c>
      <c r="I227" s="21">
        <f>'Src_Skips'!K227</f>
        <v/>
      </c>
      <c r="J227" s="21">
        <f>IF(COUNTIFS('Evidence Register'!$P$6:$P$13,D227&amp;"|"&amp;TEXT(C227,"YYYY-MM-DD"),'Evidence Register'!$A$6:$A$13,"Skip file")&gt;0,"Y","N")</f>
        <v/>
      </c>
      <c r="K227" s="21">
        <f>IF(J227="Y",INDEX('Evidence Register'!$C$6:$C$13,MATCH(D227&amp;"|"&amp;TEXT(C227,"YYYY-MM-DD"),'Evidence Register'!$P$6:$P$13,0)),"")</f>
        <v/>
      </c>
      <c r="L227" s="21">
        <f>IF(J227="Y",INDEX('Evidence Register'!$E$6:$E$13,MATCH(D227&amp;"|"&amp;TEXT(C227,"YYYY-MM-DD"),'Evidence Register'!$P$6:$P$13,0)),"")</f>
        <v/>
      </c>
      <c r="M227" s="21">
        <f>IF(J227="Y",INDEX('Evidence Register'!$F$6:$F$13,MATCH(D227&amp;"|"&amp;TEXT(C227,"YYYY-MM-DD"),'Evidence Register'!$P$6:$P$13,0)),"")</f>
        <v/>
      </c>
      <c r="N227" s="21">
        <f>IF(J227="Y",INDEX('Evidence Register'!$G$6:$G$13,MATCH(D227&amp;"|"&amp;TEXT(C227,"YYYY-MM-DD"),'Evidence Register'!$P$6:$P$13,0)),"")</f>
        <v/>
      </c>
      <c r="O227" s="21">
        <f>IF(J227="Y",INDEX('Evidence Register'!$H$6:$H$13,MATCH(D227&amp;"|"&amp;TEXT(C227,"YYYY-MM-DD"),'Evidence Register'!$P$6:$P$13,0)),"")</f>
        <v/>
      </c>
      <c r="P227" s="21">
        <f>IF(J227="Y",INDEX('Evidence Register'!$I$6:$I$13,MATCH(D227&amp;"|"&amp;TEXT(C227,"YYYY-MM-DD"),'Evidence Register'!$P$6:$P$13,0)),"")</f>
        <v/>
      </c>
      <c r="Q227" s="21">
        <f>IF(COUNTIF('Src_Offers'!$A$6:$A$1138,B227)=1,"FOUND","MISSING")</f>
        <v/>
      </c>
      <c r="R227" s="21">
        <f>IF(J227="N","NOT TESTED",IF(AND(C227=L227,F227=M227,G227=N227,H227=O227),"MATCH","MISMATCH"))</f>
        <v/>
      </c>
      <c r="S227" s="21">
        <f>IF(J227="N","NOT INDEPENDENTLY VERIFIED - PDF NOT SUPPLIED",IF(P227="N","FAIL - COVER SHEET ONLY",IF(OR(Q227="MISSING",R227="MISMATCH"),"EXCEPTION - SUPPORT PRESENT / EVENT INTEGRITY","PASS - SUPPORT VERIFIED")))</f>
        <v/>
      </c>
      <c r="T227" s="21" t="inlineStr">
        <is>
          <t>skip/offer registers; named justification PDFs</t>
        </is>
      </c>
    </row>
    <row r="228">
      <c r="A228" s="17">
        <f>'Src_Skips'!A228</f>
        <v/>
      </c>
      <c r="B228" s="17">
        <f>'Src_Skips'!B228</f>
        <v/>
      </c>
      <c r="C228" s="17">
        <f>'Src_Skips'!C228</f>
        <v/>
      </c>
      <c r="D228" s="17">
        <f>'Src_Skips'!D228</f>
        <v/>
      </c>
      <c r="E228" s="17">
        <f>IFERROR(INDEX('Src_Applicants'!$D$6:$D$2915,MATCH(D228,'Src_Applicants'!$A$6:$A$2915,0))&amp;" "&amp;INDEX('Src_Applicants'!$C$6:$C$2915,MATCH(D228,'Src_Applicants'!$A$6:$A$2915,0)),"NOT FOUND")</f>
        <v/>
      </c>
      <c r="F228" s="17">
        <f>'Src_Skips'!F228</f>
        <v/>
      </c>
      <c r="G228" s="17">
        <f>'Src_Skips'!G228</f>
        <v/>
      </c>
      <c r="H228" s="17">
        <f>'Src_Skips'!I228</f>
        <v/>
      </c>
      <c r="I228" s="17">
        <f>'Src_Skips'!K228</f>
        <v/>
      </c>
      <c r="J228" s="17">
        <f>IF(COUNTIFS('Evidence Register'!$P$6:$P$13,D228&amp;"|"&amp;TEXT(C228,"YYYY-MM-DD"),'Evidence Register'!$A$6:$A$13,"Skip file")&gt;0,"Y","N")</f>
        <v/>
      </c>
      <c r="K228" s="17">
        <f>IF(J228="Y",INDEX('Evidence Register'!$C$6:$C$13,MATCH(D228&amp;"|"&amp;TEXT(C228,"YYYY-MM-DD"),'Evidence Register'!$P$6:$P$13,0)),"")</f>
        <v/>
      </c>
      <c r="L228" s="17">
        <f>IF(J228="Y",INDEX('Evidence Register'!$E$6:$E$13,MATCH(D228&amp;"|"&amp;TEXT(C228,"YYYY-MM-DD"),'Evidence Register'!$P$6:$P$13,0)),"")</f>
        <v/>
      </c>
      <c r="M228" s="17">
        <f>IF(J228="Y",INDEX('Evidence Register'!$F$6:$F$13,MATCH(D228&amp;"|"&amp;TEXT(C228,"YYYY-MM-DD"),'Evidence Register'!$P$6:$P$13,0)),"")</f>
        <v/>
      </c>
      <c r="N228" s="17">
        <f>IF(J228="Y",INDEX('Evidence Register'!$G$6:$G$13,MATCH(D228&amp;"|"&amp;TEXT(C228,"YYYY-MM-DD"),'Evidence Register'!$P$6:$P$13,0)),"")</f>
        <v/>
      </c>
      <c r="O228" s="17">
        <f>IF(J228="Y",INDEX('Evidence Register'!$H$6:$H$13,MATCH(D228&amp;"|"&amp;TEXT(C228,"YYYY-MM-DD"),'Evidence Register'!$P$6:$P$13,0)),"")</f>
        <v/>
      </c>
      <c r="P228" s="17">
        <f>IF(J228="Y",INDEX('Evidence Register'!$I$6:$I$13,MATCH(D228&amp;"|"&amp;TEXT(C228,"YYYY-MM-DD"),'Evidence Register'!$P$6:$P$13,0)),"")</f>
        <v/>
      </c>
      <c r="Q228" s="17">
        <f>IF(COUNTIF('Src_Offers'!$A$6:$A$1138,B228)=1,"FOUND","MISSING")</f>
        <v/>
      </c>
      <c r="R228" s="17">
        <f>IF(J228="N","NOT TESTED",IF(AND(C228=L228,F228=M228,G228=N228,H228=O228),"MATCH","MISMATCH"))</f>
        <v/>
      </c>
      <c r="S228" s="17">
        <f>IF(J228="N","NOT INDEPENDENTLY VERIFIED - PDF NOT SUPPLIED",IF(P228="N","FAIL - COVER SHEET ONLY",IF(OR(Q228="MISSING",R228="MISMATCH"),"EXCEPTION - SUPPORT PRESENT / EVENT INTEGRITY","PASS - SUPPORT VERIFIED")))</f>
        <v/>
      </c>
      <c r="T228" s="17" t="inlineStr">
        <is>
          <t>skip/offer registers; named justification PDFs</t>
        </is>
      </c>
    </row>
    <row r="229">
      <c r="A229" s="21">
        <f>'Src_Skips'!A229</f>
        <v/>
      </c>
      <c r="B229" s="21">
        <f>'Src_Skips'!B229</f>
        <v/>
      </c>
      <c r="C229" s="21">
        <f>'Src_Skips'!C229</f>
        <v/>
      </c>
      <c r="D229" s="21">
        <f>'Src_Skips'!D229</f>
        <v/>
      </c>
      <c r="E229" s="21">
        <f>IFERROR(INDEX('Src_Applicants'!$D$6:$D$2915,MATCH(D229,'Src_Applicants'!$A$6:$A$2915,0))&amp;" "&amp;INDEX('Src_Applicants'!$C$6:$C$2915,MATCH(D229,'Src_Applicants'!$A$6:$A$2915,0)),"NOT FOUND")</f>
        <v/>
      </c>
      <c r="F229" s="21">
        <f>'Src_Skips'!F229</f>
        <v/>
      </c>
      <c r="G229" s="21">
        <f>'Src_Skips'!G229</f>
        <v/>
      </c>
      <c r="H229" s="21">
        <f>'Src_Skips'!I229</f>
        <v/>
      </c>
      <c r="I229" s="21">
        <f>'Src_Skips'!K229</f>
        <v/>
      </c>
      <c r="J229" s="21">
        <f>IF(COUNTIFS('Evidence Register'!$P$6:$P$13,D229&amp;"|"&amp;TEXT(C229,"YYYY-MM-DD"),'Evidence Register'!$A$6:$A$13,"Skip file")&gt;0,"Y","N")</f>
        <v/>
      </c>
      <c r="K229" s="21">
        <f>IF(J229="Y",INDEX('Evidence Register'!$C$6:$C$13,MATCH(D229&amp;"|"&amp;TEXT(C229,"YYYY-MM-DD"),'Evidence Register'!$P$6:$P$13,0)),"")</f>
        <v/>
      </c>
      <c r="L229" s="21">
        <f>IF(J229="Y",INDEX('Evidence Register'!$E$6:$E$13,MATCH(D229&amp;"|"&amp;TEXT(C229,"YYYY-MM-DD"),'Evidence Register'!$P$6:$P$13,0)),"")</f>
        <v/>
      </c>
      <c r="M229" s="21">
        <f>IF(J229="Y",INDEX('Evidence Register'!$F$6:$F$13,MATCH(D229&amp;"|"&amp;TEXT(C229,"YYYY-MM-DD"),'Evidence Register'!$P$6:$P$13,0)),"")</f>
        <v/>
      </c>
      <c r="N229" s="21">
        <f>IF(J229="Y",INDEX('Evidence Register'!$G$6:$G$13,MATCH(D229&amp;"|"&amp;TEXT(C229,"YYYY-MM-DD"),'Evidence Register'!$P$6:$P$13,0)),"")</f>
        <v/>
      </c>
      <c r="O229" s="21">
        <f>IF(J229="Y",INDEX('Evidence Register'!$H$6:$H$13,MATCH(D229&amp;"|"&amp;TEXT(C229,"YYYY-MM-DD"),'Evidence Register'!$P$6:$P$13,0)),"")</f>
        <v/>
      </c>
      <c r="P229" s="21">
        <f>IF(J229="Y",INDEX('Evidence Register'!$I$6:$I$13,MATCH(D229&amp;"|"&amp;TEXT(C229,"YYYY-MM-DD"),'Evidence Register'!$P$6:$P$13,0)),"")</f>
        <v/>
      </c>
      <c r="Q229" s="21">
        <f>IF(COUNTIF('Src_Offers'!$A$6:$A$1138,B229)=1,"FOUND","MISSING")</f>
        <v/>
      </c>
      <c r="R229" s="21">
        <f>IF(J229="N","NOT TESTED",IF(AND(C229=L229,F229=M229,G229=N229,H229=O229),"MATCH","MISMATCH"))</f>
        <v/>
      </c>
      <c r="S229" s="21">
        <f>IF(J229="N","NOT INDEPENDENTLY VERIFIED - PDF NOT SUPPLIED",IF(P229="N","FAIL - COVER SHEET ONLY",IF(OR(Q229="MISSING",R229="MISMATCH"),"EXCEPTION - SUPPORT PRESENT / EVENT INTEGRITY","PASS - SUPPORT VERIFIED")))</f>
        <v/>
      </c>
      <c r="T229" s="21" t="inlineStr">
        <is>
          <t>skip/offer registers; named justification PDFs</t>
        </is>
      </c>
    </row>
    <row r="230">
      <c r="A230" s="17">
        <f>'Src_Skips'!A230</f>
        <v/>
      </c>
      <c r="B230" s="17">
        <f>'Src_Skips'!B230</f>
        <v/>
      </c>
      <c r="C230" s="17">
        <f>'Src_Skips'!C230</f>
        <v/>
      </c>
      <c r="D230" s="17">
        <f>'Src_Skips'!D230</f>
        <v/>
      </c>
      <c r="E230" s="17">
        <f>IFERROR(INDEX('Src_Applicants'!$D$6:$D$2915,MATCH(D230,'Src_Applicants'!$A$6:$A$2915,0))&amp;" "&amp;INDEX('Src_Applicants'!$C$6:$C$2915,MATCH(D230,'Src_Applicants'!$A$6:$A$2915,0)),"NOT FOUND")</f>
        <v/>
      </c>
      <c r="F230" s="17">
        <f>'Src_Skips'!F230</f>
        <v/>
      </c>
      <c r="G230" s="17">
        <f>'Src_Skips'!G230</f>
        <v/>
      </c>
      <c r="H230" s="17">
        <f>'Src_Skips'!I230</f>
        <v/>
      </c>
      <c r="I230" s="17">
        <f>'Src_Skips'!K230</f>
        <v/>
      </c>
      <c r="J230" s="17">
        <f>IF(COUNTIFS('Evidence Register'!$P$6:$P$13,D230&amp;"|"&amp;TEXT(C230,"YYYY-MM-DD"),'Evidence Register'!$A$6:$A$13,"Skip file")&gt;0,"Y","N")</f>
        <v/>
      </c>
      <c r="K230" s="17">
        <f>IF(J230="Y",INDEX('Evidence Register'!$C$6:$C$13,MATCH(D230&amp;"|"&amp;TEXT(C230,"YYYY-MM-DD"),'Evidence Register'!$P$6:$P$13,0)),"")</f>
        <v/>
      </c>
      <c r="L230" s="17">
        <f>IF(J230="Y",INDEX('Evidence Register'!$E$6:$E$13,MATCH(D230&amp;"|"&amp;TEXT(C230,"YYYY-MM-DD"),'Evidence Register'!$P$6:$P$13,0)),"")</f>
        <v/>
      </c>
      <c r="M230" s="17">
        <f>IF(J230="Y",INDEX('Evidence Register'!$F$6:$F$13,MATCH(D230&amp;"|"&amp;TEXT(C230,"YYYY-MM-DD"),'Evidence Register'!$P$6:$P$13,0)),"")</f>
        <v/>
      </c>
      <c r="N230" s="17">
        <f>IF(J230="Y",INDEX('Evidence Register'!$G$6:$G$13,MATCH(D230&amp;"|"&amp;TEXT(C230,"YYYY-MM-DD"),'Evidence Register'!$P$6:$P$13,0)),"")</f>
        <v/>
      </c>
      <c r="O230" s="17">
        <f>IF(J230="Y",INDEX('Evidence Register'!$H$6:$H$13,MATCH(D230&amp;"|"&amp;TEXT(C230,"YYYY-MM-DD"),'Evidence Register'!$P$6:$P$13,0)),"")</f>
        <v/>
      </c>
      <c r="P230" s="17">
        <f>IF(J230="Y",INDEX('Evidence Register'!$I$6:$I$13,MATCH(D230&amp;"|"&amp;TEXT(C230,"YYYY-MM-DD"),'Evidence Register'!$P$6:$P$13,0)),"")</f>
        <v/>
      </c>
      <c r="Q230" s="17">
        <f>IF(COUNTIF('Src_Offers'!$A$6:$A$1138,B230)=1,"FOUND","MISSING")</f>
        <v/>
      </c>
      <c r="R230" s="17">
        <f>IF(J230="N","NOT TESTED",IF(AND(C230=L230,F230=M230,G230=N230,H230=O230),"MATCH","MISMATCH"))</f>
        <v/>
      </c>
      <c r="S230" s="17">
        <f>IF(J230="N","NOT INDEPENDENTLY VERIFIED - PDF NOT SUPPLIED",IF(P230="N","FAIL - COVER SHEET ONLY",IF(OR(Q230="MISSING",R230="MISMATCH"),"EXCEPTION - SUPPORT PRESENT / EVENT INTEGRITY","PASS - SUPPORT VERIFIED")))</f>
        <v/>
      </c>
      <c r="T230" s="17" t="inlineStr">
        <is>
          <t>skip/offer registers; named justification PDFs</t>
        </is>
      </c>
    </row>
    <row r="231">
      <c r="A231" s="21">
        <f>'Src_Skips'!A231</f>
        <v/>
      </c>
      <c r="B231" s="21">
        <f>'Src_Skips'!B231</f>
        <v/>
      </c>
      <c r="C231" s="21">
        <f>'Src_Skips'!C231</f>
        <v/>
      </c>
      <c r="D231" s="21">
        <f>'Src_Skips'!D231</f>
        <v/>
      </c>
      <c r="E231" s="21">
        <f>IFERROR(INDEX('Src_Applicants'!$D$6:$D$2915,MATCH(D231,'Src_Applicants'!$A$6:$A$2915,0))&amp;" "&amp;INDEX('Src_Applicants'!$C$6:$C$2915,MATCH(D231,'Src_Applicants'!$A$6:$A$2915,0)),"NOT FOUND")</f>
        <v/>
      </c>
      <c r="F231" s="21">
        <f>'Src_Skips'!F231</f>
        <v/>
      </c>
      <c r="G231" s="21">
        <f>'Src_Skips'!G231</f>
        <v/>
      </c>
      <c r="H231" s="21">
        <f>'Src_Skips'!I231</f>
        <v/>
      </c>
      <c r="I231" s="21">
        <f>'Src_Skips'!K231</f>
        <v/>
      </c>
      <c r="J231" s="21">
        <f>IF(COUNTIFS('Evidence Register'!$P$6:$P$13,D231&amp;"|"&amp;TEXT(C231,"YYYY-MM-DD"),'Evidence Register'!$A$6:$A$13,"Skip file")&gt;0,"Y","N")</f>
        <v/>
      </c>
      <c r="K231" s="21">
        <f>IF(J231="Y",INDEX('Evidence Register'!$C$6:$C$13,MATCH(D231&amp;"|"&amp;TEXT(C231,"YYYY-MM-DD"),'Evidence Register'!$P$6:$P$13,0)),"")</f>
        <v/>
      </c>
      <c r="L231" s="21">
        <f>IF(J231="Y",INDEX('Evidence Register'!$E$6:$E$13,MATCH(D231&amp;"|"&amp;TEXT(C231,"YYYY-MM-DD"),'Evidence Register'!$P$6:$P$13,0)),"")</f>
        <v/>
      </c>
      <c r="M231" s="21">
        <f>IF(J231="Y",INDEX('Evidence Register'!$F$6:$F$13,MATCH(D231&amp;"|"&amp;TEXT(C231,"YYYY-MM-DD"),'Evidence Register'!$P$6:$P$13,0)),"")</f>
        <v/>
      </c>
      <c r="N231" s="21">
        <f>IF(J231="Y",INDEX('Evidence Register'!$G$6:$G$13,MATCH(D231&amp;"|"&amp;TEXT(C231,"YYYY-MM-DD"),'Evidence Register'!$P$6:$P$13,0)),"")</f>
        <v/>
      </c>
      <c r="O231" s="21">
        <f>IF(J231="Y",INDEX('Evidence Register'!$H$6:$H$13,MATCH(D231&amp;"|"&amp;TEXT(C231,"YYYY-MM-DD"),'Evidence Register'!$P$6:$P$13,0)),"")</f>
        <v/>
      </c>
      <c r="P231" s="21">
        <f>IF(J231="Y",INDEX('Evidence Register'!$I$6:$I$13,MATCH(D231&amp;"|"&amp;TEXT(C231,"YYYY-MM-DD"),'Evidence Register'!$P$6:$P$13,0)),"")</f>
        <v/>
      </c>
      <c r="Q231" s="21">
        <f>IF(COUNTIF('Src_Offers'!$A$6:$A$1138,B231)=1,"FOUND","MISSING")</f>
        <v/>
      </c>
      <c r="R231" s="21">
        <f>IF(J231="N","NOT TESTED",IF(AND(C231=L231,F231=M231,G231=N231,H231=O231),"MATCH","MISMATCH"))</f>
        <v/>
      </c>
      <c r="S231" s="21">
        <f>IF(J231="N","NOT INDEPENDENTLY VERIFIED - PDF NOT SUPPLIED",IF(P231="N","FAIL - COVER SHEET ONLY",IF(OR(Q231="MISSING",R231="MISMATCH"),"EXCEPTION - SUPPORT PRESENT / EVENT INTEGRITY","PASS - SUPPORT VERIFIED")))</f>
        <v/>
      </c>
      <c r="T231" s="21" t="inlineStr">
        <is>
          <t>skip/offer registers; named justification PDFs</t>
        </is>
      </c>
    </row>
    <row r="232">
      <c r="A232" s="17">
        <f>'Src_Skips'!A232</f>
        <v/>
      </c>
      <c r="B232" s="17">
        <f>'Src_Skips'!B232</f>
        <v/>
      </c>
      <c r="C232" s="17">
        <f>'Src_Skips'!C232</f>
        <v/>
      </c>
      <c r="D232" s="17">
        <f>'Src_Skips'!D232</f>
        <v/>
      </c>
      <c r="E232" s="17">
        <f>IFERROR(INDEX('Src_Applicants'!$D$6:$D$2915,MATCH(D232,'Src_Applicants'!$A$6:$A$2915,0))&amp;" "&amp;INDEX('Src_Applicants'!$C$6:$C$2915,MATCH(D232,'Src_Applicants'!$A$6:$A$2915,0)),"NOT FOUND")</f>
        <v/>
      </c>
      <c r="F232" s="17">
        <f>'Src_Skips'!F232</f>
        <v/>
      </c>
      <c r="G232" s="17">
        <f>'Src_Skips'!G232</f>
        <v/>
      </c>
      <c r="H232" s="17">
        <f>'Src_Skips'!I232</f>
        <v/>
      </c>
      <c r="I232" s="17">
        <f>'Src_Skips'!K232</f>
        <v/>
      </c>
      <c r="J232" s="17">
        <f>IF(COUNTIFS('Evidence Register'!$P$6:$P$13,D232&amp;"|"&amp;TEXT(C232,"YYYY-MM-DD"),'Evidence Register'!$A$6:$A$13,"Skip file")&gt;0,"Y","N")</f>
        <v/>
      </c>
      <c r="K232" s="17">
        <f>IF(J232="Y",INDEX('Evidence Register'!$C$6:$C$13,MATCH(D232&amp;"|"&amp;TEXT(C232,"YYYY-MM-DD"),'Evidence Register'!$P$6:$P$13,0)),"")</f>
        <v/>
      </c>
      <c r="L232" s="17">
        <f>IF(J232="Y",INDEX('Evidence Register'!$E$6:$E$13,MATCH(D232&amp;"|"&amp;TEXT(C232,"YYYY-MM-DD"),'Evidence Register'!$P$6:$P$13,0)),"")</f>
        <v/>
      </c>
      <c r="M232" s="17">
        <f>IF(J232="Y",INDEX('Evidence Register'!$F$6:$F$13,MATCH(D232&amp;"|"&amp;TEXT(C232,"YYYY-MM-DD"),'Evidence Register'!$P$6:$P$13,0)),"")</f>
        <v/>
      </c>
      <c r="N232" s="17">
        <f>IF(J232="Y",INDEX('Evidence Register'!$G$6:$G$13,MATCH(D232&amp;"|"&amp;TEXT(C232,"YYYY-MM-DD"),'Evidence Register'!$P$6:$P$13,0)),"")</f>
        <v/>
      </c>
      <c r="O232" s="17">
        <f>IF(J232="Y",INDEX('Evidence Register'!$H$6:$H$13,MATCH(D232&amp;"|"&amp;TEXT(C232,"YYYY-MM-DD"),'Evidence Register'!$P$6:$P$13,0)),"")</f>
        <v/>
      </c>
      <c r="P232" s="17">
        <f>IF(J232="Y",INDEX('Evidence Register'!$I$6:$I$13,MATCH(D232&amp;"|"&amp;TEXT(C232,"YYYY-MM-DD"),'Evidence Register'!$P$6:$P$13,0)),"")</f>
        <v/>
      </c>
      <c r="Q232" s="17">
        <f>IF(COUNTIF('Src_Offers'!$A$6:$A$1138,B232)=1,"FOUND","MISSING")</f>
        <v/>
      </c>
      <c r="R232" s="17">
        <f>IF(J232="N","NOT TESTED",IF(AND(C232=L232,F232=M232,G232=N232,H232=O232),"MATCH","MISMATCH"))</f>
        <v/>
      </c>
      <c r="S232" s="17">
        <f>IF(J232="N","NOT INDEPENDENTLY VERIFIED - PDF NOT SUPPLIED",IF(P232="N","FAIL - COVER SHEET ONLY",IF(OR(Q232="MISSING",R232="MISMATCH"),"EXCEPTION - SUPPORT PRESENT / EVENT INTEGRITY","PASS - SUPPORT VERIFIED")))</f>
        <v/>
      </c>
      <c r="T232" s="17" t="inlineStr">
        <is>
          <t>skip/offer registers; named justification PDFs</t>
        </is>
      </c>
    </row>
    <row r="233">
      <c r="A233" s="21">
        <f>'Src_Skips'!A233</f>
        <v/>
      </c>
      <c r="B233" s="21">
        <f>'Src_Skips'!B233</f>
        <v/>
      </c>
      <c r="C233" s="21">
        <f>'Src_Skips'!C233</f>
        <v/>
      </c>
      <c r="D233" s="21">
        <f>'Src_Skips'!D233</f>
        <v/>
      </c>
      <c r="E233" s="21">
        <f>IFERROR(INDEX('Src_Applicants'!$D$6:$D$2915,MATCH(D233,'Src_Applicants'!$A$6:$A$2915,0))&amp;" "&amp;INDEX('Src_Applicants'!$C$6:$C$2915,MATCH(D233,'Src_Applicants'!$A$6:$A$2915,0)),"NOT FOUND")</f>
        <v/>
      </c>
      <c r="F233" s="21">
        <f>'Src_Skips'!F233</f>
        <v/>
      </c>
      <c r="G233" s="21">
        <f>'Src_Skips'!G233</f>
        <v/>
      </c>
      <c r="H233" s="21">
        <f>'Src_Skips'!I233</f>
        <v/>
      </c>
      <c r="I233" s="21">
        <f>'Src_Skips'!K233</f>
        <v/>
      </c>
      <c r="J233" s="21">
        <f>IF(COUNTIFS('Evidence Register'!$P$6:$P$13,D233&amp;"|"&amp;TEXT(C233,"YYYY-MM-DD"),'Evidence Register'!$A$6:$A$13,"Skip file")&gt;0,"Y","N")</f>
        <v/>
      </c>
      <c r="K233" s="21">
        <f>IF(J233="Y",INDEX('Evidence Register'!$C$6:$C$13,MATCH(D233&amp;"|"&amp;TEXT(C233,"YYYY-MM-DD"),'Evidence Register'!$P$6:$P$13,0)),"")</f>
        <v/>
      </c>
      <c r="L233" s="21">
        <f>IF(J233="Y",INDEX('Evidence Register'!$E$6:$E$13,MATCH(D233&amp;"|"&amp;TEXT(C233,"YYYY-MM-DD"),'Evidence Register'!$P$6:$P$13,0)),"")</f>
        <v/>
      </c>
      <c r="M233" s="21">
        <f>IF(J233="Y",INDEX('Evidence Register'!$F$6:$F$13,MATCH(D233&amp;"|"&amp;TEXT(C233,"YYYY-MM-DD"),'Evidence Register'!$P$6:$P$13,0)),"")</f>
        <v/>
      </c>
      <c r="N233" s="21">
        <f>IF(J233="Y",INDEX('Evidence Register'!$G$6:$G$13,MATCH(D233&amp;"|"&amp;TEXT(C233,"YYYY-MM-DD"),'Evidence Register'!$P$6:$P$13,0)),"")</f>
        <v/>
      </c>
      <c r="O233" s="21">
        <f>IF(J233="Y",INDEX('Evidence Register'!$H$6:$H$13,MATCH(D233&amp;"|"&amp;TEXT(C233,"YYYY-MM-DD"),'Evidence Register'!$P$6:$P$13,0)),"")</f>
        <v/>
      </c>
      <c r="P233" s="21">
        <f>IF(J233="Y",INDEX('Evidence Register'!$I$6:$I$13,MATCH(D233&amp;"|"&amp;TEXT(C233,"YYYY-MM-DD"),'Evidence Register'!$P$6:$P$13,0)),"")</f>
        <v/>
      </c>
      <c r="Q233" s="21">
        <f>IF(COUNTIF('Src_Offers'!$A$6:$A$1138,B233)=1,"FOUND","MISSING")</f>
        <v/>
      </c>
      <c r="R233" s="21">
        <f>IF(J233="N","NOT TESTED",IF(AND(C233=L233,F233=M233,G233=N233,H233=O233),"MATCH","MISMATCH"))</f>
        <v/>
      </c>
      <c r="S233" s="21">
        <f>IF(J233="N","NOT INDEPENDENTLY VERIFIED - PDF NOT SUPPLIED",IF(P233="N","FAIL - COVER SHEET ONLY",IF(OR(Q233="MISSING",R233="MISMATCH"),"EXCEPTION - SUPPORT PRESENT / EVENT INTEGRITY","PASS - SUPPORT VERIFIED")))</f>
        <v/>
      </c>
      <c r="T233" s="21" t="inlineStr">
        <is>
          <t>skip/offer registers; named justification PDFs</t>
        </is>
      </c>
    </row>
    <row r="234">
      <c r="A234" s="17">
        <f>'Src_Skips'!A234</f>
        <v/>
      </c>
      <c r="B234" s="17">
        <f>'Src_Skips'!B234</f>
        <v/>
      </c>
      <c r="C234" s="17">
        <f>'Src_Skips'!C234</f>
        <v/>
      </c>
      <c r="D234" s="17">
        <f>'Src_Skips'!D234</f>
        <v/>
      </c>
      <c r="E234" s="17">
        <f>IFERROR(INDEX('Src_Applicants'!$D$6:$D$2915,MATCH(D234,'Src_Applicants'!$A$6:$A$2915,0))&amp;" "&amp;INDEX('Src_Applicants'!$C$6:$C$2915,MATCH(D234,'Src_Applicants'!$A$6:$A$2915,0)),"NOT FOUND")</f>
        <v/>
      </c>
      <c r="F234" s="17">
        <f>'Src_Skips'!F234</f>
        <v/>
      </c>
      <c r="G234" s="17">
        <f>'Src_Skips'!G234</f>
        <v/>
      </c>
      <c r="H234" s="17">
        <f>'Src_Skips'!I234</f>
        <v/>
      </c>
      <c r="I234" s="17">
        <f>'Src_Skips'!K234</f>
        <v/>
      </c>
      <c r="J234" s="17">
        <f>IF(COUNTIFS('Evidence Register'!$P$6:$P$13,D234&amp;"|"&amp;TEXT(C234,"YYYY-MM-DD"),'Evidence Register'!$A$6:$A$13,"Skip file")&gt;0,"Y","N")</f>
        <v/>
      </c>
      <c r="K234" s="17">
        <f>IF(J234="Y",INDEX('Evidence Register'!$C$6:$C$13,MATCH(D234&amp;"|"&amp;TEXT(C234,"YYYY-MM-DD"),'Evidence Register'!$P$6:$P$13,0)),"")</f>
        <v/>
      </c>
      <c r="L234" s="17">
        <f>IF(J234="Y",INDEX('Evidence Register'!$E$6:$E$13,MATCH(D234&amp;"|"&amp;TEXT(C234,"YYYY-MM-DD"),'Evidence Register'!$P$6:$P$13,0)),"")</f>
        <v/>
      </c>
      <c r="M234" s="17">
        <f>IF(J234="Y",INDEX('Evidence Register'!$F$6:$F$13,MATCH(D234&amp;"|"&amp;TEXT(C234,"YYYY-MM-DD"),'Evidence Register'!$P$6:$P$13,0)),"")</f>
        <v/>
      </c>
      <c r="N234" s="17">
        <f>IF(J234="Y",INDEX('Evidence Register'!$G$6:$G$13,MATCH(D234&amp;"|"&amp;TEXT(C234,"YYYY-MM-DD"),'Evidence Register'!$P$6:$P$13,0)),"")</f>
        <v/>
      </c>
      <c r="O234" s="17">
        <f>IF(J234="Y",INDEX('Evidence Register'!$H$6:$H$13,MATCH(D234&amp;"|"&amp;TEXT(C234,"YYYY-MM-DD"),'Evidence Register'!$P$6:$P$13,0)),"")</f>
        <v/>
      </c>
      <c r="P234" s="17">
        <f>IF(J234="Y",INDEX('Evidence Register'!$I$6:$I$13,MATCH(D234&amp;"|"&amp;TEXT(C234,"YYYY-MM-DD"),'Evidence Register'!$P$6:$P$13,0)),"")</f>
        <v/>
      </c>
      <c r="Q234" s="17">
        <f>IF(COUNTIF('Src_Offers'!$A$6:$A$1138,B234)=1,"FOUND","MISSING")</f>
        <v/>
      </c>
      <c r="R234" s="17">
        <f>IF(J234="N","NOT TESTED",IF(AND(C234=L234,F234=M234,G234=N234,H234=O234),"MATCH","MISMATCH"))</f>
        <v/>
      </c>
      <c r="S234" s="17">
        <f>IF(J234="N","NOT INDEPENDENTLY VERIFIED - PDF NOT SUPPLIED",IF(P234="N","FAIL - COVER SHEET ONLY",IF(OR(Q234="MISSING",R234="MISMATCH"),"EXCEPTION - SUPPORT PRESENT / EVENT INTEGRITY","PASS - SUPPORT VERIFIED")))</f>
        <v/>
      </c>
      <c r="T234" s="17" t="inlineStr">
        <is>
          <t>skip/offer registers; named justification PDFs</t>
        </is>
      </c>
    </row>
    <row r="235">
      <c r="A235" s="21">
        <f>'Src_Skips'!A235</f>
        <v/>
      </c>
      <c r="B235" s="21">
        <f>'Src_Skips'!B235</f>
        <v/>
      </c>
      <c r="C235" s="21">
        <f>'Src_Skips'!C235</f>
        <v/>
      </c>
      <c r="D235" s="21">
        <f>'Src_Skips'!D235</f>
        <v/>
      </c>
      <c r="E235" s="21">
        <f>IFERROR(INDEX('Src_Applicants'!$D$6:$D$2915,MATCH(D235,'Src_Applicants'!$A$6:$A$2915,0))&amp;" "&amp;INDEX('Src_Applicants'!$C$6:$C$2915,MATCH(D235,'Src_Applicants'!$A$6:$A$2915,0)),"NOT FOUND")</f>
        <v/>
      </c>
      <c r="F235" s="21">
        <f>'Src_Skips'!F235</f>
        <v/>
      </c>
      <c r="G235" s="21">
        <f>'Src_Skips'!G235</f>
        <v/>
      </c>
      <c r="H235" s="21">
        <f>'Src_Skips'!I235</f>
        <v/>
      </c>
      <c r="I235" s="21">
        <f>'Src_Skips'!K235</f>
        <v/>
      </c>
      <c r="J235" s="21">
        <f>IF(COUNTIFS('Evidence Register'!$P$6:$P$13,D235&amp;"|"&amp;TEXT(C235,"YYYY-MM-DD"),'Evidence Register'!$A$6:$A$13,"Skip file")&gt;0,"Y","N")</f>
        <v/>
      </c>
      <c r="K235" s="21">
        <f>IF(J235="Y",INDEX('Evidence Register'!$C$6:$C$13,MATCH(D235&amp;"|"&amp;TEXT(C235,"YYYY-MM-DD"),'Evidence Register'!$P$6:$P$13,0)),"")</f>
        <v/>
      </c>
      <c r="L235" s="21">
        <f>IF(J235="Y",INDEX('Evidence Register'!$E$6:$E$13,MATCH(D235&amp;"|"&amp;TEXT(C235,"YYYY-MM-DD"),'Evidence Register'!$P$6:$P$13,0)),"")</f>
        <v/>
      </c>
      <c r="M235" s="21">
        <f>IF(J235="Y",INDEX('Evidence Register'!$F$6:$F$13,MATCH(D235&amp;"|"&amp;TEXT(C235,"YYYY-MM-DD"),'Evidence Register'!$P$6:$P$13,0)),"")</f>
        <v/>
      </c>
      <c r="N235" s="21">
        <f>IF(J235="Y",INDEX('Evidence Register'!$G$6:$G$13,MATCH(D235&amp;"|"&amp;TEXT(C235,"YYYY-MM-DD"),'Evidence Register'!$P$6:$P$13,0)),"")</f>
        <v/>
      </c>
      <c r="O235" s="21">
        <f>IF(J235="Y",INDEX('Evidence Register'!$H$6:$H$13,MATCH(D235&amp;"|"&amp;TEXT(C235,"YYYY-MM-DD"),'Evidence Register'!$P$6:$P$13,0)),"")</f>
        <v/>
      </c>
      <c r="P235" s="21">
        <f>IF(J235="Y",INDEX('Evidence Register'!$I$6:$I$13,MATCH(D235&amp;"|"&amp;TEXT(C235,"YYYY-MM-DD"),'Evidence Register'!$P$6:$P$13,0)),"")</f>
        <v/>
      </c>
      <c r="Q235" s="21">
        <f>IF(COUNTIF('Src_Offers'!$A$6:$A$1138,B235)=1,"FOUND","MISSING")</f>
        <v/>
      </c>
      <c r="R235" s="21">
        <f>IF(J235="N","NOT TESTED",IF(AND(C235=L235,F235=M235,G235=N235,H235=O235),"MATCH","MISMATCH"))</f>
        <v/>
      </c>
      <c r="S235" s="21">
        <f>IF(J235="N","NOT INDEPENDENTLY VERIFIED - PDF NOT SUPPLIED",IF(P235="N","FAIL - COVER SHEET ONLY",IF(OR(Q235="MISSING",R235="MISMATCH"),"EXCEPTION - SUPPORT PRESENT / EVENT INTEGRITY","PASS - SUPPORT VERIFIED")))</f>
        <v/>
      </c>
      <c r="T235" s="21" t="inlineStr">
        <is>
          <t>skip/offer registers; named justification PDFs</t>
        </is>
      </c>
    </row>
    <row r="236">
      <c r="A236" s="17">
        <f>'Src_Skips'!A236</f>
        <v/>
      </c>
      <c r="B236" s="17">
        <f>'Src_Skips'!B236</f>
        <v/>
      </c>
      <c r="C236" s="17">
        <f>'Src_Skips'!C236</f>
        <v/>
      </c>
      <c r="D236" s="17">
        <f>'Src_Skips'!D236</f>
        <v/>
      </c>
      <c r="E236" s="17">
        <f>IFERROR(INDEX('Src_Applicants'!$D$6:$D$2915,MATCH(D236,'Src_Applicants'!$A$6:$A$2915,0))&amp;" "&amp;INDEX('Src_Applicants'!$C$6:$C$2915,MATCH(D236,'Src_Applicants'!$A$6:$A$2915,0)),"NOT FOUND")</f>
        <v/>
      </c>
      <c r="F236" s="17">
        <f>'Src_Skips'!F236</f>
        <v/>
      </c>
      <c r="G236" s="17">
        <f>'Src_Skips'!G236</f>
        <v/>
      </c>
      <c r="H236" s="17">
        <f>'Src_Skips'!I236</f>
        <v/>
      </c>
      <c r="I236" s="17">
        <f>'Src_Skips'!K236</f>
        <v/>
      </c>
      <c r="J236" s="17">
        <f>IF(COUNTIFS('Evidence Register'!$P$6:$P$13,D236&amp;"|"&amp;TEXT(C236,"YYYY-MM-DD"),'Evidence Register'!$A$6:$A$13,"Skip file")&gt;0,"Y","N")</f>
        <v/>
      </c>
      <c r="K236" s="17">
        <f>IF(J236="Y",INDEX('Evidence Register'!$C$6:$C$13,MATCH(D236&amp;"|"&amp;TEXT(C236,"YYYY-MM-DD"),'Evidence Register'!$P$6:$P$13,0)),"")</f>
        <v/>
      </c>
      <c r="L236" s="17">
        <f>IF(J236="Y",INDEX('Evidence Register'!$E$6:$E$13,MATCH(D236&amp;"|"&amp;TEXT(C236,"YYYY-MM-DD"),'Evidence Register'!$P$6:$P$13,0)),"")</f>
        <v/>
      </c>
      <c r="M236" s="17">
        <f>IF(J236="Y",INDEX('Evidence Register'!$F$6:$F$13,MATCH(D236&amp;"|"&amp;TEXT(C236,"YYYY-MM-DD"),'Evidence Register'!$P$6:$P$13,0)),"")</f>
        <v/>
      </c>
      <c r="N236" s="17">
        <f>IF(J236="Y",INDEX('Evidence Register'!$G$6:$G$13,MATCH(D236&amp;"|"&amp;TEXT(C236,"YYYY-MM-DD"),'Evidence Register'!$P$6:$P$13,0)),"")</f>
        <v/>
      </c>
      <c r="O236" s="17">
        <f>IF(J236="Y",INDEX('Evidence Register'!$H$6:$H$13,MATCH(D236&amp;"|"&amp;TEXT(C236,"YYYY-MM-DD"),'Evidence Register'!$P$6:$P$13,0)),"")</f>
        <v/>
      </c>
      <c r="P236" s="17">
        <f>IF(J236="Y",INDEX('Evidence Register'!$I$6:$I$13,MATCH(D236&amp;"|"&amp;TEXT(C236,"YYYY-MM-DD"),'Evidence Register'!$P$6:$P$13,0)),"")</f>
        <v/>
      </c>
      <c r="Q236" s="17">
        <f>IF(COUNTIF('Src_Offers'!$A$6:$A$1138,B236)=1,"FOUND","MISSING")</f>
        <v/>
      </c>
      <c r="R236" s="17">
        <f>IF(J236="N","NOT TESTED",IF(AND(C236=L236,F236=M236,G236=N236,H236=O236),"MATCH","MISMATCH"))</f>
        <v/>
      </c>
      <c r="S236" s="17">
        <f>IF(J236="N","NOT INDEPENDENTLY VERIFIED - PDF NOT SUPPLIED",IF(P236="N","FAIL - COVER SHEET ONLY",IF(OR(Q236="MISSING",R236="MISMATCH"),"EXCEPTION - SUPPORT PRESENT / EVENT INTEGRITY","PASS - SUPPORT VERIFIED")))</f>
        <v/>
      </c>
      <c r="T236" s="17" t="inlineStr">
        <is>
          <t>skip/offer registers; named justification PDFs</t>
        </is>
      </c>
    </row>
    <row r="237">
      <c r="A237" s="21">
        <f>'Src_Skips'!A237</f>
        <v/>
      </c>
      <c r="B237" s="21">
        <f>'Src_Skips'!B237</f>
        <v/>
      </c>
      <c r="C237" s="21">
        <f>'Src_Skips'!C237</f>
        <v/>
      </c>
      <c r="D237" s="21">
        <f>'Src_Skips'!D237</f>
        <v/>
      </c>
      <c r="E237" s="21">
        <f>IFERROR(INDEX('Src_Applicants'!$D$6:$D$2915,MATCH(D237,'Src_Applicants'!$A$6:$A$2915,0))&amp;" "&amp;INDEX('Src_Applicants'!$C$6:$C$2915,MATCH(D237,'Src_Applicants'!$A$6:$A$2915,0)),"NOT FOUND")</f>
        <v/>
      </c>
      <c r="F237" s="21">
        <f>'Src_Skips'!F237</f>
        <v/>
      </c>
      <c r="G237" s="21">
        <f>'Src_Skips'!G237</f>
        <v/>
      </c>
      <c r="H237" s="21">
        <f>'Src_Skips'!I237</f>
        <v/>
      </c>
      <c r="I237" s="21">
        <f>'Src_Skips'!K237</f>
        <v/>
      </c>
      <c r="J237" s="21">
        <f>IF(COUNTIFS('Evidence Register'!$P$6:$P$13,D237&amp;"|"&amp;TEXT(C237,"YYYY-MM-DD"),'Evidence Register'!$A$6:$A$13,"Skip file")&gt;0,"Y","N")</f>
        <v/>
      </c>
      <c r="K237" s="21">
        <f>IF(J237="Y",INDEX('Evidence Register'!$C$6:$C$13,MATCH(D237&amp;"|"&amp;TEXT(C237,"YYYY-MM-DD"),'Evidence Register'!$P$6:$P$13,0)),"")</f>
        <v/>
      </c>
      <c r="L237" s="21">
        <f>IF(J237="Y",INDEX('Evidence Register'!$E$6:$E$13,MATCH(D237&amp;"|"&amp;TEXT(C237,"YYYY-MM-DD"),'Evidence Register'!$P$6:$P$13,0)),"")</f>
        <v/>
      </c>
      <c r="M237" s="21">
        <f>IF(J237="Y",INDEX('Evidence Register'!$F$6:$F$13,MATCH(D237&amp;"|"&amp;TEXT(C237,"YYYY-MM-DD"),'Evidence Register'!$P$6:$P$13,0)),"")</f>
        <v/>
      </c>
      <c r="N237" s="21">
        <f>IF(J237="Y",INDEX('Evidence Register'!$G$6:$G$13,MATCH(D237&amp;"|"&amp;TEXT(C237,"YYYY-MM-DD"),'Evidence Register'!$P$6:$P$13,0)),"")</f>
        <v/>
      </c>
      <c r="O237" s="21">
        <f>IF(J237="Y",INDEX('Evidence Register'!$H$6:$H$13,MATCH(D237&amp;"|"&amp;TEXT(C237,"YYYY-MM-DD"),'Evidence Register'!$P$6:$P$13,0)),"")</f>
        <v/>
      </c>
      <c r="P237" s="21">
        <f>IF(J237="Y",INDEX('Evidence Register'!$I$6:$I$13,MATCH(D237&amp;"|"&amp;TEXT(C237,"YYYY-MM-DD"),'Evidence Register'!$P$6:$P$13,0)),"")</f>
        <v/>
      </c>
      <c r="Q237" s="21">
        <f>IF(COUNTIF('Src_Offers'!$A$6:$A$1138,B237)=1,"FOUND","MISSING")</f>
        <v/>
      </c>
      <c r="R237" s="21">
        <f>IF(J237="N","NOT TESTED",IF(AND(C237=L237,F237=M237,G237=N237,H237=O237),"MATCH","MISMATCH"))</f>
        <v/>
      </c>
      <c r="S237" s="21">
        <f>IF(J237="N","NOT INDEPENDENTLY VERIFIED - PDF NOT SUPPLIED",IF(P237="N","FAIL - COVER SHEET ONLY",IF(OR(Q237="MISSING",R237="MISMATCH"),"EXCEPTION - SUPPORT PRESENT / EVENT INTEGRITY","PASS - SUPPORT VERIFIED")))</f>
        <v/>
      </c>
      <c r="T237" s="21" t="inlineStr">
        <is>
          <t>skip/offer registers; named justification PDFs</t>
        </is>
      </c>
    </row>
    <row r="238">
      <c r="A238" s="17">
        <f>'Src_Skips'!A238</f>
        <v/>
      </c>
      <c r="B238" s="17">
        <f>'Src_Skips'!B238</f>
        <v/>
      </c>
      <c r="C238" s="17">
        <f>'Src_Skips'!C238</f>
        <v/>
      </c>
      <c r="D238" s="17">
        <f>'Src_Skips'!D238</f>
        <v/>
      </c>
      <c r="E238" s="17">
        <f>IFERROR(INDEX('Src_Applicants'!$D$6:$D$2915,MATCH(D238,'Src_Applicants'!$A$6:$A$2915,0))&amp;" "&amp;INDEX('Src_Applicants'!$C$6:$C$2915,MATCH(D238,'Src_Applicants'!$A$6:$A$2915,0)),"NOT FOUND")</f>
        <v/>
      </c>
      <c r="F238" s="17">
        <f>'Src_Skips'!F238</f>
        <v/>
      </c>
      <c r="G238" s="17">
        <f>'Src_Skips'!G238</f>
        <v/>
      </c>
      <c r="H238" s="17">
        <f>'Src_Skips'!I238</f>
        <v/>
      </c>
      <c r="I238" s="17">
        <f>'Src_Skips'!K238</f>
        <v/>
      </c>
      <c r="J238" s="17">
        <f>IF(COUNTIFS('Evidence Register'!$P$6:$P$13,D238&amp;"|"&amp;TEXT(C238,"YYYY-MM-DD"),'Evidence Register'!$A$6:$A$13,"Skip file")&gt;0,"Y","N")</f>
        <v/>
      </c>
      <c r="K238" s="17">
        <f>IF(J238="Y",INDEX('Evidence Register'!$C$6:$C$13,MATCH(D238&amp;"|"&amp;TEXT(C238,"YYYY-MM-DD"),'Evidence Register'!$P$6:$P$13,0)),"")</f>
        <v/>
      </c>
      <c r="L238" s="17">
        <f>IF(J238="Y",INDEX('Evidence Register'!$E$6:$E$13,MATCH(D238&amp;"|"&amp;TEXT(C238,"YYYY-MM-DD"),'Evidence Register'!$P$6:$P$13,0)),"")</f>
        <v/>
      </c>
      <c r="M238" s="17">
        <f>IF(J238="Y",INDEX('Evidence Register'!$F$6:$F$13,MATCH(D238&amp;"|"&amp;TEXT(C238,"YYYY-MM-DD"),'Evidence Register'!$P$6:$P$13,0)),"")</f>
        <v/>
      </c>
      <c r="N238" s="17">
        <f>IF(J238="Y",INDEX('Evidence Register'!$G$6:$G$13,MATCH(D238&amp;"|"&amp;TEXT(C238,"YYYY-MM-DD"),'Evidence Register'!$P$6:$P$13,0)),"")</f>
        <v/>
      </c>
      <c r="O238" s="17">
        <f>IF(J238="Y",INDEX('Evidence Register'!$H$6:$H$13,MATCH(D238&amp;"|"&amp;TEXT(C238,"YYYY-MM-DD"),'Evidence Register'!$P$6:$P$13,0)),"")</f>
        <v/>
      </c>
      <c r="P238" s="17">
        <f>IF(J238="Y",INDEX('Evidence Register'!$I$6:$I$13,MATCH(D238&amp;"|"&amp;TEXT(C238,"YYYY-MM-DD"),'Evidence Register'!$P$6:$P$13,0)),"")</f>
        <v/>
      </c>
      <c r="Q238" s="17">
        <f>IF(COUNTIF('Src_Offers'!$A$6:$A$1138,B238)=1,"FOUND","MISSING")</f>
        <v/>
      </c>
      <c r="R238" s="17">
        <f>IF(J238="N","NOT TESTED",IF(AND(C238=L238,F238=M238,G238=N238,H238=O238),"MATCH","MISMATCH"))</f>
        <v/>
      </c>
      <c r="S238" s="17">
        <f>IF(J238="N","NOT INDEPENDENTLY VERIFIED - PDF NOT SUPPLIED",IF(P238="N","FAIL - COVER SHEET ONLY",IF(OR(Q238="MISSING",R238="MISMATCH"),"EXCEPTION - SUPPORT PRESENT / EVENT INTEGRITY","PASS - SUPPORT VERIFIED")))</f>
        <v/>
      </c>
      <c r="T238" s="17" t="inlineStr">
        <is>
          <t>skip/offer registers; named justification PDFs</t>
        </is>
      </c>
    </row>
    <row r="239">
      <c r="A239" s="21">
        <f>'Src_Skips'!A239</f>
        <v/>
      </c>
      <c r="B239" s="21">
        <f>'Src_Skips'!B239</f>
        <v/>
      </c>
      <c r="C239" s="21">
        <f>'Src_Skips'!C239</f>
        <v/>
      </c>
      <c r="D239" s="21">
        <f>'Src_Skips'!D239</f>
        <v/>
      </c>
      <c r="E239" s="21">
        <f>IFERROR(INDEX('Src_Applicants'!$D$6:$D$2915,MATCH(D239,'Src_Applicants'!$A$6:$A$2915,0))&amp;" "&amp;INDEX('Src_Applicants'!$C$6:$C$2915,MATCH(D239,'Src_Applicants'!$A$6:$A$2915,0)),"NOT FOUND")</f>
        <v/>
      </c>
      <c r="F239" s="21">
        <f>'Src_Skips'!F239</f>
        <v/>
      </c>
      <c r="G239" s="21">
        <f>'Src_Skips'!G239</f>
        <v/>
      </c>
      <c r="H239" s="21">
        <f>'Src_Skips'!I239</f>
        <v/>
      </c>
      <c r="I239" s="21">
        <f>'Src_Skips'!K239</f>
        <v/>
      </c>
      <c r="J239" s="21">
        <f>IF(COUNTIFS('Evidence Register'!$P$6:$P$13,D239&amp;"|"&amp;TEXT(C239,"YYYY-MM-DD"),'Evidence Register'!$A$6:$A$13,"Skip file")&gt;0,"Y","N")</f>
        <v/>
      </c>
      <c r="K239" s="21">
        <f>IF(J239="Y",INDEX('Evidence Register'!$C$6:$C$13,MATCH(D239&amp;"|"&amp;TEXT(C239,"YYYY-MM-DD"),'Evidence Register'!$P$6:$P$13,0)),"")</f>
        <v/>
      </c>
      <c r="L239" s="21">
        <f>IF(J239="Y",INDEX('Evidence Register'!$E$6:$E$13,MATCH(D239&amp;"|"&amp;TEXT(C239,"YYYY-MM-DD"),'Evidence Register'!$P$6:$P$13,0)),"")</f>
        <v/>
      </c>
      <c r="M239" s="21">
        <f>IF(J239="Y",INDEX('Evidence Register'!$F$6:$F$13,MATCH(D239&amp;"|"&amp;TEXT(C239,"YYYY-MM-DD"),'Evidence Register'!$P$6:$P$13,0)),"")</f>
        <v/>
      </c>
      <c r="N239" s="21">
        <f>IF(J239="Y",INDEX('Evidence Register'!$G$6:$G$13,MATCH(D239&amp;"|"&amp;TEXT(C239,"YYYY-MM-DD"),'Evidence Register'!$P$6:$P$13,0)),"")</f>
        <v/>
      </c>
      <c r="O239" s="21">
        <f>IF(J239="Y",INDEX('Evidence Register'!$H$6:$H$13,MATCH(D239&amp;"|"&amp;TEXT(C239,"YYYY-MM-DD"),'Evidence Register'!$P$6:$P$13,0)),"")</f>
        <v/>
      </c>
      <c r="P239" s="21">
        <f>IF(J239="Y",INDEX('Evidence Register'!$I$6:$I$13,MATCH(D239&amp;"|"&amp;TEXT(C239,"YYYY-MM-DD"),'Evidence Register'!$P$6:$P$13,0)),"")</f>
        <v/>
      </c>
      <c r="Q239" s="21">
        <f>IF(COUNTIF('Src_Offers'!$A$6:$A$1138,B239)=1,"FOUND","MISSING")</f>
        <v/>
      </c>
      <c r="R239" s="21">
        <f>IF(J239="N","NOT TESTED",IF(AND(C239=L239,F239=M239,G239=N239,H239=O239),"MATCH","MISMATCH"))</f>
        <v/>
      </c>
      <c r="S239" s="21">
        <f>IF(J239="N","NOT INDEPENDENTLY VERIFIED - PDF NOT SUPPLIED",IF(P239="N","FAIL - COVER SHEET ONLY",IF(OR(Q239="MISSING",R239="MISMATCH"),"EXCEPTION - SUPPORT PRESENT / EVENT INTEGRITY","PASS - SUPPORT VERIFIED")))</f>
        <v/>
      </c>
      <c r="T239" s="21" t="inlineStr">
        <is>
          <t>skip/offer registers; named justification PDFs</t>
        </is>
      </c>
    </row>
    <row r="240">
      <c r="A240" s="17">
        <f>'Src_Skips'!A240</f>
        <v/>
      </c>
      <c r="B240" s="17">
        <f>'Src_Skips'!B240</f>
        <v/>
      </c>
      <c r="C240" s="17">
        <f>'Src_Skips'!C240</f>
        <v/>
      </c>
      <c r="D240" s="17">
        <f>'Src_Skips'!D240</f>
        <v/>
      </c>
      <c r="E240" s="17">
        <f>IFERROR(INDEX('Src_Applicants'!$D$6:$D$2915,MATCH(D240,'Src_Applicants'!$A$6:$A$2915,0))&amp;" "&amp;INDEX('Src_Applicants'!$C$6:$C$2915,MATCH(D240,'Src_Applicants'!$A$6:$A$2915,0)),"NOT FOUND")</f>
        <v/>
      </c>
      <c r="F240" s="17">
        <f>'Src_Skips'!F240</f>
        <v/>
      </c>
      <c r="G240" s="17">
        <f>'Src_Skips'!G240</f>
        <v/>
      </c>
      <c r="H240" s="17">
        <f>'Src_Skips'!I240</f>
        <v/>
      </c>
      <c r="I240" s="17">
        <f>'Src_Skips'!K240</f>
        <v/>
      </c>
      <c r="J240" s="17">
        <f>IF(COUNTIFS('Evidence Register'!$P$6:$P$13,D240&amp;"|"&amp;TEXT(C240,"YYYY-MM-DD"),'Evidence Register'!$A$6:$A$13,"Skip file")&gt;0,"Y","N")</f>
        <v/>
      </c>
      <c r="K240" s="17">
        <f>IF(J240="Y",INDEX('Evidence Register'!$C$6:$C$13,MATCH(D240&amp;"|"&amp;TEXT(C240,"YYYY-MM-DD"),'Evidence Register'!$P$6:$P$13,0)),"")</f>
        <v/>
      </c>
      <c r="L240" s="17">
        <f>IF(J240="Y",INDEX('Evidence Register'!$E$6:$E$13,MATCH(D240&amp;"|"&amp;TEXT(C240,"YYYY-MM-DD"),'Evidence Register'!$P$6:$P$13,0)),"")</f>
        <v/>
      </c>
      <c r="M240" s="17">
        <f>IF(J240="Y",INDEX('Evidence Register'!$F$6:$F$13,MATCH(D240&amp;"|"&amp;TEXT(C240,"YYYY-MM-DD"),'Evidence Register'!$P$6:$P$13,0)),"")</f>
        <v/>
      </c>
      <c r="N240" s="17">
        <f>IF(J240="Y",INDEX('Evidence Register'!$G$6:$G$13,MATCH(D240&amp;"|"&amp;TEXT(C240,"YYYY-MM-DD"),'Evidence Register'!$P$6:$P$13,0)),"")</f>
        <v/>
      </c>
      <c r="O240" s="17">
        <f>IF(J240="Y",INDEX('Evidence Register'!$H$6:$H$13,MATCH(D240&amp;"|"&amp;TEXT(C240,"YYYY-MM-DD"),'Evidence Register'!$P$6:$P$13,0)),"")</f>
        <v/>
      </c>
      <c r="P240" s="17">
        <f>IF(J240="Y",INDEX('Evidence Register'!$I$6:$I$13,MATCH(D240&amp;"|"&amp;TEXT(C240,"YYYY-MM-DD"),'Evidence Register'!$P$6:$P$13,0)),"")</f>
        <v/>
      </c>
      <c r="Q240" s="17">
        <f>IF(COUNTIF('Src_Offers'!$A$6:$A$1138,B240)=1,"FOUND","MISSING")</f>
        <v/>
      </c>
      <c r="R240" s="17">
        <f>IF(J240="N","NOT TESTED",IF(AND(C240=L240,F240=M240,G240=N240,H240=O240),"MATCH","MISMATCH"))</f>
        <v/>
      </c>
      <c r="S240" s="17">
        <f>IF(J240="N","NOT INDEPENDENTLY VERIFIED - PDF NOT SUPPLIED",IF(P240="N","FAIL - COVER SHEET ONLY",IF(OR(Q240="MISSING",R240="MISMATCH"),"EXCEPTION - SUPPORT PRESENT / EVENT INTEGRITY","PASS - SUPPORT VERIFIED")))</f>
        <v/>
      </c>
      <c r="T240" s="17" t="inlineStr">
        <is>
          <t>skip/offer registers; named justification PDFs</t>
        </is>
      </c>
    </row>
    <row r="241">
      <c r="A241" s="21">
        <f>'Src_Skips'!A241</f>
        <v/>
      </c>
      <c r="B241" s="21">
        <f>'Src_Skips'!B241</f>
        <v/>
      </c>
      <c r="C241" s="21">
        <f>'Src_Skips'!C241</f>
        <v/>
      </c>
      <c r="D241" s="21">
        <f>'Src_Skips'!D241</f>
        <v/>
      </c>
      <c r="E241" s="21">
        <f>IFERROR(INDEX('Src_Applicants'!$D$6:$D$2915,MATCH(D241,'Src_Applicants'!$A$6:$A$2915,0))&amp;" "&amp;INDEX('Src_Applicants'!$C$6:$C$2915,MATCH(D241,'Src_Applicants'!$A$6:$A$2915,0)),"NOT FOUND")</f>
        <v/>
      </c>
      <c r="F241" s="21">
        <f>'Src_Skips'!F241</f>
        <v/>
      </c>
      <c r="G241" s="21">
        <f>'Src_Skips'!G241</f>
        <v/>
      </c>
      <c r="H241" s="21">
        <f>'Src_Skips'!I241</f>
        <v/>
      </c>
      <c r="I241" s="21">
        <f>'Src_Skips'!K241</f>
        <v/>
      </c>
      <c r="J241" s="21">
        <f>IF(COUNTIFS('Evidence Register'!$P$6:$P$13,D241&amp;"|"&amp;TEXT(C241,"YYYY-MM-DD"),'Evidence Register'!$A$6:$A$13,"Skip file")&gt;0,"Y","N")</f>
        <v/>
      </c>
      <c r="K241" s="21">
        <f>IF(J241="Y",INDEX('Evidence Register'!$C$6:$C$13,MATCH(D241&amp;"|"&amp;TEXT(C241,"YYYY-MM-DD"),'Evidence Register'!$P$6:$P$13,0)),"")</f>
        <v/>
      </c>
      <c r="L241" s="21">
        <f>IF(J241="Y",INDEX('Evidence Register'!$E$6:$E$13,MATCH(D241&amp;"|"&amp;TEXT(C241,"YYYY-MM-DD"),'Evidence Register'!$P$6:$P$13,0)),"")</f>
        <v/>
      </c>
      <c r="M241" s="21">
        <f>IF(J241="Y",INDEX('Evidence Register'!$F$6:$F$13,MATCH(D241&amp;"|"&amp;TEXT(C241,"YYYY-MM-DD"),'Evidence Register'!$P$6:$P$13,0)),"")</f>
        <v/>
      </c>
      <c r="N241" s="21">
        <f>IF(J241="Y",INDEX('Evidence Register'!$G$6:$G$13,MATCH(D241&amp;"|"&amp;TEXT(C241,"YYYY-MM-DD"),'Evidence Register'!$P$6:$P$13,0)),"")</f>
        <v/>
      </c>
      <c r="O241" s="21">
        <f>IF(J241="Y",INDEX('Evidence Register'!$H$6:$H$13,MATCH(D241&amp;"|"&amp;TEXT(C241,"YYYY-MM-DD"),'Evidence Register'!$P$6:$P$13,0)),"")</f>
        <v/>
      </c>
      <c r="P241" s="21">
        <f>IF(J241="Y",INDEX('Evidence Register'!$I$6:$I$13,MATCH(D241&amp;"|"&amp;TEXT(C241,"YYYY-MM-DD"),'Evidence Register'!$P$6:$P$13,0)),"")</f>
        <v/>
      </c>
      <c r="Q241" s="21">
        <f>IF(COUNTIF('Src_Offers'!$A$6:$A$1138,B241)=1,"FOUND","MISSING")</f>
        <v/>
      </c>
      <c r="R241" s="21">
        <f>IF(J241="N","NOT TESTED",IF(AND(C241=L241,F241=M241,G241=N241,H241=O241),"MATCH","MISMATCH"))</f>
        <v/>
      </c>
      <c r="S241" s="21">
        <f>IF(J241="N","NOT INDEPENDENTLY VERIFIED - PDF NOT SUPPLIED",IF(P241="N","FAIL - COVER SHEET ONLY",IF(OR(Q241="MISSING",R241="MISMATCH"),"EXCEPTION - SUPPORT PRESENT / EVENT INTEGRITY","PASS - SUPPORT VERIFIED")))</f>
        <v/>
      </c>
      <c r="T241" s="21" t="inlineStr">
        <is>
          <t>skip/offer registers; named justification PDFs</t>
        </is>
      </c>
    </row>
    <row r="242">
      <c r="A242" s="17">
        <f>'Src_Skips'!A242</f>
        <v/>
      </c>
      <c r="B242" s="17">
        <f>'Src_Skips'!B242</f>
        <v/>
      </c>
      <c r="C242" s="17">
        <f>'Src_Skips'!C242</f>
        <v/>
      </c>
      <c r="D242" s="17">
        <f>'Src_Skips'!D242</f>
        <v/>
      </c>
      <c r="E242" s="17">
        <f>IFERROR(INDEX('Src_Applicants'!$D$6:$D$2915,MATCH(D242,'Src_Applicants'!$A$6:$A$2915,0))&amp;" "&amp;INDEX('Src_Applicants'!$C$6:$C$2915,MATCH(D242,'Src_Applicants'!$A$6:$A$2915,0)),"NOT FOUND")</f>
        <v/>
      </c>
      <c r="F242" s="17">
        <f>'Src_Skips'!F242</f>
        <v/>
      </c>
      <c r="G242" s="17">
        <f>'Src_Skips'!G242</f>
        <v/>
      </c>
      <c r="H242" s="17">
        <f>'Src_Skips'!I242</f>
        <v/>
      </c>
      <c r="I242" s="17">
        <f>'Src_Skips'!K242</f>
        <v/>
      </c>
      <c r="J242" s="17">
        <f>IF(COUNTIFS('Evidence Register'!$P$6:$P$13,D242&amp;"|"&amp;TEXT(C242,"YYYY-MM-DD"),'Evidence Register'!$A$6:$A$13,"Skip file")&gt;0,"Y","N")</f>
        <v/>
      </c>
      <c r="K242" s="17">
        <f>IF(J242="Y",INDEX('Evidence Register'!$C$6:$C$13,MATCH(D242&amp;"|"&amp;TEXT(C242,"YYYY-MM-DD"),'Evidence Register'!$P$6:$P$13,0)),"")</f>
        <v/>
      </c>
      <c r="L242" s="17">
        <f>IF(J242="Y",INDEX('Evidence Register'!$E$6:$E$13,MATCH(D242&amp;"|"&amp;TEXT(C242,"YYYY-MM-DD"),'Evidence Register'!$P$6:$P$13,0)),"")</f>
        <v/>
      </c>
      <c r="M242" s="17">
        <f>IF(J242="Y",INDEX('Evidence Register'!$F$6:$F$13,MATCH(D242&amp;"|"&amp;TEXT(C242,"YYYY-MM-DD"),'Evidence Register'!$P$6:$P$13,0)),"")</f>
        <v/>
      </c>
      <c r="N242" s="17">
        <f>IF(J242="Y",INDEX('Evidence Register'!$G$6:$G$13,MATCH(D242&amp;"|"&amp;TEXT(C242,"YYYY-MM-DD"),'Evidence Register'!$P$6:$P$13,0)),"")</f>
        <v/>
      </c>
      <c r="O242" s="17">
        <f>IF(J242="Y",INDEX('Evidence Register'!$H$6:$H$13,MATCH(D242&amp;"|"&amp;TEXT(C242,"YYYY-MM-DD"),'Evidence Register'!$P$6:$P$13,0)),"")</f>
        <v/>
      </c>
      <c r="P242" s="17">
        <f>IF(J242="Y",INDEX('Evidence Register'!$I$6:$I$13,MATCH(D242&amp;"|"&amp;TEXT(C242,"YYYY-MM-DD"),'Evidence Register'!$P$6:$P$13,0)),"")</f>
        <v/>
      </c>
      <c r="Q242" s="17">
        <f>IF(COUNTIF('Src_Offers'!$A$6:$A$1138,B242)=1,"FOUND","MISSING")</f>
        <v/>
      </c>
      <c r="R242" s="17">
        <f>IF(J242="N","NOT TESTED",IF(AND(C242=L242,F242=M242,G242=N242,H242=O242),"MATCH","MISMATCH"))</f>
        <v/>
      </c>
      <c r="S242" s="17">
        <f>IF(J242="N","NOT INDEPENDENTLY VERIFIED - PDF NOT SUPPLIED",IF(P242="N","FAIL - COVER SHEET ONLY",IF(OR(Q242="MISSING",R242="MISMATCH"),"EXCEPTION - SUPPORT PRESENT / EVENT INTEGRITY","PASS - SUPPORT VERIFIED")))</f>
        <v/>
      </c>
      <c r="T242" s="17" t="inlineStr">
        <is>
          <t>skip/offer registers; named justification PDFs</t>
        </is>
      </c>
    </row>
    <row r="243">
      <c r="A243" s="21">
        <f>'Src_Skips'!A243</f>
        <v/>
      </c>
      <c r="B243" s="21">
        <f>'Src_Skips'!B243</f>
        <v/>
      </c>
      <c r="C243" s="21">
        <f>'Src_Skips'!C243</f>
        <v/>
      </c>
      <c r="D243" s="21">
        <f>'Src_Skips'!D243</f>
        <v/>
      </c>
      <c r="E243" s="21">
        <f>IFERROR(INDEX('Src_Applicants'!$D$6:$D$2915,MATCH(D243,'Src_Applicants'!$A$6:$A$2915,0))&amp;" "&amp;INDEX('Src_Applicants'!$C$6:$C$2915,MATCH(D243,'Src_Applicants'!$A$6:$A$2915,0)),"NOT FOUND")</f>
        <v/>
      </c>
      <c r="F243" s="21">
        <f>'Src_Skips'!F243</f>
        <v/>
      </c>
      <c r="G243" s="21">
        <f>'Src_Skips'!G243</f>
        <v/>
      </c>
      <c r="H243" s="21">
        <f>'Src_Skips'!I243</f>
        <v/>
      </c>
      <c r="I243" s="21">
        <f>'Src_Skips'!K243</f>
        <v/>
      </c>
      <c r="J243" s="21">
        <f>IF(COUNTIFS('Evidence Register'!$P$6:$P$13,D243&amp;"|"&amp;TEXT(C243,"YYYY-MM-DD"),'Evidence Register'!$A$6:$A$13,"Skip file")&gt;0,"Y","N")</f>
        <v/>
      </c>
      <c r="K243" s="21">
        <f>IF(J243="Y",INDEX('Evidence Register'!$C$6:$C$13,MATCH(D243&amp;"|"&amp;TEXT(C243,"YYYY-MM-DD"),'Evidence Register'!$P$6:$P$13,0)),"")</f>
        <v/>
      </c>
      <c r="L243" s="21">
        <f>IF(J243="Y",INDEX('Evidence Register'!$E$6:$E$13,MATCH(D243&amp;"|"&amp;TEXT(C243,"YYYY-MM-DD"),'Evidence Register'!$P$6:$P$13,0)),"")</f>
        <v/>
      </c>
      <c r="M243" s="21">
        <f>IF(J243="Y",INDEX('Evidence Register'!$F$6:$F$13,MATCH(D243&amp;"|"&amp;TEXT(C243,"YYYY-MM-DD"),'Evidence Register'!$P$6:$P$13,0)),"")</f>
        <v/>
      </c>
      <c r="N243" s="21">
        <f>IF(J243="Y",INDEX('Evidence Register'!$G$6:$G$13,MATCH(D243&amp;"|"&amp;TEXT(C243,"YYYY-MM-DD"),'Evidence Register'!$P$6:$P$13,0)),"")</f>
        <v/>
      </c>
      <c r="O243" s="21">
        <f>IF(J243="Y",INDEX('Evidence Register'!$H$6:$H$13,MATCH(D243&amp;"|"&amp;TEXT(C243,"YYYY-MM-DD"),'Evidence Register'!$P$6:$P$13,0)),"")</f>
        <v/>
      </c>
      <c r="P243" s="21">
        <f>IF(J243="Y",INDEX('Evidence Register'!$I$6:$I$13,MATCH(D243&amp;"|"&amp;TEXT(C243,"YYYY-MM-DD"),'Evidence Register'!$P$6:$P$13,0)),"")</f>
        <v/>
      </c>
      <c r="Q243" s="21">
        <f>IF(COUNTIF('Src_Offers'!$A$6:$A$1138,B243)=1,"FOUND","MISSING")</f>
        <v/>
      </c>
      <c r="R243" s="21">
        <f>IF(J243="N","NOT TESTED",IF(AND(C243=L243,F243=M243,G243=N243,H243=O243),"MATCH","MISMATCH"))</f>
        <v/>
      </c>
      <c r="S243" s="21">
        <f>IF(J243="N","NOT INDEPENDENTLY VERIFIED - PDF NOT SUPPLIED",IF(P243="N","FAIL - COVER SHEET ONLY",IF(OR(Q243="MISSING",R243="MISMATCH"),"EXCEPTION - SUPPORT PRESENT / EVENT INTEGRITY","PASS - SUPPORT VERIFIED")))</f>
        <v/>
      </c>
      <c r="T243" s="21" t="inlineStr">
        <is>
          <t>skip/offer registers; named justification PDFs</t>
        </is>
      </c>
    </row>
    <row r="244">
      <c r="A244" s="17">
        <f>'Src_Skips'!A244</f>
        <v/>
      </c>
      <c r="B244" s="17">
        <f>'Src_Skips'!B244</f>
        <v/>
      </c>
      <c r="C244" s="17">
        <f>'Src_Skips'!C244</f>
        <v/>
      </c>
      <c r="D244" s="17">
        <f>'Src_Skips'!D244</f>
        <v/>
      </c>
      <c r="E244" s="17">
        <f>IFERROR(INDEX('Src_Applicants'!$D$6:$D$2915,MATCH(D244,'Src_Applicants'!$A$6:$A$2915,0))&amp;" "&amp;INDEX('Src_Applicants'!$C$6:$C$2915,MATCH(D244,'Src_Applicants'!$A$6:$A$2915,0)),"NOT FOUND")</f>
        <v/>
      </c>
      <c r="F244" s="17">
        <f>'Src_Skips'!F244</f>
        <v/>
      </c>
      <c r="G244" s="17">
        <f>'Src_Skips'!G244</f>
        <v/>
      </c>
      <c r="H244" s="17">
        <f>'Src_Skips'!I244</f>
        <v/>
      </c>
      <c r="I244" s="17">
        <f>'Src_Skips'!K244</f>
        <v/>
      </c>
      <c r="J244" s="17">
        <f>IF(COUNTIFS('Evidence Register'!$P$6:$P$13,D244&amp;"|"&amp;TEXT(C244,"YYYY-MM-DD"),'Evidence Register'!$A$6:$A$13,"Skip file")&gt;0,"Y","N")</f>
        <v/>
      </c>
      <c r="K244" s="17">
        <f>IF(J244="Y",INDEX('Evidence Register'!$C$6:$C$13,MATCH(D244&amp;"|"&amp;TEXT(C244,"YYYY-MM-DD"),'Evidence Register'!$P$6:$P$13,0)),"")</f>
        <v/>
      </c>
      <c r="L244" s="17">
        <f>IF(J244="Y",INDEX('Evidence Register'!$E$6:$E$13,MATCH(D244&amp;"|"&amp;TEXT(C244,"YYYY-MM-DD"),'Evidence Register'!$P$6:$P$13,0)),"")</f>
        <v/>
      </c>
      <c r="M244" s="17">
        <f>IF(J244="Y",INDEX('Evidence Register'!$F$6:$F$13,MATCH(D244&amp;"|"&amp;TEXT(C244,"YYYY-MM-DD"),'Evidence Register'!$P$6:$P$13,0)),"")</f>
        <v/>
      </c>
      <c r="N244" s="17">
        <f>IF(J244="Y",INDEX('Evidence Register'!$G$6:$G$13,MATCH(D244&amp;"|"&amp;TEXT(C244,"YYYY-MM-DD"),'Evidence Register'!$P$6:$P$13,0)),"")</f>
        <v/>
      </c>
      <c r="O244" s="17">
        <f>IF(J244="Y",INDEX('Evidence Register'!$H$6:$H$13,MATCH(D244&amp;"|"&amp;TEXT(C244,"YYYY-MM-DD"),'Evidence Register'!$P$6:$P$13,0)),"")</f>
        <v/>
      </c>
      <c r="P244" s="17">
        <f>IF(J244="Y",INDEX('Evidence Register'!$I$6:$I$13,MATCH(D244&amp;"|"&amp;TEXT(C244,"YYYY-MM-DD"),'Evidence Register'!$P$6:$P$13,0)),"")</f>
        <v/>
      </c>
      <c r="Q244" s="17">
        <f>IF(COUNTIF('Src_Offers'!$A$6:$A$1138,B244)=1,"FOUND","MISSING")</f>
        <v/>
      </c>
      <c r="R244" s="17">
        <f>IF(J244="N","NOT TESTED",IF(AND(C244=L244,F244=M244,G244=N244,H244=O244),"MATCH","MISMATCH"))</f>
        <v/>
      </c>
      <c r="S244" s="17">
        <f>IF(J244="N","NOT INDEPENDENTLY VERIFIED - PDF NOT SUPPLIED",IF(P244="N","FAIL - COVER SHEET ONLY",IF(OR(Q244="MISSING",R244="MISMATCH"),"EXCEPTION - SUPPORT PRESENT / EVENT INTEGRITY","PASS - SUPPORT VERIFIED")))</f>
        <v/>
      </c>
      <c r="T244" s="17" t="inlineStr">
        <is>
          <t>skip/offer registers; named justification PDFs</t>
        </is>
      </c>
    </row>
    <row r="245">
      <c r="A245" s="21">
        <f>'Src_Skips'!A245</f>
        <v/>
      </c>
      <c r="B245" s="21">
        <f>'Src_Skips'!B245</f>
        <v/>
      </c>
      <c r="C245" s="21">
        <f>'Src_Skips'!C245</f>
        <v/>
      </c>
      <c r="D245" s="21">
        <f>'Src_Skips'!D245</f>
        <v/>
      </c>
      <c r="E245" s="21">
        <f>IFERROR(INDEX('Src_Applicants'!$D$6:$D$2915,MATCH(D245,'Src_Applicants'!$A$6:$A$2915,0))&amp;" "&amp;INDEX('Src_Applicants'!$C$6:$C$2915,MATCH(D245,'Src_Applicants'!$A$6:$A$2915,0)),"NOT FOUND")</f>
        <v/>
      </c>
      <c r="F245" s="21">
        <f>'Src_Skips'!F245</f>
        <v/>
      </c>
      <c r="G245" s="21">
        <f>'Src_Skips'!G245</f>
        <v/>
      </c>
      <c r="H245" s="21">
        <f>'Src_Skips'!I245</f>
        <v/>
      </c>
      <c r="I245" s="21">
        <f>'Src_Skips'!K245</f>
        <v/>
      </c>
      <c r="J245" s="21">
        <f>IF(COUNTIFS('Evidence Register'!$P$6:$P$13,D245&amp;"|"&amp;TEXT(C245,"YYYY-MM-DD"),'Evidence Register'!$A$6:$A$13,"Skip file")&gt;0,"Y","N")</f>
        <v/>
      </c>
      <c r="K245" s="21">
        <f>IF(J245="Y",INDEX('Evidence Register'!$C$6:$C$13,MATCH(D245&amp;"|"&amp;TEXT(C245,"YYYY-MM-DD"),'Evidence Register'!$P$6:$P$13,0)),"")</f>
        <v/>
      </c>
      <c r="L245" s="21">
        <f>IF(J245="Y",INDEX('Evidence Register'!$E$6:$E$13,MATCH(D245&amp;"|"&amp;TEXT(C245,"YYYY-MM-DD"),'Evidence Register'!$P$6:$P$13,0)),"")</f>
        <v/>
      </c>
      <c r="M245" s="21">
        <f>IF(J245="Y",INDEX('Evidence Register'!$F$6:$F$13,MATCH(D245&amp;"|"&amp;TEXT(C245,"YYYY-MM-DD"),'Evidence Register'!$P$6:$P$13,0)),"")</f>
        <v/>
      </c>
      <c r="N245" s="21">
        <f>IF(J245="Y",INDEX('Evidence Register'!$G$6:$G$13,MATCH(D245&amp;"|"&amp;TEXT(C245,"YYYY-MM-DD"),'Evidence Register'!$P$6:$P$13,0)),"")</f>
        <v/>
      </c>
      <c r="O245" s="21">
        <f>IF(J245="Y",INDEX('Evidence Register'!$H$6:$H$13,MATCH(D245&amp;"|"&amp;TEXT(C245,"YYYY-MM-DD"),'Evidence Register'!$P$6:$P$13,0)),"")</f>
        <v/>
      </c>
      <c r="P245" s="21">
        <f>IF(J245="Y",INDEX('Evidence Register'!$I$6:$I$13,MATCH(D245&amp;"|"&amp;TEXT(C245,"YYYY-MM-DD"),'Evidence Register'!$P$6:$P$13,0)),"")</f>
        <v/>
      </c>
      <c r="Q245" s="21">
        <f>IF(COUNTIF('Src_Offers'!$A$6:$A$1138,B245)=1,"FOUND","MISSING")</f>
        <v/>
      </c>
      <c r="R245" s="21">
        <f>IF(J245="N","NOT TESTED",IF(AND(C245=L245,F245=M245,G245=N245,H245=O245),"MATCH","MISMATCH"))</f>
        <v/>
      </c>
      <c r="S245" s="21">
        <f>IF(J245="N","NOT INDEPENDENTLY VERIFIED - PDF NOT SUPPLIED",IF(P245="N","FAIL - COVER SHEET ONLY",IF(OR(Q245="MISSING",R245="MISMATCH"),"EXCEPTION - SUPPORT PRESENT / EVENT INTEGRITY","PASS - SUPPORT VERIFIED")))</f>
        <v/>
      </c>
      <c r="T245" s="21" t="inlineStr">
        <is>
          <t>skip/offer registers; named justification PDFs</t>
        </is>
      </c>
    </row>
    <row r="246">
      <c r="A246" s="17">
        <f>'Src_Skips'!A246</f>
        <v/>
      </c>
      <c r="B246" s="17">
        <f>'Src_Skips'!B246</f>
        <v/>
      </c>
      <c r="C246" s="17">
        <f>'Src_Skips'!C246</f>
        <v/>
      </c>
      <c r="D246" s="17">
        <f>'Src_Skips'!D246</f>
        <v/>
      </c>
      <c r="E246" s="17">
        <f>IFERROR(INDEX('Src_Applicants'!$D$6:$D$2915,MATCH(D246,'Src_Applicants'!$A$6:$A$2915,0))&amp;" "&amp;INDEX('Src_Applicants'!$C$6:$C$2915,MATCH(D246,'Src_Applicants'!$A$6:$A$2915,0)),"NOT FOUND")</f>
        <v/>
      </c>
      <c r="F246" s="17">
        <f>'Src_Skips'!F246</f>
        <v/>
      </c>
      <c r="G246" s="17">
        <f>'Src_Skips'!G246</f>
        <v/>
      </c>
      <c r="H246" s="17">
        <f>'Src_Skips'!I246</f>
        <v/>
      </c>
      <c r="I246" s="17">
        <f>'Src_Skips'!K246</f>
        <v/>
      </c>
      <c r="J246" s="17">
        <f>IF(COUNTIFS('Evidence Register'!$P$6:$P$13,D246&amp;"|"&amp;TEXT(C246,"YYYY-MM-DD"),'Evidence Register'!$A$6:$A$13,"Skip file")&gt;0,"Y","N")</f>
        <v/>
      </c>
      <c r="K246" s="17">
        <f>IF(J246="Y",INDEX('Evidence Register'!$C$6:$C$13,MATCH(D246&amp;"|"&amp;TEXT(C246,"YYYY-MM-DD"),'Evidence Register'!$P$6:$P$13,0)),"")</f>
        <v/>
      </c>
      <c r="L246" s="17">
        <f>IF(J246="Y",INDEX('Evidence Register'!$E$6:$E$13,MATCH(D246&amp;"|"&amp;TEXT(C246,"YYYY-MM-DD"),'Evidence Register'!$P$6:$P$13,0)),"")</f>
        <v/>
      </c>
      <c r="M246" s="17">
        <f>IF(J246="Y",INDEX('Evidence Register'!$F$6:$F$13,MATCH(D246&amp;"|"&amp;TEXT(C246,"YYYY-MM-DD"),'Evidence Register'!$P$6:$P$13,0)),"")</f>
        <v/>
      </c>
      <c r="N246" s="17">
        <f>IF(J246="Y",INDEX('Evidence Register'!$G$6:$G$13,MATCH(D246&amp;"|"&amp;TEXT(C246,"YYYY-MM-DD"),'Evidence Register'!$P$6:$P$13,0)),"")</f>
        <v/>
      </c>
      <c r="O246" s="17">
        <f>IF(J246="Y",INDEX('Evidence Register'!$H$6:$H$13,MATCH(D246&amp;"|"&amp;TEXT(C246,"YYYY-MM-DD"),'Evidence Register'!$P$6:$P$13,0)),"")</f>
        <v/>
      </c>
      <c r="P246" s="17">
        <f>IF(J246="Y",INDEX('Evidence Register'!$I$6:$I$13,MATCH(D246&amp;"|"&amp;TEXT(C246,"YYYY-MM-DD"),'Evidence Register'!$P$6:$P$13,0)),"")</f>
        <v/>
      </c>
      <c r="Q246" s="17">
        <f>IF(COUNTIF('Src_Offers'!$A$6:$A$1138,B246)=1,"FOUND","MISSING")</f>
        <v/>
      </c>
      <c r="R246" s="17">
        <f>IF(J246="N","NOT TESTED",IF(AND(C246=L246,F246=M246,G246=N246,H246=O246),"MATCH","MISMATCH"))</f>
        <v/>
      </c>
      <c r="S246" s="17">
        <f>IF(J246="N","NOT INDEPENDENTLY VERIFIED - PDF NOT SUPPLIED",IF(P246="N","FAIL - COVER SHEET ONLY",IF(OR(Q246="MISSING",R246="MISMATCH"),"EXCEPTION - SUPPORT PRESENT / EVENT INTEGRITY","PASS - SUPPORT VERIFIED")))</f>
        <v/>
      </c>
      <c r="T246" s="17" t="inlineStr">
        <is>
          <t>skip/offer registers; named justification PDFs</t>
        </is>
      </c>
    </row>
    <row r="247">
      <c r="A247" s="21">
        <f>'Src_Skips'!A247</f>
        <v/>
      </c>
      <c r="B247" s="21">
        <f>'Src_Skips'!B247</f>
        <v/>
      </c>
      <c r="C247" s="21">
        <f>'Src_Skips'!C247</f>
        <v/>
      </c>
      <c r="D247" s="21">
        <f>'Src_Skips'!D247</f>
        <v/>
      </c>
      <c r="E247" s="21">
        <f>IFERROR(INDEX('Src_Applicants'!$D$6:$D$2915,MATCH(D247,'Src_Applicants'!$A$6:$A$2915,0))&amp;" "&amp;INDEX('Src_Applicants'!$C$6:$C$2915,MATCH(D247,'Src_Applicants'!$A$6:$A$2915,0)),"NOT FOUND")</f>
        <v/>
      </c>
      <c r="F247" s="21">
        <f>'Src_Skips'!F247</f>
        <v/>
      </c>
      <c r="G247" s="21">
        <f>'Src_Skips'!G247</f>
        <v/>
      </c>
      <c r="H247" s="21">
        <f>'Src_Skips'!I247</f>
        <v/>
      </c>
      <c r="I247" s="21">
        <f>'Src_Skips'!K247</f>
        <v/>
      </c>
      <c r="J247" s="21">
        <f>IF(COUNTIFS('Evidence Register'!$P$6:$P$13,D247&amp;"|"&amp;TEXT(C247,"YYYY-MM-DD"),'Evidence Register'!$A$6:$A$13,"Skip file")&gt;0,"Y","N")</f>
        <v/>
      </c>
      <c r="K247" s="21">
        <f>IF(J247="Y",INDEX('Evidence Register'!$C$6:$C$13,MATCH(D247&amp;"|"&amp;TEXT(C247,"YYYY-MM-DD"),'Evidence Register'!$P$6:$P$13,0)),"")</f>
        <v/>
      </c>
      <c r="L247" s="21">
        <f>IF(J247="Y",INDEX('Evidence Register'!$E$6:$E$13,MATCH(D247&amp;"|"&amp;TEXT(C247,"YYYY-MM-DD"),'Evidence Register'!$P$6:$P$13,0)),"")</f>
        <v/>
      </c>
      <c r="M247" s="21">
        <f>IF(J247="Y",INDEX('Evidence Register'!$F$6:$F$13,MATCH(D247&amp;"|"&amp;TEXT(C247,"YYYY-MM-DD"),'Evidence Register'!$P$6:$P$13,0)),"")</f>
        <v/>
      </c>
      <c r="N247" s="21">
        <f>IF(J247="Y",INDEX('Evidence Register'!$G$6:$G$13,MATCH(D247&amp;"|"&amp;TEXT(C247,"YYYY-MM-DD"),'Evidence Register'!$P$6:$P$13,0)),"")</f>
        <v/>
      </c>
      <c r="O247" s="21">
        <f>IF(J247="Y",INDEX('Evidence Register'!$H$6:$H$13,MATCH(D247&amp;"|"&amp;TEXT(C247,"YYYY-MM-DD"),'Evidence Register'!$P$6:$P$13,0)),"")</f>
        <v/>
      </c>
      <c r="P247" s="21">
        <f>IF(J247="Y",INDEX('Evidence Register'!$I$6:$I$13,MATCH(D247&amp;"|"&amp;TEXT(C247,"YYYY-MM-DD"),'Evidence Register'!$P$6:$P$13,0)),"")</f>
        <v/>
      </c>
      <c r="Q247" s="21">
        <f>IF(COUNTIF('Src_Offers'!$A$6:$A$1138,B247)=1,"FOUND","MISSING")</f>
        <v/>
      </c>
      <c r="R247" s="21">
        <f>IF(J247="N","NOT TESTED",IF(AND(C247=L247,F247=M247,G247=N247,H247=O247),"MATCH","MISMATCH"))</f>
        <v/>
      </c>
      <c r="S247" s="21">
        <f>IF(J247="N","NOT INDEPENDENTLY VERIFIED - PDF NOT SUPPLIED",IF(P247="N","FAIL - COVER SHEET ONLY",IF(OR(Q247="MISSING",R247="MISMATCH"),"EXCEPTION - SUPPORT PRESENT / EVENT INTEGRITY","PASS - SUPPORT VERIFIED")))</f>
        <v/>
      </c>
      <c r="T247" s="21" t="inlineStr">
        <is>
          <t>skip/offer registers; named justification PDFs</t>
        </is>
      </c>
    </row>
    <row r="248">
      <c r="A248" s="17">
        <f>'Src_Skips'!A248</f>
        <v/>
      </c>
      <c r="B248" s="17">
        <f>'Src_Skips'!B248</f>
        <v/>
      </c>
      <c r="C248" s="17">
        <f>'Src_Skips'!C248</f>
        <v/>
      </c>
      <c r="D248" s="17">
        <f>'Src_Skips'!D248</f>
        <v/>
      </c>
      <c r="E248" s="17">
        <f>IFERROR(INDEX('Src_Applicants'!$D$6:$D$2915,MATCH(D248,'Src_Applicants'!$A$6:$A$2915,0))&amp;" "&amp;INDEX('Src_Applicants'!$C$6:$C$2915,MATCH(D248,'Src_Applicants'!$A$6:$A$2915,0)),"NOT FOUND")</f>
        <v/>
      </c>
      <c r="F248" s="17">
        <f>'Src_Skips'!F248</f>
        <v/>
      </c>
      <c r="G248" s="17">
        <f>'Src_Skips'!G248</f>
        <v/>
      </c>
      <c r="H248" s="17">
        <f>'Src_Skips'!I248</f>
        <v/>
      </c>
      <c r="I248" s="17">
        <f>'Src_Skips'!K248</f>
        <v/>
      </c>
      <c r="J248" s="17">
        <f>IF(COUNTIFS('Evidence Register'!$P$6:$P$13,D248&amp;"|"&amp;TEXT(C248,"YYYY-MM-DD"),'Evidence Register'!$A$6:$A$13,"Skip file")&gt;0,"Y","N")</f>
        <v/>
      </c>
      <c r="K248" s="17">
        <f>IF(J248="Y",INDEX('Evidence Register'!$C$6:$C$13,MATCH(D248&amp;"|"&amp;TEXT(C248,"YYYY-MM-DD"),'Evidence Register'!$P$6:$P$13,0)),"")</f>
        <v/>
      </c>
      <c r="L248" s="17">
        <f>IF(J248="Y",INDEX('Evidence Register'!$E$6:$E$13,MATCH(D248&amp;"|"&amp;TEXT(C248,"YYYY-MM-DD"),'Evidence Register'!$P$6:$P$13,0)),"")</f>
        <v/>
      </c>
      <c r="M248" s="17">
        <f>IF(J248="Y",INDEX('Evidence Register'!$F$6:$F$13,MATCH(D248&amp;"|"&amp;TEXT(C248,"YYYY-MM-DD"),'Evidence Register'!$P$6:$P$13,0)),"")</f>
        <v/>
      </c>
      <c r="N248" s="17">
        <f>IF(J248="Y",INDEX('Evidence Register'!$G$6:$G$13,MATCH(D248&amp;"|"&amp;TEXT(C248,"YYYY-MM-DD"),'Evidence Register'!$P$6:$P$13,0)),"")</f>
        <v/>
      </c>
      <c r="O248" s="17">
        <f>IF(J248="Y",INDEX('Evidence Register'!$H$6:$H$13,MATCH(D248&amp;"|"&amp;TEXT(C248,"YYYY-MM-DD"),'Evidence Register'!$P$6:$P$13,0)),"")</f>
        <v/>
      </c>
      <c r="P248" s="17">
        <f>IF(J248="Y",INDEX('Evidence Register'!$I$6:$I$13,MATCH(D248&amp;"|"&amp;TEXT(C248,"YYYY-MM-DD"),'Evidence Register'!$P$6:$P$13,0)),"")</f>
        <v/>
      </c>
      <c r="Q248" s="17">
        <f>IF(COUNTIF('Src_Offers'!$A$6:$A$1138,B248)=1,"FOUND","MISSING")</f>
        <v/>
      </c>
      <c r="R248" s="17">
        <f>IF(J248="N","NOT TESTED",IF(AND(C248=L248,F248=M248,G248=N248,H248=O248),"MATCH","MISMATCH"))</f>
        <v/>
      </c>
      <c r="S248" s="17">
        <f>IF(J248="N","NOT INDEPENDENTLY VERIFIED - PDF NOT SUPPLIED",IF(P248="N","FAIL - COVER SHEET ONLY",IF(OR(Q248="MISSING",R248="MISMATCH"),"EXCEPTION - SUPPORT PRESENT / EVENT INTEGRITY","PASS - SUPPORT VERIFIED")))</f>
        <v/>
      </c>
      <c r="T248" s="17" t="inlineStr">
        <is>
          <t>skip/offer registers; named justification PDFs</t>
        </is>
      </c>
    </row>
    <row r="249">
      <c r="A249" s="21">
        <f>'Src_Skips'!A249</f>
        <v/>
      </c>
      <c r="B249" s="21">
        <f>'Src_Skips'!B249</f>
        <v/>
      </c>
      <c r="C249" s="21">
        <f>'Src_Skips'!C249</f>
        <v/>
      </c>
      <c r="D249" s="21">
        <f>'Src_Skips'!D249</f>
        <v/>
      </c>
      <c r="E249" s="21">
        <f>IFERROR(INDEX('Src_Applicants'!$D$6:$D$2915,MATCH(D249,'Src_Applicants'!$A$6:$A$2915,0))&amp;" "&amp;INDEX('Src_Applicants'!$C$6:$C$2915,MATCH(D249,'Src_Applicants'!$A$6:$A$2915,0)),"NOT FOUND")</f>
        <v/>
      </c>
      <c r="F249" s="21">
        <f>'Src_Skips'!F249</f>
        <v/>
      </c>
      <c r="G249" s="21">
        <f>'Src_Skips'!G249</f>
        <v/>
      </c>
      <c r="H249" s="21">
        <f>'Src_Skips'!I249</f>
        <v/>
      </c>
      <c r="I249" s="21">
        <f>'Src_Skips'!K249</f>
        <v/>
      </c>
      <c r="J249" s="21">
        <f>IF(COUNTIFS('Evidence Register'!$P$6:$P$13,D249&amp;"|"&amp;TEXT(C249,"YYYY-MM-DD"),'Evidence Register'!$A$6:$A$13,"Skip file")&gt;0,"Y","N")</f>
        <v/>
      </c>
      <c r="K249" s="21">
        <f>IF(J249="Y",INDEX('Evidence Register'!$C$6:$C$13,MATCH(D249&amp;"|"&amp;TEXT(C249,"YYYY-MM-DD"),'Evidence Register'!$P$6:$P$13,0)),"")</f>
        <v/>
      </c>
      <c r="L249" s="21">
        <f>IF(J249="Y",INDEX('Evidence Register'!$E$6:$E$13,MATCH(D249&amp;"|"&amp;TEXT(C249,"YYYY-MM-DD"),'Evidence Register'!$P$6:$P$13,0)),"")</f>
        <v/>
      </c>
      <c r="M249" s="21">
        <f>IF(J249="Y",INDEX('Evidence Register'!$F$6:$F$13,MATCH(D249&amp;"|"&amp;TEXT(C249,"YYYY-MM-DD"),'Evidence Register'!$P$6:$P$13,0)),"")</f>
        <v/>
      </c>
      <c r="N249" s="21">
        <f>IF(J249="Y",INDEX('Evidence Register'!$G$6:$G$13,MATCH(D249&amp;"|"&amp;TEXT(C249,"YYYY-MM-DD"),'Evidence Register'!$P$6:$P$13,0)),"")</f>
        <v/>
      </c>
      <c r="O249" s="21">
        <f>IF(J249="Y",INDEX('Evidence Register'!$H$6:$H$13,MATCH(D249&amp;"|"&amp;TEXT(C249,"YYYY-MM-DD"),'Evidence Register'!$P$6:$P$13,0)),"")</f>
        <v/>
      </c>
      <c r="P249" s="21">
        <f>IF(J249="Y",INDEX('Evidence Register'!$I$6:$I$13,MATCH(D249&amp;"|"&amp;TEXT(C249,"YYYY-MM-DD"),'Evidence Register'!$P$6:$P$13,0)),"")</f>
        <v/>
      </c>
      <c r="Q249" s="21">
        <f>IF(COUNTIF('Src_Offers'!$A$6:$A$1138,B249)=1,"FOUND","MISSING")</f>
        <v/>
      </c>
      <c r="R249" s="21">
        <f>IF(J249="N","NOT TESTED",IF(AND(C249=L249,F249=M249,G249=N249,H249=O249),"MATCH","MISMATCH"))</f>
        <v/>
      </c>
      <c r="S249" s="21">
        <f>IF(J249="N","NOT INDEPENDENTLY VERIFIED - PDF NOT SUPPLIED",IF(P249="N","FAIL - COVER SHEET ONLY",IF(OR(Q249="MISSING",R249="MISMATCH"),"EXCEPTION - SUPPORT PRESENT / EVENT INTEGRITY","PASS - SUPPORT VERIFIED")))</f>
        <v/>
      </c>
      <c r="T249" s="21" t="inlineStr">
        <is>
          <t>skip/offer registers; named justification PDFs</t>
        </is>
      </c>
    </row>
    <row r="250">
      <c r="A250" s="17">
        <f>'Src_Skips'!A250</f>
        <v/>
      </c>
      <c r="B250" s="17">
        <f>'Src_Skips'!B250</f>
        <v/>
      </c>
      <c r="C250" s="17">
        <f>'Src_Skips'!C250</f>
        <v/>
      </c>
      <c r="D250" s="17">
        <f>'Src_Skips'!D250</f>
        <v/>
      </c>
      <c r="E250" s="17">
        <f>IFERROR(INDEX('Src_Applicants'!$D$6:$D$2915,MATCH(D250,'Src_Applicants'!$A$6:$A$2915,0))&amp;" "&amp;INDEX('Src_Applicants'!$C$6:$C$2915,MATCH(D250,'Src_Applicants'!$A$6:$A$2915,0)),"NOT FOUND")</f>
        <v/>
      </c>
      <c r="F250" s="17">
        <f>'Src_Skips'!F250</f>
        <v/>
      </c>
      <c r="G250" s="17">
        <f>'Src_Skips'!G250</f>
        <v/>
      </c>
      <c r="H250" s="17">
        <f>'Src_Skips'!I250</f>
        <v/>
      </c>
      <c r="I250" s="17">
        <f>'Src_Skips'!K250</f>
        <v/>
      </c>
      <c r="J250" s="17">
        <f>IF(COUNTIFS('Evidence Register'!$P$6:$P$13,D250&amp;"|"&amp;TEXT(C250,"YYYY-MM-DD"),'Evidence Register'!$A$6:$A$13,"Skip file")&gt;0,"Y","N")</f>
        <v/>
      </c>
      <c r="K250" s="17">
        <f>IF(J250="Y",INDEX('Evidence Register'!$C$6:$C$13,MATCH(D250&amp;"|"&amp;TEXT(C250,"YYYY-MM-DD"),'Evidence Register'!$P$6:$P$13,0)),"")</f>
        <v/>
      </c>
      <c r="L250" s="17">
        <f>IF(J250="Y",INDEX('Evidence Register'!$E$6:$E$13,MATCH(D250&amp;"|"&amp;TEXT(C250,"YYYY-MM-DD"),'Evidence Register'!$P$6:$P$13,0)),"")</f>
        <v/>
      </c>
      <c r="M250" s="17">
        <f>IF(J250="Y",INDEX('Evidence Register'!$F$6:$F$13,MATCH(D250&amp;"|"&amp;TEXT(C250,"YYYY-MM-DD"),'Evidence Register'!$P$6:$P$13,0)),"")</f>
        <v/>
      </c>
      <c r="N250" s="17">
        <f>IF(J250="Y",INDEX('Evidence Register'!$G$6:$G$13,MATCH(D250&amp;"|"&amp;TEXT(C250,"YYYY-MM-DD"),'Evidence Register'!$P$6:$P$13,0)),"")</f>
        <v/>
      </c>
      <c r="O250" s="17">
        <f>IF(J250="Y",INDEX('Evidence Register'!$H$6:$H$13,MATCH(D250&amp;"|"&amp;TEXT(C250,"YYYY-MM-DD"),'Evidence Register'!$P$6:$P$13,0)),"")</f>
        <v/>
      </c>
      <c r="P250" s="17">
        <f>IF(J250="Y",INDEX('Evidence Register'!$I$6:$I$13,MATCH(D250&amp;"|"&amp;TEXT(C250,"YYYY-MM-DD"),'Evidence Register'!$P$6:$P$13,0)),"")</f>
        <v/>
      </c>
      <c r="Q250" s="17">
        <f>IF(COUNTIF('Src_Offers'!$A$6:$A$1138,B250)=1,"FOUND","MISSING")</f>
        <v/>
      </c>
      <c r="R250" s="17">
        <f>IF(J250="N","NOT TESTED",IF(AND(C250=L250,F250=M250,G250=N250,H250=O250),"MATCH","MISMATCH"))</f>
        <v/>
      </c>
      <c r="S250" s="17">
        <f>IF(J250="N","NOT INDEPENDENTLY VERIFIED - PDF NOT SUPPLIED",IF(P250="N","FAIL - COVER SHEET ONLY",IF(OR(Q250="MISSING",R250="MISMATCH"),"EXCEPTION - SUPPORT PRESENT / EVENT INTEGRITY","PASS - SUPPORT VERIFIED")))</f>
        <v/>
      </c>
      <c r="T250" s="17" t="inlineStr">
        <is>
          <t>skip/offer registers; named justification PDFs</t>
        </is>
      </c>
    </row>
    <row r="251">
      <c r="A251" s="21">
        <f>'Src_Skips'!A251</f>
        <v/>
      </c>
      <c r="B251" s="21">
        <f>'Src_Skips'!B251</f>
        <v/>
      </c>
      <c r="C251" s="21">
        <f>'Src_Skips'!C251</f>
        <v/>
      </c>
      <c r="D251" s="21">
        <f>'Src_Skips'!D251</f>
        <v/>
      </c>
      <c r="E251" s="21">
        <f>IFERROR(INDEX('Src_Applicants'!$D$6:$D$2915,MATCH(D251,'Src_Applicants'!$A$6:$A$2915,0))&amp;" "&amp;INDEX('Src_Applicants'!$C$6:$C$2915,MATCH(D251,'Src_Applicants'!$A$6:$A$2915,0)),"NOT FOUND")</f>
        <v/>
      </c>
      <c r="F251" s="21">
        <f>'Src_Skips'!F251</f>
        <v/>
      </c>
      <c r="G251" s="21">
        <f>'Src_Skips'!G251</f>
        <v/>
      </c>
      <c r="H251" s="21">
        <f>'Src_Skips'!I251</f>
        <v/>
      </c>
      <c r="I251" s="21">
        <f>'Src_Skips'!K251</f>
        <v/>
      </c>
      <c r="J251" s="21">
        <f>IF(COUNTIFS('Evidence Register'!$P$6:$P$13,D251&amp;"|"&amp;TEXT(C251,"YYYY-MM-DD"),'Evidence Register'!$A$6:$A$13,"Skip file")&gt;0,"Y","N")</f>
        <v/>
      </c>
      <c r="K251" s="21">
        <f>IF(J251="Y",INDEX('Evidence Register'!$C$6:$C$13,MATCH(D251&amp;"|"&amp;TEXT(C251,"YYYY-MM-DD"),'Evidence Register'!$P$6:$P$13,0)),"")</f>
        <v/>
      </c>
      <c r="L251" s="21">
        <f>IF(J251="Y",INDEX('Evidence Register'!$E$6:$E$13,MATCH(D251&amp;"|"&amp;TEXT(C251,"YYYY-MM-DD"),'Evidence Register'!$P$6:$P$13,0)),"")</f>
        <v/>
      </c>
      <c r="M251" s="21">
        <f>IF(J251="Y",INDEX('Evidence Register'!$F$6:$F$13,MATCH(D251&amp;"|"&amp;TEXT(C251,"YYYY-MM-DD"),'Evidence Register'!$P$6:$P$13,0)),"")</f>
        <v/>
      </c>
      <c r="N251" s="21">
        <f>IF(J251="Y",INDEX('Evidence Register'!$G$6:$G$13,MATCH(D251&amp;"|"&amp;TEXT(C251,"YYYY-MM-DD"),'Evidence Register'!$P$6:$P$13,0)),"")</f>
        <v/>
      </c>
      <c r="O251" s="21">
        <f>IF(J251="Y",INDEX('Evidence Register'!$H$6:$H$13,MATCH(D251&amp;"|"&amp;TEXT(C251,"YYYY-MM-DD"),'Evidence Register'!$P$6:$P$13,0)),"")</f>
        <v/>
      </c>
      <c r="P251" s="21">
        <f>IF(J251="Y",INDEX('Evidence Register'!$I$6:$I$13,MATCH(D251&amp;"|"&amp;TEXT(C251,"YYYY-MM-DD"),'Evidence Register'!$P$6:$P$13,0)),"")</f>
        <v/>
      </c>
      <c r="Q251" s="21">
        <f>IF(COUNTIF('Src_Offers'!$A$6:$A$1138,B251)=1,"FOUND","MISSING")</f>
        <v/>
      </c>
      <c r="R251" s="21">
        <f>IF(J251="N","NOT TESTED",IF(AND(C251=L251,F251=M251,G251=N251,H251=O251),"MATCH","MISMATCH"))</f>
        <v/>
      </c>
      <c r="S251" s="21">
        <f>IF(J251="N","NOT INDEPENDENTLY VERIFIED - PDF NOT SUPPLIED",IF(P251="N","FAIL - COVER SHEET ONLY",IF(OR(Q251="MISSING",R251="MISMATCH"),"EXCEPTION - SUPPORT PRESENT / EVENT INTEGRITY","PASS - SUPPORT VERIFIED")))</f>
        <v/>
      </c>
      <c r="T251" s="21" t="inlineStr">
        <is>
          <t>skip/offer registers; named justification PDFs</t>
        </is>
      </c>
    </row>
    <row r="252">
      <c r="A252" s="17">
        <f>'Src_Skips'!A252</f>
        <v/>
      </c>
      <c r="B252" s="17">
        <f>'Src_Skips'!B252</f>
        <v/>
      </c>
      <c r="C252" s="17">
        <f>'Src_Skips'!C252</f>
        <v/>
      </c>
      <c r="D252" s="17">
        <f>'Src_Skips'!D252</f>
        <v/>
      </c>
      <c r="E252" s="17">
        <f>IFERROR(INDEX('Src_Applicants'!$D$6:$D$2915,MATCH(D252,'Src_Applicants'!$A$6:$A$2915,0))&amp;" "&amp;INDEX('Src_Applicants'!$C$6:$C$2915,MATCH(D252,'Src_Applicants'!$A$6:$A$2915,0)),"NOT FOUND")</f>
        <v/>
      </c>
      <c r="F252" s="17">
        <f>'Src_Skips'!F252</f>
        <v/>
      </c>
      <c r="G252" s="17">
        <f>'Src_Skips'!G252</f>
        <v/>
      </c>
      <c r="H252" s="17">
        <f>'Src_Skips'!I252</f>
        <v/>
      </c>
      <c r="I252" s="17">
        <f>'Src_Skips'!K252</f>
        <v/>
      </c>
      <c r="J252" s="17">
        <f>IF(COUNTIFS('Evidence Register'!$P$6:$P$13,D252&amp;"|"&amp;TEXT(C252,"YYYY-MM-DD"),'Evidence Register'!$A$6:$A$13,"Skip file")&gt;0,"Y","N")</f>
        <v/>
      </c>
      <c r="K252" s="17">
        <f>IF(J252="Y",INDEX('Evidence Register'!$C$6:$C$13,MATCH(D252&amp;"|"&amp;TEXT(C252,"YYYY-MM-DD"),'Evidence Register'!$P$6:$P$13,0)),"")</f>
        <v/>
      </c>
      <c r="L252" s="17">
        <f>IF(J252="Y",INDEX('Evidence Register'!$E$6:$E$13,MATCH(D252&amp;"|"&amp;TEXT(C252,"YYYY-MM-DD"),'Evidence Register'!$P$6:$P$13,0)),"")</f>
        <v/>
      </c>
      <c r="M252" s="17">
        <f>IF(J252="Y",INDEX('Evidence Register'!$F$6:$F$13,MATCH(D252&amp;"|"&amp;TEXT(C252,"YYYY-MM-DD"),'Evidence Register'!$P$6:$P$13,0)),"")</f>
        <v/>
      </c>
      <c r="N252" s="17">
        <f>IF(J252="Y",INDEX('Evidence Register'!$G$6:$G$13,MATCH(D252&amp;"|"&amp;TEXT(C252,"YYYY-MM-DD"),'Evidence Register'!$P$6:$P$13,0)),"")</f>
        <v/>
      </c>
      <c r="O252" s="17">
        <f>IF(J252="Y",INDEX('Evidence Register'!$H$6:$H$13,MATCH(D252&amp;"|"&amp;TEXT(C252,"YYYY-MM-DD"),'Evidence Register'!$P$6:$P$13,0)),"")</f>
        <v/>
      </c>
      <c r="P252" s="17">
        <f>IF(J252="Y",INDEX('Evidence Register'!$I$6:$I$13,MATCH(D252&amp;"|"&amp;TEXT(C252,"YYYY-MM-DD"),'Evidence Register'!$P$6:$P$13,0)),"")</f>
        <v/>
      </c>
      <c r="Q252" s="17">
        <f>IF(COUNTIF('Src_Offers'!$A$6:$A$1138,B252)=1,"FOUND","MISSING")</f>
        <v/>
      </c>
      <c r="R252" s="17">
        <f>IF(J252="N","NOT TESTED",IF(AND(C252=L252,F252=M252,G252=N252,H252=O252),"MATCH","MISMATCH"))</f>
        <v/>
      </c>
      <c r="S252" s="17">
        <f>IF(J252="N","NOT INDEPENDENTLY VERIFIED - PDF NOT SUPPLIED",IF(P252="N","FAIL - COVER SHEET ONLY",IF(OR(Q252="MISSING",R252="MISMATCH"),"EXCEPTION - SUPPORT PRESENT / EVENT INTEGRITY","PASS - SUPPORT VERIFIED")))</f>
        <v/>
      </c>
      <c r="T252" s="17" t="inlineStr">
        <is>
          <t>skip/offer registers; named justification PDFs</t>
        </is>
      </c>
    </row>
    <row r="253">
      <c r="A253" s="21">
        <f>'Src_Skips'!A253</f>
        <v/>
      </c>
      <c r="B253" s="21">
        <f>'Src_Skips'!B253</f>
        <v/>
      </c>
      <c r="C253" s="21">
        <f>'Src_Skips'!C253</f>
        <v/>
      </c>
      <c r="D253" s="21">
        <f>'Src_Skips'!D253</f>
        <v/>
      </c>
      <c r="E253" s="21">
        <f>IFERROR(INDEX('Src_Applicants'!$D$6:$D$2915,MATCH(D253,'Src_Applicants'!$A$6:$A$2915,0))&amp;" "&amp;INDEX('Src_Applicants'!$C$6:$C$2915,MATCH(D253,'Src_Applicants'!$A$6:$A$2915,0)),"NOT FOUND")</f>
        <v/>
      </c>
      <c r="F253" s="21">
        <f>'Src_Skips'!F253</f>
        <v/>
      </c>
      <c r="G253" s="21">
        <f>'Src_Skips'!G253</f>
        <v/>
      </c>
      <c r="H253" s="21">
        <f>'Src_Skips'!I253</f>
        <v/>
      </c>
      <c r="I253" s="21">
        <f>'Src_Skips'!K253</f>
        <v/>
      </c>
      <c r="J253" s="21">
        <f>IF(COUNTIFS('Evidence Register'!$P$6:$P$13,D253&amp;"|"&amp;TEXT(C253,"YYYY-MM-DD"),'Evidence Register'!$A$6:$A$13,"Skip file")&gt;0,"Y","N")</f>
        <v/>
      </c>
      <c r="K253" s="21">
        <f>IF(J253="Y",INDEX('Evidence Register'!$C$6:$C$13,MATCH(D253&amp;"|"&amp;TEXT(C253,"YYYY-MM-DD"),'Evidence Register'!$P$6:$P$13,0)),"")</f>
        <v/>
      </c>
      <c r="L253" s="21">
        <f>IF(J253="Y",INDEX('Evidence Register'!$E$6:$E$13,MATCH(D253&amp;"|"&amp;TEXT(C253,"YYYY-MM-DD"),'Evidence Register'!$P$6:$P$13,0)),"")</f>
        <v/>
      </c>
      <c r="M253" s="21">
        <f>IF(J253="Y",INDEX('Evidence Register'!$F$6:$F$13,MATCH(D253&amp;"|"&amp;TEXT(C253,"YYYY-MM-DD"),'Evidence Register'!$P$6:$P$13,0)),"")</f>
        <v/>
      </c>
      <c r="N253" s="21">
        <f>IF(J253="Y",INDEX('Evidence Register'!$G$6:$G$13,MATCH(D253&amp;"|"&amp;TEXT(C253,"YYYY-MM-DD"),'Evidence Register'!$P$6:$P$13,0)),"")</f>
        <v/>
      </c>
      <c r="O253" s="21">
        <f>IF(J253="Y",INDEX('Evidence Register'!$H$6:$H$13,MATCH(D253&amp;"|"&amp;TEXT(C253,"YYYY-MM-DD"),'Evidence Register'!$P$6:$P$13,0)),"")</f>
        <v/>
      </c>
      <c r="P253" s="21">
        <f>IF(J253="Y",INDEX('Evidence Register'!$I$6:$I$13,MATCH(D253&amp;"|"&amp;TEXT(C253,"YYYY-MM-DD"),'Evidence Register'!$P$6:$P$13,0)),"")</f>
        <v/>
      </c>
      <c r="Q253" s="21">
        <f>IF(COUNTIF('Src_Offers'!$A$6:$A$1138,B253)=1,"FOUND","MISSING")</f>
        <v/>
      </c>
      <c r="R253" s="21">
        <f>IF(J253="N","NOT TESTED",IF(AND(C253=L253,F253=M253,G253=N253,H253=O253),"MATCH","MISMATCH"))</f>
        <v/>
      </c>
      <c r="S253" s="21">
        <f>IF(J253="N","NOT INDEPENDENTLY VERIFIED - PDF NOT SUPPLIED",IF(P253="N","FAIL - COVER SHEET ONLY",IF(OR(Q253="MISSING",R253="MISMATCH"),"EXCEPTION - SUPPORT PRESENT / EVENT INTEGRITY","PASS - SUPPORT VERIFIED")))</f>
        <v/>
      </c>
      <c r="T253" s="21" t="inlineStr">
        <is>
          <t>skip/offer registers; named justification PDFs</t>
        </is>
      </c>
    </row>
    <row r="254">
      <c r="A254" s="17">
        <f>'Src_Skips'!A254</f>
        <v/>
      </c>
      <c r="B254" s="17">
        <f>'Src_Skips'!B254</f>
        <v/>
      </c>
      <c r="C254" s="17">
        <f>'Src_Skips'!C254</f>
        <v/>
      </c>
      <c r="D254" s="17">
        <f>'Src_Skips'!D254</f>
        <v/>
      </c>
      <c r="E254" s="17">
        <f>IFERROR(INDEX('Src_Applicants'!$D$6:$D$2915,MATCH(D254,'Src_Applicants'!$A$6:$A$2915,0))&amp;" "&amp;INDEX('Src_Applicants'!$C$6:$C$2915,MATCH(D254,'Src_Applicants'!$A$6:$A$2915,0)),"NOT FOUND")</f>
        <v/>
      </c>
      <c r="F254" s="17">
        <f>'Src_Skips'!F254</f>
        <v/>
      </c>
      <c r="G254" s="17">
        <f>'Src_Skips'!G254</f>
        <v/>
      </c>
      <c r="H254" s="17">
        <f>'Src_Skips'!I254</f>
        <v/>
      </c>
      <c r="I254" s="17">
        <f>'Src_Skips'!K254</f>
        <v/>
      </c>
      <c r="J254" s="17">
        <f>IF(COUNTIFS('Evidence Register'!$P$6:$P$13,D254&amp;"|"&amp;TEXT(C254,"YYYY-MM-DD"),'Evidence Register'!$A$6:$A$13,"Skip file")&gt;0,"Y","N")</f>
        <v/>
      </c>
      <c r="K254" s="17">
        <f>IF(J254="Y",INDEX('Evidence Register'!$C$6:$C$13,MATCH(D254&amp;"|"&amp;TEXT(C254,"YYYY-MM-DD"),'Evidence Register'!$P$6:$P$13,0)),"")</f>
        <v/>
      </c>
      <c r="L254" s="17">
        <f>IF(J254="Y",INDEX('Evidence Register'!$E$6:$E$13,MATCH(D254&amp;"|"&amp;TEXT(C254,"YYYY-MM-DD"),'Evidence Register'!$P$6:$P$13,0)),"")</f>
        <v/>
      </c>
      <c r="M254" s="17">
        <f>IF(J254="Y",INDEX('Evidence Register'!$F$6:$F$13,MATCH(D254&amp;"|"&amp;TEXT(C254,"YYYY-MM-DD"),'Evidence Register'!$P$6:$P$13,0)),"")</f>
        <v/>
      </c>
      <c r="N254" s="17">
        <f>IF(J254="Y",INDEX('Evidence Register'!$G$6:$G$13,MATCH(D254&amp;"|"&amp;TEXT(C254,"YYYY-MM-DD"),'Evidence Register'!$P$6:$P$13,0)),"")</f>
        <v/>
      </c>
      <c r="O254" s="17">
        <f>IF(J254="Y",INDEX('Evidence Register'!$H$6:$H$13,MATCH(D254&amp;"|"&amp;TEXT(C254,"YYYY-MM-DD"),'Evidence Register'!$P$6:$P$13,0)),"")</f>
        <v/>
      </c>
      <c r="P254" s="17">
        <f>IF(J254="Y",INDEX('Evidence Register'!$I$6:$I$13,MATCH(D254&amp;"|"&amp;TEXT(C254,"YYYY-MM-DD"),'Evidence Register'!$P$6:$P$13,0)),"")</f>
        <v/>
      </c>
      <c r="Q254" s="17">
        <f>IF(COUNTIF('Src_Offers'!$A$6:$A$1138,B254)=1,"FOUND","MISSING")</f>
        <v/>
      </c>
      <c r="R254" s="17">
        <f>IF(J254="N","NOT TESTED",IF(AND(C254=L254,F254=M254,G254=N254,H254=O254),"MATCH","MISMATCH"))</f>
        <v/>
      </c>
      <c r="S254" s="17">
        <f>IF(J254="N","NOT INDEPENDENTLY VERIFIED - PDF NOT SUPPLIED",IF(P254="N","FAIL - COVER SHEET ONLY",IF(OR(Q254="MISSING",R254="MISMATCH"),"EXCEPTION - SUPPORT PRESENT / EVENT INTEGRITY","PASS - SUPPORT VERIFIED")))</f>
        <v/>
      </c>
      <c r="T254" s="17" t="inlineStr">
        <is>
          <t>skip/offer registers; named justification PDFs</t>
        </is>
      </c>
    </row>
    <row r="255">
      <c r="A255" s="21">
        <f>'Src_Skips'!A255</f>
        <v/>
      </c>
      <c r="B255" s="21">
        <f>'Src_Skips'!B255</f>
        <v/>
      </c>
      <c r="C255" s="21">
        <f>'Src_Skips'!C255</f>
        <v/>
      </c>
      <c r="D255" s="21">
        <f>'Src_Skips'!D255</f>
        <v/>
      </c>
      <c r="E255" s="21">
        <f>IFERROR(INDEX('Src_Applicants'!$D$6:$D$2915,MATCH(D255,'Src_Applicants'!$A$6:$A$2915,0))&amp;" "&amp;INDEX('Src_Applicants'!$C$6:$C$2915,MATCH(D255,'Src_Applicants'!$A$6:$A$2915,0)),"NOT FOUND")</f>
        <v/>
      </c>
      <c r="F255" s="21">
        <f>'Src_Skips'!F255</f>
        <v/>
      </c>
      <c r="G255" s="21">
        <f>'Src_Skips'!G255</f>
        <v/>
      </c>
      <c r="H255" s="21">
        <f>'Src_Skips'!I255</f>
        <v/>
      </c>
      <c r="I255" s="21">
        <f>'Src_Skips'!K255</f>
        <v/>
      </c>
      <c r="J255" s="21">
        <f>IF(COUNTIFS('Evidence Register'!$P$6:$P$13,D255&amp;"|"&amp;TEXT(C255,"YYYY-MM-DD"),'Evidence Register'!$A$6:$A$13,"Skip file")&gt;0,"Y","N")</f>
        <v/>
      </c>
      <c r="K255" s="21">
        <f>IF(J255="Y",INDEX('Evidence Register'!$C$6:$C$13,MATCH(D255&amp;"|"&amp;TEXT(C255,"YYYY-MM-DD"),'Evidence Register'!$P$6:$P$13,0)),"")</f>
        <v/>
      </c>
      <c r="L255" s="21">
        <f>IF(J255="Y",INDEX('Evidence Register'!$E$6:$E$13,MATCH(D255&amp;"|"&amp;TEXT(C255,"YYYY-MM-DD"),'Evidence Register'!$P$6:$P$13,0)),"")</f>
        <v/>
      </c>
      <c r="M255" s="21">
        <f>IF(J255="Y",INDEX('Evidence Register'!$F$6:$F$13,MATCH(D255&amp;"|"&amp;TEXT(C255,"YYYY-MM-DD"),'Evidence Register'!$P$6:$P$13,0)),"")</f>
        <v/>
      </c>
      <c r="N255" s="21">
        <f>IF(J255="Y",INDEX('Evidence Register'!$G$6:$G$13,MATCH(D255&amp;"|"&amp;TEXT(C255,"YYYY-MM-DD"),'Evidence Register'!$P$6:$P$13,0)),"")</f>
        <v/>
      </c>
      <c r="O255" s="21">
        <f>IF(J255="Y",INDEX('Evidence Register'!$H$6:$H$13,MATCH(D255&amp;"|"&amp;TEXT(C255,"YYYY-MM-DD"),'Evidence Register'!$P$6:$P$13,0)),"")</f>
        <v/>
      </c>
      <c r="P255" s="21">
        <f>IF(J255="Y",INDEX('Evidence Register'!$I$6:$I$13,MATCH(D255&amp;"|"&amp;TEXT(C255,"YYYY-MM-DD"),'Evidence Register'!$P$6:$P$13,0)),"")</f>
        <v/>
      </c>
      <c r="Q255" s="21">
        <f>IF(COUNTIF('Src_Offers'!$A$6:$A$1138,B255)=1,"FOUND","MISSING")</f>
        <v/>
      </c>
      <c r="R255" s="21">
        <f>IF(J255="N","NOT TESTED",IF(AND(C255=L255,F255=M255,G255=N255,H255=O255),"MATCH","MISMATCH"))</f>
        <v/>
      </c>
      <c r="S255" s="21">
        <f>IF(J255="N","NOT INDEPENDENTLY VERIFIED - PDF NOT SUPPLIED",IF(P255="N","FAIL - COVER SHEET ONLY",IF(OR(Q255="MISSING",R255="MISMATCH"),"EXCEPTION - SUPPORT PRESENT / EVENT INTEGRITY","PASS - SUPPORT VERIFIED")))</f>
        <v/>
      </c>
      <c r="T255" s="21" t="inlineStr">
        <is>
          <t>skip/offer registers; named justification PDFs</t>
        </is>
      </c>
    </row>
    <row r="256">
      <c r="A256" s="17">
        <f>'Src_Skips'!A256</f>
        <v/>
      </c>
      <c r="B256" s="17">
        <f>'Src_Skips'!B256</f>
        <v/>
      </c>
      <c r="C256" s="17">
        <f>'Src_Skips'!C256</f>
        <v/>
      </c>
      <c r="D256" s="17">
        <f>'Src_Skips'!D256</f>
        <v/>
      </c>
      <c r="E256" s="17">
        <f>IFERROR(INDEX('Src_Applicants'!$D$6:$D$2915,MATCH(D256,'Src_Applicants'!$A$6:$A$2915,0))&amp;" "&amp;INDEX('Src_Applicants'!$C$6:$C$2915,MATCH(D256,'Src_Applicants'!$A$6:$A$2915,0)),"NOT FOUND")</f>
        <v/>
      </c>
      <c r="F256" s="17">
        <f>'Src_Skips'!F256</f>
        <v/>
      </c>
      <c r="G256" s="17">
        <f>'Src_Skips'!G256</f>
        <v/>
      </c>
      <c r="H256" s="17">
        <f>'Src_Skips'!I256</f>
        <v/>
      </c>
      <c r="I256" s="17">
        <f>'Src_Skips'!K256</f>
        <v/>
      </c>
      <c r="J256" s="17">
        <f>IF(COUNTIFS('Evidence Register'!$P$6:$P$13,D256&amp;"|"&amp;TEXT(C256,"YYYY-MM-DD"),'Evidence Register'!$A$6:$A$13,"Skip file")&gt;0,"Y","N")</f>
        <v/>
      </c>
      <c r="K256" s="17">
        <f>IF(J256="Y",INDEX('Evidence Register'!$C$6:$C$13,MATCH(D256&amp;"|"&amp;TEXT(C256,"YYYY-MM-DD"),'Evidence Register'!$P$6:$P$13,0)),"")</f>
        <v/>
      </c>
      <c r="L256" s="17">
        <f>IF(J256="Y",INDEX('Evidence Register'!$E$6:$E$13,MATCH(D256&amp;"|"&amp;TEXT(C256,"YYYY-MM-DD"),'Evidence Register'!$P$6:$P$13,0)),"")</f>
        <v/>
      </c>
      <c r="M256" s="17">
        <f>IF(J256="Y",INDEX('Evidence Register'!$F$6:$F$13,MATCH(D256&amp;"|"&amp;TEXT(C256,"YYYY-MM-DD"),'Evidence Register'!$P$6:$P$13,0)),"")</f>
        <v/>
      </c>
      <c r="N256" s="17">
        <f>IF(J256="Y",INDEX('Evidence Register'!$G$6:$G$13,MATCH(D256&amp;"|"&amp;TEXT(C256,"YYYY-MM-DD"),'Evidence Register'!$P$6:$P$13,0)),"")</f>
        <v/>
      </c>
      <c r="O256" s="17">
        <f>IF(J256="Y",INDEX('Evidence Register'!$H$6:$H$13,MATCH(D256&amp;"|"&amp;TEXT(C256,"YYYY-MM-DD"),'Evidence Register'!$P$6:$P$13,0)),"")</f>
        <v/>
      </c>
      <c r="P256" s="17">
        <f>IF(J256="Y",INDEX('Evidence Register'!$I$6:$I$13,MATCH(D256&amp;"|"&amp;TEXT(C256,"YYYY-MM-DD"),'Evidence Register'!$P$6:$P$13,0)),"")</f>
        <v/>
      </c>
      <c r="Q256" s="17">
        <f>IF(COUNTIF('Src_Offers'!$A$6:$A$1138,B256)=1,"FOUND","MISSING")</f>
        <v/>
      </c>
      <c r="R256" s="17">
        <f>IF(J256="N","NOT TESTED",IF(AND(C256=L256,F256=M256,G256=N256,H256=O256),"MATCH","MISMATCH"))</f>
        <v/>
      </c>
      <c r="S256" s="17">
        <f>IF(J256="N","NOT INDEPENDENTLY VERIFIED - PDF NOT SUPPLIED",IF(P256="N","FAIL - COVER SHEET ONLY",IF(OR(Q256="MISSING",R256="MISMATCH"),"EXCEPTION - SUPPORT PRESENT / EVENT INTEGRITY","PASS - SUPPORT VERIFIED")))</f>
        <v/>
      </c>
      <c r="T256" s="17" t="inlineStr">
        <is>
          <t>skip/offer registers; named justification PDFs</t>
        </is>
      </c>
    </row>
    <row r="257">
      <c r="A257" s="21">
        <f>'Src_Skips'!A257</f>
        <v/>
      </c>
      <c r="B257" s="21">
        <f>'Src_Skips'!B257</f>
        <v/>
      </c>
      <c r="C257" s="21">
        <f>'Src_Skips'!C257</f>
        <v/>
      </c>
      <c r="D257" s="21">
        <f>'Src_Skips'!D257</f>
        <v/>
      </c>
      <c r="E257" s="21">
        <f>IFERROR(INDEX('Src_Applicants'!$D$6:$D$2915,MATCH(D257,'Src_Applicants'!$A$6:$A$2915,0))&amp;" "&amp;INDEX('Src_Applicants'!$C$6:$C$2915,MATCH(D257,'Src_Applicants'!$A$6:$A$2915,0)),"NOT FOUND")</f>
        <v/>
      </c>
      <c r="F257" s="21">
        <f>'Src_Skips'!F257</f>
        <v/>
      </c>
      <c r="G257" s="21">
        <f>'Src_Skips'!G257</f>
        <v/>
      </c>
      <c r="H257" s="21">
        <f>'Src_Skips'!I257</f>
        <v/>
      </c>
      <c r="I257" s="21">
        <f>'Src_Skips'!K257</f>
        <v/>
      </c>
      <c r="J257" s="21">
        <f>IF(COUNTIFS('Evidence Register'!$P$6:$P$13,D257&amp;"|"&amp;TEXT(C257,"YYYY-MM-DD"),'Evidence Register'!$A$6:$A$13,"Skip file")&gt;0,"Y","N")</f>
        <v/>
      </c>
      <c r="K257" s="21">
        <f>IF(J257="Y",INDEX('Evidence Register'!$C$6:$C$13,MATCH(D257&amp;"|"&amp;TEXT(C257,"YYYY-MM-DD"),'Evidence Register'!$P$6:$P$13,0)),"")</f>
        <v/>
      </c>
      <c r="L257" s="21">
        <f>IF(J257="Y",INDEX('Evidence Register'!$E$6:$E$13,MATCH(D257&amp;"|"&amp;TEXT(C257,"YYYY-MM-DD"),'Evidence Register'!$P$6:$P$13,0)),"")</f>
        <v/>
      </c>
      <c r="M257" s="21">
        <f>IF(J257="Y",INDEX('Evidence Register'!$F$6:$F$13,MATCH(D257&amp;"|"&amp;TEXT(C257,"YYYY-MM-DD"),'Evidence Register'!$P$6:$P$13,0)),"")</f>
        <v/>
      </c>
      <c r="N257" s="21">
        <f>IF(J257="Y",INDEX('Evidence Register'!$G$6:$G$13,MATCH(D257&amp;"|"&amp;TEXT(C257,"YYYY-MM-DD"),'Evidence Register'!$P$6:$P$13,0)),"")</f>
        <v/>
      </c>
      <c r="O257" s="21">
        <f>IF(J257="Y",INDEX('Evidence Register'!$H$6:$H$13,MATCH(D257&amp;"|"&amp;TEXT(C257,"YYYY-MM-DD"),'Evidence Register'!$P$6:$P$13,0)),"")</f>
        <v/>
      </c>
      <c r="P257" s="21">
        <f>IF(J257="Y",INDEX('Evidence Register'!$I$6:$I$13,MATCH(D257&amp;"|"&amp;TEXT(C257,"YYYY-MM-DD"),'Evidence Register'!$P$6:$P$13,0)),"")</f>
        <v/>
      </c>
      <c r="Q257" s="21">
        <f>IF(COUNTIF('Src_Offers'!$A$6:$A$1138,B257)=1,"FOUND","MISSING")</f>
        <v/>
      </c>
      <c r="R257" s="21">
        <f>IF(J257="N","NOT TESTED",IF(AND(C257=L257,F257=M257,G257=N257,H257=O257),"MATCH","MISMATCH"))</f>
        <v/>
      </c>
      <c r="S257" s="21">
        <f>IF(J257="N","NOT INDEPENDENTLY VERIFIED - PDF NOT SUPPLIED",IF(P257="N","FAIL - COVER SHEET ONLY",IF(OR(Q257="MISSING",R257="MISMATCH"),"EXCEPTION - SUPPORT PRESENT / EVENT INTEGRITY","PASS - SUPPORT VERIFIED")))</f>
        <v/>
      </c>
      <c r="T257" s="21" t="inlineStr">
        <is>
          <t>skip/offer registers; named justification PDFs</t>
        </is>
      </c>
    </row>
    <row r="258">
      <c r="A258" s="17">
        <f>'Src_Skips'!A258</f>
        <v/>
      </c>
      <c r="B258" s="17">
        <f>'Src_Skips'!B258</f>
        <v/>
      </c>
      <c r="C258" s="17">
        <f>'Src_Skips'!C258</f>
        <v/>
      </c>
      <c r="D258" s="17">
        <f>'Src_Skips'!D258</f>
        <v/>
      </c>
      <c r="E258" s="17">
        <f>IFERROR(INDEX('Src_Applicants'!$D$6:$D$2915,MATCH(D258,'Src_Applicants'!$A$6:$A$2915,0))&amp;" "&amp;INDEX('Src_Applicants'!$C$6:$C$2915,MATCH(D258,'Src_Applicants'!$A$6:$A$2915,0)),"NOT FOUND")</f>
        <v/>
      </c>
      <c r="F258" s="17">
        <f>'Src_Skips'!F258</f>
        <v/>
      </c>
      <c r="G258" s="17">
        <f>'Src_Skips'!G258</f>
        <v/>
      </c>
      <c r="H258" s="17">
        <f>'Src_Skips'!I258</f>
        <v/>
      </c>
      <c r="I258" s="17">
        <f>'Src_Skips'!K258</f>
        <v/>
      </c>
      <c r="J258" s="17">
        <f>IF(COUNTIFS('Evidence Register'!$P$6:$P$13,D258&amp;"|"&amp;TEXT(C258,"YYYY-MM-DD"),'Evidence Register'!$A$6:$A$13,"Skip file")&gt;0,"Y","N")</f>
        <v/>
      </c>
      <c r="K258" s="17">
        <f>IF(J258="Y",INDEX('Evidence Register'!$C$6:$C$13,MATCH(D258&amp;"|"&amp;TEXT(C258,"YYYY-MM-DD"),'Evidence Register'!$P$6:$P$13,0)),"")</f>
        <v/>
      </c>
      <c r="L258" s="17">
        <f>IF(J258="Y",INDEX('Evidence Register'!$E$6:$E$13,MATCH(D258&amp;"|"&amp;TEXT(C258,"YYYY-MM-DD"),'Evidence Register'!$P$6:$P$13,0)),"")</f>
        <v/>
      </c>
      <c r="M258" s="17">
        <f>IF(J258="Y",INDEX('Evidence Register'!$F$6:$F$13,MATCH(D258&amp;"|"&amp;TEXT(C258,"YYYY-MM-DD"),'Evidence Register'!$P$6:$P$13,0)),"")</f>
        <v/>
      </c>
      <c r="N258" s="17">
        <f>IF(J258="Y",INDEX('Evidence Register'!$G$6:$G$13,MATCH(D258&amp;"|"&amp;TEXT(C258,"YYYY-MM-DD"),'Evidence Register'!$P$6:$P$13,0)),"")</f>
        <v/>
      </c>
      <c r="O258" s="17">
        <f>IF(J258="Y",INDEX('Evidence Register'!$H$6:$H$13,MATCH(D258&amp;"|"&amp;TEXT(C258,"YYYY-MM-DD"),'Evidence Register'!$P$6:$P$13,0)),"")</f>
        <v/>
      </c>
      <c r="P258" s="17">
        <f>IF(J258="Y",INDEX('Evidence Register'!$I$6:$I$13,MATCH(D258&amp;"|"&amp;TEXT(C258,"YYYY-MM-DD"),'Evidence Register'!$P$6:$P$13,0)),"")</f>
        <v/>
      </c>
      <c r="Q258" s="17">
        <f>IF(COUNTIF('Src_Offers'!$A$6:$A$1138,B258)=1,"FOUND","MISSING")</f>
        <v/>
      </c>
      <c r="R258" s="17">
        <f>IF(J258="N","NOT TESTED",IF(AND(C258=L258,F258=M258,G258=N258,H258=O258),"MATCH","MISMATCH"))</f>
        <v/>
      </c>
      <c r="S258" s="17">
        <f>IF(J258="N","NOT INDEPENDENTLY VERIFIED - PDF NOT SUPPLIED",IF(P258="N","FAIL - COVER SHEET ONLY",IF(OR(Q258="MISSING",R258="MISMATCH"),"EXCEPTION - SUPPORT PRESENT / EVENT INTEGRITY","PASS - SUPPORT VERIFIED")))</f>
        <v/>
      </c>
      <c r="T258" s="17" t="inlineStr">
        <is>
          <t>skip/offer registers; named justification PDFs</t>
        </is>
      </c>
    </row>
    <row r="259">
      <c r="A259" s="21">
        <f>'Src_Skips'!A259</f>
        <v/>
      </c>
      <c r="B259" s="21">
        <f>'Src_Skips'!B259</f>
        <v/>
      </c>
      <c r="C259" s="21">
        <f>'Src_Skips'!C259</f>
        <v/>
      </c>
      <c r="D259" s="21">
        <f>'Src_Skips'!D259</f>
        <v/>
      </c>
      <c r="E259" s="21">
        <f>IFERROR(INDEX('Src_Applicants'!$D$6:$D$2915,MATCH(D259,'Src_Applicants'!$A$6:$A$2915,0))&amp;" "&amp;INDEX('Src_Applicants'!$C$6:$C$2915,MATCH(D259,'Src_Applicants'!$A$6:$A$2915,0)),"NOT FOUND")</f>
        <v/>
      </c>
      <c r="F259" s="21">
        <f>'Src_Skips'!F259</f>
        <v/>
      </c>
      <c r="G259" s="21">
        <f>'Src_Skips'!G259</f>
        <v/>
      </c>
      <c r="H259" s="21">
        <f>'Src_Skips'!I259</f>
        <v/>
      </c>
      <c r="I259" s="21">
        <f>'Src_Skips'!K259</f>
        <v/>
      </c>
      <c r="J259" s="21">
        <f>IF(COUNTIFS('Evidence Register'!$P$6:$P$13,D259&amp;"|"&amp;TEXT(C259,"YYYY-MM-DD"),'Evidence Register'!$A$6:$A$13,"Skip file")&gt;0,"Y","N")</f>
        <v/>
      </c>
      <c r="K259" s="21">
        <f>IF(J259="Y",INDEX('Evidence Register'!$C$6:$C$13,MATCH(D259&amp;"|"&amp;TEXT(C259,"YYYY-MM-DD"),'Evidence Register'!$P$6:$P$13,0)),"")</f>
        <v/>
      </c>
      <c r="L259" s="21">
        <f>IF(J259="Y",INDEX('Evidence Register'!$E$6:$E$13,MATCH(D259&amp;"|"&amp;TEXT(C259,"YYYY-MM-DD"),'Evidence Register'!$P$6:$P$13,0)),"")</f>
        <v/>
      </c>
      <c r="M259" s="21">
        <f>IF(J259="Y",INDEX('Evidence Register'!$F$6:$F$13,MATCH(D259&amp;"|"&amp;TEXT(C259,"YYYY-MM-DD"),'Evidence Register'!$P$6:$P$13,0)),"")</f>
        <v/>
      </c>
      <c r="N259" s="21">
        <f>IF(J259="Y",INDEX('Evidence Register'!$G$6:$G$13,MATCH(D259&amp;"|"&amp;TEXT(C259,"YYYY-MM-DD"),'Evidence Register'!$P$6:$P$13,0)),"")</f>
        <v/>
      </c>
      <c r="O259" s="21">
        <f>IF(J259="Y",INDEX('Evidence Register'!$H$6:$H$13,MATCH(D259&amp;"|"&amp;TEXT(C259,"YYYY-MM-DD"),'Evidence Register'!$P$6:$P$13,0)),"")</f>
        <v/>
      </c>
      <c r="P259" s="21">
        <f>IF(J259="Y",INDEX('Evidence Register'!$I$6:$I$13,MATCH(D259&amp;"|"&amp;TEXT(C259,"YYYY-MM-DD"),'Evidence Register'!$P$6:$P$13,0)),"")</f>
        <v/>
      </c>
      <c r="Q259" s="21">
        <f>IF(COUNTIF('Src_Offers'!$A$6:$A$1138,B259)=1,"FOUND","MISSING")</f>
        <v/>
      </c>
      <c r="R259" s="21">
        <f>IF(J259="N","NOT TESTED",IF(AND(C259=L259,F259=M259,G259=N259,H259=O259),"MATCH","MISMATCH"))</f>
        <v/>
      </c>
      <c r="S259" s="21">
        <f>IF(J259="N","NOT INDEPENDENTLY VERIFIED - PDF NOT SUPPLIED",IF(P259="N","FAIL - COVER SHEET ONLY",IF(OR(Q259="MISSING",R259="MISMATCH"),"EXCEPTION - SUPPORT PRESENT / EVENT INTEGRITY","PASS - SUPPORT VERIFIED")))</f>
        <v/>
      </c>
      <c r="T259" s="21" t="inlineStr">
        <is>
          <t>skip/offer registers; named justification PDFs</t>
        </is>
      </c>
    </row>
    <row r="260">
      <c r="A260" s="17">
        <f>'Src_Skips'!A260</f>
        <v/>
      </c>
      <c r="B260" s="17">
        <f>'Src_Skips'!B260</f>
        <v/>
      </c>
      <c r="C260" s="17">
        <f>'Src_Skips'!C260</f>
        <v/>
      </c>
      <c r="D260" s="17">
        <f>'Src_Skips'!D260</f>
        <v/>
      </c>
      <c r="E260" s="17">
        <f>IFERROR(INDEX('Src_Applicants'!$D$6:$D$2915,MATCH(D260,'Src_Applicants'!$A$6:$A$2915,0))&amp;" "&amp;INDEX('Src_Applicants'!$C$6:$C$2915,MATCH(D260,'Src_Applicants'!$A$6:$A$2915,0)),"NOT FOUND")</f>
        <v/>
      </c>
      <c r="F260" s="17">
        <f>'Src_Skips'!F260</f>
        <v/>
      </c>
      <c r="G260" s="17">
        <f>'Src_Skips'!G260</f>
        <v/>
      </c>
      <c r="H260" s="17">
        <f>'Src_Skips'!I260</f>
        <v/>
      </c>
      <c r="I260" s="17">
        <f>'Src_Skips'!K260</f>
        <v/>
      </c>
      <c r="J260" s="17">
        <f>IF(COUNTIFS('Evidence Register'!$P$6:$P$13,D260&amp;"|"&amp;TEXT(C260,"YYYY-MM-DD"),'Evidence Register'!$A$6:$A$13,"Skip file")&gt;0,"Y","N")</f>
        <v/>
      </c>
      <c r="K260" s="17">
        <f>IF(J260="Y",INDEX('Evidence Register'!$C$6:$C$13,MATCH(D260&amp;"|"&amp;TEXT(C260,"YYYY-MM-DD"),'Evidence Register'!$P$6:$P$13,0)),"")</f>
        <v/>
      </c>
      <c r="L260" s="17">
        <f>IF(J260="Y",INDEX('Evidence Register'!$E$6:$E$13,MATCH(D260&amp;"|"&amp;TEXT(C260,"YYYY-MM-DD"),'Evidence Register'!$P$6:$P$13,0)),"")</f>
        <v/>
      </c>
      <c r="M260" s="17">
        <f>IF(J260="Y",INDEX('Evidence Register'!$F$6:$F$13,MATCH(D260&amp;"|"&amp;TEXT(C260,"YYYY-MM-DD"),'Evidence Register'!$P$6:$P$13,0)),"")</f>
        <v/>
      </c>
      <c r="N260" s="17">
        <f>IF(J260="Y",INDEX('Evidence Register'!$G$6:$G$13,MATCH(D260&amp;"|"&amp;TEXT(C260,"YYYY-MM-DD"),'Evidence Register'!$P$6:$P$13,0)),"")</f>
        <v/>
      </c>
      <c r="O260" s="17">
        <f>IF(J260="Y",INDEX('Evidence Register'!$H$6:$H$13,MATCH(D260&amp;"|"&amp;TEXT(C260,"YYYY-MM-DD"),'Evidence Register'!$P$6:$P$13,0)),"")</f>
        <v/>
      </c>
      <c r="P260" s="17">
        <f>IF(J260="Y",INDEX('Evidence Register'!$I$6:$I$13,MATCH(D260&amp;"|"&amp;TEXT(C260,"YYYY-MM-DD"),'Evidence Register'!$P$6:$P$13,0)),"")</f>
        <v/>
      </c>
      <c r="Q260" s="17">
        <f>IF(COUNTIF('Src_Offers'!$A$6:$A$1138,B260)=1,"FOUND","MISSING")</f>
        <v/>
      </c>
      <c r="R260" s="17">
        <f>IF(J260="N","NOT TESTED",IF(AND(C260=L260,F260=M260,G260=N260,H260=O260),"MATCH","MISMATCH"))</f>
        <v/>
      </c>
      <c r="S260" s="17">
        <f>IF(J260="N","NOT INDEPENDENTLY VERIFIED - PDF NOT SUPPLIED",IF(P260="N","FAIL - COVER SHEET ONLY",IF(OR(Q260="MISSING",R260="MISMATCH"),"EXCEPTION - SUPPORT PRESENT / EVENT INTEGRITY","PASS - SUPPORT VERIFIED")))</f>
        <v/>
      </c>
      <c r="T260" s="17" t="inlineStr">
        <is>
          <t>skip/offer registers; named justification PDFs</t>
        </is>
      </c>
    </row>
    <row r="261">
      <c r="A261" s="21">
        <f>'Src_Skips'!A261</f>
        <v/>
      </c>
      <c r="B261" s="21">
        <f>'Src_Skips'!B261</f>
        <v/>
      </c>
      <c r="C261" s="21">
        <f>'Src_Skips'!C261</f>
        <v/>
      </c>
      <c r="D261" s="21">
        <f>'Src_Skips'!D261</f>
        <v/>
      </c>
      <c r="E261" s="21">
        <f>IFERROR(INDEX('Src_Applicants'!$D$6:$D$2915,MATCH(D261,'Src_Applicants'!$A$6:$A$2915,0))&amp;" "&amp;INDEX('Src_Applicants'!$C$6:$C$2915,MATCH(D261,'Src_Applicants'!$A$6:$A$2915,0)),"NOT FOUND")</f>
        <v/>
      </c>
      <c r="F261" s="21">
        <f>'Src_Skips'!F261</f>
        <v/>
      </c>
      <c r="G261" s="21">
        <f>'Src_Skips'!G261</f>
        <v/>
      </c>
      <c r="H261" s="21">
        <f>'Src_Skips'!I261</f>
        <v/>
      </c>
      <c r="I261" s="21">
        <f>'Src_Skips'!K261</f>
        <v/>
      </c>
      <c r="J261" s="21">
        <f>IF(COUNTIFS('Evidence Register'!$P$6:$P$13,D261&amp;"|"&amp;TEXT(C261,"YYYY-MM-DD"),'Evidence Register'!$A$6:$A$13,"Skip file")&gt;0,"Y","N")</f>
        <v/>
      </c>
      <c r="K261" s="21">
        <f>IF(J261="Y",INDEX('Evidence Register'!$C$6:$C$13,MATCH(D261&amp;"|"&amp;TEXT(C261,"YYYY-MM-DD"),'Evidence Register'!$P$6:$P$13,0)),"")</f>
        <v/>
      </c>
      <c r="L261" s="21">
        <f>IF(J261="Y",INDEX('Evidence Register'!$E$6:$E$13,MATCH(D261&amp;"|"&amp;TEXT(C261,"YYYY-MM-DD"),'Evidence Register'!$P$6:$P$13,0)),"")</f>
        <v/>
      </c>
      <c r="M261" s="21">
        <f>IF(J261="Y",INDEX('Evidence Register'!$F$6:$F$13,MATCH(D261&amp;"|"&amp;TEXT(C261,"YYYY-MM-DD"),'Evidence Register'!$P$6:$P$13,0)),"")</f>
        <v/>
      </c>
      <c r="N261" s="21">
        <f>IF(J261="Y",INDEX('Evidence Register'!$G$6:$G$13,MATCH(D261&amp;"|"&amp;TEXT(C261,"YYYY-MM-DD"),'Evidence Register'!$P$6:$P$13,0)),"")</f>
        <v/>
      </c>
      <c r="O261" s="21">
        <f>IF(J261="Y",INDEX('Evidence Register'!$H$6:$H$13,MATCH(D261&amp;"|"&amp;TEXT(C261,"YYYY-MM-DD"),'Evidence Register'!$P$6:$P$13,0)),"")</f>
        <v/>
      </c>
      <c r="P261" s="21">
        <f>IF(J261="Y",INDEX('Evidence Register'!$I$6:$I$13,MATCH(D261&amp;"|"&amp;TEXT(C261,"YYYY-MM-DD"),'Evidence Register'!$P$6:$P$13,0)),"")</f>
        <v/>
      </c>
      <c r="Q261" s="21">
        <f>IF(COUNTIF('Src_Offers'!$A$6:$A$1138,B261)=1,"FOUND","MISSING")</f>
        <v/>
      </c>
      <c r="R261" s="21">
        <f>IF(J261="N","NOT TESTED",IF(AND(C261=L261,F261=M261,G261=N261,H261=O261),"MATCH","MISMATCH"))</f>
        <v/>
      </c>
      <c r="S261" s="21">
        <f>IF(J261="N","NOT INDEPENDENTLY VERIFIED - PDF NOT SUPPLIED",IF(P261="N","FAIL - COVER SHEET ONLY",IF(OR(Q261="MISSING",R261="MISMATCH"),"EXCEPTION - SUPPORT PRESENT / EVENT INTEGRITY","PASS - SUPPORT VERIFIED")))</f>
        <v/>
      </c>
      <c r="T261" s="21" t="inlineStr">
        <is>
          <t>skip/offer registers; named justification PDFs</t>
        </is>
      </c>
    </row>
    <row r="262">
      <c r="A262" s="17">
        <f>'Src_Skips'!A262</f>
        <v/>
      </c>
      <c r="B262" s="17">
        <f>'Src_Skips'!B262</f>
        <v/>
      </c>
      <c r="C262" s="17">
        <f>'Src_Skips'!C262</f>
        <v/>
      </c>
      <c r="D262" s="17">
        <f>'Src_Skips'!D262</f>
        <v/>
      </c>
      <c r="E262" s="17">
        <f>IFERROR(INDEX('Src_Applicants'!$D$6:$D$2915,MATCH(D262,'Src_Applicants'!$A$6:$A$2915,0))&amp;" "&amp;INDEX('Src_Applicants'!$C$6:$C$2915,MATCH(D262,'Src_Applicants'!$A$6:$A$2915,0)),"NOT FOUND")</f>
        <v/>
      </c>
      <c r="F262" s="17">
        <f>'Src_Skips'!F262</f>
        <v/>
      </c>
      <c r="G262" s="17">
        <f>'Src_Skips'!G262</f>
        <v/>
      </c>
      <c r="H262" s="17">
        <f>'Src_Skips'!I262</f>
        <v/>
      </c>
      <c r="I262" s="17">
        <f>'Src_Skips'!K262</f>
        <v/>
      </c>
      <c r="J262" s="17">
        <f>IF(COUNTIFS('Evidence Register'!$P$6:$P$13,D262&amp;"|"&amp;TEXT(C262,"YYYY-MM-DD"),'Evidence Register'!$A$6:$A$13,"Skip file")&gt;0,"Y","N")</f>
        <v/>
      </c>
      <c r="K262" s="17">
        <f>IF(J262="Y",INDEX('Evidence Register'!$C$6:$C$13,MATCH(D262&amp;"|"&amp;TEXT(C262,"YYYY-MM-DD"),'Evidence Register'!$P$6:$P$13,0)),"")</f>
        <v/>
      </c>
      <c r="L262" s="17">
        <f>IF(J262="Y",INDEX('Evidence Register'!$E$6:$E$13,MATCH(D262&amp;"|"&amp;TEXT(C262,"YYYY-MM-DD"),'Evidence Register'!$P$6:$P$13,0)),"")</f>
        <v/>
      </c>
      <c r="M262" s="17">
        <f>IF(J262="Y",INDEX('Evidence Register'!$F$6:$F$13,MATCH(D262&amp;"|"&amp;TEXT(C262,"YYYY-MM-DD"),'Evidence Register'!$P$6:$P$13,0)),"")</f>
        <v/>
      </c>
      <c r="N262" s="17">
        <f>IF(J262="Y",INDEX('Evidence Register'!$G$6:$G$13,MATCH(D262&amp;"|"&amp;TEXT(C262,"YYYY-MM-DD"),'Evidence Register'!$P$6:$P$13,0)),"")</f>
        <v/>
      </c>
      <c r="O262" s="17">
        <f>IF(J262="Y",INDEX('Evidence Register'!$H$6:$H$13,MATCH(D262&amp;"|"&amp;TEXT(C262,"YYYY-MM-DD"),'Evidence Register'!$P$6:$P$13,0)),"")</f>
        <v/>
      </c>
      <c r="P262" s="17">
        <f>IF(J262="Y",INDEX('Evidence Register'!$I$6:$I$13,MATCH(D262&amp;"|"&amp;TEXT(C262,"YYYY-MM-DD"),'Evidence Register'!$P$6:$P$13,0)),"")</f>
        <v/>
      </c>
      <c r="Q262" s="17">
        <f>IF(COUNTIF('Src_Offers'!$A$6:$A$1138,B262)=1,"FOUND","MISSING")</f>
        <v/>
      </c>
      <c r="R262" s="17">
        <f>IF(J262="N","NOT TESTED",IF(AND(C262=L262,F262=M262,G262=N262,H262=O262),"MATCH","MISMATCH"))</f>
        <v/>
      </c>
      <c r="S262" s="17">
        <f>IF(J262="N","NOT INDEPENDENTLY VERIFIED - PDF NOT SUPPLIED",IF(P262="N","FAIL - COVER SHEET ONLY",IF(OR(Q262="MISSING",R262="MISMATCH"),"EXCEPTION - SUPPORT PRESENT / EVENT INTEGRITY","PASS - SUPPORT VERIFIED")))</f>
        <v/>
      </c>
      <c r="T262" s="17" t="inlineStr">
        <is>
          <t>skip/offer registers; named justification PDFs</t>
        </is>
      </c>
    </row>
    <row r="263">
      <c r="A263" s="21">
        <f>'Src_Skips'!A263</f>
        <v/>
      </c>
      <c r="B263" s="21">
        <f>'Src_Skips'!B263</f>
        <v/>
      </c>
      <c r="C263" s="21">
        <f>'Src_Skips'!C263</f>
        <v/>
      </c>
      <c r="D263" s="21">
        <f>'Src_Skips'!D263</f>
        <v/>
      </c>
      <c r="E263" s="21">
        <f>IFERROR(INDEX('Src_Applicants'!$D$6:$D$2915,MATCH(D263,'Src_Applicants'!$A$6:$A$2915,0))&amp;" "&amp;INDEX('Src_Applicants'!$C$6:$C$2915,MATCH(D263,'Src_Applicants'!$A$6:$A$2915,0)),"NOT FOUND")</f>
        <v/>
      </c>
      <c r="F263" s="21">
        <f>'Src_Skips'!F263</f>
        <v/>
      </c>
      <c r="G263" s="21">
        <f>'Src_Skips'!G263</f>
        <v/>
      </c>
      <c r="H263" s="21">
        <f>'Src_Skips'!I263</f>
        <v/>
      </c>
      <c r="I263" s="21">
        <f>'Src_Skips'!K263</f>
        <v/>
      </c>
      <c r="J263" s="21">
        <f>IF(COUNTIFS('Evidence Register'!$P$6:$P$13,D263&amp;"|"&amp;TEXT(C263,"YYYY-MM-DD"),'Evidence Register'!$A$6:$A$13,"Skip file")&gt;0,"Y","N")</f>
        <v/>
      </c>
      <c r="K263" s="21">
        <f>IF(J263="Y",INDEX('Evidence Register'!$C$6:$C$13,MATCH(D263&amp;"|"&amp;TEXT(C263,"YYYY-MM-DD"),'Evidence Register'!$P$6:$P$13,0)),"")</f>
        <v/>
      </c>
      <c r="L263" s="21">
        <f>IF(J263="Y",INDEX('Evidence Register'!$E$6:$E$13,MATCH(D263&amp;"|"&amp;TEXT(C263,"YYYY-MM-DD"),'Evidence Register'!$P$6:$P$13,0)),"")</f>
        <v/>
      </c>
      <c r="M263" s="21">
        <f>IF(J263="Y",INDEX('Evidence Register'!$F$6:$F$13,MATCH(D263&amp;"|"&amp;TEXT(C263,"YYYY-MM-DD"),'Evidence Register'!$P$6:$P$13,0)),"")</f>
        <v/>
      </c>
      <c r="N263" s="21">
        <f>IF(J263="Y",INDEX('Evidence Register'!$G$6:$G$13,MATCH(D263&amp;"|"&amp;TEXT(C263,"YYYY-MM-DD"),'Evidence Register'!$P$6:$P$13,0)),"")</f>
        <v/>
      </c>
      <c r="O263" s="21">
        <f>IF(J263="Y",INDEX('Evidence Register'!$H$6:$H$13,MATCH(D263&amp;"|"&amp;TEXT(C263,"YYYY-MM-DD"),'Evidence Register'!$P$6:$P$13,0)),"")</f>
        <v/>
      </c>
      <c r="P263" s="21">
        <f>IF(J263="Y",INDEX('Evidence Register'!$I$6:$I$13,MATCH(D263&amp;"|"&amp;TEXT(C263,"YYYY-MM-DD"),'Evidence Register'!$P$6:$P$13,0)),"")</f>
        <v/>
      </c>
      <c r="Q263" s="21">
        <f>IF(COUNTIF('Src_Offers'!$A$6:$A$1138,B263)=1,"FOUND","MISSING")</f>
        <v/>
      </c>
      <c r="R263" s="21">
        <f>IF(J263="N","NOT TESTED",IF(AND(C263=L263,F263=M263,G263=N263,H263=O263),"MATCH","MISMATCH"))</f>
        <v/>
      </c>
      <c r="S263" s="21">
        <f>IF(J263="N","NOT INDEPENDENTLY VERIFIED - PDF NOT SUPPLIED",IF(P263="N","FAIL - COVER SHEET ONLY",IF(OR(Q263="MISSING",R263="MISMATCH"),"EXCEPTION - SUPPORT PRESENT / EVENT INTEGRITY","PASS - SUPPORT VERIFIED")))</f>
        <v/>
      </c>
      <c r="T263" s="21" t="inlineStr">
        <is>
          <t>skip/offer registers; named justification PDFs</t>
        </is>
      </c>
    </row>
    <row r="264">
      <c r="A264" s="17">
        <f>'Src_Skips'!A264</f>
        <v/>
      </c>
      <c r="B264" s="17">
        <f>'Src_Skips'!B264</f>
        <v/>
      </c>
      <c r="C264" s="17">
        <f>'Src_Skips'!C264</f>
        <v/>
      </c>
      <c r="D264" s="17">
        <f>'Src_Skips'!D264</f>
        <v/>
      </c>
      <c r="E264" s="17">
        <f>IFERROR(INDEX('Src_Applicants'!$D$6:$D$2915,MATCH(D264,'Src_Applicants'!$A$6:$A$2915,0))&amp;" "&amp;INDEX('Src_Applicants'!$C$6:$C$2915,MATCH(D264,'Src_Applicants'!$A$6:$A$2915,0)),"NOT FOUND")</f>
        <v/>
      </c>
      <c r="F264" s="17">
        <f>'Src_Skips'!F264</f>
        <v/>
      </c>
      <c r="G264" s="17">
        <f>'Src_Skips'!G264</f>
        <v/>
      </c>
      <c r="H264" s="17">
        <f>'Src_Skips'!I264</f>
        <v/>
      </c>
      <c r="I264" s="17">
        <f>'Src_Skips'!K264</f>
        <v/>
      </c>
      <c r="J264" s="17">
        <f>IF(COUNTIFS('Evidence Register'!$P$6:$P$13,D264&amp;"|"&amp;TEXT(C264,"YYYY-MM-DD"),'Evidence Register'!$A$6:$A$13,"Skip file")&gt;0,"Y","N")</f>
        <v/>
      </c>
      <c r="K264" s="17">
        <f>IF(J264="Y",INDEX('Evidence Register'!$C$6:$C$13,MATCH(D264&amp;"|"&amp;TEXT(C264,"YYYY-MM-DD"),'Evidence Register'!$P$6:$P$13,0)),"")</f>
        <v/>
      </c>
      <c r="L264" s="17">
        <f>IF(J264="Y",INDEX('Evidence Register'!$E$6:$E$13,MATCH(D264&amp;"|"&amp;TEXT(C264,"YYYY-MM-DD"),'Evidence Register'!$P$6:$P$13,0)),"")</f>
        <v/>
      </c>
      <c r="M264" s="17">
        <f>IF(J264="Y",INDEX('Evidence Register'!$F$6:$F$13,MATCH(D264&amp;"|"&amp;TEXT(C264,"YYYY-MM-DD"),'Evidence Register'!$P$6:$P$13,0)),"")</f>
        <v/>
      </c>
      <c r="N264" s="17">
        <f>IF(J264="Y",INDEX('Evidence Register'!$G$6:$G$13,MATCH(D264&amp;"|"&amp;TEXT(C264,"YYYY-MM-DD"),'Evidence Register'!$P$6:$P$13,0)),"")</f>
        <v/>
      </c>
      <c r="O264" s="17">
        <f>IF(J264="Y",INDEX('Evidence Register'!$H$6:$H$13,MATCH(D264&amp;"|"&amp;TEXT(C264,"YYYY-MM-DD"),'Evidence Register'!$P$6:$P$13,0)),"")</f>
        <v/>
      </c>
      <c r="P264" s="17">
        <f>IF(J264="Y",INDEX('Evidence Register'!$I$6:$I$13,MATCH(D264&amp;"|"&amp;TEXT(C264,"YYYY-MM-DD"),'Evidence Register'!$P$6:$P$13,0)),"")</f>
        <v/>
      </c>
      <c r="Q264" s="17">
        <f>IF(COUNTIF('Src_Offers'!$A$6:$A$1138,B264)=1,"FOUND","MISSING")</f>
        <v/>
      </c>
      <c r="R264" s="17">
        <f>IF(J264="N","NOT TESTED",IF(AND(C264=L264,F264=M264,G264=N264,H264=O264),"MATCH","MISMATCH"))</f>
        <v/>
      </c>
      <c r="S264" s="17">
        <f>IF(J264="N","NOT INDEPENDENTLY VERIFIED - PDF NOT SUPPLIED",IF(P264="N","FAIL - COVER SHEET ONLY",IF(OR(Q264="MISSING",R264="MISMATCH"),"EXCEPTION - SUPPORT PRESENT / EVENT INTEGRITY","PASS - SUPPORT VERIFIED")))</f>
        <v/>
      </c>
      <c r="T264" s="17" t="inlineStr">
        <is>
          <t>skip/offer registers; named justification PDFs</t>
        </is>
      </c>
    </row>
    <row r="265">
      <c r="A265" s="21">
        <f>'Src_Skips'!A265</f>
        <v/>
      </c>
      <c r="B265" s="21">
        <f>'Src_Skips'!B265</f>
        <v/>
      </c>
      <c r="C265" s="21">
        <f>'Src_Skips'!C265</f>
        <v/>
      </c>
      <c r="D265" s="21">
        <f>'Src_Skips'!D265</f>
        <v/>
      </c>
      <c r="E265" s="21">
        <f>IFERROR(INDEX('Src_Applicants'!$D$6:$D$2915,MATCH(D265,'Src_Applicants'!$A$6:$A$2915,0))&amp;" "&amp;INDEX('Src_Applicants'!$C$6:$C$2915,MATCH(D265,'Src_Applicants'!$A$6:$A$2915,0)),"NOT FOUND")</f>
        <v/>
      </c>
      <c r="F265" s="21">
        <f>'Src_Skips'!F265</f>
        <v/>
      </c>
      <c r="G265" s="21">
        <f>'Src_Skips'!G265</f>
        <v/>
      </c>
      <c r="H265" s="21">
        <f>'Src_Skips'!I265</f>
        <v/>
      </c>
      <c r="I265" s="21">
        <f>'Src_Skips'!K265</f>
        <v/>
      </c>
      <c r="J265" s="21">
        <f>IF(COUNTIFS('Evidence Register'!$P$6:$P$13,D265&amp;"|"&amp;TEXT(C265,"YYYY-MM-DD"),'Evidence Register'!$A$6:$A$13,"Skip file")&gt;0,"Y","N")</f>
        <v/>
      </c>
      <c r="K265" s="21">
        <f>IF(J265="Y",INDEX('Evidence Register'!$C$6:$C$13,MATCH(D265&amp;"|"&amp;TEXT(C265,"YYYY-MM-DD"),'Evidence Register'!$P$6:$P$13,0)),"")</f>
        <v/>
      </c>
      <c r="L265" s="21">
        <f>IF(J265="Y",INDEX('Evidence Register'!$E$6:$E$13,MATCH(D265&amp;"|"&amp;TEXT(C265,"YYYY-MM-DD"),'Evidence Register'!$P$6:$P$13,0)),"")</f>
        <v/>
      </c>
      <c r="M265" s="21">
        <f>IF(J265="Y",INDEX('Evidence Register'!$F$6:$F$13,MATCH(D265&amp;"|"&amp;TEXT(C265,"YYYY-MM-DD"),'Evidence Register'!$P$6:$P$13,0)),"")</f>
        <v/>
      </c>
      <c r="N265" s="21">
        <f>IF(J265="Y",INDEX('Evidence Register'!$G$6:$G$13,MATCH(D265&amp;"|"&amp;TEXT(C265,"YYYY-MM-DD"),'Evidence Register'!$P$6:$P$13,0)),"")</f>
        <v/>
      </c>
      <c r="O265" s="21">
        <f>IF(J265="Y",INDEX('Evidence Register'!$H$6:$H$13,MATCH(D265&amp;"|"&amp;TEXT(C265,"YYYY-MM-DD"),'Evidence Register'!$P$6:$P$13,0)),"")</f>
        <v/>
      </c>
      <c r="P265" s="21">
        <f>IF(J265="Y",INDEX('Evidence Register'!$I$6:$I$13,MATCH(D265&amp;"|"&amp;TEXT(C265,"YYYY-MM-DD"),'Evidence Register'!$P$6:$P$13,0)),"")</f>
        <v/>
      </c>
      <c r="Q265" s="21">
        <f>IF(COUNTIF('Src_Offers'!$A$6:$A$1138,B265)=1,"FOUND","MISSING")</f>
        <v/>
      </c>
      <c r="R265" s="21">
        <f>IF(J265="N","NOT TESTED",IF(AND(C265=L265,F265=M265,G265=N265,H265=O265),"MATCH","MISMATCH"))</f>
        <v/>
      </c>
      <c r="S265" s="21">
        <f>IF(J265="N","NOT INDEPENDENTLY VERIFIED - PDF NOT SUPPLIED",IF(P265="N","FAIL - COVER SHEET ONLY",IF(OR(Q265="MISSING",R265="MISMATCH"),"EXCEPTION - SUPPORT PRESENT / EVENT INTEGRITY","PASS - SUPPORT VERIFIED")))</f>
        <v/>
      </c>
      <c r="T265" s="21" t="inlineStr">
        <is>
          <t>skip/offer registers; named justification PDFs</t>
        </is>
      </c>
    </row>
    <row r="266">
      <c r="A266" s="17">
        <f>'Src_Skips'!A266</f>
        <v/>
      </c>
      <c r="B266" s="17">
        <f>'Src_Skips'!B266</f>
        <v/>
      </c>
      <c r="C266" s="17">
        <f>'Src_Skips'!C266</f>
        <v/>
      </c>
      <c r="D266" s="17">
        <f>'Src_Skips'!D266</f>
        <v/>
      </c>
      <c r="E266" s="17">
        <f>IFERROR(INDEX('Src_Applicants'!$D$6:$D$2915,MATCH(D266,'Src_Applicants'!$A$6:$A$2915,0))&amp;" "&amp;INDEX('Src_Applicants'!$C$6:$C$2915,MATCH(D266,'Src_Applicants'!$A$6:$A$2915,0)),"NOT FOUND")</f>
        <v/>
      </c>
      <c r="F266" s="17">
        <f>'Src_Skips'!F266</f>
        <v/>
      </c>
      <c r="G266" s="17">
        <f>'Src_Skips'!G266</f>
        <v/>
      </c>
      <c r="H266" s="17">
        <f>'Src_Skips'!I266</f>
        <v/>
      </c>
      <c r="I266" s="17">
        <f>'Src_Skips'!K266</f>
        <v/>
      </c>
      <c r="J266" s="17">
        <f>IF(COUNTIFS('Evidence Register'!$P$6:$P$13,D266&amp;"|"&amp;TEXT(C266,"YYYY-MM-DD"),'Evidence Register'!$A$6:$A$13,"Skip file")&gt;0,"Y","N")</f>
        <v/>
      </c>
      <c r="K266" s="17">
        <f>IF(J266="Y",INDEX('Evidence Register'!$C$6:$C$13,MATCH(D266&amp;"|"&amp;TEXT(C266,"YYYY-MM-DD"),'Evidence Register'!$P$6:$P$13,0)),"")</f>
        <v/>
      </c>
      <c r="L266" s="17">
        <f>IF(J266="Y",INDEX('Evidence Register'!$E$6:$E$13,MATCH(D266&amp;"|"&amp;TEXT(C266,"YYYY-MM-DD"),'Evidence Register'!$P$6:$P$13,0)),"")</f>
        <v/>
      </c>
      <c r="M266" s="17">
        <f>IF(J266="Y",INDEX('Evidence Register'!$F$6:$F$13,MATCH(D266&amp;"|"&amp;TEXT(C266,"YYYY-MM-DD"),'Evidence Register'!$P$6:$P$13,0)),"")</f>
        <v/>
      </c>
      <c r="N266" s="17">
        <f>IF(J266="Y",INDEX('Evidence Register'!$G$6:$G$13,MATCH(D266&amp;"|"&amp;TEXT(C266,"YYYY-MM-DD"),'Evidence Register'!$P$6:$P$13,0)),"")</f>
        <v/>
      </c>
      <c r="O266" s="17">
        <f>IF(J266="Y",INDEX('Evidence Register'!$H$6:$H$13,MATCH(D266&amp;"|"&amp;TEXT(C266,"YYYY-MM-DD"),'Evidence Register'!$P$6:$P$13,0)),"")</f>
        <v/>
      </c>
      <c r="P266" s="17">
        <f>IF(J266="Y",INDEX('Evidence Register'!$I$6:$I$13,MATCH(D266&amp;"|"&amp;TEXT(C266,"YYYY-MM-DD"),'Evidence Register'!$P$6:$P$13,0)),"")</f>
        <v/>
      </c>
      <c r="Q266" s="17">
        <f>IF(COUNTIF('Src_Offers'!$A$6:$A$1138,B266)=1,"FOUND","MISSING")</f>
        <v/>
      </c>
      <c r="R266" s="17">
        <f>IF(J266="N","NOT TESTED",IF(AND(C266=L266,F266=M266,G266=N266,H266=O266),"MATCH","MISMATCH"))</f>
        <v/>
      </c>
      <c r="S266" s="17">
        <f>IF(J266="N","NOT INDEPENDENTLY VERIFIED - PDF NOT SUPPLIED",IF(P266="N","FAIL - COVER SHEET ONLY",IF(OR(Q266="MISSING",R266="MISMATCH"),"EXCEPTION - SUPPORT PRESENT / EVENT INTEGRITY","PASS - SUPPORT VERIFIED")))</f>
        <v/>
      </c>
      <c r="T266" s="17" t="inlineStr">
        <is>
          <t>skip/offer registers; named justification PDFs</t>
        </is>
      </c>
    </row>
    <row r="267">
      <c r="A267" s="21">
        <f>'Src_Skips'!A267</f>
        <v/>
      </c>
      <c r="B267" s="21">
        <f>'Src_Skips'!B267</f>
        <v/>
      </c>
      <c r="C267" s="21">
        <f>'Src_Skips'!C267</f>
        <v/>
      </c>
      <c r="D267" s="21">
        <f>'Src_Skips'!D267</f>
        <v/>
      </c>
      <c r="E267" s="21">
        <f>IFERROR(INDEX('Src_Applicants'!$D$6:$D$2915,MATCH(D267,'Src_Applicants'!$A$6:$A$2915,0))&amp;" "&amp;INDEX('Src_Applicants'!$C$6:$C$2915,MATCH(D267,'Src_Applicants'!$A$6:$A$2915,0)),"NOT FOUND")</f>
        <v/>
      </c>
      <c r="F267" s="21">
        <f>'Src_Skips'!F267</f>
        <v/>
      </c>
      <c r="G267" s="21">
        <f>'Src_Skips'!G267</f>
        <v/>
      </c>
      <c r="H267" s="21">
        <f>'Src_Skips'!I267</f>
        <v/>
      </c>
      <c r="I267" s="21">
        <f>'Src_Skips'!K267</f>
        <v/>
      </c>
      <c r="J267" s="21">
        <f>IF(COUNTIFS('Evidence Register'!$P$6:$P$13,D267&amp;"|"&amp;TEXT(C267,"YYYY-MM-DD"),'Evidence Register'!$A$6:$A$13,"Skip file")&gt;0,"Y","N")</f>
        <v/>
      </c>
      <c r="K267" s="21">
        <f>IF(J267="Y",INDEX('Evidence Register'!$C$6:$C$13,MATCH(D267&amp;"|"&amp;TEXT(C267,"YYYY-MM-DD"),'Evidence Register'!$P$6:$P$13,0)),"")</f>
        <v/>
      </c>
      <c r="L267" s="21">
        <f>IF(J267="Y",INDEX('Evidence Register'!$E$6:$E$13,MATCH(D267&amp;"|"&amp;TEXT(C267,"YYYY-MM-DD"),'Evidence Register'!$P$6:$P$13,0)),"")</f>
        <v/>
      </c>
      <c r="M267" s="21">
        <f>IF(J267="Y",INDEX('Evidence Register'!$F$6:$F$13,MATCH(D267&amp;"|"&amp;TEXT(C267,"YYYY-MM-DD"),'Evidence Register'!$P$6:$P$13,0)),"")</f>
        <v/>
      </c>
      <c r="N267" s="21">
        <f>IF(J267="Y",INDEX('Evidence Register'!$G$6:$G$13,MATCH(D267&amp;"|"&amp;TEXT(C267,"YYYY-MM-DD"),'Evidence Register'!$P$6:$P$13,0)),"")</f>
        <v/>
      </c>
      <c r="O267" s="21">
        <f>IF(J267="Y",INDEX('Evidence Register'!$H$6:$H$13,MATCH(D267&amp;"|"&amp;TEXT(C267,"YYYY-MM-DD"),'Evidence Register'!$P$6:$P$13,0)),"")</f>
        <v/>
      </c>
      <c r="P267" s="21">
        <f>IF(J267="Y",INDEX('Evidence Register'!$I$6:$I$13,MATCH(D267&amp;"|"&amp;TEXT(C267,"YYYY-MM-DD"),'Evidence Register'!$P$6:$P$13,0)),"")</f>
        <v/>
      </c>
      <c r="Q267" s="21">
        <f>IF(COUNTIF('Src_Offers'!$A$6:$A$1138,B267)=1,"FOUND","MISSING")</f>
        <v/>
      </c>
      <c r="R267" s="21">
        <f>IF(J267="N","NOT TESTED",IF(AND(C267=L267,F267=M267,G267=N267,H267=O267),"MATCH","MISMATCH"))</f>
        <v/>
      </c>
      <c r="S267" s="21">
        <f>IF(J267="N","NOT INDEPENDENTLY VERIFIED - PDF NOT SUPPLIED",IF(P267="N","FAIL - COVER SHEET ONLY",IF(OR(Q267="MISSING",R267="MISMATCH"),"EXCEPTION - SUPPORT PRESENT / EVENT INTEGRITY","PASS - SUPPORT VERIFIED")))</f>
        <v/>
      </c>
      <c r="T267" s="21" t="inlineStr">
        <is>
          <t>skip/offer registers; named justification PDFs</t>
        </is>
      </c>
    </row>
    <row r="268">
      <c r="A268" s="17">
        <f>'Src_Skips'!A268</f>
        <v/>
      </c>
      <c r="B268" s="17">
        <f>'Src_Skips'!B268</f>
        <v/>
      </c>
      <c r="C268" s="17">
        <f>'Src_Skips'!C268</f>
        <v/>
      </c>
      <c r="D268" s="17">
        <f>'Src_Skips'!D268</f>
        <v/>
      </c>
      <c r="E268" s="17">
        <f>IFERROR(INDEX('Src_Applicants'!$D$6:$D$2915,MATCH(D268,'Src_Applicants'!$A$6:$A$2915,0))&amp;" "&amp;INDEX('Src_Applicants'!$C$6:$C$2915,MATCH(D268,'Src_Applicants'!$A$6:$A$2915,0)),"NOT FOUND")</f>
        <v/>
      </c>
      <c r="F268" s="17">
        <f>'Src_Skips'!F268</f>
        <v/>
      </c>
      <c r="G268" s="17">
        <f>'Src_Skips'!G268</f>
        <v/>
      </c>
      <c r="H268" s="17">
        <f>'Src_Skips'!I268</f>
        <v/>
      </c>
      <c r="I268" s="17">
        <f>'Src_Skips'!K268</f>
        <v/>
      </c>
      <c r="J268" s="17">
        <f>IF(COUNTIFS('Evidence Register'!$P$6:$P$13,D268&amp;"|"&amp;TEXT(C268,"YYYY-MM-DD"),'Evidence Register'!$A$6:$A$13,"Skip file")&gt;0,"Y","N")</f>
        <v/>
      </c>
      <c r="K268" s="17">
        <f>IF(J268="Y",INDEX('Evidence Register'!$C$6:$C$13,MATCH(D268&amp;"|"&amp;TEXT(C268,"YYYY-MM-DD"),'Evidence Register'!$P$6:$P$13,0)),"")</f>
        <v/>
      </c>
      <c r="L268" s="17">
        <f>IF(J268="Y",INDEX('Evidence Register'!$E$6:$E$13,MATCH(D268&amp;"|"&amp;TEXT(C268,"YYYY-MM-DD"),'Evidence Register'!$P$6:$P$13,0)),"")</f>
        <v/>
      </c>
      <c r="M268" s="17">
        <f>IF(J268="Y",INDEX('Evidence Register'!$F$6:$F$13,MATCH(D268&amp;"|"&amp;TEXT(C268,"YYYY-MM-DD"),'Evidence Register'!$P$6:$P$13,0)),"")</f>
        <v/>
      </c>
      <c r="N268" s="17">
        <f>IF(J268="Y",INDEX('Evidence Register'!$G$6:$G$13,MATCH(D268&amp;"|"&amp;TEXT(C268,"YYYY-MM-DD"),'Evidence Register'!$P$6:$P$13,0)),"")</f>
        <v/>
      </c>
      <c r="O268" s="17">
        <f>IF(J268="Y",INDEX('Evidence Register'!$H$6:$H$13,MATCH(D268&amp;"|"&amp;TEXT(C268,"YYYY-MM-DD"),'Evidence Register'!$P$6:$P$13,0)),"")</f>
        <v/>
      </c>
      <c r="P268" s="17">
        <f>IF(J268="Y",INDEX('Evidence Register'!$I$6:$I$13,MATCH(D268&amp;"|"&amp;TEXT(C268,"YYYY-MM-DD"),'Evidence Register'!$P$6:$P$13,0)),"")</f>
        <v/>
      </c>
      <c r="Q268" s="17">
        <f>IF(COUNTIF('Src_Offers'!$A$6:$A$1138,B268)=1,"FOUND","MISSING")</f>
        <v/>
      </c>
      <c r="R268" s="17">
        <f>IF(J268="N","NOT TESTED",IF(AND(C268=L268,F268=M268,G268=N268,H268=O268),"MATCH","MISMATCH"))</f>
        <v/>
      </c>
      <c r="S268" s="17">
        <f>IF(J268="N","NOT INDEPENDENTLY VERIFIED - PDF NOT SUPPLIED",IF(P268="N","FAIL - COVER SHEET ONLY",IF(OR(Q268="MISSING",R268="MISMATCH"),"EXCEPTION - SUPPORT PRESENT / EVENT INTEGRITY","PASS - SUPPORT VERIFIED")))</f>
        <v/>
      </c>
      <c r="T268" s="17" t="inlineStr">
        <is>
          <t>skip/offer registers; named justification PDFs</t>
        </is>
      </c>
    </row>
    <row r="269">
      <c r="A269" s="21">
        <f>'Src_Skips'!A269</f>
        <v/>
      </c>
      <c r="B269" s="21">
        <f>'Src_Skips'!B269</f>
        <v/>
      </c>
      <c r="C269" s="21">
        <f>'Src_Skips'!C269</f>
        <v/>
      </c>
      <c r="D269" s="21">
        <f>'Src_Skips'!D269</f>
        <v/>
      </c>
      <c r="E269" s="21">
        <f>IFERROR(INDEX('Src_Applicants'!$D$6:$D$2915,MATCH(D269,'Src_Applicants'!$A$6:$A$2915,0))&amp;" "&amp;INDEX('Src_Applicants'!$C$6:$C$2915,MATCH(D269,'Src_Applicants'!$A$6:$A$2915,0)),"NOT FOUND")</f>
        <v/>
      </c>
      <c r="F269" s="21">
        <f>'Src_Skips'!F269</f>
        <v/>
      </c>
      <c r="G269" s="21">
        <f>'Src_Skips'!G269</f>
        <v/>
      </c>
      <c r="H269" s="21">
        <f>'Src_Skips'!I269</f>
        <v/>
      </c>
      <c r="I269" s="21">
        <f>'Src_Skips'!K269</f>
        <v/>
      </c>
      <c r="J269" s="21">
        <f>IF(COUNTIFS('Evidence Register'!$P$6:$P$13,D269&amp;"|"&amp;TEXT(C269,"YYYY-MM-DD"),'Evidence Register'!$A$6:$A$13,"Skip file")&gt;0,"Y","N")</f>
        <v/>
      </c>
      <c r="K269" s="21">
        <f>IF(J269="Y",INDEX('Evidence Register'!$C$6:$C$13,MATCH(D269&amp;"|"&amp;TEXT(C269,"YYYY-MM-DD"),'Evidence Register'!$P$6:$P$13,0)),"")</f>
        <v/>
      </c>
      <c r="L269" s="21">
        <f>IF(J269="Y",INDEX('Evidence Register'!$E$6:$E$13,MATCH(D269&amp;"|"&amp;TEXT(C269,"YYYY-MM-DD"),'Evidence Register'!$P$6:$P$13,0)),"")</f>
        <v/>
      </c>
      <c r="M269" s="21">
        <f>IF(J269="Y",INDEX('Evidence Register'!$F$6:$F$13,MATCH(D269&amp;"|"&amp;TEXT(C269,"YYYY-MM-DD"),'Evidence Register'!$P$6:$P$13,0)),"")</f>
        <v/>
      </c>
      <c r="N269" s="21">
        <f>IF(J269="Y",INDEX('Evidence Register'!$G$6:$G$13,MATCH(D269&amp;"|"&amp;TEXT(C269,"YYYY-MM-DD"),'Evidence Register'!$P$6:$P$13,0)),"")</f>
        <v/>
      </c>
      <c r="O269" s="21">
        <f>IF(J269="Y",INDEX('Evidence Register'!$H$6:$H$13,MATCH(D269&amp;"|"&amp;TEXT(C269,"YYYY-MM-DD"),'Evidence Register'!$P$6:$P$13,0)),"")</f>
        <v/>
      </c>
      <c r="P269" s="21">
        <f>IF(J269="Y",INDEX('Evidence Register'!$I$6:$I$13,MATCH(D269&amp;"|"&amp;TEXT(C269,"YYYY-MM-DD"),'Evidence Register'!$P$6:$P$13,0)),"")</f>
        <v/>
      </c>
      <c r="Q269" s="21">
        <f>IF(COUNTIF('Src_Offers'!$A$6:$A$1138,B269)=1,"FOUND","MISSING")</f>
        <v/>
      </c>
      <c r="R269" s="21">
        <f>IF(J269="N","NOT TESTED",IF(AND(C269=L269,F269=M269,G269=N269,H269=O269),"MATCH","MISMATCH"))</f>
        <v/>
      </c>
      <c r="S269" s="21">
        <f>IF(J269="N","NOT INDEPENDENTLY VERIFIED - PDF NOT SUPPLIED",IF(P269="N","FAIL - COVER SHEET ONLY",IF(OR(Q269="MISSING",R269="MISMATCH"),"EXCEPTION - SUPPORT PRESENT / EVENT INTEGRITY","PASS - SUPPORT VERIFIED")))</f>
        <v/>
      </c>
      <c r="T269" s="21" t="inlineStr">
        <is>
          <t>skip/offer registers; named justification PDFs</t>
        </is>
      </c>
    </row>
    <row r="270">
      <c r="A270" s="17">
        <f>'Src_Skips'!A270</f>
        <v/>
      </c>
      <c r="B270" s="17">
        <f>'Src_Skips'!B270</f>
        <v/>
      </c>
      <c r="C270" s="17">
        <f>'Src_Skips'!C270</f>
        <v/>
      </c>
      <c r="D270" s="17">
        <f>'Src_Skips'!D270</f>
        <v/>
      </c>
      <c r="E270" s="17">
        <f>IFERROR(INDEX('Src_Applicants'!$D$6:$D$2915,MATCH(D270,'Src_Applicants'!$A$6:$A$2915,0))&amp;" "&amp;INDEX('Src_Applicants'!$C$6:$C$2915,MATCH(D270,'Src_Applicants'!$A$6:$A$2915,0)),"NOT FOUND")</f>
        <v/>
      </c>
      <c r="F270" s="17">
        <f>'Src_Skips'!F270</f>
        <v/>
      </c>
      <c r="G270" s="17">
        <f>'Src_Skips'!G270</f>
        <v/>
      </c>
      <c r="H270" s="17">
        <f>'Src_Skips'!I270</f>
        <v/>
      </c>
      <c r="I270" s="17">
        <f>'Src_Skips'!K270</f>
        <v/>
      </c>
      <c r="J270" s="17">
        <f>IF(COUNTIFS('Evidence Register'!$P$6:$P$13,D270&amp;"|"&amp;TEXT(C270,"YYYY-MM-DD"),'Evidence Register'!$A$6:$A$13,"Skip file")&gt;0,"Y","N")</f>
        <v/>
      </c>
      <c r="K270" s="17">
        <f>IF(J270="Y",INDEX('Evidence Register'!$C$6:$C$13,MATCH(D270&amp;"|"&amp;TEXT(C270,"YYYY-MM-DD"),'Evidence Register'!$P$6:$P$13,0)),"")</f>
        <v/>
      </c>
      <c r="L270" s="17">
        <f>IF(J270="Y",INDEX('Evidence Register'!$E$6:$E$13,MATCH(D270&amp;"|"&amp;TEXT(C270,"YYYY-MM-DD"),'Evidence Register'!$P$6:$P$13,0)),"")</f>
        <v/>
      </c>
      <c r="M270" s="17">
        <f>IF(J270="Y",INDEX('Evidence Register'!$F$6:$F$13,MATCH(D270&amp;"|"&amp;TEXT(C270,"YYYY-MM-DD"),'Evidence Register'!$P$6:$P$13,0)),"")</f>
        <v/>
      </c>
      <c r="N270" s="17">
        <f>IF(J270="Y",INDEX('Evidence Register'!$G$6:$G$13,MATCH(D270&amp;"|"&amp;TEXT(C270,"YYYY-MM-DD"),'Evidence Register'!$P$6:$P$13,0)),"")</f>
        <v/>
      </c>
      <c r="O270" s="17">
        <f>IF(J270="Y",INDEX('Evidence Register'!$H$6:$H$13,MATCH(D270&amp;"|"&amp;TEXT(C270,"YYYY-MM-DD"),'Evidence Register'!$P$6:$P$13,0)),"")</f>
        <v/>
      </c>
      <c r="P270" s="17">
        <f>IF(J270="Y",INDEX('Evidence Register'!$I$6:$I$13,MATCH(D270&amp;"|"&amp;TEXT(C270,"YYYY-MM-DD"),'Evidence Register'!$P$6:$P$13,0)),"")</f>
        <v/>
      </c>
      <c r="Q270" s="17">
        <f>IF(COUNTIF('Src_Offers'!$A$6:$A$1138,B270)=1,"FOUND","MISSING")</f>
        <v/>
      </c>
      <c r="R270" s="17">
        <f>IF(J270="N","NOT TESTED",IF(AND(C270=L270,F270=M270,G270=N270,H270=O270),"MATCH","MISMATCH"))</f>
        <v/>
      </c>
      <c r="S270" s="17">
        <f>IF(J270="N","NOT INDEPENDENTLY VERIFIED - PDF NOT SUPPLIED",IF(P270="N","FAIL - COVER SHEET ONLY",IF(OR(Q270="MISSING",R270="MISMATCH"),"EXCEPTION - SUPPORT PRESENT / EVENT INTEGRITY","PASS - SUPPORT VERIFIED")))</f>
        <v/>
      </c>
      <c r="T270" s="17" t="inlineStr">
        <is>
          <t>skip/offer registers; named justification PDFs</t>
        </is>
      </c>
    </row>
    <row r="271">
      <c r="A271" s="21">
        <f>'Src_Skips'!A271</f>
        <v/>
      </c>
      <c r="B271" s="21">
        <f>'Src_Skips'!B271</f>
        <v/>
      </c>
      <c r="C271" s="21">
        <f>'Src_Skips'!C271</f>
        <v/>
      </c>
      <c r="D271" s="21">
        <f>'Src_Skips'!D271</f>
        <v/>
      </c>
      <c r="E271" s="21">
        <f>IFERROR(INDEX('Src_Applicants'!$D$6:$D$2915,MATCH(D271,'Src_Applicants'!$A$6:$A$2915,0))&amp;" "&amp;INDEX('Src_Applicants'!$C$6:$C$2915,MATCH(D271,'Src_Applicants'!$A$6:$A$2915,0)),"NOT FOUND")</f>
        <v/>
      </c>
      <c r="F271" s="21">
        <f>'Src_Skips'!F271</f>
        <v/>
      </c>
      <c r="G271" s="21">
        <f>'Src_Skips'!G271</f>
        <v/>
      </c>
      <c r="H271" s="21">
        <f>'Src_Skips'!I271</f>
        <v/>
      </c>
      <c r="I271" s="21">
        <f>'Src_Skips'!K271</f>
        <v/>
      </c>
      <c r="J271" s="21">
        <f>IF(COUNTIFS('Evidence Register'!$P$6:$P$13,D271&amp;"|"&amp;TEXT(C271,"YYYY-MM-DD"),'Evidence Register'!$A$6:$A$13,"Skip file")&gt;0,"Y","N")</f>
        <v/>
      </c>
      <c r="K271" s="21">
        <f>IF(J271="Y",INDEX('Evidence Register'!$C$6:$C$13,MATCH(D271&amp;"|"&amp;TEXT(C271,"YYYY-MM-DD"),'Evidence Register'!$P$6:$P$13,0)),"")</f>
        <v/>
      </c>
      <c r="L271" s="21">
        <f>IF(J271="Y",INDEX('Evidence Register'!$E$6:$E$13,MATCH(D271&amp;"|"&amp;TEXT(C271,"YYYY-MM-DD"),'Evidence Register'!$P$6:$P$13,0)),"")</f>
        <v/>
      </c>
      <c r="M271" s="21">
        <f>IF(J271="Y",INDEX('Evidence Register'!$F$6:$F$13,MATCH(D271&amp;"|"&amp;TEXT(C271,"YYYY-MM-DD"),'Evidence Register'!$P$6:$P$13,0)),"")</f>
        <v/>
      </c>
      <c r="N271" s="21">
        <f>IF(J271="Y",INDEX('Evidence Register'!$G$6:$G$13,MATCH(D271&amp;"|"&amp;TEXT(C271,"YYYY-MM-DD"),'Evidence Register'!$P$6:$P$13,0)),"")</f>
        <v/>
      </c>
      <c r="O271" s="21">
        <f>IF(J271="Y",INDEX('Evidence Register'!$H$6:$H$13,MATCH(D271&amp;"|"&amp;TEXT(C271,"YYYY-MM-DD"),'Evidence Register'!$P$6:$P$13,0)),"")</f>
        <v/>
      </c>
      <c r="P271" s="21">
        <f>IF(J271="Y",INDEX('Evidence Register'!$I$6:$I$13,MATCH(D271&amp;"|"&amp;TEXT(C271,"YYYY-MM-DD"),'Evidence Register'!$P$6:$P$13,0)),"")</f>
        <v/>
      </c>
      <c r="Q271" s="21">
        <f>IF(COUNTIF('Src_Offers'!$A$6:$A$1138,B271)=1,"FOUND","MISSING")</f>
        <v/>
      </c>
      <c r="R271" s="21">
        <f>IF(J271="N","NOT TESTED",IF(AND(C271=L271,F271=M271,G271=N271,H271=O271),"MATCH","MISMATCH"))</f>
        <v/>
      </c>
      <c r="S271" s="21">
        <f>IF(J271="N","NOT INDEPENDENTLY VERIFIED - PDF NOT SUPPLIED",IF(P271="N","FAIL - COVER SHEET ONLY",IF(OR(Q271="MISSING",R271="MISMATCH"),"EXCEPTION - SUPPORT PRESENT / EVENT INTEGRITY","PASS - SUPPORT VERIFIED")))</f>
        <v/>
      </c>
      <c r="T271" s="21" t="inlineStr">
        <is>
          <t>skip/offer registers; named justification PDFs</t>
        </is>
      </c>
    </row>
    <row r="272">
      <c r="A272" s="17">
        <f>'Src_Skips'!A272</f>
        <v/>
      </c>
      <c r="B272" s="17">
        <f>'Src_Skips'!B272</f>
        <v/>
      </c>
      <c r="C272" s="17">
        <f>'Src_Skips'!C272</f>
        <v/>
      </c>
      <c r="D272" s="17">
        <f>'Src_Skips'!D272</f>
        <v/>
      </c>
      <c r="E272" s="17">
        <f>IFERROR(INDEX('Src_Applicants'!$D$6:$D$2915,MATCH(D272,'Src_Applicants'!$A$6:$A$2915,0))&amp;" "&amp;INDEX('Src_Applicants'!$C$6:$C$2915,MATCH(D272,'Src_Applicants'!$A$6:$A$2915,0)),"NOT FOUND")</f>
        <v/>
      </c>
      <c r="F272" s="17">
        <f>'Src_Skips'!F272</f>
        <v/>
      </c>
      <c r="G272" s="17">
        <f>'Src_Skips'!G272</f>
        <v/>
      </c>
      <c r="H272" s="17">
        <f>'Src_Skips'!I272</f>
        <v/>
      </c>
      <c r="I272" s="17">
        <f>'Src_Skips'!K272</f>
        <v/>
      </c>
      <c r="J272" s="17">
        <f>IF(COUNTIFS('Evidence Register'!$P$6:$P$13,D272&amp;"|"&amp;TEXT(C272,"YYYY-MM-DD"),'Evidence Register'!$A$6:$A$13,"Skip file")&gt;0,"Y","N")</f>
        <v/>
      </c>
      <c r="K272" s="17">
        <f>IF(J272="Y",INDEX('Evidence Register'!$C$6:$C$13,MATCH(D272&amp;"|"&amp;TEXT(C272,"YYYY-MM-DD"),'Evidence Register'!$P$6:$P$13,0)),"")</f>
        <v/>
      </c>
      <c r="L272" s="17">
        <f>IF(J272="Y",INDEX('Evidence Register'!$E$6:$E$13,MATCH(D272&amp;"|"&amp;TEXT(C272,"YYYY-MM-DD"),'Evidence Register'!$P$6:$P$13,0)),"")</f>
        <v/>
      </c>
      <c r="M272" s="17">
        <f>IF(J272="Y",INDEX('Evidence Register'!$F$6:$F$13,MATCH(D272&amp;"|"&amp;TEXT(C272,"YYYY-MM-DD"),'Evidence Register'!$P$6:$P$13,0)),"")</f>
        <v/>
      </c>
      <c r="N272" s="17">
        <f>IF(J272="Y",INDEX('Evidence Register'!$G$6:$G$13,MATCH(D272&amp;"|"&amp;TEXT(C272,"YYYY-MM-DD"),'Evidence Register'!$P$6:$P$13,0)),"")</f>
        <v/>
      </c>
      <c r="O272" s="17">
        <f>IF(J272="Y",INDEX('Evidence Register'!$H$6:$H$13,MATCH(D272&amp;"|"&amp;TEXT(C272,"YYYY-MM-DD"),'Evidence Register'!$P$6:$P$13,0)),"")</f>
        <v/>
      </c>
      <c r="P272" s="17">
        <f>IF(J272="Y",INDEX('Evidence Register'!$I$6:$I$13,MATCH(D272&amp;"|"&amp;TEXT(C272,"YYYY-MM-DD"),'Evidence Register'!$P$6:$P$13,0)),"")</f>
        <v/>
      </c>
      <c r="Q272" s="17">
        <f>IF(COUNTIF('Src_Offers'!$A$6:$A$1138,B272)=1,"FOUND","MISSING")</f>
        <v/>
      </c>
      <c r="R272" s="17">
        <f>IF(J272="N","NOT TESTED",IF(AND(C272=L272,F272=M272,G272=N272,H272=O272),"MATCH","MISMATCH"))</f>
        <v/>
      </c>
      <c r="S272" s="17">
        <f>IF(J272="N","NOT INDEPENDENTLY VERIFIED - PDF NOT SUPPLIED",IF(P272="N","FAIL - COVER SHEET ONLY",IF(OR(Q272="MISSING",R272="MISMATCH"),"EXCEPTION - SUPPORT PRESENT / EVENT INTEGRITY","PASS - SUPPORT VERIFIED")))</f>
        <v/>
      </c>
      <c r="T272" s="17" t="inlineStr">
        <is>
          <t>skip/offer registers; named justification PDFs</t>
        </is>
      </c>
    </row>
    <row r="273">
      <c r="A273" s="21">
        <f>'Src_Skips'!A273</f>
        <v/>
      </c>
      <c r="B273" s="21">
        <f>'Src_Skips'!B273</f>
        <v/>
      </c>
      <c r="C273" s="21">
        <f>'Src_Skips'!C273</f>
        <v/>
      </c>
      <c r="D273" s="21">
        <f>'Src_Skips'!D273</f>
        <v/>
      </c>
      <c r="E273" s="21">
        <f>IFERROR(INDEX('Src_Applicants'!$D$6:$D$2915,MATCH(D273,'Src_Applicants'!$A$6:$A$2915,0))&amp;" "&amp;INDEX('Src_Applicants'!$C$6:$C$2915,MATCH(D273,'Src_Applicants'!$A$6:$A$2915,0)),"NOT FOUND")</f>
        <v/>
      </c>
      <c r="F273" s="21">
        <f>'Src_Skips'!F273</f>
        <v/>
      </c>
      <c r="G273" s="21">
        <f>'Src_Skips'!G273</f>
        <v/>
      </c>
      <c r="H273" s="21">
        <f>'Src_Skips'!I273</f>
        <v/>
      </c>
      <c r="I273" s="21">
        <f>'Src_Skips'!K273</f>
        <v/>
      </c>
      <c r="J273" s="21">
        <f>IF(COUNTIFS('Evidence Register'!$P$6:$P$13,D273&amp;"|"&amp;TEXT(C273,"YYYY-MM-DD"),'Evidence Register'!$A$6:$A$13,"Skip file")&gt;0,"Y","N")</f>
        <v/>
      </c>
      <c r="K273" s="21">
        <f>IF(J273="Y",INDEX('Evidence Register'!$C$6:$C$13,MATCH(D273&amp;"|"&amp;TEXT(C273,"YYYY-MM-DD"),'Evidence Register'!$P$6:$P$13,0)),"")</f>
        <v/>
      </c>
      <c r="L273" s="21">
        <f>IF(J273="Y",INDEX('Evidence Register'!$E$6:$E$13,MATCH(D273&amp;"|"&amp;TEXT(C273,"YYYY-MM-DD"),'Evidence Register'!$P$6:$P$13,0)),"")</f>
        <v/>
      </c>
      <c r="M273" s="21">
        <f>IF(J273="Y",INDEX('Evidence Register'!$F$6:$F$13,MATCH(D273&amp;"|"&amp;TEXT(C273,"YYYY-MM-DD"),'Evidence Register'!$P$6:$P$13,0)),"")</f>
        <v/>
      </c>
      <c r="N273" s="21">
        <f>IF(J273="Y",INDEX('Evidence Register'!$G$6:$G$13,MATCH(D273&amp;"|"&amp;TEXT(C273,"YYYY-MM-DD"),'Evidence Register'!$P$6:$P$13,0)),"")</f>
        <v/>
      </c>
      <c r="O273" s="21">
        <f>IF(J273="Y",INDEX('Evidence Register'!$H$6:$H$13,MATCH(D273&amp;"|"&amp;TEXT(C273,"YYYY-MM-DD"),'Evidence Register'!$P$6:$P$13,0)),"")</f>
        <v/>
      </c>
      <c r="P273" s="21">
        <f>IF(J273="Y",INDEX('Evidence Register'!$I$6:$I$13,MATCH(D273&amp;"|"&amp;TEXT(C273,"YYYY-MM-DD"),'Evidence Register'!$P$6:$P$13,0)),"")</f>
        <v/>
      </c>
      <c r="Q273" s="21">
        <f>IF(COUNTIF('Src_Offers'!$A$6:$A$1138,B273)=1,"FOUND","MISSING")</f>
        <v/>
      </c>
      <c r="R273" s="21">
        <f>IF(J273="N","NOT TESTED",IF(AND(C273=L273,F273=M273,G273=N273,H273=O273),"MATCH","MISMATCH"))</f>
        <v/>
      </c>
      <c r="S273" s="21">
        <f>IF(J273="N","NOT INDEPENDENTLY VERIFIED - PDF NOT SUPPLIED",IF(P273="N","FAIL - COVER SHEET ONLY",IF(OR(Q273="MISSING",R273="MISMATCH"),"EXCEPTION - SUPPORT PRESENT / EVENT INTEGRITY","PASS - SUPPORT VERIFIED")))</f>
        <v/>
      </c>
      <c r="T273" s="21" t="inlineStr">
        <is>
          <t>skip/offer registers; named justification PDFs</t>
        </is>
      </c>
    </row>
    <row r="274">
      <c r="A274" s="17">
        <f>'Src_Skips'!A274</f>
        <v/>
      </c>
      <c r="B274" s="17">
        <f>'Src_Skips'!B274</f>
        <v/>
      </c>
      <c r="C274" s="17">
        <f>'Src_Skips'!C274</f>
        <v/>
      </c>
      <c r="D274" s="17">
        <f>'Src_Skips'!D274</f>
        <v/>
      </c>
      <c r="E274" s="17">
        <f>IFERROR(INDEX('Src_Applicants'!$D$6:$D$2915,MATCH(D274,'Src_Applicants'!$A$6:$A$2915,0))&amp;" "&amp;INDEX('Src_Applicants'!$C$6:$C$2915,MATCH(D274,'Src_Applicants'!$A$6:$A$2915,0)),"NOT FOUND")</f>
        <v/>
      </c>
      <c r="F274" s="17">
        <f>'Src_Skips'!F274</f>
        <v/>
      </c>
      <c r="G274" s="17">
        <f>'Src_Skips'!G274</f>
        <v/>
      </c>
      <c r="H274" s="17">
        <f>'Src_Skips'!I274</f>
        <v/>
      </c>
      <c r="I274" s="17">
        <f>'Src_Skips'!K274</f>
        <v/>
      </c>
      <c r="J274" s="17">
        <f>IF(COUNTIFS('Evidence Register'!$P$6:$P$13,D274&amp;"|"&amp;TEXT(C274,"YYYY-MM-DD"),'Evidence Register'!$A$6:$A$13,"Skip file")&gt;0,"Y","N")</f>
        <v/>
      </c>
      <c r="K274" s="17">
        <f>IF(J274="Y",INDEX('Evidence Register'!$C$6:$C$13,MATCH(D274&amp;"|"&amp;TEXT(C274,"YYYY-MM-DD"),'Evidence Register'!$P$6:$P$13,0)),"")</f>
        <v/>
      </c>
      <c r="L274" s="17">
        <f>IF(J274="Y",INDEX('Evidence Register'!$E$6:$E$13,MATCH(D274&amp;"|"&amp;TEXT(C274,"YYYY-MM-DD"),'Evidence Register'!$P$6:$P$13,0)),"")</f>
        <v/>
      </c>
      <c r="M274" s="17">
        <f>IF(J274="Y",INDEX('Evidence Register'!$F$6:$F$13,MATCH(D274&amp;"|"&amp;TEXT(C274,"YYYY-MM-DD"),'Evidence Register'!$P$6:$P$13,0)),"")</f>
        <v/>
      </c>
      <c r="N274" s="17">
        <f>IF(J274="Y",INDEX('Evidence Register'!$G$6:$G$13,MATCH(D274&amp;"|"&amp;TEXT(C274,"YYYY-MM-DD"),'Evidence Register'!$P$6:$P$13,0)),"")</f>
        <v/>
      </c>
      <c r="O274" s="17">
        <f>IF(J274="Y",INDEX('Evidence Register'!$H$6:$H$13,MATCH(D274&amp;"|"&amp;TEXT(C274,"YYYY-MM-DD"),'Evidence Register'!$P$6:$P$13,0)),"")</f>
        <v/>
      </c>
      <c r="P274" s="17">
        <f>IF(J274="Y",INDEX('Evidence Register'!$I$6:$I$13,MATCH(D274&amp;"|"&amp;TEXT(C274,"YYYY-MM-DD"),'Evidence Register'!$P$6:$P$13,0)),"")</f>
        <v/>
      </c>
      <c r="Q274" s="17">
        <f>IF(COUNTIF('Src_Offers'!$A$6:$A$1138,B274)=1,"FOUND","MISSING")</f>
        <v/>
      </c>
      <c r="R274" s="17">
        <f>IF(J274="N","NOT TESTED",IF(AND(C274=L274,F274=M274,G274=N274,H274=O274),"MATCH","MISMATCH"))</f>
        <v/>
      </c>
      <c r="S274" s="17">
        <f>IF(J274="N","NOT INDEPENDENTLY VERIFIED - PDF NOT SUPPLIED",IF(P274="N","FAIL - COVER SHEET ONLY",IF(OR(Q274="MISSING",R274="MISMATCH"),"EXCEPTION - SUPPORT PRESENT / EVENT INTEGRITY","PASS - SUPPORT VERIFIED")))</f>
        <v/>
      </c>
      <c r="T274" s="17" t="inlineStr">
        <is>
          <t>skip/offer registers; named justification PDFs</t>
        </is>
      </c>
    </row>
    <row r="275">
      <c r="A275" s="21">
        <f>'Src_Skips'!A275</f>
        <v/>
      </c>
      <c r="B275" s="21">
        <f>'Src_Skips'!B275</f>
        <v/>
      </c>
      <c r="C275" s="21">
        <f>'Src_Skips'!C275</f>
        <v/>
      </c>
      <c r="D275" s="21">
        <f>'Src_Skips'!D275</f>
        <v/>
      </c>
      <c r="E275" s="21">
        <f>IFERROR(INDEX('Src_Applicants'!$D$6:$D$2915,MATCH(D275,'Src_Applicants'!$A$6:$A$2915,0))&amp;" "&amp;INDEX('Src_Applicants'!$C$6:$C$2915,MATCH(D275,'Src_Applicants'!$A$6:$A$2915,0)),"NOT FOUND")</f>
        <v/>
      </c>
      <c r="F275" s="21">
        <f>'Src_Skips'!F275</f>
        <v/>
      </c>
      <c r="G275" s="21">
        <f>'Src_Skips'!G275</f>
        <v/>
      </c>
      <c r="H275" s="21">
        <f>'Src_Skips'!I275</f>
        <v/>
      </c>
      <c r="I275" s="21">
        <f>'Src_Skips'!K275</f>
        <v/>
      </c>
      <c r="J275" s="21">
        <f>IF(COUNTIFS('Evidence Register'!$P$6:$P$13,D275&amp;"|"&amp;TEXT(C275,"YYYY-MM-DD"),'Evidence Register'!$A$6:$A$13,"Skip file")&gt;0,"Y","N")</f>
        <v/>
      </c>
      <c r="K275" s="21">
        <f>IF(J275="Y",INDEX('Evidence Register'!$C$6:$C$13,MATCH(D275&amp;"|"&amp;TEXT(C275,"YYYY-MM-DD"),'Evidence Register'!$P$6:$P$13,0)),"")</f>
        <v/>
      </c>
      <c r="L275" s="21">
        <f>IF(J275="Y",INDEX('Evidence Register'!$E$6:$E$13,MATCH(D275&amp;"|"&amp;TEXT(C275,"YYYY-MM-DD"),'Evidence Register'!$P$6:$P$13,0)),"")</f>
        <v/>
      </c>
      <c r="M275" s="21">
        <f>IF(J275="Y",INDEX('Evidence Register'!$F$6:$F$13,MATCH(D275&amp;"|"&amp;TEXT(C275,"YYYY-MM-DD"),'Evidence Register'!$P$6:$P$13,0)),"")</f>
        <v/>
      </c>
      <c r="N275" s="21">
        <f>IF(J275="Y",INDEX('Evidence Register'!$G$6:$G$13,MATCH(D275&amp;"|"&amp;TEXT(C275,"YYYY-MM-DD"),'Evidence Register'!$P$6:$P$13,0)),"")</f>
        <v/>
      </c>
      <c r="O275" s="21">
        <f>IF(J275="Y",INDEX('Evidence Register'!$H$6:$H$13,MATCH(D275&amp;"|"&amp;TEXT(C275,"YYYY-MM-DD"),'Evidence Register'!$P$6:$P$13,0)),"")</f>
        <v/>
      </c>
      <c r="P275" s="21">
        <f>IF(J275="Y",INDEX('Evidence Register'!$I$6:$I$13,MATCH(D275&amp;"|"&amp;TEXT(C275,"YYYY-MM-DD"),'Evidence Register'!$P$6:$P$13,0)),"")</f>
        <v/>
      </c>
      <c r="Q275" s="21">
        <f>IF(COUNTIF('Src_Offers'!$A$6:$A$1138,B275)=1,"FOUND","MISSING")</f>
        <v/>
      </c>
      <c r="R275" s="21">
        <f>IF(J275="N","NOT TESTED",IF(AND(C275=L275,F275=M275,G275=N275,H275=O275),"MATCH","MISMATCH"))</f>
        <v/>
      </c>
      <c r="S275" s="21">
        <f>IF(J275="N","NOT INDEPENDENTLY VERIFIED - PDF NOT SUPPLIED",IF(P275="N","FAIL - COVER SHEET ONLY",IF(OR(Q275="MISSING",R275="MISMATCH"),"EXCEPTION - SUPPORT PRESENT / EVENT INTEGRITY","PASS - SUPPORT VERIFIED")))</f>
        <v/>
      </c>
      <c r="T275" s="21" t="inlineStr">
        <is>
          <t>skip/offer registers; named justification PDFs</t>
        </is>
      </c>
    </row>
    <row r="276">
      <c r="A276" s="17">
        <f>'Src_Skips'!A276</f>
        <v/>
      </c>
      <c r="B276" s="17">
        <f>'Src_Skips'!B276</f>
        <v/>
      </c>
      <c r="C276" s="17">
        <f>'Src_Skips'!C276</f>
        <v/>
      </c>
      <c r="D276" s="17">
        <f>'Src_Skips'!D276</f>
        <v/>
      </c>
      <c r="E276" s="17">
        <f>IFERROR(INDEX('Src_Applicants'!$D$6:$D$2915,MATCH(D276,'Src_Applicants'!$A$6:$A$2915,0))&amp;" "&amp;INDEX('Src_Applicants'!$C$6:$C$2915,MATCH(D276,'Src_Applicants'!$A$6:$A$2915,0)),"NOT FOUND")</f>
        <v/>
      </c>
      <c r="F276" s="17">
        <f>'Src_Skips'!F276</f>
        <v/>
      </c>
      <c r="G276" s="17">
        <f>'Src_Skips'!G276</f>
        <v/>
      </c>
      <c r="H276" s="17">
        <f>'Src_Skips'!I276</f>
        <v/>
      </c>
      <c r="I276" s="17">
        <f>'Src_Skips'!K276</f>
        <v/>
      </c>
      <c r="J276" s="17">
        <f>IF(COUNTIFS('Evidence Register'!$P$6:$P$13,D276&amp;"|"&amp;TEXT(C276,"YYYY-MM-DD"),'Evidence Register'!$A$6:$A$13,"Skip file")&gt;0,"Y","N")</f>
        <v/>
      </c>
      <c r="K276" s="17">
        <f>IF(J276="Y",INDEX('Evidence Register'!$C$6:$C$13,MATCH(D276&amp;"|"&amp;TEXT(C276,"YYYY-MM-DD"),'Evidence Register'!$P$6:$P$13,0)),"")</f>
        <v/>
      </c>
      <c r="L276" s="17">
        <f>IF(J276="Y",INDEX('Evidence Register'!$E$6:$E$13,MATCH(D276&amp;"|"&amp;TEXT(C276,"YYYY-MM-DD"),'Evidence Register'!$P$6:$P$13,0)),"")</f>
        <v/>
      </c>
      <c r="M276" s="17">
        <f>IF(J276="Y",INDEX('Evidence Register'!$F$6:$F$13,MATCH(D276&amp;"|"&amp;TEXT(C276,"YYYY-MM-DD"),'Evidence Register'!$P$6:$P$13,0)),"")</f>
        <v/>
      </c>
      <c r="N276" s="17">
        <f>IF(J276="Y",INDEX('Evidence Register'!$G$6:$G$13,MATCH(D276&amp;"|"&amp;TEXT(C276,"YYYY-MM-DD"),'Evidence Register'!$P$6:$P$13,0)),"")</f>
        <v/>
      </c>
      <c r="O276" s="17">
        <f>IF(J276="Y",INDEX('Evidence Register'!$H$6:$H$13,MATCH(D276&amp;"|"&amp;TEXT(C276,"YYYY-MM-DD"),'Evidence Register'!$P$6:$P$13,0)),"")</f>
        <v/>
      </c>
      <c r="P276" s="17">
        <f>IF(J276="Y",INDEX('Evidence Register'!$I$6:$I$13,MATCH(D276&amp;"|"&amp;TEXT(C276,"YYYY-MM-DD"),'Evidence Register'!$P$6:$P$13,0)),"")</f>
        <v/>
      </c>
      <c r="Q276" s="17">
        <f>IF(COUNTIF('Src_Offers'!$A$6:$A$1138,B276)=1,"FOUND","MISSING")</f>
        <v/>
      </c>
      <c r="R276" s="17">
        <f>IF(J276="N","NOT TESTED",IF(AND(C276=L276,F276=M276,G276=N276,H276=O276),"MATCH","MISMATCH"))</f>
        <v/>
      </c>
      <c r="S276" s="17">
        <f>IF(J276="N","NOT INDEPENDENTLY VERIFIED - PDF NOT SUPPLIED",IF(P276="N","FAIL - COVER SHEET ONLY",IF(OR(Q276="MISSING",R276="MISMATCH"),"EXCEPTION - SUPPORT PRESENT / EVENT INTEGRITY","PASS - SUPPORT VERIFIED")))</f>
        <v/>
      </c>
      <c r="T276" s="17" t="inlineStr">
        <is>
          <t>skip/offer registers; named justification PDFs</t>
        </is>
      </c>
    </row>
    <row r="277">
      <c r="A277" s="21">
        <f>'Src_Skips'!A277</f>
        <v/>
      </c>
      <c r="B277" s="21">
        <f>'Src_Skips'!B277</f>
        <v/>
      </c>
      <c r="C277" s="21">
        <f>'Src_Skips'!C277</f>
        <v/>
      </c>
      <c r="D277" s="21">
        <f>'Src_Skips'!D277</f>
        <v/>
      </c>
      <c r="E277" s="21">
        <f>IFERROR(INDEX('Src_Applicants'!$D$6:$D$2915,MATCH(D277,'Src_Applicants'!$A$6:$A$2915,0))&amp;" "&amp;INDEX('Src_Applicants'!$C$6:$C$2915,MATCH(D277,'Src_Applicants'!$A$6:$A$2915,0)),"NOT FOUND")</f>
        <v/>
      </c>
      <c r="F277" s="21">
        <f>'Src_Skips'!F277</f>
        <v/>
      </c>
      <c r="G277" s="21">
        <f>'Src_Skips'!G277</f>
        <v/>
      </c>
      <c r="H277" s="21">
        <f>'Src_Skips'!I277</f>
        <v/>
      </c>
      <c r="I277" s="21">
        <f>'Src_Skips'!K277</f>
        <v/>
      </c>
      <c r="J277" s="21">
        <f>IF(COUNTIFS('Evidence Register'!$P$6:$P$13,D277&amp;"|"&amp;TEXT(C277,"YYYY-MM-DD"),'Evidence Register'!$A$6:$A$13,"Skip file")&gt;0,"Y","N")</f>
        <v/>
      </c>
      <c r="K277" s="21">
        <f>IF(J277="Y",INDEX('Evidence Register'!$C$6:$C$13,MATCH(D277&amp;"|"&amp;TEXT(C277,"YYYY-MM-DD"),'Evidence Register'!$P$6:$P$13,0)),"")</f>
        <v/>
      </c>
      <c r="L277" s="21">
        <f>IF(J277="Y",INDEX('Evidence Register'!$E$6:$E$13,MATCH(D277&amp;"|"&amp;TEXT(C277,"YYYY-MM-DD"),'Evidence Register'!$P$6:$P$13,0)),"")</f>
        <v/>
      </c>
      <c r="M277" s="21">
        <f>IF(J277="Y",INDEX('Evidence Register'!$F$6:$F$13,MATCH(D277&amp;"|"&amp;TEXT(C277,"YYYY-MM-DD"),'Evidence Register'!$P$6:$P$13,0)),"")</f>
        <v/>
      </c>
      <c r="N277" s="21">
        <f>IF(J277="Y",INDEX('Evidence Register'!$G$6:$G$13,MATCH(D277&amp;"|"&amp;TEXT(C277,"YYYY-MM-DD"),'Evidence Register'!$P$6:$P$13,0)),"")</f>
        <v/>
      </c>
      <c r="O277" s="21">
        <f>IF(J277="Y",INDEX('Evidence Register'!$H$6:$H$13,MATCH(D277&amp;"|"&amp;TEXT(C277,"YYYY-MM-DD"),'Evidence Register'!$P$6:$P$13,0)),"")</f>
        <v/>
      </c>
      <c r="P277" s="21">
        <f>IF(J277="Y",INDEX('Evidence Register'!$I$6:$I$13,MATCH(D277&amp;"|"&amp;TEXT(C277,"YYYY-MM-DD"),'Evidence Register'!$P$6:$P$13,0)),"")</f>
        <v/>
      </c>
      <c r="Q277" s="21">
        <f>IF(COUNTIF('Src_Offers'!$A$6:$A$1138,B277)=1,"FOUND","MISSING")</f>
        <v/>
      </c>
      <c r="R277" s="21">
        <f>IF(J277="N","NOT TESTED",IF(AND(C277=L277,F277=M277,G277=N277,H277=O277),"MATCH","MISMATCH"))</f>
        <v/>
      </c>
      <c r="S277" s="21">
        <f>IF(J277="N","NOT INDEPENDENTLY VERIFIED - PDF NOT SUPPLIED",IF(P277="N","FAIL - COVER SHEET ONLY",IF(OR(Q277="MISSING",R277="MISMATCH"),"EXCEPTION - SUPPORT PRESENT / EVENT INTEGRITY","PASS - SUPPORT VERIFIED")))</f>
        <v/>
      </c>
      <c r="T277" s="21" t="inlineStr">
        <is>
          <t>skip/offer registers; named justification PDFs</t>
        </is>
      </c>
    </row>
    <row r="278">
      <c r="A278" s="17">
        <f>'Src_Skips'!A278</f>
        <v/>
      </c>
      <c r="B278" s="17">
        <f>'Src_Skips'!B278</f>
        <v/>
      </c>
      <c r="C278" s="17">
        <f>'Src_Skips'!C278</f>
        <v/>
      </c>
      <c r="D278" s="17">
        <f>'Src_Skips'!D278</f>
        <v/>
      </c>
      <c r="E278" s="17">
        <f>IFERROR(INDEX('Src_Applicants'!$D$6:$D$2915,MATCH(D278,'Src_Applicants'!$A$6:$A$2915,0))&amp;" "&amp;INDEX('Src_Applicants'!$C$6:$C$2915,MATCH(D278,'Src_Applicants'!$A$6:$A$2915,0)),"NOT FOUND")</f>
        <v/>
      </c>
      <c r="F278" s="17">
        <f>'Src_Skips'!F278</f>
        <v/>
      </c>
      <c r="G278" s="17">
        <f>'Src_Skips'!G278</f>
        <v/>
      </c>
      <c r="H278" s="17">
        <f>'Src_Skips'!I278</f>
        <v/>
      </c>
      <c r="I278" s="17">
        <f>'Src_Skips'!K278</f>
        <v/>
      </c>
      <c r="J278" s="17">
        <f>IF(COUNTIFS('Evidence Register'!$P$6:$P$13,D278&amp;"|"&amp;TEXT(C278,"YYYY-MM-DD"),'Evidence Register'!$A$6:$A$13,"Skip file")&gt;0,"Y","N")</f>
        <v/>
      </c>
      <c r="K278" s="17">
        <f>IF(J278="Y",INDEX('Evidence Register'!$C$6:$C$13,MATCH(D278&amp;"|"&amp;TEXT(C278,"YYYY-MM-DD"),'Evidence Register'!$P$6:$P$13,0)),"")</f>
        <v/>
      </c>
      <c r="L278" s="17">
        <f>IF(J278="Y",INDEX('Evidence Register'!$E$6:$E$13,MATCH(D278&amp;"|"&amp;TEXT(C278,"YYYY-MM-DD"),'Evidence Register'!$P$6:$P$13,0)),"")</f>
        <v/>
      </c>
      <c r="M278" s="17">
        <f>IF(J278="Y",INDEX('Evidence Register'!$F$6:$F$13,MATCH(D278&amp;"|"&amp;TEXT(C278,"YYYY-MM-DD"),'Evidence Register'!$P$6:$P$13,0)),"")</f>
        <v/>
      </c>
      <c r="N278" s="17">
        <f>IF(J278="Y",INDEX('Evidence Register'!$G$6:$G$13,MATCH(D278&amp;"|"&amp;TEXT(C278,"YYYY-MM-DD"),'Evidence Register'!$P$6:$P$13,0)),"")</f>
        <v/>
      </c>
      <c r="O278" s="17">
        <f>IF(J278="Y",INDEX('Evidence Register'!$H$6:$H$13,MATCH(D278&amp;"|"&amp;TEXT(C278,"YYYY-MM-DD"),'Evidence Register'!$P$6:$P$13,0)),"")</f>
        <v/>
      </c>
      <c r="P278" s="17">
        <f>IF(J278="Y",INDEX('Evidence Register'!$I$6:$I$13,MATCH(D278&amp;"|"&amp;TEXT(C278,"YYYY-MM-DD"),'Evidence Register'!$P$6:$P$13,0)),"")</f>
        <v/>
      </c>
      <c r="Q278" s="17">
        <f>IF(COUNTIF('Src_Offers'!$A$6:$A$1138,B278)=1,"FOUND","MISSING")</f>
        <v/>
      </c>
      <c r="R278" s="17">
        <f>IF(J278="N","NOT TESTED",IF(AND(C278=L278,F278=M278,G278=N278,H278=O278),"MATCH","MISMATCH"))</f>
        <v/>
      </c>
      <c r="S278" s="17">
        <f>IF(J278="N","NOT INDEPENDENTLY VERIFIED - PDF NOT SUPPLIED",IF(P278="N","FAIL - COVER SHEET ONLY",IF(OR(Q278="MISSING",R278="MISMATCH"),"EXCEPTION - SUPPORT PRESENT / EVENT INTEGRITY","PASS - SUPPORT VERIFIED")))</f>
        <v/>
      </c>
      <c r="T278" s="17" t="inlineStr">
        <is>
          <t>skip/offer registers; named justification PDFs</t>
        </is>
      </c>
    </row>
    <row r="279">
      <c r="A279" s="21">
        <f>'Src_Skips'!A279</f>
        <v/>
      </c>
      <c r="B279" s="21">
        <f>'Src_Skips'!B279</f>
        <v/>
      </c>
      <c r="C279" s="21">
        <f>'Src_Skips'!C279</f>
        <v/>
      </c>
      <c r="D279" s="21">
        <f>'Src_Skips'!D279</f>
        <v/>
      </c>
      <c r="E279" s="21">
        <f>IFERROR(INDEX('Src_Applicants'!$D$6:$D$2915,MATCH(D279,'Src_Applicants'!$A$6:$A$2915,0))&amp;" "&amp;INDEX('Src_Applicants'!$C$6:$C$2915,MATCH(D279,'Src_Applicants'!$A$6:$A$2915,0)),"NOT FOUND")</f>
        <v/>
      </c>
      <c r="F279" s="21">
        <f>'Src_Skips'!F279</f>
        <v/>
      </c>
      <c r="G279" s="21">
        <f>'Src_Skips'!G279</f>
        <v/>
      </c>
      <c r="H279" s="21">
        <f>'Src_Skips'!I279</f>
        <v/>
      </c>
      <c r="I279" s="21">
        <f>'Src_Skips'!K279</f>
        <v/>
      </c>
      <c r="J279" s="21">
        <f>IF(COUNTIFS('Evidence Register'!$P$6:$P$13,D279&amp;"|"&amp;TEXT(C279,"YYYY-MM-DD"),'Evidence Register'!$A$6:$A$13,"Skip file")&gt;0,"Y","N")</f>
        <v/>
      </c>
      <c r="K279" s="21">
        <f>IF(J279="Y",INDEX('Evidence Register'!$C$6:$C$13,MATCH(D279&amp;"|"&amp;TEXT(C279,"YYYY-MM-DD"),'Evidence Register'!$P$6:$P$13,0)),"")</f>
        <v/>
      </c>
      <c r="L279" s="21">
        <f>IF(J279="Y",INDEX('Evidence Register'!$E$6:$E$13,MATCH(D279&amp;"|"&amp;TEXT(C279,"YYYY-MM-DD"),'Evidence Register'!$P$6:$P$13,0)),"")</f>
        <v/>
      </c>
      <c r="M279" s="21">
        <f>IF(J279="Y",INDEX('Evidence Register'!$F$6:$F$13,MATCH(D279&amp;"|"&amp;TEXT(C279,"YYYY-MM-DD"),'Evidence Register'!$P$6:$P$13,0)),"")</f>
        <v/>
      </c>
      <c r="N279" s="21">
        <f>IF(J279="Y",INDEX('Evidence Register'!$G$6:$G$13,MATCH(D279&amp;"|"&amp;TEXT(C279,"YYYY-MM-DD"),'Evidence Register'!$P$6:$P$13,0)),"")</f>
        <v/>
      </c>
      <c r="O279" s="21">
        <f>IF(J279="Y",INDEX('Evidence Register'!$H$6:$H$13,MATCH(D279&amp;"|"&amp;TEXT(C279,"YYYY-MM-DD"),'Evidence Register'!$P$6:$P$13,0)),"")</f>
        <v/>
      </c>
      <c r="P279" s="21">
        <f>IF(J279="Y",INDEX('Evidence Register'!$I$6:$I$13,MATCH(D279&amp;"|"&amp;TEXT(C279,"YYYY-MM-DD"),'Evidence Register'!$P$6:$P$13,0)),"")</f>
        <v/>
      </c>
      <c r="Q279" s="21">
        <f>IF(COUNTIF('Src_Offers'!$A$6:$A$1138,B279)=1,"FOUND","MISSING")</f>
        <v/>
      </c>
      <c r="R279" s="21">
        <f>IF(J279="N","NOT TESTED",IF(AND(C279=L279,F279=M279,G279=N279,H279=O279),"MATCH","MISMATCH"))</f>
        <v/>
      </c>
      <c r="S279" s="21">
        <f>IF(J279="N","NOT INDEPENDENTLY VERIFIED - PDF NOT SUPPLIED",IF(P279="N","FAIL - COVER SHEET ONLY",IF(OR(Q279="MISSING",R279="MISMATCH"),"EXCEPTION - SUPPORT PRESENT / EVENT INTEGRITY","PASS - SUPPORT VERIFIED")))</f>
        <v/>
      </c>
      <c r="T279" s="21" t="inlineStr">
        <is>
          <t>skip/offer registers; named justification PDFs</t>
        </is>
      </c>
    </row>
    <row r="280">
      <c r="A280" s="17">
        <f>'Src_Skips'!A280</f>
        <v/>
      </c>
      <c r="B280" s="17">
        <f>'Src_Skips'!B280</f>
        <v/>
      </c>
      <c r="C280" s="17">
        <f>'Src_Skips'!C280</f>
        <v/>
      </c>
      <c r="D280" s="17">
        <f>'Src_Skips'!D280</f>
        <v/>
      </c>
      <c r="E280" s="17">
        <f>IFERROR(INDEX('Src_Applicants'!$D$6:$D$2915,MATCH(D280,'Src_Applicants'!$A$6:$A$2915,0))&amp;" "&amp;INDEX('Src_Applicants'!$C$6:$C$2915,MATCH(D280,'Src_Applicants'!$A$6:$A$2915,0)),"NOT FOUND")</f>
        <v/>
      </c>
      <c r="F280" s="17">
        <f>'Src_Skips'!F280</f>
        <v/>
      </c>
      <c r="G280" s="17">
        <f>'Src_Skips'!G280</f>
        <v/>
      </c>
      <c r="H280" s="17">
        <f>'Src_Skips'!I280</f>
        <v/>
      </c>
      <c r="I280" s="17">
        <f>'Src_Skips'!K280</f>
        <v/>
      </c>
      <c r="J280" s="17">
        <f>IF(COUNTIFS('Evidence Register'!$P$6:$P$13,D280&amp;"|"&amp;TEXT(C280,"YYYY-MM-DD"),'Evidence Register'!$A$6:$A$13,"Skip file")&gt;0,"Y","N")</f>
        <v/>
      </c>
      <c r="K280" s="17">
        <f>IF(J280="Y",INDEX('Evidence Register'!$C$6:$C$13,MATCH(D280&amp;"|"&amp;TEXT(C280,"YYYY-MM-DD"),'Evidence Register'!$P$6:$P$13,0)),"")</f>
        <v/>
      </c>
      <c r="L280" s="17">
        <f>IF(J280="Y",INDEX('Evidence Register'!$E$6:$E$13,MATCH(D280&amp;"|"&amp;TEXT(C280,"YYYY-MM-DD"),'Evidence Register'!$P$6:$P$13,0)),"")</f>
        <v/>
      </c>
      <c r="M280" s="17">
        <f>IF(J280="Y",INDEX('Evidence Register'!$F$6:$F$13,MATCH(D280&amp;"|"&amp;TEXT(C280,"YYYY-MM-DD"),'Evidence Register'!$P$6:$P$13,0)),"")</f>
        <v/>
      </c>
      <c r="N280" s="17">
        <f>IF(J280="Y",INDEX('Evidence Register'!$G$6:$G$13,MATCH(D280&amp;"|"&amp;TEXT(C280,"YYYY-MM-DD"),'Evidence Register'!$P$6:$P$13,0)),"")</f>
        <v/>
      </c>
      <c r="O280" s="17">
        <f>IF(J280="Y",INDEX('Evidence Register'!$H$6:$H$13,MATCH(D280&amp;"|"&amp;TEXT(C280,"YYYY-MM-DD"),'Evidence Register'!$P$6:$P$13,0)),"")</f>
        <v/>
      </c>
      <c r="P280" s="17">
        <f>IF(J280="Y",INDEX('Evidence Register'!$I$6:$I$13,MATCH(D280&amp;"|"&amp;TEXT(C280,"YYYY-MM-DD"),'Evidence Register'!$P$6:$P$13,0)),"")</f>
        <v/>
      </c>
      <c r="Q280" s="17">
        <f>IF(COUNTIF('Src_Offers'!$A$6:$A$1138,B280)=1,"FOUND","MISSING")</f>
        <v/>
      </c>
      <c r="R280" s="17">
        <f>IF(J280="N","NOT TESTED",IF(AND(C280=L280,F280=M280,G280=N280,H280=O280),"MATCH","MISMATCH"))</f>
        <v/>
      </c>
      <c r="S280" s="17">
        <f>IF(J280="N","NOT INDEPENDENTLY VERIFIED - PDF NOT SUPPLIED",IF(P280="N","FAIL - COVER SHEET ONLY",IF(OR(Q280="MISSING",R280="MISMATCH"),"EXCEPTION - SUPPORT PRESENT / EVENT INTEGRITY","PASS - SUPPORT VERIFIED")))</f>
        <v/>
      </c>
      <c r="T280" s="17" t="inlineStr">
        <is>
          <t>skip/offer registers; named justification PDFs</t>
        </is>
      </c>
    </row>
    <row r="281">
      <c r="A281" s="21">
        <f>'Src_Skips'!A281</f>
        <v/>
      </c>
      <c r="B281" s="21">
        <f>'Src_Skips'!B281</f>
        <v/>
      </c>
      <c r="C281" s="21">
        <f>'Src_Skips'!C281</f>
        <v/>
      </c>
      <c r="D281" s="21">
        <f>'Src_Skips'!D281</f>
        <v/>
      </c>
      <c r="E281" s="21">
        <f>IFERROR(INDEX('Src_Applicants'!$D$6:$D$2915,MATCH(D281,'Src_Applicants'!$A$6:$A$2915,0))&amp;" "&amp;INDEX('Src_Applicants'!$C$6:$C$2915,MATCH(D281,'Src_Applicants'!$A$6:$A$2915,0)),"NOT FOUND")</f>
        <v/>
      </c>
      <c r="F281" s="21">
        <f>'Src_Skips'!F281</f>
        <v/>
      </c>
      <c r="G281" s="21">
        <f>'Src_Skips'!G281</f>
        <v/>
      </c>
      <c r="H281" s="21">
        <f>'Src_Skips'!I281</f>
        <v/>
      </c>
      <c r="I281" s="21">
        <f>'Src_Skips'!K281</f>
        <v/>
      </c>
      <c r="J281" s="21">
        <f>IF(COUNTIFS('Evidence Register'!$P$6:$P$13,D281&amp;"|"&amp;TEXT(C281,"YYYY-MM-DD"),'Evidence Register'!$A$6:$A$13,"Skip file")&gt;0,"Y","N")</f>
        <v/>
      </c>
      <c r="K281" s="21">
        <f>IF(J281="Y",INDEX('Evidence Register'!$C$6:$C$13,MATCH(D281&amp;"|"&amp;TEXT(C281,"YYYY-MM-DD"),'Evidence Register'!$P$6:$P$13,0)),"")</f>
        <v/>
      </c>
      <c r="L281" s="21">
        <f>IF(J281="Y",INDEX('Evidence Register'!$E$6:$E$13,MATCH(D281&amp;"|"&amp;TEXT(C281,"YYYY-MM-DD"),'Evidence Register'!$P$6:$P$13,0)),"")</f>
        <v/>
      </c>
      <c r="M281" s="21">
        <f>IF(J281="Y",INDEX('Evidence Register'!$F$6:$F$13,MATCH(D281&amp;"|"&amp;TEXT(C281,"YYYY-MM-DD"),'Evidence Register'!$P$6:$P$13,0)),"")</f>
        <v/>
      </c>
      <c r="N281" s="21">
        <f>IF(J281="Y",INDEX('Evidence Register'!$G$6:$G$13,MATCH(D281&amp;"|"&amp;TEXT(C281,"YYYY-MM-DD"),'Evidence Register'!$P$6:$P$13,0)),"")</f>
        <v/>
      </c>
      <c r="O281" s="21">
        <f>IF(J281="Y",INDEX('Evidence Register'!$H$6:$H$13,MATCH(D281&amp;"|"&amp;TEXT(C281,"YYYY-MM-DD"),'Evidence Register'!$P$6:$P$13,0)),"")</f>
        <v/>
      </c>
      <c r="P281" s="21">
        <f>IF(J281="Y",INDEX('Evidence Register'!$I$6:$I$13,MATCH(D281&amp;"|"&amp;TEXT(C281,"YYYY-MM-DD"),'Evidence Register'!$P$6:$P$13,0)),"")</f>
        <v/>
      </c>
      <c r="Q281" s="21">
        <f>IF(COUNTIF('Src_Offers'!$A$6:$A$1138,B281)=1,"FOUND","MISSING")</f>
        <v/>
      </c>
      <c r="R281" s="21">
        <f>IF(J281="N","NOT TESTED",IF(AND(C281=L281,F281=M281,G281=N281,H281=O281),"MATCH","MISMATCH"))</f>
        <v/>
      </c>
      <c r="S281" s="21">
        <f>IF(J281="N","NOT INDEPENDENTLY VERIFIED - PDF NOT SUPPLIED",IF(P281="N","FAIL - COVER SHEET ONLY",IF(OR(Q281="MISSING",R281="MISMATCH"),"EXCEPTION - SUPPORT PRESENT / EVENT INTEGRITY","PASS - SUPPORT VERIFIED")))</f>
        <v/>
      </c>
      <c r="T281" s="21" t="inlineStr">
        <is>
          <t>skip/offer registers; named justification PDFs</t>
        </is>
      </c>
    </row>
    <row r="282">
      <c r="A282" s="17">
        <f>'Src_Skips'!A282</f>
        <v/>
      </c>
      <c r="B282" s="17">
        <f>'Src_Skips'!B282</f>
        <v/>
      </c>
      <c r="C282" s="17">
        <f>'Src_Skips'!C282</f>
        <v/>
      </c>
      <c r="D282" s="17">
        <f>'Src_Skips'!D282</f>
        <v/>
      </c>
      <c r="E282" s="17">
        <f>IFERROR(INDEX('Src_Applicants'!$D$6:$D$2915,MATCH(D282,'Src_Applicants'!$A$6:$A$2915,0))&amp;" "&amp;INDEX('Src_Applicants'!$C$6:$C$2915,MATCH(D282,'Src_Applicants'!$A$6:$A$2915,0)),"NOT FOUND")</f>
        <v/>
      </c>
      <c r="F282" s="17">
        <f>'Src_Skips'!F282</f>
        <v/>
      </c>
      <c r="G282" s="17">
        <f>'Src_Skips'!G282</f>
        <v/>
      </c>
      <c r="H282" s="17">
        <f>'Src_Skips'!I282</f>
        <v/>
      </c>
      <c r="I282" s="17">
        <f>'Src_Skips'!K282</f>
        <v/>
      </c>
      <c r="J282" s="17">
        <f>IF(COUNTIFS('Evidence Register'!$P$6:$P$13,D282&amp;"|"&amp;TEXT(C282,"YYYY-MM-DD"),'Evidence Register'!$A$6:$A$13,"Skip file")&gt;0,"Y","N")</f>
        <v/>
      </c>
      <c r="K282" s="17">
        <f>IF(J282="Y",INDEX('Evidence Register'!$C$6:$C$13,MATCH(D282&amp;"|"&amp;TEXT(C282,"YYYY-MM-DD"),'Evidence Register'!$P$6:$P$13,0)),"")</f>
        <v/>
      </c>
      <c r="L282" s="17">
        <f>IF(J282="Y",INDEX('Evidence Register'!$E$6:$E$13,MATCH(D282&amp;"|"&amp;TEXT(C282,"YYYY-MM-DD"),'Evidence Register'!$P$6:$P$13,0)),"")</f>
        <v/>
      </c>
      <c r="M282" s="17">
        <f>IF(J282="Y",INDEX('Evidence Register'!$F$6:$F$13,MATCH(D282&amp;"|"&amp;TEXT(C282,"YYYY-MM-DD"),'Evidence Register'!$P$6:$P$13,0)),"")</f>
        <v/>
      </c>
      <c r="N282" s="17">
        <f>IF(J282="Y",INDEX('Evidence Register'!$G$6:$G$13,MATCH(D282&amp;"|"&amp;TEXT(C282,"YYYY-MM-DD"),'Evidence Register'!$P$6:$P$13,0)),"")</f>
        <v/>
      </c>
      <c r="O282" s="17">
        <f>IF(J282="Y",INDEX('Evidence Register'!$H$6:$H$13,MATCH(D282&amp;"|"&amp;TEXT(C282,"YYYY-MM-DD"),'Evidence Register'!$P$6:$P$13,0)),"")</f>
        <v/>
      </c>
      <c r="P282" s="17">
        <f>IF(J282="Y",INDEX('Evidence Register'!$I$6:$I$13,MATCH(D282&amp;"|"&amp;TEXT(C282,"YYYY-MM-DD"),'Evidence Register'!$P$6:$P$13,0)),"")</f>
        <v/>
      </c>
      <c r="Q282" s="17">
        <f>IF(COUNTIF('Src_Offers'!$A$6:$A$1138,B282)=1,"FOUND","MISSING")</f>
        <v/>
      </c>
      <c r="R282" s="17">
        <f>IF(J282="N","NOT TESTED",IF(AND(C282=L282,F282=M282,G282=N282,H282=O282),"MATCH","MISMATCH"))</f>
        <v/>
      </c>
      <c r="S282" s="17">
        <f>IF(J282="N","NOT INDEPENDENTLY VERIFIED - PDF NOT SUPPLIED",IF(P282="N","FAIL - COVER SHEET ONLY",IF(OR(Q282="MISSING",R282="MISMATCH"),"EXCEPTION - SUPPORT PRESENT / EVENT INTEGRITY","PASS - SUPPORT VERIFIED")))</f>
        <v/>
      </c>
      <c r="T282" s="17" t="inlineStr">
        <is>
          <t>skip/offer registers; named justification PDFs</t>
        </is>
      </c>
    </row>
    <row r="283">
      <c r="A283" s="21">
        <f>'Src_Skips'!A283</f>
        <v/>
      </c>
      <c r="B283" s="21">
        <f>'Src_Skips'!B283</f>
        <v/>
      </c>
      <c r="C283" s="21">
        <f>'Src_Skips'!C283</f>
        <v/>
      </c>
      <c r="D283" s="21">
        <f>'Src_Skips'!D283</f>
        <v/>
      </c>
      <c r="E283" s="21">
        <f>IFERROR(INDEX('Src_Applicants'!$D$6:$D$2915,MATCH(D283,'Src_Applicants'!$A$6:$A$2915,0))&amp;" "&amp;INDEX('Src_Applicants'!$C$6:$C$2915,MATCH(D283,'Src_Applicants'!$A$6:$A$2915,0)),"NOT FOUND")</f>
        <v/>
      </c>
      <c r="F283" s="21">
        <f>'Src_Skips'!F283</f>
        <v/>
      </c>
      <c r="G283" s="21">
        <f>'Src_Skips'!G283</f>
        <v/>
      </c>
      <c r="H283" s="21">
        <f>'Src_Skips'!I283</f>
        <v/>
      </c>
      <c r="I283" s="21">
        <f>'Src_Skips'!K283</f>
        <v/>
      </c>
      <c r="J283" s="21">
        <f>IF(COUNTIFS('Evidence Register'!$P$6:$P$13,D283&amp;"|"&amp;TEXT(C283,"YYYY-MM-DD"),'Evidence Register'!$A$6:$A$13,"Skip file")&gt;0,"Y","N")</f>
        <v/>
      </c>
      <c r="K283" s="21">
        <f>IF(J283="Y",INDEX('Evidence Register'!$C$6:$C$13,MATCH(D283&amp;"|"&amp;TEXT(C283,"YYYY-MM-DD"),'Evidence Register'!$P$6:$P$13,0)),"")</f>
        <v/>
      </c>
      <c r="L283" s="21">
        <f>IF(J283="Y",INDEX('Evidence Register'!$E$6:$E$13,MATCH(D283&amp;"|"&amp;TEXT(C283,"YYYY-MM-DD"),'Evidence Register'!$P$6:$P$13,0)),"")</f>
        <v/>
      </c>
      <c r="M283" s="21">
        <f>IF(J283="Y",INDEX('Evidence Register'!$F$6:$F$13,MATCH(D283&amp;"|"&amp;TEXT(C283,"YYYY-MM-DD"),'Evidence Register'!$P$6:$P$13,0)),"")</f>
        <v/>
      </c>
      <c r="N283" s="21">
        <f>IF(J283="Y",INDEX('Evidence Register'!$G$6:$G$13,MATCH(D283&amp;"|"&amp;TEXT(C283,"YYYY-MM-DD"),'Evidence Register'!$P$6:$P$13,0)),"")</f>
        <v/>
      </c>
      <c r="O283" s="21">
        <f>IF(J283="Y",INDEX('Evidence Register'!$H$6:$H$13,MATCH(D283&amp;"|"&amp;TEXT(C283,"YYYY-MM-DD"),'Evidence Register'!$P$6:$P$13,0)),"")</f>
        <v/>
      </c>
      <c r="P283" s="21">
        <f>IF(J283="Y",INDEX('Evidence Register'!$I$6:$I$13,MATCH(D283&amp;"|"&amp;TEXT(C283,"YYYY-MM-DD"),'Evidence Register'!$P$6:$P$13,0)),"")</f>
        <v/>
      </c>
      <c r="Q283" s="21">
        <f>IF(COUNTIF('Src_Offers'!$A$6:$A$1138,B283)=1,"FOUND","MISSING")</f>
        <v/>
      </c>
      <c r="R283" s="21">
        <f>IF(J283="N","NOT TESTED",IF(AND(C283=L283,F283=M283,G283=N283,H283=O283),"MATCH","MISMATCH"))</f>
        <v/>
      </c>
      <c r="S283" s="21">
        <f>IF(J283="N","NOT INDEPENDENTLY VERIFIED - PDF NOT SUPPLIED",IF(P283="N","FAIL - COVER SHEET ONLY",IF(OR(Q283="MISSING",R283="MISMATCH"),"EXCEPTION - SUPPORT PRESENT / EVENT INTEGRITY","PASS - SUPPORT VERIFIED")))</f>
        <v/>
      </c>
      <c r="T283" s="21" t="inlineStr">
        <is>
          <t>skip/offer registers; named justification PDFs</t>
        </is>
      </c>
    </row>
    <row r="284">
      <c r="A284" s="17">
        <f>'Src_Skips'!A284</f>
        <v/>
      </c>
      <c r="B284" s="17">
        <f>'Src_Skips'!B284</f>
        <v/>
      </c>
      <c r="C284" s="17">
        <f>'Src_Skips'!C284</f>
        <v/>
      </c>
      <c r="D284" s="17">
        <f>'Src_Skips'!D284</f>
        <v/>
      </c>
      <c r="E284" s="17">
        <f>IFERROR(INDEX('Src_Applicants'!$D$6:$D$2915,MATCH(D284,'Src_Applicants'!$A$6:$A$2915,0))&amp;" "&amp;INDEX('Src_Applicants'!$C$6:$C$2915,MATCH(D284,'Src_Applicants'!$A$6:$A$2915,0)),"NOT FOUND")</f>
        <v/>
      </c>
      <c r="F284" s="17">
        <f>'Src_Skips'!F284</f>
        <v/>
      </c>
      <c r="G284" s="17">
        <f>'Src_Skips'!G284</f>
        <v/>
      </c>
      <c r="H284" s="17">
        <f>'Src_Skips'!I284</f>
        <v/>
      </c>
      <c r="I284" s="17">
        <f>'Src_Skips'!K284</f>
        <v/>
      </c>
      <c r="J284" s="17">
        <f>IF(COUNTIFS('Evidence Register'!$P$6:$P$13,D284&amp;"|"&amp;TEXT(C284,"YYYY-MM-DD"),'Evidence Register'!$A$6:$A$13,"Skip file")&gt;0,"Y","N")</f>
        <v/>
      </c>
      <c r="K284" s="17">
        <f>IF(J284="Y",INDEX('Evidence Register'!$C$6:$C$13,MATCH(D284&amp;"|"&amp;TEXT(C284,"YYYY-MM-DD"),'Evidence Register'!$P$6:$P$13,0)),"")</f>
        <v/>
      </c>
      <c r="L284" s="17">
        <f>IF(J284="Y",INDEX('Evidence Register'!$E$6:$E$13,MATCH(D284&amp;"|"&amp;TEXT(C284,"YYYY-MM-DD"),'Evidence Register'!$P$6:$P$13,0)),"")</f>
        <v/>
      </c>
      <c r="M284" s="17">
        <f>IF(J284="Y",INDEX('Evidence Register'!$F$6:$F$13,MATCH(D284&amp;"|"&amp;TEXT(C284,"YYYY-MM-DD"),'Evidence Register'!$P$6:$P$13,0)),"")</f>
        <v/>
      </c>
      <c r="N284" s="17">
        <f>IF(J284="Y",INDEX('Evidence Register'!$G$6:$G$13,MATCH(D284&amp;"|"&amp;TEXT(C284,"YYYY-MM-DD"),'Evidence Register'!$P$6:$P$13,0)),"")</f>
        <v/>
      </c>
      <c r="O284" s="17">
        <f>IF(J284="Y",INDEX('Evidence Register'!$H$6:$H$13,MATCH(D284&amp;"|"&amp;TEXT(C284,"YYYY-MM-DD"),'Evidence Register'!$P$6:$P$13,0)),"")</f>
        <v/>
      </c>
      <c r="P284" s="17">
        <f>IF(J284="Y",INDEX('Evidence Register'!$I$6:$I$13,MATCH(D284&amp;"|"&amp;TEXT(C284,"YYYY-MM-DD"),'Evidence Register'!$P$6:$P$13,0)),"")</f>
        <v/>
      </c>
      <c r="Q284" s="17">
        <f>IF(COUNTIF('Src_Offers'!$A$6:$A$1138,B284)=1,"FOUND","MISSING")</f>
        <v/>
      </c>
      <c r="R284" s="17">
        <f>IF(J284="N","NOT TESTED",IF(AND(C284=L284,F284=M284,G284=N284,H284=O284),"MATCH","MISMATCH"))</f>
        <v/>
      </c>
      <c r="S284" s="17">
        <f>IF(J284="N","NOT INDEPENDENTLY VERIFIED - PDF NOT SUPPLIED",IF(P284="N","FAIL - COVER SHEET ONLY",IF(OR(Q284="MISSING",R284="MISMATCH"),"EXCEPTION - SUPPORT PRESENT / EVENT INTEGRITY","PASS - SUPPORT VERIFIED")))</f>
        <v/>
      </c>
      <c r="T284" s="17" t="inlineStr">
        <is>
          <t>skip/offer registers; named justification PDFs</t>
        </is>
      </c>
    </row>
    <row r="285">
      <c r="A285" s="21">
        <f>'Src_Skips'!A285</f>
        <v/>
      </c>
      <c r="B285" s="21">
        <f>'Src_Skips'!B285</f>
        <v/>
      </c>
      <c r="C285" s="21">
        <f>'Src_Skips'!C285</f>
        <v/>
      </c>
      <c r="D285" s="21">
        <f>'Src_Skips'!D285</f>
        <v/>
      </c>
      <c r="E285" s="21">
        <f>IFERROR(INDEX('Src_Applicants'!$D$6:$D$2915,MATCH(D285,'Src_Applicants'!$A$6:$A$2915,0))&amp;" "&amp;INDEX('Src_Applicants'!$C$6:$C$2915,MATCH(D285,'Src_Applicants'!$A$6:$A$2915,0)),"NOT FOUND")</f>
        <v/>
      </c>
      <c r="F285" s="21">
        <f>'Src_Skips'!F285</f>
        <v/>
      </c>
      <c r="G285" s="21">
        <f>'Src_Skips'!G285</f>
        <v/>
      </c>
      <c r="H285" s="21">
        <f>'Src_Skips'!I285</f>
        <v/>
      </c>
      <c r="I285" s="21">
        <f>'Src_Skips'!K285</f>
        <v/>
      </c>
      <c r="J285" s="21">
        <f>IF(COUNTIFS('Evidence Register'!$P$6:$P$13,D285&amp;"|"&amp;TEXT(C285,"YYYY-MM-DD"),'Evidence Register'!$A$6:$A$13,"Skip file")&gt;0,"Y","N")</f>
        <v/>
      </c>
      <c r="K285" s="21">
        <f>IF(J285="Y",INDEX('Evidence Register'!$C$6:$C$13,MATCH(D285&amp;"|"&amp;TEXT(C285,"YYYY-MM-DD"),'Evidence Register'!$P$6:$P$13,0)),"")</f>
        <v/>
      </c>
      <c r="L285" s="21">
        <f>IF(J285="Y",INDEX('Evidence Register'!$E$6:$E$13,MATCH(D285&amp;"|"&amp;TEXT(C285,"YYYY-MM-DD"),'Evidence Register'!$P$6:$P$13,0)),"")</f>
        <v/>
      </c>
      <c r="M285" s="21">
        <f>IF(J285="Y",INDEX('Evidence Register'!$F$6:$F$13,MATCH(D285&amp;"|"&amp;TEXT(C285,"YYYY-MM-DD"),'Evidence Register'!$P$6:$P$13,0)),"")</f>
        <v/>
      </c>
      <c r="N285" s="21">
        <f>IF(J285="Y",INDEX('Evidence Register'!$G$6:$G$13,MATCH(D285&amp;"|"&amp;TEXT(C285,"YYYY-MM-DD"),'Evidence Register'!$P$6:$P$13,0)),"")</f>
        <v/>
      </c>
      <c r="O285" s="21">
        <f>IF(J285="Y",INDEX('Evidence Register'!$H$6:$H$13,MATCH(D285&amp;"|"&amp;TEXT(C285,"YYYY-MM-DD"),'Evidence Register'!$P$6:$P$13,0)),"")</f>
        <v/>
      </c>
      <c r="P285" s="21">
        <f>IF(J285="Y",INDEX('Evidence Register'!$I$6:$I$13,MATCH(D285&amp;"|"&amp;TEXT(C285,"YYYY-MM-DD"),'Evidence Register'!$P$6:$P$13,0)),"")</f>
        <v/>
      </c>
      <c r="Q285" s="21">
        <f>IF(COUNTIF('Src_Offers'!$A$6:$A$1138,B285)=1,"FOUND","MISSING")</f>
        <v/>
      </c>
      <c r="R285" s="21">
        <f>IF(J285="N","NOT TESTED",IF(AND(C285=L285,F285=M285,G285=N285,H285=O285),"MATCH","MISMATCH"))</f>
        <v/>
      </c>
      <c r="S285" s="21">
        <f>IF(J285="N","NOT INDEPENDENTLY VERIFIED - PDF NOT SUPPLIED",IF(P285="N","FAIL - COVER SHEET ONLY",IF(OR(Q285="MISSING",R285="MISMATCH"),"EXCEPTION - SUPPORT PRESENT / EVENT INTEGRITY","PASS - SUPPORT VERIFIED")))</f>
        <v/>
      </c>
      <c r="T285" s="21" t="inlineStr">
        <is>
          <t>skip/offer registers; named justification PDFs</t>
        </is>
      </c>
    </row>
    <row r="286">
      <c r="A286" s="17">
        <f>'Src_Skips'!A286</f>
        <v/>
      </c>
      <c r="B286" s="17">
        <f>'Src_Skips'!B286</f>
        <v/>
      </c>
      <c r="C286" s="17">
        <f>'Src_Skips'!C286</f>
        <v/>
      </c>
      <c r="D286" s="17">
        <f>'Src_Skips'!D286</f>
        <v/>
      </c>
      <c r="E286" s="17">
        <f>IFERROR(INDEX('Src_Applicants'!$D$6:$D$2915,MATCH(D286,'Src_Applicants'!$A$6:$A$2915,0))&amp;" "&amp;INDEX('Src_Applicants'!$C$6:$C$2915,MATCH(D286,'Src_Applicants'!$A$6:$A$2915,0)),"NOT FOUND")</f>
        <v/>
      </c>
      <c r="F286" s="17">
        <f>'Src_Skips'!F286</f>
        <v/>
      </c>
      <c r="G286" s="17">
        <f>'Src_Skips'!G286</f>
        <v/>
      </c>
      <c r="H286" s="17">
        <f>'Src_Skips'!I286</f>
        <v/>
      </c>
      <c r="I286" s="17">
        <f>'Src_Skips'!K286</f>
        <v/>
      </c>
      <c r="J286" s="17">
        <f>IF(COUNTIFS('Evidence Register'!$P$6:$P$13,D286&amp;"|"&amp;TEXT(C286,"YYYY-MM-DD"),'Evidence Register'!$A$6:$A$13,"Skip file")&gt;0,"Y","N")</f>
        <v/>
      </c>
      <c r="K286" s="17">
        <f>IF(J286="Y",INDEX('Evidence Register'!$C$6:$C$13,MATCH(D286&amp;"|"&amp;TEXT(C286,"YYYY-MM-DD"),'Evidence Register'!$P$6:$P$13,0)),"")</f>
        <v/>
      </c>
      <c r="L286" s="17">
        <f>IF(J286="Y",INDEX('Evidence Register'!$E$6:$E$13,MATCH(D286&amp;"|"&amp;TEXT(C286,"YYYY-MM-DD"),'Evidence Register'!$P$6:$P$13,0)),"")</f>
        <v/>
      </c>
      <c r="M286" s="17">
        <f>IF(J286="Y",INDEX('Evidence Register'!$F$6:$F$13,MATCH(D286&amp;"|"&amp;TEXT(C286,"YYYY-MM-DD"),'Evidence Register'!$P$6:$P$13,0)),"")</f>
        <v/>
      </c>
      <c r="N286" s="17">
        <f>IF(J286="Y",INDEX('Evidence Register'!$G$6:$G$13,MATCH(D286&amp;"|"&amp;TEXT(C286,"YYYY-MM-DD"),'Evidence Register'!$P$6:$P$13,0)),"")</f>
        <v/>
      </c>
      <c r="O286" s="17">
        <f>IF(J286="Y",INDEX('Evidence Register'!$H$6:$H$13,MATCH(D286&amp;"|"&amp;TEXT(C286,"YYYY-MM-DD"),'Evidence Register'!$P$6:$P$13,0)),"")</f>
        <v/>
      </c>
      <c r="P286" s="17">
        <f>IF(J286="Y",INDEX('Evidence Register'!$I$6:$I$13,MATCH(D286&amp;"|"&amp;TEXT(C286,"YYYY-MM-DD"),'Evidence Register'!$P$6:$P$13,0)),"")</f>
        <v/>
      </c>
      <c r="Q286" s="17">
        <f>IF(COUNTIF('Src_Offers'!$A$6:$A$1138,B286)=1,"FOUND","MISSING")</f>
        <v/>
      </c>
      <c r="R286" s="17">
        <f>IF(J286="N","NOT TESTED",IF(AND(C286=L286,F286=M286,G286=N286,H286=O286),"MATCH","MISMATCH"))</f>
        <v/>
      </c>
      <c r="S286" s="17">
        <f>IF(J286="N","NOT INDEPENDENTLY VERIFIED - PDF NOT SUPPLIED",IF(P286="N","FAIL - COVER SHEET ONLY",IF(OR(Q286="MISSING",R286="MISMATCH"),"EXCEPTION - SUPPORT PRESENT / EVENT INTEGRITY","PASS - SUPPORT VERIFIED")))</f>
        <v/>
      </c>
      <c r="T286" s="17" t="inlineStr">
        <is>
          <t>skip/offer registers; named justification PDFs</t>
        </is>
      </c>
    </row>
    <row r="287">
      <c r="A287" s="21">
        <f>'Src_Skips'!A287</f>
        <v/>
      </c>
      <c r="B287" s="21">
        <f>'Src_Skips'!B287</f>
        <v/>
      </c>
      <c r="C287" s="21">
        <f>'Src_Skips'!C287</f>
        <v/>
      </c>
      <c r="D287" s="21">
        <f>'Src_Skips'!D287</f>
        <v/>
      </c>
      <c r="E287" s="21">
        <f>IFERROR(INDEX('Src_Applicants'!$D$6:$D$2915,MATCH(D287,'Src_Applicants'!$A$6:$A$2915,0))&amp;" "&amp;INDEX('Src_Applicants'!$C$6:$C$2915,MATCH(D287,'Src_Applicants'!$A$6:$A$2915,0)),"NOT FOUND")</f>
        <v/>
      </c>
      <c r="F287" s="21">
        <f>'Src_Skips'!F287</f>
        <v/>
      </c>
      <c r="G287" s="21">
        <f>'Src_Skips'!G287</f>
        <v/>
      </c>
      <c r="H287" s="21">
        <f>'Src_Skips'!I287</f>
        <v/>
      </c>
      <c r="I287" s="21">
        <f>'Src_Skips'!K287</f>
        <v/>
      </c>
      <c r="J287" s="21">
        <f>IF(COUNTIFS('Evidence Register'!$P$6:$P$13,D287&amp;"|"&amp;TEXT(C287,"YYYY-MM-DD"),'Evidence Register'!$A$6:$A$13,"Skip file")&gt;0,"Y","N")</f>
        <v/>
      </c>
      <c r="K287" s="21">
        <f>IF(J287="Y",INDEX('Evidence Register'!$C$6:$C$13,MATCH(D287&amp;"|"&amp;TEXT(C287,"YYYY-MM-DD"),'Evidence Register'!$P$6:$P$13,0)),"")</f>
        <v/>
      </c>
      <c r="L287" s="21">
        <f>IF(J287="Y",INDEX('Evidence Register'!$E$6:$E$13,MATCH(D287&amp;"|"&amp;TEXT(C287,"YYYY-MM-DD"),'Evidence Register'!$P$6:$P$13,0)),"")</f>
        <v/>
      </c>
      <c r="M287" s="21">
        <f>IF(J287="Y",INDEX('Evidence Register'!$F$6:$F$13,MATCH(D287&amp;"|"&amp;TEXT(C287,"YYYY-MM-DD"),'Evidence Register'!$P$6:$P$13,0)),"")</f>
        <v/>
      </c>
      <c r="N287" s="21">
        <f>IF(J287="Y",INDEX('Evidence Register'!$G$6:$G$13,MATCH(D287&amp;"|"&amp;TEXT(C287,"YYYY-MM-DD"),'Evidence Register'!$P$6:$P$13,0)),"")</f>
        <v/>
      </c>
      <c r="O287" s="21">
        <f>IF(J287="Y",INDEX('Evidence Register'!$H$6:$H$13,MATCH(D287&amp;"|"&amp;TEXT(C287,"YYYY-MM-DD"),'Evidence Register'!$P$6:$P$13,0)),"")</f>
        <v/>
      </c>
      <c r="P287" s="21">
        <f>IF(J287="Y",INDEX('Evidence Register'!$I$6:$I$13,MATCH(D287&amp;"|"&amp;TEXT(C287,"YYYY-MM-DD"),'Evidence Register'!$P$6:$P$13,0)),"")</f>
        <v/>
      </c>
      <c r="Q287" s="21">
        <f>IF(COUNTIF('Src_Offers'!$A$6:$A$1138,B287)=1,"FOUND","MISSING")</f>
        <v/>
      </c>
      <c r="R287" s="21">
        <f>IF(J287="N","NOT TESTED",IF(AND(C287=L287,F287=M287,G287=N287,H287=O287),"MATCH","MISMATCH"))</f>
        <v/>
      </c>
      <c r="S287" s="21">
        <f>IF(J287="N","NOT INDEPENDENTLY VERIFIED - PDF NOT SUPPLIED",IF(P287="N","FAIL - COVER SHEET ONLY",IF(OR(Q287="MISSING",R287="MISMATCH"),"EXCEPTION - SUPPORT PRESENT / EVENT INTEGRITY","PASS - SUPPORT VERIFIED")))</f>
        <v/>
      </c>
      <c r="T287" s="21" t="inlineStr">
        <is>
          <t>skip/offer registers; named justification PDFs</t>
        </is>
      </c>
    </row>
    <row r="288">
      <c r="A288" s="17">
        <f>'Src_Skips'!A288</f>
        <v/>
      </c>
      <c r="B288" s="17">
        <f>'Src_Skips'!B288</f>
        <v/>
      </c>
      <c r="C288" s="17">
        <f>'Src_Skips'!C288</f>
        <v/>
      </c>
      <c r="D288" s="17">
        <f>'Src_Skips'!D288</f>
        <v/>
      </c>
      <c r="E288" s="17">
        <f>IFERROR(INDEX('Src_Applicants'!$D$6:$D$2915,MATCH(D288,'Src_Applicants'!$A$6:$A$2915,0))&amp;" "&amp;INDEX('Src_Applicants'!$C$6:$C$2915,MATCH(D288,'Src_Applicants'!$A$6:$A$2915,0)),"NOT FOUND")</f>
        <v/>
      </c>
      <c r="F288" s="17">
        <f>'Src_Skips'!F288</f>
        <v/>
      </c>
      <c r="G288" s="17">
        <f>'Src_Skips'!G288</f>
        <v/>
      </c>
      <c r="H288" s="17">
        <f>'Src_Skips'!I288</f>
        <v/>
      </c>
      <c r="I288" s="17">
        <f>'Src_Skips'!K288</f>
        <v/>
      </c>
      <c r="J288" s="17">
        <f>IF(COUNTIFS('Evidence Register'!$P$6:$P$13,D288&amp;"|"&amp;TEXT(C288,"YYYY-MM-DD"),'Evidence Register'!$A$6:$A$13,"Skip file")&gt;0,"Y","N")</f>
        <v/>
      </c>
      <c r="K288" s="17">
        <f>IF(J288="Y",INDEX('Evidence Register'!$C$6:$C$13,MATCH(D288&amp;"|"&amp;TEXT(C288,"YYYY-MM-DD"),'Evidence Register'!$P$6:$P$13,0)),"")</f>
        <v/>
      </c>
      <c r="L288" s="17">
        <f>IF(J288="Y",INDEX('Evidence Register'!$E$6:$E$13,MATCH(D288&amp;"|"&amp;TEXT(C288,"YYYY-MM-DD"),'Evidence Register'!$P$6:$P$13,0)),"")</f>
        <v/>
      </c>
      <c r="M288" s="17">
        <f>IF(J288="Y",INDEX('Evidence Register'!$F$6:$F$13,MATCH(D288&amp;"|"&amp;TEXT(C288,"YYYY-MM-DD"),'Evidence Register'!$P$6:$P$13,0)),"")</f>
        <v/>
      </c>
      <c r="N288" s="17">
        <f>IF(J288="Y",INDEX('Evidence Register'!$G$6:$G$13,MATCH(D288&amp;"|"&amp;TEXT(C288,"YYYY-MM-DD"),'Evidence Register'!$P$6:$P$13,0)),"")</f>
        <v/>
      </c>
      <c r="O288" s="17">
        <f>IF(J288="Y",INDEX('Evidence Register'!$H$6:$H$13,MATCH(D288&amp;"|"&amp;TEXT(C288,"YYYY-MM-DD"),'Evidence Register'!$P$6:$P$13,0)),"")</f>
        <v/>
      </c>
      <c r="P288" s="17">
        <f>IF(J288="Y",INDEX('Evidence Register'!$I$6:$I$13,MATCH(D288&amp;"|"&amp;TEXT(C288,"YYYY-MM-DD"),'Evidence Register'!$P$6:$P$13,0)),"")</f>
        <v/>
      </c>
      <c r="Q288" s="17">
        <f>IF(COUNTIF('Src_Offers'!$A$6:$A$1138,B288)=1,"FOUND","MISSING")</f>
        <v/>
      </c>
      <c r="R288" s="17">
        <f>IF(J288="N","NOT TESTED",IF(AND(C288=L288,F288=M288,G288=N288,H288=O288),"MATCH","MISMATCH"))</f>
        <v/>
      </c>
      <c r="S288" s="17">
        <f>IF(J288="N","NOT INDEPENDENTLY VERIFIED - PDF NOT SUPPLIED",IF(P288="N","FAIL - COVER SHEET ONLY",IF(OR(Q288="MISSING",R288="MISMATCH"),"EXCEPTION - SUPPORT PRESENT / EVENT INTEGRITY","PASS - SUPPORT VERIFIED")))</f>
        <v/>
      </c>
      <c r="T288" s="17" t="inlineStr">
        <is>
          <t>skip/offer registers; named justification PDFs</t>
        </is>
      </c>
    </row>
    <row r="289">
      <c r="A289" s="21">
        <f>'Src_Skips'!A289</f>
        <v/>
      </c>
      <c r="B289" s="21">
        <f>'Src_Skips'!B289</f>
        <v/>
      </c>
      <c r="C289" s="21">
        <f>'Src_Skips'!C289</f>
        <v/>
      </c>
      <c r="D289" s="21">
        <f>'Src_Skips'!D289</f>
        <v/>
      </c>
      <c r="E289" s="21">
        <f>IFERROR(INDEX('Src_Applicants'!$D$6:$D$2915,MATCH(D289,'Src_Applicants'!$A$6:$A$2915,0))&amp;" "&amp;INDEX('Src_Applicants'!$C$6:$C$2915,MATCH(D289,'Src_Applicants'!$A$6:$A$2915,0)),"NOT FOUND")</f>
        <v/>
      </c>
      <c r="F289" s="21">
        <f>'Src_Skips'!F289</f>
        <v/>
      </c>
      <c r="G289" s="21">
        <f>'Src_Skips'!G289</f>
        <v/>
      </c>
      <c r="H289" s="21">
        <f>'Src_Skips'!I289</f>
        <v/>
      </c>
      <c r="I289" s="21">
        <f>'Src_Skips'!K289</f>
        <v/>
      </c>
      <c r="J289" s="21">
        <f>IF(COUNTIFS('Evidence Register'!$P$6:$P$13,D289&amp;"|"&amp;TEXT(C289,"YYYY-MM-DD"),'Evidence Register'!$A$6:$A$13,"Skip file")&gt;0,"Y","N")</f>
        <v/>
      </c>
      <c r="K289" s="21">
        <f>IF(J289="Y",INDEX('Evidence Register'!$C$6:$C$13,MATCH(D289&amp;"|"&amp;TEXT(C289,"YYYY-MM-DD"),'Evidence Register'!$P$6:$P$13,0)),"")</f>
        <v/>
      </c>
      <c r="L289" s="21">
        <f>IF(J289="Y",INDEX('Evidence Register'!$E$6:$E$13,MATCH(D289&amp;"|"&amp;TEXT(C289,"YYYY-MM-DD"),'Evidence Register'!$P$6:$P$13,0)),"")</f>
        <v/>
      </c>
      <c r="M289" s="21">
        <f>IF(J289="Y",INDEX('Evidence Register'!$F$6:$F$13,MATCH(D289&amp;"|"&amp;TEXT(C289,"YYYY-MM-DD"),'Evidence Register'!$P$6:$P$13,0)),"")</f>
        <v/>
      </c>
      <c r="N289" s="21">
        <f>IF(J289="Y",INDEX('Evidence Register'!$G$6:$G$13,MATCH(D289&amp;"|"&amp;TEXT(C289,"YYYY-MM-DD"),'Evidence Register'!$P$6:$P$13,0)),"")</f>
        <v/>
      </c>
      <c r="O289" s="21">
        <f>IF(J289="Y",INDEX('Evidence Register'!$H$6:$H$13,MATCH(D289&amp;"|"&amp;TEXT(C289,"YYYY-MM-DD"),'Evidence Register'!$P$6:$P$13,0)),"")</f>
        <v/>
      </c>
      <c r="P289" s="21">
        <f>IF(J289="Y",INDEX('Evidence Register'!$I$6:$I$13,MATCH(D289&amp;"|"&amp;TEXT(C289,"YYYY-MM-DD"),'Evidence Register'!$P$6:$P$13,0)),"")</f>
        <v/>
      </c>
      <c r="Q289" s="21">
        <f>IF(COUNTIF('Src_Offers'!$A$6:$A$1138,B289)=1,"FOUND","MISSING")</f>
        <v/>
      </c>
      <c r="R289" s="21">
        <f>IF(J289="N","NOT TESTED",IF(AND(C289=L289,F289=M289,G289=N289,H289=O289),"MATCH","MISMATCH"))</f>
        <v/>
      </c>
      <c r="S289" s="21">
        <f>IF(J289="N","NOT INDEPENDENTLY VERIFIED - PDF NOT SUPPLIED",IF(P289="N","FAIL - COVER SHEET ONLY",IF(OR(Q289="MISSING",R289="MISMATCH"),"EXCEPTION - SUPPORT PRESENT / EVENT INTEGRITY","PASS - SUPPORT VERIFIED")))</f>
        <v/>
      </c>
      <c r="T289" s="21" t="inlineStr">
        <is>
          <t>skip/offer registers; named justification PDFs</t>
        </is>
      </c>
    </row>
    <row r="290">
      <c r="A290" s="17">
        <f>'Src_Skips'!A290</f>
        <v/>
      </c>
      <c r="B290" s="17">
        <f>'Src_Skips'!B290</f>
        <v/>
      </c>
      <c r="C290" s="17">
        <f>'Src_Skips'!C290</f>
        <v/>
      </c>
      <c r="D290" s="17">
        <f>'Src_Skips'!D290</f>
        <v/>
      </c>
      <c r="E290" s="17">
        <f>IFERROR(INDEX('Src_Applicants'!$D$6:$D$2915,MATCH(D290,'Src_Applicants'!$A$6:$A$2915,0))&amp;" "&amp;INDEX('Src_Applicants'!$C$6:$C$2915,MATCH(D290,'Src_Applicants'!$A$6:$A$2915,0)),"NOT FOUND")</f>
        <v/>
      </c>
      <c r="F290" s="17">
        <f>'Src_Skips'!F290</f>
        <v/>
      </c>
      <c r="G290" s="17">
        <f>'Src_Skips'!G290</f>
        <v/>
      </c>
      <c r="H290" s="17">
        <f>'Src_Skips'!I290</f>
        <v/>
      </c>
      <c r="I290" s="17">
        <f>'Src_Skips'!K290</f>
        <v/>
      </c>
      <c r="J290" s="17">
        <f>IF(COUNTIFS('Evidence Register'!$P$6:$P$13,D290&amp;"|"&amp;TEXT(C290,"YYYY-MM-DD"),'Evidence Register'!$A$6:$A$13,"Skip file")&gt;0,"Y","N")</f>
        <v/>
      </c>
      <c r="K290" s="17">
        <f>IF(J290="Y",INDEX('Evidence Register'!$C$6:$C$13,MATCH(D290&amp;"|"&amp;TEXT(C290,"YYYY-MM-DD"),'Evidence Register'!$P$6:$P$13,0)),"")</f>
        <v/>
      </c>
      <c r="L290" s="17">
        <f>IF(J290="Y",INDEX('Evidence Register'!$E$6:$E$13,MATCH(D290&amp;"|"&amp;TEXT(C290,"YYYY-MM-DD"),'Evidence Register'!$P$6:$P$13,0)),"")</f>
        <v/>
      </c>
      <c r="M290" s="17">
        <f>IF(J290="Y",INDEX('Evidence Register'!$F$6:$F$13,MATCH(D290&amp;"|"&amp;TEXT(C290,"YYYY-MM-DD"),'Evidence Register'!$P$6:$P$13,0)),"")</f>
        <v/>
      </c>
      <c r="N290" s="17">
        <f>IF(J290="Y",INDEX('Evidence Register'!$G$6:$G$13,MATCH(D290&amp;"|"&amp;TEXT(C290,"YYYY-MM-DD"),'Evidence Register'!$P$6:$P$13,0)),"")</f>
        <v/>
      </c>
      <c r="O290" s="17">
        <f>IF(J290="Y",INDEX('Evidence Register'!$H$6:$H$13,MATCH(D290&amp;"|"&amp;TEXT(C290,"YYYY-MM-DD"),'Evidence Register'!$P$6:$P$13,0)),"")</f>
        <v/>
      </c>
      <c r="P290" s="17">
        <f>IF(J290="Y",INDEX('Evidence Register'!$I$6:$I$13,MATCH(D290&amp;"|"&amp;TEXT(C290,"YYYY-MM-DD"),'Evidence Register'!$P$6:$P$13,0)),"")</f>
        <v/>
      </c>
      <c r="Q290" s="17">
        <f>IF(COUNTIF('Src_Offers'!$A$6:$A$1138,B290)=1,"FOUND","MISSING")</f>
        <v/>
      </c>
      <c r="R290" s="17">
        <f>IF(J290="N","NOT TESTED",IF(AND(C290=L290,F290=M290,G290=N290,H290=O290),"MATCH","MISMATCH"))</f>
        <v/>
      </c>
      <c r="S290" s="17">
        <f>IF(J290="N","NOT INDEPENDENTLY VERIFIED - PDF NOT SUPPLIED",IF(P290="N","FAIL - COVER SHEET ONLY",IF(OR(Q290="MISSING",R290="MISMATCH"),"EXCEPTION - SUPPORT PRESENT / EVENT INTEGRITY","PASS - SUPPORT VERIFIED")))</f>
        <v/>
      </c>
      <c r="T290" s="17" t="inlineStr">
        <is>
          <t>skip/offer registers; named justification PDFs</t>
        </is>
      </c>
    </row>
    <row r="291">
      <c r="A291" s="21">
        <f>'Src_Skips'!A291</f>
        <v/>
      </c>
      <c r="B291" s="21">
        <f>'Src_Skips'!B291</f>
        <v/>
      </c>
      <c r="C291" s="21">
        <f>'Src_Skips'!C291</f>
        <v/>
      </c>
      <c r="D291" s="21">
        <f>'Src_Skips'!D291</f>
        <v/>
      </c>
      <c r="E291" s="21">
        <f>IFERROR(INDEX('Src_Applicants'!$D$6:$D$2915,MATCH(D291,'Src_Applicants'!$A$6:$A$2915,0))&amp;" "&amp;INDEX('Src_Applicants'!$C$6:$C$2915,MATCH(D291,'Src_Applicants'!$A$6:$A$2915,0)),"NOT FOUND")</f>
        <v/>
      </c>
      <c r="F291" s="21">
        <f>'Src_Skips'!F291</f>
        <v/>
      </c>
      <c r="G291" s="21">
        <f>'Src_Skips'!G291</f>
        <v/>
      </c>
      <c r="H291" s="21">
        <f>'Src_Skips'!I291</f>
        <v/>
      </c>
      <c r="I291" s="21">
        <f>'Src_Skips'!K291</f>
        <v/>
      </c>
      <c r="J291" s="21">
        <f>IF(COUNTIFS('Evidence Register'!$P$6:$P$13,D291&amp;"|"&amp;TEXT(C291,"YYYY-MM-DD"),'Evidence Register'!$A$6:$A$13,"Skip file")&gt;0,"Y","N")</f>
        <v/>
      </c>
      <c r="K291" s="21">
        <f>IF(J291="Y",INDEX('Evidence Register'!$C$6:$C$13,MATCH(D291&amp;"|"&amp;TEXT(C291,"YYYY-MM-DD"),'Evidence Register'!$P$6:$P$13,0)),"")</f>
        <v/>
      </c>
      <c r="L291" s="21">
        <f>IF(J291="Y",INDEX('Evidence Register'!$E$6:$E$13,MATCH(D291&amp;"|"&amp;TEXT(C291,"YYYY-MM-DD"),'Evidence Register'!$P$6:$P$13,0)),"")</f>
        <v/>
      </c>
      <c r="M291" s="21">
        <f>IF(J291="Y",INDEX('Evidence Register'!$F$6:$F$13,MATCH(D291&amp;"|"&amp;TEXT(C291,"YYYY-MM-DD"),'Evidence Register'!$P$6:$P$13,0)),"")</f>
        <v/>
      </c>
      <c r="N291" s="21">
        <f>IF(J291="Y",INDEX('Evidence Register'!$G$6:$G$13,MATCH(D291&amp;"|"&amp;TEXT(C291,"YYYY-MM-DD"),'Evidence Register'!$P$6:$P$13,0)),"")</f>
        <v/>
      </c>
      <c r="O291" s="21">
        <f>IF(J291="Y",INDEX('Evidence Register'!$H$6:$H$13,MATCH(D291&amp;"|"&amp;TEXT(C291,"YYYY-MM-DD"),'Evidence Register'!$P$6:$P$13,0)),"")</f>
        <v/>
      </c>
      <c r="P291" s="21">
        <f>IF(J291="Y",INDEX('Evidence Register'!$I$6:$I$13,MATCH(D291&amp;"|"&amp;TEXT(C291,"YYYY-MM-DD"),'Evidence Register'!$P$6:$P$13,0)),"")</f>
        <v/>
      </c>
      <c r="Q291" s="21">
        <f>IF(COUNTIF('Src_Offers'!$A$6:$A$1138,B291)=1,"FOUND","MISSING")</f>
        <v/>
      </c>
      <c r="R291" s="21">
        <f>IF(J291="N","NOT TESTED",IF(AND(C291=L291,F291=M291,G291=N291,H291=O291),"MATCH","MISMATCH"))</f>
        <v/>
      </c>
      <c r="S291" s="21">
        <f>IF(J291="N","NOT INDEPENDENTLY VERIFIED - PDF NOT SUPPLIED",IF(P291="N","FAIL - COVER SHEET ONLY",IF(OR(Q291="MISSING",R291="MISMATCH"),"EXCEPTION - SUPPORT PRESENT / EVENT INTEGRITY","PASS - SUPPORT VERIFIED")))</f>
        <v/>
      </c>
      <c r="T291" s="21" t="inlineStr">
        <is>
          <t>skip/offer registers; named justification PDFs</t>
        </is>
      </c>
    </row>
    <row r="292">
      <c r="A292" s="17">
        <f>'Src_Skips'!A292</f>
        <v/>
      </c>
      <c r="B292" s="17">
        <f>'Src_Skips'!B292</f>
        <v/>
      </c>
      <c r="C292" s="17">
        <f>'Src_Skips'!C292</f>
        <v/>
      </c>
      <c r="D292" s="17">
        <f>'Src_Skips'!D292</f>
        <v/>
      </c>
      <c r="E292" s="17">
        <f>IFERROR(INDEX('Src_Applicants'!$D$6:$D$2915,MATCH(D292,'Src_Applicants'!$A$6:$A$2915,0))&amp;" "&amp;INDEX('Src_Applicants'!$C$6:$C$2915,MATCH(D292,'Src_Applicants'!$A$6:$A$2915,0)),"NOT FOUND")</f>
        <v/>
      </c>
      <c r="F292" s="17">
        <f>'Src_Skips'!F292</f>
        <v/>
      </c>
      <c r="G292" s="17">
        <f>'Src_Skips'!G292</f>
        <v/>
      </c>
      <c r="H292" s="17">
        <f>'Src_Skips'!I292</f>
        <v/>
      </c>
      <c r="I292" s="17">
        <f>'Src_Skips'!K292</f>
        <v/>
      </c>
      <c r="J292" s="17">
        <f>IF(COUNTIFS('Evidence Register'!$P$6:$P$13,D292&amp;"|"&amp;TEXT(C292,"YYYY-MM-DD"),'Evidence Register'!$A$6:$A$13,"Skip file")&gt;0,"Y","N")</f>
        <v/>
      </c>
      <c r="K292" s="17">
        <f>IF(J292="Y",INDEX('Evidence Register'!$C$6:$C$13,MATCH(D292&amp;"|"&amp;TEXT(C292,"YYYY-MM-DD"),'Evidence Register'!$P$6:$P$13,0)),"")</f>
        <v/>
      </c>
      <c r="L292" s="17">
        <f>IF(J292="Y",INDEX('Evidence Register'!$E$6:$E$13,MATCH(D292&amp;"|"&amp;TEXT(C292,"YYYY-MM-DD"),'Evidence Register'!$P$6:$P$13,0)),"")</f>
        <v/>
      </c>
      <c r="M292" s="17">
        <f>IF(J292="Y",INDEX('Evidence Register'!$F$6:$F$13,MATCH(D292&amp;"|"&amp;TEXT(C292,"YYYY-MM-DD"),'Evidence Register'!$P$6:$P$13,0)),"")</f>
        <v/>
      </c>
      <c r="N292" s="17">
        <f>IF(J292="Y",INDEX('Evidence Register'!$G$6:$G$13,MATCH(D292&amp;"|"&amp;TEXT(C292,"YYYY-MM-DD"),'Evidence Register'!$P$6:$P$13,0)),"")</f>
        <v/>
      </c>
      <c r="O292" s="17">
        <f>IF(J292="Y",INDEX('Evidence Register'!$H$6:$H$13,MATCH(D292&amp;"|"&amp;TEXT(C292,"YYYY-MM-DD"),'Evidence Register'!$P$6:$P$13,0)),"")</f>
        <v/>
      </c>
      <c r="P292" s="17">
        <f>IF(J292="Y",INDEX('Evidence Register'!$I$6:$I$13,MATCH(D292&amp;"|"&amp;TEXT(C292,"YYYY-MM-DD"),'Evidence Register'!$P$6:$P$13,0)),"")</f>
        <v/>
      </c>
      <c r="Q292" s="17">
        <f>IF(COUNTIF('Src_Offers'!$A$6:$A$1138,B292)=1,"FOUND","MISSING")</f>
        <v/>
      </c>
      <c r="R292" s="17">
        <f>IF(J292="N","NOT TESTED",IF(AND(C292=L292,F292=M292,G292=N292,H292=O292),"MATCH","MISMATCH"))</f>
        <v/>
      </c>
      <c r="S292" s="17">
        <f>IF(J292="N","NOT INDEPENDENTLY VERIFIED - PDF NOT SUPPLIED",IF(P292="N","FAIL - COVER SHEET ONLY",IF(OR(Q292="MISSING",R292="MISMATCH"),"EXCEPTION - SUPPORT PRESENT / EVENT INTEGRITY","PASS - SUPPORT VERIFIED")))</f>
        <v/>
      </c>
      <c r="T292" s="17" t="inlineStr">
        <is>
          <t>skip/offer registers; named justification PDFs</t>
        </is>
      </c>
    </row>
    <row r="293">
      <c r="A293" s="21">
        <f>'Src_Skips'!A293</f>
        <v/>
      </c>
      <c r="B293" s="21">
        <f>'Src_Skips'!B293</f>
        <v/>
      </c>
      <c r="C293" s="21">
        <f>'Src_Skips'!C293</f>
        <v/>
      </c>
      <c r="D293" s="21">
        <f>'Src_Skips'!D293</f>
        <v/>
      </c>
      <c r="E293" s="21">
        <f>IFERROR(INDEX('Src_Applicants'!$D$6:$D$2915,MATCH(D293,'Src_Applicants'!$A$6:$A$2915,0))&amp;" "&amp;INDEX('Src_Applicants'!$C$6:$C$2915,MATCH(D293,'Src_Applicants'!$A$6:$A$2915,0)),"NOT FOUND")</f>
        <v/>
      </c>
      <c r="F293" s="21">
        <f>'Src_Skips'!F293</f>
        <v/>
      </c>
      <c r="G293" s="21">
        <f>'Src_Skips'!G293</f>
        <v/>
      </c>
      <c r="H293" s="21">
        <f>'Src_Skips'!I293</f>
        <v/>
      </c>
      <c r="I293" s="21">
        <f>'Src_Skips'!K293</f>
        <v/>
      </c>
      <c r="J293" s="21">
        <f>IF(COUNTIFS('Evidence Register'!$P$6:$P$13,D293&amp;"|"&amp;TEXT(C293,"YYYY-MM-DD"),'Evidence Register'!$A$6:$A$13,"Skip file")&gt;0,"Y","N")</f>
        <v/>
      </c>
      <c r="K293" s="21">
        <f>IF(J293="Y",INDEX('Evidence Register'!$C$6:$C$13,MATCH(D293&amp;"|"&amp;TEXT(C293,"YYYY-MM-DD"),'Evidence Register'!$P$6:$P$13,0)),"")</f>
        <v/>
      </c>
      <c r="L293" s="21">
        <f>IF(J293="Y",INDEX('Evidence Register'!$E$6:$E$13,MATCH(D293&amp;"|"&amp;TEXT(C293,"YYYY-MM-DD"),'Evidence Register'!$P$6:$P$13,0)),"")</f>
        <v/>
      </c>
      <c r="M293" s="21">
        <f>IF(J293="Y",INDEX('Evidence Register'!$F$6:$F$13,MATCH(D293&amp;"|"&amp;TEXT(C293,"YYYY-MM-DD"),'Evidence Register'!$P$6:$P$13,0)),"")</f>
        <v/>
      </c>
      <c r="N293" s="21">
        <f>IF(J293="Y",INDEX('Evidence Register'!$G$6:$G$13,MATCH(D293&amp;"|"&amp;TEXT(C293,"YYYY-MM-DD"),'Evidence Register'!$P$6:$P$13,0)),"")</f>
        <v/>
      </c>
      <c r="O293" s="21">
        <f>IF(J293="Y",INDEX('Evidence Register'!$H$6:$H$13,MATCH(D293&amp;"|"&amp;TEXT(C293,"YYYY-MM-DD"),'Evidence Register'!$P$6:$P$13,0)),"")</f>
        <v/>
      </c>
      <c r="P293" s="21">
        <f>IF(J293="Y",INDEX('Evidence Register'!$I$6:$I$13,MATCH(D293&amp;"|"&amp;TEXT(C293,"YYYY-MM-DD"),'Evidence Register'!$P$6:$P$13,0)),"")</f>
        <v/>
      </c>
      <c r="Q293" s="21">
        <f>IF(COUNTIF('Src_Offers'!$A$6:$A$1138,B293)=1,"FOUND","MISSING")</f>
        <v/>
      </c>
      <c r="R293" s="21">
        <f>IF(J293="N","NOT TESTED",IF(AND(C293=L293,F293=M293,G293=N293,H293=O293),"MATCH","MISMATCH"))</f>
        <v/>
      </c>
      <c r="S293" s="21">
        <f>IF(J293="N","NOT INDEPENDENTLY VERIFIED - PDF NOT SUPPLIED",IF(P293="N","FAIL - COVER SHEET ONLY",IF(OR(Q293="MISSING",R293="MISMATCH"),"EXCEPTION - SUPPORT PRESENT / EVENT INTEGRITY","PASS - SUPPORT VERIFIED")))</f>
        <v/>
      </c>
      <c r="T293" s="21" t="inlineStr">
        <is>
          <t>skip/offer registers; named justification PDFs</t>
        </is>
      </c>
    </row>
    <row r="294">
      <c r="A294" s="17">
        <f>'Src_Skips'!A294</f>
        <v/>
      </c>
      <c r="B294" s="17">
        <f>'Src_Skips'!B294</f>
        <v/>
      </c>
      <c r="C294" s="17">
        <f>'Src_Skips'!C294</f>
        <v/>
      </c>
      <c r="D294" s="17">
        <f>'Src_Skips'!D294</f>
        <v/>
      </c>
      <c r="E294" s="17">
        <f>IFERROR(INDEX('Src_Applicants'!$D$6:$D$2915,MATCH(D294,'Src_Applicants'!$A$6:$A$2915,0))&amp;" "&amp;INDEX('Src_Applicants'!$C$6:$C$2915,MATCH(D294,'Src_Applicants'!$A$6:$A$2915,0)),"NOT FOUND")</f>
        <v/>
      </c>
      <c r="F294" s="17">
        <f>'Src_Skips'!F294</f>
        <v/>
      </c>
      <c r="G294" s="17">
        <f>'Src_Skips'!G294</f>
        <v/>
      </c>
      <c r="H294" s="17">
        <f>'Src_Skips'!I294</f>
        <v/>
      </c>
      <c r="I294" s="17">
        <f>'Src_Skips'!K294</f>
        <v/>
      </c>
      <c r="J294" s="17">
        <f>IF(COUNTIFS('Evidence Register'!$P$6:$P$13,D294&amp;"|"&amp;TEXT(C294,"YYYY-MM-DD"),'Evidence Register'!$A$6:$A$13,"Skip file")&gt;0,"Y","N")</f>
        <v/>
      </c>
      <c r="K294" s="17">
        <f>IF(J294="Y",INDEX('Evidence Register'!$C$6:$C$13,MATCH(D294&amp;"|"&amp;TEXT(C294,"YYYY-MM-DD"),'Evidence Register'!$P$6:$P$13,0)),"")</f>
        <v/>
      </c>
      <c r="L294" s="17">
        <f>IF(J294="Y",INDEX('Evidence Register'!$E$6:$E$13,MATCH(D294&amp;"|"&amp;TEXT(C294,"YYYY-MM-DD"),'Evidence Register'!$P$6:$P$13,0)),"")</f>
        <v/>
      </c>
      <c r="M294" s="17">
        <f>IF(J294="Y",INDEX('Evidence Register'!$F$6:$F$13,MATCH(D294&amp;"|"&amp;TEXT(C294,"YYYY-MM-DD"),'Evidence Register'!$P$6:$P$13,0)),"")</f>
        <v/>
      </c>
      <c r="N294" s="17">
        <f>IF(J294="Y",INDEX('Evidence Register'!$G$6:$G$13,MATCH(D294&amp;"|"&amp;TEXT(C294,"YYYY-MM-DD"),'Evidence Register'!$P$6:$P$13,0)),"")</f>
        <v/>
      </c>
      <c r="O294" s="17">
        <f>IF(J294="Y",INDEX('Evidence Register'!$H$6:$H$13,MATCH(D294&amp;"|"&amp;TEXT(C294,"YYYY-MM-DD"),'Evidence Register'!$P$6:$P$13,0)),"")</f>
        <v/>
      </c>
      <c r="P294" s="17">
        <f>IF(J294="Y",INDEX('Evidence Register'!$I$6:$I$13,MATCH(D294&amp;"|"&amp;TEXT(C294,"YYYY-MM-DD"),'Evidence Register'!$P$6:$P$13,0)),"")</f>
        <v/>
      </c>
      <c r="Q294" s="17">
        <f>IF(COUNTIF('Src_Offers'!$A$6:$A$1138,B294)=1,"FOUND","MISSING")</f>
        <v/>
      </c>
      <c r="R294" s="17">
        <f>IF(J294="N","NOT TESTED",IF(AND(C294=L294,F294=M294,G294=N294,H294=O294),"MATCH","MISMATCH"))</f>
        <v/>
      </c>
      <c r="S294" s="17">
        <f>IF(J294="N","NOT INDEPENDENTLY VERIFIED - PDF NOT SUPPLIED",IF(P294="N","FAIL - COVER SHEET ONLY",IF(OR(Q294="MISSING",R294="MISMATCH"),"EXCEPTION - SUPPORT PRESENT / EVENT INTEGRITY","PASS - SUPPORT VERIFIED")))</f>
        <v/>
      </c>
      <c r="T294" s="17" t="inlineStr">
        <is>
          <t>skip/offer registers; named justification PDFs</t>
        </is>
      </c>
    </row>
    <row r="295">
      <c r="A295" s="21">
        <f>'Src_Skips'!A295</f>
        <v/>
      </c>
      <c r="B295" s="21">
        <f>'Src_Skips'!B295</f>
        <v/>
      </c>
      <c r="C295" s="21">
        <f>'Src_Skips'!C295</f>
        <v/>
      </c>
      <c r="D295" s="21">
        <f>'Src_Skips'!D295</f>
        <v/>
      </c>
      <c r="E295" s="21">
        <f>IFERROR(INDEX('Src_Applicants'!$D$6:$D$2915,MATCH(D295,'Src_Applicants'!$A$6:$A$2915,0))&amp;" "&amp;INDEX('Src_Applicants'!$C$6:$C$2915,MATCH(D295,'Src_Applicants'!$A$6:$A$2915,0)),"NOT FOUND")</f>
        <v/>
      </c>
      <c r="F295" s="21">
        <f>'Src_Skips'!F295</f>
        <v/>
      </c>
      <c r="G295" s="21">
        <f>'Src_Skips'!G295</f>
        <v/>
      </c>
      <c r="H295" s="21">
        <f>'Src_Skips'!I295</f>
        <v/>
      </c>
      <c r="I295" s="21">
        <f>'Src_Skips'!K295</f>
        <v/>
      </c>
      <c r="J295" s="21">
        <f>IF(COUNTIFS('Evidence Register'!$P$6:$P$13,D295&amp;"|"&amp;TEXT(C295,"YYYY-MM-DD"),'Evidence Register'!$A$6:$A$13,"Skip file")&gt;0,"Y","N")</f>
        <v/>
      </c>
      <c r="K295" s="21">
        <f>IF(J295="Y",INDEX('Evidence Register'!$C$6:$C$13,MATCH(D295&amp;"|"&amp;TEXT(C295,"YYYY-MM-DD"),'Evidence Register'!$P$6:$P$13,0)),"")</f>
        <v/>
      </c>
      <c r="L295" s="21">
        <f>IF(J295="Y",INDEX('Evidence Register'!$E$6:$E$13,MATCH(D295&amp;"|"&amp;TEXT(C295,"YYYY-MM-DD"),'Evidence Register'!$P$6:$P$13,0)),"")</f>
        <v/>
      </c>
      <c r="M295" s="21">
        <f>IF(J295="Y",INDEX('Evidence Register'!$F$6:$F$13,MATCH(D295&amp;"|"&amp;TEXT(C295,"YYYY-MM-DD"),'Evidence Register'!$P$6:$P$13,0)),"")</f>
        <v/>
      </c>
      <c r="N295" s="21">
        <f>IF(J295="Y",INDEX('Evidence Register'!$G$6:$G$13,MATCH(D295&amp;"|"&amp;TEXT(C295,"YYYY-MM-DD"),'Evidence Register'!$P$6:$P$13,0)),"")</f>
        <v/>
      </c>
      <c r="O295" s="21">
        <f>IF(J295="Y",INDEX('Evidence Register'!$H$6:$H$13,MATCH(D295&amp;"|"&amp;TEXT(C295,"YYYY-MM-DD"),'Evidence Register'!$P$6:$P$13,0)),"")</f>
        <v/>
      </c>
      <c r="P295" s="21">
        <f>IF(J295="Y",INDEX('Evidence Register'!$I$6:$I$13,MATCH(D295&amp;"|"&amp;TEXT(C295,"YYYY-MM-DD"),'Evidence Register'!$P$6:$P$13,0)),"")</f>
        <v/>
      </c>
      <c r="Q295" s="21">
        <f>IF(COUNTIF('Src_Offers'!$A$6:$A$1138,B295)=1,"FOUND","MISSING")</f>
        <v/>
      </c>
      <c r="R295" s="21">
        <f>IF(J295="N","NOT TESTED",IF(AND(C295=L295,F295=M295,G295=N295,H295=O295),"MATCH","MISMATCH"))</f>
        <v/>
      </c>
      <c r="S295" s="21">
        <f>IF(J295="N","NOT INDEPENDENTLY VERIFIED - PDF NOT SUPPLIED",IF(P295="N","FAIL - COVER SHEET ONLY",IF(OR(Q295="MISSING",R295="MISMATCH"),"EXCEPTION - SUPPORT PRESENT / EVENT INTEGRITY","PASS - SUPPORT VERIFIED")))</f>
        <v/>
      </c>
      <c r="T295" s="21" t="inlineStr">
        <is>
          <t>skip/offer registers; named justification PDFs</t>
        </is>
      </c>
    </row>
    <row r="296">
      <c r="A296" s="17">
        <f>'Src_Skips'!A296</f>
        <v/>
      </c>
      <c r="B296" s="17">
        <f>'Src_Skips'!B296</f>
        <v/>
      </c>
      <c r="C296" s="17">
        <f>'Src_Skips'!C296</f>
        <v/>
      </c>
      <c r="D296" s="17">
        <f>'Src_Skips'!D296</f>
        <v/>
      </c>
      <c r="E296" s="17">
        <f>IFERROR(INDEX('Src_Applicants'!$D$6:$D$2915,MATCH(D296,'Src_Applicants'!$A$6:$A$2915,0))&amp;" "&amp;INDEX('Src_Applicants'!$C$6:$C$2915,MATCH(D296,'Src_Applicants'!$A$6:$A$2915,0)),"NOT FOUND")</f>
        <v/>
      </c>
      <c r="F296" s="17">
        <f>'Src_Skips'!F296</f>
        <v/>
      </c>
      <c r="G296" s="17">
        <f>'Src_Skips'!G296</f>
        <v/>
      </c>
      <c r="H296" s="17">
        <f>'Src_Skips'!I296</f>
        <v/>
      </c>
      <c r="I296" s="17">
        <f>'Src_Skips'!K296</f>
        <v/>
      </c>
      <c r="J296" s="17">
        <f>IF(COUNTIFS('Evidence Register'!$P$6:$P$13,D296&amp;"|"&amp;TEXT(C296,"YYYY-MM-DD"),'Evidence Register'!$A$6:$A$13,"Skip file")&gt;0,"Y","N")</f>
        <v/>
      </c>
      <c r="K296" s="17">
        <f>IF(J296="Y",INDEX('Evidence Register'!$C$6:$C$13,MATCH(D296&amp;"|"&amp;TEXT(C296,"YYYY-MM-DD"),'Evidence Register'!$P$6:$P$13,0)),"")</f>
        <v/>
      </c>
      <c r="L296" s="17">
        <f>IF(J296="Y",INDEX('Evidence Register'!$E$6:$E$13,MATCH(D296&amp;"|"&amp;TEXT(C296,"YYYY-MM-DD"),'Evidence Register'!$P$6:$P$13,0)),"")</f>
        <v/>
      </c>
      <c r="M296" s="17">
        <f>IF(J296="Y",INDEX('Evidence Register'!$F$6:$F$13,MATCH(D296&amp;"|"&amp;TEXT(C296,"YYYY-MM-DD"),'Evidence Register'!$P$6:$P$13,0)),"")</f>
        <v/>
      </c>
      <c r="N296" s="17">
        <f>IF(J296="Y",INDEX('Evidence Register'!$G$6:$G$13,MATCH(D296&amp;"|"&amp;TEXT(C296,"YYYY-MM-DD"),'Evidence Register'!$P$6:$P$13,0)),"")</f>
        <v/>
      </c>
      <c r="O296" s="17">
        <f>IF(J296="Y",INDEX('Evidence Register'!$H$6:$H$13,MATCH(D296&amp;"|"&amp;TEXT(C296,"YYYY-MM-DD"),'Evidence Register'!$P$6:$P$13,0)),"")</f>
        <v/>
      </c>
      <c r="P296" s="17">
        <f>IF(J296="Y",INDEX('Evidence Register'!$I$6:$I$13,MATCH(D296&amp;"|"&amp;TEXT(C296,"YYYY-MM-DD"),'Evidence Register'!$P$6:$P$13,0)),"")</f>
        <v/>
      </c>
      <c r="Q296" s="17">
        <f>IF(COUNTIF('Src_Offers'!$A$6:$A$1138,B296)=1,"FOUND","MISSING")</f>
        <v/>
      </c>
      <c r="R296" s="17">
        <f>IF(J296="N","NOT TESTED",IF(AND(C296=L296,F296=M296,G296=N296,H296=O296),"MATCH","MISMATCH"))</f>
        <v/>
      </c>
      <c r="S296" s="17">
        <f>IF(J296="N","NOT INDEPENDENTLY VERIFIED - PDF NOT SUPPLIED",IF(P296="N","FAIL - COVER SHEET ONLY",IF(OR(Q296="MISSING",R296="MISMATCH"),"EXCEPTION - SUPPORT PRESENT / EVENT INTEGRITY","PASS - SUPPORT VERIFIED")))</f>
        <v/>
      </c>
      <c r="T296" s="17" t="inlineStr">
        <is>
          <t>skip/offer registers; named justification PDFs</t>
        </is>
      </c>
    </row>
    <row r="297">
      <c r="A297" s="21">
        <f>'Src_Skips'!A297</f>
        <v/>
      </c>
      <c r="B297" s="21">
        <f>'Src_Skips'!B297</f>
        <v/>
      </c>
      <c r="C297" s="21">
        <f>'Src_Skips'!C297</f>
        <v/>
      </c>
      <c r="D297" s="21">
        <f>'Src_Skips'!D297</f>
        <v/>
      </c>
      <c r="E297" s="21">
        <f>IFERROR(INDEX('Src_Applicants'!$D$6:$D$2915,MATCH(D297,'Src_Applicants'!$A$6:$A$2915,0))&amp;" "&amp;INDEX('Src_Applicants'!$C$6:$C$2915,MATCH(D297,'Src_Applicants'!$A$6:$A$2915,0)),"NOT FOUND")</f>
        <v/>
      </c>
      <c r="F297" s="21">
        <f>'Src_Skips'!F297</f>
        <v/>
      </c>
      <c r="G297" s="21">
        <f>'Src_Skips'!G297</f>
        <v/>
      </c>
      <c r="H297" s="21">
        <f>'Src_Skips'!I297</f>
        <v/>
      </c>
      <c r="I297" s="21">
        <f>'Src_Skips'!K297</f>
        <v/>
      </c>
      <c r="J297" s="21">
        <f>IF(COUNTIFS('Evidence Register'!$P$6:$P$13,D297&amp;"|"&amp;TEXT(C297,"YYYY-MM-DD"),'Evidence Register'!$A$6:$A$13,"Skip file")&gt;0,"Y","N")</f>
        <v/>
      </c>
      <c r="K297" s="21">
        <f>IF(J297="Y",INDEX('Evidence Register'!$C$6:$C$13,MATCH(D297&amp;"|"&amp;TEXT(C297,"YYYY-MM-DD"),'Evidence Register'!$P$6:$P$13,0)),"")</f>
        <v/>
      </c>
      <c r="L297" s="21">
        <f>IF(J297="Y",INDEX('Evidence Register'!$E$6:$E$13,MATCH(D297&amp;"|"&amp;TEXT(C297,"YYYY-MM-DD"),'Evidence Register'!$P$6:$P$13,0)),"")</f>
        <v/>
      </c>
      <c r="M297" s="21">
        <f>IF(J297="Y",INDEX('Evidence Register'!$F$6:$F$13,MATCH(D297&amp;"|"&amp;TEXT(C297,"YYYY-MM-DD"),'Evidence Register'!$P$6:$P$13,0)),"")</f>
        <v/>
      </c>
      <c r="N297" s="21">
        <f>IF(J297="Y",INDEX('Evidence Register'!$G$6:$G$13,MATCH(D297&amp;"|"&amp;TEXT(C297,"YYYY-MM-DD"),'Evidence Register'!$P$6:$P$13,0)),"")</f>
        <v/>
      </c>
      <c r="O297" s="21">
        <f>IF(J297="Y",INDEX('Evidence Register'!$H$6:$H$13,MATCH(D297&amp;"|"&amp;TEXT(C297,"YYYY-MM-DD"),'Evidence Register'!$P$6:$P$13,0)),"")</f>
        <v/>
      </c>
      <c r="P297" s="21">
        <f>IF(J297="Y",INDEX('Evidence Register'!$I$6:$I$13,MATCH(D297&amp;"|"&amp;TEXT(C297,"YYYY-MM-DD"),'Evidence Register'!$P$6:$P$13,0)),"")</f>
        <v/>
      </c>
      <c r="Q297" s="21">
        <f>IF(COUNTIF('Src_Offers'!$A$6:$A$1138,B297)=1,"FOUND","MISSING")</f>
        <v/>
      </c>
      <c r="R297" s="21">
        <f>IF(J297="N","NOT TESTED",IF(AND(C297=L297,F297=M297,G297=N297,H297=O297),"MATCH","MISMATCH"))</f>
        <v/>
      </c>
      <c r="S297" s="21">
        <f>IF(J297="N","NOT INDEPENDENTLY VERIFIED - PDF NOT SUPPLIED",IF(P297="N","FAIL - COVER SHEET ONLY",IF(OR(Q297="MISSING",R297="MISMATCH"),"EXCEPTION - SUPPORT PRESENT / EVENT INTEGRITY","PASS - SUPPORT VERIFIED")))</f>
        <v/>
      </c>
      <c r="T297" s="21" t="inlineStr">
        <is>
          <t>skip/offer registers; named justification PDFs</t>
        </is>
      </c>
    </row>
    <row r="298">
      <c r="A298" s="17">
        <f>'Src_Skips'!A298</f>
        <v/>
      </c>
      <c r="B298" s="17">
        <f>'Src_Skips'!B298</f>
        <v/>
      </c>
      <c r="C298" s="17">
        <f>'Src_Skips'!C298</f>
        <v/>
      </c>
      <c r="D298" s="17">
        <f>'Src_Skips'!D298</f>
        <v/>
      </c>
      <c r="E298" s="17">
        <f>IFERROR(INDEX('Src_Applicants'!$D$6:$D$2915,MATCH(D298,'Src_Applicants'!$A$6:$A$2915,0))&amp;" "&amp;INDEX('Src_Applicants'!$C$6:$C$2915,MATCH(D298,'Src_Applicants'!$A$6:$A$2915,0)),"NOT FOUND")</f>
        <v/>
      </c>
      <c r="F298" s="17">
        <f>'Src_Skips'!F298</f>
        <v/>
      </c>
      <c r="G298" s="17">
        <f>'Src_Skips'!G298</f>
        <v/>
      </c>
      <c r="H298" s="17">
        <f>'Src_Skips'!I298</f>
        <v/>
      </c>
      <c r="I298" s="17">
        <f>'Src_Skips'!K298</f>
        <v/>
      </c>
      <c r="J298" s="17">
        <f>IF(COUNTIFS('Evidence Register'!$P$6:$P$13,D298&amp;"|"&amp;TEXT(C298,"YYYY-MM-DD"),'Evidence Register'!$A$6:$A$13,"Skip file")&gt;0,"Y","N")</f>
        <v/>
      </c>
      <c r="K298" s="17">
        <f>IF(J298="Y",INDEX('Evidence Register'!$C$6:$C$13,MATCH(D298&amp;"|"&amp;TEXT(C298,"YYYY-MM-DD"),'Evidence Register'!$P$6:$P$13,0)),"")</f>
        <v/>
      </c>
      <c r="L298" s="17">
        <f>IF(J298="Y",INDEX('Evidence Register'!$E$6:$E$13,MATCH(D298&amp;"|"&amp;TEXT(C298,"YYYY-MM-DD"),'Evidence Register'!$P$6:$P$13,0)),"")</f>
        <v/>
      </c>
      <c r="M298" s="17">
        <f>IF(J298="Y",INDEX('Evidence Register'!$F$6:$F$13,MATCH(D298&amp;"|"&amp;TEXT(C298,"YYYY-MM-DD"),'Evidence Register'!$P$6:$P$13,0)),"")</f>
        <v/>
      </c>
      <c r="N298" s="17">
        <f>IF(J298="Y",INDEX('Evidence Register'!$G$6:$G$13,MATCH(D298&amp;"|"&amp;TEXT(C298,"YYYY-MM-DD"),'Evidence Register'!$P$6:$P$13,0)),"")</f>
        <v/>
      </c>
      <c r="O298" s="17">
        <f>IF(J298="Y",INDEX('Evidence Register'!$H$6:$H$13,MATCH(D298&amp;"|"&amp;TEXT(C298,"YYYY-MM-DD"),'Evidence Register'!$P$6:$P$13,0)),"")</f>
        <v/>
      </c>
      <c r="P298" s="17">
        <f>IF(J298="Y",INDEX('Evidence Register'!$I$6:$I$13,MATCH(D298&amp;"|"&amp;TEXT(C298,"YYYY-MM-DD"),'Evidence Register'!$P$6:$P$13,0)),"")</f>
        <v/>
      </c>
      <c r="Q298" s="17">
        <f>IF(COUNTIF('Src_Offers'!$A$6:$A$1138,B298)=1,"FOUND","MISSING")</f>
        <v/>
      </c>
      <c r="R298" s="17">
        <f>IF(J298="N","NOT TESTED",IF(AND(C298=L298,F298=M298,G298=N298,H298=O298),"MATCH","MISMATCH"))</f>
        <v/>
      </c>
      <c r="S298" s="17">
        <f>IF(J298="N","NOT INDEPENDENTLY VERIFIED - PDF NOT SUPPLIED",IF(P298="N","FAIL - COVER SHEET ONLY",IF(OR(Q298="MISSING",R298="MISMATCH"),"EXCEPTION - SUPPORT PRESENT / EVENT INTEGRITY","PASS - SUPPORT VERIFIED")))</f>
        <v/>
      </c>
      <c r="T298" s="17" t="inlineStr">
        <is>
          <t>skip/offer registers; named justification PDFs</t>
        </is>
      </c>
    </row>
    <row r="299">
      <c r="A299" s="21">
        <f>'Src_Skips'!A299</f>
        <v/>
      </c>
      <c r="B299" s="21">
        <f>'Src_Skips'!B299</f>
        <v/>
      </c>
      <c r="C299" s="21">
        <f>'Src_Skips'!C299</f>
        <v/>
      </c>
      <c r="D299" s="21">
        <f>'Src_Skips'!D299</f>
        <v/>
      </c>
      <c r="E299" s="21">
        <f>IFERROR(INDEX('Src_Applicants'!$D$6:$D$2915,MATCH(D299,'Src_Applicants'!$A$6:$A$2915,0))&amp;" "&amp;INDEX('Src_Applicants'!$C$6:$C$2915,MATCH(D299,'Src_Applicants'!$A$6:$A$2915,0)),"NOT FOUND")</f>
        <v/>
      </c>
      <c r="F299" s="21">
        <f>'Src_Skips'!F299</f>
        <v/>
      </c>
      <c r="G299" s="21">
        <f>'Src_Skips'!G299</f>
        <v/>
      </c>
      <c r="H299" s="21">
        <f>'Src_Skips'!I299</f>
        <v/>
      </c>
      <c r="I299" s="21">
        <f>'Src_Skips'!K299</f>
        <v/>
      </c>
      <c r="J299" s="21">
        <f>IF(COUNTIFS('Evidence Register'!$P$6:$P$13,D299&amp;"|"&amp;TEXT(C299,"YYYY-MM-DD"),'Evidence Register'!$A$6:$A$13,"Skip file")&gt;0,"Y","N")</f>
        <v/>
      </c>
      <c r="K299" s="21">
        <f>IF(J299="Y",INDEX('Evidence Register'!$C$6:$C$13,MATCH(D299&amp;"|"&amp;TEXT(C299,"YYYY-MM-DD"),'Evidence Register'!$P$6:$P$13,0)),"")</f>
        <v/>
      </c>
      <c r="L299" s="21">
        <f>IF(J299="Y",INDEX('Evidence Register'!$E$6:$E$13,MATCH(D299&amp;"|"&amp;TEXT(C299,"YYYY-MM-DD"),'Evidence Register'!$P$6:$P$13,0)),"")</f>
        <v/>
      </c>
      <c r="M299" s="21">
        <f>IF(J299="Y",INDEX('Evidence Register'!$F$6:$F$13,MATCH(D299&amp;"|"&amp;TEXT(C299,"YYYY-MM-DD"),'Evidence Register'!$P$6:$P$13,0)),"")</f>
        <v/>
      </c>
      <c r="N299" s="21">
        <f>IF(J299="Y",INDEX('Evidence Register'!$G$6:$G$13,MATCH(D299&amp;"|"&amp;TEXT(C299,"YYYY-MM-DD"),'Evidence Register'!$P$6:$P$13,0)),"")</f>
        <v/>
      </c>
      <c r="O299" s="21">
        <f>IF(J299="Y",INDEX('Evidence Register'!$H$6:$H$13,MATCH(D299&amp;"|"&amp;TEXT(C299,"YYYY-MM-DD"),'Evidence Register'!$P$6:$P$13,0)),"")</f>
        <v/>
      </c>
      <c r="P299" s="21">
        <f>IF(J299="Y",INDEX('Evidence Register'!$I$6:$I$13,MATCH(D299&amp;"|"&amp;TEXT(C299,"YYYY-MM-DD"),'Evidence Register'!$P$6:$P$13,0)),"")</f>
        <v/>
      </c>
      <c r="Q299" s="21">
        <f>IF(COUNTIF('Src_Offers'!$A$6:$A$1138,B299)=1,"FOUND","MISSING")</f>
        <v/>
      </c>
      <c r="R299" s="21">
        <f>IF(J299="N","NOT TESTED",IF(AND(C299=L299,F299=M299,G299=N299,H299=O299),"MATCH","MISMATCH"))</f>
        <v/>
      </c>
      <c r="S299" s="21">
        <f>IF(J299="N","NOT INDEPENDENTLY VERIFIED - PDF NOT SUPPLIED",IF(P299="N","FAIL - COVER SHEET ONLY",IF(OR(Q299="MISSING",R299="MISMATCH"),"EXCEPTION - SUPPORT PRESENT / EVENT INTEGRITY","PASS - SUPPORT VERIFIED")))</f>
        <v/>
      </c>
      <c r="T299" s="21" t="inlineStr">
        <is>
          <t>skip/offer registers; named justification PDFs</t>
        </is>
      </c>
    </row>
    <row r="300">
      <c r="A300" s="17">
        <f>'Src_Skips'!A300</f>
        <v/>
      </c>
      <c r="B300" s="17">
        <f>'Src_Skips'!B300</f>
        <v/>
      </c>
      <c r="C300" s="17">
        <f>'Src_Skips'!C300</f>
        <v/>
      </c>
      <c r="D300" s="17">
        <f>'Src_Skips'!D300</f>
        <v/>
      </c>
      <c r="E300" s="17">
        <f>IFERROR(INDEX('Src_Applicants'!$D$6:$D$2915,MATCH(D300,'Src_Applicants'!$A$6:$A$2915,0))&amp;" "&amp;INDEX('Src_Applicants'!$C$6:$C$2915,MATCH(D300,'Src_Applicants'!$A$6:$A$2915,0)),"NOT FOUND")</f>
        <v/>
      </c>
      <c r="F300" s="17">
        <f>'Src_Skips'!F300</f>
        <v/>
      </c>
      <c r="G300" s="17">
        <f>'Src_Skips'!G300</f>
        <v/>
      </c>
      <c r="H300" s="17">
        <f>'Src_Skips'!I300</f>
        <v/>
      </c>
      <c r="I300" s="17">
        <f>'Src_Skips'!K300</f>
        <v/>
      </c>
      <c r="J300" s="17">
        <f>IF(COUNTIFS('Evidence Register'!$P$6:$P$13,D300&amp;"|"&amp;TEXT(C300,"YYYY-MM-DD"),'Evidence Register'!$A$6:$A$13,"Skip file")&gt;0,"Y","N")</f>
        <v/>
      </c>
      <c r="K300" s="17">
        <f>IF(J300="Y",INDEX('Evidence Register'!$C$6:$C$13,MATCH(D300&amp;"|"&amp;TEXT(C300,"YYYY-MM-DD"),'Evidence Register'!$P$6:$P$13,0)),"")</f>
        <v/>
      </c>
      <c r="L300" s="17">
        <f>IF(J300="Y",INDEX('Evidence Register'!$E$6:$E$13,MATCH(D300&amp;"|"&amp;TEXT(C300,"YYYY-MM-DD"),'Evidence Register'!$P$6:$P$13,0)),"")</f>
        <v/>
      </c>
      <c r="M300" s="17">
        <f>IF(J300="Y",INDEX('Evidence Register'!$F$6:$F$13,MATCH(D300&amp;"|"&amp;TEXT(C300,"YYYY-MM-DD"),'Evidence Register'!$P$6:$P$13,0)),"")</f>
        <v/>
      </c>
      <c r="N300" s="17">
        <f>IF(J300="Y",INDEX('Evidence Register'!$G$6:$G$13,MATCH(D300&amp;"|"&amp;TEXT(C300,"YYYY-MM-DD"),'Evidence Register'!$P$6:$P$13,0)),"")</f>
        <v/>
      </c>
      <c r="O300" s="17">
        <f>IF(J300="Y",INDEX('Evidence Register'!$H$6:$H$13,MATCH(D300&amp;"|"&amp;TEXT(C300,"YYYY-MM-DD"),'Evidence Register'!$P$6:$P$13,0)),"")</f>
        <v/>
      </c>
      <c r="P300" s="17">
        <f>IF(J300="Y",INDEX('Evidence Register'!$I$6:$I$13,MATCH(D300&amp;"|"&amp;TEXT(C300,"YYYY-MM-DD"),'Evidence Register'!$P$6:$P$13,0)),"")</f>
        <v/>
      </c>
      <c r="Q300" s="17">
        <f>IF(COUNTIF('Src_Offers'!$A$6:$A$1138,B300)=1,"FOUND","MISSING")</f>
        <v/>
      </c>
      <c r="R300" s="17">
        <f>IF(J300="N","NOT TESTED",IF(AND(C300=L300,F300=M300,G300=N300,H300=O300),"MATCH","MISMATCH"))</f>
        <v/>
      </c>
      <c r="S300" s="17">
        <f>IF(J300="N","NOT INDEPENDENTLY VERIFIED - PDF NOT SUPPLIED",IF(P300="N","FAIL - COVER SHEET ONLY",IF(OR(Q300="MISSING",R300="MISMATCH"),"EXCEPTION - SUPPORT PRESENT / EVENT INTEGRITY","PASS - SUPPORT VERIFIED")))</f>
        <v/>
      </c>
      <c r="T300" s="17" t="inlineStr">
        <is>
          <t>skip/offer registers; named justification PDFs</t>
        </is>
      </c>
    </row>
    <row r="301">
      <c r="A301" s="21">
        <f>'Src_Skips'!A301</f>
        <v/>
      </c>
      <c r="B301" s="21">
        <f>'Src_Skips'!B301</f>
        <v/>
      </c>
      <c r="C301" s="21">
        <f>'Src_Skips'!C301</f>
        <v/>
      </c>
      <c r="D301" s="21">
        <f>'Src_Skips'!D301</f>
        <v/>
      </c>
      <c r="E301" s="21">
        <f>IFERROR(INDEX('Src_Applicants'!$D$6:$D$2915,MATCH(D301,'Src_Applicants'!$A$6:$A$2915,0))&amp;" "&amp;INDEX('Src_Applicants'!$C$6:$C$2915,MATCH(D301,'Src_Applicants'!$A$6:$A$2915,0)),"NOT FOUND")</f>
        <v/>
      </c>
      <c r="F301" s="21">
        <f>'Src_Skips'!F301</f>
        <v/>
      </c>
      <c r="G301" s="21">
        <f>'Src_Skips'!G301</f>
        <v/>
      </c>
      <c r="H301" s="21">
        <f>'Src_Skips'!I301</f>
        <v/>
      </c>
      <c r="I301" s="21">
        <f>'Src_Skips'!K301</f>
        <v/>
      </c>
      <c r="J301" s="21">
        <f>IF(COUNTIFS('Evidence Register'!$P$6:$P$13,D301&amp;"|"&amp;TEXT(C301,"YYYY-MM-DD"),'Evidence Register'!$A$6:$A$13,"Skip file")&gt;0,"Y","N")</f>
        <v/>
      </c>
      <c r="K301" s="21">
        <f>IF(J301="Y",INDEX('Evidence Register'!$C$6:$C$13,MATCH(D301&amp;"|"&amp;TEXT(C301,"YYYY-MM-DD"),'Evidence Register'!$P$6:$P$13,0)),"")</f>
        <v/>
      </c>
      <c r="L301" s="21">
        <f>IF(J301="Y",INDEX('Evidence Register'!$E$6:$E$13,MATCH(D301&amp;"|"&amp;TEXT(C301,"YYYY-MM-DD"),'Evidence Register'!$P$6:$P$13,0)),"")</f>
        <v/>
      </c>
      <c r="M301" s="21">
        <f>IF(J301="Y",INDEX('Evidence Register'!$F$6:$F$13,MATCH(D301&amp;"|"&amp;TEXT(C301,"YYYY-MM-DD"),'Evidence Register'!$P$6:$P$13,0)),"")</f>
        <v/>
      </c>
      <c r="N301" s="21">
        <f>IF(J301="Y",INDEX('Evidence Register'!$G$6:$G$13,MATCH(D301&amp;"|"&amp;TEXT(C301,"YYYY-MM-DD"),'Evidence Register'!$P$6:$P$13,0)),"")</f>
        <v/>
      </c>
      <c r="O301" s="21">
        <f>IF(J301="Y",INDEX('Evidence Register'!$H$6:$H$13,MATCH(D301&amp;"|"&amp;TEXT(C301,"YYYY-MM-DD"),'Evidence Register'!$P$6:$P$13,0)),"")</f>
        <v/>
      </c>
      <c r="P301" s="21">
        <f>IF(J301="Y",INDEX('Evidence Register'!$I$6:$I$13,MATCH(D301&amp;"|"&amp;TEXT(C301,"YYYY-MM-DD"),'Evidence Register'!$P$6:$P$13,0)),"")</f>
        <v/>
      </c>
      <c r="Q301" s="21">
        <f>IF(COUNTIF('Src_Offers'!$A$6:$A$1138,B301)=1,"FOUND","MISSING")</f>
        <v/>
      </c>
      <c r="R301" s="21">
        <f>IF(J301="N","NOT TESTED",IF(AND(C301=L301,F301=M301,G301=N301,H301=O301),"MATCH","MISMATCH"))</f>
        <v/>
      </c>
      <c r="S301" s="21">
        <f>IF(J301="N","NOT INDEPENDENTLY VERIFIED - PDF NOT SUPPLIED",IF(P301="N","FAIL - COVER SHEET ONLY",IF(OR(Q301="MISSING",R301="MISMATCH"),"EXCEPTION - SUPPORT PRESENT / EVENT INTEGRITY","PASS - SUPPORT VERIFIED")))</f>
        <v/>
      </c>
      <c r="T301" s="21" t="inlineStr">
        <is>
          <t>skip/offer registers; named justification PDFs</t>
        </is>
      </c>
    </row>
    <row r="302">
      <c r="A302" s="17">
        <f>'Src_Skips'!A302</f>
        <v/>
      </c>
      <c r="B302" s="17">
        <f>'Src_Skips'!B302</f>
        <v/>
      </c>
      <c r="C302" s="17">
        <f>'Src_Skips'!C302</f>
        <v/>
      </c>
      <c r="D302" s="17">
        <f>'Src_Skips'!D302</f>
        <v/>
      </c>
      <c r="E302" s="17">
        <f>IFERROR(INDEX('Src_Applicants'!$D$6:$D$2915,MATCH(D302,'Src_Applicants'!$A$6:$A$2915,0))&amp;" "&amp;INDEX('Src_Applicants'!$C$6:$C$2915,MATCH(D302,'Src_Applicants'!$A$6:$A$2915,0)),"NOT FOUND")</f>
        <v/>
      </c>
      <c r="F302" s="17">
        <f>'Src_Skips'!F302</f>
        <v/>
      </c>
      <c r="G302" s="17">
        <f>'Src_Skips'!G302</f>
        <v/>
      </c>
      <c r="H302" s="17">
        <f>'Src_Skips'!I302</f>
        <v/>
      </c>
      <c r="I302" s="17">
        <f>'Src_Skips'!K302</f>
        <v/>
      </c>
      <c r="J302" s="17">
        <f>IF(COUNTIFS('Evidence Register'!$P$6:$P$13,D302&amp;"|"&amp;TEXT(C302,"YYYY-MM-DD"),'Evidence Register'!$A$6:$A$13,"Skip file")&gt;0,"Y","N")</f>
        <v/>
      </c>
      <c r="K302" s="17">
        <f>IF(J302="Y",INDEX('Evidence Register'!$C$6:$C$13,MATCH(D302&amp;"|"&amp;TEXT(C302,"YYYY-MM-DD"),'Evidence Register'!$P$6:$P$13,0)),"")</f>
        <v/>
      </c>
      <c r="L302" s="17">
        <f>IF(J302="Y",INDEX('Evidence Register'!$E$6:$E$13,MATCH(D302&amp;"|"&amp;TEXT(C302,"YYYY-MM-DD"),'Evidence Register'!$P$6:$P$13,0)),"")</f>
        <v/>
      </c>
      <c r="M302" s="17">
        <f>IF(J302="Y",INDEX('Evidence Register'!$F$6:$F$13,MATCH(D302&amp;"|"&amp;TEXT(C302,"YYYY-MM-DD"),'Evidence Register'!$P$6:$P$13,0)),"")</f>
        <v/>
      </c>
      <c r="N302" s="17">
        <f>IF(J302="Y",INDEX('Evidence Register'!$G$6:$G$13,MATCH(D302&amp;"|"&amp;TEXT(C302,"YYYY-MM-DD"),'Evidence Register'!$P$6:$P$13,0)),"")</f>
        <v/>
      </c>
      <c r="O302" s="17">
        <f>IF(J302="Y",INDEX('Evidence Register'!$H$6:$H$13,MATCH(D302&amp;"|"&amp;TEXT(C302,"YYYY-MM-DD"),'Evidence Register'!$P$6:$P$13,0)),"")</f>
        <v/>
      </c>
      <c r="P302" s="17">
        <f>IF(J302="Y",INDEX('Evidence Register'!$I$6:$I$13,MATCH(D302&amp;"|"&amp;TEXT(C302,"YYYY-MM-DD"),'Evidence Register'!$P$6:$P$13,0)),"")</f>
        <v/>
      </c>
      <c r="Q302" s="17">
        <f>IF(COUNTIF('Src_Offers'!$A$6:$A$1138,B302)=1,"FOUND","MISSING")</f>
        <v/>
      </c>
      <c r="R302" s="17">
        <f>IF(J302="N","NOT TESTED",IF(AND(C302=L302,F302=M302,G302=N302,H302=O302),"MATCH","MISMATCH"))</f>
        <v/>
      </c>
      <c r="S302" s="17">
        <f>IF(J302="N","NOT INDEPENDENTLY VERIFIED - PDF NOT SUPPLIED",IF(P302="N","FAIL - COVER SHEET ONLY",IF(OR(Q302="MISSING",R302="MISMATCH"),"EXCEPTION - SUPPORT PRESENT / EVENT INTEGRITY","PASS - SUPPORT VERIFIED")))</f>
        <v/>
      </c>
      <c r="T302" s="17" t="inlineStr">
        <is>
          <t>skip/offer registers; named justification PDFs</t>
        </is>
      </c>
    </row>
    <row r="303">
      <c r="A303" s="21">
        <f>'Src_Skips'!A303</f>
        <v/>
      </c>
      <c r="B303" s="21">
        <f>'Src_Skips'!B303</f>
        <v/>
      </c>
      <c r="C303" s="21">
        <f>'Src_Skips'!C303</f>
        <v/>
      </c>
      <c r="D303" s="21">
        <f>'Src_Skips'!D303</f>
        <v/>
      </c>
      <c r="E303" s="21">
        <f>IFERROR(INDEX('Src_Applicants'!$D$6:$D$2915,MATCH(D303,'Src_Applicants'!$A$6:$A$2915,0))&amp;" "&amp;INDEX('Src_Applicants'!$C$6:$C$2915,MATCH(D303,'Src_Applicants'!$A$6:$A$2915,0)),"NOT FOUND")</f>
        <v/>
      </c>
      <c r="F303" s="21">
        <f>'Src_Skips'!F303</f>
        <v/>
      </c>
      <c r="G303" s="21">
        <f>'Src_Skips'!G303</f>
        <v/>
      </c>
      <c r="H303" s="21">
        <f>'Src_Skips'!I303</f>
        <v/>
      </c>
      <c r="I303" s="21">
        <f>'Src_Skips'!K303</f>
        <v/>
      </c>
      <c r="J303" s="21">
        <f>IF(COUNTIFS('Evidence Register'!$P$6:$P$13,D303&amp;"|"&amp;TEXT(C303,"YYYY-MM-DD"),'Evidence Register'!$A$6:$A$13,"Skip file")&gt;0,"Y","N")</f>
        <v/>
      </c>
      <c r="K303" s="21">
        <f>IF(J303="Y",INDEX('Evidence Register'!$C$6:$C$13,MATCH(D303&amp;"|"&amp;TEXT(C303,"YYYY-MM-DD"),'Evidence Register'!$P$6:$P$13,0)),"")</f>
        <v/>
      </c>
      <c r="L303" s="21">
        <f>IF(J303="Y",INDEX('Evidence Register'!$E$6:$E$13,MATCH(D303&amp;"|"&amp;TEXT(C303,"YYYY-MM-DD"),'Evidence Register'!$P$6:$P$13,0)),"")</f>
        <v/>
      </c>
      <c r="M303" s="21">
        <f>IF(J303="Y",INDEX('Evidence Register'!$F$6:$F$13,MATCH(D303&amp;"|"&amp;TEXT(C303,"YYYY-MM-DD"),'Evidence Register'!$P$6:$P$13,0)),"")</f>
        <v/>
      </c>
      <c r="N303" s="21">
        <f>IF(J303="Y",INDEX('Evidence Register'!$G$6:$G$13,MATCH(D303&amp;"|"&amp;TEXT(C303,"YYYY-MM-DD"),'Evidence Register'!$P$6:$P$13,0)),"")</f>
        <v/>
      </c>
      <c r="O303" s="21">
        <f>IF(J303="Y",INDEX('Evidence Register'!$H$6:$H$13,MATCH(D303&amp;"|"&amp;TEXT(C303,"YYYY-MM-DD"),'Evidence Register'!$P$6:$P$13,0)),"")</f>
        <v/>
      </c>
      <c r="P303" s="21">
        <f>IF(J303="Y",INDEX('Evidence Register'!$I$6:$I$13,MATCH(D303&amp;"|"&amp;TEXT(C303,"YYYY-MM-DD"),'Evidence Register'!$P$6:$P$13,0)),"")</f>
        <v/>
      </c>
      <c r="Q303" s="21">
        <f>IF(COUNTIF('Src_Offers'!$A$6:$A$1138,B303)=1,"FOUND","MISSING")</f>
        <v/>
      </c>
      <c r="R303" s="21">
        <f>IF(J303="N","NOT TESTED",IF(AND(C303=L303,F303=M303,G303=N303,H303=O303),"MATCH","MISMATCH"))</f>
        <v/>
      </c>
      <c r="S303" s="21">
        <f>IF(J303="N","NOT INDEPENDENTLY VERIFIED - PDF NOT SUPPLIED",IF(P303="N","FAIL - COVER SHEET ONLY",IF(OR(Q303="MISSING",R303="MISMATCH"),"EXCEPTION - SUPPORT PRESENT / EVENT INTEGRITY","PASS - SUPPORT VERIFIED")))</f>
        <v/>
      </c>
      <c r="T303" s="21" t="inlineStr">
        <is>
          <t>skip/offer registers; named justification PDFs</t>
        </is>
      </c>
    </row>
    <row r="304">
      <c r="A304" s="17">
        <f>'Src_Skips'!A304</f>
        <v/>
      </c>
      <c r="B304" s="17">
        <f>'Src_Skips'!B304</f>
        <v/>
      </c>
      <c r="C304" s="17">
        <f>'Src_Skips'!C304</f>
        <v/>
      </c>
      <c r="D304" s="17">
        <f>'Src_Skips'!D304</f>
        <v/>
      </c>
      <c r="E304" s="17">
        <f>IFERROR(INDEX('Src_Applicants'!$D$6:$D$2915,MATCH(D304,'Src_Applicants'!$A$6:$A$2915,0))&amp;" "&amp;INDEX('Src_Applicants'!$C$6:$C$2915,MATCH(D304,'Src_Applicants'!$A$6:$A$2915,0)),"NOT FOUND")</f>
        <v/>
      </c>
      <c r="F304" s="17">
        <f>'Src_Skips'!F304</f>
        <v/>
      </c>
      <c r="G304" s="17">
        <f>'Src_Skips'!G304</f>
        <v/>
      </c>
      <c r="H304" s="17">
        <f>'Src_Skips'!I304</f>
        <v/>
      </c>
      <c r="I304" s="17">
        <f>'Src_Skips'!K304</f>
        <v/>
      </c>
      <c r="J304" s="17">
        <f>IF(COUNTIFS('Evidence Register'!$P$6:$P$13,D304&amp;"|"&amp;TEXT(C304,"YYYY-MM-DD"),'Evidence Register'!$A$6:$A$13,"Skip file")&gt;0,"Y","N")</f>
        <v/>
      </c>
      <c r="K304" s="17">
        <f>IF(J304="Y",INDEX('Evidence Register'!$C$6:$C$13,MATCH(D304&amp;"|"&amp;TEXT(C304,"YYYY-MM-DD"),'Evidence Register'!$P$6:$P$13,0)),"")</f>
        <v/>
      </c>
      <c r="L304" s="17">
        <f>IF(J304="Y",INDEX('Evidence Register'!$E$6:$E$13,MATCH(D304&amp;"|"&amp;TEXT(C304,"YYYY-MM-DD"),'Evidence Register'!$P$6:$P$13,0)),"")</f>
        <v/>
      </c>
      <c r="M304" s="17">
        <f>IF(J304="Y",INDEX('Evidence Register'!$F$6:$F$13,MATCH(D304&amp;"|"&amp;TEXT(C304,"YYYY-MM-DD"),'Evidence Register'!$P$6:$P$13,0)),"")</f>
        <v/>
      </c>
      <c r="N304" s="17">
        <f>IF(J304="Y",INDEX('Evidence Register'!$G$6:$G$13,MATCH(D304&amp;"|"&amp;TEXT(C304,"YYYY-MM-DD"),'Evidence Register'!$P$6:$P$13,0)),"")</f>
        <v/>
      </c>
      <c r="O304" s="17">
        <f>IF(J304="Y",INDEX('Evidence Register'!$H$6:$H$13,MATCH(D304&amp;"|"&amp;TEXT(C304,"YYYY-MM-DD"),'Evidence Register'!$P$6:$P$13,0)),"")</f>
        <v/>
      </c>
      <c r="P304" s="17">
        <f>IF(J304="Y",INDEX('Evidence Register'!$I$6:$I$13,MATCH(D304&amp;"|"&amp;TEXT(C304,"YYYY-MM-DD"),'Evidence Register'!$P$6:$P$13,0)),"")</f>
        <v/>
      </c>
      <c r="Q304" s="17">
        <f>IF(COUNTIF('Src_Offers'!$A$6:$A$1138,B304)=1,"FOUND","MISSING")</f>
        <v/>
      </c>
      <c r="R304" s="17">
        <f>IF(J304="N","NOT TESTED",IF(AND(C304=L304,F304=M304,G304=N304,H304=O304),"MATCH","MISMATCH"))</f>
        <v/>
      </c>
      <c r="S304" s="17">
        <f>IF(J304="N","NOT INDEPENDENTLY VERIFIED - PDF NOT SUPPLIED",IF(P304="N","FAIL - COVER SHEET ONLY",IF(OR(Q304="MISSING",R304="MISMATCH"),"EXCEPTION - SUPPORT PRESENT / EVENT INTEGRITY","PASS - SUPPORT VERIFIED")))</f>
        <v/>
      </c>
      <c r="T304" s="17" t="inlineStr">
        <is>
          <t>skip/offer registers; named justification PDFs</t>
        </is>
      </c>
    </row>
    <row r="305">
      <c r="A305" s="21">
        <f>'Src_Skips'!A305</f>
        <v/>
      </c>
      <c r="B305" s="21">
        <f>'Src_Skips'!B305</f>
        <v/>
      </c>
      <c r="C305" s="21">
        <f>'Src_Skips'!C305</f>
        <v/>
      </c>
      <c r="D305" s="21">
        <f>'Src_Skips'!D305</f>
        <v/>
      </c>
      <c r="E305" s="21">
        <f>IFERROR(INDEX('Src_Applicants'!$D$6:$D$2915,MATCH(D305,'Src_Applicants'!$A$6:$A$2915,0))&amp;" "&amp;INDEX('Src_Applicants'!$C$6:$C$2915,MATCH(D305,'Src_Applicants'!$A$6:$A$2915,0)),"NOT FOUND")</f>
        <v/>
      </c>
      <c r="F305" s="21">
        <f>'Src_Skips'!F305</f>
        <v/>
      </c>
      <c r="G305" s="21">
        <f>'Src_Skips'!G305</f>
        <v/>
      </c>
      <c r="H305" s="21">
        <f>'Src_Skips'!I305</f>
        <v/>
      </c>
      <c r="I305" s="21">
        <f>'Src_Skips'!K305</f>
        <v/>
      </c>
      <c r="J305" s="21">
        <f>IF(COUNTIFS('Evidence Register'!$P$6:$P$13,D305&amp;"|"&amp;TEXT(C305,"YYYY-MM-DD"),'Evidence Register'!$A$6:$A$13,"Skip file")&gt;0,"Y","N")</f>
        <v/>
      </c>
      <c r="K305" s="21">
        <f>IF(J305="Y",INDEX('Evidence Register'!$C$6:$C$13,MATCH(D305&amp;"|"&amp;TEXT(C305,"YYYY-MM-DD"),'Evidence Register'!$P$6:$P$13,0)),"")</f>
        <v/>
      </c>
      <c r="L305" s="21">
        <f>IF(J305="Y",INDEX('Evidence Register'!$E$6:$E$13,MATCH(D305&amp;"|"&amp;TEXT(C305,"YYYY-MM-DD"),'Evidence Register'!$P$6:$P$13,0)),"")</f>
        <v/>
      </c>
      <c r="M305" s="21">
        <f>IF(J305="Y",INDEX('Evidence Register'!$F$6:$F$13,MATCH(D305&amp;"|"&amp;TEXT(C305,"YYYY-MM-DD"),'Evidence Register'!$P$6:$P$13,0)),"")</f>
        <v/>
      </c>
      <c r="N305" s="21">
        <f>IF(J305="Y",INDEX('Evidence Register'!$G$6:$G$13,MATCH(D305&amp;"|"&amp;TEXT(C305,"YYYY-MM-DD"),'Evidence Register'!$P$6:$P$13,0)),"")</f>
        <v/>
      </c>
      <c r="O305" s="21">
        <f>IF(J305="Y",INDEX('Evidence Register'!$H$6:$H$13,MATCH(D305&amp;"|"&amp;TEXT(C305,"YYYY-MM-DD"),'Evidence Register'!$P$6:$P$13,0)),"")</f>
        <v/>
      </c>
      <c r="P305" s="21">
        <f>IF(J305="Y",INDEX('Evidence Register'!$I$6:$I$13,MATCH(D305&amp;"|"&amp;TEXT(C305,"YYYY-MM-DD"),'Evidence Register'!$P$6:$P$13,0)),"")</f>
        <v/>
      </c>
      <c r="Q305" s="21">
        <f>IF(COUNTIF('Src_Offers'!$A$6:$A$1138,B305)=1,"FOUND","MISSING")</f>
        <v/>
      </c>
      <c r="R305" s="21">
        <f>IF(J305="N","NOT TESTED",IF(AND(C305=L305,F305=M305,G305=N305,H305=O305),"MATCH","MISMATCH"))</f>
        <v/>
      </c>
      <c r="S305" s="21">
        <f>IF(J305="N","NOT INDEPENDENTLY VERIFIED - PDF NOT SUPPLIED",IF(P305="N","FAIL - COVER SHEET ONLY",IF(OR(Q305="MISSING",R305="MISMATCH"),"EXCEPTION - SUPPORT PRESENT / EVENT INTEGRITY","PASS - SUPPORT VERIFIED")))</f>
        <v/>
      </c>
      <c r="T305" s="21" t="inlineStr">
        <is>
          <t>skip/offer registers; named justification PDFs</t>
        </is>
      </c>
    </row>
    <row r="306">
      <c r="A306" s="17">
        <f>'Src_Skips'!A306</f>
        <v/>
      </c>
      <c r="B306" s="17">
        <f>'Src_Skips'!B306</f>
        <v/>
      </c>
      <c r="C306" s="17">
        <f>'Src_Skips'!C306</f>
        <v/>
      </c>
      <c r="D306" s="17">
        <f>'Src_Skips'!D306</f>
        <v/>
      </c>
      <c r="E306" s="17">
        <f>IFERROR(INDEX('Src_Applicants'!$D$6:$D$2915,MATCH(D306,'Src_Applicants'!$A$6:$A$2915,0))&amp;" "&amp;INDEX('Src_Applicants'!$C$6:$C$2915,MATCH(D306,'Src_Applicants'!$A$6:$A$2915,0)),"NOT FOUND")</f>
        <v/>
      </c>
      <c r="F306" s="17">
        <f>'Src_Skips'!F306</f>
        <v/>
      </c>
      <c r="G306" s="17">
        <f>'Src_Skips'!G306</f>
        <v/>
      </c>
      <c r="H306" s="17">
        <f>'Src_Skips'!I306</f>
        <v/>
      </c>
      <c r="I306" s="17">
        <f>'Src_Skips'!K306</f>
        <v/>
      </c>
      <c r="J306" s="17">
        <f>IF(COUNTIFS('Evidence Register'!$P$6:$P$13,D306&amp;"|"&amp;TEXT(C306,"YYYY-MM-DD"),'Evidence Register'!$A$6:$A$13,"Skip file")&gt;0,"Y","N")</f>
        <v/>
      </c>
      <c r="K306" s="17">
        <f>IF(J306="Y",INDEX('Evidence Register'!$C$6:$C$13,MATCH(D306&amp;"|"&amp;TEXT(C306,"YYYY-MM-DD"),'Evidence Register'!$P$6:$P$13,0)),"")</f>
        <v/>
      </c>
      <c r="L306" s="17">
        <f>IF(J306="Y",INDEX('Evidence Register'!$E$6:$E$13,MATCH(D306&amp;"|"&amp;TEXT(C306,"YYYY-MM-DD"),'Evidence Register'!$P$6:$P$13,0)),"")</f>
        <v/>
      </c>
      <c r="M306" s="17">
        <f>IF(J306="Y",INDEX('Evidence Register'!$F$6:$F$13,MATCH(D306&amp;"|"&amp;TEXT(C306,"YYYY-MM-DD"),'Evidence Register'!$P$6:$P$13,0)),"")</f>
        <v/>
      </c>
      <c r="N306" s="17">
        <f>IF(J306="Y",INDEX('Evidence Register'!$G$6:$G$13,MATCH(D306&amp;"|"&amp;TEXT(C306,"YYYY-MM-DD"),'Evidence Register'!$P$6:$P$13,0)),"")</f>
        <v/>
      </c>
      <c r="O306" s="17">
        <f>IF(J306="Y",INDEX('Evidence Register'!$H$6:$H$13,MATCH(D306&amp;"|"&amp;TEXT(C306,"YYYY-MM-DD"),'Evidence Register'!$P$6:$P$13,0)),"")</f>
        <v/>
      </c>
      <c r="P306" s="17">
        <f>IF(J306="Y",INDEX('Evidence Register'!$I$6:$I$13,MATCH(D306&amp;"|"&amp;TEXT(C306,"YYYY-MM-DD"),'Evidence Register'!$P$6:$P$13,0)),"")</f>
        <v/>
      </c>
      <c r="Q306" s="17">
        <f>IF(COUNTIF('Src_Offers'!$A$6:$A$1138,B306)=1,"FOUND","MISSING")</f>
        <v/>
      </c>
      <c r="R306" s="17">
        <f>IF(J306="N","NOT TESTED",IF(AND(C306=L306,F306=M306,G306=N306,H306=O306),"MATCH","MISMATCH"))</f>
        <v/>
      </c>
      <c r="S306" s="17">
        <f>IF(J306="N","NOT INDEPENDENTLY VERIFIED - PDF NOT SUPPLIED",IF(P306="N","FAIL - COVER SHEET ONLY",IF(OR(Q306="MISSING",R306="MISMATCH"),"EXCEPTION - SUPPORT PRESENT / EVENT INTEGRITY","PASS - SUPPORT VERIFIED")))</f>
        <v/>
      </c>
      <c r="T306" s="17" t="inlineStr">
        <is>
          <t>skip/offer registers; named justification PDFs</t>
        </is>
      </c>
    </row>
    <row r="307">
      <c r="A307" s="21">
        <f>'Src_Skips'!A307</f>
        <v/>
      </c>
      <c r="B307" s="21">
        <f>'Src_Skips'!B307</f>
        <v/>
      </c>
      <c r="C307" s="21">
        <f>'Src_Skips'!C307</f>
        <v/>
      </c>
      <c r="D307" s="21">
        <f>'Src_Skips'!D307</f>
        <v/>
      </c>
      <c r="E307" s="21">
        <f>IFERROR(INDEX('Src_Applicants'!$D$6:$D$2915,MATCH(D307,'Src_Applicants'!$A$6:$A$2915,0))&amp;" "&amp;INDEX('Src_Applicants'!$C$6:$C$2915,MATCH(D307,'Src_Applicants'!$A$6:$A$2915,0)),"NOT FOUND")</f>
        <v/>
      </c>
      <c r="F307" s="21">
        <f>'Src_Skips'!F307</f>
        <v/>
      </c>
      <c r="G307" s="21">
        <f>'Src_Skips'!G307</f>
        <v/>
      </c>
      <c r="H307" s="21">
        <f>'Src_Skips'!I307</f>
        <v/>
      </c>
      <c r="I307" s="21">
        <f>'Src_Skips'!K307</f>
        <v/>
      </c>
      <c r="J307" s="21">
        <f>IF(COUNTIFS('Evidence Register'!$P$6:$P$13,D307&amp;"|"&amp;TEXT(C307,"YYYY-MM-DD"),'Evidence Register'!$A$6:$A$13,"Skip file")&gt;0,"Y","N")</f>
        <v/>
      </c>
      <c r="K307" s="21">
        <f>IF(J307="Y",INDEX('Evidence Register'!$C$6:$C$13,MATCH(D307&amp;"|"&amp;TEXT(C307,"YYYY-MM-DD"),'Evidence Register'!$P$6:$P$13,0)),"")</f>
        <v/>
      </c>
      <c r="L307" s="21">
        <f>IF(J307="Y",INDEX('Evidence Register'!$E$6:$E$13,MATCH(D307&amp;"|"&amp;TEXT(C307,"YYYY-MM-DD"),'Evidence Register'!$P$6:$P$13,0)),"")</f>
        <v/>
      </c>
      <c r="M307" s="21">
        <f>IF(J307="Y",INDEX('Evidence Register'!$F$6:$F$13,MATCH(D307&amp;"|"&amp;TEXT(C307,"YYYY-MM-DD"),'Evidence Register'!$P$6:$P$13,0)),"")</f>
        <v/>
      </c>
      <c r="N307" s="21">
        <f>IF(J307="Y",INDEX('Evidence Register'!$G$6:$G$13,MATCH(D307&amp;"|"&amp;TEXT(C307,"YYYY-MM-DD"),'Evidence Register'!$P$6:$P$13,0)),"")</f>
        <v/>
      </c>
      <c r="O307" s="21">
        <f>IF(J307="Y",INDEX('Evidence Register'!$H$6:$H$13,MATCH(D307&amp;"|"&amp;TEXT(C307,"YYYY-MM-DD"),'Evidence Register'!$P$6:$P$13,0)),"")</f>
        <v/>
      </c>
      <c r="P307" s="21">
        <f>IF(J307="Y",INDEX('Evidence Register'!$I$6:$I$13,MATCH(D307&amp;"|"&amp;TEXT(C307,"YYYY-MM-DD"),'Evidence Register'!$P$6:$P$13,0)),"")</f>
        <v/>
      </c>
      <c r="Q307" s="21">
        <f>IF(COUNTIF('Src_Offers'!$A$6:$A$1138,B307)=1,"FOUND","MISSING")</f>
        <v/>
      </c>
      <c r="R307" s="21">
        <f>IF(J307="N","NOT TESTED",IF(AND(C307=L307,F307=M307,G307=N307,H307=O307),"MATCH","MISMATCH"))</f>
        <v/>
      </c>
      <c r="S307" s="21">
        <f>IF(J307="N","NOT INDEPENDENTLY VERIFIED - PDF NOT SUPPLIED",IF(P307="N","FAIL - COVER SHEET ONLY",IF(OR(Q307="MISSING",R307="MISMATCH"),"EXCEPTION - SUPPORT PRESENT / EVENT INTEGRITY","PASS - SUPPORT VERIFIED")))</f>
        <v/>
      </c>
      <c r="T307" s="21" t="inlineStr">
        <is>
          <t>skip/offer registers; named justification PDFs</t>
        </is>
      </c>
    </row>
    <row r="308">
      <c r="A308" s="17">
        <f>'Src_Skips'!A308</f>
        <v/>
      </c>
      <c r="B308" s="17">
        <f>'Src_Skips'!B308</f>
        <v/>
      </c>
      <c r="C308" s="17">
        <f>'Src_Skips'!C308</f>
        <v/>
      </c>
      <c r="D308" s="17">
        <f>'Src_Skips'!D308</f>
        <v/>
      </c>
      <c r="E308" s="17">
        <f>IFERROR(INDEX('Src_Applicants'!$D$6:$D$2915,MATCH(D308,'Src_Applicants'!$A$6:$A$2915,0))&amp;" "&amp;INDEX('Src_Applicants'!$C$6:$C$2915,MATCH(D308,'Src_Applicants'!$A$6:$A$2915,0)),"NOT FOUND")</f>
        <v/>
      </c>
      <c r="F308" s="17">
        <f>'Src_Skips'!F308</f>
        <v/>
      </c>
      <c r="G308" s="17">
        <f>'Src_Skips'!G308</f>
        <v/>
      </c>
      <c r="H308" s="17">
        <f>'Src_Skips'!I308</f>
        <v/>
      </c>
      <c r="I308" s="17">
        <f>'Src_Skips'!K308</f>
        <v/>
      </c>
      <c r="J308" s="17">
        <f>IF(COUNTIFS('Evidence Register'!$P$6:$P$13,D308&amp;"|"&amp;TEXT(C308,"YYYY-MM-DD"),'Evidence Register'!$A$6:$A$13,"Skip file")&gt;0,"Y","N")</f>
        <v/>
      </c>
      <c r="K308" s="17">
        <f>IF(J308="Y",INDEX('Evidence Register'!$C$6:$C$13,MATCH(D308&amp;"|"&amp;TEXT(C308,"YYYY-MM-DD"),'Evidence Register'!$P$6:$P$13,0)),"")</f>
        <v/>
      </c>
      <c r="L308" s="17">
        <f>IF(J308="Y",INDEX('Evidence Register'!$E$6:$E$13,MATCH(D308&amp;"|"&amp;TEXT(C308,"YYYY-MM-DD"),'Evidence Register'!$P$6:$P$13,0)),"")</f>
        <v/>
      </c>
      <c r="M308" s="17">
        <f>IF(J308="Y",INDEX('Evidence Register'!$F$6:$F$13,MATCH(D308&amp;"|"&amp;TEXT(C308,"YYYY-MM-DD"),'Evidence Register'!$P$6:$P$13,0)),"")</f>
        <v/>
      </c>
      <c r="N308" s="17">
        <f>IF(J308="Y",INDEX('Evidence Register'!$G$6:$G$13,MATCH(D308&amp;"|"&amp;TEXT(C308,"YYYY-MM-DD"),'Evidence Register'!$P$6:$P$13,0)),"")</f>
        <v/>
      </c>
      <c r="O308" s="17">
        <f>IF(J308="Y",INDEX('Evidence Register'!$H$6:$H$13,MATCH(D308&amp;"|"&amp;TEXT(C308,"YYYY-MM-DD"),'Evidence Register'!$P$6:$P$13,0)),"")</f>
        <v/>
      </c>
      <c r="P308" s="17">
        <f>IF(J308="Y",INDEX('Evidence Register'!$I$6:$I$13,MATCH(D308&amp;"|"&amp;TEXT(C308,"YYYY-MM-DD"),'Evidence Register'!$P$6:$P$13,0)),"")</f>
        <v/>
      </c>
      <c r="Q308" s="17">
        <f>IF(COUNTIF('Src_Offers'!$A$6:$A$1138,B308)=1,"FOUND","MISSING")</f>
        <v/>
      </c>
      <c r="R308" s="17">
        <f>IF(J308="N","NOT TESTED",IF(AND(C308=L308,F308=M308,G308=N308,H308=O308),"MATCH","MISMATCH"))</f>
        <v/>
      </c>
      <c r="S308" s="17">
        <f>IF(J308="N","NOT INDEPENDENTLY VERIFIED - PDF NOT SUPPLIED",IF(P308="N","FAIL - COVER SHEET ONLY",IF(OR(Q308="MISSING",R308="MISMATCH"),"EXCEPTION - SUPPORT PRESENT / EVENT INTEGRITY","PASS - SUPPORT VERIFIED")))</f>
        <v/>
      </c>
      <c r="T308" s="17" t="inlineStr">
        <is>
          <t>skip/offer registers; named justification PDFs</t>
        </is>
      </c>
    </row>
    <row r="309">
      <c r="A309" s="21">
        <f>'Src_Skips'!A309</f>
        <v/>
      </c>
      <c r="B309" s="21">
        <f>'Src_Skips'!B309</f>
        <v/>
      </c>
      <c r="C309" s="21">
        <f>'Src_Skips'!C309</f>
        <v/>
      </c>
      <c r="D309" s="21">
        <f>'Src_Skips'!D309</f>
        <v/>
      </c>
      <c r="E309" s="21">
        <f>IFERROR(INDEX('Src_Applicants'!$D$6:$D$2915,MATCH(D309,'Src_Applicants'!$A$6:$A$2915,0))&amp;" "&amp;INDEX('Src_Applicants'!$C$6:$C$2915,MATCH(D309,'Src_Applicants'!$A$6:$A$2915,0)),"NOT FOUND")</f>
        <v/>
      </c>
      <c r="F309" s="21">
        <f>'Src_Skips'!F309</f>
        <v/>
      </c>
      <c r="G309" s="21">
        <f>'Src_Skips'!G309</f>
        <v/>
      </c>
      <c r="H309" s="21">
        <f>'Src_Skips'!I309</f>
        <v/>
      </c>
      <c r="I309" s="21">
        <f>'Src_Skips'!K309</f>
        <v/>
      </c>
      <c r="J309" s="21">
        <f>IF(COUNTIFS('Evidence Register'!$P$6:$P$13,D309&amp;"|"&amp;TEXT(C309,"YYYY-MM-DD"),'Evidence Register'!$A$6:$A$13,"Skip file")&gt;0,"Y","N")</f>
        <v/>
      </c>
      <c r="K309" s="21">
        <f>IF(J309="Y",INDEX('Evidence Register'!$C$6:$C$13,MATCH(D309&amp;"|"&amp;TEXT(C309,"YYYY-MM-DD"),'Evidence Register'!$P$6:$P$13,0)),"")</f>
        <v/>
      </c>
      <c r="L309" s="21">
        <f>IF(J309="Y",INDEX('Evidence Register'!$E$6:$E$13,MATCH(D309&amp;"|"&amp;TEXT(C309,"YYYY-MM-DD"),'Evidence Register'!$P$6:$P$13,0)),"")</f>
        <v/>
      </c>
      <c r="M309" s="21">
        <f>IF(J309="Y",INDEX('Evidence Register'!$F$6:$F$13,MATCH(D309&amp;"|"&amp;TEXT(C309,"YYYY-MM-DD"),'Evidence Register'!$P$6:$P$13,0)),"")</f>
        <v/>
      </c>
      <c r="N309" s="21">
        <f>IF(J309="Y",INDEX('Evidence Register'!$G$6:$G$13,MATCH(D309&amp;"|"&amp;TEXT(C309,"YYYY-MM-DD"),'Evidence Register'!$P$6:$P$13,0)),"")</f>
        <v/>
      </c>
      <c r="O309" s="21">
        <f>IF(J309="Y",INDEX('Evidence Register'!$H$6:$H$13,MATCH(D309&amp;"|"&amp;TEXT(C309,"YYYY-MM-DD"),'Evidence Register'!$P$6:$P$13,0)),"")</f>
        <v/>
      </c>
      <c r="P309" s="21">
        <f>IF(J309="Y",INDEX('Evidence Register'!$I$6:$I$13,MATCH(D309&amp;"|"&amp;TEXT(C309,"YYYY-MM-DD"),'Evidence Register'!$P$6:$P$13,0)),"")</f>
        <v/>
      </c>
      <c r="Q309" s="21">
        <f>IF(COUNTIF('Src_Offers'!$A$6:$A$1138,B309)=1,"FOUND","MISSING")</f>
        <v/>
      </c>
      <c r="R309" s="21">
        <f>IF(J309="N","NOT TESTED",IF(AND(C309=L309,F309=M309,G309=N309,H309=O309),"MATCH","MISMATCH"))</f>
        <v/>
      </c>
      <c r="S309" s="21">
        <f>IF(J309="N","NOT INDEPENDENTLY VERIFIED - PDF NOT SUPPLIED",IF(P309="N","FAIL - COVER SHEET ONLY",IF(OR(Q309="MISSING",R309="MISMATCH"),"EXCEPTION - SUPPORT PRESENT / EVENT INTEGRITY","PASS - SUPPORT VERIFIED")))</f>
        <v/>
      </c>
      <c r="T309" s="21" t="inlineStr">
        <is>
          <t>skip/offer registers; named justification PDFs</t>
        </is>
      </c>
    </row>
    <row r="310">
      <c r="A310" s="17">
        <f>'Src_Skips'!A310</f>
        <v/>
      </c>
      <c r="B310" s="17">
        <f>'Src_Skips'!B310</f>
        <v/>
      </c>
      <c r="C310" s="17">
        <f>'Src_Skips'!C310</f>
        <v/>
      </c>
      <c r="D310" s="17">
        <f>'Src_Skips'!D310</f>
        <v/>
      </c>
      <c r="E310" s="17">
        <f>IFERROR(INDEX('Src_Applicants'!$D$6:$D$2915,MATCH(D310,'Src_Applicants'!$A$6:$A$2915,0))&amp;" "&amp;INDEX('Src_Applicants'!$C$6:$C$2915,MATCH(D310,'Src_Applicants'!$A$6:$A$2915,0)),"NOT FOUND")</f>
        <v/>
      </c>
      <c r="F310" s="17">
        <f>'Src_Skips'!F310</f>
        <v/>
      </c>
      <c r="G310" s="17">
        <f>'Src_Skips'!G310</f>
        <v/>
      </c>
      <c r="H310" s="17">
        <f>'Src_Skips'!I310</f>
        <v/>
      </c>
      <c r="I310" s="17">
        <f>'Src_Skips'!K310</f>
        <v/>
      </c>
      <c r="J310" s="17">
        <f>IF(COUNTIFS('Evidence Register'!$P$6:$P$13,D310&amp;"|"&amp;TEXT(C310,"YYYY-MM-DD"),'Evidence Register'!$A$6:$A$13,"Skip file")&gt;0,"Y","N")</f>
        <v/>
      </c>
      <c r="K310" s="17">
        <f>IF(J310="Y",INDEX('Evidence Register'!$C$6:$C$13,MATCH(D310&amp;"|"&amp;TEXT(C310,"YYYY-MM-DD"),'Evidence Register'!$P$6:$P$13,0)),"")</f>
        <v/>
      </c>
      <c r="L310" s="17">
        <f>IF(J310="Y",INDEX('Evidence Register'!$E$6:$E$13,MATCH(D310&amp;"|"&amp;TEXT(C310,"YYYY-MM-DD"),'Evidence Register'!$P$6:$P$13,0)),"")</f>
        <v/>
      </c>
      <c r="M310" s="17">
        <f>IF(J310="Y",INDEX('Evidence Register'!$F$6:$F$13,MATCH(D310&amp;"|"&amp;TEXT(C310,"YYYY-MM-DD"),'Evidence Register'!$P$6:$P$13,0)),"")</f>
        <v/>
      </c>
      <c r="N310" s="17">
        <f>IF(J310="Y",INDEX('Evidence Register'!$G$6:$G$13,MATCH(D310&amp;"|"&amp;TEXT(C310,"YYYY-MM-DD"),'Evidence Register'!$P$6:$P$13,0)),"")</f>
        <v/>
      </c>
      <c r="O310" s="17">
        <f>IF(J310="Y",INDEX('Evidence Register'!$H$6:$H$13,MATCH(D310&amp;"|"&amp;TEXT(C310,"YYYY-MM-DD"),'Evidence Register'!$P$6:$P$13,0)),"")</f>
        <v/>
      </c>
      <c r="P310" s="17">
        <f>IF(J310="Y",INDEX('Evidence Register'!$I$6:$I$13,MATCH(D310&amp;"|"&amp;TEXT(C310,"YYYY-MM-DD"),'Evidence Register'!$P$6:$P$13,0)),"")</f>
        <v/>
      </c>
      <c r="Q310" s="17">
        <f>IF(COUNTIF('Src_Offers'!$A$6:$A$1138,B310)=1,"FOUND","MISSING")</f>
        <v/>
      </c>
      <c r="R310" s="17">
        <f>IF(J310="N","NOT TESTED",IF(AND(C310=L310,F310=M310,G310=N310,H310=O310),"MATCH","MISMATCH"))</f>
        <v/>
      </c>
      <c r="S310" s="17">
        <f>IF(J310="N","NOT INDEPENDENTLY VERIFIED - PDF NOT SUPPLIED",IF(P310="N","FAIL - COVER SHEET ONLY",IF(OR(Q310="MISSING",R310="MISMATCH"),"EXCEPTION - SUPPORT PRESENT / EVENT INTEGRITY","PASS - SUPPORT VERIFIED")))</f>
        <v/>
      </c>
      <c r="T310" s="17" t="inlineStr">
        <is>
          <t>skip/offer registers; named justification PDFs</t>
        </is>
      </c>
    </row>
    <row r="311">
      <c r="A311" s="21">
        <f>'Src_Skips'!A311</f>
        <v/>
      </c>
      <c r="B311" s="21">
        <f>'Src_Skips'!B311</f>
        <v/>
      </c>
      <c r="C311" s="21">
        <f>'Src_Skips'!C311</f>
        <v/>
      </c>
      <c r="D311" s="21">
        <f>'Src_Skips'!D311</f>
        <v/>
      </c>
      <c r="E311" s="21">
        <f>IFERROR(INDEX('Src_Applicants'!$D$6:$D$2915,MATCH(D311,'Src_Applicants'!$A$6:$A$2915,0))&amp;" "&amp;INDEX('Src_Applicants'!$C$6:$C$2915,MATCH(D311,'Src_Applicants'!$A$6:$A$2915,0)),"NOT FOUND")</f>
        <v/>
      </c>
      <c r="F311" s="21">
        <f>'Src_Skips'!F311</f>
        <v/>
      </c>
      <c r="G311" s="21">
        <f>'Src_Skips'!G311</f>
        <v/>
      </c>
      <c r="H311" s="21">
        <f>'Src_Skips'!I311</f>
        <v/>
      </c>
      <c r="I311" s="21">
        <f>'Src_Skips'!K311</f>
        <v/>
      </c>
      <c r="J311" s="21">
        <f>IF(COUNTIFS('Evidence Register'!$P$6:$P$13,D311&amp;"|"&amp;TEXT(C311,"YYYY-MM-DD"),'Evidence Register'!$A$6:$A$13,"Skip file")&gt;0,"Y","N")</f>
        <v/>
      </c>
      <c r="K311" s="21">
        <f>IF(J311="Y",INDEX('Evidence Register'!$C$6:$C$13,MATCH(D311&amp;"|"&amp;TEXT(C311,"YYYY-MM-DD"),'Evidence Register'!$P$6:$P$13,0)),"")</f>
        <v/>
      </c>
      <c r="L311" s="21">
        <f>IF(J311="Y",INDEX('Evidence Register'!$E$6:$E$13,MATCH(D311&amp;"|"&amp;TEXT(C311,"YYYY-MM-DD"),'Evidence Register'!$P$6:$P$13,0)),"")</f>
        <v/>
      </c>
      <c r="M311" s="21">
        <f>IF(J311="Y",INDEX('Evidence Register'!$F$6:$F$13,MATCH(D311&amp;"|"&amp;TEXT(C311,"YYYY-MM-DD"),'Evidence Register'!$P$6:$P$13,0)),"")</f>
        <v/>
      </c>
      <c r="N311" s="21">
        <f>IF(J311="Y",INDEX('Evidence Register'!$G$6:$G$13,MATCH(D311&amp;"|"&amp;TEXT(C311,"YYYY-MM-DD"),'Evidence Register'!$P$6:$P$13,0)),"")</f>
        <v/>
      </c>
      <c r="O311" s="21">
        <f>IF(J311="Y",INDEX('Evidence Register'!$H$6:$H$13,MATCH(D311&amp;"|"&amp;TEXT(C311,"YYYY-MM-DD"),'Evidence Register'!$P$6:$P$13,0)),"")</f>
        <v/>
      </c>
      <c r="P311" s="21">
        <f>IF(J311="Y",INDEX('Evidence Register'!$I$6:$I$13,MATCH(D311&amp;"|"&amp;TEXT(C311,"YYYY-MM-DD"),'Evidence Register'!$P$6:$P$13,0)),"")</f>
        <v/>
      </c>
      <c r="Q311" s="21">
        <f>IF(COUNTIF('Src_Offers'!$A$6:$A$1138,B311)=1,"FOUND","MISSING")</f>
        <v/>
      </c>
      <c r="R311" s="21">
        <f>IF(J311="N","NOT TESTED",IF(AND(C311=L311,F311=M311,G311=N311,H311=O311),"MATCH","MISMATCH"))</f>
        <v/>
      </c>
      <c r="S311" s="21">
        <f>IF(J311="N","NOT INDEPENDENTLY VERIFIED - PDF NOT SUPPLIED",IF(P311="N","FAIL - COVER SHEET ONLY",IF(OR(Q311="MISSING",R311="MISMATCH"),"EXCEPTION - SUPPORT PRESENT / EVENT INTEGRITY","PASS - SUPPORT VERIFIED")))</f>
        <v/>
      </c>
      <c r="T311" s="21" t="inlineStr">
        <is>
          <t>skip/offer registers; named justification PDFs</t>
        </is>
      </c>
    </row>
    <row r="312">
      <c r="A312" s="17">
        <f>'Src_Skips'!A312</f>
        <v/>
      </c>
      <c r="B312" s="17">
        <f>'Src_Skips'!B312</f>
        <v/>
      </c>
      <c r="C312" s="17">
        <f>'Src_Skips'!C312</f>
        <v/>
      </c>
      <c r="D312" s="17">
        <f>'Src_Skips'!D312</f>
        <v/>
      </c>
      <c r="E312" s="17">
        <f>IFERROR(INDEX('Src_Applicants'!$D$6:$D$2915,MATCH(D312,'Src_Applicants'!$A$6:$A$2915,0))&amp;" "&amp;INDEX('Src_Applicants'!$C$6:$C$2915,MATCH(D312,'Src_Applicants'!$A$6:$A$2915,0)),"NOT FOUND")</f>
        <v/>
      </c>
      <c r="F312" s="17">
        <f>'Src_Skips'!F312</f>
        <v/>
      </c>
      <c r="G312" s="17">
        <f>'Src_Skips'!G312</f>
        <v/>
      </c>
      <c r="H312" s="17">
        <f>'Src_Skips'!I312</f>
        <v/>
      </c>
      <c r="I312" s="17">
        <f>'Src_Skips'!K312</f>
        <v/>
      </c>
      <c r="J312" s="17">
        <f>IF(COUNTIFS('Evidence Register'!$P$6:$P$13,D312&amp;"|"&amp;TEXT(C312,"YYYY-MM-DD"),'Evidence Register'!$A$6:$A$13,"Skip file")&gt;0,"Y","N")</f>
        <v/>
      </c>
      <c r="K312" s="17">
        <f>IF(J312="Y",INDEX('Evidence Register'!$C$6:$C$13,MATCH(D312&amp;"|"&amp;TEXT(C312,"YYYY-MM-DD"),'Evidence Register'!$P$6:$P$13,0)),"")</f>
        <v/>
      </c>
      <c r="L312" s="17">
        <f>IF(J312="Y",INDEX('Evidence Register'!$E$6:$E$13,MATCH(D312&amp;"|"&amp;TEXT(C312,"YYYY-MM-DD"),'Evidence Register'!$P$6:$P$13,0)),"")</f>
        <v/>
      </c>
      <c r="M312" s="17">
        <f>IF(J312="Y",INDEX('Evidence Register'!$F$6:$F$13,MATCH(D312&amp;"|"&amp;TEXT(C312,"YYYY-MM-DD"),'Evidence Register'!$P$6:$P$13,0)),"")</f>
        <v/>
      </c>
      <c r="N312" s="17">
        <f>IF(J312="Y",INDEX('Evidence Register'!$G$6:$G$13,MATCH(D312&amp;"|"&amp;TEXT(C312,"YYYY-MM-DD"),'Evidence Register'!$P$6:$P$13,0)),"")</f>
        <v/>
      </c>
      <c r="O312" s="17">
        <f>IF(J312="Y",INDEX('Evidence Register'!$H$6:$H$13,MATCH(D312&amp;"|"&amp;TEXT(C312,"YYYY-MM-DD"),'Evidence Register'!$P$6:$P$13,0)),"")</f>
        <v/>
      </c>
      <c r="P312" s="17">
        <f>IF(J312="Y",INDEX('Evidence Register'!$I$6:$I$13,MATCH(D312&amp;"|"&amp;TEXT(C312,"YYYY-MM-DD"),'Evidence Register'!$P$6:$P$13,0)),"")</f>
        <v/>
      </c>
      <c r="Q312" s="17">
        <f>IF(COUNTIF('Src_Offers'!$A$6:$A$1138,B312)=1,"FOUND","MISSING")</f>
        <v/>
      </c>
      <c r="R312" s="17">
        <f>IF(J312="N","NOT TESTED",IF(AND(C312=L312,F312=M312,G312=N312,H312=O312),"MATCH","MISMATCH"))</f>
        <v/>
      </c>
      <c r="S312" s="17">
        <f>IF(J312="N","NOT INDEPENDENTLY VERIFIED - PDF NOT SUPPLIED",IF(P312="N","FAIL - COVER SHEET ONLY",IF(OR(Q312="MISSING",R312="MISMATCH"),"EXCEPTION - SUPPORT PRESENT / EVENT INTEGRITY","PASS - SUPPORT VERIFIED")))</f>
        <v/>
      </c>
      <c r="T312" s="17" t="inlineStr">
        <is>
          <t>skip/offer registers; named justification PDFs</t>
        </is>
      </c>
    </row>
    <row r="313">
      <c r="A313" s="21">
        <f>'Src_Skips'!A313</f>
        <v/>
      </c>
      <c r="B313" s="21">
        <f>'Src_Skips'!B313</f>
        <v/>
      </c>
      <c r="C313" s="21">
        <f>'Src_Skips'!C313</f>
        <v/>
      </c>
      <c r="D313" s="21">
        <f>'Src_Skips'!D313</f>
        <v/>
      </c>
      <c r="E313" s="21">
        <f>IFERROR(INDEX('Src_Applicants'!$D$6:$D$2915,MATCH(D313,'Src_Applicants'!$A$6:$A$2915,0))&amp;" "&amp;INDEX('Src_Applicants'!$C$6:$C$2915,MATCH(D313,'Src_Applicants'!$A$6:$A$2915,0)),"NOT FOUND")</f>
        <v/>
      </c>
      <c r="F313" s="21">
        <f>'Src_Skips'!F313</f>
        <v/>
      </c>
      <c r="G313" s="21">
        <f>'Src_Skips'!G313</f>
        <v/>
      </c>
      <c r="H313" s="21">
        <f>'Src_Skips'!I313</f>
        <v/>
      </c>
      <c r="I313" s="21">
        <f>'Src_Skips'!K313</f>
        <v/>
      </c>
      <c r="J313" s="21">
        <f>IF(COUNTIFS('Evidence Register'!$P$6:$P$13,D313&amp;"|"&amp;TEXT(C313,"YYYY-MM-DD"),'Evidence Register'!$A$6:$A$13,"Skip file")&gt;0,"Y","N")</f>
        <v/>
      </c>
      <c r="K313" s="21">
        <f>IF(J313="Y",INDEX('Evidence Register'!$C$6:$C$13,MATCH(D313&amp;"|"&amp;TEXT(C313,"YYYY-MM-DD"),'Evidence Register'!$P$6:$P$13,0)),"")</f>
        <v/>
      </c>
      <c r="L313" s="21">
        <f>IF(J313="Y",INDEX('Evidence Register'!$E$6:$E$13,MATCH(D313&amp;"|"&amp;TEXT(C313,"YYYY-MM-DD"),'Evidence Register'!$P$6:$P$13,0)),"")</f>
        <v/>
      </c>
      <c r="M313" s="21">
        <f>IF(J313="Y",INDEX('Evidence Register'!$F$6:$F$13,MATCH(D313&amp;"|"&amp;TEXT(C313,"YYYY-MM-DD"),'Evidence Register'!$P$6:$P$13,0)),"")</f>
        <v/>
      </c>
      <c r="N313" s="21">
        <f>IF(J313="Y",INDEX('Evidence Register'!$G$6:$G$13,MATCH(D313&amp;"|"&amp;TEXT(C313,"YYYY-MM-DD"),'Evidence Register'!$P$6:$P$13,0)),"")</f>
        <v/>
      </c>
      <c r="O313" s="21">
        <f>IF(J313="Y",INDEX('Evidence Register'!$H$6:$H$13,MATCH(D313&amp;"|"&amp;TEXT(C313,"YYYY-MM-DD"),'Evidence Register'!$P$6:$P$13,0)),"")</f>
        <v/>
      </c>
      <c r="P313" s="21">
        <f>IF(J313="Y",INDEX('Evidence Register'!$I$6:$I$13,MATCH(D313&amp;"|"&amp;TEXT(C313,"YYYY-MM-DD"),'Evidence Register'!$P$6:$P$13,0)),"")</f>
        <v/>
      </c>
      <c r="Q313" s="21">
        <f>IF(COUNTIF('Src_Offers'!$A$6:$A$1138,B313)=1,"FOUND","MISSING")</f>
        <v/>
      </c>
      <c r="R313" s="21">
        <f>IF(J313="N","NOT TESTED",IF(AND(C313=L313,F313=M313,G313=N313,H313=O313),"MATCH","MISMATCH"))</f>
        <v/>
      </c>
      <c r="S313" s="21">
        <f>IF(J313="N","NOT INDEPENDENTLY VERIFIED - PDF NOT SUPPLIED",IF(P313="N","FAIL - COVER SHEET ONLY",IF(OR(Q313="MISSING",R313="MISMATCH"),"EXCEPTION - SUPPORT PRESENT / EVENT INTEGRITY","PASS - SUPPORT VERIFIED")))</f>
        <v/>
      </c>
      <c r="T313" s="21" t="inlineStr">
        <is>
          <t>skip/offer registers; named justification PDFs</t>
        </is>
      </c>
    </row>
    <row r="314">
      <c r="A314" s="17">
        <f>'Src_Skips'!A314</f>
        <v/>
      </c>
      <c r="B314" s="17">
        <f>'Src_Skips'!B314</f>
        <v/>
      </c>
      <c r="C314" s="17">
        <f>'Src_Skips'!C314</f>
        <v/>
      </c>
      <c r="D314" s="17">
        <f>'Src_Skips'!D314</f>
        <v/>
      </c>
      <c r="E314" s="17">
        <f>IFERROR(INDEX('Src_Applicants'!$D$6:$D$2915,MATCH(D314,'Src_Applicants'!$A$6:$A$2915,0))&amp;" "&amp;INDEX('Src_Applicants'!$C$6:$C$2915,MATCH(D314,'Src_Applicants'!$A$6:$A$2915,0)),"NOT FOUND")</f>
        <v/>
      </c>
      <c r="F314" s="17">
        <f>'Src_Skips'!F314</f>
        <v/>
      </c>
      <c r="G314" s="17">
        <f>'Src_Skips'!G314</f>
        <v/>
      </c>
      <c r="H314" s="17">
        <f>'Src_Skips'!I314</f>
        <v/>
      </c>
      <c r="I314" s="17">
        <f>'Src_Skips'!K314</f>
        <v/>
      </c>
      <c r="J314" s="17">
        <f>IF(COUNTIFS('Evidence Register'!$P$6:$P$13,D314&amp;"|"&amp;TEXT(C314,"YYYY-MM-DD"),'Evidence Register'!$A$6:$A$13,"Skip file")&gt;0,"Y","N")</f>
        <v/>
      </c>
      <c r="K314" s="17">
        <f>IF(J314="Y",INDEX('Evidence Register'!$C$6:$C$13,MATCH(D314&amp;"|"&amp;TEXT(C314,"YYYY-MM-DD"),'Evidence Register'!$P$6:$P$13,0)),"")</f>
        <v/>
      </c>
      <c r="L314" s="17">
        <f>IF(J314="Y",INDEX('Evidence Register'!$E$6:$E$13,MATCH(D314&amp;"|"&amp;TEXT(C314,"YYYY-MM-DD"),'Evidence Register'!$P$6:$P$13,0)),"")</f>
        <v/>
      </c>
      <c r="M314" s="17">
        <f>IF(J314="Y",INDEX('Evidence Register'!$F$6:$F$13,MATCH(D314&amp;"|"&amp;TEXT(C314,"YYYY-MM-DD"),'Evidence Register'!$P$6:$P$13,0)),"")</f>
        <v/>
      </c>
      <c r="N314" s="17">
        <f>IF(J314="Y",INDEX('Evidence Register'!$G$6:$G$13,MATCH(D314&amp;"|"&amp;TEXT(C314,"YYYY-MM-DD"),'Evidence Register'!$P$6:$P$13,0)),"")</f>
        <v/>
      </c>
      <c r="O314" s="17">
        <f>IF(J314="Y",INDEX('Evidence Register'!$H$6:$H$13,MATCH(D314&amp;"|"&amp;TEXT(C314,"YYYY-MM-DD"),'Evidence Register'!$P$6:$P$13,0)),"")</f>
        <v/>
      </c>
      <c r="P314" s="17">
        <f>IF(J314="Y",INDEX('Evidence Register'!$I$6:$I$13,MATCH(D314&amp;"|"&amp;TEXT(C314,"YYYY-MM-DD"),'Evidence Register'!$P$6:$P$13,0)),"")</f>
        <v/>
      </c>
      <c r="Q314" s="17">
        <f>IF(COUNTIF('Src_Offers'!$A$6:$A$1138,B314)=1,"FOUND","MISSING")</f>
        <v/>
      </c>
      <c r="R314" s="17">
        <f>IF(J314="N","NOT TESTED",IF(AND(C314=L314,F314=M314,G314=N314,H314=O314),"MATCH","MISMATCH"))</f>
        <v/>
      </c>
      <c r="S314" s="17">
        <f>IF(J314="N","NOT INDEPENDENTLY VERIFIED - PDF NOT SUPPLIED",IF(P314="N","FAIL - COVER SHEET ONLY",IF(OR(Q314="MISSING",R314="MISMATCH"),"EXCEPTION - SUPPORT PRESENT / EVENT INTEGRITY","PASS - SUPPORT VERIFIED")))</f>
        <v/>
      </c>
      <c r="T314" s="17" t="inlineStr">
        <is>
          <t>skip/offer registers; named justification PDFs</t>
        </is>
      </c>
    </row>
  </sheetData>
  <mergeCells count="3">
    <mergeCell ref="A1:T1"/>
    <mergeCell ref="A2:T2"/>
    <mergeCell ref="A3:T3"/>
  </mergeCells>
  <conditionalFormatting sqref="S6:S314">
    <cfRule type="expression" priority="1" dxfId="0">
      <formula>LEFT(S6,4)="FAIL"</formula>
    </cfRule>
    <cfRule type="expression" priority="2" dxfId="1">
      <formula>LEFT(S6,9)="EXCEPTION"</formula>
    </cfRule>
  </conditionalFormatting>
  <pageMargins left="0.25" right="0.25" top="0.4" bottom="0.4" header="0.5" footer="0.5"/>
  <pageSetup orientation="landscape" fitToHeight="0" fitToWidth="1"/>
  <headerFooter>
    <oddHeader/>
    <oddFooter>&amp;CPage &amp;P of &amp;N&amp;RChaldale Harbor District | 2026-08-01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tabColor rgb="00D4A73C"/>
    <outlinePr summaryBelow="1" summaryRight="1"/>
    <pageSetUpPr fitToPage="1"/>
  </sheetPr>
  <dimension ref="A1:L205"/>
  <sheetViews>
    <sheetView showGridLines="0" zoomScale="90" workbookViewId="0">
      <pane xSplit="4" ySplit="5" topLeftCell="E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3" customWidth="1" min="2" max="2"/>
    <col width="14" customWidth="1" min="3" max="3"/>
    <col width="23" customWidth="1" min="4" max="4"/>
    <col width="12" customWidth="1" min="5" max="5"/>
    <col width="12" customWidth="1" min="6" max="6"/>
    <col width="48" customWidth="1" min="7" max="7"/>
    <col width="18" customWidth="1" min="8" max="8"/>
    <col width="49" customWidth="1" min="9" max="9"/>
    <col width="17" customWidth="1" min="10" max="10"/>
    <col width="45" customWidth="1" min="11" max="11"/>
    <col width="45" customWidth="1" min="12" max="12"/>
  </cols>
  <sheetData>
    <row r="1" ht="32" customHeight="1">
      <c r="A1" s="1" t="inlineStr">
        <is>
          <t>Post-Adoption LOA Amendment Review</t>
        </is>
      </c>
    </row>
    <row r="2" ht="28" customHeight="1">
      <c r="A2" s="2" t="inlineStr">
        <is>
          <t>LOA amendments entered after 2022-08-01 through 2026-07-31, with supplied-document and downstream-skip checks.</t>
        </is>
      </c>
    </row>
    <row r="3" ht="26" customHeight="1">
      <c r="A3" s="3" t="inlineStr">
        <is>
          <t>Sources: amendment_log_2022_2026.csv, the two named measurement certificates, and skip_events_2022_2026.csv. Resolution 2022-06 s.4.3 requires a signed measurement certificate or yard haul-out measurement sheet filed and cross-referenced at entry.</t>
        </is>
      </c>
    </row>
    <row r="5" ht="31" customHeight="1">
      <c r="A5" s="12" t="inlineStr">
        <is>
          <t>Amendment ID</t>
        </is>
      </c>
      <c r="B5" s="12" t="inlineStr">
        <is>
          <t>Date</t>
        </is>
      </c>
      <c r="C5" s="12" t="inlineStr">
        <is>
          <t>Applicant ID</t>
        </is>
      </c>
      <c r="D5" s="12" t="inlineStr">
        <is>
          <t>Applicant</t>
        </is>
      </c>
      <c r="E5" s="12" t="inlineStr">
        <is>
          <t>Old LOA</t>
        </is>
      </c>
      <c r="F5" s="12" t="inlineStr">
        <is>
          <t>New LOA</t>
        </is>
      </c>
      <c r="G5" s="12" t="inlineStr">
        <is>
          <t>Register Source Document</t>
        </is>
      </c>
      <c r="H5" s="12" t="inlineStr">
        <is>
          <t>Accepted Type Cited</t>
        </is>
      </c>
      <c r="I5" s="12" t="inlineStr">
        <is>
          <t>Independent Evidence</t>
        </is>
      </c>
      <c r="J5" s="12" t="inlineStr">
        <is>
          <t>Downstream Skips</t>
        </is>
      </c>
      <c r="K5" s="12" t="inlineStr">
        <is>
          <t>Audit Conclusion</t>
        </is>
      </c>
      <c r="L5" s="12" t="inlineStr">
        <is>
          <t>Source</t>
        </is>
      </c>
    </row>
    <row r="6">
      <c r="A6" s="17">
        <f>'Src_Amendments'!A6</f>
        <v/>
      </c>
      <c r="B6" s="17">
        <f>'Src_Amendments'!B6</f>
        <v/>
      </c>
      <c r="C6" s="17">
        <f>'Src_Amendments'!C6</f>
        <v/>
      </c>
      <c r="D6" s="17">
        <f>IFERROR(INDEX('Src_Applicants'!$D$6:$D$2915,MATCH(C6,'Src_Applicants'!$A$6:$A$2915,0))&amp;" "&amp;INDEX('Src_Applicants'!$C$6:$C$2915,MATCH(C6,'Src_Applicants'!$A$6:$A$2915,0)),"NOT FOUND")</f>
        <v/>
      </c>
      <c r="E6" s="17">
        <f>'Src_Amendments'!F6</f>
        <v/>
      </c>
      <c r="F6" s="17">
        <f>'Src_Amendments'!G6</f>
        <v/>
      </c>
      <c r="G6" s="17">
        <f>'Src_Amendments'!I6</f>
        <v/>
      </c>
      <c r="H6" s="17">
        <f>IF(G6="","NO",IF(OR(LEFT(G6,3)="MC-",ISNUMBER(SEARCH("Foldview Marine Services haul-out",G6))),"YES","NO"))</f>
        <v/>
      </c>
      <c r="I6" s="17">
        <f>IF(AND(C6="WL-02401",G6="MC-2024-0091",F6=31.7),"VERIFIED - SUPPLIED SIGNED CERTIFICATE",IF(C6="WL-01893","SUPPLIED CERTIFICATE IS LATER AND DOES NOT SUPPORT THIS ENTRY",IF(C6="WL-03102","YARD SHEET CITED IN SKIP FILE BUT NOT SUPPLIED","DOCUMENT NOT SUPPLIED FOR INDEPENDENT TEST")))</f>
        <v/>
      </c>
      <c r="J6" s="17">
        <f>COUNTIFS('Src_Skips'!$D$6:$D$314,C6,'Src_Skips'!$C$6:$C$314,"&gt;="&amp;B6)</f>
        <v/>
      </c>
      <c r="K6" s="17">
        <f>IF(H6="NO","FAIL - NO ACCEPTED SOURCE CROSS-REFERENCE",IF(LEFT(I6,8)="VERIFIED","PASS - CERTIFICATE VERIFIED",IF(AND(C6="WL-03102",J6&gt;0),"BOARD REVIEW - DOWNSTREAM SKIP USED AMENDMENT","REGISTER REFERENCE ONLY - RETRIEVE SUPPORT")))</f>
        <v/>
      </c>
      <c r="L6" s="17" t="inlineStr">
        <is>
          <t>amendment log; two named certificates; downstream skip register</t>
        </is>
      </c>
    </row>
    <row r="7">
      <c r="A7" s="21">
        <f>'Src_Amendments'!A7</f>
        <v/>
      </c>
      <c r="B7" s="21">
        <f>'Src_Amendments'!B7</f>
        <v/>
      </c>
      <c r="C7" s="21">
        <f>'Src_Amendments'!C7</f>
        <v/>
      </c>
      <c r="D7" s="21">
        <f>IFERROR(INDEX('Src_Applicants'!$D$6:$D$2915,MATCH(C7,'Src_Applicants'!$A$6:$A$2915,0))&amp;" "&amp;INDEX('Src_Applicants'!$C$6:$C$2915,MATCH(C7,'Src_Applicants'!$A$6:$A$2915,0)),"NOT FOUND")</f>
        <v/>
      </c>
      <c r="E7" s="21">
        <f>'Src_Amendments'!F7</f>
        <v/>
      </c>
      <c r="F7" s="21">
        <f>'Src_Amendments'!G7</f>
        <v/>
      </c>
      <c r="G7" s="21">
        <f>'Src_Amendments'!I7</f>
        <v/>
      </c>
      <c r="H7" s="21">
        <f>IF(G7="","NO",IF(OR(LEFT(G7,3)="MC-",ISNUMBER(SEARCH("Foldview Marine Services haul-out",G7))),"YES","NO"))</f>
        <v/>
      </c>
      <c r="I7" s="21">
        <f>IF(AND(C7="WL-02401",G7="MC-2024-0091",F7=31.7),"VERIFIED - SUPPLIED SIGNED CERTIFICATE",IF(C7="WL-01893","SUPPLIED CERTIFICATE IS LATER AND DOES NOT SUPPORT THIS ENTRY",IF(C7="WL-03102","YARD SHEET CITED IN SKIP FILE BUT NOT SUPPLIED","DOCUMENT NOT SUPPLIED FOR INDEPENDENT TEST")))</f>
        <v/>
      </c>
      <c r="J7" s="21">
        <f>COUNTIFS('Src_Skips'!$D$6:$D$314,C7,'Src_Skips'!$C$6:$C$314,"&gt;="&amp;B7)</f>
        <v/>
      </c>
      <c r="K7" s="21">
        <f>IF(H7="NO","FAIL - NO ACCEPTED SOURCE CROSS-REFERENCE",IF(LEFT(I7,8)="VERIFIED","PASS - CERTIFICATE VERIFIED",IF(AND(C7="WL-03102",J7&gt;0),"BOARD REVIEW - DOWNSTREAM SKIP USED AMENDMENT","REGISTER REFERENCE ONLY - RETRIEVE SUPPORT")))</f>
        <v/>
      </c>
      <c r="L7" s="21" t="inlineStr">
        <is>
          <t>amendment log; two named certificates; downstream skip register</t>
        </is>
      </c>
    </row>
    <row r="8">
      <c r="A8" s="17">
        <f>'Src_Amendments'!A8</f>
        <v/>
      </c>
      <c r="B8" s="17">
        <f>'Src_Amendments'!B8</f>
        <v/>
      </c>
      <c r="C8" s="17">
        <f>'Src_Amendments'!C8</f>
        <v/>
      </c>
      <c r="D8" s="17">
        <f>IFERROR(INDEX('Src_Applicants'!$D$6:$D$2915,MATCH(C8,'Src_Applicants'!$A$6:$A$2915,0))&amp;" "&amp;INDEX('Src_Applicants'!$C$6:$C$2915,MATCH(C8,'Src_Applicants'!$A$6:$A$2915,0)),"NOT FOUND")</f>
        <v/>
      </c>
      <c r="E8" s="17">
        <f>'Src_Amendments'!F8</f>
        <v/>
      </c>
      <c r="F8" s="17">
        <f>'Src_Amendments'!G8</f>
        <v/>
      </c>
      <c r="G8" s="17">
        <f>'Src_Amendments'!I8</f>
        <v/>
      </c>
      <c r="H8" s="17">
        <f>IF(G8="","NO",IF(OR(LEFT(G8,3)="MC-",ISNUMBER(SEARCH("Foldview Marine Services haul-out",G8))),"YES","NO"))</f>
        <v/>
      </c>
      <c r="I8" s="17">
        <f>IF(AND(C8="WL-02401",G8="MC-2024-0091",F8=31.7),"VERIFIED - SUPPLIED SIGNED CERTIFICATE",IF(C8="WL-01893","SUPPLIED CERTIFICATE IS LATER AND DOES NOT SUPPORT THIS ENTRY",IF(C8="WL-03102","YARD SHEET CITED IN SKIP FILE BUT NOT SUPPLIED","DOCUMENT NOT SUPPLIED FOR INDEPENDENT TEST")))</f>
        <v/>
      </c>
      <c r="J8" s="17">
        <f>COUNTIFS('Src_Skips'!$D$6:$D$314,C8,'Src_Skips'!$C$6:$C$314,"&gt;="&amp;B8)</f>
        <v/>
      </c>
      <c r="K8" s="17">
        <f>IF(H8="NO","FAIL - NO ACCEPTED SOURCE CROSS-REFERENCE",IF(LEFT(I8,8)="VERIFIED","PASS - CERTIFICATE VERIFIED",IF(AND(C8="WL-03102",J8&gt;0),"BOARD REVIEW - DOWNSTREAM SKIP USED AMENDMENT","REGISTER REFERENCE ONLY - RETRIEVE SUPPORT")))</f>
        <v/>
      </c>
      <c r="L8" s="17" t="inlineStr">
        <is>
          <t>amendment log; two named certificates; downstream skip register</t>
        </is>
      </c>
    </row>
    <row r="9">
      <c r="A9" s="21">
        <f>'Src_Amendments'!A9</f>
        <v/>
      </c>
      <c r="B9" s="21">
        <f>'Src_Amendments'!B9</f>
        <v/>
      </c>
      <c r="C9" s="21">
        <f>'Src_Amendments'!C9</f>
        <v/>
      </c>
      <c r="D9" s="21">
        <f>IFERROR(INDEX('Src_Applicants'!$D$6:$D$2915,MATCH(C9,'Src_Applicants'!$A$6:$A$2915,0))&amp;" "&amp;INDEX('Src_Applicants'!$C$6:$C$2915,MATCH(C9,'Src_Applicants'!$A$6:$A$2915,0)),"NOT FOUND")</f>
        <v/>
      </c>
      <c r="E9" s="21">
        <f>'Src_Amendments'!F9</f>
        <v/>
      </c>
      <c r="F9" s="21">
        <f>'Src_Amendments'!G9</f>
        <v/>
      </c>
      <c r="G9" s="21">
        <f>'Src_Amendments'!I9</f>
        <v/>
      </c>
      <c r="H9" s="21">
        <f>IF(G9="","NO",IF(OR(LEFT(G9,3)="MC-",ISNUMBER(SEARCH("Foldview Marine Services haul-out",G9))),"YES","NO"))</f>
        <v/>
      </c>
      <c r="I9" s="21">
        <f>IF(AND(C9="WL-02401",G9="MC-2024-0091",F9=31.7),"VERIFIED - SUPPLIED SIGNED CERTIFICATE",IF(C9="WL-01893","SUPPLIED CERTIFICATE IS LATER AND DOES NOT SUPPORT THIS ENTRY",IF(C9="WL-03102","YARD SHEET CITED IN SKIP FILE BUT NOT SUPPLIED","DOCUMENT NOT SUPPLIED FOR INDEPENDENT TEST")))</f>
        <v/>
      </c>
      <c r="J9" s="21">
        <f>COUNTIFS('Src_Skips'!$D$6:$D$314,C9,'Src_Skips'!$C$6:$C$314,"&gt;="&amp;B9)</f>
        <v/>
      </c>
      <c r="K9" s="21">
        <f>IF(H9="NO","FAIL - NO ACCEPTED SOURCE CROSS-REFERENCE",IF(LEFT(I9,8)="VERIFIED","PASS - CERTIFICATE VERIFIED",IF(AND(C9="WL-03102",J9&gt;0),"BOARD REVIEW - DOWNSTREAM SKIP USED AMENDMENT","REGISTER REFERENCE ONLY - RETRIEVE SUPPORT")))</f>
        <v/>
      </c>
      <c r="L9" s="21" t="inlineStr">
        <is>
          <t>amendment log; two named certificates; downstream skip register</t>
        </is>
      </c>
    </row>
    <row r="10">
      <c r="A10" s="17">
        <f>'Src_Amendments'!A10</f>
        <v/>
      </c>
      <c r="B10" s="17">
        <f>'Src_Amendments'!B10</f>
        <v/>
      </c>
      <c r="C10" s="17">
        <f>'Src_Amendments'!C10</f>
        <v/>
      </c>
      <c r="D10" s="17">
        <f>IFERROR(INDEX('Src_Applicants'!$D$6:$D$2915,MATCH(C10,'Src_Applicants'!$A$6:$A$2915,0))&amp;" "&amp;INDEX('Src_Applicants'!$C$6:$C$2915,MATCH(C10,'Src_Applicants'!$A$6:$A$2915,0)),"NOT FOUND")</f>
        <v/>
      </c>
      <c r="E10" s="17">
        <f>'Src_Amendments'!F10</f>
        <v/>
      </c>
      <c r="F10" s="17">
        <f>'Src_Amendments'!G10</f>
        <v/>
      </c>
      <c r="G10" s="17">
        <f>'Src_Amendments'!I10</f>
        <v/>
      </c>
      <c r="H10" s="17">
        <f>IF(G10="","NO",IF(OR(LEFT(G10,3)="MC-",ISNUMBER(SEARCH("Foldview Marine Services haul-out",G10))),"YES","NO"))</f>
        <v/>
      </c>
      <c r="I10" s="17">
        <f>IF(AND(C10="WL-02401",G10="MC-2024-0091",F10=31.7),"VERIFIED - SUPPLIED SIGNED CERTIFICATE",IF(C10="WL-01893","SUPPLIED CERTIFICATE IS LATER AND DOES NOT SUPPORT THIS ENTRY",IF(C10="WL-03102","YARD SHEET CITED IN SKIP FILE BUT NOT SUPPLIED","DOCUMENT NOT SUPPLIED FOR INDEPENDENT TEST")))</f>
        <v/>
      </c>
      <c r="J10" s="17">
        <f>COUNTIFS('Src_Skips'!$D$6:$D$314,C10,'Src_Skips'!$C$6:$C$314,"&gt;="&amp;B10)</f>
        <v/>
      </c>
      <c r="K10" s="17">
        <f>IF(H10="NO","FAIL - NO ACCEPTED SOURCE CROSS-REFERENCE",IF(LEFT(I10,8)="VERIFIED","PASS - CERTIFICATE VERIFIED",IF(AND(C10="WL-03102",J10&gt;0),"BOARD REVIEW - DOWNSTREAM SKIP USED AMENDMENT","REGISTER REFERENCE ONLY - RETRIEVE SUPPORT")))</f>
        <v/>
      </c>
      <c r="L10" s="17" t="inlineStr">
        <is>
          <t>amendment log; two named certificates; downstream skip register</t>
        </is>
      </c>
    </row>
    <row r="11">
      <c r="A11" s="21">
        <f>'Src_Amendments'!A11</f>
        <v/>
      </c>
      <c r="B11" s="21">
        <f>'Src_Amendments'!B11</f>
        <v/>
      </c>
      <c r="C11" s="21">
        <f>'Src_Amendments'!C11</f>
        <v/>
      </c>
      <c r="D11" s="21">
        <f>IFERROR(INDEX('Src_Applicants'!$D$6:$D$2915,MATCH(C11,'Src_Applicants'!$A$6:$A$2915,0))&amp;" "&amp;INDEX('Src_Applicants'!$C$6:$C$2915,MATCH(C11,'Src_Applicants'!$A$6:$A$2915,0)),"NOT FOUND")</f>
        <v/>
      </c>
      <c r="E11" s="21">
        <f>'Src_Amendments'!F11</f>
        <v/>
      </c>
      <c r="F11" s="21">
        <f>'Src_Amendments'!G11</f>
        <v/>
      </c>
      <c r="G11" s="21">
        <f>'Src_Amendments'!I11</f>
        <v/>
      </c>
      <c r="H11" s="21">
        <f>IF(G11="","NO",IF(OR(LEFT(G11,3)="MC-",ISNUMBER(SEARCH("Foldview Marine Services haul-out",G11))),"YES","NO"))</f>
        <v/>
      </c>
      <c r="I11" s="21">
        <f>IF(AND(C11="WL-02401",G11="MC-2024-0091",F11=31.7),"VERIFIED - SUPPLIED SIGNED CERTIFICATE",IF(C11="WL-01893","SUPPLIED CERTIFICATE IS LATER AND DOES NOT SUPPORT THIS ENTRY",IF(C11="WL-03102","YARD SHEET CITED IN SKIP FILE BUT NOT SUPPLIED","DOCUMENT NOT SUPPLIED FOR INDEPENDENT TEST")))</f>
        <v/>
      </c>
      <c r="J11" s="21">
        <f>COUNTIFS('Src_Skips'!$D$6:$D$314,C11,'Src_Skips'!$C$6:$C$314,"&gt;="&amp;B11)</f>
        <v/>
      </c>
      <c r="K11" s="21">
        <f>IF(H11="NO","FAIL - NO ACCEPTED SOURCE CROSS-REFERENCE",IF(LEFT(I11,8)="VERIFIED","PASS - CERTIFICATE VERIFIED",IF(AND(C11="WL-03102",J11&gt;0),"BOARD REVIEW - DOWNSTREAM SKIP USED AMENDMENT","REGISTER REFERENCE ONLY - RETRIEVE SUPPORT")))</f>
        <v/>
      </c>
      <c r="L11" s="21" t="inlineStr">
        <is>
          <t>amendment log; two named certificates; downstream skip register</t>
        </is>
      </c>
    </row>
    <row r="12">
      <c r="A12" s="17">
        <f>'Src_Amendments'!A12</f>
        <v/>
      </c>
      <c r="B12" s="17">
        <f>'Src_Amendments'!B12</f>
        <v/>
      </c>
      <c r="C12" s="17">
        <f>'Src_Amendments'!C12</f>
        <v/>
      </c>
      <c r="D12" s="17">
        <f>IFERROR(INDEX('Src_Applicants'!$D$6:$D$2915,MATCH(C12,'Src_Applicants'!$A$6:$A$2915,0))&amp;" "&amp;INDEX('Src_Applicants'!$C$6:$C$2915,MATCH(C12,'Src_Applicants'!$A$6:$A$2915,0)),"NOT FOUND")</f>
        <v/>
      </c>
      <c r="E12" s="17">
        <f>'Src_Amendments'!F12</f>
        <v/>
      </c>
      <c r="F12" s="17">
        <f>'Src_Amendments'!G12</f>
        <v/>
      </c>
      <c r="G12" s="17">
        <f>'Src_Amendments'!I12</f>
        <v/>
      </c>
      <c r="H12" s="17">
        <f>IF(G12="","NO",IF(OR(LEFT(G12,3)="MC-",ISNUMBER(SEARCH("Foldview Marine Services haul-out",G12))),"YES","NO"))</f>
        <v/>
      </c>
      <c r="I12" s="17">
        <f>IF(AND(C12="WL-02401",G12="MC-2024-0091",F12=31.7),"VERIFIED - SUPPLIED SIGNED CERTIFICATE",IF(C12="WL-01893","SUPPLIED CERTIFICATE IS LATER AND DOES NOT SUPPORT THIS ENTRY",IF(C12="WL-03102","YARD SHEET CITED IN SKIP FILE BUT NOT SUPPLIED","DOCUMENT NOT SUPPLIED FOR INDEPENDENT TEST")))</f>
        <v/>
      </c>
      <c r="J12" s="17">
        <f>COUNTIFS('Src_Skips'!$D$6:$D$314,C12,'Src_Skips'!$C$6:$C$314,"&gt;="&amp;B12)</f>
        <v/>
      </c>
      <c r="K12" s="17">
        <f>IF(H12="NO","FAIL - NO ACCEPTED SOURCE CROSS-REFERENCE",IF(LEFT(I12,8)="VERIFIED","PASS - CERTIFICATE VERIFIED",IF(AND(C12="WL-03102",J12&gt;0),"BOARD REVIEW - DOWNSTREAM SKIP USED AMENDMENT","REGISTER REFERENCE ONLY - RETRIEVE SUPPORT")))</f>
        <v/>
      </c>
      <c r="L12" s="17" t="inlineStr">
        <is>
          <t>amendment log; two named certificates; downstream skip register</t>
        </is>
      </c>
    </row>
    <row r="13">
      <c r="A13" s="21">
        <f>'Src_Amendments'!A13</f>
        <v/>
      </c>
      <c r="B13" s="21">
        <f>'Src_Amendments'!B13</f>
        <v/>
      </c>
      <c r="C13" s="21">
        <f>'Src_Amendments'!C13</f>
        <v/>
      </c>
      <c r="D13" s="21">
        <f>IFERROR(INDEX('Src_Applicants'!$D$6:$D$2915,MATCH(C13,'Src_Applicants'!$A$6:$A$2915,0))&amp;" "&amp;INDEX('Src_Applicants'!$C$6:$C$2915,MATCH(C13,'Src_Applicants'!$A$6:$A$2915,0)),"NOT FOUND")</f>
        <v/>
      </c>
      <c r="E13" s="21">
        <f>'Src_Amendments'!F13</f>
        <v/>
      </c>
      <c r="F13" s="21">
        <f>'Src_Amendments'!G13</f>
        <v/>
      </c>
      <c r="G13" s="21">
        <f>'Src_Amendments'!I13</f>
        <v/>
      </c>
      <c r="H13" s="21">
        <f>IF(G13="","NO",IF(OR(LEFT(G13,3)="MC-",ISNUMBER(SEARCH("Foldview Marine Services haul-out",G13))),"YES","NO"))</f>
        <v/>
      </c>
      <c r="I13" s="21">
        <f>IF(AND(C13="WL-02401",G13="MC-2024-0091",F13=31.7),"VERIFIED - SUPPLIED SIGNED CERTIFICATE",IF(C13="WL-01893","SUPPLIED CERTIFICATE IS LATER AND DOES NOT SUPPORT THIS ENTRY",IF(C13="WL-03102","YARD SHEET CITED IN SKIP FILE BUT NOT SUPPLIED","DOCUMENT NOT SUPPLIED FOR INDEPENDENT TEST")))</f>
        <v/>
      </c>
      <c r="J13" s="21">
        <f>COUNTIFS('Src_Skips'!$D$6:$D$314,C13,'Src_Skips'!$C$6:$C$314,"&gt;="&amp;B13)</f>
        <v/>
      </c>
      <c r="K13" s="21">
        <f>IF(H13="NO","FAIL - NO ACCEPTED SOURCE CROSS-REFERENCE",IF(LEFT(I13,8)="VERIFIED","PASS - CERTIFICATE VERIFIED",IF(AND(C13="WL-03102",J13&gt;0),"BOARD REVIEW - DOWNSTREAM SKIP USED AMENDMENT","REGISTER REFERENCE ONLY - RETRIEVE SUPPORT")))</f>
        <v/>
      </c>
      <c r="L13" s="21" t="inlineStr">
        <is>
          <t>amendment log; two named certificates; downstream skip register</t>
        </is>
      </c>
    </row>
    <row r="14">
      <c r="A14" s="17">
        <f>'Src_Amendments'!A14</f>
        <v/>
      </c>
      <c r="B14" s="17">
        <f>'Src_Amendments'!B14</f>
        <v/>
      </c>
      <c r="C14" s="17">
        <f>'Src_Amendments'!C14</f>
        <v/>
      </c>
      <c r="D14" s="17">
        <f>IFERROR(INDEX('Src_Applicants'!$D$6:$D$2915,MATCH(C14,'Src_Applicants'!$A$6:$A$2915,0))&amp;" "&amp;INDEX('Src_Applicants'!$C$6:$C$2915,MATCH(C14,'Src_Applicants'!$A$6:$A$2915,0)),"NOT FOUND")</f>
        <v/>
      </c>
      <c r="E14" s="17">
        <f>'Src_Amendments'!F14</f>
        <v/>
      </c>
      <c r="F14" s="17">
        <f>'Src_Amendments'!G14</f>
        <v/>
      </c>
      <c r="G14" s="17">
        <f>'Src_Amendments'!I14</f>
        <v/>
      </c>
      <c r="H14" s="17">
        <f>IF(G14="","NO",IF(OR(LEFT(G14,3)="MC-",ISNUMBER(SEARCH("Foldview Marine Services haul-out",G14))),"YES","NO"))</f>
        <v/>
      </c>
      <c r="I14" s="17">
        <f>IF(AND(C14="WL-02401",G14="MC-2024-0091",F14=31.7),"VERIFIED - SUPPLIED SIGNED CERTIFICATE",IF(C14="WL-01893","SUPPLIED CERTIFICATE IS LATER AND DOES NOT SUPPORT THIS ENTRY",IF(C14="WL-03102","YARD SHEET CITED IN SKIP FILE BUT NOT SUPPLIED","DOCUMENT NOT SUPPLIED FOR INDEPENDENT TEST")))</f>
        <v/>
      </c>
      <c r="J14" s="17">
        <f>COUNTIFS('Src_Skips'!$D$6:$D$314,C14,'Src_Skips'!$C$6:$C$314,"&gt;="&amp;B14)</f>
        <v/>
      </c>
      <c r="K14" s="17">
        <f>IF(H14="NO","FAIL - NO ACCEPTED SOURCE CROSS-REFERENCE",IF(LEFT(I14,8)="VERIFIED","PASS - CERTIFICATE VERIFIED",IF(AND(C14="WL-03102",J14&gt;0),"BOARD REVIEW - DOWNSTREAM SKIP USED AMENDMENT","REGISTER REFERENCE ONLY - RETRIEVE SUPPORT")))</f>
        <v/>
      </c>
      <c r="L14" s="17" t="inlineStr">
        <is>
          <t>amendment log; two named certificates; downstream skip register</t>
        </is>
      </c>
    </row>
    <row r="15">
      <c r="A15" s="21">
        <f>'Src_Amendments'!A15</f>
        <v/>
      </c>
      <c r="B15" s="21">
        <f>'Src_Amendments'!B15</f>
        <v/>
      </c>
      <c r="C15" s="21">
        <f>'Src_Amendments'!C15</f>
        <v/>
      </c>
      <c r="D15" s="21">
        <f>IFERROR(INDEX('Src_Applicants'!$D$6:$D$2915,MATCH(C15,'Src_Applicants'!$A$6:$A$2915,0))&amp;" "&amp;INDEX('Src_Applicants'!$C$6:$C$2915,MATCH(C15,'Src_Applicants'!$A$6:$A$2915,0)),"NOT FOUND")</f>
        <v/>
      </c>
      <c r="E15" s="21">
        <f>'Src_Amendments'!F15</f>
        <v/>
      </c>
      <c r="F15" s="21">
        <f>'Src_Amendments'!G15</f>
        <v/>
      </c>
      <c r="G15" s="21">
        <f>'Src_Amendments'!I15</f>
        <v/>
      </c>
      <c r="H15" s="21">
        <f>IF(G15="","NO",IF(OR(LEFT(G15,3)="MC-",ISNUMBER(SEARCH("Foldview Marine Services haul-out",G15))),"YES","NO"))</f>
        <v/>
      </c>
      <c r="I15" s="21">
        <f>IF(AND(C15="WL-02401",G15="MC-2024-0091",F15=31.7),"VERIFIED - SUPPLIED SIGNED CERTIFICATE",IF(C15="WL-01893","SUPPLIED CERTIFICATE IS LATER AND DOES NOT SUPPORT THIS ENTRY",IF(C15="WL-03102","YARD SHEET CITED IN SKIP FILE BUT NOT SUPPLIED","DOCUMENT NOT SUPPLIED FOR INDEPENDENT TEST")))</f>
        <v/>
      </c>
      <c r="J15" s="21">
        <f>COUNTIFS('Src_Skips'!$D$6:$D$314,C15,'Src_Skips'!$C$6:$C$314,"&gt;="&amp;B15)</f>
        <v/>
      </c>
      <c r="K15" s="21">
        <f>IF(H15="NO","FAIL - NO ACCEPTED SOURCE CROSS-REFERENCE",IF(LEFT(I15,8)="VERIFIED","PASS - CERTIFICATE VERIFIED",IF(AND(C15="WL-03102",J15&gt;0),"BOARD REVIEW - DOWNSTREAM SKIP USED AMENDMENT","REGISTER REFERENCE ONLY - RETRIEVE SUPPORT")))</f>
        <v/>
      </c>
      <c r="L15" s="21" t="inlineStr">
        <is>
          <t>amendment log; two named certificates; downstream skip register</t>
        </is>
      </c>
    </row>
    <row r="16">
      <c r="A16" s="17">
        <f>'Src_Amendments'!A16</f>
        <v/>
      </c>
      <c r="B16" s="17">
        <f>'Src_Amendments'!B16</f>
        <v/>
      </c>
      <c r="C16" s="17">
        <f>'Src_Amendments'!C16</f>
        <v/>
      </c>
      <c r="D16" s="17">
        <f>IFERROR(INDEX('Src_Applicants'!$D$6:$D$2915,MATCH(C16,'Src_Applicants'!$A$6:$A$2915,0))&amp;" "&amp;INDEX('Src_Applicants'!$C$6:$C$2915,MATCH(C16,'Src_Applicants'!$A$6:$A$2915,0)),"NOT FOUND")</f>
        <v/>
      </c>
      <c r="E16" s="17">
        <f>'Src_Amendments'!F16</f>
        <v/>
      </c>
      <c r="F16" s="17">
        <f>'Src_Amendments'!G16</f>
        <v/>
      </c>
      <c r="G16" s="17">
        <f>'Src_Amendments'!I16</f>
        <v/>
      </c>
      <c r="H16" s="17">
        <f>IF(G16="","NO",IF(OR(LEFT(G16,3)="MC-",ISNUMBER(SEARCH("Foldview Marine Services haul-out",G16))),"YES","NO"))</f>
        <v/>
      </c>
      <c r="I16" s="17">
        <f>IF(AND(C16="WL-02401",G16="MC-2024-0091",F16=31.7),"VERIFIED - SUPPLIED SIGNED CERTIFICATE",IF(C16="WL-01893","SUPPLIED CERTIFICATE IS LATER AND DOES NOT SUPPORT THIS ENTRY",IF(C16="WL-03102","YARD SHEET CITED IN SKIP FILE BUT NOT SUPPLIED","DOCUMENT NOT SUPPLIED FOR INDEPENDENT TEST")))</f>
        <v/>
      </c>
      <c r="J16" s="17">
        <f>COUNTIFS('Src_Skips'!$D$6:$D$314,C16,'Src_Skips'!$C$6:$C$314,"&gt;="&amp;B16)</f>
        <v/>
      </c>
      <c r="K16" s="17">
        <f>IF(H16="NO","FAIL - NO ACCEPTED SOURCE CROSS-REFERENCE",IF(LEFT(I16,8)="VERIFIED","PASS - CERTIFICATE VERIFIED",IF(AND(C16="WL-03102",J16&gt;0),"BOARD REVIEW - DOWNSTREAM SKIP USED AMENDMENT","REGISTER REFERENCE ONLY - RETRIEVE SUPPORT")))</f>
        <v/>
      </c>
      <c r="L16" s="17" t="inlineStr">
        <is>
          <t>amendment log; two named certificates; downstream skip register</t>
        </is>
      </c>
    </row>
    <row r="17">
      <c r="A17" s="21">
        <f>'Src_Amendments'!A17</f>
        <v/>
      </c>
      <c r="B17" s="21">
        <f>'Src_Amendments'!B17</f>
        <v/>
      </c>
      <c r="C17" s="21">
        <f>'Src_Amendments'!C17</f>
        <v/>
      </c>
      <c r="D17" s="21">
        <f>IFERROR(INDEX('Src_Applicants'!$D$6:$D$2915,MATCH(C17,'Src_Applicants'!$A$6:$A$2915,0))&amp;" "&amp;INDEX('Src_Applicants'!$C$6:$C$2915,MATCH(C17,'Src_Applicants'!$A$6:$A$2915,0)),"NOT FOUND")</f>
        <v/>
      </c>
      <c r="E17" s="21">
        <f>'Src_Amendments'!F17</f>
        <v/>
      </c>
      <c r="F17" s="21">
        <f>'Src_Amendments'!G17</f>
        <v/>
      </c>
      <c r="G17" s="21">
        <f>'Src_Amendments'!I17</f>
        <v/>
      </c>
      <c r="H17" s="21">
        <f>IF(G17="","NO",IF(OR(LEFT(G17,3)="MC-",ISNUMBER(SEARCH("Foldview Marine Services haul-out",G17))),"YES","NO"))</f>
        <v/>
      </c>
      <c r="I17" s="21">
        <f>IF(AND(C17="WL-02401",G17="MC-2024-0091",F17=31.7),"VERIFIED - SUPPLIED SIGNED CERTIFICATE",IF(C17="WL-01893","SUPPLIED CERTIFICATE IS LATER AND DOES NOT SUPPORT THIS ENTRY",IF(C17="WL-03102","YARD SHEET CITED IN SKIP FILE BUT NOT SUPPLIED","DOCUMENT NOT SUPPLIED FOR INDEPENDENT TEST")))</f>
        <v/>
      </c>
      <c r="J17" s="21">
        <f>COUNTIFS('Src_Skips'!$D$6:$D$314,C17,'Src_Skips'!$C$6:$C$314,"&gt;="&amp;B17)</f>
        <v/>
      </c>
      <c r="K17" s="21">
        <f>IF(H17="NO","FAIL - NO ACCEPTED SOURCE CROSS-REFERENCE",IF(LEFT(I17,8)="VERIFIED","PASS - CERTIFICATE VERIFIED",IF(AND(C17="WL-03102",J17&gt;0),"BOARD REVIEW - DOWNSTREAM SKIP USED AMENDMENT","REGISTER REFERENCE ONLY - RETRIEVE SUPPORT")))</f>
        <v/>
      </c>
      <c r="L17" s="21" t="inlineStr">
        <is>
          <t>amendment log; two named certificates; downstream skip register</t>
        </is>
      </c>
    </row>
    <row r="18">
      <c r="A18" s="17">
        <f>'Src_Amendments'!A18</f>
        <v/>
      </c>
      <c r="B18" s="17">
        <f>'Src_Amendments'!B18</f>
        <v/>
      </c>
      <c r="C18" s="17">
        <f>'Src_Amendments'!C18</f>
        <v/>
      </c>
      <c r="D18" s="17">
        <f>IFERROR(INDEX('Src_Applicants'!$D$6:$D$2915,MATCH(C18,'Src_Applicants'!$A$6:$A$2915,0))&amp;" "&amp;INDEX('Src_Applicants'!$C$6:$C$2915,MATCH(C18,'Src_Applicants'!$A$6:$A$2915,0)),"NOT FOUND")</f>
        <v/>
      </c>
      <c r="E18" s="17">
        <f>'Src_Amendments'!F18</f>
        <v/>
      </c>
      <c r="F18" s="17">
        <f>'Src_Amendments'!G18</f>
        <v/>
      </c>
      <c r="G18" s="17">
        <f>'Src_Amendments'!I18</f>
        <v/>
      </c>
      <c r="H18" s="17">
        <f>IF(G18="","NO",IF(OR(LEFT(G18,3)="MC-",ISNUMBER(SEARCH("Foldview Marine Services haul-out",G18))),"YES","NO"))</f>
        <v/>
      </c>
      <c r="I18" s="17">
        <f>IF(AND(C18="WL-02401",G18="MC-2024-0091",F18=31.7),"VERIFIED - SUPPLIED SIGNED CERTIFICATE",IF(C18="WL-01893","SUPPLIED CERTIFICATE IS LATER AND DOES NOT SUPPORT THIS ENTRY",IF(C18="WL-03102","YARD SHEET CITED IN SKIP FILE BUT NOT SUPPLIED","DOCUMENT NOT SUPPLIED FOR INDEPENDENT TEST")))</f>
        <v/>
      </c>
      <c r="J18" s="17">
        <f>COUNTIFS('Src_Skips'!$D$6:$D$314,C18,'Src_Skips'!$C$6:$C$314,"&gt;="&amp;B18)</f>
        <v/>
      </c>
      <c r="K18" s="17">
        <f>IF(H18="NO","FAIL - NO ACCEPTED SOURCE CROSS-REFERENCE",IF(LEFT(I18,8)="VERIFIED","PASS - CERTIFICATE VERIFIED",IF(AND(C18="WL-03102",J18&gt;0),"BOARD REVIEW - DOWNSTREAM SKIP USED AMENDMENT","REGISTER REFERENCE ONLY - RETRIEVE SUPPORT")))</f>
        <v/>
      </c>
      <c r="L18" s="17" t="inlineStr">
        <is>
          <t>amendment log; two named certificates; downstream skip register</t>
        </is>
      </c>
    </row>
    <row r="19">
      <c r="A19" s="21">
        <f>'Src_Amendments'!A19</f>
        <v/>
      </c>
      <c r="B19" s="21">
        <f>'Src_Amendments'!B19</f>
        <v/>
      </c>
      <c r="C19" s="21">
        <f>'Src_Amendments'!C19</f>
        <v/>
      </c>
      <c r="D19" s="21">
        <f>IFERROR(INDEX('Src_Applicants'!$D$6:$D$2915,MATCH(C19,'Src_Applicants'!$A$6:$A$2915,0))&amp;" "&amp;INDEX('Src_Applicants'!$C$6:$C$2915,MATCH(C19,'Src_Applicants'!$A$6:$A$2915,0)),"NOT FOUND")</f>
        <v/>
      </c>
      <c r="E19" s="21">
        <f>'Src_Amendments'!F19</f>
        <v/>
      </c>
      <c r="F19" s="21">
        <f>'Src_Amendments'!G19</f>
        <v/>
      </c>
      <c r="G19" s="21">
        <f>'Src_Amendments'!I19</f>
        <v/>
      </c>
      <c r="H19" s="21">
        <f>IF(G19="","NO",IF(OR(LEFT(G19,3)="MC-",ISNUMBER(SEARCH("Foldview Marine Services haul-out",G19))),"YES","NO"))</f>
        <v/>
      </c>
      <c r="I19" s="21">
        <f>IF(AND(C19="WL-02401",G19="MC-2024-0091",F19=31.7),"VERIFIED - SUPPLIED SIGNED CERTIFICATE",IF(C19="WL-01893","SUPPLIED CERTIFICATE IS LATER AND DOES NOT SUPPORT THIS ENTRY",IF(C19="WL-03102","YARD SHEET CITED IN SKIP FILE BUT NOT SUPPLIED","DOCUMENT NOT SUPPLIED FOR INDEPENDENT TEST")))</f>
        <v/>
      </c>
      <c r="J19" s="21">
        <f>COUNTIFS('Src_Skips'!$D$6:$D$314,C19,'Src_Skips'!$C$6:$C$314,"&gt;="&amp;B19)</f>
        <v/>
      </c>
      <c r="K19" s="21">
        <f>IF(H19="NO","FAIL - NO ACCEPTED SOURCE CROSS-REFERENCE",IF(LEFT(I19,8)="VERIFIED","PASS - CERTIFICATE VERIFIED",IF(AND(C19="WL-03102",J19&gt;0),"BOARD REVIEW - DOWNSTREAM SKIP USED AMENDMENT","REGISTER REFERENCE ONLY - RETRIEVE SUPPORT")))</f>
        <v/>
      </c>
      <c r="L19" s="21" t="inlineStr">
        <is>
          <t>amendment log; two named certificates; downstream skip register</t>
        </is>
      </c>
    </row>
    <row r="20">
      <c r="A20" s="17">
        <f>'Src_Amendments'!A20</f>
        <v/>
      </c>
      <c r="B20" s="17">
        <f>'Src_Amendments'!B20</f>
        <v/>
      </c>
      <c r="C20" s="17">
        <f>'Src_Amendments'!C20</f>
        <v/>
      </c>
      <c r="D20" s="17">
        <f>IFERROR(INDEX('Src_Applicants'!$D$6:$D$2915,MATCH(C20,'Src_Applicants'!$A$6:$A$2915,0))&amp;" "&amp;INDEX('Src_Applicants'!$C$6:$C$2915,MATCH(C20,'Src_Applicants'!$A$6:$A$2915,0)),"NOT FOUND")</f>
        <v/>
      </c>
      <c r="E20" s="17">
        <f>'Src_Amendments'!F20</f>
        <v/>
      </c>
      <c r="F20" s="17">
        <f>'Src_Amendments'!G20</f>
        <v/>
      </c>
      <c r="G20" s="17">
        <f>'Src_Amendments'!I20</f>
        <v/>
      </c>
      <c r="H20" s="17">
        <f>IF(G20="","NO",IF(OR(LEFT(G20,3)="MC-",ISNUMBER(SEARCH("Foldview Marine Services haul-out",G20))),"YES","NO"))</f>
        <v/>
      </c>
      <c r="I20" s="17">
        <f>IF(AND(C20="WL-02401",G20="MC-2024-0091",F20=31.7),"VERIFIED - SUPPLIED SIGNED CERTIFICATE",IF(C20="WL-01893","SUPPLIED CERTIFICATE IS LATER AND DOES NOT SUPPORT THIS ENTRY",IF(C20="WL-03102","YARD SHEET CITED IN SKIP FILE BUT NOT SUPPLIED","DOCUMENT NOT SUPPLIED FOR INDEPENDENT TEST")))</f>
        <v/>
      </c>
      <c r="J20" s="17">
        <f>COUNTIFS('Src_Skips'!$D$6:$D$314,C20,'Src_Skips'!$C$6:$C$314,"&gt;="&amp;B20)</f>
        <v/>
      </c>
      <c r="K20" s="17">
        <f>IF(H20="NO","FAIL - NO ACCEPTED SOURCE CROSS-REFERENCE",IF(LEFT(I20,8)="VERIFIED","PASS - CERTIFICATE VERIFIED",IF(AND(C20="WL-03102",J20&gt;0),"BOARD REVIEW - DOWNSTREAM SKIP USED AMENDMENT","REGISTER REFERENCE ONLY - RETRIEVE SUPPORT")))</f>
        <v/>
      </c>
      <c r="L20" s="17" t="inlineStr">
        <is>
          <t>amendment log; two named certificates; downstream skip register</t>
        </is>
      </c>
    </row>
    <row r="21">
      <c r="A21" s="21">
        <f>'Src_Amendments'!A21</f>
        <v/>
      </c>
      <c r="B21" s="21">
        <f>'Src_Amendments'!B21</f>
        <v/>
      </c>
      <c r="C21" s="21">
        <f>'Src_Amendments'!C21</f>
        <v/>
      </c>
      <c r="D21" s="21">
        <f>IFERROR(INDEX('Src_Applicants'!$D$6:$D$2915,MATCH(C21,'Src_Applicants'!$A$6:$A$2915,0))&amp;" "&amp;INDEX('Src_Applicants'!$C$6:$C$2915,MATCH(C21,'Src_Applicants'!$A$6:$A$2915,0)),"NOT FOUND")</f>
        <v/>
      </c>
      <c r="E21" s="21">
        <f>'Src_Amendments'!F21</f>
        <v/>
      </c>
      <c r="F21" s="21">
        <f>'Src_Amendments'!G21</f>
        <v/>
      </c>
      <c r="G21" s="21">
        <f>'Src_Amendments'!I21</f>
        <v/>
      </c>
      <c r="H21" s="21">
        <f>IF(G21="","NO",IF(OR(LEFT(G21,3)="MC-",ISNUMBER(SEARCH("Foldview Marine Services haul-out",G21))),"YES","NO"))</f>
        <v/>
      </c>
      <c r="I21" s="21">
        <f>IF(AND(C21="WL-02401",G21="MC-2024-0091",F21=31.7),"VERIFIED - SUPPLIED SIGNED CERTIFICATE",IF(C21="WL-01893","SUPPLIED CERTIFICATE IS LATER AND DOES NOT SUPPORT THIS ENTRY",IF(C21="WL-03102","YARD SHEET CITED IN SKIP FILE BUT NOT SUPPLIED","DOCUMENT NOT SUPPLIED FOR INDEPENDENT TEST")))</f>
        <v/>
      </c>
      <c r="J21" s="21">
        <f>COUNTIFS('Src_Skips'!$D$6:$D$314,C21,'Src_Skips'!$C$6:$C$314,"&gt;="&amp;B21)</f>
        <v/>
      </c>
      <c r="K21" s="21">
        <f>IF(H21="NO","FAIL - NO ACCEPTED SOURCE CROSS-REFERENCE",IF(LEFT(I21,8)="VERIFIED","PASS - CERTIFICATE VERIFIED",IF(AND(C21="WL-03102",J21&gt;0),"BOARD REVIEW - DOWNSTREAM SKIP USED AMENDMENT","REGISTER REFERENCE ONLY - RETRIEVE SUPPORT")))</f>
        <v/>
      </c>
      <c r="L21" s="21" t="inlineStr">
        <is>
          <t>amendment log; two named certificates; downstream skip register</t>
        </is>
      </c>
    </row>
    <row r="22">
      <c r="A22" s="17">
        <f>'Src_Amendments'!A22</f>
        <v/>
      </c>
      <c r="B22" s="17">
        <f>'Src_Amendments'!B22</f>
        <v/>
      </c>
      <c r="C22" s="17">
        <f>'Src_Amendments'!C22</f>
        <v/>
      </c>
      <c r="D22" s="17">
        <f>IFERROR(INDEX('Src_Applicants'!$D$6:$D$2915,MATCH(C22,'Src_Applicants'!$A$6:$A$2915,0))&amp;" "&amp;INDEX('Src_Applicants'!$C$6:$C$2915,MATCH(C22,'Src_Applicants'!$A$6:$A$2915,0)),"NOT FOUND")</f>
        <v/>
      </c>
      <c r="E22" s="17">
        <f>'Src_Amendments'!F22</f>
        <v/>
      </c>
      <c r="F22" s="17">
        <f>'Src_Amendments'!G22</f>
        <v/>
      </c>
      <c r="G22" s="17">
        <f>'Src_Amendments'!I22</f>
        <v/>
      </c>
      <c r="H22" s="17">
        <f>IF(G22="","NO",IF(OR(LEFT(G22,3)="MC-",ISNUMBER(SEARCH("Foldview Marine Services haul-out",G22))),"YES","NO"))</f>
        <v/>
      </c>
      <c r="I22" s="17">
        <f>IF(AND(C22="WL-02401",G22="MC-2024-0091",F22=31.7),"VERIFIED - SUPPLIED SIGNED CERTIFICATE",IF(C22="WL-01893","SUPPLIED CERTIFICATE IS LATER AND DOES NOT SUPPORT THIS ENTRY",IF(C22="WL-03102","YARD SHEET CITED IN SKIP FILE BUT NOT SUPPLIED","DOCUMENT NOT SUPPLIED FOR INDEPENDENT TEST")))</f>
        <v/>
      </c>
      <c r="J22" s="17">
        <f>COUNTIFS('Src_Skips'!$D$6:$D$314,C22,'Src_Skips'!$C$6:$C$314,"&gt;="&amp;B22)</f>
        <v/>
      </c>
      <c r="K22" s="17">
        <f>IF(H22="NO","FAIL - NO ACCEPTED SOURCE CROSS-REFERENCE",IF(LEFT(I22,8)="VERIFIED","PASS - CERTIFICATE VERIFIED",IF(AND(C22="WL-03102",J22&gt;0),"BOARD REVIEW - DOWNSTREAM SKIP USED AMENDMENT","REGISTER REFERENCE ONLY - RETRIEVE SUPPORT")))</f>
        <v/>
      </c>
      <c r="L22" s="17" t="inlineStr">
        <is>
          <t>amendment log; two named certificates; downstream skip register</t>
        </is>
      </c>
    </row>
    <row r="23">
      <c r="A23" s="21">
        <f>'Src_Amendments'!A23</f>
        <v/>
      </c>
      <c r="B23" s="21">
        <f>'Src_Amendments'!B23</f>
        <v/>
      </c>
      <c r="C23" s="21">
        <f>'Src_Amendments'!C23</f>
        <v/>
      </c>
      <c r="D23" s="21">
        <f>IFERROR(INDEX('Src_Applicants'!$D$6:$D$2915,MATCH(C23,'Src_Applicants'!$A$6:$A$2915,0))&amp;" "&amp;INDEX('Src_Applicants'!$C$6:$C$2915,MATCH(C23,'Src_Applicants'!$A$6:$A$2915,0)),"NOT FOUND")</f>
        <v/>
      </c>
      <c r="E23" s="21">
        <f>'Src_Amendments'!F23</f>
        <v/>
      </c>
      <c r="F23" s="21">
        <f>'Src_Amendments'!G23</f>
        <v/>
      </c>
      <c r="G23" s="21">
        <f>'Src_Amendments'!I23</f>
        <v/>
      </c>
      <c r="H23" s="21">
        <f>IF(G23="","NO",IF(OR(LEFT(G23,3)="MC-",ISNUMBER(SEARCH("Foldview Marine Services haul-out",G23))),"YES","NO"))</f>
        <v/>
      </c>
      <c r="I23" s="21">
        <f>IF(AND(C23="WL-02401",G23="MC-2024-0091",F23=31.7),"VERIFIED - SUPPLIED SIGNED CERTIFICATE",IF(C23="WL-01893","SUPPLIED CERTIFICATE IS LATER AND DOES NOT SUPPORT THIS ENTRY",IF(C23="WL-03102","YARD SHEET CITED IN SKIP FILE BUT NOT SUPPLIED","DOCUMENT NOT SUPPLIED FOR INDEPENDENT TEST")))</f>
        <v/>
      </c>
      <c r="J23" s="21">
        <f>COUNTIFS('Src_Skips'!$D$6:$D$314,C23,'Src_Skips'!$C$6:$C$314,"&gt;="&amp;B23)</f>
        <v/>
      </c>
      <c r="K23" s="21">
        <f>IF(H23="NO","FAIL - NO ACCEPTED SOURCE CROSS-REFERENCE",IF(LEFT(I23,8)="VERIFIED","PASS - CERTIFICATE VERIFIED",IF(AND(C23="WL-03102",J23&gt;0),"BOARD REVIEW - DOWNSTREAM SKIP USED AMENDMENT","REGISTER REFERENCE ONLY - RETRIEVE SUPPORT")))</f>
        <v/>
      </c>
      <c r="L23" s="21" t="inlineStr">
        <is>
          <t>amendment log; two named certificates; downstream skip register</t>
        </is>
      </c>
    </row>
    <row r="24">
      <c r="A24" s="17">
        <f>'Src_Amendments'!A24</f>
        <v/>
      </c>
      <c r="B24" s="17">
        <f>'Src_Amendments'!B24</f>
        <v/>
      </c>
      <c r="C24" s="17">
        <f>'Src_Amendments'!C24</f>
        <v/>
      </c>
      <c r="D24" s="17">
        <f>IFERROR(INDEX('Src_Applicants'!$D$6:$D$2915,MATCH(C24,'Src_Applicants'!$A$6:$A$2915,0))&amp;" "&amp;INDEX('Src_Applicants'!$C$6:$C$2915,MATCH(C24,'Src_Applicants'!$A$6:$A$2915,0)),"NOT FOUND")</f>
        <v/>
      </c>
      <c r="E24" s="17">
        <f>'Src_Amendments'!F24</f>
        <v/>
      </c>
      <c r="F24" s="17">
        <f>'Src_Amendments'!G24</f>
        <v/>
      </c>
      <c r="G24" s="17">
        <f>'Src_Amendments'!I24</f>
        <v/>
      </c>
      <c r="H24" s="17">
        <f>IF(G24="","NO",IF(OR(LEFT(G24,3)="MC-",ISNUMBER(SEARCH("Foldview Marine Services haul-out",G24))),"YES","NO"))</f>
        <v/>
      </c>
      <c r="I24" s="17">
        <f>IF(AND(C24="WL-02401",G24="MC-2024-0091",F24=31.7),"VERIFIED - SUPPLIED SIGNED CERTIFICATE",IF(C24="WL-01893","SUPPLIED CERTIFICATE IS LATER AND DOES NOT SUPPORT THIS ENTRY",IF(C24="WL-03102","YARD SHEET CITED IN SKIP FILE BUT NOT SUPPLIED","DOCUMENT NOT SUPPLIED FOR INDEPENDENT TEST")))</f>
        <v/>
      </c>
      <c r="J24" s="17">
        <f>COUNTIFS('Src_Skips'!$D$6:$D$314,C24,'Src_Skips'!$C$6:$C$314,"&gt;="&amp;B24)</f>
        <v/>
      </c>
      <c r="K24" s="17">
        <f>IF(H24="NO","FAIL - NO ACCEPTED SOURCE CROSS-REFERENCE",IF(LEFT(I24,8)="VERIFIED","PASS - CERTIFICATE VERIFIED",IF(AND(C24="WL-03102",J24&gt;0),"BOARD REVIEW - DOWNSTREAM SKIP USED AMENDMENT","REGISTER REFERENCE ONLY - RETRIEVE SUPPORT")))</f>
        <v/>
      </c>
      <c r="L24" s="17" t="inlineStr">
        <is>
          <t>amendment log; two named certificates; downstream skip register</t>
        </is>
      </c>
    </row>
    <row r="25">
      <c r="A25" s="21">
        <f>'Src_Amendments'!A25</f>
        <v/>
      </c>
      <c r="B25" s="21">
        <f>'Src_Amendments'!B25</f>
        <v/>
      </c>
      <c r="C25" s="21">
        <f>'Src_Amendments'!C25</f>
        <v/>
      </c>
      <c r="D25" s="21">
        <f>IFERROR(INDEX('Src_Applicants'!$D$6:$D$2915,MATCH(C25,'Src_Applicants'!$A$6:$A$2915,0))&amp;" "&amp;INDEX('Src_Applicants'!$C$6:$C$2915,MATCH(C25,'Src_Applicants'!$A$6:$A$2915,0)),"NOT FOUND")</f>
        <v/>
      </c>
      <c r="E25" s="21">
        <f>'Src_Amendments'!F25</f>
        <v/>
      </c>
      <c r="F25" s="21">
        <f>'Src_Amendments'!G25</f>
        <v/>
      </c>
      <c r="G25" s="21">
        <f>'Src_Amendments'!I25</f>
        <v/>
      </c>
      <c r="H25" s="21">
        <f>IF(G25="","NO",IF(OR(LEFT(G25,3)="MC-",ISNUMBER(SEARCH("Foldview Marine Services haul-out",G25))),"YES","NO"))</f>
        <v/>
      </c>
      <c r="I25" s="21">
        <f>IF(AND(C25="WL-02401",G25="MC-2024-0091",F25=31.7),"VERIFIED - SUPPLIED SIGNED CERTIFICATE",IF(C25="WL-01893","SUPPLIED CERTIFICATE IS LATER AND DOES NOT SUPPORT THIS ENTRY",IF(C25="WL-03102","YARD SHEET CITED IN SKIP FILE BUT NOT SUPPLIED","DOCUMENT NOT SUPPLIED FOR INDEPENDENT TEST")))</f>
        <v/>
      </c>
      <c r="J25" s="21">
        <f>COUNTIFS('Src_Skips'!$D$6:$D$314,C25,'Src_Skips'!$C$6:$C$314,"&gt;="&amp;B25)</f>
        <v/>
      </c>
      <c r="K25" s="21">
        <f>IF(H25="NO","FAIL - NO ACCEPTED SOURCE CROSS-REFERENCE",IF(LEFT(I25,8)="VERIFIED","PASS - CERTIFICATE VERIFIED",IF(AND(C25="WL-03102",J25&gt;0),"BOARD REVIEW - DOWNSTREAM SKIP USED AMENDMENT","REGISTER REFERENCE ONLY - RETRIEVE SUPPORT")))</f>
        <v/>
      </c>
      <c r="L25" s="21" t="inlineStr">
        <is>
          <t>amendment log; two named certificates; downstream skip register</t>
        </is>
      </c>
    </row>
    <row r="26">
      <c r="A26" s="17">
        <f>'Src_Amendments'!A26</f>
        <v/>
      </c>
      <c r="B26" s="17">
        <f>'Src_Amendments'!B26</f>
        <v/>
      </c>
      <c r="C26" s="17">
        <f>'Src_Amendments'!C26</f>
        <v/>
      </c>
      <c r="D26" s="17">
        <f>IFERROR(INDEX('Src_Applicants'!$D$6:$D$2915,MATCH(C26,'Src_Applicants'!$A$6:$A$2915,0))&amp;" "&amp;INDEX('Src_Applicants'!$C$6:$C$2915,MATCH(C26,'Src_Applicants'!$A$6:$A$2915,0)),"NOT FOUND")</f>
        <v/>
      </c>
      <c r="E26" s="17">
        <f>'Src_Amendments'!F26</f>
        <v/>
      </c>
      <c r="F26" s="17">
        <f>'Src_Amendments'!G26</f>
        <v/>
      </c>
      <c r="G26" s="17">
        <f>'Src_Amendments'!I26</f>
        <v/>
      </c>
      <c r="H26" s="17">
        <f>IF(G26="","NO",IF(OR(LEFT(G26,3)="MC-",ISNUMBER(SEARCH("Foldview Marine Services haul-out",G26))),"YES","NO"))</f>
        <v/>
      </c>
      <c r="I26" s="17">
        <f>IF(AND(C26="WL-02401",G26="MC-2024-0091",F26=31.7),"VERIFIED - SUPPLIED SIGNED CERTIFICATE",IF(C26="WL-01893","SUPPLIED CERTIFICATE IS LATER AND DOES NOT SUPPORT THIS ENTRY",IF(C26="WL-03102","YARD SHEET CITED IN SKIP FILE BUT NOT SUPPLIED","DOCUMENT NOT SUPPLIED FOR INDEPENDENT TEST")))</f>
        <v/>
      </c>
      <c r="J26" s="17">
        <f>COUNTIFS('Src_Skips'!$D$6:$D$314,C26,'Src_Skips'!$C$6:$C$314,"&gt;="&amp;B26)</f>
        <v/>
      </c>
      <c r="K26" s="17">
        <f>IF(H26="NO","FAIL - NO ACCEPTED SOURCE CROSS-REFERENCE",IF(LEFT(I26,8)="VERIFIED","PASS - CERTIFICATE VERIFIED",IF(AND(C26="WL-03102",J26&gt;0),"BOARD REVIEW - DOWNSTREAM SKIP USED AMENDMENT","REGISTER REFERENCE ONLY - RETRIEVE SUPPORT")))</f>
        <v/>
      </c>
      <c r="L26" s="17" t="inlineStr">
        <is>
          <t>amendment log; two named certificates; downstream skip register</t>
        </is>
      </c>
    </row>
    <row r="27">
      <c r="A27" s="21">
        <f>'Src_Amendments'!A27</f>
        <v/>
      </c>
      <c r="B27" s="21">
        <f>'Src_Amendments'!B27</f>
        <v/>
      </c>
      <c r="C27" s="21">
        <f>'Src_Amendments'!C27</f>
        <v/>
      </c>
      <c r="D27" s="21">
        <f>IFERROR(INDEX('Src_Applicants'!$D$6:$D$2915,MATCH(C27,'Src_Applicants'!$A$6:$A$2915,0))&amp;" "&amp;INDEX('Src_Applicants'!$C$6:$C$2915,MATCH(C27,'Src_Applicants'!$A$6:$A$2915,0)),"NOT FOUND")</f>
        <v/>
      </c>
      <c r="E27" s="21">
        <f>'Src_Amendments'!F27</f>
        <v/>
      </c>
      <c r="F27" s="21">
        <f>'Src_Amendments'!G27</f>
        <v/>
      </c>
      <c r="G27" s="21">
        <f>'Src_Amendments'!I27</f>
        <v/>
      </c>
      <c r="H27" s="21">
        <f>IF(G27="","NO",IF(OR(LEFT(G27,3)="MC-",ISNUMBER(SEARCH("Foldview Marine Services haul-out",G27))),"YES","NO"))</f>
        <v/>
      </c>
      <c r="I27" s="21">
        <f>IF(AND(C27="WL-02401",G27="MC-2024-0091",F27=31.7),"VERIFIED - SUPPLIED SIGNED CERTIFICATE",IF(C27="WL-01893","SUPPLIED CERTIFICATE IS LATER AND DOES NOT SUPPORT THIS ENTRY",IF(C27="WL-03102","YARD SHEET CITED IN SKIP FILE BUT NOT SUPPLIED","DOCUMENT NOT SUPPLIED FOR INDEPENDENT TEST")))</f>
        <v/>
      </c>
      <c r="J27" s="21">
        <f>COUNTIFS('Src_Skips'!$D$6:$D$314,C27,'Src_Skips'!$C$6:$C$314,"&gt;="&amp;B27)</f>
        <v/>
      </c>
      <c r="K27" s="21">
        <f>IF(H27="NO","FAIL - NO ACCEPTED SOURCE CROSS-REFERENCE",IF(LEFT(I27,8)="VERIFIED","PASS - CERTIFICATE VERIFIED",IF(AND(C27="WL-03102",J27&gt;0),"BOARD REVIEW - DOWNSTREAM SKIP USED AMENDMENT","REGISTER REFERENCE ONLY - RETRIEVE SUPPORT")))</f>
        <v/>
      </c>
      <c r="L27" s="21" t="inlineStr">
        <is>
          <t>amendment log; two named certificates; downstream skip register</t>
        </is>
      </c>
    </row>
    <row r="28">
      <c r="A28" s="17">
        <f>'Src_Amendments'!A28</f>
        <v/>
      </c>
      <c r="B28" s="17">
        <f>'Src_Amendments'!B28</f>
        <v/>
      </c>
      <c r="C28" s="17">
        <f>'Src_Amendments'!C28</f>
        <v/>
      </c>
      <c r="D28" s="17">
        <f>IFERROR(INDEX('Src_Applicants'!$D$6:$D$2915,MATCH(C28,'Src_Applicants'!$A$6:$A$2915,0))&amp;" "&amp;INDEX('Src_Applicants'!$C$6:$C$2915,MATCH(C28,'Src_Applicants'!$A$6:$A$2915,0)),"NOT FOUND")</f>
        <v/>
      </c>
      <c r="E28" s="17">
        <f>'Src_Amendments'!F28</f>
        <v/>
      </c>
      <c r="F28" s="17">
        <f>'Src_Amendments'!G28</f>
        <v/>
      </c>
      <c r="G28" s="17">
        <f>'Src_Amendments'!I28</f>
        <v/>
      </c>
      <c r="H28" s="17">
        <f>IF(G28="","NO",IF(OR(LEFT(G28,3)="MC-",ISNUMBER(SEARCH("Foldview Marine Services haul-out",G28))),"YES","NO"))</f>
        <v/>
      </c>
      <c r="I28" s="17">
        <f>IF(AND(C28="WL-02401",G28="MC-2024-0091",F28=31.7),"VERIFIED - SUPPLIED SIGNED CERTIFICATE",IF(C28="WL-01893","SUPPLIED CERTIFICATE IS LATER AND DOES NOT SUPPORT THIS ENTRY",IF(C28="WL-03102","YARD SHEET CITED IN SKIP FILE BUT NOT SUPPLIED","DOCUMENT NOT SUPPLIED FOR INDEPENDENT TEST")))</f>
        <v/>
      </c>
      <c r="J28" s="17">
        <f>COUNTIFS('Src_Skips'!$D$6:$D$314,C28,'Src_Skips'!$C$6:$C$314,"&gt;="&amp;B28)</f>
        <v/>
      </c>
      <c r="K28" s="17">
        <f>IF(H28="NO","FAIL - NO ACCEPTED SOURCE CROSS-REFERENCE",IF(LEFT(I28,8)="VERIFIED","PASS - CERTIFICATE VERIFIED",IF(AND(C28="WL-03102",J28&gt;0),"BOARD REVIEW - DOWNSTREAM SKIP USED AMENDMENT","REGISTER REFERENCE ONLY - RETRIEVE SUPPORT")))</f>
        <v/>
      </c>
      <c r="L28" s="17" t="inlineStr">
        <is>
          <t>amendment log; two named certificates; downstream skip register</t>
        </is>
      </c>
    </row>
    <row r="29">
      <c r="A29" s="21">
        <f>'Src_Amendments'!A29</f>
        <v/>
      </c>
      <c r="B29" s="21">
        <f>'Src_Amendments'!B29</f>
        <v/>
      </c>
      <c r="C29" s="21">
        <f>'Src_Amendments'!C29</f>
        <v/>
      </c>
      <c r="D29" s="21">
        <f>IFERROR(INDEX('Src_Applicants'!$D$6:$D$2915,MATCH(C29,'Src_Applicants'!$A$6:$A$2915,0))&amp;" "&amp;INDEX('Src_Applicants'!$C$6:$C$2915,MATCH(C29,'Src_Applicants'!$A$6:$A$2915,0)),"NOT FOUND")</f>
        <v/>
      </c>
      <c r="E29" s="21">
        <f>'Src_Amendments'!F29</f>
        <v/>
      </c>
      <c r="F29" s="21">
        <f>'Src_Amendments'!G29</f>
        <v/>
      </c>
      <c r="G29" s="21">
        <f>'Src_Amendments'!I29</f>
        <v/>
      </c>
      <c r="H29" s="21">
        <f>IF(G29="","NO",IF(OR(LEFT(G29,3)="MC-",ISNUMBER(SEARCH("Foldview Marine Services haul-out",G29))),"YES","NO"))</f>
        <v/>
      </c>
      <c r="I29" s="21">
        <f>IF(AND(C29="WL-02401",G29="MC-2024-0091",F29=31.7),"VERIFIED - SUPPLIED SIGNED CERTIFICATE",IF(C29="WL-01893","SUPPLIED CERTIFICATE IS LATER AND DOES NOT SUPPORT THIS ENTRY",IF(C29="WL-03102","YARD SHEET CITED IN SKIP FILE BUT NOT SUPPLIED","DOCUMENT NOT SUPPLIED FOR INDEPENDENT TEST")))</f>
        <v/>
      </c>
      <c r="J29" s="21">
        <f>COUNTIFS('Src_Skips'!$D$6:$D$314,C29,'Src_Skips'!$C$6:$C$314,"&gt;="&amp;B29)</f>
        <v/>
      </c>
      <c r="K29" s="21">
        <f>IF(H29="NO","FAIL - NO ACCEPTED SOURCE CROSS-REFERENCE",IF(LEFT(I29,8)="VERIFIED","PASS - CERTIFICATE VERIFIED",IF(AND(C29="WL-03102",J29&gt;0),"BOARD REVIEW - DOWNSTREAM SKIP USED AMENDMENT","REGISTER REFERENCE ONLY - RETRIEVE SUPPORT")))</f>
        <v/>
      </c>
      <c r="L29" s="21" t="inlineStr">
        <is>
          <t>amendment log; two named certificates; downstream skip register</t>
        </is>
      </c>
    </row>
    <row r="30">
      <c r="A30" s="17">
        <f>'Src_Amendments'!A30</f>
        <v/>
      </c>
      <c r="B30" s="17">
        <f>'Src_Amendments'!B30</f>
        <v/>
      </c>
      <c r="C30" s="17">
        <f>'Src_Amendments'!C30</f>
        <v/>
      </c>
      <c r="D30" s="17">
        <f>IFERROR(INDEX('Src_Applicants'!$D$6:$D$2915,MATCH(C30,'Src_Applicants'!$A$6:$A$2915,0))&amp;" "&amp;INDEX('Src_Applicants'!$C$6:$C$2915,MATCH(C30,'Src_Applicants'!$A$6:$A$2915,0)),"NOT FOUND")</f>
        <v/>
      </c>
      <c r="E30" s="17">
        <f>'Src_Amendments'!F30</f>
        <v/>
      </c>
      <c r="F30" s="17">
        <f>'Src_Amendments'!G30</f>
        <v/>
      </c>
      <c r="G30" s="17">
        <f>'Src_Amendments'!I30</f>
        <v/>
      </c>
      <c r="H30" s="17">
        <f>IF(G30="","NO",IF(OR(LEFT(G30,3)="MC-",ISNUMBER(SEARCH("Foldview Marine Services haul-out",G30))),"YES","NO"))</f>
        <v/>
      </c>
      <c r="I30" s="17">
        <f>IF(AND(C30="WL-02401",G30="MC-2024-0091",F30=31.7),"VERIFIED - SUPPLIED SIGNED CERTIFICATE",IF(C30="WL-01893","SUPPLIED CERTIFICATE IS LATER AND DOES NOT SUPPORT THIS ENTRY",IF(C30="WL-03102","YARD SHEET CITED IN SKIP FILE BUT NOT SUPPLIED","DOCUMENT NOT SUPPLIED FOR INDEPENDENT TEST")))</f>
        <v/>
      </c>
      <c r="J30" s="17">
        <f>COUNTIFS('Src_Skips'!$D$6:$D$314,C30,'Src_Skips'!$C$6:$C$314,"&gt;="&amp;B30)</f>
        <v/>
      </c>
      <c r="K30" s="17">
        <f>IF(H30="NO","FAIL - NO ACCEPTED SOURCE CROSS-REFERENCE",IF(LEFT(I30,8)="VERIFIED","PASS - CERTIFICATE VERIFIED",IF(AND(C30="WL-03102",J30&gt;0),"BOARD REVIEW - DOWNSTREAM SKIP USED AMENDMENT","REGISTER REFERENCE ONLY - RETRIEVE SUPPORT")))</f>
        <v/>
      </c>
      <c r="L30" s="17" t="inlineStr">
        <is>
          <t>amendment log; two named certificates; downstream skip register</t>
        </is>
      </c>
    </row>
    <row r="31">
      <c r="A31" s="21">
        <f>'Src_Amendments'!A31</f>
        <v/>
      </c>
      <c r="B31" s="21">
        <f>'Src_Amendments'!B31</f>
        <v/>
      </c>
      <c r="C31" s="21">
        <f>'Src_Amendments'!C31</f>
        <v/>
      </c>
      <c r="D31" s="21">
        <f>IFERROR(INDEX('Src_Applicants'!$D$6:$D$2915,MATCH(C31,'Src_Applicants'!$A$6:$A$2915,0))&amp;" "&amp;INDEX('Src_Applicants'!$C$6:$C$2915,MATCH(C31,'Src_Applicants'!$A$6:$A$2915,0)),"NOT FOUND")</f>
        <v/>
      </c>
      <c r="E31" s="21">
        <f>'Src_Amendments'!F31</f>
        <v/>
      </c>
      <c r="F31" s="21">
        <f>'Src_Amendments'!G31</f>
        <v/>
      </c>
      <c r="G31" s="21">
        <f>'Src_Amendments'!I31</f>
        <v/>
      </c>
      <c r="H31" s="21">
        <f>IF(G31="","NO",IF(OR(LEFT(G31,3)="MC-",ISNUMBER(SEARCH("Foldview Marine Services haul-out",G31))),"YES","NO"))</f>
        <v/>
      </c>
      <c r="I31" s="21">
        <f>IF(AND(C31="WL-02401",G31="MC-2024-0091",F31=31.7),"VERIFIED - SUPPLIED SIGNED CERTIFICATE",IF(C31="WL-01893","SUPPLIED CERTIFICATE IS LATER AND DOES NOT SUPPORT THIS ENTRY",IF(C31="WL-03102","YARD SHEET CITED IN SKIP FILE BUT NOT SUPPLIED","DOCUMENT NOT SUPPLIED FOR INDEPENDENT TEST")))</f>
        <v/>
      </c>
      <c r="J31" s="21">
        <f>COUNTIFS('Src_Skips'!$D$6:$D$314,C31,'Src_Skips'!$C$6:$C$314,"&gt;="&amp;B31)</f>
        <v/>
      </c>
      <c r="K31" s="21">
        <f>IF(H31="NO","FAIL - NO ACCEPTED SOURCE CROSS-REFERENCE",IF(LEFT(I31,8)="VERIFIED","PASS - CERTIFICATE VERIFIED",IF(AND(C31="WL-03102",J31&gt;0),"BOARD REVIEW - DOWNSTREAM SKIP USED AMENDMENT","REGISTER REFERENCE ONLY - RETRIEVE SUPPORT")))</f>
        <v/>
      </c>
      <c r="L31" s="21" t="inlineStr">
        <is>
          <t>amendment log; two named certificates; downstream skip register</t>
        </is>
      </c>
    </row>
    <row r="32">
      <c r="A32" s="17">
        <f>'Src_Amendments'!A32</f>
        <v/>
      </c>
      <c r="B32" s="17">
        <f>'Src_Amendments'!B32</f>
        <v/>
      </c>
      <c r="C32" s="17">
        <f>'Src_Amendments'!C32</f>
        <v/>
      </c>
      <c r="D32" s="17">
        <f>IFERROR(INDEX('Src_Applicants'!$D$6:$D$2915,MATCH(C32,'Src_Applicants'!$A$6:$A$2915,0))&amp;" "&amp;INDEX('Src_Applicants'!$C$6:$C$2915,MATCH(C32,'Src_Applicants'!$A$6:$A$2915,0)),"NOT FOUND")</f>
        <v/>
      </c>
      <c r="E32" s="17">
        <f>'Src_Amendments'!F32</f>
        <v/>
      </c>
      <c r="F32" s="17">
        <f>'Src_Amendments'!G32</f>
        <v/>
      </c>
      <c r="G32" s="17">
        <f>'Src_Amendments'!I32</f>
        <v/>
      </c>
      <c r="H32" s="17">
        <f>IF(G32="","NO",IF(OR(LEFT(G32,3)="MC-",ISNUMBER(SEARCH("Foldview Marine Services haul-out",G32))),"YES","NO"))</f>
        <v/>
      </c>
      <c r="I32" s="17">
        <f>IF(AND(C32="WL-02401",G32="MC-2024-0091",F32=31.7),"VERIFIED - SUPPLIED SIGNED CERTIFICATE",IF(C32="WL-01893","SUPPLIED CERTIFICATE IS LATER AND DOES NOT SUPPORT THIS ENTRY",IF(C32="WL-03102","YARD SHEET CITED IN SKIP FILE BUT NOT SUPPLIED","DOCUMENT NOT SUPPLIED FOR INDEPENDENT TEST")))</f>
        <v/>
      </c>
      <c r="J32" s="17">
        <f>COUNTIFS('Src_Skips'!$D$6:$D$314,C32,'Src_Skips'!$C$6:$C$314,"&gt;="&amp;B32)</f>
        <v/>
      </c>
      <c r="K32" s="17">
        <f>IF(H32="NO","FAIL - NO ACCEPTED SOURCE CROSS-REFERENCE",IF(LEFT(I32,8)="VERIFIED","PASS - CERTIFICATE VERIFIED",IF(AND(C32="WL-03102",J32&gt;0),"BOARD REVIEW - DOWNSTREAM SKIP USED AMENDMENT","REGISTER REFERENCE ONLY - RETRIEVE SUPPORT")))</f>
        <v/>
      </c>
      <c r="L32" s="17" t="inlineStr">
        <is>
          <t>amendment log; two named certificates; downstream skip register</t>
        </is>
      </c>
    </row>
    <row r="33">
      <c r="A33" s="21">
        <f>'Src_Amendments'!A33</f>
        <v/>
      </c>
      <c r="B33" s="21">
        <f>'Src_Amendments'!B33</f>
        <v/>
      </c>
      <c r="C33" s="21">
        <f>'Src_Amendments'!C33</f>
        <v/>
      </c>
      <c r="D33" s="21">
        <f>IFERROR(INDEX('Src_Applicants'!$D$6:$D$2915,MATCH(C33,'Src_Applicants'!$A$6:$A$2915,0))&amp;" "&amp;INDEX('Src_Applicants'!$C$6:$C$2915,MATCH(C33,'Src_Applicants'!$A$6:$A$2915,0)),"NOT FOUND")</f>
        <v/>
      </c>
      <c r="E33" s="21">
        <f>'Src_Amendments'!F33</f>
        <v/>
      </c>
      <c r="F33" s="21">
        <f>'Src_Amendments'!G33</f>
        <v/>
      </c>
      <c r="G33" s="21">
        <f>'Src_Amendments'!I33</f>
        <v/>
      </c>
      <c r="H33" s="21">
        <f>IF(G33="","NO",IF(OR(LEFT(G33,3)="MC-",ISNUMBER(SEARCH("Foldview Marine Services haul-out",G33))),"YES","NO"))</f>
        <v/>
      </c>
      <c r="I33" s="21">
        <f>IF(AND(C33="WL-02401",G33="MC-2024-0091",F33=31.7),"VERIFIED - SUPPLIED SIGNED CERTIFICATE",IF(C33="WL-01893","SUPPLIED CERTIFICATE IS LATER AND DOES NOT SUPPORT THIS ENTRY",IF(C33="WL-03102","YARD SHEET CITED IN SKIP FILE BUT NOT SUPPLIED","DOCUMENT NOT SUPPLIED FOR INDEPENDENT TEST")))</f>
        <v/>
      </c>
      <c r="J33" s="21">
        <f>COUNTIFS('Src_Skips'!$D$6:$D$314,C33,'Src_Skips'!$C$6:$C$314,"&gt;="&amp;B33)</f>
        <v/>
      </c>
      <c r="K33" s="21">
        <f>IF(H33="NO","FAIL - NO ACCEPTED SOURCE CROSS-REFERENCE",IF(LEFT(I33,8)="VERIFIED","PASS - CERTIFICATE VERIFIED",IF(AND(C33="WL-03102",J33&gt;0),"BOARD REVIEW - DOWNSTREAM SKIP USED AMENDMENT","REGISTER REFERENCE ONLY - RETRIEVE SUPPORT")))</f>
        <v/>
      </c>
      <c r="L33" s="21" t="inlineStr">
        <is>
          <t>amendment log; two named certificates; downstream skip register</t>
        </is>
      </c>
    </row>
    <row r="34">
      <c r="A34" s="17">
        <f>'Src_Amendments'!A34</f>
        <v/>
      </c>
      <c r="B34" s="17">
        <f>'Src_Amendments'!B34</f>
        <v/>
      </c>
      <c r="C34" s="17">
        <f>'Src_Amendments'!C34</f>
        <v/>
      </c>
      <c r="D34" s="17">
        <f>IFERROR(INDEX('Src_Applicants'!$D$6:$D$2915,MATCH(C34,'Src_Applicants'!$A$6:$A$2915,0))&amp;" "&amp;INDEX('Src_Applicants'!$C$6:$C$2915,MATCH(C34,'Src_Applicants'!$A$6:$A$2915,0)),"NOT FOUND")</f>
        <v/>
      </c>
      <c r="E34" s="17">
        <f>'Src_Amendments'!F34</f>
        <v/>
      </c>
      <c r="F34" s="17">
        <f>'Src_Amendments'!G34</f>
        <v/>
      </c>
      <c r="G34" s="17">
        <f>'Src_Amendments'!I34</f>
        <v/>
      </c>
      <c r="H34" s="17">
        <f>IF(G34="","NO",IF(OR(LEFT(G34,3)="MC-",ISNUMBER(SEARCH("Foldview Marine Services haul-out",G34))),"YES","NO"))</f>
        <v/>
      </c>
      <c r="I34" s="17">
        <f>IF(AND(C34="WL-02401",G34="MC-2024-0091",F34=31.7),"VERIFIED - SUPPLIED SIGNED CERTIFICATE",IF(C34="WL-01893","SUPPLIED CERTIFICATE IS LATER AND DOES NOT SUPPORT THIS ENTRY",IF(C34="WL-03102","YARD SHEET CITED IN SKIP FILE BUT NOT SUPPLIED","DOCUMENT NOT SUPPLIED FOR INDEPENDENT TEST")))</f>
        <v/>
      </c>
      <c r="J34" s="17">
        <f>COUNTIFS('Src_Skips'!$D$6:$D$314,C34,'Src_Skips'!$C$6:$C$314,"&gt;="&amp;B34)</f>
        <v/>
      </c>
      <c r="K34" s="17">
        <f>IF(H34="NO","FAIL - NO ACCEPTED SOURCE CROSS-REFERENCE",IF(LEFT(I34,8)="VERIFIED","PASS - CERTIFICATE VERIFIED",IF(AND(C34="WL-03102",J34&gt;0),"BOARD REVIEW - DOWNSTREAM SKIP USED AMENDMENT","REGISTER REFERENCE ONLY - RETRIEVE SUPPORT")))</f>
        <v/>
      </c>
      <c r="L34" s="17" t="inlineStr">
        <is>
          <t>amendment log; two named certificates; downstream skip register</t>
        </is>
      </c>
    </row>
    <row r="35">
      <c r="A35" s="21">
        <f>'Src_Amendments'!A35</f>
        <v/>
      </c>
      <c r="B35" s="21">
        <f>'Src_Amendments'!B35</f>
        <v/>
      </c>
      <c r="C35" s="21">
        <f>'Src_Amendments'!C35</f>
        <v/>
      </c>
      <c r="D35" s="21">
        <f>IFERROR(INDEX('Src_Applicants'!$D$6:$D$2915,MATCH(C35,'Src_Applicants'!$A$6:$A$2915,0))&amp;" "&amp;INDEX('Src_Applicants'!$C$6:$C$2915,MATCH(C35,'Src_Applicants'!$A$6:$A$2915,0)),"NOT FOUND")</f>
        <v/>
      </c>
      <c r="E35" s="21">
        <f>'Src_Amendments'!F35</f>
        <v/>
      </c>
      <c r="F35" s="21">
        <f>'Src_Amendments'!G35</f>
        <v/>
      </c>
      <c r="G35" s="21">
        <f>'Src_Amendments'!I35</f>
        <v/>
      </c>
      <c r="H35" s="21">
        <f>IF(G35="","NO",IF(OR(LEFT(G35,3)="MC-",ISNUMBER(SEARCH("Foldview Marine Services haul-out",G35))),"YES","NO"))</f>
        <v/>
      </c>
      <c r="I35" s="21">
        <f>IF(AND(C35="WL-02401",G35="MC-2024-0091",F35=31.7),"VERIFIED - SUPPLIED SIGNED CERTIFICATE",IF(C35="WL-01893","SUPPLIED CERTIFICATE IS LATER AND DOES NOT SUPPORT THIS ENTRY",IF(C35="WL-03102","YARD SHEET CITED IN SKIP FILE BUT NOT SUPPLIED","DOCUMENT NOT SUPPLIED FOR INDEPENDENT TEST")))</f>
        <v/>
      </c>
      <c r="J35" s="21">
        <f>COUNTIFS('Src_Skips'!$D$6:$D$314,C35,'Src_Skips'!$C$6:$C$314,"&gt;="&amp;B35)</f>
        <v/>
      </c>
      <c r="K35" s="21">
        <f>IF(H35="NO","FAIL - NO ACCEPTED SOURCE CROSS-REFERENCE",IF(LEFT(I35,8)="VERIFIED","PASS - CERTIFICATE VERIFIED",IF(AND(C35="WL-03102",J35&gt;0),"BOARD REVIEW - DOWNSTREAM SKIP USED AMENDMENT","REGISTER REFERENCE ONLY - RETRIEVE SUPPORT")))</f>
        <v/>
      </c>
      <c r="L35" s="21" t="inlineStr">
        <is>
          <t>amendment log; two named certificates; downstream skip register</t>
        </is>
      </c>
    </row>
    <row r="36">
      <c r="A36" s="17">
        <f>'Src_Amendments'!A36</f>
        <v/>
      </c>
      <c r="B36" s="17">
        <f>'Src_Amendments'!B36</f>
        <v/>
      </c>
      <c r="C36" s="17">
        <f>'Src_Amendments'!C36</f>
        <v/>
      </c>
      <c r="D36" s="17">
        <f>IFERROR(INDEX('Src_Applicants'!$D$6:$D$2915,MATCH(C36,'Src_Applicants'!$A$6:$A$2915,0))&amp;" "&amp;INDEX('Src_Applicants'!$C$6:$C$2915,MATCH(C36,'Src_Applicants'!$A$6:$A$2915,0)),"NOT FOUND")</f>
        <v/>
      </c>
      <c r="E36" s="17">
        <f>'Src_Amendments'!F36</f>
        <v/>
      </c>
      <c r="F36" s="17">
        <f>'Src_Amendments'!G36</f>
        <v/>
      </c>
      <c r="G36" s="17">
        <f>'Src_Amendments'!I36</f>
        <v/>
      </c>
      <c r="H36" s="17">
        <f>IF(G36="","NO",IF(OR(LEFT(G36,3)="MC-",ISNUMBER(SEARCH("Foldview Marine Services haul-out",G36))),"YES","NO"))</f>
        <v/>
      </c>
      <c r="I36" s="17">
        <f>IF(AND(C36="WL-02401",G36="MC-2024-0091",F36=31.7),"VERIFIED - SUPPLIED SIGNED CERTIFICATE",IF(C36="WL-01893","SUPPLIED CERTIFICATE IS LATER AND DOES NOT SUPPORT THIS ENTRY",IF(C36="WL-03102","YARD SHEET CITED IN SKIP FILE BUT NOT SUPPLIED","DOCUMENT NOT SUPPLIED FOR INDEPENDENT TEST")))</f>
        <v/>
      </c>
      <c r="J36" s="17">
        <f>COUNTIFS('Src_Skips'!$D$6:$D$314,C36,'Src_Skips'!$C$6:$C$314,"&gt;="&amp;B36)</f>
        <v/>
      </c>
      <c r="K36" s="17">
        <f>IF(H36="NO","FAIL - NO ACCEPTED SOURCE CROSS-REFERENCE",IF(LEFT(I36,8)="VERIFIED","PASS - CERTIFICATE VERIFIED",IF(AND(C36="WL-03102",J36&gt;0),"BOARD REVIEW - DOWNSTREAM SKIP USED AMENDMENT","REGISTER REFERENCE ONLY - RETRIEVE SUPPORT")))</f>
        <v/>
      </c>
      <c r="L36" s="17" t="inlineStr">
        <is>
          <t>amendment log; two named certificates; downstream skip register</t>
        </is>
      </c>
    </row>
    <row r="37">
      <c r="A37" s="21">
        <f>'Src_Amendments'!A37</f>
        <v/>
      </c>
      <c r="B37" s="21">
        <f>'Src_Amendments'!B37</f>
        <v/>
      </c>
      <c r="C37" s="21">
        <f>'Src_Amendments'!C37</f>
        <v/>
      </c>
      <c r="D37" s="21">
        <f>IFERROR(INDEX('Src_Applicants'!$D$6:$D$2915,MATCH(C37,'Src_Applicants'!$A$6:$A$2915,0))&amp;" "&amp;INDEX('Src_Applicants'!$C$6:$C$2915,MATCH(C37,'Src_Applicants'!$A$6:$A$2915,0)),"NOT FOUND")</f>
        <v/>
      </c>
      <c r="E37" s="21">
        <f>'Src_Amendments'!F37</f>
        <v/>
      </c>
      <c r="F37" s="21">
        <f>'Src_Amendments'!G37</f>
        <v/>
      </c>
      <c r="G37" s="21">
        <f>'Src_Amendments'!I37</f>
        <v/>
      </c>
      <c r="H37" s="21">
        <f>IF(G37="","NO",IF(OR(LEFT(G37,3)="MC-",ISNUMBER(SEARCH("Foldview Marine Services haul-out",G37))),"YES","NO"))</f>
        <v/>
      </c>
      <c r="I37" s="21">
        <f>IF(AND(C37="WL-02401",G37="MC-2024-0091",F37=31.7),"VERIFIED - SUPPLIED SIGNED CERTIFICATE",IF(C37="WL-01893","SUPPLIED CERTIFICATE IS LATER AND DOES NOT SUPPORT THIS ENTRY",IF(C37="WL-03102","YARD SHEET CITED IN SKIP FILE BUT NOT SUPPLIED","DOCUMENT NOT SUPPLIED FOR INDEPENDENT TEST")))</f>
        <v/>
      </c>
      <c r="J37" s="21">
        <f>COUNTIFS('Src_Skips'!$D$6:$D$314,C37,'Src_Skips'!$C$6:$C$314,"&gt;="&amp;B37)</f>
        <v/>
      </c>
      <c r="K37" s="21">
        <f>IF(H37="NO","FAIL - NO ACCEPTED SOURCE CROSS-REFERENCE",IF(LEFT(I37,8)="VERIFIED","PASS - CERTIFICATE VERIFIED",IF(AND(C37="WL-03102",J37&gt;0),"BOARD REVIEW - DOWNSTREAM SKIP USED AMENDMENT","REGISTER REFERENCE ONLY - RETRIEVE SUPPORT")))</f>
        <v/>
      </c>
      <c r="L37" s="21" t="inlineStr">
        <is>
          <t>amendment log; two named certificates; downstream skip register</t>
        </is>
      </c>
    </row>
    <row r="38">
      <c r="A38" s="17">
        <f>'Src_Amendments'!A38</f>
        <v/>
      </c>
      <c r="B38" s="17">
        <f>'Src_Amendments'!B38</f>
        <v/>
      </c>
      <c r="C38" s="17">
        <f>'Src_Amendments'!C38</f>
        <v/>
      </c>
      <c r="D38" s="17">
        <f>IFERROR(INDEX('Src_Applicants'!$D$6:$D$2915,MATCH(C38,'Src_Applicants'!$A$6:$A$2915,0))&amp;" "&amp;INDEX('Src_Applicants'!$C$6:$C$2915,MATCH(C38,'Src_Applicants'!$A$6:$A$2915,0)),"NOT FOUND")</f>
        <v/>
      </c>
      <c r="E38" s="17">
        <f>'Src_Amendments'!F38</f>
        <v/>
      </c>
      <c r="F38" s="17">
        <f>'Src_Amendments'!G38</f>
        <v/>
      </c>
      <c r="G38" s="17">
        <f>'Src_Amendments'!I38</f>
        <v/>
      </c>
      <c r="H38" s="17">
        <f>IF(G38="","NO",IF(OR(LEFT(G38,3)="MC-",ISNUMBER(SEARCH("Foldview Marine Services haul-out",G38))),"YES","NO"))</f>
        <v/>
      </c>
      <c r="I38" s="17">
        <f>IF(AND(C38="WL-02401",G38="MC-2024-0091",F38=31.7),"VERIFIED - SUPPLIED SIGNED CERTIFICATE",IF(C38="WL-01893","SUPPLIED CERTIFICATE IS LATER AND DOES NOT SUPPORT THIS ENTRY",IF(C38="WL-03102","YARD SHEET CITED IN SKIP FILE BUT NOT SUPPLIED","DOCUMENT NOT SUPPLIED FOR INDEPENDENT TEST")))</f>
        <v/>
      </c>
      <c r="J38" s="17">
        <f>COUNTIFS('Src_Skips'!$D$6:$D$314,C38,'Src_Skips'!$C$6:$C$314,"&gt;="&amp;B38)</f>
        <v/>
      </c>
      <c r="K38" s="17">
        <f>IF(H38="NO","FAIL - NO ACCEPTED SOURCE CROSS-REFERENCE",IF(LEFT(I38,8)="VERIFIED","PASS - CERTIFICATE VERIFIED",IF(AND(C38="WL-03102",J38&gt;0),"BOARD REVIEW - DOWNSTREAM SKIP USED AMENDMENT","REGISTER REFERENCE ONLY - RETRIEVE SUPPORT")))</f>
        <v/>
      </c>
      <c r="L38" s="17" t="inlineStr">
        <is>
          <t>amendment log; two named certificates; downstream skip register</t>
        </is>
      </c>
    </row>
    <row r="39">
      <c r="A39" s="21">
        <f>'Src_Amendments'!A39</f>
        <v/>
      </c>
      <c r="B39" s="21">
        <f>'Src_Amendments'!B39</f>
        <v/>
      </c>
      <c r="C39" s="21">
        <f>'Src_Amendments'!C39</f>
        <v/>
      </c>
      <c r="D39" s="21">
        <f>IFERROR(INDEX('Src_Applicants'!$D$6:$D$2915,MATCH(C39,'Src_Applicants'!$A$6:$A$2915,0))&amp;" "&amp;INDEX('Src_Applicants'!$C$6:$C$2915,MATCH(C39,'Src_Applicants'!$A$6:$A$2915,0)),"NOT FOUND")</f>
        <v/>
      </c>
      <c r="E39" s="21">
        <f>'Src_Amendments'!F39</f>
        <v/>
      </c>
      <c r="F39" s="21">
        <f>'Src_Amendments'!G39</f>
        <v/>
      </c>
      <c r="G39" s="21">
        <f>'Src_Amendments'!I39</f>
        <v/>
      </c>
      <c r="H39" s="21">
        <f>IF(G39="","NO",IF(OR(LEFT(G39,3)="MC-",ISNUMBER(SEARCH("Foldview Marine Services haul-out",G39))),"YES","NO"))</f>
        <v/>
      </c>
      <c r="I39" s="21">
        <f>IF(AND(C39="WL-02401",G39="MC-2024-0091",F39=31.7),"VERIFIED - SUPPLIED SIGNED CERTIFICATE",IF(C39="WL-01893","SUPPLIED CERTIFICATE IS LATER AND DOES NOT SUPPORT THIS ENTRY",IF(C39="WL-03102","YARD SHEET CITED IN SKIP FILE BUT NOT SUPPLIED","DOCUMENT NOT SUPPLIED FOR INDEPENDENT TEST")))</f>
        <v/>
      </c>
      <c r="J39" s="21">
        <f>COUNTIFS('Src_Skips'!$D$6:$D$314,C39,'Src_Skips'!$C$6:$C$314,"&gt;="&amp;B39)</f>
        <v/>
      </c>
      <c r="K39" s="21">
        <f>IF(H39="NO","FAIL - NO ACCEPTED SOURCE CROSS-REFERENCE",IF(LEFT(I39,8)="VERIFIED","PASS - CERTIFICATE VERIFIED",IF(AND(C39="WL-03102",J39&gt;0),"BOARD REVIEW - DOWNSTREAM SKIP USED AMENDMENT","REGISTER REFERENCE ONLY - RETRIEVE SUPPORT")))</f>
        <v/>
      </c>
      <c r="L39" s="21" t="inlineStr">
        <is>
          <t>amendment log; two named certificates; downstream skip register</t>
        </is>
      </c>
    </row>
    <row r="40">
      <c r="A40" s="17">
        <f>'Src_Amendments'!A40</f>
        <v/>
      </c>
      <c r="B40" s="17">
        <f>'Src_Amendments'!B40</f>
        <v/>
      </c>
      <c r="C40" s="17">
        <f>'Src_Amendments'!C40</f>
        <v/>
      </c>
      <c r="D40" s="17">
        <f>IFERROR(INDEX('Src_Applicants'!$D$6:$D$2915,MATCH(C40,'Src_Applicants'!$A$6:$A$2915,0))&amp;" "&amp;INDEX('Src_Applicants'!$C$6:$C$2915,MATCH(C40,'Src_Applicants'!$A$6:$A$2915,0)),"NOT FOUND")</f>
        <v/>
      </c>
      <c r="E40" s="17">
        <f>'Src_Amendments'!F40</f>
        <v/>
      </c>
      <c r="F40" s="17">
        <f>'Src_Amendments'!G40</f>
        <v/>
      </c>
      <c r="G40" s="17">
        <f>'Src_Amendments'!I40</f>
        <v/>
      </c>
      <c r="H40" s="17">
        <f>IF(G40="","NO",IF(OR(LEFT(G40,3)="MC-",ISNUMBER(SEARCH("Foldview Marine Services haul-out",G40))),"YES","NO"))</f>
        <v/>
      </c>
      <c r="I40" s="17">
        <f>IF(AND(C40="WL-02401",G40="MC-2024-0091",F40=31.7),"VERIFIED - SUPPLIED SIGNED CERTIFICATE",IF(C40="WL-01893","SUPPLIED CERTIFICATE IS LATER AND DOES NOT SUPPORT THIS ENTRY",IF(C40="WL-03102","YARD SHEET CITED IN SKIP FILE BUT NOT SUPPLIED","DOCUMENT NOT SUPPLIED FOR INDEPENDENT TEST")))</f>
        <v/>
      </c>
      <c r="J40" s="17">
        <f>COUNTIFS('Src_Skips'!$D$6:$D$314,C40,'Src_Skips'!$C$6:$C$314,"&gt;="&amp;B40)</f>
        <v/>
      </c>
      <c r="K40" s="17">
        <f>IF(H40="NO","FAIL - NO ACCEPTED SOURCE CROSS-REFERENCE",IF(LEFT(I40,8)="VERIFIED","PASS - CERTIFICATE VERIFIED",IF(AND(C40="WL-03102",J40&gt;0),"BOARD REVIEW - DOWNSTREAM SKIP USED AMENDMENT","REGISTER REFERENCE ONLY - RETRIEVE SUPPORT")))</f>
        <v/>
      </c>
      <c r="L40" s="17" t="inlineStr">
        <is>
          <t>amendment log; two named certificates; downstream skip register</t>
        </is>
      </c>
    </row>
    <row r="41">
      <c r="A41" s="21">
        <f>'Src_Amendments'!A41</f>
        <v/>
      </c>
      <c r="B41" s="21">
        <f>'Src_Amendments'!B41</f>
        <v/>
      </c>
      <c r="C41" s="21">
        <f>'Src_Amendments'!C41</f>
        <v/>
      </c>
      <c r="D41" s="21">
        <f>IFERROR(INDEX('Src_Applicants'!$D$6:$D$2915,MATCH(C41,'Src_Applicants'!$A$6:$A$2915,0))&amp;" "&amp;INDEX('Src_Applicants'!$C$6:$C$2915,MATCH(C41,'Src_Applicants'!$A$6:$A$2915,0)),"NOT FOUND")</f>
        <v/>
      </c>
      <c r="E41" s="21">
        <f>'Src_Amendments'!F41</f>
        <v/>
      </c>
      <c r="F41" s="21">
        <f>'Src_Amendments'!G41</f>
        <v/>
      </c>
      <c r="G41" s="21">
        <f>'Src_Amendments'!I41</f>
        <v/>
      </c>
      <c r="H41" s="21">
        <f>IF(G41="","NO",IF(OR(LEFT(G41,3)="MC-",ISNUMBER(SEARCH("Foldview Marine Services haul-out",G41))),"YES","NO"))</f>
        <v/>
      </c>
      <c r="I41" s="21">
        <f>IF(AND(C41="WL-02401",G41="MC-2024-0091",F41=31.7),"VERIFIED - SUPPLIED SIGNED CERTIFICATE",IF(C41="WL-01893","SUPPLIED CERTIFICATE IS LATER AND DOES NOT SUPPORT THIS ENTRY",IF(C41="WL-03102","YARD SHEET CITED IN SKIP FILE BUT NOT SUPPLIED","DOCUMENT NOT SUPPLIED FOR INDEPENDENT TEST")))</f>
        <v/>
      </c>
      <c r="J41" s="21">
        <f>COUNTIFS('Src_Skips'!$D$6:$D$314,C41,'Src_Skips'!$C$6:$C$314,"&gt;="&amp;B41)</f>
        <v/>
      </c>
      <c r="K41" s="21">
        <f>IF(H41="NO","FAIL - NO ACCEPTED SOURCE CROSS-REFERENCE",IF(LEFT(I41,8)="VERIFIED","PASS - CERTIFICATE VERIFIED",IF(AND(C41="WL-03102",J41&gt;0),"BOARD REVIEW - DOWNSTREAM SKIP USED AMENDMENT","REGISTER REFERENCE ONLY - RETRIEVE SUPPORT")))</f>
        <v/>
      </c>
      <c r="L41" s="21" t="inlineStr">
        <is>
          <t>amendment log; two named certificates; downstream skip register</t>
        </is>
      </c>
    </row>
    <row r="42">
      <c r="A42" s="17">
        <f>'Src_Amendments'!A42</f>
        <v/>
      </c>
      <c r="B42" s="17">
        <f>'Src_Amendments'!B42</f>
        <v/>
      </c>
      <c r="C42" s="17">
        <f>'Src_Amendments'!C42</f>
        <v/>
      </c>
      <c r="D42" s="17">
        <f>IFERROR(INDEX('Src_Applicants'!$D$6:$D$2915,MATCH(C42,'Src_Applicants'!$A$6:$A$2915,0))&amp;" "&amp;INDEX('Src_Applicants'!$C$6:$C$2915,MATCH(C42,'Src_Applicants'!$A$6:$A$2915,0)),"NOT FOUND")</f>
        <v/>
      </c>
      <c r="E42" s="17">
        <f>'Src_Amendments'!F42</f>
        <v/>
      </c>
      <c r="F42" s="17">
        <f>'Src_Amendments'!G42</f>
        <v/>
      </c>
      <c r="G42" s="17">
        <f>'Src_Amendments'!I42</f>
        <v/>
      </c>
      <c r="H42" s="17">
        <f>IF(G42="","NO",IF(OR(LEFT(G42,3)="MC-",ISNUMBER(SEARCH("Foldview Marine Services haul-out",G42))),"YES","NO"))</f>
        <v/>
      </c>
      <c r="I42" s="17">
        <f>IF(AND(C42="WL-02401",G42="MC-2024-0091",F42=31.7),"VERIFIED - SUPPLIED SIGNED CERTIFICATE",IF(C42="WL-01893","SUPPLIED CERTIFICATE IS LATER AND DOES NOT SUPPORT THIS ENTRY",IF(C42="WL-03102","YARD SHEET CITED IN SKIP FILE BUT NOT SUPPLIED","DOCUMENT NOT SUPPLIED FOR INDEPENDENT TEST")))</f>
        <v/>
      </c>
      <c r="J42" s="17">
        <f>COUNTIFS('Src_Skips'!$D$6:$D$314,C42,'Src_Skips'!$C$6:$C$314,"&gt;="&amp;B42)</f>
        <v/>
      </c>
      <c r="K42" s="17">
        <f>IF(H42="NO","FAIL - NO ACCEPTED SOURCE CROSS-REFERENCE",IF(LEFT(I42,8)="VERIFIED","PASS - CERTIFICATE VERIFIED",IF(AND(C42="WL-03102",J42&gt;0),"BOARD REVIEW - DOWNSTREAM SKIP USED AMENDMENT","REGISTER REFERENCE ONLY - RETRIEVE SUPPORT")))</f>
        <v/>
      </c>
      <c r="L42" s="17" t="inlineStr">
        <is>
          <t>amendment log; two named certificates; downstream skip register</t>
        </is>
      </c>
    </row>
    <row r="43">
      <c r="A43" s="21">
        <f>'Src_Amendments'!A43</f>
        <v/>
      </c>
      <c r="B43" s="21">
        <f>'Src_Amendments'!B43</f>
        <v/>
      </c>
      <c r="C43" s="21">
        <f>'Src_Amendments'!C43</f>
        <v/>
      </c>
      <c r="D43" s="21">
        <f>IFERROR(INDEX('Src_Applicants'!$D$6:$D$2915,MATCH(C43,'Src_Applicants'!$A$6:$A$2915,0))&amp;" "&amp;INDEX('Src_Applicants'!$C$6:$C$2915,MATCH(C43,'Src_Applicants'!$A$6:$A$2915,0)),"NOT FOUND")</f>
        <v/>
      </c>
      <c r="E43" s="21">
        <f>'Src_Amendments'!F43</f>
        <v/>
      </c>
      <c r="F43" s="21">
        <f>'Src_Amendments'!G43</f>
        <v/>
      </c>
      <c r="G43" s="21">
        <f>'Src_Amendments'!I43</f>
        <v/>
      </c>
      <c r="H43" s="21">
        <f>IF(G43="","NO",IF(OR(LEFT(G43,3)="MC-",ISNUMBER(SEARCH("Foldview Marine Services haul-out",G43))),"YES","NO"))</f>
        <v/>
      </c>
      <c r="I43" s="21">
        <f>IF(AND(C43="WL-02401",G43="MC-2024-0091",F43=31.7),"VERIFIED - SUPPLIED SIGNED CERTIFICATE",IF(C43="WL-01893","SUPPLIED CERTIFICATE IS LATER AND DOES NOT SUPPORT THIS ENTRY",IF(C43="WL-03102","YARD SHEET CITED IN SKIP FILE BUT NOT SUPPLIED","DOCUMENT NOT SUPPLIED FOR INDEPENDENT TEST")))</f>
        <v/>
      </c>
      <c r="J43" s="21">
        <f>COUNTIFS('Src_Skips'!$D$6:$D$314,C43,'Src_Skips'!$C$6:$C$314,"&gt;="&amp;B43)</f>
        <v/>
      </c>
      <c r="K43" s="21">
        <f>IF(H43="NO","FAIL - NO ACCEPTED SOURCE CROSS-REFERENCE",IF(LEFT(I43,8)="VERIFIED","PASS - CERTIFICATE VERIFIED",IF(AND(C43="WL-03102",J43&gt;0),"BOARD REVIEW - DOWNSTREAM SKIP USED AMENDMENT","REGISTER REFERENCE ONLY - RETRIEVE SUPPORT")))</f>
        <v/>
      </c>
      <c r="L43" s="21" t="inlineStr">
        <is>
          <t>amendment log; two named certificates; downstream skip register</t>
        </is>
      </c>
    </row>
    <row r="44">
      <c r="A44" s="17">
        <f>'Src_Amendments'!A44</f>
        <v/>
      </c>
      <c r="B44" s="17">
        <f>'Src_Amendments'!B44</f>
        <v/>
      </c>
      <c r="C44" s="17">
        <f>'Src_Amendments'!C44</f>
        <v/>
      </c>
      <c r="D44" s="17">
        <f>IFERROR(INDEX('Src_Applicants'!$D$6:$D$2915,MATCH(C44,'Src_Applicants'!$A$6:$A$2915,0))&amp;" "&amp;INDEX('Src_Applicants'!$C$6:$C$2915,MATCH(C44,'Src_Applicants'!$A$6:$A$2915,0)),"NOT FOUND")</f>
        <v/>
      </c>
      <c r="E44" s="17">
        <f>'Src_Amendments'!F44</f>
        <v/>
      </c>
      <c r="F44" s="17">
        <f>'Src_Amendments'!G44</f>
        <v/>
      </c>
      <c r="G44" s="17">
        <f>'Src_Amendments'!I44</f>
        <v/>
      </c>
      <c r="H44" s="17">
        <f>IF(G44="","NO",IF(OR(LEFT(G44,3)="MC-",ISNUMBER(SEARCH("Foldview Marine Services haul-out",G44))),"YES","NO"))</f>
        <v/>
      </c>
      <c r="I44" s="17">
        <f>IF(AND(C44="WL-02401",G44="MC-2024-0091",F44=31.7),"VERIFIED - SUPPLIED SIGNED CERTIFICATE",IF(C44="WL-01893","SUPPLIED CERTIFICATE IS LATER AND DOES NOT SUPPORT THIS ENTRY",IF(C44="WL-03102","YARD SHEET CITED IN SKIP FILE BUT NOT SUPPLIED","DOCUMENT NOT SUPPLIED FOR INDEPENDENT TEST")))</f>
        <v/>
      </c>
      <c r="J44" s="17">
        <f>COUNTIFS('Src_Skips'!$D$6:$D$314,C44,'Src_Skips'!$C$6:$C$314,"&gt;="&amp;B44)</f>
        <v/>
      </c>
      <c r="K44" s="17">
        <f>IF(H44="NO","FAIL - NO ACCEPTED SOURCE CROSS-REFERENCE",IF(LEFT(I44,8)="VERIFIED","PASS - CERTIFICATE VERIFIED",IF(AND(C44="WL-03102",J44&gt;0),"BOARD REVIEW - DOWNSTREAM SKIP USED AMENDMENT","REGISTER REFERENCE ONLY - RETRIEVE SUPPORT")))</f>
        <v/>
      </c>
      <c r="L44" s="17" t="inlineStr">
        <is>
          <t>amendment log; two named certificates; downstream skip register</t>
        </is>
      </c>
    </row>
    <row r="45">
      <c r="A45" s="21">
        <f>'Src_Amendments'!A45</f>
        <v/>
      </c>
      <c r="B45" s="21">
        <f>'Src_Amendments'!B45</f>
        <v/>
      </c>
      <c r="C45" s="21">
        <f>'Src_Amendments'!C45</f>
        <v/>
      </c>
      <c r="D45" s="21">
        <f>IFERROR(INDEX('Src_Applicants'!$D$6:$D$2915,MATCH(C45,'Src_Applicants'!$A$6:$A$2915,0))&amp;" "&amp;INDEX('Src_Applicants'!$C$6:$C$2915,MATCH(C45,'Src_Applicants'!$A$6:$A$2915,0)),"NOT FOUND")</f>
        <v/>
      </c>
      <c r="E45" s="21">
        <f>'Src_Amendments'!F45</f>
        <v/>
      </c>
      <c r="F45" s="21">
        <f>'Src_Amendments'!G45</f>
        <v/>
      </c>
      <c r="G45" s="21">
        <f>'Src_Amendments'!I45</f>
        <v/>
      </c>
      <c r="H45" s="21">
        <f>IF(G45="","NO",IF(OR(LEFT(G45,3)="MC-",ISNUMBER(SEARCH("Foldview Marine Services haul-out",G45))),"YES","NO"))</f>
        <v/>
      </c>
      <c r="I45" s="21">
        <f>IF(AND(C45="WL-02401",G45="MC-2024-0091",F45=31.7),"VERIFIED - SUPPLIED SIGNED CERTIFICATE",IF(C45="WL-01893","SUPPLIED CERTIFICATE IS LATER AND DOES NOT SUPPORT THIS ENTRY",IF(C45="WL-03102","YARD SHEET CITED IN SKIP FILE BUT NOT SUPPLIED","DOCUMENT NOT SUPPLIED FOR INDEPENDENT TEST")))</f>
        <v/>
      </c>
      <c r="J45" s="21">
        <f>COUNTIFS('Src_Skips'!$D$6:$D$314,C45,'Src_Skips'!$C$6:$C$314,"&gt;="&amp;B45)</f>
        <v/>
      </c>
      <c r="K45" s="21">
        <f>IF(H45="NO","FAIL - NO ACCEPTED SOURCE CROSS-REFERENCE",IF(LEFT(I45,8)="VERIFIED","PASS - CERTIFICATE VERIFIED",IF(AND(C45="WL-03102",J45&gt;0),"BOARD REVIEW - DOWNSTREAM SKIP USED AMENDMENT","REGISTER REFERENCE ONLY - RETRIEVE SUPPORT")))</f>
        <v/>
      </c>
      <c r="L45" s="21" t="inlineStr">
        <is>
          <t>amendment log; two named certificates; downstream skip register</t>
        </is>
      </c>
    </row>
    <row r="46">
      <c r="A46" s="17">
        <f>'Src_Amendments'!A46</f>
        <v/>
      </c>
      <c r="B46" s="17">
        <f>'Src_Amendments'!B46</f>
        <v/>
      </c>
      <c r="C46" s="17">
        <f>'Src_Amendments'!C46</f>
        <v/>
      </c>
      <c r="D46" s="17">
        <f>IFERROR(INDEX('Src_Applicants'!$D$6:$D$2915,MATCH(C46,'Src_Applicants'!$A$6:$A$2915,0))&amp;" "&amp;INDEX('Src_Applicants'!$C$6:$C$2915,MATCH(C46,'Src_Applicants'!$A$6:$A$2915,0)),"NOT FOUND")</f>
        <v/>
      </c>
      <c r="E46" s="17">
        <f>'Src_Amendments'!F46</f>
        <v/>
      </c>
      <c r="F46" s="17">
        <f>'Src_Amendments'!G46</f>
        <v/>
      </c>
      <c r="G46" s="17">
        <f>'Src_Amendments'!I46</f>
        <v/>
      </c>
      <c r="H46" s="17">
        <f>IF(G46="","NO",IF(OR(LEFT(G46,3)="MC-",ISNUMBER(SEARCH("Foldview Marine Services haul-out",G46))),"YES","NO"))</f>
        <v/>
      </c>
      <c r="I46" s="17">
        <f>IF(AND(C46="WL-02401",G46="MC-2024-0091",F46=31.7),"VERIFIED - SUPPLIED SIGNED CERTIFICATE",IF(C46="WL-01893","SUPPLIED CERTIFICATE IS LATER AND DOES NOT SUPPORT THIS ENTRY",IF(C46="WL-03102","YARD SHEET CITED IN SKIP FILE BUT NOT SUPPLIED","DOCUMENT NOT SUPPLIED FOR INDEPENDENT TEST")))</f>
        <v/>
      </c>
      <c r="J46" s="17">
        <f>COUNTIFS('Src_Skips'!$D$6:$D$314,C46,'Src_Skips'!$C$6:$C$314,"&gt;="&amp;B46)</f>
        <v/>
      </c>
      <c r="K46" s="17">
        <f>IF(H46="NO","FAIL - NO ACCEPTED SOURCE CROSS-REFERENCE",IF(LEFT(I46,8)="VERIFIED","PASS - CERTIFICATE VERIFIED",IF(AND(C46="WL-03102",J46&gt;0),"BOARD REVIEW - DOWNSTREAM SKIP USED AMENDMENT","REGISTER REFERENCE ONLY - RETRIEVE SUPPORT")))</f>
        <v/>
      </c>
      <c r="L46" s="17" t="inlineStr">
        <is>
          <t>amendment log; two named certificates; downstream skip register</t>
        </is>
      </c>
    </row>
    <row r="47">
      <c r="A47" s="21">
        <f>'Src_Amendments'!A47</f>
        <v/>
      </c>
      <c r="B47" s="21">
        <f>'Src_Amendments'!B47</f>
        <v/>
      </c>
      <c r="C47" s="21">
        <f>'Src_Amendments'!C47</f>
        <v/>
      </c>
      <c r="D47" s="21">
        <f>IFERROR(INDEX('Src_Applicants'!$D$6:$D$2915,MATCH(C47,'Src_Applicants'!$A$6:$A$2915,0))&amp;" "&amp;INDEX('Src_Applicants'!$C$6:$C$2915,MATCH(C47,'Src_Applicants'!$A$6:$A$2915,0)),"NOT FOUND")</f>
        <v/>
      </c>
      <c r="E47" s="21">
        <f>'Src_Amendments'!F47</f>
        <v/>
      </c>
      <c r="F47" s="21">
        <f>'Src_Amendments'!G47</f>
        <v/>
      </c>
      <c r="G47" s="21">
        <f>'Src_Amendments'!I47</f>
        <v/>
      </c>
      <c r="H47" s="21">
        <f>IF(G47="","NO",IF(OR(LEFT(G47,3)="MC-",ISNUMBER(SEARCH("Foldview Marine Services haul-out",G47))),"YES","NO"))</f>
        <v/>
      </c>
      <c r="I47" s="21">
        <f>IF(AND(C47="WL-02401",G47="MC-2024-0091",F47=31.7),"VERIFIED - SUPPLIED SIGNED CERTIFICATE",IF(C47="WL-01893","SUPPLIED CERTIFICATE IS LATER AND DOES NOT SUPPORT THIS ENTRY",IF(C47="WL-03102","YARD SHEET CITED IN SKIP FILE BUT NOT SUPPLIED","DOCUMENT NOT SUPPLIED FOR INDEPENDENT TEST")))</f>
        <v/>
      </c>
      <c r="J47" s="21">
        <f>COUNTIFS('Src_Skips'!$D$6:$D$314,C47,'Src_Skips'!$C$6:$C$314,"&gt;="&amp;B47)</f>
        <v/>
      </c>
      <c r="K47" s="21">
        <f>IF(H47="NO","FAIL - NO ACCEPTED SOURCE CROSS-REFERENCE",IF(LEFT(I47,8)="VERIFIED","PASS - CERTIFICATE VERIFIED",IF(AND(C47="WL-03102",J47&gt;0),"BOARD REVIEW - DOWNSTREAM SKIP USED AMENDMENT","REGISTER REFERENCE ONLY - RETRIEVE SUPPORT")))</f>
        <v/>
      </c>
      <c r="L47" s="21" t="inlineStr">
        <is>
          <t>amendment log; two named certificates; downstream skip register</t>
        </is>
      </c>
    </row>
    <row r="48">
      <c r="A48" s="17">
        <f>'Src_Amendments'!A48</f>
        <v/>
      </c>
      <c r="B48" s="17">
        <f>'Src_Amendments'!B48</f>
        <v/>
      </c>
      <c r="C48" s="17">
        <f>'Src_Amendments'!C48</f>
        <v/>
      </c>
      <c r="D48" s="17">
        <f>IFERROR(INDEX('Src_Applicants'!$D$6:$D$2915,MATCH(C48,'Src_Applicants'!$A$6:$A$2915,0))&amp;" "&amp;INDEX('Src_Applicants'!$C$6:$C$2915,MATCH(C48,'Src_Applicants'!$A$6:$A$2915,0)),"NOT FOUND")</f>
        <v/>
      </c>
      <c r="E48" s="17">
        <f>'Src_Amendments'!F48</f>
        <v/>
      </c>
      <c r="F48" s="17">
        <f>'Src_Amendments'!G48</f>
        <v/>
      </c>
      <c r="G48" s="17">
        <f>'Src_Amendments'!I48</f>
        <v/>
      </c>
      <c r="H48" s="17">
        <f>IF(G48="","NO",IF(OR(LEFT(G48,3)="MC-",ISNUMBER(SEARCH("Foldview Marine Services haul-out",G48))),"YES","NO"))</f>
        <v/>
      </c>
      <c r="I48" s="17">
        <f>IF(AND(C48="WL-02401",G48="MC-2024-0091",F48=31.7),"VERIFIED - SUPPLIED SIGNED CERTIFICATE",IF(C48="WL-01893","SUPPLIED CERTIFICATE IS LATER AND DOES NOT SUPPORT THIS ENTRY",IF(C48="WL-03102","YARD SHEET CITED IN SKIP FILE BUT NOT SUPPLIED","DOCUMENT NOT SUPPLIED FOR INDEPENDENT TEST")))</f>
        <v/>
      </c>
      <c r="J48" s="17">
        <f>COUNTIFS('Src_Skips'!$D$6:$D$314,C48,'Src_Skips'!$C$6:$C$314,"&gt;="&amp;B48)</f>
        <v/>
      </c>
      <c r="K48" s="17">
        <f>IF(H48="NO","FAIL - NO ACCEPTED SOURCE CROSS-REFERENCE",IF(LEFT(I48,8)="VERIFIED","PASS - CERTIFICATE VERIFIED",IF(AND(C48="WL-03102",J48&gt;0),"BOARD REVIEW - DOWNSTREAM SKIP USED AMENDMENT","REGISTER REFERENCE ONLY - RETRIEVE SUPPORT")))</f>
        <v/>
      </c>
      <c r="L48" s="17" t="inlineStr">
        <is>
          <t>amendment log; two named certificates; downstream skip register</t>
        </is>
      </c>
    </row>
    <row r="49">
      <c r="A49" s="21">
        <f>'Src_Amendments'!A49</f>
        <v/>
      </c>
      <c r="B49" s="21">
        <f>'Src_Amendments'!B49</f>
        <v/>
      </c>
      <c r="C49" s="21">
        <f>'Src_Amendments'!C49</f>
        <v/>
      </c>
      <c r="D49" s="21">
        <f>IFERROR(INDEX('Src_Applicants'!$D$6:$D$2915,MATCH(C49,'Src_Applicants'!$A$6:$A$2915,0))&amp;" "&amp;INDEX('Src_Applicants'!$C$6:$C$2915,MATCH(C49,'Src_Applicants'!$A$6:$A$2915,0)),"NOT FOUND")</f>
        <v/>
      </c>
      <c r="E49" s="21">
        <f>'Src_Amendments'!F49</f>
        <v/>
      </c>
      <c r="F49" s="21">
        <f>'Src_Amendments'!G49</f>
        <v/>
      </c>
      <c r="G49" s="21">
        <f>'Src_Amendments'!I49</f>
        <v/>
      </c>
      <c r="H49" s="21">
        <f>IF(G49="","NO",IF(OR(LEFT(G49,3)="MC-",ISNUMBER(SEARCH("Foldview Marine Services haul-out",G49))),"YES","NO"))</f>
        <v/>
      </c>
      <c r="I49" s="21">
        <f>IF(AND(C49="WL-02401",G49="MC-2024-0091",F49=31.7),"VERIFIED - SUPPLIED SIGNED CERTIFICATE",IF(C49="WL-01893","SUPPLIED CERTIFICATE IS LATER AND DOES NOT SUPPORT THIS ENTRY",IF(C49="WL-03102","YARD SHEET CITED IN SKIP FILE BUT NOT SUPPLIED","DOCUMENT NOT SUPPLIED FOR INDEPENDENT TEST")))</f>
        <v/>
      </c>
      <c r="J49" s="21">
        <f>COUNTIFS('Src_Skips'!$D$6:$D$314,C49,'Src_Skips'!$C$6:$C$314,"&gt;="&amp;B49)</f>
        <v/>
      </c>
      <c r="K49" s="21">
        <f>IF(H49="NO","FAIL - NO ACCEPTED SOURCE CROSS-REFERENCE",IF(LEFT(I49,8)="VERIFIED","PASS - CERTIFICATE VERIFIED",IF(AND(C49="WL-03102",J49&gt;0),"BOARD REVIEW - DOWNSTREAM SKIP USED AMENDMENT","REGISTER REFERENCE ONLY - RETRIEVE SUPPORT")))</f>
        <v/>
      </c>
      <c r="L49" s="21" t="inlineStr">
        <is>
          <t>amendment log; two named certificates; downstream skip register</t>
        </is>
      </c>
    </row>
    <row r="50">
      <c r="A50" s="17">
        <f>'Src_Amendments'!A50</f>
        <v/>
      </c>
      <c r="B50" s="17">
        <f>'Src_Amendments'!B50</f>
        <v/>
      </c>
      <c r="C50" s="17">
        <f>'Src_Amendments'!C50</f>
        <v/>
      </c>
      <c r="D50" s="17">
        <f>IFERROR(INDEX('Src_Applicants'!$D$6:$D$2915,MATCH(C50,'Src_Applicants'!$A$6:$A$2915,0))&amp;" "&amp;INDEX('Src_Applicants'!$C$6:$C$2915,MATCH(C50,'Src_Applicants'!$A$6:$A$2915,0)),"NOT FOUND")</f>
        <v/>
      </c>
      <c r="E50" s="17">
        <f>'Src_Amendments'!F50</f>
        <v/>
      </c>
      <c r="F50" s="17">
        <f>'Src_Amendments'!G50</f>
        <v/>
      </c>
      <c r="G50" s="17">
        <f>'Src_Amendments'!I50</f>
        <v/>
      </c>
      <c r="H50" s="17">
        <f>IF(G50="","NO",IF(OR(LEFT(G50,3)="MC-",ISNUMBER(SEARCH("Foldview Marine Services haul-out",G50))),"YES","NO"))</f>
        <v/>
      </c>
      <c r="I50" s="17">
        <f>IF(AND(C50="WL-02401",G50="MC-2024-0091",F50=31.7),"VERIFIED - SUPPLIED SIGNED CERTIFICATE",IF(C50="WL-01893","SUPPLIED CERTIFICATE IS LATER AND DOES NOT SUPPORT THIS ENTRY",IF(C50="WL-03102","YARD SHEET CITED IN SKIP FILE BUT NOT SUPPLIED","DOCUMENT NOT SUPPLIED FOR INDEPENDENT TEST")))</f>
        <v/>
      </c>
      <c r="J50" s="17">
        <f>COUNTIFS('Src_Skips'!$D$6:$D$314,C50,'Src_Skips'!$C$6:$C$314,"&gt;="&amp;B50)</f>
        <v/>
      </c>
      <c r="K50" s="17">
        <f>IF(H50="NO","FAIL - NO ACCEPTED SOURCE CROSS-REFERENCE",IF(LEFT(I50,8)="VERIFIED","PASS - CERTIFICATE VERIFIED",IF(AND(C50="WL-03102",J50&gt;0),"BOARD REVIEW - DOWNSTREAM SKIP USED AMENDMENT","REGISTER REFERENCE ONLY - RETRIEVE SUPPORT")))</f>
        <v/>
      </c>
      <c r="L50" s="17" t="inlineStr">
        <is>
          <t>amendment log; two named certificates; downstream skip register</t>
        </is>
      </c>
    </row>
    <row r="51">
      <c r="A51" s="21">
        <f>'Src_Amendments'!A51</f>
        <v/>
      </c>
      <c r="B51" s="21">
        <f>'Src_Amendments'!B51</f>
        <v/>
      </c>
      <c r="C51" s="21">
        <f>'Src_Amendments'!C51</f>
        <v/>
      </c>
      <c r="D51" s="21">
        <f>IFERROR(INDEX('Src_Applicants'!$D$6:$D$2915,MATCH(C51,'Src_Applicants'!$A$6:$A$2915,0))&amp;" "&amp;INDEX('Src_Applicants'!$C$6:$C$2915,MATCH(C51,'Src_Applicants'!$A$6:$A$2915,0)),"NOT FOUND")</f>
        <v/>
      </c>
      <c r="E51" s="21">
        <f>'Src_Amendments'!F51</f>
        <v/>
      </c>
      <c r="F51" s="21">
        <f>'Src_Amendments'!G51</f>
        <v/>
      </c>
      <c r="G51" s="21">
        <f>'Src_Amendments'!I51</f>
        <v/>
      </c>
      <c r="H51" s="21">
        <f>IF(G51="","NO",IF(OR(LEFT(G51,3)="MC-",ISNUMBER(SEARCH("Foldview Marine Services haul-out",G51))),"YES","NO"))</f>
        <v/>
      </c>
      <c r="I51" s="21">
        <f>IF(AND(C51="WL-02401",G51="MC-2024-0091",F51=31.7),"VERIFIED - SUPPLIED SIGNED CERTIFICATE",IF(C51="WL-01893","SUPPLIED CERTIFICATE IS LATER AND DOES NOT SUPPORT THIS ENTRY",IF(C51="WL-03102","YARD SHEET CITED IN SKIP FILE BUT NOT SUPPLIED","DOCUMENT NOT SUPPLIED FOR INDEPENDENT TEST")))</f>
        <v/>
      </c>
      <c r="J51" s="21">
        <f>COUNTIFS('Src_Skips'!$D$6:$D$314,C51,'Src_Skips'!$C$6:$C$314,"&gt;="&amp;B51)</f>
        <v/>
      </c>
      <c r="K51" s="21">
        <f>IF(H51="NO","FAIL - NO ACCEPTED SOURCE CROSS-REFERENCE",IF(LEFT(I51,8)="VERIFIED","PASS - CERTIFICATE VERIFIED",IF(AND(C51="WL-03102",J51&gt;0),"BOARD REVIEW - DOWNSTREAM SKIP USED AMENDMENT","REGISTER REFERENCE ONLY - RETRIEVE SUPPORT")))</f>
        <v/>
      </c>
      <c r="L51" s="21" t="inlineStr">
        <is>
          <t>amendment log; two named certificates; downstream skip register</t>
        </is>
      </c>
    </row>
    <row r="52">
      <c r="A52" s="17">
        <f>'Src_Amendments'!A52</f>
        <v/>
      </c>
      <c r="B52" s="17">
        <f>'Src_Amendments'!B52</f>
        <v/>
      </c>
      <c r="C52" s="17">
        <f>'Src_Amendments'!C52</f>
        <v/>
      </c>
      <c r="D52" s="17">
        <f>IFERROR(INDEX('Src_Applicants'!$D$6:$D$2915,MATCH(C52,'Src_Applicants'!$A$6:$A$2915,0))&amp;" "&amp;INDEX('Src_Applicants'!$C$6:$C$2915,MATCH(C52,'Src_Applicants'!$A$6:$A$2915,0)),"NOT FOUND")</f>
        <v/>
      </c>
      <c r="E52" s="17">
        <f>'Src_Amendments'!F52</f>
        <v/>
      </c>
      <c r="F52" s="17">
        <f>'Src_Amendments'!G52</f>
        <v/>
      </c>
      <c r="G52" s="17">
        <f>'Src_Amendments'!I52</f>
        <v/>
      </c>
      <c r="H52" s="17">
        <f>IF(G52="","NO",IF(OR(LEFT(G52,3)="MC-",ISNUMBER(SEARCH("Foldview Marine Services haul-out",G52))),"YES","NO"))</f>
        <v/>
      </c>
      <c r="I52" s="17">
        <f>IF(AND(C52="WL-02401",G52="MC-2024-0091",F52=31.7),"VERIFIED - SUPPLIED SIGNED CERTIFICATE",IF(C52="WL-01893","SUPPLIED CERTIFICATE IS LATER AND DOES NOT SUPPORT THIS ENTRY",IF(C52="WL-03102","YARD SHEET CITED IN SKIP FILE BUT NOT SUPPLIED","DOCUMENT NOT SUPPLIED FOR INDEPENDENT TEST")))</f>
        <v/>
      </c>
      <c r="J52" s="17">
        <f>COUNTIFS('Src_Skips'!$D$6:$D$314,C52,'Src_Skips'!$C$6:$C$314,"&gt;="&amp;B52)</f>
        <v/>
      </c>
      <c r="K52" s="17">
        <f>IF(H52="NO","FAIL - NO ACCEPTED SOURCE CROSS-REFERENCE",IF(LEFT(I52,8)="VERIFIED","PASS - CERTIFICATE VERIFIED",IF(AND(C52="WL-03102",J52&gt;0),"BOARD REVIEW - DOWNSTREAM SKIP USED AMENDMENT","REGISTER REFERENCE ONLY - RETRIEVE SUPPORT")))</f>
        <v/>
      </c>
      <c r="L52" s="17" t="inlineStr">
        <is>
          <t>amendment log; two named certificates; downstream skip register</t>
        </is>
      </c>
    </row>
    <row r="53">
      <c r="A53" s="21">
        <f>'Src_Amendments'!A53</f>
        <v/>
      </c>
      <c r="B53" s="21">
        <f>'Src_Amendments'!B53</f>
        <v/>
      </c>
      <c r="C53" s="21">
        <f>'Src_Amendments'!C53</f>
        <v/>
      </c>
      <c r="D53" s="21">
        <f>IFERROR(INDEX('Src_Applicants'!$D$6:$D$2915,MATCH(C53,'Src_Applicants'!$A$6:$A$2915,0))&amp;" "&amp;INDEX('Src_Applicants'!$C$6:$C$2915,MATCH(C53,'Src_Applicants'!$A$6:$A$2915,0)),"NOT FOUND")</f>
        <v/>
      </c>
      <c r="E53" s="21">
        <f>'Src_Amendments'!F53</f>
        <v/>
      </c>
      <c r="F53" s="21">
        <f>'Src_Amendments'!G53</f>
        <v/>
      </c>
      <c r="G53" s="21">
        <f>'Src_Amendments'!I53</f>
        <v/>
      </c>
      <c r="H53" s="21">
        <f>IF(G53="","NO",IF(OR(LEFT(G53,3)="MC-",ISNUMBER(SEARCH("Foldview Marine Services haul-out",G53))),"YES","NO"))</f>
        <v/>
      </c>
      <c r="I53" s="21">
        <f>IF(AND(C53="WL-02401",G53="MC-2024-0091",F53=31.7),"VERIFIED - SUPPLIED SIGNED CERTIFICATE",IF(C53="WL-01893","SUPPLIED CERTIFICATE IS LATER AND DOES NOT SUPPORT THIS ENTRY",IF(C53="WL-03102","YARD SHEET CITED IN SKIP FILE BUT NOT SUPPLIED","DOCUMENT NOT SUPPLIED FOR INDEPENDENT TEST")))</f>
        <v/>
      </c>
      <c r="J53" s="21">
        <f>COUNTIFS('Src_Skips'!$D$6:$D$314,C53,'Src_Skips'!$C$6:$C$314,"&gt;="&amp;B53)</f>
        <v/>
      </c>
      <c r="K53" s="21">
        <f>IF(H53="NO","FAIL - NO ACCEPTED SOURCE CROSS-REFERENCE",IF(LEFT(I53,8)="VERIFIED","PASS - CERTIFICATE VERIFIED",IF(AND(C53="WL-03102",J53&gt;0),"BOARD REVIEW - DOWNSTREAM SKIP USED AMENDMENT","REGISTER REFERENCE ONLY - RETRIEVE SUPPORT")))</f>
        <v/>
      </c>
      <c r="L53" s="21" t="inlineStr">
        <is>
          <t>amendment log; two named certificates; downstream skip register</t>
        </is>
      </c>
    </row>
    <row r="54">
      <c r="A54" s="17">
        <f>'Src_Amendments'!A54</f>
        <v/>
      </c>
      <c r="B54" s="17">
        <f>'Src_Amendments'!B54</f>
        <v/>
      </c>
      <c r="C54" s="17">
        <f>'Src_Amendments'!C54</f>
        <v/>
      </c>
      <c r="D54" s="17">
        <f>IFERROR(INDEX('Src_Applicants'!$D$6:$D$2915,MATCH(C54,'Src_Applicants'!$A$6:$A$2915,0))&amp;" "&amp;INDEX('Src_Applicants'!$C$6:$C$2915,MATCH(C54,'Src_Applicants'!$A$6:$A$2915,0)),"NOT FOUND")</f>
        <v/>
      </c>
      <c r="E54" s="17">
        <f>'Src_Amendments'!F54</f>
        <v/>
      </c>
      <c r="F54" s="17">
        <f>'Src_Amendments'!G54</f>
        <v/>
      </c>
      <c r="G54" s="17">
        <f>'Src_Amendments'!I54</f>
        <v/>
      </c>
      <c r="H54" s="17">
        <f>IF(G54="","NO",IF(OR(LEFT(G54,3)="MC-",ISNUMBER(SEARCH("Foldview Marine Services haul-out",G54))),"YES","NO"))</f>
        <v/>
      </c>
      <c r="I54" s="17">
        <f>IF(AND(C54="WL-02401",G54="MC-2024-0091",F54=31.7),"VERIFIED - SUPPLIED SIGNED CERTIFICATE",IF(C54="WL-01893","SUPPLIED CERTIFICATE IS LATER AND DOES NOT SUPPORT THIS ENTRY",IF(C54="WL-03102","YARD SHEET CITED IN SKIP FILE BUT NOT SUPPLIED","DOCUMENT NOT SUPPLIED FOR INDEPENDENT TEST")))</f>
        <v/>
      </c>
      <c r="J54" s="17">
        <f>COUNTIFS('Src_Skips'!$D$6:$D$314,C54,'Src_Skips'!$C$6:$C$314,"&gt;="&amp;B54)</f>
        <v/>
      </c>
      <c r="K54" s="17">
        <f>IF(H54="NO","FAIL - NO ACCEPTED SOURCE CROSS-REFERENCE",IF(LEFT(I54,8)="VERIFIED","PASS - CERTIFICATE VERIFIED",IF(AND(C54="WL-03102",J54&gt;0),"BOARD REVIEW - DOWNSTREAM SKIP USED AMENDMENT","REGISTER REFERENCE ONLY - RETRIEVE SUPPORT")))</f>
        <v/>
      </c>
      <c r="L54" s="17" t="inlineStr">
        <is>
          <t>amendment log; two named certificates; downstream skip register</t>
        </is>
      </c>
    </row>
    <row r="55">
      <c r="A55" s="21">
        <f>'Src_Amendments'!A55</f>
        <v/>
      </c>
      <c r="B55" s="21">
        <f>'Src_Amendments'!B55</f>
        <v/>
      </c>
      <c r="C55" s="21">
        <f>'Src_Amendments'!C55</f>
        <v/>
      </c>
      <c r="D55" s="21">
        <f>IFERROR(INDEX('Src_Applicants'!$D$6:$D$2915,MATCH(C55,'Src_Applicants'!$A$6:$A$2915,0))&amp;" "&amp;INDEX('Src_Applicants'!$C$6:$C$2915,MATCH(C55,'Src_Applicants'!$A$6:$A$2915,0)),"NOT FOUND")</f>
        <v/>
      </c>
      <c r="E55" s="21">
        <f>'Src_Amendments'!F55</f>
        <v/>
      </c>
      <c r="F55" s="21">
        <f>'Src_Amendments'!G55</f>
        <v/>
      </c>
      <c r="G55" s="21">
        <f>'Src_Amendments'!I55</f>
        <v/>
      </c>
      <c r="H55" s="21">
        <f>IF(G55="","NO",IF(OR(LEFT(G55,3)="MC-",ISNUMBER(SEARCH("Foldview Marine Services haul-out",G55))),"YES","NO"))</f>
        <v/>
      </c>
      <c r="I55" s="21">
        <f>IF(AND(C55="WL-02401",G55="MC-2024-0091",F55=31.7),"VERIFIED - SUPPLIED SIGNED CERTIFICATE",IF(C55="WL-01893","SUPPLIED CERTIFICATE IS LATER AND DOES NOT SUPPORT THIS ENTRY",IF(C55="WL-03102","YARD SHEET CITED IN SKIP FILE BUT NOT SUPPLIED","DOCUMENT NOT SUPPLIED FOR INDEPENDENT TEST")))</f>
        <v/>
      </c>
      <c r="J55" s="21">
        <f>COUNTIFS('Src_Skips'!$D$6:$D$314,C55,'Src_Skips'!$C$6:$C$314,"&gt;="&amp;B55)</f>
        <v/>
      </c>
      <c r="K55" s="21">
        <f>IF(H55="NO","FAIL - NO ACCEPTED SOURCE CROSS-REFERENCE",IF(LEFT(I55,8)="VERIFIED","PASS - CERTIFICATE VERIFIED",IF(AND(C55="WL-03102",J55&gt;0),"BOARD REVIEW - DOWNSTREAM SKIP USED AMENDMENT","REGISTER REFERENCE ONLY - RETRIEVE SUPPORT")))</f>
        <v/>
      </c>
      <c r="L55" s="21" t="inlineStr">
        <is>
          <t>amendment log; two named certificates; downstream skip register</t>
        </is>
      </c>
    </row>
    <row r="56">
      <c r="A56" s="17">
        <f>'Src_Amendments'!A56</f>
        <v/>
      </c>
      <c r="B56" s="17">
        <f>'Src_Amendments'!B56</f>
        <v/>
      </c>
      <c r="C56" s="17">
        <f>'Src_Amendments'!C56</f>
        <v/>
      </c>
      <c r="D56" s="17">
        <f>IFERROR(INDEX('Src_Applicants'!$D$6:$D$2915,MATCH(C56,'Src_Applicants'!$A$6:$A$2915,0))&amp;" "&amp;INDEX('Src_Applicants'!$C$6:$C$2915,MATCH(C56,'Src_Applicants'!$A$6:$A$2915,0)),"NOT FOUND")</f>
        <v/>
      </c>
      <c r="E56" s="17">
        <f>'Src_Amendments'!F56</f>
        <v/>
      </c>
      <c r="F56" s="17">
        <f>'Src_Amendments'!G56</f>
        <v/>
      </c>
      <c r="G56" s="17">
        <f>'Src_Amendments'!I56</f>
        <v/>
      </c>
      <c r="H56" s="17">
        <f>IF(G56="","NO",IF(OR(LEFT(G56,3)="MC-",ISNUMBER(SEARCH("Foldview Marine Services haul-out",G56))),"YES","NO"))</f>
        <v/>
      </c>
      <c r="I56" s="17">
        <f>IF(AND(C56="WL-02401",G56="MC-2024-0091",F56=31.7),"VERIFIED - SUPPLIED SIGNED CERTIFICATE",IF(C56="WL-01893","SUPPLIED CERTIFICATE IS LATER AND DOES NOT SUPPORT THIS ENTRY",IF(C56="WL-03102","YARD SHEET CITED IN SKIP FILE BUT NOT SUPPLIED","DOCUMENT NOT SUPPLIED FOR INDEPENDENT TEST")))</f>
        <v/>
      </c>
      <c r="J56" s="17">
        <f>COUNTIFS('Src_Skips'!$D$6:$D$314,C56,'Src_Skips'!$C$6:$C$314,"&gt;="&amp;B56)</f>
        <v/>
      </c>
      <c r="K56" s="17">
        <f>IF(H56="NO","FAIL - NO ACCEPTED SOURCE CROSS-REFERENCE",IF(LEFT(I56,8)="VERIFIED","PASS - CERTIFICATE VERIFIED",IF(AND(C56="WL-03102",J56&gt;0),"BOARD REVIEW - DOWNSTREAM SKIP USED AMENDMENT","REGISTER REFERENCE ONLY - RETRIEVE SUPPORT")))</f>
        <v/>
      </c>
      <c r="L56" s="17" t="inlineStr">
        <is>
          <t>amendment log; two named certificates; downstream skip register</t>
        </is>
      </c>
    </row>
    <row r="57">
      <c r="A57" s="21">
        <f>'Src_Amendments'!A57</f>
        <v/>
      </c>
      <c r="B57" s="21">
        <f>'Src_Amendments'!B57</f>
        <v/>
      </c>
      <c r="C57" s="21">
        <f>'Src_Amendments'!C57</f>
        <v/>
      </c>
      <c r="D57" s="21">
        <f>IFERROR(INDEX('Src_Applicants'!$D$6:$D$2915,MATCH(C57,'Src_Applicants'!$A$6:$A$2915,0))&amp;" "&amp;INDEX('Src_Applicants'!$C$6:$C$2915,MATCH(C57,'Src_Applicants'!$A$6:$A$2915,0)),"NOT FOUND")</f>
        <v/>
      </c>
      <c r="E57" s="21">
        <f>'Src_Amendments'!F57</f>
        <v/>
      </c>
      <c r="F57" s="21">
        <f>'Src_Amendments'!G57</f>
        <v/>
      </c>
      <c r="G57" s="21">
        <f>'Src_Amendments'!I57</f>
        <v/>
      </c>
      <c r="H57" s="21">
        <f>IF(G57="","NO",IF(OR(LEFT(G57,3)="MC-",ISNUMBER(SEARCH("Foldview Marine Services haul-out",G57))),"YES","NO"))</f>
        <v/>
      </c>
      <c r="I57" s="21">
        <f>IF(AND(C57="WL-02401",G57="MC-2024-0091",F57=31.7),"VERIFIED - SUPPLIED SIGNED CERTIFICATE",IF(C57="WL-01893","SUPPLIED CERTIFICATE IS LATER AND DOES NOT SUPPORT THIS ENTRY",IF(C57="WL-03102","YARD SHEET CITED IN SKIP FILE BUT NOT SUPPLIED","DOCUMENT NOT SUPPLIED FOR INDEPENDENT TEST")))</f>
        <v/>
      </c>
      <c r="J57" s="21">
        <f>COUNTIFS('Src_Skips'!$D$6:$D$314,C57,'Src_Skips'!$C$6:$C$314,"&gt;="&amp;B57)</f>
        <v/>
      </c>
      <c r="K57" s="21">
        <f>IF(H57="NO","FAIL - NO ACCEPTED SOURCE CROSS-REFERENCE",IF(LEFT(I57,8)="VERIFIED","PASS - CERTIFICATE VERIFIED",IF(AND(C57="WL-03102",J57&gt;0),"BOARD REVIEW - DOWNSTREAM SKIP USED AMENDMENT","REGISTER REFERENCE ONLY - RETRIEVE SUPPORT")))</f>
        <v/>
      </c>
      <c r="L57" s="21" t="inlineStr">
        <is>
          <t>amendment log; two named certificates; downstream skip register</t>
        </is>
      </c>
    </row>
    <row r="58">
      <c r="A58" s="17">
        <f>'Src_Amendments'!A58</f>
        <v/>
      </c>
      <c r="B58" s="17">
        <f>'Src_Amendments'!B58</f>
        <v/>
      </c>
      <c r="C58" s="17">
        <f>'Src_Amendments'!C58</f>
        <v/>
      </c>
      <c r="D58" s="17">
        <f>IFERROR(INDEX('Src_Applicants'!$D$6:$D$2915,MATCH(C58,'Src_Applicants'!$A$6:$A$2915,0))&amp;" "&amp;INDEX('Src_Applicants'!$C$6:$C$2915,MATCH(C58,'Src_Applicants'!$A$6:$A$2915,0)),"NOT FOUND")</f>
        <v/>
      </c>
      <c r="E58" s="17">
        <f>'Src_Amendments'!F58</f>
        <v/>
      </c>
      <c r="F58" s="17">
        <f>'Src_Amendments'!G58</f>
        <v/>
      </c>
      <c r="G58" s="17">
        <f>'Src_Amendments'!I58</f>
        <v/>
      </c>
      <c r="H58" s="17">
        <f>IF(G58="","NO",IF(OR(LEFT(G58,3)="MC-",ISNUMBER(SEARCH("Foldview Marine Services haul-out",G58))),"YES","NO"))</f>
        <v/>
      </c>
      <c r="I58" s="17">
        <f>IF(AND(C58="WL-02401",G58="MC-2024-0091",F58=31.7),"VERIFIED - SUPPLIED SIGNED CERTIFICATE",IF(C58="WL-01893","SUPPLIED CERTIFICATE IS LATER AND DOES NOT SUPPORT THIS ENTRY",IF(C58="WL-03102","YARD SHEET CITED IN SKIP FILE BUT NOT SUPPLIED","DOCUMENT NOT SUPPLIED FOR INDEPENDENT TEST")))</f>
        <v/>
      </c>
      <c r="J58" s="17">
        <f>COUNTIFS('Src_Skips'!$D$6:$D$314,C58,'Src_Skips'!$C$6:$C$314,"&gt;="&amp;B58)</f>
        <v/>
      </c>
      <c r="K58" s="17">
        <f>IF(H58="NO","FAIL - NO ACCEPTED SOURCE CROSS-REFERENCE",IF(LEFT(I58,8)="VERIFIED","PASS - CERTIFICATE VERIFIED",IF(AND(C58="WL-03102",J58&gt;0),"BOARD REVIEW - DOWNSTREAM SKIP USED AMENDMENT","REGISTER REFERENCE ONLY - RETRIEVE SUPPORT")))</f>
        <v/>
      </c>
      <c r="L58" s="17" t="inlineStr">
        <is>
          <t>amendment log; two named certificates; downstream skip register</t>
        </is>
      </c>
    </row>
    <row r="59">
      <c r="A59" s="21">
        <f>'Src_Amendments'!A59</f>
        <v/>
      </c>
      <c r="B59" s="21">
        <f>'Src_Amendments'!B59</f>
        <v/>
      </c>
      <c r="C59" s="21">
        <f>'Src_Amendments'!C59</f>
        <v/>
      </c>
      <c r="D59" s="21">
        <f>IFERROR(INDEX('Src_Applicants'!$D$6:$D$2915,MATCH(C59,'Src_Applicants'!$A$6:$A$2915,0))&amp;" "&amp;INDEX('Src_Applicants'!$C$6:$C$2915,MATCH(C59,'Src_Applicants'!$A$6:$A$2915,0)),"NOT FOUND")</f>
        <v/>
      </c>
      <c r="E59" s="21">
        <f>'Src_Amendments'!F59</f>
        <v/>
      </c>
      <c r="F59" s="21">
        <f>'Src_Amendments'!G59</f>
        <v/>
      </c>
      <c r="G59" s="21">
        <f>'Src_Amendments'!I59</f>
        <v/>
      </c>
      <c r="H59" s="21">
        <f>IF(G59="","NO",IF(OR(LEFT(G59,3)="MC-",ISNUMBER(SEARCH("Foldview Marine Services haul-out",G59))),"YES","NO"))</f>
        <v/>
      </c>
      <c r="I59" s="21">
        <f>IF(AND(C59="WL-02401",G59="MC-2024-0091",F59=31.7),"VERIFIED - SUPPLIED SIGNED CERTIFICATE",IF(C59="WL-01893","SUPPLIED CERTIFICATE IS LATER AND DOES NOT SUPPORT THIS ENTRY",IF(C59="WL-03102","YARD SHEET CITED IN SKIP FILE BUT NOT SUPPLIED","DOCUMENT NOT SUPPLIED FOR INDEPENDENT TEST")))</f>
        <v/>
      </c>
      <c r="J59" s="21">
        <f>COUNTIFS('Src_Skips'!$D$6:$D$314,C59,'Src_Skips'!$C$6:$C$314,"&gt;="&amp;B59)</f>
        <v/>
      </c>
      <c r="K59" s="21">
        <f>IF(H59="NO","FAIL - NO ACCEPTED SOURCE CROSS-REFERENCE",IF(LEFT(I59,8)="VERIFIED","PASS - CERTIFICATE VERIFIED",IF(AND(C59="WL-03102",J59&gt;0),"BOARD REVIEW - DOWNSTREAM SKIP USED AMENDMENT","REGISTER REFERENCE ONLY - RETRIEVE SUPPORT")))</f>
        <v/>
      </c>
      <c r="L59" s="21" t="inlineStr">
        <is>
          <t>amendment log; two named certificates; downstream skip register</t>
        </is>
      </c>
    </row>
    <row r="60">
      <c r="A60" s="17">
        <f>'Src_Amendments'!A60</f>
        <v/>
      </c>
      <c r="B60" s="17">
        <f>'Src_Amendments'!B60</f>
        <v/>
      </c>
      <c r="C60" s="17">
        <f>'Src_Amendments'!C60</f>
        <v/>
      </c>
      <c r="D60" s="17">
        <f>IFERROR(INDEX('Src_Applicants'!$D$6:$D$2915,MATCH(C60,'Src_Applicants'!$A$6:$A$2915,0))&amp;" "&amp;INDEX('Src_Applicants'!$C$6:$C$2915,MATCH(C60,'Src_Applicants'!$A$6:$A$2915,0)),"NOT FOUND")</f>
        <v/>
      </c>
      <c r="E60" s="17">
        <f>'Src_Amendments'!F60</f>
        <v/>
      </c>
      <c r="F60" s="17">
        <f>'Src_Amendments'!G60</f>
        <v/>
      </c>
      <c r="G60" s="17">
        <f>'Src_Amendments'!I60</f>
        <v/>
      </c>
      <c r="H60" s="17">
        <f>IF(G60="","NO",IF(OR(LEFT(G60,3)="MC-",ISNUMBER(SEARCH("Foldview Marine Services haul-out",G60))),"YES","NO"))</f>
        <v/>
      </c>
      <c r="I60" s="17">
        <f>IF(AND(C60="WL-02401",G60="MC-2024-0091",F60=31.7),"VERIFIED - SUPPLIED SIGNED CERTIFICATE",IF(C60="WL-01893","SUPPLIED CERTIFICATE IS LATER AND DOES NOT SUPPORT THIS ENTRY",IF(C60="WL-03102","YARD SHEET CITED IN SKIP FILE BUT NOT SUPPLIED","DOCUMENT NOT SUPPLIED FOR INDEPENDENT TEST")))</f>
        <v/>
      </c>
      <c r="J60" s="17">
        <f>COUNTIFS('Src_Skips'!$D$6:$D$314,C60,'Src_Skips'!$C$6:$C$314,"&gt;="&amp;B60)</f>
        <v/>
      </c>
      <c r="K60" s="17">
        <f>IF(H60="NO","FAIL - NO ACCEPTED SOURCE CROSS-REFERENCE",IF(LEFT(I60,8)="VERIFIED","PASS - CERTIFICATE VERIFIED",IF(AND(C60="WL-03102",J60&gt;0),"BOARD REVIEW - DOWNSTREAM SKIP USED AMENDMENT","REGISTER REFERENCE ONLY - RETRIEVE SUPPORT")))</f>
        <v/>
      </c>
      <c r="L60" s="17" t="inlineStr">
        <is>
          <t>amendment log; two named certificates; downstream skip register</t>
        </is>
      </c>
    </row>
    <row r="61">
      <c r="A61" s="21">
        <f>'Src_Amendments'!A61</f>
        <v/>
      </c>
      <c r="B61" s="21">
        <f>'Src_Amendments'!B61</f>
        <v/>
      </c>
      <c r="C61" s="21">
        <f>'Src_Amendments'!C61</f>
        <v/>
      </c>
      <c r="D61" s="21">
        <f>IFERROR(INDEX('Src_Applicants'!$D$6:$D$2915,MATCH(C61,'Src_Applicants'!$A$6:$A$2915,0))&amp;" "&amp;INDEX('Src_Applicants'!$C$6:$C$2915,MATCH(C61,'Src_Applicants'!$A$6:$A$2915,0)),"NOT FOUND")</f>
        <v/>
      </c>
      <c r="E61" s="21">
        <f>'Src_Amendments'!F61</f>
        <v/>
      </c>
      <c r="F61" s="21">
        <f>'Src_Amendments'!G61</f>
        <v/>
      </c>
      <c r="G61" s="21">
        <f>'Src_Amendments'!I61</f>
        <v/>
      </c>
      <c r="H61" s="21">
        <f>IF(G61="","NO",IF(OR(LEFT(G61,3)="MC-",ISNUMBER(SEARCH("Foldview Marine Services haul-out",G61))),"YES","NO"))</f>
        <v/>
      </c>
      <c r="I61" s="21">
        <f>IF(AND(C61="WL-02401",G61="MC-2024-0091",F61=31.7),"VERIFIED - SUPPLIED SIGNED CERTIFICATE",IF(C61="WL-01893","SUPPLIED CERTIFICATE IS LATER AND DOES NOT SUPPORT THIS ENTRY",IF(C61="WL-03102","YARD SHEET CITED IN SKIP FILE BUT NOT SUPPLIED","DOCUMENT NOT SUPPLIED FOR INDEPENDENT TEST")))</f>
        <v/>
      </c>
      <c r="J61" s="21">
        <f>COUNTIFS('Src_Skips'!$D$6:$D$314,C61,'Src_Skips'!$C$6:$C$314,"&gt;="&amp;B61)</f>
        <v/>
      </c>
      <c r="K61" s="21">
        <f>IF(H61="NO","FAIL - NO ACCEPTED SOURCE CROSS-REFERENCE",IF(LEFT(I61,8)="VERIFIED","PASS - CERTIFICATE VERIFIED",IF(AND(C61="WL-03102",J61&gt;0),"BOARD REVIEW - DOWNSTREAM SKIP USED AMENDMENT","REGISTER REFERENCE ONLY - RETRIEVE SUPPORT")))</f>
        <v/>
      </c>
      <c r="L61" s="21" t="inlineStr">
        <is>
          <t>amendment log; two named certificates; downstream skip register</t>
        </is>
      </c>
    </row>
    <row r="62">
      <c r="A62" s="17">
        <f>'Src_Amendments'!A62</f>
        <v/>
      </c>
      <c r="B62" s="17">
        <f>'Src_Amendments'!B62</f>
        <v/>
      </c>
      <c r="C62" s="17">
        <f>'Src_Amendments'!C62</f>
        <v/>
      </c>
      <c r="D62" s="17">
        <f>IFERROR(INDEX('Src_Applicants'!$D$6:$D$2915,MATCH(C62,'Src_Applicants'!$A$6:$A$2915,0))&amp;" "&amp;INDEX('Src_Applicants'!$C$6:$C$2915,MATCH(C62,'Src_Applicants'!$A$6:$A$2915,0)),"NOT FOUND")</f>
        <v/>
      </c>
      <c r="E62" s="17">
        <f>'Src_Amendments'!F62</f>
        <v/>
      </c>
      <c r="F62" s="17">
        <f>'Src_Amendments'!G62</f>
        <v/>
      </c>
      <c r="G62" s="17">
        <f>'Src_Amendments'!I62</f>
        <v/>
      </c>
      <c r="H62" s="17">
        <f>IF(G62="","NO",IF(OR(LEFT(G62,3)="MC-",ISNUMBER(SEARCH("Foldview Marine Services haul-out",G62))),"YES","NO"))</f>
        <v/>
      </c>
      <c r="I62" s="17">
        <f>IF(AND(C62="WL-02401",G62="MC-2024-0091",F62=31.7),"VERIFIED - SUPPLIED SIGNED CERTIFICATE",IF(C62="WL-01893","SUPPLIED CERTIFICATE IS LATER AND DOES NOT SUPPORT THIS ENTRY",IF(C62="WL-03102","YARD SHEET CITED IN SKIP FILE BUT NOT SUPPLIED","DOCUMENT NOT SUPPLIED FOR INDEPENDENT TEST")))</f>
        <v/>
      </c>
      <c r="J62" s="17">
        <f>COUNTIFS('Src_Skips'!$D$6:$D$314,C62,'Src_Skips'!$C$6:$C$314,"&gt;="&amp;B62)</f>
        <v/>
      </c>
      <c r="K62" s="17">
        <f>IF(H62="NO","FAIL - NO ACCEPTED SOURCE CROSS-REFERENCE",IF(LEFT(I62,8)="VERIFIED","PASS - CERTIFICATE VERIFIED",IF(AND(C62="WL-03102",J62&gt;0),"BOARD REVIEW - DOWNSTREAM SKIP USED AMENDMENT","REGISTER REFERENCE ONLY - RETRIEVE SUPPORT")))</f>
        <v/>
      </c>
      <c r="L62" s="17" t="inlineStr">
        <is>
          <t>amendment log; two named certificates; downstream skip register</t>
        </is>
      </c>
    </row>
    <row r="63">
      <c r="A63" s="21">
        <f>'Src_Amendments'!A63</f>
        <v/>
      </c>
      <c r="B63" s="21">
        <f>'Src_Amendments'!B63</f>
        <v/>
      </c>
      <c r="C63" s="21">
        <f>'Src_Amendments'!C63</f>
        <v/>
      </c>
      <c r="D63" s="21">
        <f>IFERROR(INDEX('Src_Applicants'!$D$6:$D$2915,MATCH(C63,'Src_Applicants'!$A$6:$A$2915,0))&amp;" "&amp;INDEX('Src_Applicants'!$C$6:$C$2915,MATCH(C63,'Src_Applicants'!$A$6:$A$2915,0)),"NOT FOUND")</f>
        <v/>
      </c>
      <c r="E63" s="21">
        <f>'Src_Amendments'!F63</f>
        <v/>
      </c>
      <c r="F63" s="21">
        <f>'Src_Amendments'!G63</f>
        <v/>
      </c>
      <c r="G63" s="21">
        <f>'Src_Amendments'!I63</f>
        <v/>
      </c>
      <c r="H63" s="21">
        <f>IF(G63="","NO",IF(OR(LEFT(G63,3)="MC-",ISNUMBER(SEARCH("Foldview Marine Services haul-out",G63))),"YES","NO"))</f>
        <v/>
      </c>
      <c r="I63" s="21">
        <f>IF(AND(C63="WL-02401",G63="MC-2024-0091",F63=31.7),"VERIFIED - SUPPLIED SIGNED CERTIFICATE",IF(C63="WL-01893","SUPPLIED CERTIFICATE IS LATER AND DOES NOT SUPPORT THIS ENTRY",IF(C63="WL-03102","YARD SHEET CITED IN SKIP FILE BUT NOT SUPPLIED","DOCUMENT NOT SUPPLIED FOR INDEPENDENT TEST")))</f>
        <v/>
      </c>
      <c r="J63" s="21">
        <f>COUNTIFS('Src_Skips'!$D$6:$D$314,C63,'Src_Skips'!$C$6:$C$314,"&gt;="&amp;B63)</f>
        <v/>
      </c>
      <c r="K63" s="21">
        <f>IF(H63="NO","FAIL - NO ACCEPTED SOURCE CROSS-REFERENCE",IF(LEFT(I63,8)="VERIFIED","PASS - CERTIFICATE VERIFIED",IF(AND(C63="WL-03102",J63&gt;0),"BOARD REVIEW - DOWNSTREAM SKIP USED AMENDMENT","REGISTER REFERENCE ONLY - RETRIEVE SUPPORT")))</f>
        <v/>
      </c>
      <c r="L63" s="21" t="inlineStr">
        <is>
          <t>amendment log; two named certificates; downstream skip register</t>
        </is>
      </c>
    </row>
    <row r="64">
      <c r="A64" s="17">
        <f>'Src_Amendments'!A64</f>
        <v/>
      </c>
      <c r="B64" s="17">
        <f>'Src_Amendments'!B64</f>
        <v/>
      </c>
      <c r="C64" s="17">
        <f>'Src_Amendments'!C64</f>
        <v/>
      </c>
      <c r="D64" s="17">
        <f>IFERROR(INDEX('Src_Applicants'!$D$6:$D$2915,MATCH(C64,'Src_Applicants'!$A$6:$A$2915,0))&amp;" "&amp;INDEX('Src_Applicants'!$C$6:$C$2915,MATCH(C64,'Src_Applicants'!$A$6:$A$2915,0)),"NOT FOUND")</f>
        <v/>
      </c>
      <c r="E64" s="17">
        <f>'Src_Amendments'!F64</f>
        <v/>
      </c>
      <c r="F64" s="17">
        <f>'Src_Amendments'!G64</f>
        <v/>
      </c>
      <c r="G64" s="17">
        <f>'Src_Amendments'!I64</f>
        <v/>
      </c>
      <c r="H64" s="17">
        <f>IF(G64="","NO",IF(OR(LEFT(G64,3)="MC-",ISNUMBER(SEARCH("Foldview Marine Services haul-out",G64))),"YES","NO"))</f>
        <v/>
      </c>
      <c r="I64" s="17">
        <f>IF(AND(C64="WL-02401",G64="MC-2024-0091",F64=31.7),"VERIFIED - SUPPLIED SIGNED CERTIFICATE",IF(C64="WL-01893","SUPPLIED CERTIFICATE IS LATER AND DOES NOT SUPPORT THIS ENTRY",IF(C64="WL-03102","YARD SHEET CITED IN SKIP FILE BUT NOT SUPPLIED","DOCUMENT NOT SUPPLIED FOR INDEPENDENT TEST")))</f>
        <v/>
      </c>
      <c r="J64" s="17">
        <f>COUNTIFS('Src_Skips'!$D$6:$D$314,C64,'Src_Skips'!$C$6:$C$314,"&gt;="&amp;B64)</f>
        <v/>
      </c>
      <c r="K64" s="17">
        <f>IF(H64="NO","FAIL - NO ACCEPTED SOURCE CROSS-REFERENCE",IF(LEFT(I64,8)="VERIFIED","PASS - CERTIFICATE VERIFIED",IF(AND(C64="WL-03102",J64&gt;0),"BOARD REVIEW - DOWNSTREAM SKIP USED AMENDMENT","REGISTER REFERENCE ONLY - RETRIEVE SUPPORT")))</f>
        <v/>
      </c>
      <c r="L64" s="17" t="inlineStr">
        <is>
          <t>amendment log; two named certificates; downstream skip register</t>
        </is>
      </c>
    </row>
    <row r="65">
      <c r="A65" s="21">
        <f>'Src_Amendments'!A65</f>
        <v/>
      </c>
      <c r="B65" s="21">
        <f>'Src_Amendments'!B65</f>
        <v/>
      </c>
      <c r="C65" s="21">
        <f>'Src_Amendments'!C65</f>
        <v/>
      </c>
      <c r="D65" s="21">
        <f>IFERROR(INDEX('Src_Applicants'!$D$6:$D$2915,MATCH(C65,'Src_Applicants'!$A$6:$A$2915,0))&amp;" "&amp;INDEX('Src_Applicants'!$C$6:$C$2915,MATCH(C65,'Src_Applicants'!$A$6:$A$2915,0)),"NOT FOUND")</f>
        <v/>
      </c>
      <c r="E65" s="21">
        <f>'Src_Amendments'!F65</f>
        <v/>
      </c>
      <c r="F65" s="21">
        <f>'Src_Amendments'!G65</f>
        <v/>
      </c>
      <c r="G65" s="21">
        <f>'Src_Amendments'!I65</f>
        <v/>
      </c>
      <c r="H65" s="21">
        <f>IF(G65="","NO",IF(OR(LEFT(G65,3)="MC-",ISNUMBER(SEARCH("Foldview Marine Services haul-out",G65))),"YES","NO"))</f>
        <v/>
      </c>
      <c r="I65" s="21">
        <f>IF(AND(C65="WL-02401",G65="MC-2024-0091",F65=31.7),"VERIFIED - SUPPLIED SIGNED CERTIFICATE",IF(C65="WL-01893","SUPPLIED CERTIFICATE IS LATER AND DOES NOT SUPPORT THIS ENTRY",IF(C65="WL-03102","YARD SHEET CITED IN SKIP FILE BUT NOT SUPPLIED","DOCUMENT NOT SUPPLIED FOR INDEPENDENT TEST")))</f>
        <v/>
      </c>
      <c r="J65" s="21">
        <f>COUNTIFS('Src_Skips'!$D$6:$D$314,C65,'Src_Skips'!$C$6:$C$314,"&gt;="&amp;B65)</f>
        <v/>
      </c>
      <c r="K65" s="21">
        <f>IF(H65="NO","FAIL - NO ACCEPTED SOURCE CROSS-REFERENCE",IF(LEFT(I65,8)="VERIFIED","PASS - CERTIFICATE VERIFIED",IF(AND(C65="WL-03102",J65&gt;0),"BOARD REVIEW - DOWNSTREAM SKIP USED AMENDMENT","REGISTER REFERENCE ONLY - RETRIEVE SUPPORT")))</f>
        <v/>
      </c>
      <c r="L65" s="21" t="inlineStr">
        <is>
          <t>amendment log; two named certificates; downstream skip register</t>
        </is>
      </c>
    </row>
    <row r="66">
      <c r="A66" s="17">
        <f>'Src_Amendments'!A66</f>
        <v/>
      </c>
      <c r="B66" s="17">
        <f>'Src_Amendments'!B66</f>
        <v/>
      </c>
      <c r="C66" s="17">
        <f>'Src_Amendments'!C66</f>
        <v/>
      </c>
      <c r="D66" s="17">
        <f>IFERROR(INDEX('Src_Applicants'!$D$6:$D$2915,MATCH(C66,'Src_Applicants'!$A$6:$A$2915,0))&amp;" "&amp;INDEX('Src_Applicants'!$C$6:$C$2915,MATCH(C66,'Src_Applicants'!$A$6:$A$2915,0)),"NOT FOUND")</f>
        <v/>
      </c>
      <c r="E66" s="17">
        <f>'Src_Amendments'!F66</f>
        <v/>
      </c>
      <c r="F66" s="17">
        <f>'Src_Amendments'!G66</f>
        <v/>
      </c>
      <c r="G66" s="17">
        <f>'Src_Amendments'!I66</f>
        <v/>
      </c>
      <c r="H66" s="17">
        <f>IF(G66="","NO",IF(OR(LEFT(G66,3)="MC-",ISNUMBER(SEARCH("Foldview Marine Services haul-out",G66))),"YES","NO"))</f>
        <v/>
      </c>
      <c r="I66" s="17">
        <f>IF(AND(C66="WL-02401",G66="MC-2024-0091",F66=31.7),"VERIFIED - SUPPLIED SIGNED CERTIFICATE",IF(C66="WL-01893","SUPPLIED CERTIFICATE IS LATER AND DOES NOT SUPPORT THIS ENTRY",IF(C66="WL-03102","YARD SHEET CITED IN SKIP FILE BUT NOT SUPPLIED","DOCUMENT NOT SUPPLIED FOR INDEPENDENT TEST")))</f>
        <v/>
      </c>
      <c r="J66" s="17">
        <f>COUNTIFS('Src_Skips'!$D$6:$D$314,C66,'Src_Skips'!$C$6:$C$314,"&gt;="&amp;B66)</f>
        <v/>
      </c>
      <c r="K66" s="17">
        <f>IF(H66="NO","FAIL - NO ACCEPTED SOURCE CROSS-REFERENCE",IF(LEFT(I66,8)="VERIFIED","PASS - CERTIFICATE VERIFIED",IF(AND(C66="WL-03102",J66&gt;0),"BOARD REVIEW - DOWNSTREAM SKIP USED AMENDMENT","REGISTER REFERENCE ONLY - RETRIEVE SUPPORT")))</f>
        <v/>
      </c>
      <c r="L66" s="17" t="inlineStr">
        <is>
          <t>amendment log; two named certificates; downstream skip register</t>
        </is>
      </c>
    </row>
    <row r="67">
      <c r="A67" s="21">
        <f>'Src_Amendments'!A67</f>
        <v/>
      </c>
      <c r="B67" s="21">
        <f>'Src_Amendments'!B67</f>
        <v/>
      </c>
      <c r="C67" s="21">
        <f>'Src_Amendments'!C67</f>
        <v/>
      </c>
      <c r="D67" s="21">
        <f>IFERROR(INDEX('Src_Applicants'!$D$6:$D$2915,MATCH(C67,'Src_Applicants'!$A$6:$A$2915,0))&amp;" "&amp;INDEX('Src_Applicants'!$C$6:$C$2915,MATCH(C67,'Src_Applicants'!$A$6:$A$2915,0)),"NOT FOUND")</f>
        <v/>
      </c>
      <c r="E67" s="21">
        <f>'Src_Amendments'!F67</f>
        <v/>
      </c>
      <c r="F67" s="21">
        <f>'Src_Amendments'!G67</f>
        <v/>
      </c>
      <c r="G67" s="21">
        <f>'Src_Amendments'!I67</f>
        <v/>
      </c>
      <c r="H67" s="21">
        <f>IF(G67="","NO",IF(OR(LEFT(G67,3)="MC-",ISNUMBER(SEARCH("Foldview Marine Services haul-out",G67))),"YES","NO"))</f>
        <v/>
      </c>
      <c r="I67" s="21">
        <f>IF(AND(C67="WL-02401",G67="MC-2024-0091",F67=31.7),"VERIFIED - SUPPLIED SIGNED CERTIFICATE",IF(C67="WL-01893","SUPPLIED CERTIFICATE IS LATER AND DOES NOT SUPPORT THIS ENTRY",IF(C67="WL-03102","YARD SHEET CITED IN SKIP FILE BUT NOT SUPPLIED","DOCUMENT NOT SUPPLIED FOR INDEPENDENT TEST")))</f>
        <v/>
      </c>
      <c r="J67" s="21">
        <f>COUNTIFS('Src_Skips'!$D$6:$D$314,C67,'Src_Skips'!$C$6:$C$314,"&gt;="&amp;B67)</f>
        <v/>
      </c>
      <c r="K67" s="21">
        <f>IF(H67="NO","FAIL - NO ACCEPTED SOURCE CROSS-REFERENCE",IF(LEFT(I67,8)="VERIFIED","PASS - CERTIFICATE VERIFIED",IF(AND(C67="WL-03102",J67&gt;0),"BOARD REVIEW - DOWNSTREAM SKIP USED AMENDMENT","REGISTER REFERENCE ONLY - RETRIEVE SUPPORT")))</f>
        <v/>
      </c>
      <c r="L67" s="21" t="inlineStr">
        <is>
          <t>amendment log; two named certificates; downstream skip register</t>
        </is>
      </c>
    </row>
    <row r="68">
      <c r="A68" s="17">
        <f>'Src_Amendments'!A68</f>
        <v/>
      </c>
      <c r="B68" s="17">
        <f>'Src_Amendments'!B68</f>
        <v/>
      </c>
      <c r="C68" s="17">
        <f>'Src_Amendments'!C68</f>
        <v/>
      </c>
      <c r="D68" s="17">
        <f>IFERROR(INDEX('Src_Applicants'!$D$6:$D$2915,MATCH(C68,'Src_Applicants'!$A$6:$A$2915,0))&amp;" "&amp;INDEX('Src_Applicants'!$C$6:$C$2915,MATCH(C68,'Src_Applicants'!$A$6:$A$2915,0)),"NOT FOUND")</f>
        <v/>
      </c>
      <c r="E68" s="17">
        <f>'Src_Amendments'!F68</f>
        <v/>
      </c>
      <c r="F68" s="17">
        <f>'Src_Amendments'!G68</f>
        <v/>
      </c>
      <c r="G68" s="17">
        <f>'Src_Amendments'!I68</f>
        <v/>
      </c>
      <c r="H68" s="17">
        <f>IF(G68="","NO",IF(OR(LEFT(G68,3)="MC-",ISNUMBER(SEARCH("Foldview Marine Services haul-out",G68))),"YES","NO"))</f>
        <v/>
      </c>
      <c r="I68" s="17">
        <f>IF(AND(C68="WL-02401",G68="MC-2024-0091",F68=31.7),"VERIFIED - SUPPLIED SIGNED CERTIFICATE",IF(C68="WL-01893","SUPPLIED CERTIFICATE IS LATER AND DOES NOT SUPPORT THIS ENTRY",IF(C68="WL-03102","YARD SHEET CITED IN SKIP FILE BUT NOT SUPPLIED","DOCUMENT NOT SUPPLIED FOR INDEPENDENT TEST")))</f>
        <v/>
      </c>
      <c r="J68" s="17">
        <f>COUNTIFS('Src_Skips'!$D$6:$D$314,C68,'Src_Skips'!$C$6:$C$314,"&gt;="&amp;B68)</f>
        <v/>
      </c>
      <c r="K68" s="17">
        <f>IF(H68="NO","FAIL - NO ACCEPTED SOURCE CROSS-REFERENCE",IF(LEFT(I68,8)="VERIFIED","PASS - CERTIFICATE VERIFIED",IF(AND(C68="WL-03102",J68&gt;0),"BOARD REVIEW - DOWNSTREAM SKIP USED AMENDMENT","REGISTER REFERENCE ONLY - RETRIEVE SUPPORT")))</f>
        <v/>
      </c>
      <c r="L68" s="17" t="inlineStr">
        <is>
          <t>amendment log; two named certificates; downstream skip register</t>
        </is>
      </c>
    </row>
    <row r="69">
      <c r="A69" s="21">
        <f>'Src_Amendments'!A69</f>
        <v/>
      </c>
      <c r="B69" s="21">
        <f>'Src_Amendments'!B69</f>
        <v/>
      </c>
      <c r="C69" s="21">
        <f>'Src_Amendments'!C69</f>
        <v/>
      </c>
      <c r="D69" s="21">
        <f>IFERROR(INDEX('Src_Applicants'!$D$6:$D$2915,MATCH(C69,'Src_Applicants'!$A$6:$A$2915,0))&amp;" "&amp;INDEX('Src_Applicants'!$C$6:$C$2915,MATCH(C69,'Src_Applicants'!$A$6:$A$2915,0)),"NOT FOUND")</f>
        <v/>
      </c>
      <c r="E69" s="21">
        <f>'Src_Amendments'!F69</f>
        <v/>
      </c>
      <c r="F69" s="21">
        <f>'Src_Amendments'!G69</f>
        <v/>
      </c>
      <c r="G69" s="21">
        <f>'Src_Amendments'!I69</f>
        <v/>
      </c>
      <c r="H69" s="21">
        <f>IF(G69="","NO",IF(OR(LEFT(G69,3)="MC-",ISNUMBER(SEARCH("Foldview Marine Services haul-out",G69))),"YES","NO"))</f>
        <v/>
      </c>
      <c r="I69" s="21">
        <f>IF(AND(C69="WL-02401",G69="MC-2024-0091",F69=31.7),"VERIFIED - SUPPLIED SIGNED CERTIFICATE",IF(C69="WL-01893","SUPPLIED CERTIFICATE IS LATER AND DOES NOT SUPPORT THIS ENTRY",IF(C69="WL-03102","YARD SHEET CITED IN SKIP FILE BUT NOT SUPPLIED","DOCUMENT NOT SUPPLIED FOR INDEPENDENT TEST")))</f>
        <v/>
      </c>
      <c r="J69" s="21">
        <f>COUNTIFS('Src_Skips'!$D$6:$D$314,C69,'Src_Skips'!$C$6:$C$314,"&gt;="&amp;B69)</f>
        <v/>
      </c>
      <c r="K69" s="21">
        <f>IF(H69="NO","FAIL - NO ACCEPTED SOURCE CROSS-REFERENCE",IF(LEFT(I69,8)="VERIFIED","PASS - CERTIFICATE VERIFIED",IF(AND(C69="WL-03102",J69&gt;0),"BOARD REVIEW - DOWNSTREAM SKIP USED AMENDMENT","REGISTER REFERENCE ONLY - RETRIEVE SUPPORT")))</f>
        <v/>
      </c>
      <c r="L69" s="21" t="inlineStr">
        <is>
          <t>amendment log; two named certificates; downstream skip register</t>
        </is>
      </c>
    </row>
    <row r="70">
      <c r="A70" s="17">
        <f>'Src_Amendments'!A70</f>
        <v/>
      </c>
      <c r="B70" s="17">
        <f>'Src_Amendments'!B70</f>
        <v/>
      </c>
      <c r="C70" s="17">
        <f>'Src_Amendments'!C70</f>
        <v/>
      </c>
      <c r="D70" s="17">
        <f>IFERROR(INDEX('Src_Applicants'!$D$6:$D$2915,MATCH(C70,'Src_Applicants'!$A$6:$A$2915,0))&amp;" "&amp;INDEX('Src_Applicants'!$C$6:$C$2915,MATCH(C70,'Src_Applicants'!$A$6:$A$2915,0)),"NOT FOUND")</f>
        <v/>
      </c>
      <c r="E70" s="17">
        <f>'Src_Amendments'!F70</f>
        <v/>
      </c>
      <c r="F70" s="17">
        <f>'Src_Amendments'!G70</f>
        <v/>
      </c>
      <c r="G70" s="17">
        <f>'Src_Amendments'!I70</f>
        <v/>
      </c>
      <c r="H70" s="17">
        <f>IF(G70="","NO",IF(OR(LEFT(G70,3)="MC-",ISNUMBER(SEARCH("Foldview Marine Services haul-out",G70))),"YES","NO"))</f>
        <v/>
      </c>
      <c r="I70" s="17">
        <f>IF(AND(C70="WL-02401",G70="MC-2024-0091",F70=31.7),"VERIFIED - SUPPLIED SIGNED CERTIFICATE",IF(C70="WL-01893","SUPPLIED CERTIFICATE IS LATER AND DOES NOT SUPPORT THIS ENTRY",IF(C70="WL-03102","YARD SHEET CITED IN SKIP FILE BUT NOT SUPPLIED","DOCUMENT NOT SUPPLIED FOR INDEPENDENT TEST")))</f>
        <v/>
      </c>
      <c r="J70" s="17">
        <f>COUNTIFS('Src_Skips'!$D$6:$D$314,C70,'Src_Skips'!$C$6:$C$314,"&gt;="&amp;B70)</f>
        <v/>
      </c>
      <c r="K70" s="17">
        <f>IF(H70="NO","FAIL - NO ACCEPTED SOURCE CROSS-REFERENCE",IF(LEFT(I70,8)="VERIFIED","PASS - CERTIFICATE VERIFIED",IF(AND(C70="WL-03102",J70&gt;0),"BOARD REVIEW - DOWNSTREAM SKIP USED AMENDMENT","REGISTER REFERENCE ONLY - RETRIEVE SUPPORT")))</f>
        <v/>
      </c>
      <c r="L70" s="17" t="inlineStr">
        <is>
          <t>amendment log; two named certificates; downstream skip register</t>
        </is>
      </c>
    </row>
    <row r="71">
      <c r="A71" s="21">
        <f>'Src_Amendments'!A71</f>
        <v/>
      </c>
      <c r="B71" s="21">
        <f>'Src_Amendments'!B71</f>
        <v/>
      </c>
      <c r="C71" s="21">
        <f>'Src_Amendments'!C71</f>
        <v/>
      </c>
      <c r="D71" s="21">
        <f>IFERROR(INDEX('Src_Applicants'!$D$6:$D$2915,MATCH(C71,'Src_Applicants'!$A$6:$A$2915,0))&amp;" "&amp;INDEX('Src_Applicants'!$C$6:$C$2915,MATCH(C71,'Src_Applicants'!$A$6:$A$2915,0)),"NOT FOUND")</f>
        <v/>
      </c>
      <c r="E71" s="21">
        <f>'Src_Amendments'!F71</f>
        <v/>
      </c>
      <c r="F71" s="21">
        <f>'Src_Amendments'!G71</f>
        <v/>
      </c>
      <c r="G71" s="21">
        <f>'Src_Amendments'!I71</f>
        <v/>
      </c>
      <c r="H71" s="21">
        <f>IF(G71="","NO",IF(OR(LEFT(G71,3)="MC-",ISNUMBER(SEARCH("Foldview Marine Services haul-out",G71))),"YES","NO"))</f>
        <v/>
      </c>
      <c r="I71" s="21">
        <f>IF(AND(C71="WL-02401",G71="MC-2024-0091",F71=31.7),"VERIFIED - SUPPLIED SIGNED CERTIFICATE",IF(C71="WL-01893","SUPPLIED CERTIFICATE IS LATER AND DOES NOT SUPPORT THIS ENTRY",IF(C71="WL-03102","YARD SHEET CITED IN SKIP FILE BUT NOT SUPPLIED","DOCUMENT NOT SUPPLIED FOR INDEPENDENT TEST")))</f>
        <v/>
      </c>
      <c r="J71" s="21">
        <f>COUNTIFS('Src_Skips'!$D$6:$D$314,C71,'Src_Skips'!$C$6:$C$314,"&gt;="&amp;B71)</f>
        <v/>
      </c>
      <c r="K71" s="21">
        <f>IF(H71="NO","FAIL - NO ACCEPTED SOURCE CROSS-REFERENCE",IF(LEFT(I71,8)="VERIFIED","PASS - CERTIFICATE VERIFIED",IF(AND(C71="WL-03102",J71&gt;0),"BOARD REVIEW - DOWNSTREAM SKIP USED AMENDMENT","REGISTER REFERENCE ONLY - RETRIEVE SUPPORT")))</f>
        <v/>
      </c>
      <c r="L71" s="21" t="inlineStr">
        <is>
          <t>amendment log; two named certificates; downstream skip register</t>
        </is>
      </c>
    </row>
    <row r="72">
      <c r="A72" s="17">
        <f>'Src_Amendments'!A72</f>
        <v/>
      </c>
      <c r="B72" s="17">
        <f>'Src_Amendments'!B72</f>
        <v/>
      </c>
      <c r="C72" s="17">
        <f>'Src_Amendments'!C72</f>
        <v/>
      </c>
      <c r="D72" s="17">
        <f>IFERROR(INDEX('Src_Applicants'!$D$6:$D$2915,MATCH(C72,'Src_Applicants'!$A$6:$A$2915,0))&amp;" "&amp;INDEX('Src_Applicants'!$C$6:$C$2915,MATCH(C72,'Src_Applicants'!$A$6:$A$2915,0)),"NOT FOUND")</f>
        <v/>
      </c>
      <c r="E72" s="17">
        <f>'Src_Amendments'!F72</f>
        <v/>
      </c>
      <c r="F72" s="17">
        <f>'Src_Amendments'!G72</f>
        <v/>
      </c>
      <c r="G72" s="17">
        <f>'Src_Amendments'!I72</f>
        <v/>
      </c>
      <c r="H72" s="17">
        <f>IF(G72="","NO",IF(OR(LEFT(G72,3)="MC-",ISNUMBER(SEARCH("Foldview Marine Services haul-out",G72))),"YES","NO"))</f>
        <v/>
      </c>
      <c r="I72" s="17">
        <f>IF(AND(C72="WL-02401",G72="MC-2024-0091",F72=31.7),"VERIFIED - SUPPLIED SIGNED CERTIFICATE",IF(C72="WL-01893","SUPPLIED CERTIFICATE IS LATER AND DOES NOT SUPPORT THIS ENTRY",IF(C72="WL-03102","YARD SHEET CITED IN SKIP FILE BUT NOT SUPPLIED","DOCUMENT NOT SUPPLIED FOR INDEPENDENT TEST")))</f>
        <v/>
      </c>
      <c r="J72" s="17">
        <f>COUNTIFS('Src_Skips'!$D$6:$D$314,C72,'Src_Skips'!$C$6:$C$314,"&gt;="&amp;B72)</f>
        <v/>
      </c>
      <c r="K72" s="17">
        <f>IF(H72="NO","FAIL - NO ACCEPTED SOURCE CROSS-REFERENCE",IF(LEFT(I72,8)="VERIFIED","PASS - CERTIFICATE VERIFIED",IF(AND(C72="WL-03102",J72&gt;0),"BOARD REVIEW - DOWNSTREAM SKIP USED AMENDMENT","REGISTER REFERENCE ONLY - RETRIEVE SUPPORT")))</f>
        <v/>
      </c>
      <c r="L72" s="17" t="inlineStr">
        <is>
          <t>amendment log; two named certificates; downstream skip register</t>
        </is>
      </c>
    </row>
    <row r="73">
      <c r="A73" s="21">
        <f>'Src_Amendments'!A73</f>
        <v/>
      </c>
      <c r="B73" s="21">
        <f>'Src_Amendments'!B73</f>
        <v/>
      </c>
      <c r="C73" s="21">
        <f>'Src_Amendments'!C73</f>
        <v/>
      </c>
      <c r="D73" s="21">
        <f>IFERROR(INDEX('Src_Applicants'!$D$6:$D$2915,MATCH(C73,'Src_Applicants'!$A$6:$A$2915,0))&amp;" "&amp;INDEX('Src_Applicants'!$C$6:$C$2915,MATCH(C73,'Src_Applicants'!$A$6:$A$2915,0)),"NOT FOUND")</f>
        <v/>
      </c>
      <c r="E73" s="21">
        <f>'Src_Amendments'!F73</f>
        <v/>
      </c>
      <c r="F73" s="21">
        <f>'Src_Amendments'!G73</f>
        <v/>
      </c>
      <c r="G73" s="21">
        <f>'Src_Amendments'!I73</f>
        <v/>
      </c>
      <c r="H73" s="21">
        <f>IF(G73="","NO",IF(OR(LEFT(G73,3)="MC-",ISNUMBER(SEARCH("Foldview Marine Services haul-out",G73))),"YES","NO"))</f>
        <v/>
      </c>
      <c r="I73" s="21">
        <f>IF(AND(C73="WL-02401",G73="MC-2024-0091",F73=31.7),"VERIFIED - SUPPLIED SIGNED CERTIFICATE",IF(C73="WL-01893","SUPPLIED CERTIFICATE IS LATER AND DOES NOT SUPPORT THIS ENTRY",IF(C73="WL-03102","YARD SHEET CITED IN SKIP FILE BUT NOT SUPPLIED","DOCUMENT NOT SUPPLIED FOR INDEPENDENT TEST")))</f>
        <v/>
      </c>
      <c r="J73" s="21">
        <f>COUNTIFS('Src_Skips'!$D$6:$D$314,C73,'Src_Skips'!$C$6:$C$314,"&gt;="&amp;B73)</f>
        <v/>
      </c>
      <c r="K73" s="21">
        <f>IF(H73="NO","FAIL - NO ACCEPTED SOURCE CROSS-REFERENCE",IF(LEFT(I73,8)="VERIFIED","PASS - CERTIFICATE VERIFIED",IF(AND(C73="WL-03102",J73&gt;0),"BOARD REVIEW - DOWNSTREAM SKIP USED AMENDMENT","REGISTER REFERENCE ONLY - RETRIEVE SUPPORT")))</f>
        <v/>
      </c>
      <c r="L73" s="21" t="inlineStr">
        <is>
          <t>amendment log; two named certificates; downstream skip register</t>
        </is>
      </c>
    </row>
    <row r="74">
      <c r="A74" s="17">
        <f>'Src_Amendments'!A74</f>
        <v/>
      </c>
      <c r="B74" s="17">
        <f>'Src_Amendments'!B74</f>
        <v/>
      </c>
      <c r="C74" s="17">
        <f>'Src_Amendments'!C74</f>
        <v/>
      </c>
      <c r="D74" s="17">
        <f>IFERROR(INDEX('Src_Applicants'!$D$6:$D$2915,MATCH(C74,'Src_Applicants'!$A$6:$A$2915,0))&amp;" "&amp;INDEX('Src_Applicants'!$C$6:$C$2915,MATCH(C74,'Src_Applicants'!$A$6:$A$2915,0)),"NOT FOUND")</f>
        <v/>
      </c>
      <c r="E74" s="17">
        <f>'Src_Amendments'!F74</f>
        <v/>
      </c>
      <c r="F74" s="17">
        <f>'Src_Amendments'!G74</f>
        <v/>
      </c>
      <c r="G74" s="17">
        <f>'Src_Amendments'!I74</f>
        <v/>
      </c>
      <c r="H74" s="17">
        <f>IF(G74="","NO",IF(OR(LEFT(G74,3)="MC-",ISNUMBER(SEARCH("Foldview Marine Services haul-out",G74))),"YES","NO"))</f>
        <v/>
      </c>
      <c r="I74" s="17">
        <f>IF(AND(C74="WL-02401",G74="MC-2024-0091",F74=31.7),"VERIFIED - SUPPLIED SIGNED CERTIFICATE",IF(C74="WL-01893","SUPPLIED CERTIFICATE IS LATER AND DOES NOT SUPPORT THIS ENTRY",IF(C74="WL-03102","YARD SHEET CITED IN SKIP FILE BUT NOT SUPPLIED","DOCUMENT NOT SUPPLIED FOR INDEPENDENT TEST")))</f>
        <v/>
      </c>
      <c r="J74" s="17">
        <f>COUNTIFS('Src_Skips'!$D$6:$D$314,C74,'Src_Skips'!$C$6:$C$314,"&gt;="&amp;B74)</f>
        <v/>
      </c>
      <c r="K74" s="17">
        <f>IF(H74="NO","FAIL - NO ACCEPTED SOURCE CROSS-REFERENCE",IF(LEFT(I74,8)="VERIFIED","PASS - CERTIFICATE VERIFIED",IF(AND(C74="WL-03102",J74&gt;0),"BOARD REVIEW - DOWNSTREAM SKIP USED AMENDMENT","REGISTER REFERENCE ONLY - RETRIEVE SUPPORT")))</f>
        <v/>
      </c>
      <c r="L74" s="17" t="inlineStr">
        <is>
          <t>amendment log; two named certificates; downstream skip register</t>
        </is>
      </c>
    </row>
    <row r="75">
      <c r="A75" s="21">
        <f>'Src_Amendments'!A75</f>
        <v/>
      </c>
      <c r="B75" s="21">
        <f>'Src_Amendments'!B75</f>
        <v/>
      </c>
      <c r="C75" s="21">
        <f>'Src_Amendments'!C75</f>
        <v/>
      </c>
      <c r="D75" s="21">
        <f>IFERROR(INDEX('Src_Applicants'!$D$6:$D$2915,MATCH(C75,'Src_Applicants'!$A$6:$A$2915,0))&amp;" "&amp;INDEX('Src_Applicants'!$C$6:$C$2915,MATCH(C75,'Src_Applicants'!$A$6:$A$2915,0)),"NOT FOUND")</f>
        <v/>
      </c>
      <c r="E75" s="21">
        <f>'Src_Amendments'!F75</f>
        <v/>
      </c>
      <c r="F75" s="21">
        <f>'Src_Amendments'!G75</f>
        <v/>
      </c>
      <c r="G75" s="21">
        <f>'Src_Amendments'!I75</f>
        <v/>
      </c>
      <c r="H75" s="21">
        <f>IF(G75="","NO",IF(OR(LEFT(G75,3)="MC-",ISNUMBER(SEARCH("Foldview Marine Services haul-out",G75))),"YES","NO"))</f>
        <v/>
      </c>
      <c r="I75" s="21">
        <f>IF(AND(C75="WL-02401",G75="MC-2024-0091",F75=31.7),"VERIFIED - SUPPLIED SIGNED CERTIFICATE",IF(C75="WL-01893","SUPPLIED CERTIFICATE IS LATER AND DOES NOT SUPPORT THIS ENTRY",IF(C75="WL-03102","YARD SHEET CITED IN SKIP FILE BUT NOT SUPPLIED","DOCUMENT NOT SUPPLIED FOR INDEPENDENT TEST")))</f>
        <v/>
      </c>
      <c r="J75" s="21">
        <f>COUNTIFS('Src_Skips'!$D$6:$D$314,C75,'Src_Skips'!$C$6:$C$314,"&gt;="&amp;B75)</f>
        <v/>
      </c>
      <c r="K75" s="21">
        <f>IF(H75="NO","FAIL - NO ACCEPTED SOURCE CROSS-REFERENCE",IF(LEFT(I75,8)="VERIFIED","PASS - CERTIFICATE VERIFIED",IF(AND(C75="WL-03102",J75&gt;0),"BOARD REVIEW - DOWNSTREAM SKIP USED AMENDMENT","REGISTER REFERENCE ONLY - RETRIEVE SUPPORT")))</f>
        <v/>
      </c>
      <c r="L75" s="21" t="inlineStr">
        <is>
          <t>amendment log; two named certificates; downstream skip register</t>
        </is>
      </c>
    </row>
    <row r="76">
      <c r="A76" s="17">
        <f>'Src_Amendments'!A76</f>
        <v/>
      </c>
      <c r="B76" s="17">
        <f>'Src_Amendments'!B76</f>
        <v/>
      </c>
      <c r="C76" s="17">
        <f>'Src_Amendments'!C76</f>
        <v/>
      </c>
      <c r="D76" s="17">
        <f>IFERROR(INDEX('Src_Applicants'!$D$6:$D$2915,MATCH(C76,'Src_Applicants'!$A$6:$A$2915,0))&amp;" "&amp;INDEX('Src_Applicants'!$C$6:$C$2915,MATCH(C76,'Src_Applicants'!$A$6:$A$2915,0)),"NOT FOUND")</f>
        <v/>
      </c>
      <c r="E76" s="17">
        <f>'Src_Amendments'!F76</f>
        <v/>
      </c>
      <c r="F76" s="17">
        <f>'Src_Amendments'!G76</f>
        <v/>
      </c>
      <c r="G76" s="17">
        <f>'Src_Amendments'!I76</f>
        <v/>
      </c>
      <c r="H76" s="17">
        <f>IF(G76="","NO",IF(OR(LEFT(G76,3)="MC-",ISNUMBER(SEARCH("Foldview Marine Services haul-out",G76))),"YES","NO"))</f>
        <v/>
      </c>
      <c r="I76" s="17">
        <f>IF(AND(C76="WL-02401",G76="MC-2024-0091",F76=31.7),"VERIFIED - SUPPLIED SIGNED CERTIFICATE",IF(C76="WL-01893","SUPPLIED CERTIFICATE IS LATER AND DOES NOT SUPPORT THIS ENTRY",IF(C76="WL-03102","YARD SHEET CITED IN SKIP FILE BUT NOT SUPPLIED","DOCUMENT NOT SUPPLIED FOR INDEPENDENT TEST")))</f>
        <v/>
      </c>
      <c r="J76" s="17">
        <f>COUNTIFS('Src_Skips'!$D$6:$D$314,C76,'Src_Skips'!$C$6:$C$314,"&gt;="&amp;B76)</f>
        <v/>
      </c>
      <c r="K76" s="17">
        <f>IF(H76="NO","FAIL - NO ACCEPTED SOURCE CROSS-REFERENCE",IF(LEFT(I76,8)="VERIFIED","PASS - CERTIFICATE VERIFIED",IF(AND(C76="WL-03102",J76&gt;0),"BOARD REVIEW - DOWNSTREAM SKIP USED AMENDMENT","REGISTER REFERENCE ONLY - RETRIEVE SUPPORT")))</f>
        <v/>
      </c>
      <c r="L76" s="17" t="inlineStr">
        <is>
          <t>amendment log; two named certificates; downstream skip register</t>
        </is>
      </c>
    </row>
    <row r="77">
      <c r="A77" s="21">
        <f>'Src_Amendments'!A77</f>
        <v/>
      </c>
      <c r="B77" s="21">
        <f>'Src_Amendments'!B77</f>
        <v/>
      </c>
      <c r="C77" s="21">
        <f>'Src_Amendments'!C77</f>
        <v/>
      </c>
      <c r="D77" s="21">
        <f>IFERROR(INDEX('Src_Applicants'!$D$6:$D$2915,MATCH(C77,'Src_Applicants'!$A$6:$A$2915,0))&amp;" "&amp;INDEX('Src_Applicants'!$C$6:$C$2915,MATCH(C77,'Src_Applicants'!$A$6:$A$2915,0)),"NOT FOUND")</f>
        <v/>
      </c>
      <c r="E77" s="21">
        <f>'Src_Amendments'!F77</f>
        <v/>
      </c>
      <c r="F77" s="21">
        <f>'Src_Amendments'!G77</f>
        <v/>
      </c>
      <c r="G77" s="21">
        <f>'Src_Amendments'!I77</f>
        <v/>
      </c>
      <c r="H77" s="21">
        <f>IF(G77="","NO",IF(OR(LEFT(G77,3)="MC-",ISNUMBER(SEARCH("Foldview Marine Services haul-out",G77))),"YES","NO"))</f>
        <v/>
      </c>
      <c r="I77" s="21">
        <f>IF(AND(C77="WL-02401",G77="MC-2024-0091",F77=31.7),"VERIFIED - SUPPLIED SIGNED CERTIFICATE",IF(C77="WL-01893","SUPPLIED CERTIFICATE IS LATER AND DOES NOT SUPPORT THIS ENTRY",IF(C77="WL-03102","YARD SHEET CITED IN SKIP FILE BUT NOT SUPPLIED","DOCUMENT NOT SUPPLIED FOR INDEPENDENT TEST")))</f>
        <v/>
      </c>
      <c r="J77" s="21">
        <f>COUNTIFS('Src_Skips'!$D$6:$D$314,C77,'Src_Skips'!$C$6:$C$314,"&gt;="&amp;B77)</f>
        <v/>
      </c>
      <c r="K77" s="21">
        <f>IF(H77="NO","FAIL - NO ACCEPTED SOURCE CROSS-REFERENCE",IF(LEFT(I77,8)="VERIFIED","PASS - CERTIFICATE VERIFIED",IF(AND(C77="WL-03102",J77&gt;0),"BOARD REVIEW - DOWNSTREAM SKIP USED AMENDMENT","REGISTER REFERENCE ONLY - RETRIEVE SUPPORT")))</f>
        <v/>
      </c>
      <c r="L77" s="21" t="inlineStr">
        <is>
          <t>amendment log; two named certificates; downstream skip register</t>
        </is>
      </c>
    </row>
    <row r="78">
      <c r="A78" s="17">
        <f>'Src_Amendments'!A78</f>
        <v/>
      </c>
      <c r="B78" s="17">
        <f>'Src_Amendments'!B78</f>
        <v/>
      </c>
      <c r="C78" s="17">
        <f>'Src_Amendments'!C78</f>
        <v/>
      </c>
      <c r="D78" s="17">
        <f>IFERROR(INDEX('Src_Applicants'!$D$6:$D$2915,MATCH(C78,'Src_Applicants'!$A$6:$A$2915,0))&amp;" "&amp;INDEX('Src_Applicants'!$C$6:$C$2915,MATCH(C78,'Src_Applicants'!$A$6:$A$2915,0)),"NOT FOUND")</f>
        <v/>
      </c>
      <c r="E78" s="17">
        <f>'Src_Amendments'!F78</f>
        <v/>
      </c>
      <c r="F78" s="17">
        <f>'Src_Amendments'!G78</f>
        <v/>
      </c>
      <c r="G78" s="17">
        <f>'Src_Amendments'!I78</f>
        <v/>
      </c>
      <c r="H78" s="17">
        <f>IF(G78="","NO",IF(OR(LEFT(G78,3)="MC-",ISNUMBER(SEARCH("Foldview Marine Services haul-out",G78))),"YES","NO"))</f>
        <v/>
      </c>
      <c r="I78" s="17">
        <f>IF(AND(C78="WL-02401",G78="MC-2024-0091",F78=31.7),"VERIFIED - SUPPLIED SIGNED CERTIFICATE",IF(C78="WL-01893","SUPPLIED CERTIFICATE IS LATER AND DOES NOT SUPPORT THIS ENTRY",IF(C78="WL-03102","YARD SHEET CITED IN SKIP FILE BUT NOT SUPPLIED","DOCUMENT NOT SUPPLIED FOR INDEPENDENT TEST")))</f>
        <v/>
      </c>
      <c r="J78" s="17">
        <f>COUNTIFS('Src_Skips'!$D$6:$D$314,C78,'Src_Skips'!$C$6:$C$314,"&gt;="&amp;B78)</f>
        <v/>
      </c>
      <c r="K78" s="17">
        <f>IF(H78="NO","FAIL - NO ACCEPTED SOURCE CROSS-REFERENCE",IF(LEFT(I78,8)="VERIFIED","PASS - CERTIFICATE VERIFIED",IF(AND(C78="WL-03102",J78&gt;0),"BOARD REVIEW - DOWNSTREAM SKIP USED AMENDMENT","REGISTER REFERENCE ONLY - RETRIEVE SUPPORT")))</f>
        <v/>
      </c>
      <c r="L78" s="17" t="inlineStr">
        <is>
          <t>amendment log; two named certificates; downstream skip register</t>
        </is>
      </c>
    </row>
    <row r="79">
      <c r="A79" s="21">
        <f>'Src_Amendments'!A79</f>
        <v/>
      </c>
      <c r="B79" s="21">
        <f>'Src_Amendments'!B79</f>
        <v/>
      </c>
      <c r="C79" s="21">
        <f>'Src_Amendments'!C79</f>
        <v/>
      </c>
      <c r="D79" s="21">
        <f>IFERROR(INDEX('Src_Applicants'!$D$6:$D$2915,MATCH(C79,'Src_Applicants'!$A$6:$A$2915,0))&amp;" "&amp;INDEX('Src_Applicants'!$C$6:$C$2915,MATCH(C79,'Src_Applicants'!$A$6:$A$2915,0)),"NOT FOUND")</f>
        <v/>
      </c>
      <c r="E79" s="21">
        <f>'Src_Amendments'!F79</f>
        <v/>
      </c>
      <c r="F79" s="21">
        <f>'Src_Amendments'!G79</f>
        <v/>
      </c>
      <c r="G79" s="21">
        <f>'Src_Amendments'!I79</f>
        <v/>
      </c>
      <c r="H79" s="21">
        <f>IF(G79="","NO",IF(OR(LEFT(G79,3)="MC-",ISNUMBER(SEARCH("Foldview Marine Services haul-out",G79))),"YES","NO"))</f>
        <v/>
      </c>
      <c r="I79" s="21">
        <f>IF(AND(C79="WL-02401",G79="MC-2024-0091",F79=31.7),"VERIFIED - SUPPLIED SIGNED CERTIFICATE",IF(C79="WL-01893","SUPPLIED CERTIFICATE IS LATER AND DOES NOT SUPPORT THIS ENTRY",IF(C79="WL-03102","YARD SHEET CITED IN SKIP FILE BUT NOT SUPPLIED","DOCUMENT NOT SUPPLIED FOR INDEPENDENT TEST")))</f>
        <v/>
      </c>
      <c r="J79" s="21">
        <f>COUNTIFS('Src_Skips'!$D$6:$D$314,C79,'Src_Skips'!$C$6:$C$314,"&gt;="&amp;B79)</f>
        <v/>
      </c>
      <c r="K79" s="21">
        <f>IF(H79="NO","FAIL - NO ACCEPTED SOURCE CROSS-REFERENCE",IF(LEFT(I79,8)="VERIFIED","PASS - CERTIFICATE VERIFIED",IF(AND(C79="WL-03102",J79&gt;0),"BOARD REVIEW - DOWNSTREAM SKIP USED AMENDMENT","REGISTER REFERENCE ONLY - RETRIEVE SUPPORT")))</f>
        <v/>
      </c>
      <c r="L79" s="21" t="inlineStr">
        <is>
          <t>amendment log; two named certificates; downstream skip register</t>
        </is>
      </c>
    </row>
    <row r="80">
      <c r="A80" s="17">
        <f>'Src_Amendments'!A80</f>
        <v/>
      </c>
      <c r="B80" s="17">
        <f>'Src_Amendments'!B80</f>
        <v/>
      </c>
      <c r="C80" s="17">
        <f>'Src_Amendments'!C80</f>
        <v/>
      </c>
      <c r="D80" s="17">
        <f>IFERROR(INDEX('Src_Applicants'!$D$6:$D$2915,MATCH(C80,'Src_Applicants'!$A$6:$A$2915,0))&amp;" "&amp;INDEX('Src_Applicants'!$C$6:$C$2915,MATCH(C80,'Src_Applicants'!$A$6:$A$2915,0)),"NOT FOUND")</f>
        <v/>
      </c>
      <c r="E80" s="17">
        <f>'Src_Amendments'!F80</f>
        <v/>
      </c>
      <c r="F80" s="17">
        <f>'Src_Amendments'!G80</f>
        <v/>
      </c>
      <c r="G80" s="17">
        <f>'Src_Amendments'!I80</f>
        <v/>
      </c>
      <c r="H80" s="17">
        <f>IF(G80="","NO",IF(OR(LEFT(G80,3)="MC-",ISNUMBER(SEARCH("Foldview Marine Services haul-out",G80))),"YES","NO"))</f>
        <v/>
      </c>
      <c r="I80" s="17">
        <f>IF(AND(C80="WL-02401",G80="MC-2024-0091",F80=31.7),"VERIFIED - SUPPLIED SIGNED CERTIFICATE",IF(C80="WL-01893","SUPPLIED CERTIFICATE IS LATER AND DOES NOT SUPPORT THIS ENTRY",IF(C80="WL-03102","YARD SHEET CITED IN SKIP FILE BUT NOT SUPPLIED","DOCUMENT NOT SUPPLIED FOR INDEPENDENT TEST")))</f>
        <v/>
      </c>
      <c r="J80" s="17">
        <f>COUNTIFS('Src_Skips'!$D$6:$D$314,C80,'Src_Skips'!$C$6:$C$314,"&gt;="&amp;B80)</f>
        <v/>
      </c>
      <c r="K80" s="17">
        <f>IF(H80="NO","FAIL - NO ACCEPTED SOURCE CROSS-REFERENCE",IF(LEFT(I80,8)="VERIFIED","PASS - CERTIFICATE VERIFIED",IF(AND(C80="WL-03102",J80&gt;0),"BOARD REVIEW - DOWNSTREAM SKIP USED AMENDMENT","REGISTER REFERENCE ONLY - RETRIEVE SUPPORT")))</f>
        <v/>
      </c>
      <c r="L80" s="17" t="inlineStr">
        <is>
          <t>amendment log; two named certificates; downstream skip register</t>
        </is>
      </c>
    </row>
    <row r="81">
      <c r="A81" s="21">
        <f>'Src_Amendments'!A81</f>
        <v/>
      </c>
      <c r="B81" s="21">
        <f>'Src_Amendments'!B81</f>
        <v/>
      </c>
      <c r="C81" s="21">
        <f>'Src_Amendments'!C81</f>
        <v/>
      </c>
      <c r="D81" s="21">
        <f>IFERROR(INDEX('Src_Applicants'!$D$6:$D$2915,MATCH(C81,'Src_Applicants'!$A$6:$A$2915,0))&amp;" "&amp;INDEX('Src_Applicants'!$C$6:$C$2915,MATCH(C81,'Src_Applicants'!$A$6:$A$2915,0)),"NOT FOUND")</f>
        <v/>
      </c>
      <c r="E81" s="21">
        <f>'Src_Amendments'!F81</f>
        <v/>
      </c>
      <c r="F81" s="21">
        <f>'Src_Amendments'!G81</f>
        <v/>
      </c>
      <c r="G81" s="21">
        <f>'Src_Amendments'!I81</f>
        <v/>
      </c>
      <c r="H81" s="21">
        <f>IF(G81="","NO",IF(OR(LEFT(G81,3)="MC-",ISNUMBER(SEARCH("Foldview Marine Services haul-out",G81))),"YES","NO"))</f>
        <v/>
      </c>
      <c r="I81" s="21">
        <f>IF(AND(C81="WL-02401",G81="MC-2024-0091",F81=31.7),"VERIFIED - SUPPLIED SIGNED CERTIFICATE",IF(C81="WL-01893","SUPPLIED CERTIFICATE IS LATER AND DOES NOT SUPPORT THIS ENTRY",IF(C81="WL-03102","YARD SHEET CITED IN SKIP FILE BUT NOT SUPPLIED","DOCUMENT NOT SUPPLIED FOR INDEPENDENT TEST")))</f>
        <v/>
      </c>
      <c r="J81" s="21">
        <f>COUNTIFS('Src_Skips'!$D$6:$D$314,C81,'Src_Skips'!$C$6:$C$314,"&gt;="&amp;B81)</f>
        <v/>
      </c>
      <c r="K81" s="21">
        <f>IF(H81="NO","FAIL - NO ACCEPTED SOURCE CROSS-REFERENCE",IF(LEFT(I81,8)="VERIFIED","PASS - CERTIFICATE VERIFIED",IF(AND(C81="WL-03102",J81&gt;0),"BOARD REVIEW - DOWNSTREAM SKIP USED AMENDMENT","REGISTER REFERENCE ONLY - RETRIEVE SUPPORT")))</f>
        <v/>
      </c>
      <c r="L81" s="21" t="inlineStr">
        <is>
          <t>amendment log; two named certificates; downstream skip register</t>
        </is>
      </c>
    </row>
    <row r="82">
      <c r="A82" s="17">
        <f>'Src_Amendments'!A82</f>
        <v/>
      </c>
      <c r="B82" s="17">
        <f>'Src_Amendments'!B82</f>
        <v/>
      </c>
      <c r="C82" s="17">
        <f>'Src_Amendments'!C82</f>
        <v/>
      </c>
      <c r="D82" s="17">
        <f>IFERROR(INDEX('Src_Applicants'!$D$6:$D$2915,MATCH(C82,'Src_Applicants'!$A$6:$A$2915,0))&amp;" "&amp;INDEX('Src_Applicants'!$C$6:$C$2915,MATCH(C82,'Src_Applicants'!$A$6:$A$2915,0)),"NOT FOUND")</f>
        <v/>
      </c>
      <c r="E82" s="17">
        <f>'Src_Amendments'!F82</f>
        <v/>
      </c>
      <c r="F82" s="17">
        <f>'Src_Amendments'!G82</f>
        <v/>
      </c>
      <c r="G82" s="17">
        <f>'Src_Amendments'!I82</f>
        <v/>
      </c>
      <c r="H82" s="17">
        <f>IF(G82="","NO",IF(OR(LEFT(G82,3)="MC-",ISNUMBER(SEARCH("Foldview Marine Services haul-out",G82))),"YES","NO"))</f>
        <v/>
      </c>
      <c r="I82" s="17">
        <f>IF(AND(C82="WL-02401",G82="MC-2024-0091",F82=31.7),"VERIFIED - SUPPLIED SIGNED CERTIFICATE",IF(C82="WL-01893","SUPPLIED CERTIFICATE IS LATER AND DOES NOT SUPPORT THIS ENTRY",IF(C82="WL-03102","YARD SHEET CITED IN SKIP FILE BUT NOT SUPPLIED","DOCUMENT NOT SUPPLIED FOR INDEPENDENT TEST")))</f>
        <v/>
      </c>
      <c r="J82" s="17">
        <f>COUNTIFS('Src_Skips'!$D$6:$D$314,C82,'Src_Skips'!$C$6:$C$314,"&gt;="&amp;B82)</f>
        <v/>
      </c>
      <c r="K82" s="17">
        <f>IF(H82="NO","FAIL - NO ACCEPTED SOURCE CROSS-REFERENCE",IF(LEFT(I82,8)="VERIFIED","PASS - CERTIFICATE VERIFIED",IF(AND(C82="WL-03102",J82&gt;0),"BOARD REVIEW - DOWNSTREAM SKIP USED AMENDMENT","REGISTER REFERENCE ONLY - RETRIEVE SUPPORT")))</f>
        <v/>
      </c>
      <c r="L82" s="17" t="inlineStr">
        <is>
          <t>amendment log; two named certificates; downstream skip register</t>
        </is>
      </c>
    </row>
    <row r="83">
      <c r="A83" s="21">
        <f>'Src_Amendments'!A83</f>
        <v/>
      </c>
      <c r="B83" s="21">
        <f>'Src_Amendments'!B83</f>
        <v/>
      </c>
      <c r="C83" s="21">
        <f>'Src_Amendments'!C83</f>
        <v/>
      </c>
      <c r="D83" s="21">
        <f>IFERROR(INDEX('Src_Applicants'!$D$6:$D$2915,MATCH(C83,'Src_Applicants'!$A$6:$A$2915,0))&amp;" "&amp;INDEX('Src_Applicants'!$C$6:$C$2915,MATCH(C83,'Src_Applicants'!$A$6:$A$2915,0)),"NOT FOUND")</f>
        <v/>
      </c>
      <c r="E83" s="21">
        <f>'Src_Amendments'!F83</f>
        <v/>
      </c>
      <c r="F83" s="21">
        <f>'Src_Amendments'!G83</f>
        <v/>
      </c>
      <c r="G83" s="21">
        <f>'Src_Amendments'!I83</f>
        <v/>
      </c>
      <c r="H83" s="21">
        <f>IF(G83="","NO",IF(OR(LEFT(G83,3)="MC-",ISNUMBER(SEARCH("Foldview Marine Services haul-out",G83))),"YES","NO"))</f>
        <v/>
      </c>
      <c r="I83" s="21">
        <f>IF(AND(C83="WL-02401",G83="MC-2024-0091",F83=31.7),"VERIFIED - SUPPLIED SIGNED CERTIFICATE",IF(C83="WL-01893","SUPPLIED CERTIFICATE IS LATER AND DOES NOT SUPPORT THIS ENTRY",IF(C83="WL-03102","YARD SHEET CITED IN SKIP FILE BUT NOT SUPPLIED","DOCUMENT NOT SUPPLIED FOR INDEPENDENT TEST")))</f>
        <v/>
      </c>
      <c r="J83" s="21">
        <f>COUNTIFS('Src_Skips'!$D$6:$D$314,C83,'Src_Skips'!$C$6:$C$314,"&gt;="&amp;B83)</f>
        <v/>
      </c>
      <c r="K83" s="21">
        <f>IF(H83="NO","FAIL - NO ACCEPTED SOURCE CROSS-REFERENCE",IF(LEFT(I83,8)="VERIFIED","PASS - CERTIFICATE VERIFIED",IF(AND(C83="WL-03102",J83&gt;0),"BOARD REVIEW - DOWNSTREAM SKIP USED AMENDMENT","REGISTER REFERENCE ONLY - RETRIEVE SUPPORT")))</f>
        <v/>
      </c>
      <c r="L83" s="21" t="inlineStr">
        <is>
          <t>amendment log; two named certificates; downstream skip register</t>
        </is>
      </c>
    </row>
    <row r="84">
      <c r="A84" s="17">
        <f>'Src_Amendments'!A84</f>
        <v/>
      </c>
      <c r="B84" s="17">
        <f>'Src_Amendments'!B84</f>
        <v/>
      </c>
      <c r="C84" s="17">
        <f>'Src_Amendments'!C84</f>
        <v/>
      </c>
      <c r="D84" s="17">
        <f>IFERROR(INDEX('Src_Applicants'!$D$6:$D$2915,MATCH(C84,'Src_Applicants'!$A$6:$A$2915,0))&amp;" "&amp;INDEX('Src_Applicants'!$C$6:$C$2915,MATCH(C84,'Src_Applicants'!$A$6:$A$2915,0)),"NOT FOUND")</f>
        <v/>
      </c>
      <c r="E84" s="17">
        <f>'Src_Amendments'!F84</f>
        <v/>
      </c>
      <c r="F84" s="17">
        <f>'Src_Amendments'!G84</f>
        <v/>
      </c>
      <c r="G84" s="17">
        <f>'Src_Amendments'!I84</f>
        <v/>
      </c>
      <c r="H84" s="17">
        <f>IF(G84="","NO",IF(OR(LEFT(G84,3)="MC-",ISNUMBER(SEARCH("Foldview Marine Services haul-out",G84))),"YES","NO"))</f>
        <v/>
      </c>
      <c r="I84" s="17">
        <f>IF(AND(C84="WL-02401",G84="MC-2024-0091",F84=31.7),"VERIFIED - SUPPLIED SIGNED CERTIFICATE",IF(C84="WL-01893","SUPPLIED CERTIFICATE IS LATER AND DOES NOT SUPPORT THIS ENTRY",IF(C84="WL-03102","YARD SHEET CITED IN SKIP FILE BUT NOT SUPPLIED","DOCUMENT NOT SUPPLIED FOR INDEPENDENT TEST")))</f>
        <v/>
      </c>
      <c r="J84" s="17">
        <f>COUNTIFS('Src_Skips'!$D$6:$D$314,C84,'Src_Skips'!$C$6:$C$314,"&gt;="&amp;B84)</f>
        <v/>
      </c>
      <c r="K84" s="17">
        <f>IF(H84="NO","FAIL - NO ACCEPTED SOURCE CROSS-REFERENCE",IF(LEFT(I84,8)="VERIFIED","PASS - CERTIFICATE VERIFIED",IF(AND(C84="WL-03102",J84&gt;0),"BOARD REVIEW - DOWNSTREAM SKIP USED AMENDMENT","REGISTER REFERENCE ONLY - RETRIEVE SUPPORT")))</f>
        <v/>
      </c>
      <c r="L84" s="17" t="inlineStr">
        <is>
          <t>amendment log; two named certificates; downstream skip register</t>
        </is>
      </c>
    </row>
    <row r="85">
      <c r="A85" s="21">
        <f>'Src_Amendments'!A85</f>
        <v/>
      </c>
      <c r="B85" s="21">
        <f>'Src_Amendments'!B85</f>
        <v/>
      </c>
      <c r="C85" s="21">
        <f>'Src_Amendments'!C85</f>
        <v/>
      </c>
      <c r="D85" s="21">
        <f>IFERROR(INDEX('Src_Applicants'!$D$6:$D$2915,MATCH(C85,'Src_Applicants'!$A$6:$A$2915,0))&amp;" "&amp;INDEX('Src_Applicants'!$C$6:$C$2915,MATCH(C85,'Src_Applicants'!$A$6:$A$2915,0)),"NOT FOUND")</f>
        <v/>
      </c>
      <c r="E85" s="21">
        <f>'Src_Amendments'!F85</f>
        <v/>
      </c>
      <c r="F85" s="21">
        <f>'Src_Amendments'!G85</f>
        <v/>
      </c>
      <c r="G85" s="21">
        <f>'Src_Amendments'!I85</f>
        <v/>
      </c>
      <c r="H85" s="21">
        <f>IF(G85="","NO",IF(OR(LEFT(G85,3)="MC-",ISNUMBER(SEARCH("Foldview Marine Services haul-out",G85))),"YES","NO"))</f>
        <v/>
      </c>
      <c r="I85" s="21">
        <f>IF(AND(C85="WL-02401",G85="MC-2024-0091",F85=31.7),"VERIFIED - SUPPLIED SIGNED CERTIFICATE",IF(C85="WL-01893","SUPPLIED CERTIFICATE IS LATER AND DOES NOT SUPPORT THIS ENTRY",IF(C85="WL-03102","YARD SHEET CITED IN SKIP FILE BUT NOT SUPPLIED","DOCUMENT NOT SUPPLIED FOR INDEPENDENT TEST")))</f>
        <v/>
      </c>
      <c r="J85" s="21">
        <f>COUNTIFS('Src_Skips'!$D$6:$D$314,C85,'Src_Skips'!$C$6:$C$314,"&gt;="&amp;B85)</f>
        <v/>
      </c>
      <c r="K85" s="21">
        <f>IF(H85="NO","FAIL - NO ACCEPTED SOURCE CROSS-REFERENCE",IF(LEFT(I85,8)="VERIFIED","PASS - CERTIFICATE VERIFIED",IF(AND(C85="WL-03102",J85&gt;0),"BOARD REVIEW - DOWNSTREAM SKIP USED AMENDMENT","REGISTER REFERENCE ONLY - RETRIEVE SUPPORT")))</f>
        <v/>
      </c>
      <c r="L85" s="21" t="inlineStr">
        <is>
          <t>amendment log; two named certificates; downstream skip register</t>
        </is>
      </c>
    </row>
    <row r="86">
      <c r="A86" s="17">
        <f>'Src_Amendments'!A86</f>
        <v/>
      </c>
      <c r="B86" s="17">
        <f>'Src_Amendments'!B86</f>
        <v/>
      </c>
      <c r="C86" s="17">
        <f>'Src_Amendments'!C86</f>
        <v/>
      </c>
      <c r="D86" s="17">
        <f>IFERROR(INDEX('Src_Applicants'!$D$6:$D$2915,MATCH(C86,'Src_Applicants'!$A$6:$A$2915,0))&amp;" "&amp;INDEX('Src_Applicants'!$C$6:$C$2915,MATCH(C86,'Src_Applicants'!$A$6:$A$2915,0)),"NOT FOUND")</f>
        <v/>
      </c>
      <c r="E86" s="17">
        <f>'Src_Amendments'!F86</f>
        <v/>
      </c>
      <c r="F86" s="17">
        <f>'Src_Amendments'!G86</f>
        <v/>
      </c>
      <c r="G86" s="17">
        <f>'Src_Amendments'!I86</f>
        <v/>
      </c>
      <c r="H86" s="17">
        <f>IF(G86="","NO",IF(OR(LEFT(G86,3)="MC-",ISNUMBER(SEARCH("Foldview Marine Services haul-out",G86))),"YES","NO"))</f>
        <v/>
      </c>
      <c r="I86" s="17">
        <f>IF(AND(C86="WL-02401",G86="MC-2024-0091",F86=31.7),"VERIFIED - SUPPLIED SIGNED CERTIFICATE",IF(C86="WL-01893","SUPPLIED CERTIFICATE IS LATER AND DOES NOT SUPPORT THIS ENTRY",IF(C86="WL-03102","YARD SHEET CITED IN SKIP FILE BUT NOT SUPPLIED","DOCUMENT NOT SUPPLIED FOR INDEPENDENT TEST")))</f>
        <v/>
      </c>
      <c r="J86" s="17">
        <f>COUNTIFS('Src_Skips'!$D$6:$D$314,C86,'Src_Skips'!$C$6:$C$314,"&gt;="&amp;B86)</f>
        <v/>
      </c>
      <c r="K86" s="17">
        <f>IF(H86="NO","FAIL - NO ACCEPTED SOURCE CROSS-REFERENCE",IF(LEFT(I86,8)="VERIFIED","PASS - CERTIFICATE VERIFIED",IF(AND(C86="WL-03102",J86&gt;0),"BOARD REVIEW - DOWNSTREAM SKIP USED AMENDMENT","REGISTER REFERENCE ONLY - RETRIEVE SUPPORT")))</f>
        <v/>
      </c>
      <c r="L86" s="17" t="inlineStr">
        <is>
          <t>amendment log; two named certificates; downstream skip register</t>
        </is>
      </c>
    </row>
    <row r="87">
      <c r="A87" s="21">
        <f>'Src_Amendments'!A87</f>
        <v/>
      </c>
      <c r="B87" s="21">
        <f>'Src_Amendments'!B87</f>
        <v/>
      </c>
      <c r="C87" s="21">
        <f>'Src_Amendments'!C87</f>
        <v/>
      </c>
      <c r="D87" s="21">
        <f>IFERROR(INDEX('Src_Applicants'!$D$6:$D$2915,MATCH(C87,'Src_Applicants'!$A$6:$A$2915,0))&amp;" "&amp;INDEX('Src_Applicants'!$C$6:$C$2915,MATCH(C87,'Src_Applicants'!$A$6:$A$2915,0)),"NOT FOUND")</f>
        <v/>
      </c>
      <c r="E87" s="21">
        <f>'Src_Amendments'!F87</f>
        <v/>
      </c>
      <c r="F87" s="21">
        <f>'Src_Amendments'!G87</f>
        <v/>
      </c>
      <c r="G87" s="21">
        <f>'Src_Amendments'!I87</f>
        <v/>
      </c>
      <c r="H87" s="21">
        <f>IF(G87="","NO",IF(OR(LEFT(G87,3)="MC-",ISNUMBER(SEARCH("Foldview Marine Services haul-out",G87))),"YES","NO"))</f>
        <v/>
      </c>
      <c r="I87" s="21">
        <f>IF(AND(C87="WL-02401",G87="MC-2024-0091",F87=31.7),"VERIFIED - SUPPLIED SIGNED CERTIFICATE",IF(C87="WL-01893","SUPPLIED CERTIFICATE IS LATER AND DOES NOT SUPPORT THIS ENTRY",IF(C87="WL-03102","YARD SHEET CITED IN SKIP FILE BUT NOT SUPPLIED","DOCUMENT NOT SUPPLIED FOR INDEPENDENT TEST")))</f>
        <v/>
      </c>
      <c r="J87" s="21">
        <f>COUNTIFS('Src_Skips'!$D$6:$D$314,C87,'Src_Skips'!$C$6:$C$314,"&gt;="&amp;B87)</f>
        <v/>
      </c>
      <c r="K87" s="21">
        <f>IF(H87="NO","FAIL - NO ACCEPTED SOURCE CROSS-REFERENCE",IF(LEFT(I87,8)="VERIFIED","PASS - CERTIFICATE VERIFIED",IF(AND(C87="WL-03102",J87&gt;0),"BOARD REVIEW - DOWNSTREAM SKIP USED AMENDMENT","REGISTER REFERENCE ONLY - RETRIEVE SUPPORT")))</f>
        <v/>
      </c>
      <c r="L87" s="21" t="inlineStr">
        <is>
          <t>amendment log; two named certificates; downstream skip register</t>
        </is>
      </c>
    </row>
    <row r="88">
      <c r="A88" s="17">
        <f>'Src_Amendments'!A88</f>
        <v/>
      </c>
      <c r="B88" s="17">
        <f>'Src_Amendments'!B88</f>
        <v/>
      </c>
      <c r="C88" s="17">
        <f>'Src_Amendments'!C88</f>
        <v/>
      </c>
      <c r="D88" s="17">
        <f>IFERROR(INDEX('Src_Applicants'!$D$6:$D$2915,MATCH(C88,'Src_Applicants'!$A$6:$A$2915,0))&amp;" "&amp;INDEX('Src_Applicants'!$C$6:$C$2915,MATCH(C88,'Src_Applicants'!$A$6:$A$2915,0)),"NOT FOUND")</f>
        <v/>
      </c>
      <c r="E88" s="17">
        <f>'Src_Amendments'!F88</f>
        <v/>
      </c>
      <c r="F88" s="17">
        <f>'Src_Amendments'!G88</f>
        <v/>
      </c>
      <c r="G88" s="17">
        <f>'Src_Amendments'!I88</f>
        <v/>
      </c>
      <c r="H88" s="17">
        <f>IF(G88="","NO",IF(OR(LEFT(G88,3)="MC-",ISNUMBER(SEARCH("Foldview Marine Services haul-out",G88))),"YES","NO"))</f>
        <v/>
      </c>
      <c r="I88" s="17">
        <f>IF(AND(C88="WL-02401",G88="MC-2024-0091",F88=31.7),"VERIFIED - SUPPLIED SIGNED CERTIFICATE",IF(C88="WL-01893","SUPPLIED CERTIFICATE IS LATER AND DOES NOT SUPPORT THIS ENTRY",IF(C88="WL-03102","YARD SHEET CITED IN SKIP FILE BUT NOT SUPPLIED","DOCUMENT NOT SUPPLIED FOR INDEPENDENT TEST")))</f>
        <v/>
      </c>
      <c r="J88" s="17">
        <f>COUNTIFS('Src_Skips'!$D$6:$D$314,C88,'Src_Skips'!$C$6:$C$314,"&gt;="&amp;B88)</f>
        <v/>
      </c>
      <c r="K88" s="17">
        <f>IF(H88="NO","FAIL - NO ACCEPTED SOURCE CROSS-REFERENCE",IF(LEFT(I88,8)="VERIFIED","PASS - CERTIFICATE VERIFIED",IF(AND(C88="WL-03102",J88&gt;0),"BOARD REVIEW - DOWNSTREAM SKIP USED AMENDMENT","REGISTER REFERENCE ONLY - RETRIEVE SUPPORT")))</f>
        <v/>
      </c>
      <c r="L88" s="17" t="inlineStr">
        <is>
          <t>amendment log; two named certificates; downstream skip register</t>
        </is>
      </c>
    </row>
    <row r="89">
      <c r="A89" s="21">
        <f>'Src_Amendments'!A89</f>
        <v/>
      </c>
      <c r="B89" s="21">
        <f>'Src_Amendments'!B89</f>
        <v/>
      </c>
      <c r="C89" s="21">
        <f>'Src_Amendments'!C89</f>
        <v/>
      </c>
      <c r="D89" s="21">
        <f>IFERROR(INDEX('Src_Applicants'!$D$6:$D$2915,MATCH(C89,'Src_Applicants'!$A$6:$A$2915,0))&amp;" "&amp;INDEX('Src_Applicants'!$C$6:$C$2915,MATCH(C89,'Src_Applicants'!$A$6:$A$2915,0)),"NOT FOUND")</f>
        <v/>
      </c>
      <c r="E89" s="21">
        <f>'Src_Amendments'!F89</f>
        <v/>
      </c>
      <c r="F89" s="21">
        <f>'Src_Amendments'!G89</f>
        <v/>
      </c>
      <c r="G89" s="21">
        <f>'Src_Amendments'!I89</f>
        <v/>
      </c>
      <c r="H89" s="21">
        <f>IF(G89="","NO",IF(OR(LEFT(G89,3)="MC-",ISNUMBER(SEARCH("Foldview Marine Services haul-out",G89))),"YES","NO"))</f>
        <v/>
      </c>
      <c r="I89" s="21">
        <f>IF(AND(C89="WL-02401",G89="MC-2024-0091",F89=31.7),"VERIFIED - SUPPLIED SIGNED CERTIFICATE",IF(C89="WL-01893","SUPPLIED CERTIFICATE IS LATER AND DOES NOT SUPPORT THIS ENTRY",IF(C89="WL-03102","YARD SHEET CITED IN SKIP FILE BUT NOT SUPPLIED","DOCUMENT NOT SUPPLIED FOR INDEPENDENT TEST")))</f>
        <v/>
      </c>
      <c r="J89" s="21">
        <f>COUNTIFS('Src_Skips'!$D$6:$D$314,C89,'Src_Skips'!$C$6:$C$314,"&gt;="&amp;B89)</f>
        <v/>
      </c>
      <c r="K89" s="21">
        <f>IF(H89="NO","FAIL - NO ACCEPTED SOURCE CROSS-REFERENCE",IF(LEFT(I89,8)="VERIFIED","PASS - CERTIFICATE VERIFIED",IF(AND(C89="WL-03102",J89&gt;0),"BOARD REVIEW - DOWNSTREAM SKIP USED AMENDMENT","REGISTER REFERENCE ONLY - RETRIEVE SUPPORT")))</f>
        <v/>
      </c>
      <c r="L89" s="21" t="inlineStr">
        <is>
          <t>amendment log; two named certificates; downstream skip register</t>
        </is>
      </c>
    </row>
    <row r="90">
      <c r="A90" s="17">
        <f>'Src_Amendments'!A90</f>
        <v/>
      </c>
      <c r="B90" s="17">
        <f>'Src_Amendments'!B90</f>
        <v/>
      </c>
      <c r="C90" s="17">
        <f>'Src_Amendments'!C90</f>
        <v/>
      </c>
      <c r="D90" s="17">
        <f>IFERROR(INDEX('Src_Applicants'!$D$6:$D$2915,MATCH(C90,'Src_Applicants'!$A$6:$A$2915,0))&amp;" "&amp;INDEX('Src_Applicants'!$C$6:$C$2915,MATCH(C90,'Src_Applicants'!$A$6:$A$2915,0)),"NOT FOUND")</f>
        <v/>
      </c>
      <c r="E90" s="17">
        <f>'Src_Amendments'!F90</f>
        <v/>
      </c>
      <c r="F90" s="17">
        <f>'Src_Amendments'!G90</f>
        <v/>
      </c>
      <c r="G90" s="17">
        <f>'Src_Amendments'!I90</f>
        <v/>
      </c>
      <c r="H90" s="17">
        <f>IF(G90="","NO",IF(OR(LEFT(G90,3)="MC-",ISNUMBER(SEARCH("Foldview Marine Services haul-out",G90))),"YES","NO"))</f>
        <v/>
      </c>
      <c r="I90" s="17">
        <f>IF(AND(C90="WL-02401",G90="MC-2024-0091",F90=31.7),"VERIFIED - SUPPLIED SIGNED CERTIFICATE",IF(C90="WL-01893","SUPPLIED CERTIFICATE IS LATER AND DOES NOT SUPPORT THIS ENTRY",IF(C90="WL-03102","YARD SHEET CITED IN SKIP FILE BUT NOT SUPPLIED","DOCUMENT NOT SUPPLIED FOR INDEPENDENT TEST")))</f>
        <v/>
      </c>
      <c r="J90" s="17">
        <f>COUNTIFS('Src_Skips'!$D$6:$D$314,C90,'Src_Skips'!$C$6:$C$314,"&gt;="&amp;B90)</f>
        <v/>
      </c>
      <c r="K90" s="17">
        <f>IF(H90="NO","FAIL - NO ACCEPTED SOURCE CROSS-REFERENCE",IF(LEFT(I90,8)="VERIFIED","PASS - CERTIFICATE VERIFIED",IF(AND(C90="WL-03102",J90&gt;0),"BOARD REVIEW - DOWNSTREAM SKIP USED AMENDMENT","REGISTER REFERENCE ONLY - RETRIEVE SUPPORT")))</f>
        <v/>
      </c>
      <c r="L90" s="17" t="inlineStr">
        <is>
          <t>amendment log; two named certificates; downstream skip register</t>
        </is>
      </c>
    </row>
    <row r="91">
      <c r="A91" s="21">
        <f>'Src_Amendments'!A91</f>
        <v/>
      </c>
      <c r="B91" s="21">
        <f>'Src_Amendments'!B91</f>
        <v/>
      </c>
      <c r="C91" s="21">
        <f>'Src_Amendments'!C91</f>
        <v/>
      </c>
      <c r="D91" s="21">
        <f>IFERROR(INDEX('Src_Applicants'!$D$6:$D$2915,MATCH(C91,'Src_Applicants'!$A$6:$A$2915,0))&amp;" "&amp;INDEX('Src_Applicants'!$C$6:$C$2915,MATCH(C91,'Src_Applicants'!$A$6:$A$2915,0)),"NOT FOUND")</f>
        <v/>
      </c>
      <c r="E91" s="21">
        <f>'Src_Amendments'!F91</f>
        <v/>
      </c>
      <c r="F91" s="21">
        <f>'Src_Amendments'!G91</f>
        <v/>
      </c>
      <c r="G91" s="21">
        <f>'Src_Amendments'!I91</f>
        <v/>
      </c>
      <c r="H91" s="21">
        <f>IF(G91="","NO",IF(OR(LEFT(G91,3)="MC-",ISNUMBER(SEARCH("Foldview Marine Services haul-out",G91))),"YES","NO"))</f>
        <v/>
      </c>
      <c r="I91" s="21">
        <f>IF(AND(C91="WL-02401",G91="MC-2024-0091",F91=31.7),"VERIFIED - SUPPLIED SIGNED CERTIFICATE",IF(C91="WL-01893","SUPPLIED CERTIFICATE IS LATER AND DOES NOT SUPPORT THIS ENTRY",IF(C91="WL-03102","YARD SHEET CITED IN SKIP FILE BUT NOT SUPPLIED","DOCUMENT NOT SUPPLIED FOR INDEPENDENT TEST")))</f>
        <v/>
      </c>
      <c r="J91" s="21">
        <f>COUNTIFS('Src_Skips'!$D$6:$D$314,C91,'Src_Skips'!$C$6:$C$314,"&gt;="&amp;B91)</f>
        <v/>
      </c>
      <c r="K91" s="21">
        <f>IF(H91="NO","FAIL - NO ACCEPTED SOURCE CROSS-REFERENCE",IF(LEFT(I91,8)="VERIFIED","PASS - CERTIFICATE VERIFIED",IF(AND(C91="WL-03102",J91&gt;0),"BOARD REVIEW - DOWNSTREAM SKIP USED AMENDMENT","REGISTER REFERENCE ONLY - RETRIEVE SUPPORT")))</f>
        <v/>
      </c>
      <c r="L91" s="21" t="inlineStr">
        <is>
          <t>amendment log; two named certificates; downstream skip register</t>
        </is>
      </c>
    </row>
    <row r="92">
      <c r="A92" s="17">
        <f>'Src_Amendments'!A92</f>
        <v/>
      </c>
      <c r="B92" s="17">
        <f>'Src_Amendments'!B92</f>
        <v/>
      </c>
      <c r="C92" s="17">
        <f>'Src_Amendments'!C92</f>
        <v/>
      </c>
      <c r="D92" s="17">
        <f>IFERROR(INDEX('Src_Applicants'!$D$6:$D$2915,MATCH(C92,'Src_Applicants'!$A$6:$A$2915,0))&amp;" "&amp;INDEX('Src_Applicants'!$C$6:$C$2915,MATCH(C92,'Src_Applicants'!$A$6:$A$2915,0)),"NOT FOUND")</f>
        <v/>
      </c>
      <c r="E92" s="17">
        <f>'Src_Amendments'!F92</f>
        <v/>
      </c>
      <c r="F92" s="17">
        <f>'Src_Amendments'!G92</f>
        <v/>
      </c>
      <c r="G92" s="17">
        <f>'Src_Amendments'!I92</f>
        <v/>
      </c>
      <c r="H92" s="17">
        <f>IF(G92="","NO",IF(OR(LEFT(G92,3)="MC-",ISNUMBER(SEARCH("Foldview Marine Services haul-out",G92))),"YES","NO"))</f>
        <v/>
      </c>
      <c r="I92" s="17">
        <f>IF(AND(C92="WL-02401",G92="MC-2024-0091",F92=31.7),"VERIFIED - SUPPLIED SIGNED CERTIFICATE",IF(C92="WL-01893","SUPPLIED CERTIFICATE IS LATER AND DOES NOT SUPPORT THIS ENTRY",IF(C92="WL-03102","YARD SHEET CITED IN SKIP FILE BUT NOT SUPPLIED","DOCUMENT NOT SUPPLIED FOR INDEPENDENT TEST")))</f>
        <v/>
      </c>
      <c r="J92" s="17">
        <f>COUNTIFS('Src_Skips'!$D$6:$D$314,C92,'Src_Skips'!$C$6:$C$314,"&gt;="&amp;B92)</f>
        <v/>
      </c>
      <c r="K92" s="17">
        <f>IF(H92="NO","FAIL - NO ACCEPTED SOURCE CROSS-REFERENCE",IF(LEFT(I92,8)="VERIFIED","PASS - CERTIFICATE VERIFIED",IF(AND(C92="WL-03102",J92&gt;0),"BOARD REVIEW - DOWNSTREAM SKIP USED AMENDMENT","REGISTER REFERENCE ONLY - RETRIEVE SUPPORT")))</f>
        <v/>
      </c>
      <c r="L92" s="17" t="inlineStr">
        <is>
          <t>amendment log; two named certificates; downstream skip register</t>
        </is>
      </c>
    </row>
    <row r="93">
      <c r="A93" s="21">
        <f>'Src_Amendments'!A93</f>
        <v/>
      </c>
      <c r="B93" s="21">
        <f>'Src_Amendments'!B93</f>
        <v/>
      </c>
      <c r="C93" s="21">
        <f>'Src_Amendments'!C93</f>
        <v/>
      </c>
      <c r="D93" s="21">
        <f>IFERROR(INDEX('Src_Applicants'!$D$6:$D$2915,MATCH(C93,'Src_Applicants'!$A$6:$A$2915,0))&amp;" "&amp;INDEX('Src_Applicants'!$C$6:$C$2915,MATCH(C93,'Src_Applicants'!$A$6:$A$2915,0)),"NOT FOUND")</f>
        <v/>
      </c>
      <c r="E93" s="21">
        <f>'Src_Amendments'!F93</f>
        <v/>
      </c>
      <c r="F93" s="21">
        <f>'Src_Amendments'!G93</f>
        <v/>
      </c>
      <c r="G93" s="21">
        <f>'Src_Amendments'!I93</f>
        <v/>
      </c>
      <c r="H93" s="21">
        <f>IF(G93="","NO",IF(OR(LEFT(G93,3)="MC-",ISNUMBER(SEARCH("Foldview Marine Services haul-out",G93))),"YES","NO"))</f>
        <v/>
      </c>
      <c r="I93" s="21">
        <f>IF(AND(C93="WL-02401",G93="MC-2024-0091",F93=31.7),"VERIFIED - SUPPLIED SIGNED CERTIFICATE",IF(C93="WL-01893","SUPPLIED CERTIFICATE IS LATER AND DOES NOT SUPPORT THIS ENTRY",IF(C93="WL-03102","YARD SHEET CITED IN SKIP FILE BUT NOT SUPPLIED","DOCUMENT NOT SUPPLIED FOR INDEPENDENT TEST")))</f>
        <v/>
      </c>
      <c r="J93" s="21">
        <f>COUNTIFS('Src_Skips'!$D$6:$D$314,C93,'Src_Skips'!$C$6:$C$314,"&gt;="&amp;B93)</f>
        <v/>
      </c>
      <c r="K93" s="21">
        <f>IF(H93="NO","FAIL - NO ACCEPTED SOURCE CROSS-REFERENCE",IF(LEFT(I93,8)="VERIFIED","PASS - CERTIFICATE VERIFIED",IF(AND(C93="WL-03102",J93&gt;0),"BOARD REVIEW - DOWNSTREAM SKIP USED AMENDMENT","REGISTER REFERENCE ONLY - RETRIEVE SUPPORT")))</f>
        <v/>
      </c>
      <c r="L93" s="21" t="inlineStr">
        <is>
          <t>amendment log; two named certificates; downstream skip register</t>
        </is>
      </c>
    </row>
    <row r="94">
      <c r="A94" s="17">
        <f>'Src_Amendments'!A94</f>
        <v/>
      </c>
      <c r="B94" s="17">
        <f>'Src_Amendments'!B94</f>
        <v/>
      </c>
      <c r="C94" s="17">
        <f>'Src_Amendments'!C94</f>
        <v/>
      </c>
      <c r="D94" s="17">
        <f>IFERROR(INDEX('Src_Applicants'!$D$6:$D$2915,MATCH(C94,'Src_Applicants'!$A$6:$A$2915,0))&amp;" "&amp;INDEX('Src_Applicants'!$C$6:$C$2915,MATCH(C94,'Src_Applicants'!$A$6:$A$2915,0)),"NOT FOUND")</f>
        <v/>
      </c>
      <c r="E94" s="17">
        <f>'Src_Amendments'!F94</f>
        <v/>
      </c>
      <c r="F94" s="17">
        <f>'Src_Amendments'!G94</f>
        <v/>
      </c>
      <c r="G94" s="17">
        <f>'Src_Amendments'!I94</f>
        <v/>
      </c>
      <c r="H94" s="17">
        <f>IF(G94="","NO",IF(OR(LEFT(G94,3)="MC-",ISNUMBER(SEARCH("Foldview Marine Services haul-out",G94))),"YES","NO"))</f>
        <v/>
      </c>
      <c r="I94" s="17">
        <f>IF(AND(C94="WL-02401",G94="MC-2024-0091",F94=31.7),"VERIFIED - SUPPLIED SIGNED CERTIFICATE",IF(C94="WL-01893","SUPPLIED CERTIFICATE IS LATER AND DOES NOT SUPPORT THIS ENTRY",IF(C94="WL-03102","YARD SHEET CITED IN SKIP FILE BUT NOT SUPPLIED","DOCUMENT NOT SUPPLIED FOR INDEPENDENT TEST")))</f>
        <v/>
      </c>
      <c r="J94" s="17">
        <f>COUNTIFS('Src_Skips'!$D$6:$D$314,C94,'Src_Skips'!$C$6:$C$314,"&gt;="&amp;B94)</f>
        <v/>
      </c>
      <c r="K94" s="17">
        <f>IF(H94="NO","FAIL - NO ACCEPTED SOURCE CROSS-REFERENCE",IF(LEFT(I94,8)="VERIFIED","PASS - CERTIFICATE VERIFIED",IF(AND(C94="WL-03102",J94&gt;0),"BOARD REVIEW - DOWNSTREAM SKIP USED AMENDMENT","REGISTER REFERENCE ONLY - RETRIEVE SUPPORT")))</f>
        <v/>
      </c>
      <c r="L94" s="17" t="inlineStr">
        <is>
          <t>amendment log; two named certificates; downstream skip register</t>
        </is>
      </c>
    </row>
    <row r="95">
      <c r="A95" s="21">
        <f>'Src_Amendments'!A95</f>
        <v/>
      </c>
      <c r="B95" s="21">
        <f>'Src_Amendments'!B95</f>
        <v/>
      </c>
      <c r="C95" s="21">
        <f>'Src_Amendments'!C95</f>
        <v/>
      </c>
      <c r="D95" s="21">
        <f>IFERROR(INDEX('Src_Applicants'!$D$6:$D$2915,MATCH(C95,'Src_Applicants'!$A$6:$A$2915,0))&amp;" "&amp;INDEX('Src_Applicants'!$C$6:$C$2915,MATCH(C95,'Src_Applicants'!$A$6:$A$2915,0)),"NOT FOUND")</f>
        <v/>
      </c>
      <c r="E95" s="21">
        <f>'Src_Amendments'!F95</f>
        <v/>
      </c>
      <c r="F95" s="21">
        <f>'Src_Amendments'!G95</f>
        <v/>
      </c>
      <c r="G95" s="21">
        <f>'Src_Amendments'!I95</f>
        <v/>
      </c>
      <c r="H95" s="21">
        <f>IF(G95="","NO",IF(OR(LEFT(G95,3)="MC-",ISNUMBER(SEARCH("Foldview Marine Services haul-out",G95))),"YES","NO"))</f>
        <v/>
      </c>
      <c r="I95" s="21">
        <f>IF(AND(C95="WL-02401",G95="MC-2024-0091",F95=31.7),"VERIFIED - SUPPLIED SIGNED CERTIFICATE",IF(C95="WL-01893","SUPPLIED CERTIFICATE IS LATER AND DOES NOT SUPPORT THIS ENTRY",IF(C95="WL-03102","YARD SHEET CITED IN SKIP FILE BUT NOT SUPPLIED","DOCUMENT NOT SUPPLIED FOR INDEPENDENT TEST")))</f>
        <v/>
      </c>
      <c r="J95" s="21">
        <f>COUNTIFS('Src_Skips'!$D$6:$D$314,C95,'Src_Skips'!$C$6:$C$314,"&gt;="&amp;B95)</f>
        <v/>
      </c>
      <c r="K95" s="21">
        <f>IF(H95="NO","FAIL - NO ACCEPTED SOURCE CROSS-REFERENCE",IF(LEFT(I95,8)="VERIFIED","PASS - CERTIFICATE VERIFIED",IF(AND(C95="WL-03102",J95&gt;0),"BOARD REVIEW - DOWNSTREAM SKIP USED AMENDMENT","REGISTER REFERENCE ONLY - RETRIEVE SUPPORT")))</f>
        <v/>
      </c>
      <c r="L95" s="21" t="inlineStr">
        <is>
          <t>amendment log; two named certificates; downstream skip register</t>
        </is>
      </c>
    </row>
    <row r="96">
      <c r="A96" s="17">
        <f>'Src_Amendments'!A96</f>
        <v/>
      </c>
      <c r="B96" s="17">
        <f>'Src_Amendments'!B96</f>
        <v/>
      </c>
      <c r="C96" s="17">
        <f>'Src_Amendments'!C96</f>
        <v/>
      </c>
      <c r="D96" s="17">
        <f>IFERROR(INDEX('Src_Applicants'!$D$6:$D$2915,MATCH(C96,'Src_Applicants'!$A$6:$A$2915,0))&amp;" "&amp;INDEX('Src_Applicants'!$C$6:$C$2915,MATCH(C96,'Src_Applicants'!$A$6:$A$2915,0)),"NOT FOUND")</f>
        <v/>
      </c>
      <c r="E96" s="17">
        <f>'Src_Amendments'!F96</f>
        <v/>
      </c>
      <c r="F96" s="17">
        <f>'Src_Amendments'!G96</f>
        <v/>
      </c>
      <c r="G96" s="17">
        <f>'Src_Amendments'!I96</f>
        <v/>
      </c>
      <c r="H96" s="17">
        <f>IF(G96="","NO",IF(OR(LEFT(G96,3)="MC-",ISNUMBER(SEARCH("Foldview Marine Services haul-out",G96))),"YES","NO"))</f>
        <v/>
      </c>
      <c r="I96" s="17">
        <f>IF(AND(C96="WL-02401",G96="MC-2024-0091",F96=31.7),"VERIFIED - SUPPLIED SIGNED CERTIFICATE",IF(C96="WL-01893","SUPPLIED CERTIFICATE IS LATER AND DOES NOT SUPPORT THIS ENTRY",IF(C96="WL-03102","YARD SHEET CITED IN SKIP FILE BUT NOT SUPPLIED","DOCUMENT NOT SUPPLIED FOR INDEPENDENT TEST")))</f>
        <v/>
      </c>
      <c r="J96" s="17">
        <f>COUNTIFS('Src_Skips'!$D$6:$D$314,C96,'Src_Skips'!$C$6:$C$314,"&gt;="&amp;B96)</f>
        <v/>
      </c>
      <c r="K96" s="17">
        <f>IF(H96="NO","FAIL - NO ACCEPTED SOURCE CROSS-REFERENCE",IF(LEFT(I96,8)="VERIFIED","PASS - CERTIFICATE VERIFIED",IF(AND(C96="WL-03102",J96&gt;0),"BOARD REVIEW - DOWNSTREAM SKIP USED AMENDMENT","REGISTER REFERENCE ONLY - RETRIEVE SUPPORT")))</f>
        <v/>
      </c>
      <c r="L96" s="17" t="inlineStr">
        <is>
          <t>amendment log; two named certificates; downstream skip register</t>
        </is>
      </c>
    </row>
    <row r="97">
      <c r="A97" s="21">
        <f>'Src_Amendments'!A97</f>
        <v/>
      </c>
      <c r="B97" s="21">
        <f>'Src_Amendments'!B97</f>
        <v/>
      </c>
      <c r="C97" s="21">
        <f>'Src_Amendments'!C97</f>
        <v/>
      </c>
      <c r="D97" s="21">
        <f>IFERROR(INDEX('Src_Applicants'!$D$6:$D$2915,MATCH(C97,'Src_Applicants'!$A$6:$A$2915,0))&amp;" "&amp;INDEX('Src_Applicants'!$C$6:$C$2915,MATCH(C97,'Src_Applicants'!$A$6:$A$2915,0)),"NOT FOUND")</f>
        <v/>
      </c>
      <c r="E97" s="21">
        <f>'Src_Amendments'!F97</f>
        <v/>
      </c>
      <c r="F97" s="21">
        <f>'Src_Amendments'!G97</f>
        <v/>
      </c>
      <c r="G97" s="21">
        <f>'Src_Amendments'!I97</f>
        <v/>
      </c>
      <c r="H97" s="21">
        <f>IF(G97="","NO",IF(OR(LEFT(G97,3)="MC-",ISNUMBER(SEARCH("Foldview Marine Services haul-out",G97))),"YES","NO"))</f>
        <v/>
      </c>
      <c r="I97" s="21">
        <f>IF(AND(C97="WL-02401",G97="MC-2024-0091",F97=31.7),"VERIFIED - SUPPLIED SIGNED CERTIFICATE",IF(C97="WL-01893","SUPPLIED CERTIFICATE IS LATER AND DOES NOT SUPPORT THIS ENTRY",IF(C97="WL-03102","YARD SHEET CITED IN SKIP FILE BUT NOT SUPPLIED","DOCUMENT NOT SUPPLIED FOR INDEPENDENT TEST")))</f>
        <v/>
      </c>
      <c r="J97" s="21">
        <f>COUNTIFS('Src_Skips'!$D$6:$D$314,C97,'Src_Skips'!$C$6:$C$314,"&gt;="&amp;B97)</f>
        <v/>
      </c>
      <c r="K97" s="21">
        <f>IF(H97="NO","FAIL - NO ACCEPTED SOURCE CROSS-REFERENCE",IF(LEFT(I97,8)="VERIFIED","PASS - CERTIFICATE VERIFIED",IF(AND(C97="WL-03102",J97&gt;0),"BOARD REVIEW - DOWNSTREAM SKIP USED AMENDMENT","REGISTER REFERENCE ONLY - RETRIEVE SUPPORT")))</f>
        <v/>
      </c>
      <c r="L97" s="21" t="inlineStr">
        <is>
          <t>amendment log; two named certificates; downstream skip register</t>
        </is>
      </c>
    </row>
    <row r="98">
      <c r="A98" s="17">
        <f>'Src_Amendments'!A98</f>
        <v/>
      </c>
      <c r="B98" s="17">
        <f>'Src_Amendments'!B98</f>
        <v/>
      </c>
      <c r="C98" s="17">
        <f>'Src_Amendments'!C98</f>
        <v/>
      </c>
      <c r="D98" s="17">
        <f>IFERROR(INDEX('Src_Applicants'!$D$6:$D$2915,MATCH(C98,'Src_Applicants'!$A$6:$A$2915,0))&amp;" "&amp;INDEX('Src_Applicants'!$C$6:$C$2915,MATCH(C98,'Src_Applicants'!$A$6:$A$2915,0)),"NOT FOUND")</f>
        <v/>
      </c>
      <c r="E98" s="17">
        <f>'Src_Amendments'!F98</f>
        <v/>
      </c>
      <c r="F98" s="17">
        <f>'Src_Amendments'!G98</f>
        <v/>
      </c>
      <c r="G98" s="17">
        <f>'Src_Amendments'!I98</f>
        <v/>
      </c>
      <c r="H98" s="17">
        <f>IF(G98="","NO",IF(OR(LEFT(G98,3)="MC-",ISNUMBER(SEARCH("Foldview Marine Services haul-out",G98))),"YES","NO"))</f>
        <v/>
      </c>
      <c r="I98" s="17">
        <f>IF(AND(C98="WL-02401",G98="MC-2024-0091",F98=31.7),"VERIFIED - SUPPLIED SIGNED CERTIFICATE",IF(C98="WL-01893","SUPPLIED CERTIFICATE IS LATER AND DOES NOT SUPPORT THIS ENTRY",IF(C98="WL-03102","YARD SHEET CITED IN SKIP FILE BUT NOT SUPPLIED","DOCUMENT NOT SUPPLIED FOR INDEPENDENT TEST")))</f>
        <v/>
      </c>
      <c r="J98" s="17">
        <f>COUNTIFS('Src_Skips'!$D$6:$D$314,C98,'Src_Skips'!$C$6:$C$314,"&gt;="&amp;B98)</f>
        <v/>
      </c>
      <c r="K98" s="17">
        <f>IF(H98="NO","FAIL - NO ACCEPTED SOURCE CROSS-REFERENCE",IF(LEFT(I98,8)="VERIFIED","PASS - CERTIFICATE VERIFIED",IF(AND(C98="WL-03102",J98&gt;0),"BOARD REVIEW - DOWNSTREAM SKIP USED AMENDMENT","REGISTER REFERENCE ONLY - RETRIEVE SUPPORT")))</f>
        <v/>
      </c>
      <c r="L98" s="17" t="inlineStr">
        <is>
          <t>amendment log; two named certificates; downstream skip register</t>
        </is>
      </c>
    </row>
    <row r="99">
      <c r="A99" s="21">
        <f>'Src_Amendments'!A99</f>
        <v/>
      </c>
      <c r="B99" s="21">
        <f>'Src_Amendments'!B99</f>
        <v/>
      </c>
      <c r="C99" s="21">
        <f>'Src_Amendments'!C99</f>
        <v/>
      </c>
      <c r="D99" s="21">
        <f>IFERROR(INDEX('Src_Applicants'!$D$6:$D$2915,MATCH(C99,'Src_Applicants'!$A$6:$A$2915,0))&amp;" "&amp;INDEX('Src_Applicants'!$C$6:$C$2915,MATCH(C99,'Src_Applicants'!$A$6:$A$2915,0)),"NOT FOUND")</f>
        <v/>
      </c>
      <c r="E99" s="21">
        <f>'Src_Amendments'!F99</f>
        <v/>
      </c>
      <c r="F99" s="21">
        <f>'Src_Amendments'!G99</f>
        <v/>
      </c>
      <c r="G99" s="21">
        <f>'Src_Amendments'!I99</f>
        <v/>
      </c>
      <c r="H99" s="21">
        <f>IF(G99="","NO",IF(OR(LEFT(G99,3)="MC-",ISNUMBER(SEARCH("Foldview Marine Services haul-out",G99))),"YES","NO"))</f>
        <v/>
      </c>
      <c r="I99" s="21">
        <f>IF(AND(C99="WL-02401",G99="MC-2024-0091",F99=31.7),"VERIFIED - SUPPLIED SIGNED CERTIFICATE",IF(C99="WL-01893","SUPPLIED CERTIFICATE IS LATER AND DOES NOT SUPPORT THIS ENTRY",IF(C99="WL-03102","YARD SHEET CITED IN SKIP FILE BUT NOT SUPPLIED","DOCUMENT NOT SUPPLIED FOR INDEPENDENT TEST")))</f>
        <v/>
      </c>
      <c r="J99" s="21">
        <f>COUNTIFS('Src_Skips'!$D$6:$D$314,C99,'Src_Skips'!$C$6:$C$314,"&gt;="&amp;B99)</f>
        <v/>
      </c>
      <c r="K99" s="21">
        <f>IF(H99="NO","FAIL - NO ACCEPTED SOURCE CROSS-REFERENCE",IF(LEFT(I99,8)="VERIFIED","PASS - CERTIFICATE VERIFIED",IF(AND(C99="WL-03102",J99&gt;0),"BOARD REVIEW - DOWNSTREAM SKIP USED AMENDMENT","REGISTER REFERENCE ONLY - RETRIEVE SUPPORT")))</f>
        <v/>
      </c>
      <c r="L99" s="21" t="inlineStr">
        <is>
          <t>amendment log; two named certificates; downstream skip register</t>
        </is>
      </c>
    </row>
    <row r="100">
      <c r="A100" s="17">
        <f>'Src_Amendments'!A100</f>
        <v/>
      </c>
      <c r="B100" s="17">
        <f>'Src_Amendments'!B100</f>
        <v/>
      </c>
      <c r="C100" s="17">
        <f>'Src_Amendments'!C100</f>
        <v/>
      </c>
      <c r="D100" s="17">
        <f>IFERROR(INDEX('Src_Applicants'!$D$6:$D$2915,MATCH(C100,'Src_Applicants'!$A$6:$A$2915,0))&amp;" "&amp;INDEX('Src_Applicants'!$C$6:$C$2915,MATCH(C100,'Src_Applicants'!$A$6:$A$2915,0)),"NOT FOUND")</f>
        <v/>
      </c>
      <c r="E100" s="17">
        <f>'Src_Amendments'!F100</f>
        <v/>
      </c>
      <c r="F100" s="17">
        <f>'Src_Amendments'!G100</f>
        <v/>
      </c>
      <c r="G100" s="17">
        <f>'Src_Amendments'!I100</f>
        <v/>
      </c>
      <c r="H100" s="17">
        <f>IF(G100="","NO",IF(OR(LEFT(G100,3)="MC-",ISNUMBER(SEARCH("Foldview Marine Services haul-out",G100))),"YES","NO"))</f>
        <v/>
      </c>
      <c r="I100" s="17">
        <f>IF(AND(C100="WL-02401",G100="MC-2024-0091",F100=31.7),"VERIFIED - SUPPLIED SIGNED CERTIFICATE",IF(C100="WL-01893","SUPPLIED CERTIFICATE IS LATER AND DOES NOT SUPPORT THIS ENTRY",IF(C100="WL-03102","YARD SHEET CITED IN SKIP FILE BUT NOT SUPPLIED","DOCUMENT NOT SUPPLIED FOR INDEPENDENT TEST")))</f>
        <v/>
      </c>
      <c r="J100" s="17">
        <f>COUNTIFS('Src_Skips'!$D$6:$D$314,C100,'Src_Skips'!$C$6:$C$314,"&gt;="&amp;B100)</f>
        <v/>
      </c>
      <c r="K100" s="17">
        <f>IF(H100="NO","FAIL - NO ACCEPTED SOURCE CROSS-REFERENCE",IF(LEFT(I100,8)="VERIFIED","PASS - CERTIFICATE VERIFIED",IF(AND(C100="WL-03102",J100&gt;0),"BOARD REVIEW - DOWNSTREAM SKIP USED AMENDMENT","REGISTER REFERENCE ONLY - RETRIEVE SUPPORT")))</f>
        <v/>
      </c>
      <c r="L100" s="17" t="inlineStr">
        <is>
          <t>amendment log; two named certificates; downstream skip register</t>
        </is>
      </c>
    </row>
    <row r="101">
      <c r="A101" s="21">
        <f>'Src_Amendments'!A101</f>
        <v/>
      </c>
      <c r="B101" s="21">
        <f>'Src_Amendments'!B101</f>
        <v/>
      </c>
      <c r="C101" s="21">
        <f>'Src_Amendments'!C101</f>
        <v/>
      </c>
      <c r="D101" s="21">
        <f>IFERROR(INDEX('Src_Applicants'!$D$6:$D$2915,MATCH(C101,'Src_Applicants'!$A$6:$A$2915,0))&amp;" "&amp;INDEX('Src_Applicants'!$C$6:$C$2915,MATCH(C101,'Src_Applicants'!$A$6:$A$2915,0)),"NOT FOUND")</f>
        <v/>
      </c>
      <c r="E101" s="21">
        <f>'Src_Amendments'!F101</f>
        <v/>
      </c>
      <c r="F101" s="21">
        <f>'Src_Amendments'!G101</f>
        <v/>
      </c>
      <c r="G101" s="21">
        <f>'Src_Amendments'!I101</f>
        <v/>
      </c>
      <c r="H101" s="21">
        <f>IF(G101="","NO",IF(OR(LEFT(G101,3)="MC-",ISNUMBER(SEARCH("Foldview Marine Services haul-out",G101))),"YES","NO"))</f>
        <v/>
      </c>
      <c r="I101" s="21">
        <f>IF(AND(C101="WL-02401",G101="MC-2024-0091",F101=31.7),"VERIFIED - SUPPLIED SIGNED CERTIFICATE",IF(C101="WL-01893","SUPPLIED CERTIFICATE IS LATER AND DOES NOT SUPPORT THIS ENTRY",IF(C101="WL-03102","YARD SHEET CITED IN SKIP FILE BUT NOT SUPPLIED","DOCUMENT NOT SUPPLIED FOR INDEPENDENT TEST")))</f>
        <v/>
      </c>
      <c r="J101" s="21">
        <f>COUNTIFS('Src_Skips'!$D$6:$D$314,C101,'Src_Skips'!$C$6:$C$314,"&gt;="&amp;B101)</f>
        <v/>
      </c>
      <c r="K101" s="21">
        <f>IF(H101="NO","FAIL - NO ACCEPTED SOURCE CROSS-REFERENCE",IF(LEFT(I101,8)="VERIFIED","PASS - CERTIFICATE VERIFIED",IF(AND(C101="WL-03102",J101&gt;0),"BOARD REVIEW - DOWNSTREAM SKIP USED AMENDMENT","REGISTER REFERENCE ONLY - RETRIEVE SUPPORT")))</f>
        <v/>
      </c>
      <c r="L101" s="21" t="inlineStr">
        <is>
          <t>amendment log; two named certificates; downstream skip register</t>
        </is>
      </c>
    </row>
    <row r="102">
      <c r="A102" s="17">
        <f>'Src_Amendments'!A102</f>
        <v/>
      </c>
      <c r="B102" s="17">
        <f>'Src_Amendments'!B102</f>
        <v/>
      </c>
      <c r="C102" s="17">
        <f>'Src_Amendments'!C102</f>
        <v/>
      </c>
      <c r="D102" s="17">
        <f>IFERROR(INDEX('Src_Applicants'!$D$6:$D$2915,MATCH(C102,'Src_Applicants'!$A$6:$A$2915,0))&amp;" "&amp;INDEX('Src_Applicants'!$C$6:$C$2915,MATCH(C102,'Src_Applicants'!$A$6:$A$2915,0)),"NOT FOUND")</f>
        <v/>
      </c>
      <c r="E102" s="17">
        <f>'Src_Amendments'!F102</f>
        <v/>
      </c>
      <c r="F102" s="17">
        <f>'Src_Amendments'!G102</f>
        <v/>
      </c>
      <c r="G102" s="17">
        <f>'Src_Amendments'!I102</f>
        <v/>
      </c>
      <c r="H102" s="17">
        <f>IF(G102="","NO",IF(OR(LEFT(G102,3)="MC-",ISNUMBER(SEARCH("Foldview Marine Services haul-out",G102))),"YES","NO"))</f>
        <v/>
      </c>
      <c r="I102" s="17">
        <f>IF(AND(C102="WL-02401",G102="MC-2024-0091",F102=31.7),"VERIFIED - SUPPLIED SIGNED CERTIFICATE",IF(C102="WL-01893","SUPPLIED CERTIFICATE IS LATER AND DOES NOT SUPPORT THIS ENTRY",IF(C102="WL-03102","YARD SHEET CITED IN SKIP FILE BUT NOT SUPPLIED","DOCUMENT NOT SUPPLIED FOR INDEPENDENT TEST")))</f>
        <v/>
      </c>
      <c r="J102" s="17">
        <f>COUNTIFS('Src_Skips'!$D$6:$D$314,C102,'Src_Skips'!$C$6:$C$314,"&gt;="&amp;B102)</f>
        <v/>
      </c>
      <c r="K102" s="17">
        <f>IF(H102="NO","FAIL - NO ACCEPTED SOURCE CROSS-REFERENCE",IF(LEFT(I102,8)="VERIFIED","PASS - CERTIFICATE VERIFIED",IF(AND(C102="WL-03102",J102&gt;0),"BOARD REVIEW - DOWNSTREAM SKIP USED AMENDMENT","REGISTER REFERENCE ONLY - RETRIEVE SUPPORT")))</f>
        <v/>
      </c>
      <c r="L102" s="17" t="inlineStr">
        <is>
          <t>amendment log; two named certificates; downstream skip register</t>
        </is>
      </c>
    </row>
    <row r="103">
      <c r="A103" s="21">
        <f>'Src_Amendments'!A103</f>
        <v/>
      </c>
      <c r="B103" s="21">
        <f>'Src_Amendments'!B103</f>
        <v/>
      </c>
      <c r="C103" s="21">
        <f>'Src_Amendments'!C103</f>
        <v/>
      </c>
      <c r="D103" s="21">
        <f>IFERROR(INDEX('Src_Applicants'!$D$6:$D$2915,MATCH(C103,'Src_Applicants'!$A$6:$A$2915,0))&amp;" "&amp;INDEX('Src_Applicants'!$C$6:$C$2915,MATCH(C103,'Src_Applicants'!$A$6:$A$2915,0)),"NOT FOUND")</f>
        <v/>
      </c>
      <c r="E103" s="21">
        <f>'Src_Amendments'!F103</f>
        <v/>
      </c>
      <c r="F103" s="21">
        <f>'Src_Amendments'!G103</f>
        <v/>
      </c>
      <c r="G103" s="21">
        <f>'Src_Amendments'!I103</f>
        <v/>
      </c>
      <c r="H103" s="21">
        <f>IF(G103="","NO",IF(OR(LEFT(G103,3)="MC-",ISNUMBER(SEARCH("Foldview Marine Services haul-out",G103))),"YES","NO"))</f>
        <v/>
      </c>
      <c r="I103" s="21">
        <f>IF(AND(C103="WL-02401",G103="MC-2024-0091",F103=31.7),"VERIFIED - SUPPLIED SIGNED CERTIFICATE",IF(C103="WL-01893","SUPPLIED CERTIFICATE IS LATER AND DOES NOT SUPPORT THIS ENTRY",IF(C103="WL-03102","YARD SHEET CITED IN SKIP FILE BUT NOT SUPPLIED","DOCUMENT NOT SUPPLIED FOR INDEPENDENT TEST")))</f>
        <v/>
      </c>
      <c r="J103" s="21">
        <f>COUNTIFS('Src_Skips'!$D$6:$D$314,C103,'Src_Skips'!$C$6:$C$314,"&gt;="&amp;B103)</f>
        <v/>
      </c>
      <c r="K103" s="21">
        <f>IF(H103="NO","FAIL - NO ACCEPTED SOURCE CROSS-REFERENCE",IF(LEFT(I103,8)="VERIFIED","PASS - CERTIFICATE VERIFIED",IF(AND(C103="WL-03102",J103&gt;0),"BOARD REVIEW - DOWNSTREAM SKIP USED AMENDMENT","REGISTER REFERENCE ONLY - RETRIEVE SUPPORT")))</f>
        <v/>
      </c>
      <c r="L103" s="21" t="inlineStr">
        <is>
          <t>amendment log; two named certificates; downstream skip register</t>
        </is>
      </c>
    </row>
    <row r="104">
      <c r="A104" s="17">
        <f>'Src_Amendments'!A104</f>
        <v/>
      </c>
      <c r="B104" s="17">
        <f>'Src_Amendments'!B104</f>
        <v/>
      </c>
      <c r="C104" s="17">
        <f>'Src_Amendments'!C104</f>
        <v/>
      </c>
      <c r="D104" s="17">
        <f>IFERROR(INDEX('Src_Applicants'!$D$6:$D$2915,MATCH(C104,'Src_Applicants'!$A$6:$A$2915,0))&amp;" "&amp;INDEX('Src_Applicants'!$C$6:$C$2915,MATCH(C104,'Src_Applicants'!$A$6:$A$2915,0)),"NOT FOUND")</f>
        <v/>
      </c>
      <c r="E104" s="17">
        <f>'Src_Amendments'!F104</f>
        <v/>
      </c>
      <c r="F104" s="17">
        <f>'Src_Amendments'!G104</f>
        <v/>
      </c>
      <c r="G104" s="17">
        <f>'Src_Amendments'!I104</f>
        <v/>
      </c>
      <c r="H104" s="17">
        <f>IF(G104="","NO",IF(OR(LEFT(G104,3)="MC-",ISNUMBER(SEARCH("Foldview Marine Services haul-out",G104))),"YES","NO"))</f>
        <v/>
      </c>
      <c r="I104" s="17">
        <f>IF(AND(C104="WL-02401",G104="MC-2024-0091",F104=31.7),"VERIFIED - SUPPLIED SIGNED CERTIFICATE",IF(C104="WL-01893","SUPPLIED CERTIFICATE IS LATER AND DOES NOT SUPPORT THIS ENTRY",IF(C104="WL-03102","YARD SHEET CITED IN SKIP FILE BUT NOT SUPPLIED","DOCUMENT NOT SUPPLIED FOR INDEPENDENT TEST")))</f>
        <v/>
      </c>
      <c r="J104" s="17">
        <f>COUNTIFS('Src_Skips'!$D$6:$D$314,C104,'Src_Skips'!$C$6:$C$314,"&gt;="&amp;B104)</f>
        <v/>
      </c>
      <c r="K104" s="17">
        <f>IF(H104="NO","FAIL - NO ACCEPTED SOURCE CROSS-REFERENCE",IF(LEFT(I104,8)="VERIFIED","PASS - CERTIFICATE VERIFIED",IF(AND(C104="WL-03102",J104&gt;0),"BOARD REVIEW - DOWNSTREAM SKIP USED AMENDMENT","REGISTER REFERENCE ONLY - RETRIEVE SUPPORT")))</f>
        <v/>
      </c>
      <c r="L104" s="17" t="inlineStr">
        <is>
          <t>amendment log; two named certificates; downstream skip register</t>
        </is>
      </c>
    </row>
    <row r="105">
      <c r="A105" s="21">
        <f>'Src_Amendments'!A105</f>
        <v/>
      </c>
      <c r="B105" s="21">
        <f>'Src_Amendments'!B105</f>
        <v/>
      </c>
      <c r="C105" s="21">
        <f>'Src_Amendments'!C105</f>
        <v/>
      </c>
      <c r="D105" s="21">
        <f>IFERROR(INDEX('Src_Applicants'!$D$6:$D$2915,MATCH(C105,'Src_Applicants'!$A$6:$A$2915,0))&amp;" "&amp;INDEX('Src_Applicants'!$C$6:$C$2915,MATCH(C105,'Src_Applicants'!$A$6:$A$2915,0)),"NOT FOUND")</f>
        <v/>
      </c>
      <c r="E105" s="21">
        <f>'Src_Amendments'!F105</f>
        <v/>
      </c>
      <c r="F105" s="21">
        <f>'Src_Amendments'!G105</f>
        <v/>
      </c>
      <c r="G105" s="21">
        <f>'Src_Amendments'!I105</f>
        <v/>
      </c>
      <c r="H105" s="21">
        <f>IF(G105="","NO",IF(OR(LEFT(G105,3)="MC-",ISNUMBER(SEARCH("Foldview Marine Services haul-out",G105))),"YES","NO"))</f>
        <v/>
      </c>
      <c r="I105" s="21">
        <f>IF(AND(C105="WL-02401",G105="MC-2024-0091",F105=31.7),"VERIFIED - SUPPLIED SIGNED CERTIFICATE",IF(C105="WL-01893","SUPPLIED CERTIFICATE IS LATER AND DOES NOT SUPPORT THIS ENTRY",IF(C105="WL-03102","YARD SHEET CITED IN SKIP FILE BUT NOT SUPPLIED","DOCUMENT NOT SUPPLIED FOR INDEPENDENT TEST")))</f>
        <v/>
      </c>
      <c r="J105" s="21">
        <f>COUNTIFS('Src_Skips'!$D$6:$D$314,C105,'Src_Skips'!$C$6:$C$314,"&gt;="&amp;B105)</f>
        <v/>
      </c>
      <c r="K105" s="21">
        <f>IF(H105="NO","FAIL - NO ACCEPTED SOURCE CROSS-REFERENCE",IF(LEFT(I105,8)="VERIFIED","PASS - CERTIFICATE VERIFIED",IF(AND(C105="WL-03102",J105&gt;0),"BOARD REVIEW - DOWNSTREAM SKIP USED AMENDMENT","REGISTER REFERENCE ONLY - RETRIEVE SUPPORT")))</f>
        <v/>
      </c>
      <c r="L105" s="21" t="inlineStr">
        <is>
          <t>amendment log; two named certificates; downstream skip register</t>
        </is>
      </c>
    </row>
    <row r="106">
      <c r="A106" s="17">
        <f>'Src_Amendments'!A106</f>
        <v/>
      </c>
      <c r="B106" s="17">
        <f>'Src_Amendments'!B106</f>
        <v/>
      </c>
      <c r="C106" s="17">
        <f>'Src_Amendments'!C106</f>
        <v/>
      </c>
      <c r="D106" s="17">
        <f>IFERROR(INDEX('Src_Applicants'!$D$6:$D$2915,MATCH(C106,'Src_Applicants'!$A$6:$A$2915,0))&amp;" "&amp;INDEX('Src_Applicants'!$C$6:$C$2915,MATCH(C106,'Src_Applicants'!$A$6:$A$2915,0)),"NOT FOUND")</f>
        <v/>
      </c>
      <c r="E106" s="17">
        <f>'Src_Amendments'!F106</f>
        <v/>
      </c>
      <c r="F106" s="17">
        <f>'Src_Amendments'!G106</f>
        <v/>
      </c>
      <c r="G106" s="17">
        <f>'Src_Amendments'!I106</f>
        <v/>
      </c>
      <c r="H106" s="17">
        <f>IF(G106="","NO",IF(OR(LEFT(G106,3)="MC-",ISNUMBER(SEARCH("Foldview Marine Services haul-out",G106))),"YES","NO"))</f>
        <v/>
      </c>
      <c r="I106" s="17">
        <f>IF(AND(C106="WL-02401",G106="MC-2024-0091",F106=31.7),"VERIFIED - SUPPLIED SIGNED CERTIFICATE",IF(C106="WL-01893","SUPPLIED CERTIFICATE IS LATER AND DOES NOT SUPPORT THIS ENTRY",IF(C106="WL-03102","YARD SHEET CITED IN SKIP FILE BUT NOT SUPPLIED","DOCUMENT NOT SUPPLIED FOR INDEPENDENT TEST")))</f>
        <v/>
      </c>
      <c r="J106" s="17">
        <f>COUNTIFS('Src_Skips'!$D$6:$D$314,C106,'Src_Skips'!$C$6:$C$314,"&gt;="&amp;B106)</f>
        <v/>
      </c>
      <c r="K106" s="17">
        <f>IF(H106="NO","FAIL - NO ACCEPTED SOURCE CROSS-REFERENCE",IF(LEFT(I106,8)="VERIFIED","PASS - CERTIFICATE VERIFIED",IF(AND(C106="WL-03102",J106&gt;0),"BOARD REVIEW - DOWNSTREAM SKIP USED AMENDMENT","REGISTER REFERENCE ONLY - RETRIEVE SUPPORT")))</f>
        <v/>
      </c>
      <c r="L106" s="17" t="inlineStr">
        <is>
          <t>amendment log; two named certificates; downstream skip register</t>
        </is>
      </c>
    </row>
    <row r="107">
      <c r="A107" s="21">
        <f>'Src_Amendments'!A107</f>
        <v/>
      </c>
      <c r="B107" s="21">
        <f>'Src_Amendments'!B107</f>
        <v/>
      </c>
      <c r="C107" s="21">
        <f>'Src_Amendments'!C107</f>
        <v/>
      </c>
      <c r="D107" s="21">
        <f>IFERROR(INDEX('Src_Applicants'!$D$6:$D$2915,MATCH(C107,'Src_Applicants'!$A$6:$A$2915,0))&amp;" "&amp;INDEX('Src_Applicants'!$C$6:$C$2915,MATCH(C107,'Src_Applicants'!$A$6:$A$2915,0)),"NOT FOUND")</f>
        <v/>
      </c>
      <c r="E107" s="21">
        <f>'Src_Amendments'!F107</f>
        <v/>
      </c>
      <c r="F107" s="21">
        <f>'Src_Amendments'!G107</f>
        <v/>
      </c>
      <c r="G107" s="21">
        <f>'Src_Amendments'!I107</f>
        <v/>
      </c>
      <c r="H107" s="21">
        <f>IF(G107="","NO",IF(OR(LEFT(G107,3)="MC-",ISNUMBER(SEARCH("Foldview Marine Services haul-out",G107))),"YES","NO"))</f>
        <v/>
      </c>
      <c r="I107" s="21">
        <f>IF(AND(C107="WL-02401",G107="MC-2024-0091",F107=31.7),"VERIFIED - SUPPLIED SIGNED CERTIFICATE",IF(C107="WL-01893","SUPPLIED CERTIFICATE IS LATER AND DOES NOT SUPPORT THIS ENTRY",IF(C107="WL-03102","YARD SHEET CITED IN SKIP FILE BUT NOT SUPPLIED","DOCUMENT NOT SUPPLIED FOR INDEPENDENT TEST")))</f>
        <v/>
      </c>
      <c r="J107" s="21">
        <f>COUNTIFS('Src_Skips'!$D$6:$D$314,C107,'Src_Skips'!$C$6:$C$314,"&gt;="&amp;B107)</f>
        <v/>
      </c>
      <c r="K107" s="21">
        <f>IF(H107="NO","FAIL - NO ACCEPTED SOURCE CROSS-REFERENCE",IF(LEFT(I107,8)="VERIFIED","PASS - CERTIFICATE VERIFIED",IF(AND(C107="WL-03102",J107&gt;0),"BOARD REVIEW - DOWNSTREAM SKIP USED AMENDMENT","REGISTER REFERENCE ONLY - RETRIEVE SUPPORT")))</f>
        <v/>
      </c>
      <c r="L107" s="21" t="inlineStr">
        <is>
          <t>amendment log; two named certificates; downstream skip register</t>
        </is>
      </c>
    </row>
    <row r="108">
      <c r="A108" s="17">
        <f>'Src_Amendments'!A108</f>
        <v/>
      </c>
      <c r="B108" s="17">
        <f>'Src_Amendments'!B108</f>
        <v/>
      </c>
      <c r="C108" s="17">
        <f>'Src_Amendments'!C108</f>
        <v/>
      </c>
      <c r="D108" s="17">
        <f>IFERROR(INDEX('Src_Applicants'!$D$6:$D$2915,MATCH(C108,'Src_Applicants'!$A$6:$A$2915,0))&amp;" "&amp;INDEX('Src_Applicants'!$C$6:$C$2915,MATCH(C108,'Src_Applicants'!$A$6:$A$2915,0)),"NOT FOUND")</f>
        <v/>
      </c>
      <c r="E108" s="17">
        <f>'Src_Amendments'!F108</f>
        <v/>
      </c>
      <c r="F108" s="17">
        <f>'Src_Amendments'!G108</f>
        <v/>
      </c>
      <c r="G108" s="17">
        <f>'Src_Amendments'!I108</f>
        <v/>
      </c>
      <c r="H108" s="17">
        <f>IF(G108="","NO",IF(OR(LEFT(G108,3)="MC-",ISNUMBER(SEARCH("Foldview Marine Services haul-out",G108))),"YES","NO"))</f>
        <v/>
      </c>
      <c r="I108" s="17">
        <f>IF(AND(C108="WL-02401",G108="MC-2024-0091",F108=31.7),"VERIFIED - SUPPLIED SIGNED CERTIFICATE",IF(C108="WL-01893","SUPPLIED CERTIFICATE IS LATER AND DOES NOT SUPPORT THIS ENTRY",IF(C108="WL-03102","YARD SHEET CITED IN SKIP FILE BUT NOT SUPPLIED","DOCUMENT NOT SUPPLIED FOR INDEPENDENT TEST")))</f>
        <v/>
      </c>
      <c r="J108" s="17">
        <f>COUNTIFS('Src_Skips'!$D$6:$D$314,C108,'Src_Skips'!$C$6:$C$314,"&gt;="&amp;B108)</f>
        <v/>
      </c>
      <c r="K108" s="17">
        <f>IF(H108="NO","FAIL - NO ACCEPTED SOURCE CROSS-REFERENCE",IF(LEFT(I108,8)="VERIFIED","PASS - CERTIFICATE VERIFIED",IF(AND(C108="WL-03102",J108&gt;0),"BOARD REVIEW - DOWNSTREAM SKIP USED AMENDMENT","REGISTER REFERENCE ONLY - RETRIEVE SUPPORT")))</f>
        <v/>
      </c>
      <c r="L108" s="17" t="inlineStr">
        <is>
          <t>amendment log; two named certificates; downstream skip register</t>
        </is>
      </c>
    </row>
    <row r="109">
      <c r="A109" s="21">
        <f>'Src_Amendments'!A109</f>
        <v/>
      </c>
      <c r="B109" s="21">
        <f>'Src_Amendments'!B109</f>
        <v/>
      </c>
      <c r="C109" s="21">
        <f>'Src_Amendments'!C109</f>
        <v/>
      </c>
      <c r="D109" s="21">
        <f>IFERROR(INDEX('Src_Applicants'!$D$6:$D$2915,MATCH(C109,'Src_Applicants'!$A$6:$A$2915,0))&amp;" "&amp;INDEX('Src_Applicants'!$C$6:$C$2915,MATCH(C109,'Src_Applicants'!$A$6:$A$2915,0)),"NOT FOUND")</f>
        <v/>
      </c>
      <c r="E109" s="21">
        <f>'Src_Amendments'!F109</f>
        <v/>
      </c>
      <c r="F109" s="21">
        <f>'Src_Amendments'!G109</f>
        <v/>
      </c>
      <c r="G109" s="21">
        <f>'Src_Amendments'!I109</f>
        <v/>
      </c>
      <c r="H109" s="21">
        <f>IF(G109="","NO",IF(OR(LEFT(G109,3)="MC-",ISNUMBER(SEARCH("Foldview Marine Services haul-out",G109))),"YES","NO"))</f>
        <v/>
      </c>
      <c r="I109" s="21">
        <f>IF(AND(C109="WL-02401",G109="MC-2024-0091",F109=31.7),"VERIFIED - SUPPLIED SIGNED CERTIFICATE",IF(C109="WL-01893","SUPPLIED CERTIFICATE IS LATER AND DOES NOT SUPPORT THIS ENTRY",IF(C109="WL-03102","YARD SHEET CITED IN SKIP FILE BUT NOT SUPPLIED","DOCUMENT NOT SUPPLIED FOR INDEPENDENT TEST")))</f>
        <v/>
      </c>
      <c r="J109" s="21">
        <f>COUNTIFS('Src_Skips'!$D$6:$D$314,C109,'Src_Skips'!$C$6:$C$314,"&gt;="&amp;B109)</f>
        <v/>
      </c>
      <c r="K109" s="21">
        <f>IF(H109="NO","FAIL - NO ACCEPTED SOURCE CROSS-REFERENCE",IF(LEFT(I109,8)="VERIFIED","PASS - CERTIFICATE VERIFIED",IF(AND(C109="WL-03102",J109&gt;0),"BOARD REVIEW - DOWNSTREAM SKIP USED AMENDMENT","REGISTER REFERENCE ONLY - RETRIEVE SUPPORT")))</f>
        <v/>
      </c>
      <c r="L109" s="21" t="inlineStr">
        <is>
          <t>amendment log; two named certificates; downstream skip register</t>
        </is>
      </c>
    </row>
    <row r="110">
      <c r="A110" s="17">
        <f>'Src_Amendments'!A110</f>
        <v/>
      </c>
      <c r="B110" s="17">
        <f>'Src_Amendments'!B110</f>
        <v/>
      </c>
      <c r="C110" s="17">
        <f>'Src_Amendments'!C110</f>
        <v/>
      </c>
      <c r="D110" s="17">
        <f>IFERROR(INDEX('Src_Applicants'!$D$6:$D$2915,MATCH(C110,'Src_Applicants'!$A$6:$A$2915,0))&amp;" "&amp;INDEX('Src_Applicants'!$C$6:$C$2915,MATCH(C110,'Src_Applicants'!$A$6:$A$2915,0)),"NOT FOUND")</f>
        <v/>
      </c>
      <c r="E110" s="17">
        <f>'Src_Amendments'!F110</f>
        <v/>
      </c>
      <c r="F110" s="17">
        <f>'Src_Amendments'!G110</f>
        <v/>
      </c>
      <c r="G110" s="17">
        <f>'Src_Amendments'!I110</f>
        <v/>
      </c>
      <c r="H110" s="17">
        <f>IF(G110="","NO",IF(OR(LEFT(G110,3)="MC-",ISNUMBER(SEARCH("Foldview Marine Services haul-out",G110))),"YES","NO"))</f>
        <v/>
      </c>
      <c r="I110" s="17">
        <f>IF(AND(C110="WL-02401",G110="MC-2024-0091",F110=31.7),"VERIFIED - SUPPLIED SIGNED CERTIFICATE",IF(C110="WL-01893","SUPPLIED CERTIFICATE IS LATER AND DOES NOT SUPPORT THIS ENTRY",IF(C110="WL-03102","YARD SHEET CITED IN SKIP FILE BUT NOT SUPPLIED","DOCUMENT NOT SUPPLIED FOR INDEPENDENT TEST")))</f>
        <v/>
      </c>
      <c r="J110" s="17">
        <f>COUNTIFS('Src_Skips'!$D$6:$D$314,C110,'Src_Skips'!$C$6:$C$314,"&gt;="&amp;B110)</f>
        <v/>
      </c>
      <c r="K110" s="17">
        <f>IF(H110="NO","FAIL - NO ACCEPTED SOURCE CROSS-REFERENCE",IF(LEFT(I110,8)="VERIFIED","PASS - CERTIFICATE VERIFIED",IF(AND(C110="WL-03102",J110&gt;0),"BOARD REVIEW - DOWNSTREAM SKIP USED AMENDMENT","REGISTER REFERENCE ONLY - RETRIEVE SUPPORT")))</f>
        <v/>
      </c>
      <c r="L110" s="17" t="inlineStr">
        <is>
          <t>amendment log; two named certificates; downstream skip register</t>
        </is>
      </c>
    </row>
    <row r="111">
      <c r="A111" s="21">
        <f>'Src_Amendments'!A111</f>
        <v/>
      </c>
      <c r="B111" s="21">
        <f>'Src_Amendments'!B111</f>
        <v/>
      </c>
      <c r="C111" s="21">
        <f>'Src_Amendments'!C111</f>
        <v/>
      </c>
      <c r="D111" s="21">
        <f>IFERROR(INDEX('Src_Applicants'!$D$6:$D$2915,MATCH(C111,'Src_Applicants'!$A$6:$A$2915,0))&amp;" "&amp;INDEX('Src_Applicants'!$C$6:$C$2915,MATCH(C111,'Src_Applicants'!$A$6:$A$2915,0)),"NOT FOUND")</f>
        <v/>
      </c>
      <c r="E111" s="21">
        <f>'Src_Amendments'!F111</f>
        <v/>
      </c>
      <c r="F111" s="21">
        <f>'Src_Amendments'!G111</f>
        <v/>
      </c>
      <c r="G111" s="21">
        <f>'Src_Amendments'!I111</f>
        <v/>
      </c>
      <c r="H111" s="21">
        <f>IF(G111="","NO",IF(OR(LEFT(G111,3)="MC-",ISNUMBER(SEARCH("Foldview Marine Services haul-out",G111))),"YES","NO"))</f>
        <v/>
      </c>
      <c r="I111" s="21">
        <f>IF(AND(C111="WL-02401",G111="MC-2024-0091",F111=31.7),"VERIFIED - SUPPLIED SIGNED CERTIFICATE",IF(C111="WL-01893","SUPPLIED CERTIFICATE IS LATER AND DOES NOT SUPPORT THIS ENTRY",IF(C111="WL-03102","YARD SHEET CITED IN SKIP FILE BUT NOT SUPPLIED","DOCUMENT NOT SUPPLIED FOR INDEPENDENT TEST")))</f>
        <v/>
      </c>
      <c r="J111" s="21">
        <f>COUNTIFS('Src_Skips'!$D$6:$D$314,C111,'Src_Skips'!$C$6:$C$314,"&gt;="&amp;B111)</f>
        <v/>
      </c>
      <c r="K111" s="21">
        <f>IF(H111="NO","FAIL - NO ACCEPTED SOURCE CROSS-REFERENCE",IF(LEFT(I111,8)="VERIFIED","PASS - CERTIFICATE VERIFIED",IF(AND(C111="WL-03102",J111&gt;0),"BOARD REVIEW - DOWNSTREAM SKIP USED AMENDMENT","REGISTER REFERENCE ONLY - RETRIEVE SUPPORT")))</f>
        <v/>
      </c>
      <c r="L111" s="21" t="inlineStr">
        <is>
          <t>amendment log; two named certificates; downstream skip register</t>
        </is>
      </c>
    </row>
    <row r="112">
      <c r="A112" s="17">
        <f>'Src_Amendments'!A112</f>
        <v/>
      </c>
      <c r="B112" s="17">
        <f>'Src_Amendments'!B112</f>
        <v/>
      </c>
      <c r="C112" s="17">
        <f>'Src_Amendments'!C112</f>
        <v/>
      </c>
      <c r="D112" s="17">
        <f>IFERROR(INDEX('Src_Applicants'!$D$6:$D$2915,MATCH(C112,'Src_Applicants'!$A$6:$A$2915,0))&amp;" "&amp;INDEX('Src_Applicants'!$C$6:$C$2915,MATCH(C112,'Src_Applicants'!$A$6:$A$2915,0)),"NOT FOUND")</f>
        <v/>
      </c>
      <c r="E112" s="17">
        <f>'Src_Amendments'!F112</f>
        <v/>
      </c>
      <c r="F112" s="17">
        <f>'Src_Amendments'!G112</f>
        <v/>
      </c>
      <c r="G112" s="17">
        <f>'Src_Amendments'!I112</f>
        <v/>
      </c>
      <c r="H112" s="17">
        <f>IF(G112="","NO",IF(OR(LEFT(G112,3)="MC-",ISNUMBER(SEARCH("Foldview Marine Services haul-out",G112))),"YES","NO"))</f>
        <v/>
      </c>
      <c r="I112" s="17">
        <f>IF(AND(C112="WL-02401",G112="MC-2024-0091",F112=31.7),"VERIFIED - SUPPLIED SIGNED CERTIFICATE",IF(C112="WL-01893","SUPPLIED CERTIFICATE IS LATER AND DOES NOT SUPPORT THIS ENTRY",IF(C112="WL-03102","YARD SHEET CITED IN SKIP FILE BUT NOT SUPPLIED","DOCUMENT NOT SUPPLIED FOR INDEPENDENT TEST")))</f>
        <v/>
      </c>
      <c r="J112" s="17">
        <f>COUNTIFS('Src_Skips'!$D$6:$D$314,C112,'Src_Skips'!$C$6:$C$314,"&gt;="&amp;B112)</f>
        <v/>
      </c>
      <c r="K112" s="17">
        <f>IF(H112="NO","FAIL - NO ACCEPTED SOURCE CROSS-REFERENCE",IF(LEFT(I112,8)="VERIFIED","PASS - CERTIFICATE VERIFIED",IF(AND(C112="WL-03102",J112&gt;0),"BOARD REVIEW - DOWNSTREAM SKIP USED AMENDMENT","REGISTER REFERENCE ONLY - RETRIEVE SUPPORT")))</f>
        <v/>
      </c>
      <c r="L112" s="17" t="inlineStr">
        <is>
          <t>amendment log; two named certificates; downstream skip register</t>
        </is>
      </c>
    </row>
    <row r="113">
      <c r="A113" s="21">
        <f>'Src_Amendments'!A113</f>
        <v/>
      </c>
      <c r="B113" s="21">
        <f>'Src_Amendments'!B113</f>
        <v/>
      </c>
      <c r="C113" s="21">
        <f>'Src_Amendments'!C113</f>
        <v/>
      </c>
      <c r="D113" s="21">
        <f>IFERROR(INDEX('Src_Applicants'!$D$6:$D$2915,MATCH(C113,'Src_Applicants'!$A$6:$A$2915,0))&amp;" "&amp;INDEX('Src_Applicants'!$C$6:$C$2915,MATCH(C113,'Src_Applicants'!$A$6:$A$2915,0)),"NOT FOUND")</f>
        <v/>
      </c>
      <c r="E113" s="21">
        <f>'Src_Amendments'!F113</f>
        <v/>
      </c>
      <c r="F113" s="21">
        <f>'Src_Amendments'!G113</f>
        <v/>
      </c>
      <c r="G113" s="21">
        <f>'Src_Amendments'!I113</f>
        <v/>
      </c>
      <c r="H113" s="21">
        <f>IF(G113="","NO",IF(OR(LEFT(G113,3)="MC-",ISNUMBER(SEARCH("Foldview Marine Services haul-out",G113))),"YES","NO"))</f>
        <v/>
      </c>
      <c r="I113" s="21">
        <f>IF(AND(C113="WL-02401",G113="MC-2024-0091",F113=31.7),"VERIFIED - SUPPLIED SIGNED CERTIFICATE",IF(C113="WL-01893","SUPPLIED CERTIFICATE IS LATER AND DOES NOT SUPPORT THIS ENTRY",IF(C113="WL-03102","YARD SHEET CITED IN SKIP FILE BUT NOT SUPPLIED","DOCUMENT NOT SUPPLIED FOR INDEPENDENT TEST")))</f>
        <v/>
      </c>
      <c r="J113" s="21">
        <f>COUNTIFS('Src_Skips'!$D$6:$D$314,C113,'Src_Skips'!$C$6:$C$314,"&gt;="&amp;B113)</f>
        <v/>
      </c>
      <c r="K113" s="21">
        <f>IF(H113="NO","FAIL - NO ACCEPTED SOURCE CROSS-REFERENCE",IF(LEFT(I113,8)="VERIFIED","PASS - CERTIFICATE VERIFIED",IF(AND(C113="WL-03102",J113&gt;0),"BOARD REVIEW - DOWNSTREAM SKIP USED AMENDMENT","REGISTER REFERENCE ONLY - RETRIEVE SUPPORT")))</f>
        <v/>
      </c>
      <c r="L113" s="21" t="inlineStr">
        <is>
          <t>amendment log; two named certificates; downstream skip register</t>
        </is>
      </c>
    </row>
    <row r="114">
      <c r="A114" s="17">
        <f>'Src_Amendments'!A114</f>
        <v/>
      </c>
      <c r="B114" s="17">
        <f>'Src_Amendments'!B114</f>
        <v/>
      </c>
      <c r="C114" s="17">
        <f>'Src_Amendments'!C114</f>
        <v/>
      </c>
      <c r="D114" s="17">
        <f>IFERROR(INDEX('Src_Applicants'!$D$6:$D$2915,MATCH(C114,'Src_Applicants'!$A$6:$A$2915,0))&amp;" "&amp;INDEX('Src_Applicants'!$C$6:$C$2915,MATCH(C114,'Src_Applicants'!$A$6:$A$2915,0)),"NOT FOUND")</f>
        <v/>
      </c>
      <c r="E114" s="17">
        <f>'Src_Amendments'!F114</f>
        <v/>
      </c>
      <c r="F114" s="17">
        <f>'Src_Amendments'!G114</f>
        <v/>
      </c>
      <c r="G114" s="17">
        <f>'Src_Amendments'!I114</f>
        <v/>
      </c>
      <c r="H114" s="17">
        <f>IF(G114="","NO",IF(OR(LEFT(G114,3)="MC-",ISNUMBER(SEARCH("Foldview Marine Services haul-out",G114))),"YES","NO"))</f>
        <v/>
      </c>
      <c r="I114" s="17">
        <f>IF(AND(C114="WL-02401",G114="MC-2024-0091",F114=31.7),"VERIFIED - SUPPLIED SIGNED CERTIFICATE",IF(C114="WL-01893","SUPPLIED CERTIFICATE IS LATER AND DOES NOT SUPPORT THIS ENTRY",IF(C114="WL-03102","YARD SHEET CITED IN SKIP FILE BUT NOT SUPPLIED","DOCUMENT NOT SUPPLIED FOR INDEPENDENT TEST")))</f>
        <v/>
      </c>
      <c r="J114" s="17">
        <f>COUNTIFS('Src_Skips'!$D$6:$D$314,C114,'Src_Skips'!$C$6:$C$314,"&gt;="&amp;B114)</f>
        <v/>
      </c>
      <c r="K114" s="17">
        <f>IF(H114="NO","FAIL - NO ACCEPTED SOURCE CROSS-REFERENCE",IF(LEFT(I114,8)="VERIFIED","PASS - CERTIFICATE VERIFIED",IF(AND(C114="WL-03102",J114&gt;0),"BOARD REVIEW - DOWNSTREAM SKIP USED AMENDMENT","REGISTER REFERENCE ONLY - RETRIEVE SUPPORT")))</f>
        <v/>
      </c>
      <c r="L114" s="17" t="inlineStr">
        <is>
          <t>amendment log; two named certificates; downstream skip register</t>
        </is>
      </c>
    </row>
    <row r="115">
      <c r="A115" s="21">
        <f>'Src_Amendments'!A115</f>
        <v/>
      </c>
      <c r="B115" s="21">
        <f>'Src_Amendments'!B115</f>
        <v/>
      </c>
      <c r="C115" s="21">
        <f>'Src_Amendments'!C115</f>
        <v/>
      </c>
      <c r="D115" s="21">
        <f>IFERROR(INDEX('Src_Applicants'!$D$6:$D$2915,MATCH(C115,'Src_Applicants'!$A$6:$A$2915,0))&amp;" "&amp;INDEX('Src_Applicants'!$C$6:$C$2915,MATCH(C115,'Src_Applicants'!$A$6:$A$2915,0)),"NOT FOUND")</f>
        <v/>
      </c>
      <c r="E115" s="21">
        <f>'Src_Amendments'!F115</f>
        <v/>
      </c>
      <c r="F115" s="21">
        <f>'Src_Amendments'!G115</f>
        <v/>
      </c>
      <c r="G115" s="21">
        <f>'Src_Amendments'!I115</f>
        <v/>
      </c>
      <c r="H115" s="21">
        <f>IF(G115="","NO",IF(OR(LEFT(G115,3)="MC-",ISNUMBER(SEARCH("Foldview Marine Services haul-out",G115))),"YES","NO"))</f>
        <v/>
      </c>
      <c r="I115" s="21">
        <f>IF(AND(C115="WL-02401",G115="MC-2024-0091",F115=31.7),"VERIFIED - SUPPLIED SIGNED CERTIFICATE",IF(C115="WL-01893","SUPPLIED CERTIFICATE IS LATER AND DOES NOT SUPPORT THIS ENTRY",IF(C115="WL-03102","YARD SHEET CITED IN SKIP FILE BUT NOT SUPPLIED","DOCUMENT NOT SUPPLIED FOR INDEPENDENT TEST")))</f>
        <v/>
      </c>
      <c r="J115" s="21">
        <f>COUNTIFS('Src_Skips'!$D$6:$D$314,C115,'Src_Skips'!$C$6:$C$314,"&gt;="&amp;B115)</f>
        <v/>
      </c>
      <c r="K115" s="21">
        <f>IF(H115="NO","FAIL - NO ACCEPTED SOURCE CROSS-REFERENCE",IF(LEFT(I115,8)="VERIFIED","PASS - CERTIFICATE VERIFIED",IF(AND(C115="WL-03102",J115&gt;0),"BOARD REVIEW - DOWNSTREAM SKIP USED AMENDMENT","REGISTER REFERENCE ONLY - RETRIEVE SUPPORT")))</f>
        <v/>
      </c>
      <c r="L115" s="21" t="inlineStr">
        <is>
          <t>amendment log; two named certificates; downstream skip register</t>
        </is>
      </c>
    </row>
    <row r="116">
      <c r="A116" s="17">
        <f>'Src_Amendments'!A116</f>
        <v/>
      </c>
      <c r="B116" s="17">
        <f>'Src_Amendments'!B116</f>
        <v/>
      </c>
      <c r="C116" s="17">
        <f>'Src_Amendments'!C116</f>
        <v/>
      </c>
      <c r="D116" s="17">
        <f>IFERROR(INDEX('Src_Applicants'!$D$6:$D$2915,MATCH(C116,'Src_Applicants'!$A$6:$A$2915,0))&amp;" "&amp;INDEX('Src_Applicants'!$C$6:$C$2915,MATCH(C116,'Src_Applicants'!$A$6:$A$2915,0)),"NOT FOUND")</f>
        <v/>
      </c>
      <c r="E116" s="17">
        <f>'Src_Amendments'!F116</f>
        <v/>
      </c>
      <c r="F116" s="17">
        <f>'Src_Amendments'!G116</f>
        <v/>
      </c>
      <c r="G116" s="17">
        <f>'Src_Amendments'!I116</f>
        <v/>
      </c>
      <c r="H116" s="17">
        <f>IF(G116="","NO",IF(OR(LEFT(G116,3)="MC-",ISNUMBER(SEARCH("Foldview Marine Services haul-out",G116))),"YES","NO"))</f>
        <v/>
      </c>
      <c r="I116" s="17">
        <f>IF(AND(C116="WL-02401",G116="MC-2024-0091",F116=31.7),"VERIFIED - SUPPLIED SIGNED CERTIFICATE",IF(C116="WL-01893","SUPPLIED CERTIFICATE IS LATER AND DOES NOT SUPPORT THIS ENTRY",IF(C116="WL-03102","YARD SHEET CITED IN SKIP FILE BUT NOT SUPPLIED","DOCUMENT NOT SUPPLIED FOR INDEPENDENT TEST")))</f>
        <v/>
      </c>
      <c r="J116" s="17">
        <f>COUNTIFS('Src_Skips'!$D$6:$D$314,C116,'Src_Skips'!$C$6:$C$314,"&gt;="&amp;B116)</f>
        <v/>
      </c>
      <c r="K116" s="17">
        <f>IF(H116="NO","FAIL - NO ACCEPTED SOURCE CROSS-REFERENCE",IF(LEFT(I116,8)="VERIFIED","PASS - CERTIFICATE VERIFIED",IF(AND(C116="WL-03102",J116&gt;0),"BOARD REVIEW - DOWNSTREAM SKIP USED AMENDMENT","REGISTER REFERENCE ONLY - RETRIEVE SUPPORT")))</f>
        <v/>
      </c>
      <c r="L116" s="17" t="inlineStr">
        <is>
          <t>amendment log; two named certificates; downstream skip register</t>
        </is>
      </c>
    </row>
    <row r="117">
      <c r="A117" s="21">
        <f>'Src_Amendments'!A117</f>
        <v/>
      </c>
      <c r="B117" s="21">
        <f>'Src_Amendments'!B117</f>
        <v/>
      </c>
      <c r="C117" s="21">
        <f>'Src_Amendments'!C117</f>
        <v/>
      </c>
      <c r="D117" s="21">
        <f>IFERROR(INDEX('Src_Applicants'!$D$6:$D$2915,MATCH(C117,'Src_Applicants'!$A$6:$A$2915,0))&amp;" "&amp;INDEX('Src_Applicants'!$C$6:$C$2915,MATCH(C117,'Src_Applicants'!$A$6:$A$2915,0)),"NOT FOUND")</f>
        <v/>
      </c>
      <c r="E117" s="21">
        <f>'Src_Amendments'!F117</f>
        <v/>
      </c>
      <c r="F117" s="21">
        <f>'Src_Amendments'!G117</f>
        <v/>
      </c>
      <c r="G117" s="21">
        <f>'Src_Amendments'!I117</f>
        <v/>
      </c>
      <c r="H117" s="21">
        <f>IF(G117="","NO",IF(OR(LEFT(G117,3)="MC-",ISNUMBER(SEARCH("Foldview Marine Services haul-out",G117))),"YES","NO"))</f>
        <v/>
      </c>
      <c r="I117" s="21">
        <f>IF(AND(C117="WL-02401",G117="MC-2024-0091",F117=31.7),"VERIFIED - SUPPLIED SIGNED CERTIFICATE",IF(C117="WL-01893","SUPPLIED CERTIFICATE IS LATER AND DOES NOT SUPPORT THIS ENTRY",IF(C117="WL-03102","YARD SHEET CITED IN SKIP FILE BUT NOT SUPPLIED","DOCUMENT NOT SUPPLIED FOR INDEPENDENT TEST")))</f>
        <v/>
      </c>
      <c r="J117" s="21">
        <f>COUNTIFS('Src_Skips'!$D$6:$D$314,C117,'Src_Skips'!$C$6:$C$314,"&gt;="&amp;B117)</f>
        <v/>
      </c>
      <c r="K117" s="21">
        <f>IF(H117="NO","FAIL - NO ACCEPTED SOURCE CROSS-REFERENCE",IF(LEFT(I117,8)="VERIFIED","PASS - CERTIFICATE VERIFIED",IF(AND(C117="WL-03102",J117&gt;0),"BOARD REVIEW - DOWNSTREAM SKIP USED AMENDMENT","REGISTER REFERENCE ONLY - RETRIEVE SUPPORT")))</f>
        <v/>
      </c>
      <c r="L117" s="21" t="inlineStr">
        <is>
          <t>amendment log; two named certificates; downstream skip register</t>
        </is>
      </c>
    </row>
    <row r="118">
      <c r="A118" s="17">
        <f>'Src_Amendments'!A118</f>
        <v/>
      </c>
      <c r="B118" s="17">
        <f>'Src_Amendments'!B118</f>
        <v/>
      </c>
      <c r="C118" s="17">
        <f>'Src_Amendments'!C118</f>
        <v/>
      </c>
      <c r="D118" s="17">
        <f>IFERROR(INDEX('Src_Applicants'!$D$6:$D$2915,MATCH(C118,'Src_Applicants'!$A$6:$A$2915,0))&amp;" "&amp;INDEX('Src_Applicants'!$C$6:$C$2915,MATCH(C118,'Src_Applicants'!$A$6:$A$2915,0)),"NOT FOUND")</f>
        <v/>
      </c>
      <c r="E118" s="17">
        <f>'Src_Amendments'!F118</f>
        <v/>
      </c>
      <c r="F118" s="17">
        <f>'Src_Amendments'!G118</f>
        <v/>
      </c>
      <c r="G118" s="17">
        <f>'Src_Amendments'!I118</f>
        <v/>
      </c>
      <c r="H118" s="17">
        <f>IF(G118="","NO",IF(OR(LEFT(G118,3)="MC-",ISNUMBER(SEARCH("Foldview Marine Services haul-out",G118))),"YES","NO"))</f>
        <v/>
      </c>
      <c r="I118" s="17">
        <f>IF(AND(C118="WL-02401",G118="MC-2024-0091",F118=31.7),"VERIFIED - SUPPLIED SIGNED CERTIFICATE",IF(C118="WL-01893","SUPPLIED CERTIFICATE IS LATER AND DOES NOT SUPPORT THIS ENTRY",IF(C118="WL-03102","YARD SHEET CITED IN SKIP FILE BUT NOT SUPPLIED","DOCUMENT NOT SUPPLIED FOR INDEPENDENT TEST")))</f>
        <v/>
      </c>
      <c r="J118" s="17">
        <f>COUNTIFS('Src_Skips'!$D$6:$D$314,C118,'Src_Skips'!$C$6:$C$314,"&gt;="&amp;B118)</f>
        <v/>
      </c>
      <c r="K118" s="17">
        <f>IF(H118="NO","FAIL - NO ACCEPTED SOURCE CROSS-REFERENCE",IF(LEFT(I118,8)="VERIFIED","PASS - CERTIFICATE VERIFIED",IF(AND(C118="WL-03102",J118&gt;0),"BOARD REVIEW - DOWNSTREAM SKIP USED AMENDMENT","REGISTER REFERENCE ONLY - RETRIEVE SUPPORT")))</f>
        <v/>
      </c>
      <c r="L118" s="17" t="inlineStr">
        <is>
          <t>amendment log; two named certificates; downstream skip register</t>
        </is>
      </c>
    </row>
    <row r="119">
      <c r="A119" s="21">
        <f>'Src_Amendments'!A119</f>
        <v/>
      </c>
      <c r="B119" s="21">
        <f>'Src_Amendments'!B119</f>
        <v/>
      </c>
      <c r="C119" s="21">
        <f>'Src_Amendments'!C119</f>
        <v/>
      </c>
      <c r="D119" s="21">
        <f>IFERROR(INDEX('Src_Applicants'!$D$6:$D$2915,MATCH(C119,'Src_Applicants'!$A$6:$A$2915,0))&amp;" "&amp;INDEX('Src_Applicants'!$C$6:$C$2915,MATCH(C119,'Src_Applicants'!$A$6:$A$2915,0)),"NOT FOUND")</f>
        <v/>
      </c>
      <c r="E119" s="21">
        <f>'Src_Amendments'!F119</f>
        <v/>
      </c>
      <c r="F119" s="21">
        <f>'Src_Amendments'!G119</f>
        <v/>
      </c>
      <c r="G119" s="21">
        <f>'Src_Amendments'!I119</f>
        <v/>
      </c>
      <c r="H119" s="21">
        <f>IF(G119="","NO",IF(OR(LEFT(G119,3)="MC-",ISNUMBER(SEARCH("Foldview Marine Services haul-out",G119))),"YES","NO"))</f>
        <v/>
      </c>
      <c r="I119" s="21">
        <f>IF(AND(C119="WL-02401",G119="MC-2024-0091",F119=31.7),"VERIFIED - SUPPLIED SIGNED CERTIFICATE",IF(C119="WL-01893","SUPPLIED CERTIFICATE IS LATER AND DOES NOT SUPPORT THIS ENTRY",IF(C119="WL-03102","YARD SHEET CITED IN SKIP FILE BUT NOT SUPPLIED","DOCUMENT NOT SUPPLIED FOR INDEPENDENT TEST")))</f>
        <v/>
      </c>
      <c r="J119" s="21">
        <f>COUNTIFS('Src_Skips'!$D$6:$D$314,C119,'Src_Skips'!$C$6:$C$314,"&gt;="&amp;B119)</f>
        <v/>
      </c>
      <c r="K119" s="21">
        <f>IF(H119="NO","FAIL - NO ACCEPTED SOURCE CROSS-REFERENCE",IF(LEFT(I119,8)="VERIFIED","PASS - CERTIFICATE VERIFIED",IF(AND(C119="WL-03102",J119&gt;0),"BOARD REVIEW - DOWNSTREAM SKIP USED AMENDMENT","REGISTER REFERENCE ONLY - RETRIEVE SUPPORT")))</f>
        <v/>
      </c>
      <c r="L119" s="21" t="inlineStr">
        <is>
          <t>amendment log; two named certificates; downstream skip register</t>
        </is>
      </c>
    </row>
    <row r="120">
      <c r="A120" s="17">
        <f>'Src_Amendments'!A120</f>
        <v/>
      </c>
      <c r="B120" s="17">
        <f>'Src_Amendments'!B120</f>
        <v/>
      </c>
      <c r="C120" s="17">
        <f>'Src_Amendments'!C120</f>
        <v/>
      </c>
      <c r="D120" s="17">
        <f>IFERROR(INDEX('Src_Applicants'!$D$6:$D$2915,MATCH(C120,'Src_Applicants'!$A$6:$A$2915,0))&amp;" "&amp;INDEX('Src_Applicants'!$C$6:$C$2915,MATCH(C120,'Src_Applicants'!$A$6:$A$2915,0)),"NOT FOUND")</f>
        <v/>
      </c>
      <c r="E120" s="17">
        <f>'Src_Amendments'!F120</f>
        <v/>
      </c>
      <c r="F120" s="17">
        <f>'Src_Amendments'!G120</f>
        <v/>
      </c>
      <c r="G120" s="17">
        <f>'Src_Amendments'!I120</f>
        <v/>
      </c>
      <c r="H120" s="17">
        <f>IF(G120="","NO",IF(OR(LEFT(G120,3)="MC-",ISNUMBER(SEARCH("Foldview Marine Services haul-out",G120))),"YES","NO"))</f>
        <v/>
      </c>
      <c r="I120" s="17">
        <f>IF(AND(C120="WL-02401",G120="MC-2024-0091",F120=31.7),"VERIFIED - SUPPLIED SIGNED CERTIFICATE",IF(C120="WL-01893","SUPPLIED CERTIFICATE IS LATER AND DOES NOT SUPPORT THIS ENTRY",IF(C120="WL-03102","YARD SHEET CITED IN SKIP FILE BUT NOT SUPPLIED","DOCUMENT NOT SUPPLIED FOR INDEPENDENT TEST")))</f>
        <v/>
      </c>
      <c r="J120" s="17">
        <f>COUNTIFS('Src_Skips'!$D$6:$D$314,C120,'Src_Skips'!$C$6:$C$314,"&gt;="&amp;B120)</f>
        <v/>
      </c>
      <c r="K120" s="17">
        <f>IF(H120="NO","FAIL - NO ACCEPTED SOURCE CROSS-REFERENCE",IF(LEFT(I120,8)="VERIFIED","PASS - CERTIFICATE VERIFIED",IF(AND(C120="WL-03102",J120&gt;0),"BOARD REVIEW - DOWNSTREAM SKIP USED AMENDMENT","REGISTER REFERENCE ONLY - RETRIEVE SUPPORT")))</f>
        <v/>
      </c>
      <c r="L120" s="17" t="inlineStr">
        <is>
          <t>amendment log; two named certificates; downstream skip register</t>
        </is>
      </c>
    </row>
    <row r="121">
      <c r="A121" s="21">
        <f>'Src_Amendments'!A121</f>
        <v/>
      </c>
      <c r="B121" s="21">
        <f>'Src_Amendments'!B121</f>
        <v/>
      </c>
      <c r="C121" s="21">
        <f>'Src_Amendments'!C121</f>
        <v/>
      </c>
      <c r="D121" s="21">
        <f>IFERROR(INDEX('Src_Applicants'!$D$6:$D$2915,MATCH(C121,'Src_Applicants'!$A$6:$A$2915,0))&amp;" "&amp;INDEX('Src_Applicants'!$C$6:$C$2915,MATCH(C121,'Src_Applicants'!$A$6:$A$2915,0)),"NOT FOUND")</f>
        <v/>
      </c>
      <c r="E121" s="21">
        <f>'Src_Amendments'!F121</f>
        <v/>
      </c>
      <c r="F121" s="21">
        <f>'Src_Amendments'!G121</f>
        <v/>
      </c>
      <c r="G121" s="21">
        <f>'Src_Amendments'!I121</f>
        <v/>
      </c>
      <c r="H121" s="21">
        <f>IF(G121="","NO",IF(OR(LEFT(G121,3)="MC-",ISNUMBER(SEARCH("Foldview Marine Services haul-out",G121))),"YES","NO"))</f>
        <v/>
      </c>
      <c r="I121" s="21">
        <f>IF(AND(C121="WL-02401",G121="MC-2024-0091",F121=31.7),"VERIFIED - SUPPLIED SIGNED CERTIFICATE",IF(C121="WL-01893","SUPPLIED CERTIFICATE IS LATER AND DOES NOT SUPPORT THIS ENTRY",IF(C121="WL-03102","YARD SHEET CITED IN SKIP FILE BUT NOT SUPPLIED","DOCUMENT NOT SUPPLIED FOR INDEPENDENT TEST")))</f>
        <v/>
      </c>
      <c r="J121" s="21">
        <f>COUNTIFS('Src_Skips'!$D$6:$D$314,C121,'Src_Skips'!$C$6:$C$314,"&gt;="&amp;B121)</f>
        <v/>
      </c>
      <c r="K121" s="21">
        <f>IF(H121="NO","FAIL - NO ACCEPTED SOURCE CROSS-REFERENCE",IF(LEFT(I121,8)="VERIFIED","PASS - CERTIFICATE VERIFIED",IF(AND(C121="WL-03102",J121&gt;0),"BOARD REVIEW - DOWNSTREAM SKIP USED AMENDMENT","REGISTER REFERENCE ONLY - RETRIEVE SUPPORT")))</f>
        <v/>
      </c>
      <c r="L121" s="21" t="inlineStr">
        <is>
          <t>amendment log; two named certificates; downstream skip register</t>
        </is>
      </c>
    </row>
    <row r="122">
      <c r="A122" s="17">
        <f>'Src_Amendments'!A122</f>
        <v/>
      </c>
      <c r="B122" s="17">
        <f>'Src_Amendments'!B122</f>
        <v/>
      </c>
      <c r="C122" s="17">
        <f>'Src_Amendments'!C122</f>
        <v/>
      </c>
      <c r="D122" s="17">
        <f>IFERROR(INDEX('Src_Applicants'!$D$6:$D$2915,MATCH(C122,'Src_Applicants'!$A$6:$A$2915,0))&amp;" "&amp;INDEX('Src_Applicants'!$C$6:$C$2915,MATCH(C122,'Src_Applicants'!$A$6:$A$2915,0)),"NOT FOUND")</f>
        <v/>
      </c>
      <c r="E122" s="17">
        <f>'Src_Amendments'!F122</f>
        <v/>
      </c>
      <c r="F122" s="17">
        <f>'Src_Amendments'!G122</f>
        <v/>
      </c>
      <c r="G122" s="17">
        <f>'Src_Amendments'!I122</f>
        <v/>
      </c>
      <c r="H122" s="17">
        <f>IF(G122="","NO",IF(OR(LEFT(G122,3)="MC-",ISNUMBER(SEARCH("Foldview Marine Services haul-out",G122))),"YES","NO"))</f>
        <v/>
      </c>
      <c r="I122" s="17">
        <f>IF(AND(C122="WL-02401",G122="MC-2024-0091",F122=31.7),"VERIFIED - SUPPLIED SIGNED CERTIFICATE",IF(C122="WL-01893","SUPPLIED CERTIFICATE IS LATER AND DOES NOT SUPPORT THIS ENTRY",IF(C122="WL-03102","YARD SHEET CITED IN SKIP FILE BUT NOT SUPPLIED","DOCUMENT NOT SUPPLIED FOR INDEPENDENT TEST")))</f>
        <v/>
      </c>
      <c r="J122" s="17">
        <f>COUNTIFS('Src_Skips'!$D$6:$D$314,C122,'Src_Skips'!$C$6:$C$314,"&gt;="&amp;B122)</f>
        <v/>
      </c>
      <c r="K122" s="17">
        <f>IF(H122="NO","FAIL - NO ACCEPTED SOURCE CROSS-REFERENCE",IF(LEFT(I122,8)="VERIFIED","PASS - CERTIFICATE VERIFIED",IF(AND(C122="WL-03102",J122&gt;0),"BOARD REVIEW - DOWNSTREAM SKIP USED AMENDMENT","REGISTER REFERENCE ONLY - RETRIEVE SUPPORT")))</f>
        <v/>
      </c>
      <c r="L122" s="17" t="inlineStr">
        <is>
          <t>amendment log; two named certificates; downstream skip register</t>
        </is>
      </c>
    </row>
    <row r="123">
      <c r="A123" s="21">
        <f>'Src_Amendments'!A123</f>
        <v/>
      </c>
      <c r="B123" s="21">
        <f>'Src_Amendments'!B123</f>
        <v/>
      </c>
      <c r="C123" s="21">
        <f>'Src_Amendments'!C123</f>
        <v/>
      </c>
      <c r="D123" s="21">
        <f>IFERROR(INDEX('Src_Applicants'!$D$6:$D$2915,MATCH(C123,'Src_Applicants'!$A$6:$A$2915,0))&amp;" "&amp;INDEX('Src_Applicants'!$C$6:$C$2915,MATCH(C123,'Src_Applicants'!$A$6:$A$2915,0)),"NOT FOUND")</f>
        <v/>
      </c>
      <c r="E123" s="21">
        <f>'Src_Amendments'!F123</f>
        <v/>
      </c>
      <c r="F123" s="21">
        <f>'Src_Amendments'!G123</f>
        <v/>
      </c>
      <c r="G123" s="21">
        <f>'Src_Amendments'!I123</f>
        <v/>
      </c>
      <c r="H123" s="21">
        <f>IF(G123="","NO",IF(OR(LEFT(G123,3)="MC-",ISNUMBER(SEARCH("Foldview Marine Services haul-out",G123))),"YES","NO"))</f>
        <v/>
      </c>
      <c r="I123" s="21">
        <f>IF(AND(C123="WL-02401",G123="MC-2024-0091",F123=31.7),"VERIFIED - SUPPLIED SIGNED CERTIFICATE",IF(C123="WL-01893","SUPPLIED CERTIFICATE IS LATER AND DOES NOT SUPPORT THIS ENTRY",IF(C123="WL-03102","YARD SHEET CITED IN SKIP FILE BUT NOT SUPPLIED","DOCUMENT NOT SUPPLIED FOR INDEPENDENT TEST")))</f>
        <v/>
      </c>
      <c r="J123" s="21">
        <f>COUNTIFS('Src_Skips'!$D$6:$D$314,C123,'Src_Skips'!$C$6:$C$314,"&gt;="&amp;B123)</f>
        <v/>
      </c>
      <c r="K123" s="21">
        <f>IF(H123="NO","FAIL - NO ACCEPTED SOURCE CROSS-REFERENCE",IF(LEFT(I123,8)="VERIFIED","PASS - CERTIFICATE VERIFIED",IF(AND(C123="WL-03102",J123&gt;0),"BOARD REVIEW - DOWNSTREAM SKIP USED AMENDMENT","REGISTER REFERENCE ONLY - RETRIEVE SUPPORT")))</f>
        <v/>
      </c>
      <c r="L123" s="21" t="inlineStr">
        <is>
          <t>amendment log; two named certificates; downstream skip register</t>
        </is>
      </c>
    </row>
    <row r="124">
      <c r="A124" s="17">
        <f>'Src_Amendments'!A124</f>
        <v/>
      </c>
      <c r="B124" s="17">
        <f>'Src_Amendments'!B124</f>
        <v/>
      </c>
      <c r="C124" s="17">
        <f>'Src_Amendments'!C124</f>
        <v/>
      </c>
      <c r="D124" s="17">
        <f>IFERROR(INDEX('Src_Applicants'!$D$6:$D$2915,MATCH(C124,'Src_Applicants'!$A$6:$A$2915,0))&amp;" "&amp;INDEX('Src_Applicants'!$C$6:$C$2915,MATCH(C124,'Src_Applicants'!$A$6:$A$2915,0)),"NOT FOUND")</f>
        <v/>
      </c>
      <c r="E124" s="17">
        <f>'Src_Amendments'!F124</f>
        <v/>
      </c>
      <c r="F124" s="17">
        <f>'Src_Amendments'!G124</f>
        <v/>
      </c>
      <c r="G124" s="17">
        <f>'Src_Amendments'!I124</f>
        <v/>
      </c>
      <c r="H124" s="17">
        <f>IF(G124="","NO",IF(OR(LEFT(G124,3)="MC-",ISNUMBER(SEARCH("Foldview Marine Services haul-out",G124))),"YES","NO"))</f>
        <v/>
      </c>
      <c r="I124" s="17">
        <f>IF(AND(C124="WL-02401",G124="MC-2024-0091",F124=31.7),"VERIFIED - SUPPLIED SIGNED CERTIFICATE",IF(C124="WL-01893","SUPPLIED CERTIFICATE IS LATER AND DOES NOT SUPPORT THIS ENTRY",IF(C124="WL-03102","YARD SHEET CITED IN SKIP FILE BUT NOT SUPPLIED","DOCUMENT NOT SUPPLIED FOR INDEPENDENT TEST")))</f>
        <v/>
      </c>
      <c r="J124" s="17">
        <f>COUNTIFS('Src_Skips'!$D$6:$D$314,C124,'Src_Skips'!$C$6:$C$314,"&gt;="&amp;B124)</f>
        <v/>
      </c>
      <c r="K124" s="17">
        <f>IF(H124="NO","FAIL - NO ACCEPTED SOURCE CROSS-REFERENCE",IF(LEFT(I124,8)="VERIFIED","PASS - CERTIFICATE VERIFIED",IF(AND(C124="WL-03102",J124&gt;0),"BOARD REVIEW - DOWNSTREAM SKIP USED AMENDMENT","REGISTER REFERENCE ONLY - RETRIEVE SUPPORT")))</f>
        <v/>
      </c>
      <c r="L124" s="17" t="inlineStr">
        <is>
          <t>amendment log; two named certificates; downstream skip register</t>
        </is>
      </c>
    </row>
    <row r="125">
      <c r="A125" s="21">
        <f>'Src_Amendments'!A125</f>
        <v/>
      </c>
      <c r="B125" s="21">
        <f>'Src_Amendments'!B125</f>
        <v/>
      </c>
      <c r="C125" s="21">
        <f>'Src_Amendments'!C125</f>
        <v/>
      </c>
      <c r="D125" s="21">
        <f>IFERROR(INDEX('Src_Applicants'!$D$6:$D$2915,MATCH(C125,'Src_Applicants'!$A$6:$A$2915,0))&amp;" "&amp;INDEX('Src_Applicants'!$C$6:$C$2915,MATCH(C125,'Src_Applicants'!$A$6:$A$2915,0)),"NOT FOUND")</f>
        <v/>
      </c>
      <c r="E125" s="21">
        <f>'Src_Amendments'!F125</f>
        <v/>
      </c>
      <c r="F125" s="21">
        <f>'Src_Amendments'!G125</f>
        <v/>
      </c>
      <c r="G125" s="21">
        <f>'Src_Amendments'!I125</f>
        <v/>
      </c>
      <c r="H125" s="21">
        <f>IF(G125="","NO",IF(OR(LEFT(G125,3)="MC-",ISNUMBER(SEARCH("Foldview Marine Services haul-out",G125))),"YES","NO"))</f>
        <v/>
      </c>
      <c r="I125" s="21">
        <f>IF(AND(C125="WL-02401",G125="MC-2024-0091",F125=31.7),"VERIFIED - SUPPLIED SIGNED CERTIFICATE",IF(C125="WL-01893","SUPPLIED CERTIFICATE IS LATER AND DOES NOT SUPPORT THIS ENTRY",IF(C125="WL-03102","YARD SHEET CITED IN SKIP FILE BUT NOT SUPPLIED","DOCUMENT NOT SUPPLIED FOR INDEPENDENT TEST")))</f>
        <v/>
      </c>
      <c r="J125" s="21">
        <f>COUNTIFS('Src_Skips'!$D$6:$D$314,C125,'Src_Skips'!$C$6:$C$314,"&gt;="&amp;B125)</f>
        <v/>
      </c>
      <c r="K125" s="21">
        <f>IF(H125="NO","FAIL - NO ACCEPTED SOURCE CROSS-REFERENCE",IF(LEFT(I125,8)="VERIFIED","PASS - CERTIFICATE VERIFIED",IF(AND(C125="WL-03102",J125&gt;0),"BOARD REVIEW - DOWNSTREAM SKIP USED AMENDMENT","REGISTER REFERENCE ONLY - RETRIEVE SUPPORT")))</f>
        <v/>
      </c>
      <c r="L125" s="21" t="inlineStr">
        <is>
          <t>amendment log; two named certificates; downstream skip register</t>
        </is>
      </c>
    </row>
    <row r="126">
      <c r="A126" s="17">
        <f>'Src_Amendments'!A126</f>
        <v/>
      </c>
      <c r="B126" s="17">
        <f>'Src_Amendments'!B126</f>
        <v/>
      </c>
      <c r="C126" s="17">
        <f>'Src_Amendments'!C126</f>
        <v/>
      </c>
      <c r="D126" s="17">
        <f>IFERROR(INDEX('Src_Applicants'!$D$6:$D$2915,MATCH(C126,'Src_Applicants'!$A$6:$A$2915,0))&amp;" "&amp;INDEX('Src_Applicants'!$C$6:$C$2915,MATCH(C126,'Src_Applicants'!$A$6:$A$2915,0)),"NOT FOUND")</f>
        <v/>
      </c>
      <c r="E126" s="17">
        <f>'Src_Amendments'!F126</f>
        <v/>
      </c>
      <c r="F126" s="17">
        <f>'Src_Amendments'!G126</f>
        <v/>
      </c>
      <c r="G126" s="17">
        <f>'Src_Amendments'!I126</f>
        <v/>
      </c>
      <c r="H126" s="17">
        <f>IF(G126="","NO",IF(OR(LEFT(G126,3)="MC-",ISNUMBER(SEARCH("Foldview Marine Services haul-out",G126))),"YES","NO"))</f>
        <v/>
      </c>
      <c r="I126" s="17">
        <f>IF(AND(C126="WL-02401",G126="MC-2024-0091",F126=31.7),"VERIFIED - SUPPLIED SIGNED CERTIFICATE",IF(C126="WL-01893","SUPPLIED CERTIFICATE IS LATER AND DOES NOT SUPPORT THIS ENTRY",IF(C126="WL-03102","YARD SHEET CITED IN SKIP FILE BUT NOT SUPPLIED","DOCUMENT NOT SUPPLIED FOR INDEPENDENT TEST")))</f>
        <v/>
      </c>
      <c r="J126" s="17">
        <f>COUNTIFS('Src_Skips'!$D$6:$D$314,C126,'Src_Skips'!$C$6:$C$314,"&gt;="&amp;B126)</f>
        <v/>
      </c>
      <c r="K126" s="17">
        <f>IF(H126="NO","FAIL - NO ACCEPTED SOURCE CROSS-REFERENCE",IF(LEFT(I126,8)="VERIFIED","PASS - CERTIFICATE VERIFIED",IF(AND(C126="WL-03102",J126&gt;0),"BOARD REVIEW - DOWNSTREAM SKIP USED AMENDMENT","REGISTER REFERENCE ONLY - RETRIEVE SUPPORT")))</f>
        <v/>
      </c>
      <c r="L126" s="17" t="inlineStr">
        <is>
          <t>amendment log; two named certificates; downstream skip register</t>
        </is>
      </c>
    </row>
    <row r="127">
      <c r="A127" s="21">
        <f>'Src_Amendments'!A127</f>
        <v/>
      </c>
      <c r="B127" s="21">
        <f>'Src_Amendments'!B127</f>
        <v/>
      </c>
      <c r="C127" s="21">
        <f>'Src_Amendments'!C127</f>
        <v/>
      </c>
      <c r="D127" s="21">
        <f>IFERROR(INDEX('Src_Applicants'!$D$6:$D$2915,MATCH(C127,'Src_Applicants'!$A$6:$A$2915,0))&amp;" "&amp;INDEX('Src_Applicants'!$C$6:$C$2915,MATCH(C127,'Src_Applicants'!$A$6:$A$2915,0)),"NOT FOUND")</f>
        <v/>
      </c>
      <c r="E127" s="21">
        <f>'Src_Amendments'!F127</f>
        <v/>
      </c>
      <c r="F127" s="21">
        <f>'Src_Amendments'!G127</f>
        <v/>
      </c>
      <c r="G127" s="21">
        <f>'Src_Amendments'!I127</f>
        <v/>
      </c>
      <c r="H127" s="21">
        <f>IF(G127="","NO",IF(OR(LEFT(G127,3)="MC-",ISNUMBER(SEARCH("Foldview Marine Services haul-out",G127))),"YES","NO"))</f>
        <v/>
      </c>
      <c r="I127" s="21">
        <f>IF(AND(C127="WL-02401",G127="MC-2024-0091",F127=31.7),"VERIFIED - SUPPLIED SIGNED CERTIFICATE",IF(C127="WL-01893","SUPPLIED CERTIFICATE IS LATER AND DOES NOT SUPPORT THIS ENTRY",IF(C127="WL-03102","YARD SHEET CITED IN SKIP FILE BUT NOT SUPPLIED","DOCUMENT NOT SUPPLIED FOR INDEPENDENT TEST")))</f>
        <v/>
      </c>
      <c r="J127" s="21">
        <f>COUNTIFS('Src_Skips'!$D$6:$D$314,C127,'Src_Skips'!$C$6:$C$314,"&gt;="&amp;B127)</f>
        <v/>
      </c>
      <c r="K127" s="21">
        <f>IF(H127="NO","FAIL - NO ACCEPTED SOURCE CROSS-REFERENCE",IF(LEFT(I127,8)="VERIFIED","PASS - CERTIFICATE VERIFIED",IF(AND(C127="WL-03102",J127&gt;0),"BOARD REVIEW - DOWNSTREAM SKIP USED AMENDMENT","REGISTER REFERENCE ONLY - RETRIEVE SUPPORT")))</f>
        <v/>
      </c>
      <c r="L127" s="21" t="inlineStr">
        <is>
          <t>amendment log; two named certificates; downstream skip register</t>
        </is>
      </c>
    </row>
    <row r="128">
      <c r="A128" s="17">
        <f>'Src_Amendments'!A128</f>
        <v/>
      </c>
      <c r="B128" s="17">
        <f>'Src_Amendments'!B128</f>
        <v/>
      </c>
      <c r="C128" s="17">
        <f>'Src_Amendments'!C128</f>
        <v/>
      </c>
      <c r="D128" s="17">
        <f>IFERROR(INDEX('Src_Applicants'!$D$6:$D$2915,MATCH(C128,'Src_Applicants'!$A$6:$A$2915,0))&amp;" "&amp;INDEX('Src_Applicants'!$C$6:$C$2915,MATCH(C128,'Src_Applicants'!$A$6:$A$2915,0)),"NOT FOUND")</f>
        <v/>
      </c>
      <c r="E128" s="17">
        <f>'Src_Amendments'!F128</f>
        <v/>
      </c>
      <c r="F128" s="17">
        <f>'Src_Amendments'!G128</f>
        <v/>
      </c>
      <c r="G128" s="17">
        <f>'Src_Amendments'!I128</f>
        <v/>
      </c>
      <c r="H128" s="17">
        <f>IF(G128="","NO",IF(OR(LEFT(G128,3)="MC-",ISNUMBER(SEARCH("Foldview Marine Services haul-out",G128))),"YES","NO"))</f>
        <v/>
      </c>
      <c r="I128" s="17">
        <f>IF(AND(C128="WL-02401",G128="MC-2024-0091",F128=31.7),"VERIFIED - SUPPLIED SIGNED CERTIFICATE",IF(C128="WL-01893","SUPPLIED CERTIFICATE IS LATER AND DOES NOT SUPPORT THIS ENTRY",IF(C128="WL-03102","YARD SHEET CITED IN SKIP FILE BUT NOT SUPPLIED","DOCUMENT NOT SUPPLIED FOR INDEPENDENT TEST")))</f>
        <v/>
      </c>
      <c r="J128" s="17">
        <f>COUNTIFS('Src_Skips'!$D$6:$D$314,C128,'Src_Skips'!$C$6:$C$314,"&gt;="&amp;B128)</f>
        <v/>
      </c>
      <c r="K128" s="17">
        <f>IF(H128="NO","FAIL - NO ACCEPTED SOURCE CROSS-REFERENCE",IF(LEFT(I128,8)="VERIFIED","PASS - CERTIFICATE VERIFIED",IF(AND(C128="WL-03102",J128&gt;0),"BOARD REVIEW - DOWNSTREAM SKIP USED AMENDMENT","REGISTER REFERENCE ONLY - RETRIEVE SUPPORT")))</f>
        <v/>
      </c>
      <c r="L128" s="17" t="inlineStr">
        <is>
          <t>amendment log; two named certificates; downstream skip register</t>
        </is>
      </c>
    </row>
    <row r="129">
      <c r="A129" s="21">
        <f>'Src_Amendments'!A129</f>
        <v/>
      </c>
      <c r="B129" s="21">
        <f>'Src_Amendments'!B129</f>
        <v/>
      </c>
      <c r="C129" s="21">
        <f>'Src_Amendments'!C129</f>
        <v/>
      </c>
      <c r="D129" s="21">
        <f>IFERROR(INDEX('Src_Applicants'!$D$6:$D$2915,MATCH(C129,'Src_Applicants'!$A$6:$A$2915,0))&amp;" "&amp;INDEX('Src_Applicants'!$C$6:$C$2915,MATCH(C129,'Src_Applicants'!$A$6:$A$2915,0)),"NOT FOUND")</f>
        <v/>
      </c>
      <c r="E129" s="21">
        <f>'Src_Amendments'!F129</f>
        <v/>
      </c>
      <c r="F129" s="21">
        <f>'Src_Amendments'!G129</f>
        <v/>
      </c>
      <c r="G129" s="21">
        <f>'Src_Amendments'!I129</f>
        <v/>
      </c>
      <c r="H129" s="21">
        <f>IF(G129="","NO",IF(OR(LEFT(G129,3)="MC-",ISNUMBER(SEARCH("Foldview Marine Services haul-out",G129))),"YES","NO"))</f>
        <v/>
      </c>
      <c r="I129" s="21">
        <f>IF(AND(C129="WL-02401",G129="MC-2024-0091",F129=31.7),"VERIFIED - SUPPLIED SIGNED CERTIFICATE",IF(C129="WL-01893","SUPPLIED CERTIFICATE IS LATER AND DOES NOT SUPPORT THIS ENTRY",IF(C129="WL-03102","YARD SHEET CITED IN SKIP FILE BUT NOT SUPPLIED","DOCUMENT NOT SUPPLIED FOR INDEPENDENT TEST")))</f>
        <v/>
      </c>
      <c r="J129" s="21">
        <f>COUNTIFS('Src_Skips'!$D$6:$D$314,C129,'Src_Skips'!$C$6:$C$314,"&gt;="&amp;B129)</f>
        <v/>
      </c>
      <c r="K129" s="21">
        <f>IF(H129="NO","FAIL - NO ACCEPTED SOURCE CROSS-REFERENCE",IF(LEFT(I129,8)="VERIFIED","PASS - CERTIFICATE VERIFIED",IF(AND(C129="WL-03102",J129&gt;0),"BOARD REVIEW - DOWNSTREAM SKIP USED AMENDMENT","REGISTER REFERENCE ONLY - RETRIEVE SUPPORT")))</f>
        <v/>
      </c>
      <c r="L129" s="21" t="inlineStr">
        <is>
          <t>amendment log; two named certificates; downstream skip register</t>
        </is>
      </c>
    </row>
    <row r="130">
      <c r="A130" s="17">
        <f>'Src_Amendments'!A130</f>
        <v/>
      </c>
      <c r="B130" s="17">
        <f>'Src_Amendments'!B130</f>
        <v/>
      </c>
      <c r="C130" s="17">
        <f>'Src_Amendments'!C130</f>
        <v/>
      </c>
      <c r="D130" s="17">
        <f>IFERROR(INDEX('Src_Applicants'!$D$6:$D$2915,MATCH(C130,'Src_Applicants'!$A$6:$A$2915,0))&amp;" "&amp;INDEX('Src_Applicants'!$C$6:$C$2915,MATCH(C130,'Src_Applicants'!$A$6:$A$2915,0)),"NOT FOUND")</f>
        <v/>
      </c>
      <c r="E130" s="17">
        <f>'Src_Amendments'!F130</f>
        <v/>
      </c>
      <c r="F130" s="17">
        <f>'Src_Amendments'!G130</f>
        <v/>
      </c>
      <c r="G130" s="17">
        <f>'Src_Amendments'!I130</f>
        <v/>
      </c>
      <c r="H130" s="17">
        <f>IF(G130="","NO",IF(OR(LEFT(G130,3)="MC-",ISNUMBER(SEARCH("Foldview Marine Services haul-out",G130))),"YES","NO"))</f>
        <v/>
      </c>
      <c r="I130" s="17">
        <f>IF(AND(C130="WL-02401",G130="MC-2024-0091",F130=31.7),"VERIFIED - SUPPLIED SIGNED CERTIFICATE",IF(C130="WL-01893","SUPPLIED CERTIFICATE IS LATER AND DOES NOT SUPPORT THIS ENTRY",IF(C130="WL-03102","YARD SHEET CITED IN SKIP FILE BUT NOT SUPPLIED","DOCUMENT NOT SUPPLIED FOR INDEPENDENT TEST")))</f>
        <v/>
      </c>
      <c r="J130" s="17">
        <f>COUNTIFS('Src_Skips'!$D$6:$D$314,C130,'Src_Skips'!$C$6:$C$314,"&gt;="&amp;B130)</f>
        <v/>
      </c>
      <c r="K130" s="17">
        <f>IF(H130="NO","FAIL - NO ACCEPTED SOURCE CROSS-REFERENCE",IF(LEFT(I130,8)="VERIFIED","PASS - CERTIFICATE VERIFIED",IF(AND(C130="WL-03102",J130&gt;0),"BOARD REVIEW - DOWNSTREAM SKIP USED AMENDMENT","REGISTER REFERENCE ONLY - RETRIEVE SUPPORT")))</f>
        <v/>
      </c>
      <c r="L130" s="17" t="inlineStr">
        <is>
          <t>amendment log; two named certificates; downstream skip register</t>
        </is>
      </c>
    </row>
    <row r="131">
      <c r="A131" s="21">
        <f>'Src_Amendments'!A131</f>
        <v/>
      </c>
      <c r="B131" s="21">
        <f>'Src_Amendments'!B131</f>
        <v/>
      </c>
      <c r="C131" s="21">
        <f>'Src_Amendments'!C131</f>
        <v/>
      </c>
      <c r="D131" s="21">
        <f>IFERROR(INDEX('Src_Applicants'!$D$6:$D$2915,MATCH(C131,'Src_Applicants'!$A$6:$A$2915,0))&amp;" "&amp;INDEX('Src_Applicants'!$C$6:$C$2915,MATCH(C131,'Src_Applicants'!$A$6:$A$2915,0)),"NOT FOUND")</f>
        <v/>
      </c>
      <c r="E131" s="21">
        <f>'Src_Amendments'!F131</f>
        <v/>
      </c>
      <c r="F131" s="21">
        <f>'Src_Amendments'!G131</f>
        <v/>
      </c>
      <c r="G131" s="21">
        <f>'Src_Amendments'!I131</f>
        <v/>
      </c>
      <c r="H131" s="21">
        <f>IF(G131="","NO",IF(OR(LEFT(G131,3)="MC-",ISNUMBER(SEARCH("Foldview Marine Services haul-out",G131))),"YES","NO"))</f>
        <v/>
      </c>
      <c r="I131" s="21">
        <f>IF(AND(C131="WL-02401",G131="MC-2024-0091",F131=31.7),"VERIFIED - SUPPLIED SIGNED CERTIFICATE",IF(C131="WL-01893","SUPPLIED CERTIFICATE IS LATER AND DOES NOT SUPPORT THIS ENTRY",IF(C131="WL-03102","YARD SHEET CITED IN SKIP FILE BUT NOT SUPPLIED","DOCUMENT NOT SUPPLIED FOR INDEPENDENT TEST")))</f>
        <v/>
      </c>
      <c r="J131" s="21">
        <f>COUNTIFS('Src_Skips'!$D$6:$D$314,C131,'Src_Skips'!$C$6:$C$314,"&gt;="&amp;B131)</f>
        <v/>
      </c>
      <c r="K131" s="21">
        <f>IF(H131="NO","FAIL - NO ACCEPTED SOURCE CROSS-REFERENCE",IF(LEFT(I131,8)="VERIFIED","PASS - CERTIFICATE VERIFIED",IF(AND(C131="WL-03102",J131&gt;0),"BOARD REVIEW - DOWNSTREAM SKIP USED AMENDMENT","REGISTER REFERENCE ONLY - RETRIEVE SUPPORT")))</f>
        <v/>
      </c>
      <c r="L131" s="21" t="inlineStr">
        <is>
          <t>amendment log; two named certificates; downstream skip register</t>
        </is>
      </c>
    </row>
    <row r="132">
      <c r="A132" s="17">
        <f>'Src_Amendments'!A132</f>
        <v/>
      </c>
      <c r="B132" s="17">
        <f>'Src_Amendments'!B132</f>
        <v/>
      </c>
      <c r="C132" s="17">
        <f>'Src_Amendments'!C132</f>
        <v/>
      </c>
      <c r="D132" s="17">
        <f>IFERROR(INDEX('Src_Applicants'!$D$6:$D$2915,MATCH(C132,'Src_Applicants'!$A$6:$A$2915,0))&amp;" "&amp;INDEX('Src_Applicants'!$C$6:$C$2915,MATCH(C132,'Src_Applicants'!$A$6:$A$2915,0)),"NOT FOUND")</f>
        <v/>
      </c>
      <c r="E132" s="17">
        <f>'Src_Amendments'!F132</f>
        <v/>
      </c>
      <c r="F132" s="17">
        <f>'Src_Amendments'!G132</f>
        <v/>
      </c>
      <c r="G132" s="17">
        <f>'Src_Amendments'!I132</f>
        <v/>
      </c>
      <c r="H132" s="17">
        <f>IF(G132="","NO",IF(OR(LEFT(G132,3)="MC-",ISNUMBER(SEARCH("Foldview Marine Services haul-out",G132))),"YES","NO"))</f>
        <v/>
      </c>
      <c r="I132" s="17">
        <f>IF(AND(C132="WL-02401",G132="MC-2024-0091",F132=31.7),"VERIFIED - SUPPLIED SIGNED CERTIFICATE",IF(C132="WL-01893","SUPPLIED CERTIFICATE IS LATER AND DOES NOT SUPPORT THIS ENTRY",IF(C132="WL-03102","YARD SHEET CITED IN SKIP FILE BUT NOT SUPPLIED","DOCUMENT NOT SUPPLIED FOR INDEPENDENT TEST")))</f>
        <v/>
      </c>
      <c r="J132" s="17">
        <f>COUNTIFS('Src_Skips'!$D$6:$D$314,C132,'Src_Skips'!$C$6:$C$314,"&gt;="&amp;B132)</f>
        <v/>
      </c>
      <c r="K132" s="17">
        <f>IF(H132="NO","FAIL - NO ACCEPTED SOURCE CROSS-REFERENCE",IF(LEFT(I132,8)="VERIFIED","PASS - CERTIFICATE VERIFIED",IF(AND(C132="WL-03102",J132&gt;0),"BOARD REVIEW - DOWNSTREAM SKIP USED AMENDMENT","REGISTER REFERENCE ONLY - RETRIEVE SUPPORT")))</f>
        <v/>
      </c>
      <c r="L132" s="17" t="inlineStr">
        <is>
          <t>amendment log; two named certificates; downstream skip register</t>
        </is>
      </c>
    </row>
    <row r="133">
      <c r="A133" s="21">
        <f>'Src_Amendments'!A133</f>
        <v/>
      </c>
      <c r="B133" s="21">
        <f>'Src_Amendments'!B133</f>
        <v/>
      </c>
      <c r="C133" s="21">
        <f>'Src_Amendments'!C133</f>
        <v/>
      </c>
      <c r="D133" s="21">
        <f>IFERROR(INDEX('Src_Applicants'!$D$6:$D$2915,MATCH(C133,'Src_Applicants'!$A$6:$A$2915,0))&amp;" "&amp;INDEX('Src_Applicants'!$C$6:$C$2915,MATCH(C133,'Src_Applicants'!$A$6:$A$2915,0)),"NOT FOUND")</f>
        <v/>
      </c>
      <c r="E133" s="21">
        <f>'Src_Amendments'!F133</f>
        <v/>
      </c>
      <c r="F133" s="21">
        <f>'Src_Amendments'!G133</f>
        <v/>
      </c>
      <c r="G133" s="21">
        <f>'Src_Amendments'!I133</f>
        <v/>
      </c>
      <c r="H133" s="21">
        <f>IF(G133="","NO",IF(OR(LEFT(G133,3)="MC-",ISNUMBER(SEARCH("Foldview Marine Services haul-out",G133))),"YES","NO"))</f>
        <v/>
      </c>
      <c r="I133" s="21">
        <f>IF(AND(C133="WL-02401",G133="MC-2024-0091",F133=31.7),"VERIFIED - SUPPLIED SIGNED CERTIFICATE",IF(C133="WL-01893","SUPPLIED CERTIFICATE IS LATER AND DOES NOT SUPPORT THIS ENTRY",IF(C133="WL-03102","YARD SHEET CITED IN SKIP FILE BUT NOT SUPPLIED","DOCUMENT NOT SUPPLIED FOR INDEPENDENT TEST")))</f>
        <v/>
      </c>
      <c r="J133" s="21">
        <f>COUNTIFS('Src_Skips'!$D$6:$D$314,C133,'Src_Skips'!$C$6:$C$314,"&gt;="&amp;B133)</f>
        <v/>
      </c>
      <c r="K133" s="21">
        <f>IF(H133="NO","FAIL - NO ACCEPTED SOURCE CROSS-REFERENCE",IF(LEFT(I133,8)="VERIFIED","PASS - CERTIFICATE VERIFIED",IF(AND(C133="WL-03102",J133&gt;0),"BOARD REVIEW - DOWNSTREAM SKIP USED AMENDMENT","REGISTER REFERENCE ONLY - RETRIEVE SUPPORT")))</f>
        <v/>
      </c>
      <c r="L133" s="21" t="inlineStr">
        <is>
          <t>amendment log; two named certificates; downstream skip register</t>
        </is>
      </c>
    </row>
    <row r="134">
      <c r="A134" s="17">
        <f>'Src_Amendments'!A134</f>
        <v/>
      </c>
      <c r="B134" s="17">
        <f>'Src_Amendments'!B134</f>
        <v/>
      </c>
      <c r="C134" s="17">
        <f>'Src_Amendments'!C134</f>
        <v/>
      </c>
      <c r="D134" s="17">
        <f>IFERROR(INDEX('Src_Applicants'!$D$6:$D$2915,MATCH(C134,'Src_Applicants'!$A$6:$A$2915,0))&amp;" "&amp;INDEX('Src_Applicants'!$C$6:$C$2915,MATCH(C134,'Src_Applicants'!$A$6:$A$2915,0)),"NOT FOUND")</f>
        <v/>
      </c>
      <c r="E134" s="17">
        <f>'Src_Amendments'!F134</f>
        <v/>
      </c>
      <c r="F134" s="17">
        <f>'Src_Amendments'!G134</f>
        <v/>
      </c>
      <c r="G134" s="17">
        <f>'Src_Amendments'!I134</f>
        <v/>
      </c>
      <c r="H134" s="17">
        <f>IF(G134="","NO",IF(OR(LEFT(G134,3)="MC-",ISNUMBER(SEARCH("Foldview Marine Services haul-out",G134))),"YES","NO"))</f>
        <v/>
      </c>
      <c r="I134" s="17">
        <f>IF(AND(C134="WL-02401",G134="MC-2024-0091",F134=31.7),"VERIFIED - SUPPLIED SIGNED CERTIFICATE",IF(C134="WL-01893","SUPPLIED CERTIFICATE IS LATER AND DOES NOT SUPPORT THIS ENTRY",IF(C134="WL-03102","YARD SHEET CITED IN SKIP FILE BUT NOT SUPPLIED","DOCUMENT NOT SUPPLIED FOR INDEPENDENT TEST")))</f>
        <v/>
      </c>
      <c r="J134" s="17">
        <f>COUNTIFS('Src_Skips'!$D$6:$D$314,C134,'Src_Skips'!$C$6:$C$314,"&gt;="&amp;B134)</f>
        <v/>
      </c>
      <c r="K134" s="17">
        <f>IF(H134="NO","FAIL - NO ACCEPTED SOURCE CROSS-REFERENCE",IF(LEFT(I134,8)="VERIFIED","PASS - CERTIFICATE VERIFIED",IF(AND(C134="WL-03102",J134&gt;0),"BOARD REVIEW - DOWNSTREAM SKIP USED AMENDMENT","REGISTER REFERENCE ONLY - RETRIEVE SUPPORT")))</f>
        <v/>
      </c>
      <c r="L134" s="17" t="inlineStr">
        <is>
          <t>amendment log; two named certificates; downstream skip register</t>
        </is>
      </c>
    </row>
    <row r="135">
      <c r="A135" s="21">
        <f>'Src_Amendments'!A135</f>
        <v/>
      </c>
      <c r="B135" s="21">
        <f>'Src_Amendments'!B135</f>
        <v/>
      </c>
      <c r="C135" s="21">
        <f>'Src_Amendments'!C135</f>
        <v/>
      </c>
      <c r="D135" s="21">
        <f>IFERROR(INDEX('Src_Applicants'!$D$6:$D$2915,MATCH(C135,'Src_Applicants'!$A$6:$A$2915,0))&amp;" "&amp;INDEX('Src_Applicants'!$C$6:$C$2915,MATCH(C135,'Src_Applicants'!$A$6:$A$2915,0)),"NOT FOUND")</f>
        <v/>
      </c>
      <c r="E135" s="21">
        <f>'Src_Amendments'!F135</f>
        <v/>
      </c>
      <c r="F135" s="21">
        <f>'Src_Amendments'!G135</f>
        <v/>
      </c>
      <c r="G135" s="21">
        <f>'Src_Amendments'!I135</f>
        <v/>
      </c>
      <c r="H135" s="21">
        <f>IF(G135="","NO",IF(OR(LEFT(G135,3)="MC-",ISNUMBER(SEARCH("Foldview Marine Services haul-out",G135))),"YES","NO"))</f>
        <v/>
      </c>
      <c r="I135" s="21">
        <f>IF(AND(C135="WL-02401",G135="MC-2024-0091",F135=31.7),"VERIFIED - SUPPLIED SIGNED CERTIFICATE",IF(C135="WL-01893","SUPPLIED CERTIFICATE IS LATER AND DOES NOT SUPPORT THIS ENTRY",IF(C135="WL-03102","YARD SHEET CITED IN SKIP FILE BUT NOT SUPPLIED","DOCUMENT NOT SUPPLIED FOR INDEPENDENT TEST")))</f>
        <v/>
      </c>
      <c r="J135" s="21">
        <f>COUNTIFS('Src_Skips'!$D$6:$D$314,C135,'Src_Skips'!$C$6:$C$314,"&gt;="&amp;B135)</f>
        <v/>
      </c>
      <c r="K135" s="21">
        <f>IF(H135="NO","FAIL - NO ACCEPTED SOURCE CROSS-REFERENCE",IF(LEFT(I135,8)="VERIFIED","PASS - CERTIFICATE VERIFIED",IF(AND(C135="WL-03102",J135&gt;0),"BOARD REVIEW - DOWNSTREAM SKIP USED AMENDMENT","REGISTER REFERENCE ONLY - RETRIEVE SUPPORT")))</f>
        <v/>
      </c>
      <c r="L135" s="21" t="inlineStr">
        <is>
          <t>amendment log; two named certificates; downstream skip register</t>
        </is>
      </c>
    </row>
    <row r="136">
      <c r="A136" s="17">
        <f>'Src_Amendments'!A136</f>
        <v/>
      </c>
      <c r="B136" s="17">
        <f>'Src_Amendments'!B136</f>
        <v/>
      </c>
      <c r="C136" s="17">
        <f>'Src_Amendments'!C136</f>
        <v/>
      </c>
      <c r="D136" s="17">
        <f>IFERROR(INDEX('Src_Applicants'!$D$6:$D$2915,MATCH(C136,'Src_Applicants'!$A$6:$A$2915,0))&amp;" "&amp;INDEX('Src_Applicants'!$C$6:$C$2915,MATCH(C136,'Src_Applicants'!$A$6:$A$2915,0)),"NOT FOUND")</f>
        <v/>
      </c>
      <c r="E136" s="17">
        <f>'Src_Amendments'!F136</f>
        <v/>
      </c>
      <c r="F136" s="17">
        <f>'Src_Amendments'!G136</f>
        <v/>
      </c>
      <c r="G136" s="17">
        <f>'Src_Amendments'!I136</f>
        <v/>
      </c>
      <c r="H136" s="17">
        <f>IF(G136="","NO",IF(OR(LEFT(G136,3)="MC-",ISNUMBER(SEARCH("Foldview Marine Services haul-out",G136))),"YES","NO"))</f>
        <v/>
      </c>
      <c r="I136" s="17">
        <f>IF(AND(C136="WL-02401",G136="MC-2024-0091",F136=31.7),"VERIFIED - SUPPLIED SIGNED CERTIFICATE",IF(C136="WL-01893","SUPPLIED CERTIFICATE IS LATER AND DOES NOT SUPPORT THIS ENTRY",IF(C136="WL-03102","YARD SHEET CITED IN SKIP FILE BUT NOT SUPPLIED","DOCUMENT NOT SUPPLIED FOR INDEPENDENT TEST")))</f>
        <v/>
      </c>
      <c r="J136" s="17">
        <f>COUNTIFS('Src_Skips'!$D$6:$D$314,C136,'Src_Skips'!$C$6:$C$314,"&gt;="&amp;B136)</f>
        <v/>
      </c>
      <c r="K136" s="17">
        <f>IF(H136="NO","FAIL - NO ACCEPTED SOURCE CROSS-REFERENCE",IF(LEFT(I136,8)="VERIFIED","PASS - CERTIFICATE VERIFIED",IF(AND(C136="WL-03102",J136&gt;0),"BOARD REVIEW - DOWNSTREAM SKIP USED AMENDMENT","REGISTER REFERENCE ONLY - RETRIEVE SUPPORT")))</f>
        <v/>
      </c>
      <c r="L136" s="17" t="inlineStr">
        <is>
          <t>amendment log; two named certificates; downstream skip register</t>
        </is>
      </c>
    </row>
    <row r="137">
      <c r="A137" s="21">
        <f>'Src_Amendments'!A137</f>
        <v/>
      </c>
      <c r="B137" s="21">
        <f>'Src_Amendments'!B137</f>
        <v/>
      </c>
      <c r="C137" s="21">
        <f>'Src_Amendments'!C137</f>
        <v/>
      </c>
      <c r="D137" s="21">
        <f>IFERROR(INDEX('Src_Applicants'!$D$6:$D$2915,MATCH(C137,'Src_Applicants'!$A$6:$A$2915,0))&amp;" "&amp;INDEX('Src_Applicants'!$C$6:$C$2915,MATCH(C137,'Src_Applicants'!$A$6:$A$2915,0)),"NOT FOUND")</f>
        <v/>
      </c>
      <c r="E137" s="21">
        <f>'Src_Amendments'!F137</f>
        <v/>
      </c>
      <c r="F137" s="21">
        <f>'Src_Amendments'!G137</f>
        <v/>
      </c>
      <c r="G137" s="21">
        <f>'Src_Amendments'!I137</f>
        <v/>
      </c>
      <c r="H137" s="21">
        <f>IF(G137="","NO",IF(OR(LEFT(G137,3)="MC-",ISNUMBER(SEARCH("Foldview Marine Services haul-out",G137))),"YES","NO"))</f>
        <v/>
      </c>
      <c r="I137" s="21">
        <f>IF(AND(C137="WL-02401",G137="MC-2024-0091",F137=31.7),"VERIFIED - SUPPLIED SIGNED CERTIFICATE",IF(C137="WL-01893","SUPPLIED CERTIFICATE IS LATER AND DOES NOT SUPPORT THIS ENTRY",IF(C137="WL-03102","YARD SHEET CITED IN SKIP FILE BUT NOT SUPPLIED","DOCUMENT NOT SUPPLIED FOR INDEPENDENT TEST")))</f>
        <v/>
      </c>
      <c r="J137" s="21">
        <f>COUNTIFS('Src_Skips'!$D$6:$D$314,C137,'Src_Skips'!$C$6:$C$314,"&gt;="&amp;B137)</f>
        <v/>
      </c>
      <c r="K137" s="21">
        <f>IF(H137="NO","FAIL - NO ACCEPTED SOURCE CROSS-REFERENCE",IF(LEFT(I137,8)="VERIFIED","PASS - CERTIFICATE VERIFIED",IF(AND(C137="WL-03102",J137&gt;0),"BOARD REVIEW - DOWNSTREAM SKIP USED AMENDMENT","REGISTER REFERENCE ONLY - RETRIEVE SUPPORT")))</f>
        <v/>
      </c>
      <c r="L137" s="21" t="inlineStr">
        <is>
          <t>amendment log; two named certificates; downstream skip register</t>
        </is>
      </c>
    </row>
    <row r="138">
      <c r="A138" s="17">
        <f>'Src_Amendments'!A138</f>
        <v/>
      </c>
      <c r="B138" s="17">
        <f>'Src_Amendments'!B138</f>
        <v/>
      </c>
      <c r="C138" s="17">
        <f>'Src_Amendments'!C138</f>
        <v/>
      </c>
      <c r="D138" s="17">
        <f>IFERROR(INDEX('Src_Applicants'!$D$6:$D$2915,MATCH(C138,'Src_Applicants'!$A$6:$A$2915,0))&amp;" "&amp;INDEX('Src_Applicants'!$C$6:$C$2915,MATCH(C138,'Src_Applicants'!$A$6:$A$2915,0)),"NOT FOUND")</f>
        <v/>
      </c>
      <c r="E138" s="17">
        <f>'Src_Amendments'!F138</f>
        <v/>
      </c>
      <c r="F138" s="17">
        <f>'Src_Amendments'!G138</f>
        <v/>
      </c>
      <c r="G138" s="17">
        <f>'Src_Amendments'!I138</f>
        <v/>
      </c>
      <c r="H138" s="17">
        <f>IF(G138="","NO",IF(OR(LEFT(G138,3)="MC-",ISNUMBER(SEARCH("Foldview Marine Services haul-out",G138))),"YES","NO"))</f>
        <v/>
      </c>
      <c r="I138" s="17">
        <f>IF(AND(C138="WL-02401",G138="MC-2024-0091",F138=31.7),"VERIFIED - SUPPLIED SIGNED CERTIFICATE",IF(C138="WL-01893","SUPPLIED CERTIFICATE IS LATER AND DOES NOT SUPPORT THIS ENTRY",IF(C138="WL-03102","YARD SHEET CITED IN SKIP FILE BUT NOT SUPPLIED","DOCUMENT NOT SUPPLIED FOR INDEPENDENT TEST")))</f>
        <v/>
      </c>
      <c r="J138" s="17">
        <f>COUNTIFS('Src_Skips'!$D$6:$D$314,C138,'Src_Skips'!$C$6:$C$314,"&gt;="&amp;B138)</f>
        <v/>
      </c>
      <c r="K138" s="17">
        <f>IF(H138="NO","FAIL - NO ACCEPTED SOURCE CROSS-REFERENCE",IF(LEFT(I138,8)="VERIFIED","PASS - CERTIFICATE VERIFIED",IF(AND(C138="WL-03102",J138&gt;0),"BOARD REVIEW - DOWNSTREAM SKIP USED AMENDMENT","REGISTER REFERENCE ONLY - RETRIEVE SUPPORT")))</f>
        <v/>
      </c>
      <c r="L138" s="17" t="inlineStr">
        <is>
          <t>amendment log; two named certificates; downstream skip register</t>
        </is>
      </c>
    </row>
    <row r="139">
      <c r="A139" s="21">
        <f>'Src_Amendments'!A139</f>
        <v/>
      </c>
      <c r="B139" s="21">
        <f>'Src_Amendments'!B139</f>
        <v/>
      </c>
      <c r="C139" s="21">
        <f>'Src_Amendments'!C139</f>
        <v/>
      </c>
      <c r="D139" s="21">
        <f>IFERROR(INDEX('Src_Applicants'!$D$6:$D$2915,MATCH(C139,'Src_Applicants'!$A$6:$A$2915,0))&amp;" "&amp;INDEX('Src_Applicants'!$C$6:$C$2915,MATCH(C139,'Src_Applicants'!$A$6:$A$2915,0)),"NOT FOUND")</f>
        <v/>
      </c>
      <c r="E139" s="21">
        <f>'Src_Amendments'!F139</f>
        <v/>
      </c>
      <c r="F139" s="21">
        <f>'Src_Amendments'!G139</f>
        <v/>
      </c>
      <c r="G139" s="21">
        <f>'Src_Amendments'!I139</f>
        <v/>
      </c>
      <c r="H139" s="21">
        <f>IF(G139="","NO",IF(OR(LEFT(G139,3)="MC-",ISNUMBER(SEARCH("Foldview Marine Services haul-out",G139))),"YES","NO"))</f>
        <v/>
      </c>
      <c r="I139" s="21">
        <f>IF(AND(C139="WL-02401",G139="MC-2024-0091",F139=31.7),"VERIFIED - SUPPLIED SIGNED CERTIFICATE",IF(C139="WL-01893","SUPPLIED CERTIFICATE IS LATER AND DOES NOT SUPPORT THIS ENTRY",IF(C139="WL-03102","YARD SHEET CITED IN SKIP FILE BUT NOT SUPPLIED","DOCUMENT NOT SUPPLIED FOR INDEPENDENT TEST")))</f>
        <v/>
      </c>
      <c r="J139" s="21">
        <f>COUNTIFS('Src_Skips'!$D$6:$D$314,C139,'Src_Skips'!$C$6:$C$314,"&gt;="&amp;B139)</f>
        <v/>
      </c>
      <c r="K139" s="21">
        <f>IF(H139="NO","FAIL - NO ACCEPTED SOURCE CROSS-REFERENCE",IF(LEFT(I139,8)="VERIFIED","PASS - CERTIFICATE VERIFIED",IF(AND(C139="WL-03102",J139&gt;0),"BOARD REVIEW - DOWNSTREAM SKIP USED AMENDMENT","REGISTER REFERENCE ONLY - RETRIEVE SUPPORT")))</f>
        <v/>
      </c>
      <c r="L139" s="21" t="inlineStr">
        <is>
          <t>amendment log; two named certificates; downstream skip register</t>
        </is>
      </c>
    </row>
    <row r="140">
      <c r="A140" s="17">
        <f>'Src_Amendments'!A140</f>
        <v/>
      </c>
      <c r="B140" s="17">
        <f>'Src_Amendments'!B140</f>
        <v/>
      </c>
      <c r="C140" s="17">
        <f>'Src_Amendments'!C140</f>
        <v/>
      </c>
      <c r="D140" s="17">
        <f>IFERROR(INDEX('Src_Applicants'!$D$6:$D$2915,MATCH(C140,'Src_Applicants'!$A$6:$A$2915,0))&amp;" "&amp;INDEX('Src_Applicants'!$C$6:$C$2915,MATCH(C140,'Src_Applicants'!$A$6:$A$2915,0)),"NOT FOUND")</f>
        <v/>
      </c>
      <c r="E140" s="17">
        <f>'Src_Amendments'!F140</f>
        <v/>
      </c>
      <c r="F140" s="17">
        <f>'Src_Amendments'!G140</f>
        <v/>
      </c>
      <c r="G140" s="17">
        <f>'Src_Amendments'!I140</f>
        <v/>
      </c>
      <c r="H140" s="17">
        <f>IF(G140="","NO",IF(OR(LEFT(G140,3)="MC-",ISNUMBER(SEARCH("Foldview Marine Services haul-out",G140))),"YES","NO"))</f>
        <v/>
      </c>
      <c r="I140" s="17">
        <f>IF(AND(C140="WL-02401",G140="MC-2024-0091",F140=31.7),"VERIFIED - SUPPLIED SIGNED CERTIFICATE",IF(C140="WL-01893","SUPPLIED CERTIFICATE IS LATER AND DOES NOT SUPPORT THIS ENTRY",IF(C140="WL-03102","YARD SHEET CITED IN SKIP FILE BUT NOT SUPPLIED","DOCUMENT NOT SUPPLIED FOR INDEPENDENT TEST")))</f>
        <v/>
      </c>
      <c r="J140" s="17">
        <f>COUNTIFS('Src_Skips'!$D$6:$D$314,C140,'Src_Skips'!$C$6:$C$314,"&gt;="&amp;B140)</f>
        <v/>
      </c>
      <c r="K140" s="17">
        <f>IF(H140="NO","FAIL - NO ACCEPTED SOURCE CROSS-REFERENCE",IF(LEFT(I140,8)="VERIFIED","PASS - CERTIFICATE VERIFIED",IF(AND(C140="WL-03102",J140&gt;0),"BOARD REVIEW - DOWNSTREAM SKIP USED AMENDMENT","REGISTER REFERENCE ONLY - RETRIEVE SUPPORT")))</f>
        <v/>
      </c>
      <c r="L140" s="17" t="inlineStr">
        <is>
          <t>amendment log; two named certificates; downstream skip register</t>
        </is>
      </c>
    </row>
    <row r="141">
      <c r="A141" s="21">
        <f>'Src_Amendments'!A141</f>
        <v/>
      </c>
      <c r="B141" s="21">
        <f>'Src_Amendments'!B141</f>
        <v/>
      </c>
      <c r="C141" s="21">
        <f>'Src_Amendments'!C141</f>
        <v/>
      </c>
      <c r="D141" s="21">
        <f>IFERROR(INDEX('Src_Applicants'!$D$6:$D$2915,MATCH(C141,'Src_Applicants'!$A$6:$A$2915,0))&amp;" "&amp;INDEX('Src_Applicants'!$C$6:$C$2915,MATCH(C141,'Src_Applicants'!$A$6:$A$2915,0)),"NOT FOUND")</f>
        <v/>
      </c>
      <c r="E141" s="21">
        <f>'Src_Amendments'!F141</f>
        <v/>
      </c>
      <c r="F141" s="21">
        <f>'Src_Amendments'!G141</f>
        <v/>
      </c>
      <c r="G141" s="21">
        <f>'Src_Amendments'!I141</f>
        <v/>
      </c>
      <c r="H141" s="21">
        <f>IF(G141="","NO",IF(OR(LEFT(G141,3)="MC-",ISNUMBER(SEARCH("Foldview Marine Services haul-out",G141))),"YES","NO"))</f>
        <v/>
      </c>
      <c r="I141" s="21">
        <f>IF(AND(C141="WL-02401",G141="MC-2024-0091",F141=31.7),"VERIFIED - SUPPLIED SIGNED CERTIFICATE",IF(C141="WL-01893","SUPPLIED CERTIFICATE IS LATER AND DOES NOT SUPPORT THIS ENTRY",IF(C141="WL-03102","YARD SHEET CITED IN SKIP FILE BUT NOT SUPPLIED","DOCUMENT NOT SUPPLIED FOR INDEPENDENT TEST")))</f>
        <v/>
      </c>
      <c r="J141" s="21">
        <f>COUNTIFS('Src_Skips'!$D$6:$D$314,C141,'Src_Skips'!$C$6:$C$314,"&gt;="&amp;B141)</f>
        <v/>
      </c>
      <c r="K141" s="21">
        <f>IF(H141="NO","FAIL - NO ACCEPTED SOURCE CROSS-REFERENCE",IF(LEFT(I141,8)="VERIFIED","PASS - CERTIFICATE VERIFIED",IF(AND(C141="WL-03102",J141&gt;0),"BOARD REVIEW - DOWNSTREAM SKIP USED AMENDMENT","REGISTER REFERENCE ONLY - RETRIEVE SUPPORT")))</f>
        <v/>
      </c>
      <c r="L141" s="21" t="inlineStr">
        <is>
          <t>amendment log; two named certificates; downstream skip register</t>
        </is>
      </c>
    </row>
    <row r="142">
      <c r="A142" s="17">
        <f>'Src_Amendments'!A142</f>
        <v/>
      </c>
      <c r="B142" s="17">
        <f>'Src_Amendments'!B142</f>
        <v/>
      </c>
      <c r="C142" s="17">
        <f>'Src_Amendments'!C142</f>
        <v/>
      </c>
      <c r="D142" s="17">
        <f>IFERROR(INDEX('Src_Applicants'!$D$6:$D$2915,MATCH(C142,'Src_Applicants'!$A$6:$A$2915,0))&amp;" "&amp;INDEX('Src_Applicants'!$C$6:$C$2915,MATCH(C142,'Src_Applicants'!$A$6:$A$2915,0)),"NOT FOUND")</f>
        <v/>
      </c>
      <c r="E142" s="17">
        <f>'Src_Amendments'!F142</f>
        <v/>
      </c>
      <c r="F142" s="17">
        <f>'Src_Amendments'!G142</f>
        <v/>
      </c>
      <c r="G142" s="17">
        <f>'Src_Amendments'!I142</f>
        <v/>
      </c>
      <c r="H142" s="17">
        <f>IF(G142="","NO",IF(OR(LEFT(G142,3)="MC-",ISNUMBER(SEARCH("Foldview Marine Services haul-out",G142))),"YES","NO"))</f>
        <v/>
      </c>
      <c r="I142" s="17">
        <f>IF(AND(C142="WL-02401",G142="MC-2024-0091",F142=31.7),"VERIFIED - SUPPLIED SIGNED CERTIFICATE",IF(C142="WL-01893","SUPPLIED CERTIFICATE IS LATER AND DOES NOT SUPPORT THIS ENTRY",IF(C142="WL-03102","YARD SHEET CITED IN SKIP FILE BUT NOT SUPPLIED","DOCUMENT NOT SUPPLIED FOR INDEPENDENT TEST")))</f>
        <v/>
      </c>
      <c r="J142" s="17">
        <f>COUNTIFS('Src_Skips'!$D$6:$D$314,C142,'Src_Skips'!$C$6:$C$314,"&gt;="&amp;B142)</f>
        <v/>
      </c>
      <c r="K142" s="17">
        <f>IF(H142="NO","FAIL - NO ACCEPTED SOURCE CROSS-REFERENCE",IF(LEFT(I142,8)="VERIFIED","PASS - CERTIFICATE VERIFIED",IF(AND(C142="WL-03102",J142&gt;0),"BOARD REVIEW - DOWNSTREAM SKIP USED AMENDMENT","REGISTER REFERENCE ONLY - RETRIEVE SUPPORT")))</f>
        <v/>
      </c>
      <c r="L142" s="17" t="inlineStr">
        <is>
          <t>amendment log; two named certificates; downstream skip register</t>
        </is>
      </c>
    </row>
    <row r="143">
      <c r="A143" s="21">
        <f>'Src_Amendments'!A143</f>
        <v/>
      </c>
      <c r="B143" s="21">
        <f>'Src_Amendments'!B143</f>
        <v/>
      </c>
      <c r="C143" s="21">
        <f>'Src_Amendments'!C143</f>
        <v/>
      </c>
      <c r="D143" s="21">
        <f>IFERROR(INDEX('Src_Applicants'!$D$6:$D$2915,MATCH(C143,'Src_Applicants'!$A$6:$A$2915,0))&amp;" "&amp;INDEX('Src_Applicants'!$C$6:$C$2915,MATCH(C143,'Src_Applicants'!$A$6:$A$2915,0)),"NOT FOUND")</f>
        <v/>
      </c>
      <c r="E143" s="21">
        <f>'Src_Amendments'!F143</f>
        <v/>
      </c>
      <c r="F143" s="21">
        <f>'Src_Amendments'!G143</f>
        <v/>
      </c>
      <c r="G143" s="21">
        <f>'Src_Amendments'!I143</f>
        <v/>
      </c>
      <c r="H143" s="21">
        <f>IF(G143="","NO",IF(OR(LEFT(G143,3)="MC-",ISNUMBER(SEARCH("Foldview Marine Services haul-out",G143))),"YES","NO"))</f>
        <v/>
      </c>
      <c r="I143" s="21">
        <f>IF(AND(C143="WL-02401",G143="MC-2024-0091",F143=31.7),"VERIFIED - SUPPLIED SIGNED CERTIFICATE",IF(C143="WL-01893","SUPPLIED CERTIFICATE IS LATER AND DOES NOT SUPPORT THIS ENTRY",IF(C143="WL-03102","YARD SHEET CITED IN SKIP FILE BUT NOT SUPPLIED","DOCUMENT NOT SUPPLIED FOR INDEPENDENT TEST")))</f>
        <v/>
      </c>
      <c r="J143" s="21">
        <f>COUNTIFS('Src_Skips'!$D$6:$D$314,C143,'Src_Skips'!$C$6:$C$314,"&gt;="&amp;B143)</f>
        <v/>
      </c>
      <c r="K143" s="21">
        <f>IF(H143="NO","FAIL - NO ACCEPTED SOURCE CROSS-REFERENCE",IF(LEFT(I143,8)="VERIFIED","PASS - CERTIFICATE VERIFIED",IF(AND(C143="WL-03102",J143&gt;0),"BOARD REVIEW - DOWNSTREAM SKIP USED AMENDMENT","REGISTER REFERENCE ONLY - RETRIEVE SUPPORT")))</f>
        <v/>
      </c>
      <c r="L143" s="21" t="inlineStr">
        <is>
          <t>amendment log; two named certificates; downstream skip register</t>
        </is>
      </c>
    </row>
    <row r="144">
      <c r="A144" s="17">
        <f>'Src_Amendments'!A144</f>
        <v/>
      </c>
      <c r="B144" s="17">
        <f>'Src_Amendments'!B144</f>
        <v/>
      </c>
      <c r="C144" s="17">
        <f>'Src_Amendments'!C144</f>
        <v/>
      </c>
      <c r="D144" s="17">
        <f>IFERROR(INDEX('Src_Applicants'!$D$6:$D$2915,MATCH(C144,'Src_Applicants'!$A$6:$A$2915,0))&amp;" "&amp;INDEX('Src_Applicants'!$C$6:$C$2915,MATCH(C144,'Src_Applicants'!$A$6:$A$2915,0)),"NOT FOUND")</f>
        <v/>
      </c>
      <c r="E144" s="17">
        <f>'Src_Amendments'!F144</f>
        <v/>
      </c>
      <c r="F144" s="17">
        <f>'Src_Amendments'!G144</f>
        <v/>
      </c>
      <c r="G144" s="17">
        <f>'Src_Amendments'!I144</f>
        <v/>
      </c>
      <c r="H144" s="17">
        <f>IF(G144="","NO",IF(OR(LEFT(G144,3)="MC-",ISNUMBER(SEARCH("Foldview Marine Services haul-out",G144))),"YES","NO"))</f>
        <v/>
      </c>
      <c r="I144" s="17">
        <f>IF(AND(C144="WL-02401",G144="MC-2024-0091",F144=31.7),"VERIFIED - SUPPLIED SIGNED CERTIFICATE",IF(C144="WL-01893","SUPPLIED CERTIFICATE IS LATER AND DOES NOT SUPPORT THIS ENTRY",IF(C144="WL-03102","YARD SHEET CITED IN SKIP FILE BUT NOT SUPPLIED","DOCUMENT NOT SUPPLIED FOR INDEPENDENT TEST")))</f>
        <v/>
      </c>
      <c r="J144" s="17">
        <f>COUNTIFS('Src_Skips'!$D$6:$D$314,C144,'Src_Skips'!$C$6:$C$314,"&gt;="&amp;B144)</f>
        <v/>
      </c>
      <c r="K144" s="17">
        <f>IF(H144="NO","FAIL - NO ACCEPTED SOURCE CROSS-REFERENCE",IF(LEFT(I144,8)="VERIFIED","PASS - CERTIFICATE VERIFIED",IF(AND(C144="WL-03102",J144&gt;0),"BOARD REVIEW - DOWNSTREAM SKIP USED AMENDMENT","REGISTER REFERENCE ONLY - RETRIEVE SUPPORT")))</f>
        <v/>
      </c>
      <c r="L144" s="17" t="inlineStr">
        <is>
          <t>amendment log; two named certificates; downstream skip register</t>
        </is>
      </c>
    </row>
    <row r="145">
      <c r="A145" s="21">
        <f>'Src_Amendments'!A145</f>
        <v/>
      </c>
      <c r="B145" s="21">
        <f>'Src_Amendments'!B145</f>
        <v/>
      </c>
      <c r="C145" s="21">
        <f>'Src_Amendments'!C145</f>
        <v/>
      </c>
      <c r="D145" s="21">
        <f>IFERROR(INDEX('Src_Applicants'!$D$6:$D$2915,MATCH(C145,'Src_Applicants'!$A$6:$A$2915,0))&amp;" "&amp;INDEX('Src_Applicants'!$C$6:$C$2915,MATCH(C145,'Src_Applicants'!$A$6:$A$2915,0)),"NOT FOUND")</f>
        <v/>
      </c>
      <c r="E145" s="21">
        <f>'Src_Amendments'!F145</f>
        <v/>
      </c>
      <c r="F145" s="21">
        <f>'Src_Amendments'!G145</f>
        <v/>
      </c>
      <c r="G145" s="21">
        <f>'Src_Amendments'!I145</f>
        <v/>
      </c>
      <c r="H145" s="21">
        <f>IF(G145="","NO",IF(OR(LEFT(G145,3)="MC-",ISNUMBER(SEARCH("Foldview Marine Services haul-out",G145))),"YES","NO"))</f>
        <v/>
      </c>
      <c r="I145" s="21">
        <f>IF(AND(C145="WL-02401",G145="MC-2024-0091",F145=31.7),"VERIFIED - SUPPLIED SIGNED CERTIFICATE",IF(C145="WL-01893","SUPPLIED CERTIFICATE IS LATER AND DOES NOT SUPPORT THIS ENTRY",IF(C145="WL-03102","YARD SHEET CITED IN SKIP FILE BUT NOT SUPPLIED","DOCUMENT NOT SUPPLIED FOR INDEPENDENT TEST")))</f>
        <v/>
      </c>
      <c r="J145" s="21">
        <f>COUNTIFS('Src_Skips'!$D$6:$D$314,C145,'Src_Skips'!$C$6:$C$314,"&gt;="&amp;B145)</f>
        <v/>
      </c>
      <c r="K145" s="21">
        <f>IF(H145="NO","FAIL - NO ACCEPTED SOURCE CROSS-REFERENCE",IF(LEFT(I145,8)="VERIFIED","PASS - CERTIFICATE VERIFIED",IF(AND(C145="WL-03102",J145&gt;0),"BOARD REVIEW - DOWNSTREAM SKIP USED AMENDMENT","REGISTER REFERENCE ONLY - RETRIEVE SUPPORT")))</f>
        <v/>
      </c>
      <c r="L145" s="21" t="inlineStr">
        <is>
          <t>amendment log; two named certificates; downstream skip register</t>
        </is>
      </c>
    </row>
    <row r="146">
      <c r="A146" s="17">
        <f>'Src_Amendments'!A146</f>
        <v/>
      </c>
      <c r="B146" s="17">
        <f>'Src_Amendments'!B146</f>
        <v/>
      </c>
      <c r="C146" s="17">
        <f>'Src_Amendments'!C146</f>
        <v/>
      </c>
      <c r="D146" s="17">
        <f>IFERROR(INDEX('Src_Applicants'!$D$6:$D$2915,MATCH(C146,'Src_Applicants'!$A$6:$A$2915,0))&amp;" "&amp;INDEX('Src_Applicants'!$C$6:$C$2915,MATCH(C146,'Src_Applicants'!$A$6:$A$2915,0)),"NOT FOUND")</f>
        <v/>
      </c>
      <c r="E146" s="17">
        <f>'Src_Amendments'!F146</f>
        <v/>
      </c>
      <c r="F146" s="17">
        <f>'Src_Amendments'!G146</f>
        <v/>
      </c>
      <c r="G146" s="17">
        <f>'Src_Amendments'!I146</f>
        <v/>
      </c>
      <c r="H146" s="17">
        <f>IF(G146="","NO",IF(OR(LEFT(G146,3)="MC-",ISNUMBER(SEARCH("Foldview Marine Services haul-out",G146))),"YES","NO"))</f>
        <v/>
      </c>
      <c r="I146" s="17">
        <f>IF(AND(C146="WL-02401",G146="MC-2024-0091",F146=31.7),"VERIFIED - SUPPLIED SIGNED CERTIFICATE",IF(C146="WL-01893","SUPPLIED CERTIFICATE IS LATER AND DOES NOT SUPPORT THIS ENTRY",IF(C146="WL-03102","YARD SHEET CITED IN SKIP FILE BUT NOT SUPPLIED","DOCUMENT NOT SUPPLIED FOR INDEPENDENT TEST")))</f>
        <v/>
      </c>
      <c r="J146" s="17">
        <f>COUNTIFS('Src_Skips'!$D$6:$D$314,C146,'Src_Skips'!$C$6:$C$314,"&gt;="&amp;B146)</f>
        <v/>
      </c>
      <c r="K146" s="17">
        <f>IF(H146="NO","FAIL - NO ACCEPTED SOURCE CROSS-REFERENCE",IF(LEFT(I146,8)="VERIFIED","PASS - CERTIFICATE VERIFIED",IF(AND(C146="WL-03102",J146&gt;0),"BOARD REVIEW - DOWNSTREAM SKIP USED AMENDMENT","REGISTER REFERENCE ONLY - RETRIEVE SUPPORT")))</f>
        <v/>
      </c>
      <c r="L146" s="17" t="inlineStr">
        <is>
          <t>amendment log; two named certificates; downstream skip register</t>
        </is>
      </c>
    </row>
    <row r="147">
      <c r="A147" s="21">
        <f>'Src_Amendments'!A147</f>
        <v/>
      </c>
      <c r="B147" s="21">
        <f>'Src_Amendments'!B147</f>
        <v/>
      </c>
      <c r="C147" s="21">
        <f>'Src_Amendments'!C147</f>
        <v/>
      </c>
      <c r="D147" s="21">
        <f>IFERROR(INDEX('Src_Applicants'!$D$6:$D$2915,MATCH(C147,'Src_Applicants'!$A$6:$A$2915,0))&amp;" "&amp;INDEX('Src_Applicants'!$C$6:$C$2915,MATCH(C147,'Src_Applicants'!$A$6:$A$2915,0)),"NOT FOUND")</f>
        <v/>
      </c>
      <c r="E147" s="21">
        <f>'Src_Amendments'!F147</f>
        <v/>
      </c>
      <c r="F147" s="21">
        <f>'Src_Amendments'!G147</f>
        <v/>
      </c>
      <c r="G147" s="21">
        <f>'Src_Amendments'!I147</f>
        <v/>
      </c>
      <c r="H147" s="21">
        <f>IF(G147="","NO",IF(OR(LEFT(G147,3)="MC-",ISNUMBER(SEARCH("Foldview Marine Services haul-out",G147))),"YES","NO"))</f>
        <v/>
      </c>
      <c r="I147" s="21">
        <f>IF(AND(C147="WL-02401",G147="MC-2024-0091",F147=31.7),"VERIFIED - SUPPLIED SIGNED CERTIFICATE",IF(C147="WL-01893","SUPPLIED CERTIFICATE IS LATER AND DOES NOT SUPPORT THIS ENTRY",IF(C147="WL-03102","YARD SHEET CITED IN SKIP FILE BUT NOT SUPPLIED","DOCUMENT NOT SUPPLIED FOR INDEPENDENT TEST")))</f>
        <v/>
      </c>
      <c r="J147" s="21">
        <f>COUNTIFS('Src_Skips'!$D$6:$D$314,C147,'Src_Skips'!$C$6:$C$314,"&gt;="&amp;B147)</f>
        <v/>
      </c>
      <c r="K147" s="21">
        <f>IF(H147="NO","FAIL - NO ACCEPTED SOURCE CROSS-REFERENCE",IF(LEFT(I147,8)="VERIFIED","PASS - CERTIFICATE VERIFIED",IF(AND(C147="WL-03102",J147&gt;0),"BOARD REVIEW - DOWNSTREAM SKIP USED AMENDMENT","REGISTER REFERENCE ONLY - RETRIEVE SUPPORT")))</f>
        <v/>
      </c>
      <c r="L147" s="21" t="inlineStr">
        <is>
          <t>amendment log; two named certificates; downstream skip register</t>
        </is>
      </c>
    </row>
    <row r="148">
      <c r="A148" s="17">
        <f>'Src_Amendments'!A148</f>
        <v/>
      </c>
      <c r="B148" s="17">
        <f>'Src_Amendments'!B148</f>
        <v/>
      </c>
      <c r="C148" s="17">
        <f>'Src_Amendments'!C148</f>
        <v/>
      </c>
      <c r="D148" s="17">
        <f>IFERROR(INDEX('Src_Applicants'!$D$6:$D$2915,MATCH(C148,'Src_Applicants'!$A$6:$A$2915,0))&amp;" "&amp;INDEX('Src_Applicants'!$C$6:$C$2915,MATCH(C148,'Src_Applicants'!$A$6:$A$2915,0)),"NOT FOUND")</f>
        <v/>
      </c>
      <c r="E148" s="17">
        <f>'Src_Amendments'!F148</f>
        <v/>
      </c>
      <c r="F148" s="17">
        <f>'Src_Amendments'!G148</f>
        <v/>
      </c>
      <c r="G148" s="17">
        <f>'Src_Amendments'!I148</f>
        <v/>
      </c>
      <c r="H148" s="17">
        <f>IF(G148="","NO",IF(OR(LEFT(G148,3)="MC-",ISNUMBER(SEARCH("Foldview Marine Services haul-out",G148))),"YES","NO"))</f>
        <v/>
      </c>
      <c r="I148" s="17">
        <f>IF(AND(C148="WL-02401",G148="MC-2024-0091",F148=31.7),"VERIFIED - SUPPLIED SIGNED CERTIFICATE",IF(C148="WL-01893","SUPPLIED CERTIFICATE IS LATER AND DOES NOT SUPPORT THIS ENTRY",IF(C148="WL-03102","YARD SHEET CITED IN SKIP FILE BUT NOT SUPPLIED","DOCUMENT NOT SUPPLIED FOR INDEPENDENT TEST")))</f>
        <v/>
      </c>
      <c r="J148" s="17">
        <f>COUNTIFS('Src_Skips'!$D$6:$D$314,C148,'Src_Skips'!$C$6:$C$314,"&gt;="&amp;B148)</f>
        <v/>
      </c>
      <c r="K148" s="17">
        <f>IF(H148="NO","FAIL - NO ACCEPTED SOURCE CROSS-REFERENCE",IF(LEFT(I148,8)="VERIFIED","PASS - CERTIFICATE VERIFIED",IF(AND(C148="WL-03102",J148&gt;0),"BOARD REVIEW - DOWNSTREAM SKIP USED AMENDMENT","REGISTER REFERENCE ONLY - RETRIEVE SUPPORT")))</f>
        <v/>
      </c>
      <c r="L148" s="17" t="inlineStr">
        <is>
          <t>amendment log; two named certificates; downstream skip register</t>
        </is>
      </c>
    </row>
    <row r="149">
      <c r="A149" s="21">
        <f>'Src_Amendments'!A149</f>
        <v/>
      </c>
      <c r="B149" s="21">
        <f>'Src_Amendments'!B149</f>
        <v/>
      </c>
      <c r="C149" s="21">
        <f>'Src_Amendments'!C149</f>
        <v/>
      </c>
      <c r="D149" s="21">
        <f>IFERROR(INDEX('Src_Applicants'!$D$6:$D$2915,MATCH(C149,'Src_Applicants'!$A$6:$A$2915,0))&amp;" "&amp;INDEX('Src_Applicants'!$C$6:$C$2915,MATCH(C149,'Src_Applicants'!$A$6:$A$2915,0)),"NOT FOUND")</f>
        <v/>
      </c>
      <c r="E149" s="21">
        <f>'Src_Amendments'!F149</f>
        <v/>
      </c>
      <c r="F149" s="21">
        <f>'Src_Amendments'!G149</f>
        <v/>
      </c>
      <c r="G149" s="21">
        <f>'Src_Amendments'!I149</f>
        <v/>
      </c>
      <c r="H149" s="21">
        <f>IF(G149="","NO",IF(OR(LEFT(G149,3)="MC-",ISNUMBER(SEARCH("Foldview Marine Services haul-out",G149))),"YES","NO"))</f>
        <v/>
      </c>
      <c r="I149" s="21">
        <f>IF(AND(C149="WL-02401",G149="MC-2024-0091",F149=31.7),"VERIFIED - SUPPLIED SIGNED CERTIFICATE",IF(C149="WL-01893","SUPPLIED CERTIFICATE IS LATER AND DOES NOT SUPPORT THIS ENTRY",IF(C149="WL-03102","YARD SHEET CITED IN SKIP FILE BUT NOT SUPPLIED","DOCUMENT NOT SUPPLIED FOR INDEPENDENT TEST")))</f>
        <v/>
      </c>
      <c r="J149" s="21">
        <f>COUNTIFS('Src_Skips'!$D$6:$D$314,C149,'Src_Skips'!$C$6:$C$314,"&gt;="&amp;B149)</f>
        <v/>
      </c>
      <c r="K149" s="21">
        <f>IF(H149="NO","FAIL - NO ACCEPTED SOURCE CROSS-REFERENCE",IF(LEFT(I149,8)="VERIFIED","PASS - CERTIFICATE VERIFIED",IF(AND(C149="WL-03102",J149&gt;0),"BOARD REVIEW - DOWNSTREAM SKIP USED AMENDMENT","REGISTER REFERENCE ONLY - RETRIEVE SUPPORT")))</f>
        <v/>
      </c>
      <c r="L149" s="21" t="inlineStr">
        <is>
          <t>amendment log; two named certificates; downstream skip register</t>
        </is>
      </c>
    </row>
    <row r="150">
      <c r="A150" s="17">
        <f>'Src_Amendments'!A150</f>
        <v/>
      </c>
      <c r="B150" s="17">
        <f>'Src_Amendments'!B150</f>
        <v/>
      </c>
      <c r="C150" s="17">
        <f>'Src_Amendments'!C150</f>
        <v/>
      </c>
      <c r="D150" s="17">
        <f>IFERROR(INDEX('Src_Applicants'!$D$6:$D$2915,MATCH(C150,'Src_Applicants'!$A$6:$A$2915,0))&amp;" "&amp;INDEX('Src_Applicants'!$C$6:$C$2915,MATCH(C150,'Src_Applicants'!$A$6:$A$2915,0)),"NOT FOUND")</f>
        <v/>
      </c>
      <c r="E150" s="17">
        <f>'Src_Amendments'!F150</f>
        <v/>
      </c>
      <c r="F150" s="17">
        <f>'Src_Amendments'!G150</f>
        <v/>
      </c>
      <c r="G150" s="17">
        <f>'Src_Amendments'!I150</f>
        <v/>
      </c>
      <c r="H150" s="17">
        <f>IF(G150="","NO",IF(OR(LEFT(G150,3)="MC-",ISNUMBER(SEARCH("Foldview Marine Services haul-out",G150))),"YES","NO"))</f>
        <v/>
      </c>
      <c r="I150" s="17">
        <f>IF(AND(C150="WL-02401",G150="MC-2024-0091",F150=31.7),"VERIFIED - SUPPLIED SIGNED CERTIFICATE",IF(C150="WL-01893","SUPPLIED CERTIFICATE IS LATER AND DOES NOT SUPPORT THIS ENTRY",IF(C150="WL-03102","YARD SHEET CITED IN SKIP FILE BUT NOT SUPPLIED","DOCUMENT NOT SUPPLIED FOR INDEPENDENT TEST")))</f>
        <v/>
      </c>
      <c r="J150" s="17">
        <f>COUNTIFS('Src_Skips'!$D$6:$D$314,C150,'Src_Skips'!$C$6:$C$314,"&gt;="&amp;B150)</f>
        <v/>
      </c>
      <c r="K150" s="17">
        <f>IF(H150="NO","FAIL - NO ACCEPTED SOURCE CROSS-REFERENCE",IF(LEFT(I150,8)="VERIFIED","PASS - CERTIFICATE VERIFIED",IF(AND(C150="WL-03102",J150&gt;0),"BOARD REVIEW - DOWNSTREAM SKIP USED AMENDMENT","REGISTER REFERENCE ONLY - RETRIEVE SUPPORT")))</f>
        <v/>
      </c>
      <c r="L150" s="17" t="inlineStr">
        <is>
          <t>amendment log; two named certificates; downstream skip register</t>
        </is>
      </c>
    </row>
    <row r="151">
      <c r="A151" s="21">
        <f>'Src_Amendments'!A151</f>
        <v/>
      </c>
      <c r="B151" s="21">
        <f>'Src_Amendments'!B151</f>
        <v/>
      </c>
      <c r="C151" s="21">
        <f>'Src_Amendments'!C151</f>
        <v/>
      </c>
      <c r="D151" s="21">
        <f>IFERROR(INDEX('Src_Applicants'!$D$6:$D$2915,MATCH(C151,'Src_Applicants'!$A$6:$A$2915,0))&amp;" "&amp;INDEX('Src_Applicants'!$C$6:$C$2915,MATCH(C151,'Src_Applicants'!$A$6:$A$2915,0)),"NOT FOUND")</f>
        <v/>
      </c>
      <c r="E151" s="21">
        <f>'Src_Amendments'!F151</f>
        <v/>
      </c>
      <c r="F151" s="21">
        <f>'Src_Amendments'!G151</f>
        <v/>
      </c>
      <c r="G151" s="21">
        <f>'Src_Amendments'!I151</f>
        <v/>
      </c>
      <c r="H151" s="21">
        <f>IF(G151="","NO",IF(OR(LEFT(G151,3)="MC-",ISNUMBER(SEARCH("Foldview Marine Services haul-out",G151))),"YES","NO"))</f>
        <v/>
      </c>
      <c r="I151" s="21">
        <f>IF(AND(C151="WL-02401",G151="MC-2024-0091",F151=31.7),"VERIFIED - SUPPLIED SIGNED CERTIFICATE",IF(C151="WL-01893","SUPPLIED CERTIFICATE IS LATER AND DOES NOT SUPPORT THIS ENTRY",IF(C151="WL-03102","YARD SHEET CITED IN SKIP FILE BUT NOT SUPPLIED","DOCUMENT NOT SUPPLIED FOR INDEPENDENT TEST")))</f>
        <v/>
      </c>
      <c r="J151" s="21">
        <f>COUNTIFS('Src_Skips'!$D$6:$D$314,C151,'Src_Skips'!$C$6:$C$314,"&gt;="&amp;B151)</f>
        <v/>
      </c>
      <c r="K151" s="21">
        <f>IF(H151="NO","FAIL - NO ACCEPTED SOURCE CROSS-REFERENCE",IF(LEFT(I151,8)="VERIFIED","PASS - CERTIFICATE VERIFIED",IF(AND(C151="WL-03102",J151&gt;0),"BOARD REVIEW - DOWNSTREAM SKIP USED AMENDMENT","REGISTER REFERENCE ONLY - RETRIEVE SUPPORT")))</f>
        <v/>
      </c>
      <c r="L151" s="21" t="inlineStr">
        <is>
          <t>amendment log; two named certificates; downstream skip register</t>
        </is>
      </c>
    </row>
    <row r="152">
      <c r="A152" s="17">
        <f>'Src_Amendments'!A152</f>
        <v/>
      </c>
      <c r="B152" s="17">
        <f>'Src_Amendments'!B152</f>
        <v/>
      </c>
      <c r="C152" s="17">
        <f>'Src_Amendments'!C152</f>
        <v/>
      </c>
      <c r="D152" s="17">
        <f>IFERROR(INDEX('Src_Applicants'!$D$6:$D$2915,MATCH(C152,'Src_Applicants'!$A$6:$A$2915,0))&amp;" "&amp;INDEX('Src_Applicants'!$C$6:$C$2915,MATCH(C152,'Src_Applicants'!$A$6:$A$2915,0)),"NOT FOUND")</f>
        <v/>
      </c>
      <c r="E152" s="17">
        <f>'Src_Amendments'!F152</f>
        <v/>
      </c>
      <c r="F152" s="17">
        <f>'Src_Amendments'!G152</f>
        <v/>
      </c>
      <c r="G152" s="17">
        <f>'Src_Amendments'!I152</f>
        <v/>
      </c>
      <c r="H152" s="17">
        <f>IF(G152="","NO",IF(OR(LEFT(G152,3)="MC-",ISNUMBER(SEARCH("Foldview Marine Services haul-out",G152))),"YES","NO"))</f>
        <v/>
      </c>
      <c r="I152" s="17">
        <f>IF(AND(C152="WL-02401",G152="MC-2024-0091",F152=31.7),"VERIFIED - SUPPLIED SIGNED CERTIFICATE",IF(C152="WL-01893","SUPPLIED CERTIFICATE IS LATER AND DOES NOT SUPPORT THIS ENTRY",IF(C152="WL-03102","YARD SHEET CITED IN SKIP FILE BUT NOT SUPPLIED","DOCUMENT NOT SUPPLIED FOR INDEPENDENT TEST")))</f>
        <v/>
      </c>
      <c r="J152" s="17">
        <f>COUNTIFS('Src_Skips'!$D$6:$D$314,C152,'Src_Skips'!$C$6:$C$314,"&gt;="&amp;B152)</f>
        <v/>
      </c>
      <c r="K152" s="17">
        <f>IF(H152="NO","FAIL - NO ACCEPTED SOURCE CROSS-REFERENCE",IF(LEFT(I152,8)="VERIFIED","PASS - CERTIFICATE VERIFIED",IF(AND(C152="WL-03102",J152&gt;0),"BOARD REVIEW - DOWNSTREAM SKIP USED AMENDMENT","REGISTER REFERENCE ONLY - RETRIEVE SUPPORT")))</f>
        <v/>
      </c>
      <c r="L152" s="17" t="inlineStr">
        <is>
          <t>amendment log; two named certificates; downstream skip register</t>
        </is>
      </c>
    </row>
    <row r="153">
      <c r="A153" s="21">
        <f>'Src_Amendments'!A153</f>
        <v/>
      </c>
      <c r="B153" s="21">
        <f>'Src_Amendments'!B153</f>
        <v/>
      </c>
      <c r="C153" s="21">
        <f>'Src_Amendments'!C153</f>
        <v/>
      </c>
      <c r="D153" s="21">
        <f>IFERROR(INDEX('Src_Applicants'!$D$6:$D$2915,MATCH(C153,'Src_Applicants'!$A$6:$A$2915,0))&amp;" "&amp;INDEX('Src_Applicants'!$C$6:$C$2915,MATCH(C153,'Src_Applicants'!$A$6:$A$2915,0)),"NOT FOUND")</f>
        <v/>
      </c>
      <c r="E153" s="21">
        <f>'Src_Amendments'!F153</f>
        <v/>
      </c>
      <c r="F153" s="21">
        <f>'Src_Amendments'!G153</f>
        <v/>
      </c>
      <c r="G153" s="21">
        <f>'Src_Amendments'!I153</f>
        <v/>
      </c>
      <c r="H153" s="21">
        <f>IF(G153="","NO",IF(OR(LEFT(G153,3)="MC-",ISNUMBER(SEARCH("Foldview Marine Services haul-out",G153))),"YES","NO"))</f>
        <v/>
      </c>
      <c r="I153" s="21">
        <f>IF(AND(C153="WL-02401",G153="MC-2024-0091",F153=31.7),"VERIFIED - SUPPLIED SIGNED CERTIFICATE",IF(C153="WL-01893","SUPPLIED CERTIFICATE IS LATER AND DOES NOT SUPPORT THIS ENTRY",IF(C153="WL-03102","YARD SHEET CITED IN SKIP FILE BUT NOT SUPPLIED","DOCUMENT NOT SUPPLIED FOR INDEPENDENT TEST")))</f>
        <v/>
      </c>
      <c r="J153" s="21">
        <f>COUNTIFS('Src_Skips'!$D$6:$D$314,C153,'Src_Skips'!$C$6:$C$314,"&gt;="&amp;B153)</f>
        <v/>
      </c>
      <c r="K153" s="21">
        <f>IF(H153="NO","FAIL - NO ACCEPTED SOURCE CROSS-REFERENCE",IF(LEFT(I153,8)="VERIFIED","PASS - CERTIFICATE VERIFIED",IF(AND(C153="WL-03102",J153&gt;0),"BOARD REVIEW - DOWNSTREAM SKIP USED AMENDMENT","REGISTER REFERENCE ONLY - RETRIEVE SUPPORT")))</f>
        <v/>
      </c>
      <c r="L153" s="21" t="inlineStr">
        <is>
          <t>amendment log; two named certificates; downstream skip register</t>
        </is>
      </c>
    </row>
    <row r="154">
      <c r="A154" s="17">
        <f>'Src_Amendments'!A154</f>
        <v/>
      </c>
      <c r="B154" s="17">
        <f>'Src_Amendments'!B154</f>
        <v/>
      </c>
      <c r="C154" s="17">
        <f>'Src_Amendments'!C154</f>
        <v/>
      </c>
      <c r="D154" s="17">
        <f>IFERROR(INDEX('Src_Applicants'!$D$6:$D$2915,MATCH(C154,'Src_Applicants'!$A$6:$A$2915,0))&amp;" "&amp;INDEX('Src_Applicants'!$C$6:$C$2915,MATCH(C154,'Src_Applicants'!$A$6:$A$2915,0)),"NOT FOUND")</f>
        <v/>
      </c>
      <c r="E154" s="17">
        <f>'Src_Amendments'!F154</f>
        <v/>
      </c>
      <c r="F154" s="17">
        <f>'Src_Amendments'!G154</f>
        <v/>
      </c>
      <c r="G154" s="17">
        <f>'Src_Amendments'!I154</f>
        <v/>
      </c>
      <c r="H154" s="17">
        <f>IF(G154="","NO",IF(OR(LEFT(G154,3)="MC-",ISNUMBER(SEARCH("Foldview Marine Services haul-out",G154))),"YES","NO"))</f>
        <v/>
      </c>
      <c r="I154" s="17">
        <f>IF(AND(C154="WL-02401",G154="MC-2024-0091",F154=31.7),"VERIFIED - SUPPLIED SIGNED CERTIFICATE",IF(C154="WL-01893","SUPPLIED CERTIFICATE IS LATER AND DOES NOT SUPPORT THIS ENTRY",IF(C154="WL-03102","YARD SHEET CITED IN SKIP FILE BUT NOT SUPPLIED","DOCUMENT NOT SUPPLIED FOR INDEPENDENT TEST")))</f>
        <v/>
      </c>
      <c r="J154" s="17">
        <f>COUNTIFS('Src_Skips'!$D$6:$D$314,C154,'Src_Skips'!$C$6:$C$314,"&gt;="&amp;B154)</f>
        <v/>
      </c>
      <c r="K154" s="17">
        <f>IF(H154="NO","FAIL - NO ACCEPTED SOURCE CROSS-REFERENCE",IF(LEFT(I154,8)="VERIFIED","PASS - CERTIFICATE VERIFIED",IF(AND(C154="WL-03102",J154&gt;0),"BOARD REVIEW - DOWNSTREAM SKIP USED AMENDMENT","REGISTER REFERENCE ONLY - RETRIEVE SUPPORT")))</f>
        <v/>
      </c>
      <c r="L154" s="17" t="inlineStr">
        <is>
          <t>amendment log; two named certificates; downstream skip register</t>
        </is>
      </c>
    </row>
    <row r="155">
      <c r="A155" s="21">
        <f>'Src_Amendments'!A155</f>
        <v/>
      </c>
      <c r="B155" s="21">
        <f>'Src_Amendments'!B155</f>
        <v/>
      </c>
      <c r="C155" s="21">
        <f>'Src_Amendments'!C155</f>
        <v/>
      </c>
      <c r="D155" s="21">
        <f>IFERROR(INDEX('Src_Applicants'!$D$6:$D$2915,MATCH(C155,'Src_Applicants'!$A$6:$A$2915,0))&amp;" "&amp;INDEX('Src_Applicants'!$C$6:$C$2915,MATCH(C155,'Src_Applicants'!$A$6:$A$2915,0)),"NOT FOUND")</f>
        <v/>
      </c>
      <c r="E155" s="21">
        <f>'Src_Amendments'!F155</f>
        <v/>
      </c>
      <c r="F155" s="21">
        <f>'Src_Amendments'!G155</f>
        <v/>
      </c>
      <c r="G155" s="21">
        <f>'Src_Amendments'!I155</f>
        <v/>
      </c>
      <c r="H155" s="21">
        <f>IF(G155="","NO",IF(OR(LEFT(G155,3)="MC-",ISNUMBER(SEARCH("Foldview Marine Services haul-out",G155))),"YES","NO"))</f>
        <v/>
      </c>
      <c r="I155" s="21">
        <f>IF(AND(C155="WL-02401",G155="MC-2024-0091",F155=31.7),"VERIFIED - SUPPLIED SIGNED CERTIFICATE",IF(C155="WL-01893","SUPPLIED CERTIFICATE IS LATER AND DOES NOT SUPPORT THIS ENTRY",IF(C155="WL-03102","YARD SHEET CITED IN SKIP FILE BUT NOT SUPPLIED","DOCUMENT NOT SUPPLIED FOR INDEPENDENT TEST")))</f>
        <v/>
      </c>
      <c r="J155" s="21">
        <f>COUNTIFS('Src_Skips'!$D$6:$D$314,C155,'Src_Skips'!$C$6:$C$314,"&gt;="&amp;B155)</f>
        <v/>
      </c>
      <c r="K155" s="21">
        <f>IF(H155="NO","FAIL - NO ACCEPTED SOURCE CROSS-REFERENCE",IF(LEFT(I155,8)="VERIFIED","PASS - CERTIFICATE VERIFIED",IF(AND(C155="WL-03102",J155&gt;0),"BOARD REVIEW - DOWNSTREAM SKIP USED AMENDMENT","REGISTER REFERENCE ONLY - RETRIEVE SUPPORT")))</f>
        <v/>
      </c>
      <c r="L155" s="21" t="inlineStr">
        <is>
          <t>amendment log; two named certificates; downstream skip register</t>
        </is>
      </c>
    </row>
    <row r="156">
      <c r="A156" s="17">
        <f>'Src_Amendments'!A156</f>
        <v/>
      </c>
      <c r="B156" s="17">
        <f>'Src_Amendments'!B156</f>
        <v/>
      </c>
      <c r="C156" s="17">
        <f>'Src_Amendments'!C156</f>
        <v/>
      </c>
      <c r="D156" s="17">
        <f>IFERROR(INDEX('Src_Applicants'!$D$6:$D$2915,MATCH(C156,'Src_Applicants'!$A$6:$A$2915,0))&amp;" "&amp;INDEX('Src_Applicants'!$C$6:$C$2915,MATCH(C156,'Src_Applicants'!$A$6:$A$2915,0)),"NOT FOUND")</f>
        <v/>
      </c>
      <c r="E156" s="17">
        <f>'Src_Amendments'!F156</f>
        <v/>
      </c>
      <c r="F156" s="17">
        <f>'Src_Amendments'!G156</f>
        <v/>
      </c>
      <c r="G156" s="17">
        <f>'Src_Amendments'!I156</f>
        <v/>
      </c>
      <c r="H156" s="17">
        <f>IF(G156="","NO",IF(OR(LEFT(G156,3)="MC-",ISNUMBER(SEARCH("Foldview Marine Services haul-out",G156))),"YES","NO"))</f>
        <v/>
      </c>
      <c r="I156" s="17">
        <f>IF(AND(C156="WL-02401",G156="MC-2024-0091",F156=31.7),"VERIFIED - SUPPLIED SIGNED CERTIFICATE",IF(C156="WL-01893","SUPPLIED CERTIFICATE IS LATER AND DOES NOT SUPPORT THIS ENTRY",IF(C156="WL-03102","YARD SHEET CITED IN SKIP FILE BUT NOT SUPPLIED","DOCUMENT NOT SUPPLIED FOR INDEPENDENT TEST")))</f>
        <v/>
      </c>
      <c r="J156" s="17">
        <f>COUNTIFS('Src_Skips'!$D$6:$D$314,C156,'Src_Skips'!$C$6:$C$314,"&gt;="&amp;B156)</f>
        <v/>
      </c>
      <c r="K156" s="17">
        <f>IF(H156="NO","FAIL - NO ACCEPTED SOURCE CROSS-REFERENCE",IF(LEFT(I156,8)="VERIFIED","PASS - CERTIFICATE VERIFIED",IF(AND(C156="WL-03102",J156&gt;0),"BOARD REVIEW - DOWNSTREAM SKIP USED AMENDMENT","REGISTER REFERENCE ONLY - RETRIEVE SUPPORT")))</f>
        <v/>
      </c>
      <c r="L156" s="17" t="inlineStr">
        <is>
          <t>amendment log; two named certificates; downstream skip register</t>
        </is>
      </c>
    </row>
    <row r="157">
      <c r="A157" s="21">
        <f>'Src_Amendments'!A157</f>
        <v/>
      </c>
      <c r="B157" s="21">
        <f>'Src_Amendments'!B157</f>
        <v/>
      </c>
      <c r="C157" s="21">
        <f>'Src_Amendments'!C157</f>
        <v/>
      </c>
      <c r="D157" s="21">
        <f>IFERROR(INDEX('Src_Applicants'!$D$6:$D$2915,MATCH(C157,'Src_Applicants'!$A$6:$A$2915,0))&amp;" "&amp;INDEX('Src_Applicants'!$C$6:$C$2915,MATCH(C157,'Src_Applicants'!$A$6:$A$2915,0)),"NOT FOUND")</f>
        <v/>
      </c>
      <c r="E157" s="21">
        <f>'Src_Amendments'!F157</f>
        <v/>
      </c>
      <c r="F157" s="21">
        <f>'Src_Amendments'!G157</f>
        <v/>
      </c>
      <c r="G157" s="21">
        <f>'Src_Amendments'!I157</f>
        <v/>
      </c>
      <c r="H157" s="21">
        <f>IF(G157="","NO",IF(OR(LEFT(G157,3)="MC-",ISNUMBER(SEARCH("Foldview Marine Services haul-out",G157))),"YES","NO"))</f>
        <v/>
      </c>
      <c r="I157" s="21">
        <f>IF(AND(C157="WL-02401",G157="MC-2024-0091",F157=31.7),"VERIFIED - SUPPLIED SIGNED CERTIFICATE",IF(C157="WL-01893","SUPPLIED CERTIFICATE IS LATER AND DOES NOT SUPPORT THIS ENTRY",IF(C157="WL-03102","YARD SHEET CITED IN SKIP FILE BUT NOT SUPPLIED","DOCUMENT NOT SUPPLIED FOR INDEPENDENT TEST")))</f>
        <v/>
      </c>
      <c r="J157" s="21">
        <f>COUNTIFS('Src_Skips'!$D$6:$D$314,C157,'Src_Skips'!$C$6:$C$314,"&gt;="&amp;B157)</f>
        <v/>
      </c>
      <c r="K157" s="21">
        <f>IF(H157="NO","FAIL - NO ACCEPTED SOURCE CROSS-REFERENCE",IF(LEFT(I157,8)="VERIFIED","PASS - CERTIFICATE VERIFIED",IF(AND(C157="WL-03102",J157&gt;0),"BOARD REVIEW - DOWNSTREAM SKIP USED AMENDMENT","REGISTER REFERENCE ONLY - RETRIEVE SUPPORT")))</f>
        <v/>
      </c>
      <c r="L157" s="21" t="inlineStr">
        <is>
          <t>amendment log; two named certificates; downstream skip register</t>
        </is>
      </c>
    </row>
    <row r="158">
      <c r="A158" s="17">
        <f>'Src_Amendments'!A158</f>
        <v/>
      </c>
      <c r="B158" s="17">
        <f>'Src_Amendments'!B158</f>
        <v/>
      </c>
      <c r="C158" s="17">
        <f>'Src_Amendments'!C158</f>
        <v/>
      </c>
      <c r="D158" s="17">
        <f>IFERROR(INDEX('Src_Applicants'!$D$6:$D$2915,MATCH(C158,'Src_Applicants'!$A$6:$A$2915,0))&amp;" "&amp;INDEX('Src_Applicants'!$C$6:$C$2915,MATCH(C158,'Src_Applicants'!$A$6:$A$2915,0)),"NOT FOUND")</f>
        <v/>
      </c>
      <c r="E158" s="17">
        <f>'Src_Amendments'!F158</f>
        <v/>
      </c>
      <c r="F158" s="17">
        <f>'Src_Amendments'!G158</f>
        <v/>
      </c>
      <c r="G158" s="17">
        <f>'Src_Amendments'!I158</f>
        <v/>
      </c>
      <c r="H158" s="17">
        <f>IF(G158="","NO",IF(OR(LEFT(G158,3)="MC-",ISNUMBER(SEARCH("Foldview Marine Services haul-out",G158))),"YES","NO"))</f>
        <v/>
      </c>
      <c r="I158" s="17">
        <f>IF(AND(C158="WL-02401",G158="MC-2024-0091",F158=31.7),"VERIFIED - SUPPLIED SIGNED CERTIFICATE",IF(C158="WL-01893","SUPPLIED CERTIFICATE IS LATER AND DOES NOT SUPPORT THIS ENTRY",IF(C158="WL-03102","YARD SHEET CITED IN SKIP FILE BUT NOT SUPPLIED","DOCUMENT NOT SUPPLIED FOR INDEPENDENT TEST")))</f>
        <v/>
      </c>
      <c r="J158" s="17">
        <f>COUNTIFS('Src_Skips'!$D$6:$D$314,C158,'Src_Skips'!$C$6:$C$314,"&gt;="&amp;B158)</f>
        <v/>
      </c>
      <c r="K158" s="17">
        <f>IF(H158="NO","FAIL - NO ACCEPTED SOURCE CROSS-REFERENCE",IF(LEFT(I158,8)="VERIFIED","PASS - CERTIFICATE VERIFIED",IF(AND(C158="WL-03102",J158&gt;0),"BOARD REVIEW - DOWNSTREAM SKIP USED AMENDMENT","REGISTER REFERENCE ONLY - RETRIEVE SUPPORT")))</f>
        <v/>
      </c>
      <c r="L158" s="17" t="inlineStr">
        <is>
          <t>amendment log; two named certificates; downstream skip register</t>
        </is>
      </c>
    </row>
    <row r="159">
      <c r="A159" s="21">
        <f>'Src_Amendments'!A159</f>
        <v/>
      </c>
      <c r="B159" s="21">
        <f>'Src_Amendments'!B159</f>
        <v/>
      </c>
      <c r="C159" s="21">
        <f>'Src_Amendments'!C159</f>
        <v/>
      </c>
      <c r="D159" s="21">
        <f>IFERROR(INDEX('Src_Applicants'!$D$6:$D$2915,MATCH(C159,'Src_Applicants'!$A$6:$A$2915,0))&amp;" "&amp;INDEX('Src_Applicants'!$C$6:$C$2915,MATCH(C159,'Src_Applicants'!$A$6:$A$2915,0)),"NOT FOUND")</f>
        <v/>
      </c>
      <c r="E159" s="21">
        <f>'Src_Amendments'!F159</f>
        <v/>
      </c>
      <c r="F159" s="21">
        <f>'Src_Amendments'!G159</f>
        <v/>
      </c>
      <c r="G159" s="21">
        <f>'Src_Amendments'!I159</f>
        <v/>
      </c>
      <c r="H159" s="21">
        <f>IF(G159="","NO",IF(OR(LEFT(G159,3)="MC-",ISNUMBER(SEARCH("Foldview Marine Services haul-out",G159))),"YES","NO"))</f>
        <v/>
      </c>
      <c r="I159" s="21">
        <f>IF(AND(C159="WL-02401",G159="MC-2024-0091",F159=31.7),"VERIFIED - SUPPLIED SIGNED CERTIFICATE",IF(C159="WL-01893","SUPPLIED CERTIFICATE IS LATER AND DOES NOT SUPPORT THIS ENTRY",IF(C159="WL-03102","YARD SHEET CITED IN SKIP FILE BUT NOT SUPPLIED","DOCUMENT NOT SUPPLIED FOR INDEPENDENT TEST")))</f>
        <v/>
      </c>
      <c r="J159" s="21">
        <f>COUNTIFS('Src_Skips'!$D$6:$D$314,C159,'Src_Skips'!$C$6:$C$314,"&gt;="&amp;B159)</f>
        <v/>
      </c>
      <c r="K159" s="21">
        <f>IF(H159="NO","FAIL - NO ACCEPTED SOURCE CROSS-REFERENCE",IF(LEFT(I159,8)="VERIFIED","PASS - CERTIFICATE VERIFIED",IF(AND(C159="WL-03102",J159&gt;0),"BOARD REVIEW - DOWNSTREAM SKIP USED AMENDMENT","REGISTER REFERENCE ONLY - RETRIEVE SUPPORT")))</f>
        <v/>
      </c>
      <c r="L159" s="21" t="inlineStr">
        <is>
          <t>amendment log; two named certificates; downstream skip register</t>
        </is>
      </c>
    </row>
    <row r="160">
      <c r="A160" s="17">
        <f>'Src_Amendments'!A160</f>
        <v/>
      </c>
      <c r="B160" s="17">
        <f>'Src_Amendments'!B160</f>
        <v/>
      </c>
      <c r="C160" s="17">
        <f>'Src_Amendments'!C160</f>
        <v/>
      </c>
      <c r="D160" s="17">
        <f>IFERROR(INDEX('Src_Applicants'!$D$6:$D$2915,MATCH(C160,'Src_Applicants'!$A$6:$A$2915,0))&amp;" "&amp;INDEX('Src_Applicants'!$C$6:$C$2915,MATCH(C160,'Src_Applicants'!$A$6:$A$2915,0)),"NOT FOUND")</f>
        <v/>
      </c>
      <c r="E160" s="17">
        <f>'Src_Amendments'!F160</f>
        <v/>
      </c>
      <c r="F160" s="17">
        <f>'Src_Amendments'!G160</f>
        <v/>
      </c>
      <c r="G160" s="17">
        <f>'Src_Amendments'!I160</f>
        <v/>
      </c>
      <c r="H160" s="17">
        <f>IF(G160="","NO",IF(OR(LEFT(G160,3)="MC-",ISNUMBER(SEARCH("Foldview Marine Services haul-out",G160))),"YES","NO"))</f>
        <v/>
      </c>
      <c r="I160" s="17">
        <f>IF(AND(C160="WL-02401",G160="MC-2024-0091",F160=31.7),"VERIFIED - SUPPLIED SIGNED CERTIFICATE",IF(C160="WL-01893","SUPPLIED CERTIFICATE IS LATER AND DOES NOT SUPPORT THIS ENTRY",IF(C160="WL-03102","YARD SHEET CITED IN SKIP FILE BUT NOT SUPPLIED","DOCUMENT NOT SUPPLIED FOR INDEPENDENT TEST")))</f>
        <v/>
      </c>
      <c r="J160" s="17">
        <f>COUNTIFS('Src_Skips'!$D$6:$D$314,C160,'Src_Skips'!$C$6:$C$314,"&gt;="&amp;B160)</f>
        <v/>
      </c>
      <c r="K160" s="17">
        <f>IF(H160="NO","FAIL - NO ACCEPTED SOURCE CROSS-REFERENCE",IF(LEFT(I160,8)="VERIFIED","PASS - CERTIFICATE VERIFIED",IF(AND(C160="WL-03102",J160&gt;0),"BOARD REVIEW - DOWNSTREAM SKIP USED AMENDMENT","REGISTER REFERENCE ONLY - RETRIEVE SUPPORT")))</f>
        <v/>
      </c>
      <c r="L160" s="17" t="inlineStr">
        <is>
          <t>amendment log; two named certificates; downstream skip register</t>
        </is>
      </c>
    </row>
    <row r="161">
      <c r="A161" s="21">
        <f>'Src_Amendments'!A161</f>
        <v/>
      </c>
      <c r="B161" s="21">
        <f>'Src_Amendments'!B161</f>
        <v/>
      </c>
      <c r="C161" s="21">
        <f>'Src_Amendments'!C161</f>
        <v/>
      </c>
      <c r="D161" s="21">
        <f>IFERROR(INDEX('Src_Applicants'!$D$6:$D$2915,MATCH(C161,'Src_Applicants'!$A$6:$A$2915,0))&amp;" "&amp;INDEX('Src_Applicants'!$C$6:$C$2915,MATCH(C161,'Src_Applicants'!$A$6:$A$2915,0)),"NOT FOUND")</f>
        <v/>
      </c>
      <c r="E161" s="21">
        <f>'Src_Amendments'!F161</f>
        <v/>
      </c>
      <c r="F161" s="21">
        <f>'Src_Amendments'!G161</f>
        <v/>
      </c>
      <c r="G161" s="21">
        <f>'Src_Amendments'!I161</f>
        <v/>
      </c>
      <c r="H161" s="21">
        <f>IF(G161="","NO",IF(OR(LEFT(G161,3)="MC-",ISNUMBER(SEARCH("Foldview Marine Services haul-out",G161))),"YES","NO"))</f>
        <v/>
      </c>
      <c r="I161" s="21">
        <f>IF(AND(C161="WL-02401",G161="MC-2024-0091",F161=31.7),"VERIFIED - SUPPLIED SIGNED CERTIFICATE",IF(C161="WL-01893","SUPPLIED CERTIFICATE IS LATER AND DOES NOT SUPPORT THIS ENTRY",IF(C161="WL-03102","YARD SHEET CITED IN SKIP FILE BUT NOT SUPPLIED","DOCUMENT NOT SUPPLIED FOR INDEPENDENT TEST")))</f>
        <v/>
      </c>
      <c r="J161" s="21">
        <f>COUNTIFS('Src_Skips'!$D$6:$D$314,C161,'Src_Skips'!$C$6:$C$314,"&gt;="&amp;B161)</f>
        <v/>
      </c>
      <c r="K161" s="21">
        <f>IF(H161="NO","FAIL - NO ACCEPTED SOURCE CROSS-REFERENCE",IF(LEFT(I161,8)="VERIFIED","PASS - CERTIFICATE VERIFIED",IF(AND(C161="WL-03102",J161&gt;0),"BOARD REVIEW - DOWNSTREAM SKIP USED AMENDMENT","REGISTER REFERENCE ONLY - RETRIEVE SUPPORT")))</f>
        <v/>
      </c>
      <c r="L161" s="21" t="inlineStr">
        <is>
          <t>amendment log; two named certificates; downstream skip register</t>
        </is>
      </c>
    </row>
    <row r="162">
      <c r="A162" s="17">
        <f>'Src_Amendments'!A162</f>
        <v/>
      </c>
      <c r="B162" s="17">
        <f>'Src_Amendments'!B162</f>
        <v/>
      </c>
      <c r="C162" s="17">
        <f>'Src_Amendments'!C162</f>
        <v/>
      </c>
      <c r="D162" s="17">
        <f>IFERROR(INDEX('Src_Applicants'!$D$6:$D$2915,MATCH(C162,'Src_Applicants'!$A$6:$A$2915,0))&amp;" "&amp;INDEX('Src_Applicants'!$C$6:$C$2915,MATCH(C162,'Src_Applicants'!$A$6:$A$2915,0)),"NOT FOUND")</f>
        <v/>
      </c>
      <c r="E162" s="17">
        <f>'Src_Amendments'!F162</f>
        <v/>
      </c>
      <c r="F162" s="17">
        <f>'Src_Amendments'!G162</f>
        <v/>
      </c>
      <c r="G162" s="17">
        <f>'Src_Amendments'!I162</f>
        <v/>
      </c>
      <c r="H162" s="17">
        <f>IF(G162="","NO",IF(OR(LEFT(G162,3)="MC-",ISNUMBER(SEARCH("Foldview Marine Services haul-out",G162))),"YES","NO"))</f>
        <v/>
      </c>
      <c r="I162" s="17">
        <f>IF(AND(C162="WL-02401",G162="MC-2024-0091",F162=31.7),"VERIFIED - SUPPLIED SIGNED CERTIFICATE",IF(C162="WL-01893","SUPPLIED CERTIFICATE IS LATER AND DOES NOT SUPPORT THIS ENTRY",IF(C162="WL-03102","YARD SHEET CITED IN SKIP FILE BUT NOT SUPPLIED","DOCUMENT NOT SUPPLIED FOR INDEPENDENT TEST")))</f>
        <v/>
      </c>
      <c r="J162" s="17">
        <f>COUNTIFS('Src_Skips'!$D$6:$D$314,C162,'Src_Skips'!$C$6:$C$314,"&gt;="&amp;B162)</f>
        <v/>
      </c>
      <c r="K162" s="17">
        <f>IF(H162="NO","FAIL - NO ACCEPTED SOURCE CROSS-REFERENCE",IF(LEFT(I162,8)="VERIFIED","PASS - CERTIFICATE VERIFIED",IF(AND(C162="WL-03102",J162&gt;0),"BOARD REVIEW - DOWNSTREAM SKIP USED AMENDMENT","REGISTER REFERENCE ONLY - RETRIEVE SUPPORT")))</f>
        <v/>
      </c>
      <c r="L162" s="17" t="inlineStr">
        <is>
          <t>amendment log; two named certificates; downstream skip register</t>
        </is>
      </c>
    </row>
    <row r="163">
      <c r="A163" s="21">
        <f>'Src_Amendments'!A163</f>
        <v/>
      </c>
      <c r="B163" s="21">
        <f>'Src_Amendments'!B163</f>
        <v/>
      </c>
      <c r="C163" s="21">
        <f>'Src_Amendments'!C163</f>
        <v/>
      </c>
      <c r="D163" s="21">
        <f>IFERROR(INDEX('Src_Applicants'!$D$6:$D$2915,MATCH(C163,'Src_Applicants'!$A$6:$A$2915,0))&amp;" "&amp;INDEX('Src_Applicants'!$C$6:$C$2915,MATCH(C163,'Src_Applicants'!$A$6:$A$2915,0)),"NOT FOUND")</f>
        <v/>
      </c>
      <c r="E163" s="21">
        <f>'Src_Amendments'!F163</f>
        <v/>
      </c>
      <c r="F163" s="21">
        <f>'Src_Amendments'!G163</f>
        <v/>
      </c>
      <c r="G163" s="21">
        <f>'Src_Amendments'!I163</f>
        <v/>
      </c>
      <c r="H163" s="21">
        <f>IF(G163="","NO",IF(OR(LEFT(G163,3)="MC-",ISNUMBER(SEARCH("Foldview Marine Services haul-out",G163))),"YES","NO"))</f>
        <v/>
      </c>
      <c r="I163" s="21">
        <f>IF(AND(C163="WL-02401",G163="MC-2024-0091",F163=31.7),"VERIFIED - SUPPLIED SIGNED CERTIFICATE",IF(C163="WL-01893","SUPPLIED CERTIFICATE IS LATER AND DOES NOT SUPPORT THIS ENTRY",IF(C163="WL-03102","YARD SHEET CITED IN SKIP FILE BUT NOT SUPPLIED","DOCUMENT NOT SUPPLIED FOR INDEPENDENT TEST")))</f>
        <v/>
      </c>
      <c r="J163" s="21">
        <f>COUNTIFS('Src_Skips'!$D$6:$D$314,C163,'Src_Skips'!$C$6:$C$314,"&gt;="&amp;B163)</f>
        <v/>
      </c>
      <c r="K163" s="21">
        <f>IF(H163="NO","FAIL - NO ACCEPTED SOURCE CROSS-REFERENCE",IF(LEFT(I163,8)="VERIFIED","PASS - CERTIFICATE VERIFIED",IF(AND(C163="WL-03102",J163&gt;0),"BOARD REVIEW - DOWNSTREAM SKIP USED AMENDMENT","REGISTER REFERENCE ONLY - RETRIEVE SUPPORT")))</f>
        <v/>
      </c>
      <c r="L163" s="21" t="inlineStr">
        <is>
          <t>amendment log; two named certificates; downstream skip register</t>
        </is>
      </c>
    </row>
    <row r="164">
      <c r="A164" s="17">
        <f>'Src_Amendments'!A164</f>
        <v/>
      </c>
      <c r="B164" s="17">
        <f>'Src_Amendments'!B164</f>
        <v/>
      </c>
      <c r="C164" s="17">
        <f>'Src_Amendments'!C164</f>
        <v/>
      </c>
      <c r="D164" s="17">
        <f>IFERROR(INDEX('Src_Applicants'!$D$6:$D$2915,MATCH(C164,'Src_Applicants'!$A$6:$A$2915,0))&amp;" "&amp;INDEX('Src_Applicants'!$C$6:$C$2915,MATCH(C164,'Src_Applicants'!$A$6:$A$2915,0)),"NOT FOUND")</f>
        <v/>
      </c>
      <c r="E164" s="17">
        <f>'Src_Amendments'!F164</f>
        <v/>
      </c>
      <c r="F164" s="17">
        <f>'Src_Amendments'!G164</f>
        <v/>
      </c>
      <c r="G164" s="17">
        <f>'Src_Amendments'!I164</f>
        <v/>
      </c>
      <c r="H164" s="17">
        <f>IF(G164="","NO",IF(OR(LEFT(G164,3)="MC-",ISNUMBER(SEARCH("Foldview Marine Services haul-out",G164))),"YES","NO"))</f>
        <v/>
      </c>
      <c r="I164" s="17">
        <f>IF(AND(C164="WL-02401",G164="MC-2024-0091",F164=31.7),"VERIFIED - SUPPLIED SIGNED CERTIFICATE",IF(C164="WL-01893","SUPPLIED CERTIFICATE IS LATER AND DOES NOT SUPPORT THIS ENTRY",IF(C164="WL-03102","YARD SHEET CITED IN SKIP FILE BUT NOT SUPPLIED","DOCUMENT NOT SUPPLIED FOR INDEPENDENT TEST")))</f>
        <v/>
      </c>
      <c r="J164" s="17">
        <f>COUNTIFS('Src_Skips'!$D$6:$D$314,C164,'Src_Skips'!$C$6:$C$314,"&gt;="&amp;B164)</f>
        <v/>
      </c>
      <c r="K164" s="17">
        <f>IF(H164="NO","FAIL - NO ACCEPTED SOURCE CROSS-REFERENCE",IF(LEFT(I164,8)="VERIFIED","PASS - CERTIFICATE VERIFIED",IF(AND(C164="WL-03102",J164&gt;0),"BOARD REVIEW - DOWNSTREAM SKIP USED AMENDMENT","REGISTER REFERENCE ONLY - RETRIEVE SUPPORT")))</f>
        <v/>
      </c>
      <c r="L164" s="17" t="inlineStr">
        <is>
          <t>amendment log; two named certificates; downstream skip register</t>
        </is>
      </c>
    </row>
    <row r="165">
      <c r="A165" s="21">
        <f>'Src_Amendments'!A165</f>
        <v/>
      </c>
      <c r="B165" s="21">
        <f>'Src_Amendments'!B165</f>
        <v/>
      </c>
      <c r="C165" s="21">
        <f>'Src_Amendments'!C165</f>
        <v/>
      </c>
      <c r="D165" s="21">
        <f>IFERROR(INDEX('Src_Applicants'!$D$6:$D$2915,MATCH(C165,'Src_Applicants'!$A$6:$A$2915,0))&amp;" "&amp;INDEX('Src_Applicants'!$C$6:$C$2915,MATCH(C165,'Src_Applicants'!$A$6:$A$2915,0)),"NOT FOUND")</f>
        <v/>
      </c>
      <c r="E165" s="21">
        <f>'Src_Amendments'!F165</f>
        <v/>
      </c>
      <c r="F165" s="21">
        <f>'Src_Amendments'!G165</f>
        <v/>
      </c>
      <c r="G165" s="21">
        <f>'Src_Amendments'!I165</f>
        <v/>
      </c>
      <c r="H165" s="21">
        <f>IF(G165="","NO",IF(OR(LEFT(G165,3)="MC-",ISNUMBER(SEARCH("Foldview Marine Services haul-out",G165))),"YES","NO"))</f>
        <v/>
      </c>
      <c r="I165" s="21">
        <f>IF(AND(C165="WL-02401",G165="MC-2024-0091",F165=31.7),"VERIFIED - SUPPLIED SIGNED CERTIFICATE",IF(C165="WL-01893","SUPPLIED CERTIFICATE IS LATER AND DOES NOT SUPPORT THIS ENTRY",IF(C165="WL-03102","YARD SHEET CITED IN SKIP FILE BUT NOT SUPPLIED","DOCUMENT NOT SUPPLIED FOR INDEPENDENT TEST")))</f>
        <v/>
      </c>
      <c r="J165" s="21">
        <f>COUNTIFS('Src_Skips'!$D$6:$D$314,C165,'Src_Skips'!$C$6:$C$314,"&gt;="&amp;B165)</f>
        <v/>
      </c>
      <c r="K165" s="21">
        <f>IF(H165="NO","FAIL - NO ACCEPTED SOURCE CROSS-REFERENCE",IF(LEFT(I165,8)="VERIFIED","PASS - CERTIFICATE VERIFIED",IF(AND(C165="WL-03102",J165&gt;0),"BOARD REVIEW - DOWNSTREAM SKIP USED AMENDMENT","REGISTER REFERENCE ONLY - RETRIEVE SUPPORT")))</f>
        <v/>
      </c>
      <c r="L165" s="21" t="inlineStr">
        <is>
          <t>amendment log; two named certificates; downstream skip register</t>
        </is>
      </c>
    </row>
    <row r="166">
      <c r="A166" s="17">
        <f>'Src_Amendments'!A166</f>
        <v/>
      </c>
      <c r="B166" s="17">
        <f>'Src_Amendments'!B166</f>
        <v/>
      </c>
      <c r="C166" s="17">
        <f>'Src_Amendments'!C166</f>
        <v/>
      </c>
      <c r="D166" s="17">
        <f>IFERROR(INDEX('Src_Applicants'!$D$6:$D$2915,MATCH(C166,'Src_Applicants'!$A$6:$A$2915,0))&amp;" "&amp;INDEX('Src_Applicants'!$C$6:$C$2915,MATCH(C166,'Src_Applicants'!$A$6:$A$2915,0)),"NOT FOUND")</f>
        <v/>
      </c>
      <c r="E166" s="17">
        <f>'Src_Amendments'!F166</f>
        <v/>
      </c>
      <c r="F166" s="17">
        <f>'Src_Amendments'!G166</f>
        <v/>
      </c>
      <c r="G166" s="17">
        <f>'Src_Amendments'!I166</f>
        <v/>
      </c>
      <c r="H166" s="17">
        <f>IF(G166="","NO",IF(OR(LEFT(G166,3)="MC-",ISNUMBER(SEARCH("Foldview Marine Services haul-out",G166))),"YES","NO"))</f>
        <v/>
      </c>
      <c r="I166" s="17">
        <f>IF(AND(C166="WL-02401",G166="MC-2024-0091",F166=31.7),"VERIFIED - SUPPLIED SIGNED CERTIFICATE",IF(C166="WL-01893","SUPPLIED CERTIFICATE IS LATER AND DOES NOT SUPPORT THIS ENTRY",IF(C166="WL-03102","YARD SHEET CITED IN SKIP FILE BUT NOT SUPPLIED","DOCUMENT NOT SUPPLIED FOR INDEPENDENT TEST")))</f>
        <v/>
      </c>
      <c r="J166" s="17">
        <f>COUNTIFS('Src_Skips'!$D$6:$D$314,C166,'Src_Skips'!$C$6:$C$314,"&gt;="&amp;B166)</f>
        <v/>
      </c>
      <c r="K166" s="17">
        <f>IF(H166="NO","FAIL - NO ACCEPTED SOURCE CROSS-REFERENCE",IF(LEFT(I166,8)="VERIFIED","PASS - CERTIFICATE VERIFIED",IF(AND(C166="WL-03102",J166&gt;0),"BOARD REVIEW - DOWNSTREAM SKIP USED AMENDMENT","REGISTER REFERENCE ONLY - RETRIEVE SUPPORT")))</f>
        <v/>
      </c>
      <c r="L166" s="17" t="inlineStr">
        <is>
          <t>amendment log; two named certificates; downstream skip register</t>
        </is>
      </c>
    </row>
    <row r="167">
      <c r="A167" s="21">
        <f>'Src_Amendments'!A167</f>
        <v/>
      </c>
      <c r="B167" s="21">
        <f>'Src_Amendments'!B167</f>
        <v/>
      </c>
      <c r="C167" s="21">
        <f>'Src_Amendments'!C167</f>
        <v/>
      </c>
      <c r="D167" s="21">
        <f>IFERROR(INDEX('Src_Applicants'!$D$6:$D$2915,MATCH(C167,'Src_Applicants'!$A$6:$A$2915,0))&amp;" "&amp;INDEX('Src_Applicants'!$C$6:$C$2915,MATCH(C167,'Src_Applicants'!$A$6:$A$2915,0)),"NOT FOUND")</f>
        <v/>
      </c>
      <c r="E167" s="21">
        <f>'Src_Amendments'!F167</f>
        <v/>
      </c>
      <c r="F167" s="21">
        <f>'Src_Amendments'!G167</f>
        <v/>
      </c>
      <c r="G167" s="21">
        <f>'Src_Amendments'!I167</f>
        <v/>
      </c>
      <c r="H167" s="21">
        <f>IF(G167="","NO",IF(OR(LEFT(G167,3)="MC-",ISNUMBER(SEARCH("Foldview Marine Services haul-out",G167))),"YES","NO"))</f>
        <v/>
      </c>
      <c r="I167" s="21">
        <f>IF(AND(C167="WL-02401",G167="MC-2024-0091",F167=31.7),"VERIFIED - SUPPLIED SIGNED CERTIFICATE",IF(C167="WL-01893","SUPPLIED CERTIFICATE IS LATER AND DOES NOT SUPPORT THIS ENTRY",IF(C167="WL-03102","YARD SHEET CITED IN SKIP FILE BUT NOT SUPPLIED","DOCUMENT NOT SUPPLIED FOR INDEPENDENT TEST")))</f>
        <v/>
      </c>
      <c r="J167" s="21">
        <f>COUNTIFS('Src_Skips'!$D$6:$D$314,C167,'Src_Skips'!$C$6:$C$314,"&gt;="&amp;B167)</f>
        <v/>
      </c>
      <c r="K167" s="21">
        <f>IF(H167="NO","FAIL - NO ACCEPTED SOURCE CROSS-REFERENCE",IF(LEFT(I167,8)="VERIFIED","PASS - CERTIFICATE VERIFIED",IF(AND(C167="WL-03102",J167&gt;0),"BOARD REVIEW - DOWNSTREAM SKIP USED AMENDMENT","REGISTER REFERENCE ONLY - RETRIEVE SUPPORT")))</f>
        <v/>
      </c>
      <c r="L167" s="21" t="inlineStr">
        <is>
          <t>amendment log; two named certificates; downstream skip register</t>
        </is>
      </c>
    </row>
    <row r="168">
      <c r="A168" s="17">
        <f>'Src_Amendments'!A168</f>
        <v/>
      </c>
      <c r="B168" s="17">
        <f>'Src_Amendments'!B168</f>
        <v/>
      </c>
      <c r="C168" s="17">
        <f>'Src_Amendments'!C168</f>
        <v/>
      </c>
      <c r="D168" s="17">
        <f>IFERROR(INDEX('Src_Applicants'!$D$6:$D$2915,MATCH(C168,'Src_Applicants'!$A$6:$A$2915,0))&amp;" "&amp;INDEX('Src_Applicants'!$C$6:$C$2915,MATCH(C168,'Src_Applicants'!$A$6:$A$2915,0)),"NOT FOUND")</f>
        <v/>
      </c>
      <c r="E168" s="17">
        <f>'Src_Amendments'!F168</f>
        <v/>
      </c>
      <c r="F168" s="17">
        <f>'Src_Amendments'!G168</f>
        <v/>
      </c>
      <c r="G168" s="17">
        <f>'Src_Amendments'!I168</f>
        <v/>
      </c>
      <c r="H168" s="17">
        <f>IF(G168="","NO",IF(OR(LEFT(G168,3)="MC-",ISNUMBER(SEARCH("Foldview Marine Services haul-out",G168))),"YES","NO"))</f>
        <v/>
      </c>
      <c r="I168" s="17">
        <f>IF(AND(C168="WL-02401",G168="MC-2024-0091",F168=31.7),"VERIFIED - SUPPLIED SIGNED CERTIFICATE",IF(C168="WL-01893","SUPPLIED CERTIFICATE IS LATER AND DOES NOT SUPPORT THIS ENTRY",IF(C168="WL-03102","YARD SHEET CITED IN SKIP FILE BUT NOT SUPPLIED","DOCUMENT NOT SUPPLIED FOR INDEPENDENT TEST")))</f>
        <v/>
      </c>
      <c r="J168" s="17">
        <f>COUNTIFS('Src_Skips'!$D$6:$D$314,C168,'Src_Skips'!$C$6:$C$314,"&gt;="&amp;B168)</f>
        <v/>
      </c>
      <c r="K168" s="17">
        <f>IF(H168="NO","FAIL - NO ACCEPTED SOURCE CROSS-REFERENCE",IF(LEFT(I168,8)="VERIFIED","PASS - CERTIFICATE VERIFIED",IF(AND(C168="WL-03102",J168&gt;0),"BOARD REVIEW - DOWNSTREAM SKIP USED AMENDMENT","REGISTER REFERENCE ONLY - RETRIEVE SUPPORT")))</f>
        <v/>
      </c>
      <c r="L168" s="17" t="inlineStr">
        <is>
          <t>amendment log; two named certificates; downstream skip register</t>
        </is>
      </c>
    </row>
    <row r="169">
      <c r="A169" s="21">
        <f>'Src_Amendments'!A169</f>
        <v/>
      </c>
      <c r="B169" s="21">
        <f>'Src_Amendments'!B169</f>
        <v/>
      </c>
      <c r="C169" s="21">
        <f>'Src_Amendments'!C169</f>
        <v/>
      </c>
      <c r="D169" s="21">
        <f>IFERROR(INDEX('Src_Applicants'!$D$6:$D$2915,MATCH(C169,'Src_Applicants'!$A$6:$A$2915,0))&amp;" "&amp;INDEX('Src_Applicants'!$C$6:$C$2915,MATCH(C169,'Src_Applicants'!$A$6:$A$2915,0)),"NOT FOUND")</f>
        <v/>
      </c>
      <c r="E169" s="21">
        <f>'Src_Amendments'!F169</f>
        <v/>
      </c>
      <c r="F169" s="21">
        <f>'Src_Amendments'!G169</f>
        <v/>
      </c>
      <c r="G169" s="21">
        <f>'Src_Amendments'!I169</f>
        <v/>
      </c>
      <c r="H169" s="21">
        <f>IF(G169="","NO",IF(OR(LEFT(G169,3)="MC-",ISNUMBER(SEARCH("Foldview Marine Services haul-out",G169))),"YES","NO"))</f>
        <v/>
      </c>
      <c r="I169" s="21">
        <f>IF(AND(C169="WL-02401",G169="MC-2024-0091",F169=31.7),"VERIFIED - SUPPLIED SIGNED CERTIFICATE",IF(C169="WL-01893","SUPPLIED CERTIFICATE IS LATER AND DOES NOT SUPPORT THIS ENTRY",IF(C169="WL-03102","YARD SHEET CITED IN SKIP FILE BUT NOT SUPPLIED","DOCUMENT NOT SUPPLIED FOR INDEPENDENT TEST")))</f>
        <v/>
      </c>
      <c r="J169" s="21">
        <f>COUNTIFS('Src_Skips'!$D$6:$D$314,C169,'Src_Skips'!$C$6:$C$314,"&gt;="&amp;B169)</f>
        <v/>
      </c>
      <c r="K169" s="21">
        <f>IF(H169="NO","FAIL - NO ACCEPTED SOURCE CROSS-REFERENCE",IF(LEFT(I169,8)="VERIFIED","PASS - CERTIFICATE VERIFIED",IF(AND(C169="WL-03102",J169&gt;0),"BOARD REVIEW - DOWNSTREAM SKIP USED AMENDMENT","REGISTER REFERENCE ONLY - RETRIEVE SUPPORT")))</f>
        <v/>
      </c>
      <c r="L169" s="21" t="inlineStr">
        <is>
          <t>amendment log; two named certificates; downstream skip register</t>
        </is>
      </c>
    </row>
    <row r="170">
      <c r="A170" s="17">
        <f>'Src_Amendments'!A170</f>
        <v/>
      </c>
      <c r="B170" s="17">
        <f>'Src_Amendments'!B170</f>
        <v/>
      </c>
      <c r="C170" s="17">
        <f>'Src_Amendments'!C170</f>
        <v/>
      </c>
      <c r="D170" s="17">
        <f>IFERROR(INDEX('Src_Applicants'!$D$6:$D$2915,MATCH(C170,'Src_Applicants'!$A$6:$A$2915,0))&amp;" "&amp;INDEX('Src_Applicants'!$C$6:$C$2915,MATCH(C170,'Src_Applicants'!$A$6:$A$2915,0)),"NOT FOUND")</f>
        <v/>
      </c>
      <c r="E170" s="17">
        <f>'Src_Amendments'!F170</f>
        <v/>
      </c>
      <c r="F170" s="17">
        <f>'Src_Amendments'!G170</f>
        <v/>
      </c>
      <c r="G170" s="17">
        <f>'Src_Amendments'!I170</f>
        <v/>
      </c>
      <c r="H170" s="17">
        <f>IF(G170="","NO",IF(OR(LEFT(G170,3)="MC-",ISNUMBER(SEARCH("Foldview Marine Services haul-out",G170))),"YES","NO"))</f>
        <v/>
      </c>
      <c r="I170" s="17">
        <f>IF(AND(C170="WL-02401",G170="MC-2024-0091",F170=31.7),"VERIFIED - SUPPLIED SIGNED CERTIFICATE",IF(C170="WL-01893","SUPPLIED CERTIFICATE IS LATER AND DOES NOT SUPPORT THIS ENTRY",IF(C170="WL-03102","YARD SHEET CITED IN SKIP FILE BUT NOT SUPPLIED","DOCUMENT NOT SUPPLIED FOR INDEPENDENT TEST")))</f>
        <v/>
      </c>
      <c r="J170" s="17">
        <f>COUNTIFS('Src_Skips'!$D$6:$D$314,C170,'Src_Skips'!$C$6:$C$314,"&gt;="&amp;B170)</f>
        <v/>
      </c>
      <c r="K170" s="17">
        <f>IF(H170="NO","FAIL - NO ACCEPTED SOURCE CROSS-REFERENCE",IF(LEFT(I170,8)="VERIFIED","PASS - CERTIFICATE VERIFIED",IF(AND(C170="WL-03102",J170&gt;0),"BOARD REVIEW - DOWNSTREAM SKIP USED AMENDMENT","REGISTER REFERENCE ONLY - RETRIEVE SUPPORT")))</f>
        <v/>
      </c>
      <c r="L170" s="17" t="inlineStr">
        <is>
          <t>amendment log; two named certificates; downstream skip register</t>
        </is>
      </c>
    </row>
    <row r="171">
      <c r="A171" s="21">
        <f>'Src_Amendments'!A171</f>
        <v/>
      </c>
      <c r="B171" s="21">
        <f>'Src_Amendments'!B171</f>
        <v/>
      </c>
      <c r="C171" s="21">
        <f>'Src_Amendments'!C171</f>
        <v/>
      </c>
      <c r="D171" s="21">
        <f>IFERROR(INDEX('Src_Applicants'!$D$6:$D$2915,MATCH(C171,'Src_Applicants'!$A$6:$A$2915,0))&amp;" "&amp;INDEX('Src_Applicants'!$C$6:$C$2915,MATCH(C171,'Src_Applicants'!$A$6:$A$2915,0)),"NOT FOUND")</f>
        <v/>
      </c>
      <c r="E171" s="21">
        <f>'Src_Amendments'!F171</f>
        <v/>
      </c>
      <c r="F171" s="21">
        <f>'Src_Amendments'!G171</f>
        <v/>
      </c>
      <c r="G171" s="21">
        <f>'Src_Amendments'!I171</f>
        <v/>
      </c>
      <c r="H171" s="21">
        <f>IF(G171="","NO",IF(OR(LEFT(G171,3)="MC-",ISNUMBER(SEARCH("Foldview Marine Services haul-out",G171))),"YES","NO"))</f>
        <v/>
      </c>
      <c r="I171" s="21">
        <f>IF(AND(C171="WL-02401",G171="MC-2024-0091",F171=31.7),"VERIFIED - SUPPLIED SIGNED CERTIFICATE",IF(C171="WL-01893","SUPPLIED CERTIFICATE IS LATER AND DOES NOT SUPPORT THIS ENTRY",IF(C171="WL-03102","YARD SHEET CITED IN SKIP FILE BUT NOT SUPPLIED","DOCUMENT NOT SUPPLIED FOR INDEPENDENT TEST")))</f>
        <v/>
      </c>
      <c r="J171" s="21">
        <f>COUNTIFS('Src_Skips'!$D$6:$D$314,C171,'Src_Skips'!$C$6:$C$314,"&gt;="&amp;B171)</f>
        <v/>
      </c>
      <c r="K171" s="21">
        <f>IF(H171="NO","FAIL - NO ACCEPTED SOURCE CROSS-REFERENCE",IF(LEFT(I171,8)="VERIFIED","PASS - CERTIFICATE VERIFIED",IF(AND(C171="WL-03102",J171&gt;0),"BOARD REVIEW - DOWNSTREAM SKIP USED AMENDMENT","REGISTER REFERENCE ONLY - RETRIEVE SUPPORT")))</f>
        <v/>
      </c>
      <c r="L171" s="21" t="inlineStr">
        <is>
          <t>amendment log; two named certificates; downstream skip register</t>
        </is>
      </c>
    </row>
    <row r="172">
      <c r="A172" s="17">
        <f>'Src_Amendments'!A172</f>
        <v/>
      </c>
      <c r="B172" s="17">
        <f>'Src_Amendments'!B172</f>
        <v/>
      </c>
      <c r="C172" s="17">
        <f>'Src_Amendments'!C172</f>
        <v/>
      </c>
      <c r="D172" s="17">
        <f>IFERROR(INDEX('Src_Applicants'!$D$6:$D$2915,MATCH(C172,'Src_Applicants'!$A$6:$A$2915,0))&amp;" "&amp;INDEX('Src_Applicants'!$C$6:$C$2915,MATCH(C172,'Src_Applicants'!$A$6:$A$2915,0)),"NOT FOUND")</f>
        <v/>
      </c>
      <c r="E172" s="17">
        <f>'Src_Amendments'!F172</f>
        <v/>
      </c>
      <c r="F172" s="17">
        <f>'Src_Amendments'!G172</f>
        <v/>
      </c>
      <c r="G172" s="17">
        <f>'Src_Amendments'!I172</f>
        <v/>
      </c>
      <c r="H172" s="17">
        <f>IF(G172="","NO",IF(OR(LEFT(G172,3)="MC-",ISNUMBER(SEARCH("Foldview Marine Services haul-out",G172))),"YES","NO"))</f>
        <v/>
      </c>
      <c r="I172" s="17">
        <f>IF(AND(C172="WL-02401",G172="MC-2024-0091",F172=31.7),"VERIFIED - SUPPLIED SIGNED CERTIFICATE",IF(C172="WL-01893","SUPPLIED CERTIFICATE IS LATER AND DOES NOT SUPPORT THIS ENTRY",IF(C172="WL-03102","YARD SHEET CITED IN SKIP FILE BUT NOT SUPPLIED","DOCUMENT NOT SUPPLIED FOR INDEPENDENT TEST")))</f>
        <v/>
      </c>
      <c r="J172" s="17">
        <f>COUNTIFS('Src_Skips'!$D$6:$D$314,C172,'Src_Skips'!$C$6:$C$314,"&gt;="&amp;B172)</f>
        <v/>
      </c>
      <c r="K172" s="17">
        <f>IF(H172="NO","FAIL - NO ACCEPTED SOURCE CROSS-REFERENCE",IF(LEFT(I172,8)="VERIFIED","PASS - CERTIFICATE VERIFIED",IF(AND(C172="WL-03102",J172&gt;0),"BOARD REVIEW - DOWNSTREAM SKIP USED AMENDMENT","REGISTER REFERENCE ONLY - RETRIEVE SUPPORT")))</f>
        <v/>
      </c>
      <c r="L172" s="17" t="inlineStr">
        <is>
          <t>amendment log; two named certificates; downstream skip register</t>
        </is>
      </c>
    </row>
    <row r="173">
      <c r="A173" s="21">
        <f>'Src_Amendments'!A173</f>
        <v/>
      </c>
      <c r="B173" s="21">
        <f>'Src_Amendments'!B173</f>
        <v/>
      </c>
      <c r="C173" s="21">
        <f>'Src_Amendments'!C173</f>
        <v/>
      </c>
      <c r="D173" s="21">
        <f>IFERROR(INDEX('Src_Applicants'!$D$6:$D$2915,MATCH(C173,'Src_Applicants'!$A$6:$A$2915,0))&amp;" "&amp;INDEX('Src_Applicants'!$C$6:$C$2915,MATCH(C173,'Src_Applicants'!$A$6:$A$2915,0)),"NOT FOUND")</f>
        <v/>
      </c>
      <c r="E173" s="21">
        <f>'Src_Amendments'!F173</f>
        <v/>
      </c>
      <c r="F173" s="21">
        <f>'Src_Amendments'!G173</f>
        <v/>
      </c>
      <c r="G173" s="21">
        <f>'Src_Amendments'!I173</f>
        <v/>
      </c>
      <c r="H173" s="21">
        <f>IF(G173="","NO",IF(OR(LEFT(G173,3)="MC-",ISNUMBER(SEARCH("Foldview Marine Services haul-out",G173))),"YES","NO"))</f>
        <v/>
      </c>
      <c r="I173" s="21">
        <f>IF(AND(C173="WL-02401",G173="MC-2024-0091",F173=31.7),"VERIFIED - SUPPLIED SIGNED CERTIFICATE",IF(C173="WL-01893","SUPPLIED CERTIFICATE IS LATER AND DOES NOT SUPPORT THIS ENTRY",IF(C173="WL-03102","YARD SHEET CITED IN SKIP FILE BUT NOT SUPPLIED","DOCUMENT NOT SUPPLIED FOR INDEPENDENT TEST")))</f>
        <v/>
      </c>
      <c r="J173" s="21">
        <f>COUNTIFS('Src_Skips'!$D$6:$D$314,C173,'Src_Skips'!$C$6:$C$314,"&gt;="&amp;B173)</f>
        <v/>
      </c>
      <c r="K173" s="21">
        <f>IF(H173="NO","FAIL - NO ACCEPTED SOURCE CROSS-REFERENCE",IF(LEFT(I173,8)="VERIFIED","PASS - CERTIFICATE VERIFIED",IF(AND(C173="WL-03102",J173&gt;0),"BOARD REVIEW - DOWNSTREAM SKIP USED AMENDMENT","REGISTER REFERENCE ONLY - RETRIEVE SUPPORT")))</f>
        <v/>
      </c>
      <c r="L173" s="21" t="inlineStr">
        <is>
          <t>amendment log; two named certificates; downstream skip register</t>
        </is>
      </c>
    </row>
    <row r="174">
      <c r="A174" s="17">
        <f>'Src_Amendments'!A174</f>
        <v/>
      </c>
      <c r="B174" s="17">
        <f>'Src_Amendments'!B174</f>
        <v/>
      </c>
      <c r="C174" s="17">
        <f>'Src_Amendments'!C174</f>
        <v/>
      </c>
      <c r="D174" s="17">
        <f>IFERROR(INDEX('Src_Applicants'!$D$6:$D$2915,MATCH(C174,'Src_Applicants'!$A$6:$A$2915,0))&amp;" "&amp;INDEX('Src_Applicants'!$C$6:$C$2915,MATCH(C174,'Src_Applicants'!$A$6:$A$2915,0)),"NOT FOUND")</f>
        <v/>
      </c>
      <c r="E174" s="17">
        <f>'Src_Amendments'!F174</f>
        <v/>
      </c>
      <c r="F174" s="17">
        <f>'Src_Amendments'!G174</f>
        <v/>
      </c>
      <c r="G174" s="17">
        <f>'Src_Amendments'!I174</f>
        <v/>
      </c>
      <c r="H174" s="17">
        <f>IF(G174="","NO",IF(OR(LEFT(G174,3)="MC-",ISNUMBER(SEARCH("Foldview Marine Services haul-out",G174))),"YES","NO"))</f>
        <v/>
      </c>
      <c r="I174" s="17">
        <f>IF(AND(C174="WL-02401",G174="MC-2024-0091",F174=31.7),"VERIFIED - SUPPLIED SIGNED CERTIFICATE",IF(C174="WL-01893","SUPPLIED CERTIFICATE IS LATER AND DOES NOT SUPPORT THIS ENTRY",IF(C174="WL-03102","YARD SHEET CITED IN SKIP FILE BUT NOT SUPPLIED","DOCUMENT NOT SUPPLIED FOR INDEPENDENT TEST")))</f>
        <v/>
      </c>
      <c r="J174" s="17">
        <f>COUNTIFS('Src_Skips'!$D$6:$D$314,C174,'Src_Skips'!$C$6:$C$314,"&gt;="&amp;B174)</f>
        <v/>
      </c>
      <c r="K174" s="17">
        <f>IF(H174="NO","FAIL - NO ACCEPTED SOURCE CROSS-REFERENCE",IF(LEFT(I174,8)="VERIFIED","PASS - CERTIFICATE VERIFIED",IF(AND(C174="WL-03102",J174&gt;0),"BOARD REVIEW - DOWNSTREAM SKIP USED AMENDMENT","REGISTER REFERENCE ONLY - RETRIEVE SUPPORT")))</f>
        <v/>
      </c>
      <c r="L174" s="17" t="inlineStr">
        <is>
          <t>amendment log; two named certificates; downstream skip register</t>
        </is>
      </c>
    </row>
    <row r="175">
      <c r="A175" s="21">
        <f>'Src_Amendments'!A175</f>
        <v/>
      </c>
      <c r="B175" s="21">
        <f>'Src_Amendments'!B175</f>
        <v/>
      </c>
      <c r="C175" s="21">
        <f>'Src_Amendments'!C175</f>
        <v/>
      </c>
      <c r="D175" s="21">
        <f>IFERROR(INDEX('Src_Applicants'!$D$6:$D$2915,MATCH(C175,'Src_Applicants'!$A$6:$A$2915,0))&amp;" "&amp;INDEX('Src_Applicants'!$C$6:$C$2915,MATCH(C175,'Src_Applicants'!$A$6:$A$2915,0)),"NOT FOUND")</f>
        <v/>
      </c>
      <c r="E175" s="21">
        <f>'Src_Amendments'!F175</f>
        <v/>
      </c>
      <c r="F175" s="21">
        <f>'Src_Amendments'!G175</f>
        <v/>
      </c>
      <c r="G175" s="21">
        <f>'Src_Amendments'!I175</f>
        <v/>
      </c>
      <c r="H175" s="21">
        <f>IF(G175="","NO",IF(OR(LEFT(G175,3)="MC-",ISNUMBER(SEARCH("Foldview Marine Services haul-out",G175))),"YES","NO"))</f>
        <v/>
      </c>
      <c r="I175" s="21">
        <f>IF(AND(C175="WL-02401",G175="MC-2024-0091",F175=31.7),"VERIFIED - SUPPLIED SIGNED CERTIFICATE",IF(C175="WL-01893","SUPPLIED CERTIFICATE IS LATER AND DOES NOT SUPPORT THIS ENTRY",IF(C175="WL-03102","YARD SHEET CITED IN SKIP FILE BUT NOT SUPPLIED","DOCUMENT NOT SUPPLIED FOR INDEPENDENT TEST")))</f>
        <v/>
      </c>
      <c r="J175" s="21">
        <f>COUNTIFS('Src_Skips'!$D$6:$D$314,C175,'Src_Skips'!$C$6:$C$314,"&gt;="&amp;B175)</f>
        <v/>
      </c>
      <c r="K175" s="21">
        <f>IF(H175="NO","FAIL - NO ACCEPTED SOURCE CROSS-REFERENCE",IF(LEFT(I175,8)="VERIFIED","PASS - CERTIFICATE VERIFIED",IF(AND(C175="WL-03102",J175&gt;0),"BOARD REVIEW - DOWNSTREAM SKIP USED AMENDMENT","REGISTER REFERENCE ONLY - RETRIEVE SUPPORT")))</f>
        <v/>
      </c>
      <c r="L175" s="21" t="inlineStr">
        <is>
          <t>amendment log; two named certificates; downstream skip register</t>
        </is>
      </c>
    </row>
    <row r="176">
      <c r="A176" s="17">
        <f>'Src_Amendments'!A176</f>
        <v/>
      </c>
      <c r="B176" s="17">
        <f>'Src_Amendments'!B176</f>
        <v/>
      </c>
      <c r="C176" s="17">
        <f>'Src_Amendments'!C176</f>
        <v/>
      </c>
      <c r="D176" s="17">
        <f>IFERROR(INDEX('Src_Applicants'!$D$6:$D$2915,MATCH(C176,'Src_Applicants'!$A$6:$A$2915,0))&amp;" "&amp;INDEX('Src_Applicants'!$C$6:$C$2915,MATCH(C176,'Src_Applicants'!$A$6:$A$2915,0)),"NOT FOUND")</f>
        <v/>
      </c>
      <c r="E176" s="17">
        <f>'Src_Amendments'!F176</f>
        <v/>
      </c>
      <c r="F176" s="17">
        <f>'Src_Amendments'!G176</f>
        <v/>
      </c>
      <c r="G176" s="17">
        <f>'Src_Amendments'!I176</f>
        <v/>
      </c>
      <c r="H176" s="17">
        <f>IF(G176="","NO",IF(OR(LEFT(G176,3)="MC-",ISNUMBER(SEARCH("Foldview Marine Services haul-out",G176))),"YES","NO"))</f>
        <v/>
      </c>
      <c r="I176" s="17">
        <f>IF(AND(C176="WL-02401",G176="MC-2024-0091",F176=31.7),"VERIFIED - SUPPLIED SIGNED CERTIFICATE",IF(C176="WL-01893","SUPPLIED CERTIFICATE IS LATER AND DOES NOT SUPPORT THIS ENTRY",IF(C176="WL-03102","YARD SHEET CITED IN SKIP FILE BUT NOT SUPPLIED","DOCUMENT NOT SUPPLIED FOR INDEPENDENT TEST")))</f>
        <v/>
      </c>
      <c r="J176" s="17">
        <f>COUNTIFS('Src_Skips'!$D$6:$D$314,C176,'Src_Skips'!$C$6:$C$314,"&gt;="&amp;B176)</f>
        <v/>
      </c>
      <c r="K176" s="17">
        <f>IF(H176="NO","FAIL - NO ACCEPTED SOURCE CROSS-REFERENCE",IF(LEFT(I176,8)="VERIFIED","PASS - CERTIFICATE VERIFIED",IF(AND(C176="WL-03102",J176&gt;0),"BOARD REVIEW - DOWNSTREAM SKIP USED AMENDMENT","REGISTER REFERENCE ONLY - RETRIEVE SUPPORT")))</f>
        <v/>
      </c>
      <c r="L176" s="17" t="inlineStr">
        <is>
          <t>amendment log; two named certificates; downstream skip register</t>
        </is>
      </c>
    </row>
    <row r="177">
      <c r="A177" s="21">
        <f>'Src_Amendments'!A177</f>
        <v/>
      </c>
      <c r="B177" s="21">
        <f>'Src_Amendments'!B177</f>
        <v/>
      </c>
      <c r="C177" s="21">
        <f>'Src_Amendments'!C177</f>
        <v/>
      </c>
      <c r="D177" s="21">
        <f>IFERROR(INDEX('Src_Applicants'!$D$6:$D$2915,MATCH(C177,'Src_Applicants'!$A$6:$A$2915,0))&amp;" "&amp;INDEX('Src_Applicants'!$C$6:$C$2915,MATCH(C177,'Src_Applicants'!$A$6:$A$2915,0)),"NOT FOUND")</f>
        <v/>
      </c>
      <c r="E177" s="21">
        <f>'Src_Amendments'!F177</f>
        <v/>
      </c>
      <c r="F177" s="21">
        <f>'Src_Amendments'!G177</f>
        <v/>
      </c>
      <c r="G177" s="21">
        <f>'Src_Amendments'!I177</f>
        <v/>
      </c>
      <c r="H177" s="21">
        <f>IF(G177="","NO",IF(OR(LEFT(G177,3)="MC-",ISNUMBER(SEARCH("Foldview Marine Services haul-out",G177))),"YES","NO"))</f>
        <v/>
      </c>
      <c r="I177" s="21">
        <f>IF(AND(C177="WL-02401",G177="MC-2024-0091",F177=31.7),"VERIFIED - SUPPLIED SIGNED CERTIFICATE",IF(C177="WL-01893","SUPPLIED CERTIFICATE IS LATER AND DOES NOT SUPPORT THIS ENTRY",IF(C177="WL-03102","YARD SHEET CITED IN SKIP FILE BUT NOT SUPPLIED","DOCUMENT NOT SUPPLIED FOR INDEPENDENT TEST")))</f>
        <v/>
      </c>
      <c r="J177" s="21">
        <f>COUNTIFS('Src_Skips'!$D$6:$D$314,C177,'Src_Skips'!$C$6:$C$314,"&gt;="&amp;B177)</f>
        <v/>
      </c>
      <c r="K177" s="21">
        <f>IF(H177="NO","FAIL - NO ACCEPTED SOURCE CROSS-REFERENCE",IF(LEFT(I177,8)="VERIFIED","PASS - CERTIFICATE VERIFIED",IF(AND(C177="WL-03102",J177&gt;0),"BOARD REVIEW - DOWNSTREAM SKIP USED AMENDMENT","REGISTER REFERENCE ONLY - RETRIEVE SUPPORT")))</f>
        <v/>
      </c>
      <c r="L177" s="21" t="inlineStr">
        <is>
          <t>amendment log; two named certificates; downstream skip register</t>
        </is>
      </c>
    </row>
    <row r="178">
      <c r="A178" s="17">
        <f>'Src_Amendments'!A178</f>
        <v/>
      </c>
      <c r="B178" s="17">
        <f>'Src_Amendments'!B178</f>
        <v/>
      </c>
      <c r="C178" s="17">
        <f>'Src_Amendments'!C178</f>
        <v/>
      </c>
      <c r="D178" s="17">
        <f>IFERROR(INDEX('Src_Applicants'!$D$6:$D$2915,MATCH(C178,'Src_Applicants'!$A$6:$A$2915,0))&amp;" "&amp;INDEX('Src_Applicants'!$C$6:$C$2915,MATCH(C178,'Src_Applicants'!$A$6:$A$2915,0)),"NOT FOUND")</f>
        <v/>
      </c>
      <c r="E178" s="17">
        <f>'Src_Amendments'!F178</f>
        <v/>
      </c>
      <c r="F178" s="17">
        <f>'Src_Amendments'!G178</f>
        <v/>
      </c>
      <c r="G178" s="17">
        <f>'Src_Amendments'!I178</f>
        <v/>
      </c>
      <c r="H178" s="17">
        <f>IF(G178="","NO",IF(OR(LEFT(G178,3)="MC-",ISNUMBER(SEARCH("Foldview Marine Services haul-out",G178))),"YES","NO"))</f>
        <v/>
      </c>
      <c r="I178" s="17">
        <f>IF(AND(C178="WL-02401",G178="MC-2024-0091",F178=31.7),"VERIFIED - SUPPLIED SIGNED CERTIFICATE",IF(C178="WL-01893","SUPPLIED CERTIFICATE IS LATER AND DOES NOT SUPPORT THIS ENTRY",IF(C178="WL-03102","YARD SHEET CITED IN SKIP FILE BUT NOT SUPPLIED","DOCUMENT NOT SUPPLIED FOR INDEPENDENT TEST")))</f>
        <v/>
      </c>
      <c r="J178" s="17">
        <f>COUNTIFS('Src_Skips'!$D$6:$D$314,C178,'Src_Skips'!$C$6:$C$314,"&gt;="&amp;B178)</f>
        <v/>
      </c>
      <c r="K178" s="17">
        <f>IF(H178="NO","FAIL - NO ACCEPTED SOURCE CROSS-REFERENCE",IF(LEFT(I178,8)="VERIFIED","PASS - CERTIFICATE VERIFIED",IF(AND(C178="WL-03102",J178&gt;0),"BOARD REVIEW - DOWNSTREAM SKIP USED AMENDMENT","REGISTER REFERENCE ONLY - RETRIEVE SUPPORT")))</f>
        <v/>
      </c>
      <c r="L178" s="17" t="inlineStr">
        <is>
          <t>amendment log; two named certificates; downstream skip register</t>
        </is>
      </c>
    </row>
    <row r="179">
      <c r="A179" s="21">
        <f>'Src_Amendments'!A179</f>
        <v/>
      </c>
      <c r="B179" s="21">
        <f>'Src_Amendments'!B179</f>
        <v/>
      </c>
      <c r="C179" s="21">
        <f>'Src_Amendments'!C179</f>
        <v/>
      </c>
      <c r="D179" s="21">
        <f>IFERROR(INDEX('Src_Applicants'!$D$6:$D$2915,MATCH(C179,'Src_Applicants'!$A$6:$A$2915,0))&amp;" "&amp;INDEX('Src_Applicants'!$C$6:$C$2915,MATCH(C179,'Src_Applicants'!$A$6:$A$2915,0)),"NOT FOUND")</f>
        <v/>
      </c>
      <c r="E179" s="21">
        <f>'Src_Amendments'!F179</f>
        <v/>
      </c>
      <c r="F179" s="21">
        <f>'Src_Amendments'!G179</f>
        <v/>
      </c>
      <c r="G179" s="21">
        <f>'Src_Amendments'!I179</f>
        <v/>
      </c>
      <c r="H179" s="21">
        <f>IF(G179="","NO",IF(OR(LEFT(G179,3)="MC-",ISNUMBER(SEARCH("Foldview Marine Services haul-out",G179))),"YES","NO"))</f>
        <v/>
      </c>
      <c r="I179" s="21">
        <f>IF(AND(C179="WL-02401",G179="MC-2024-0091",F179=31.7),"VERIFIED - SUPPLIED SIGNED CERTIFICATE",IF(C179="WL-01893","SUPPLIED CERTIFICATE IS LATER AND DOES NOT SUPPORT THIS ENTRY",IF(C179="WL-03102","YARD SHEET CITED IN SKIP FILE BUT NOT SUPPLIED","DOCUMENT NOT SUPPLIED FOR INDEPENDENT TEST")))</f>
        <v/>
      </c>
      <c r="J179" s="21">
        <f>COUNTIFS('Src_Skips'!$D$6:$D$314,C179,'Src_Skips'!$C$6:$C$314,"&gt;="&amp;B179)</f>
        <v/>
      </c>
      <c r="K179" s="21">
        <f>IF(H179="NO","FAIL - NO ACCEPTED SOURCE CROSS-REFERENCE",IF(LEFT(I179,8)="VERIFIED","PASS - CERTIFICATE VERIFIED",IF(AND(C179="WL-03102",J179&gt;0),"BOARD REVIEW - DOWNSTREAM SKIP USED AMENDMENT","REGISTER REFERENCE ONLY - RETRIEVE SUPPORT")))</f>
        <v/>
      </c>
      <c r="L179" s="21" t="inlineStr">
        <is>
          <t>amendment log; two named certificates; downstream skip register</t>
        </is>
      </c>
    </row>
    <row r="180">
      <c r="A180" s="17">
        <f>'Src_Amendments'!A180</f>
        <v/>
      </c>
      <c r="B180" s="17">
        <f>'Src_Amendments'!B180</f>
        <v/>
      </c>
      <c r="C180" s="17">
        <f>'Src_Amendments'!C180</f>
        <v/>
      </c>
      <c r="D180" s="17">
        <f>IFERROR(INDEX('Src_Applicants'!$D$6:$D$2915,MATCH(C180,'Src_Applicants'!$A$6:$A$2915,0))&amp;" "&amp;INDEX('Src_Applicants'!$C$6:$C$2915,MATCH(C180,'Src_Applicants'!$A$6:$A$2915,0)),"NOT FOUND")</f>
        <v/>
      </c>
      <c r="E180" s="17">
        <f>'Src_Amendments'!F180</f>
        <v/>
      </c>
      <c r="F180" s="17">
        <f>'Src_Amendments'!G180</f>
        <v/>
      </c>
      <c r="G180" s="17">
        <f>'Src_Amendments'!I180</f>
        <v/>
      </c>
      <c r="H180" s="17">
        <f>IF(G180="","NO",IF(OR(LEFT(G180,3)="MC-",ISNUMBER(SEARCH("Foldview Marine Services haul-out",G180))),"YES","NO"))</f>
        <v/>
      </c>
      <c r="I180" s="17">
        <f>IF(AND(C180="WL-02401",G180="MC-2024-0091",F180=31.7),"VERIFIED - SUPPLIED SIGNED CERTIFICATE",IF(C180="WL-01893","SUPPLIED CERTIFICATE IS LATER AND DOES NOT SUPPORT THIS ENTRY",IF(C180="WL-03102","YARD SHEET CITED IN SKIP FILE BUT NOT SUPPLIED","DOCUMENT NOT SUPPLIED FOR INDEPENDENT TEST")))</f>
        <v/>
      </c>
      <c r="J180" s="17">
        <f>COUNTIFS('Src_Skips'!$D$6:$D$314,C180,'Src_Skips'!$C$6:$C$314,"&gt;="&amp;B180)</f>
        <v/>
      </c>
      <c r="K180" s="17">
        <f>IF(H180="NO","FAIL - NO ACCEPTED SOURCE CROSS-REFERENCE",IF(LEFT(I180,8)="VERIFIED","PASS - CERTIFICATE VERIFIED",IF(AND(C180="WL-03102",J180&gt;0),"BOARD REVIEW - DOWNSTREAM SKIP USED AMENDMENT","REGISTER REFERENCE ONLY - RETRIEVE SUPPORT")))</f>
        <v/>
      </c>
      <c r="L180" s="17" t="inlineStr">
        <is>
          <t>amendment log; two named certificates; downstream skip register</t>
        </is>
      </c>
    </row>
    <row r="181">
      <c r="A181" s="21">
        <f>'Src_Amendments'!A181</f>
        <v/>
      </c>
      <c r="B181" s="21">
        <f>'Src_Amendments'!B181</f>
        <v/>
      </c>
      <c r="C181" s="21">
        <f>'Src_Amendments'!C181</f>
        <v/>
      </c>
      <c r="D181" s="21">
        <f>IFERROR(INDEX('Src_Applicants'!$D$6:$D$2915,MATCH(C181,'Src_Applicants'!$A$6:$A$2915,0))&amp;" "&amp;INDEX('Src_Applicants'!$C$6:$C$2915,MATCH(C181,'Src_Applicants'!$A$6:$A$2915,0)),"NOT FOUND")</f>
        <v/>
      </c>
      <c r="E181" s="21">
        <f>'Src_Amendments'!F181</f>
        <v/>
      </c>
      <c r="F181" s="21">
        <f>'Src_Amendments'!G181</f>
        <v/>
      </c>
      <c r="G181" s="21">
        <f>'Src_Amendments'!I181</f>
        <v/>
      </c>
      <c r="H181" s="21">
        <f>IF(G181="","NO",IF(OR(LEFT(G181,3)="MC-",ISNUMBER(SEARCH("Foldview Marine Services haul-out",G181))),"YES","NO"))</f>
        <v/>
      </c>
      <c r="I181" s="21">
        <f>IF(AND(C181="WL-02401",G181="MC-2024-0091",F181=31.7),"VERIFIED - SUPPLIED SIGNED CERTIFICATE",IF(C181="WL-01893","SUPPLIED CERTIFICATE IS LATER AND DOES NOT SUPPORT THIS ENTRY",IF(C181="WL-03102","YARD SHEET CITED IN SKIP FILE BUT NOT SUPPLIED","DOCUMENT NOT SUPPLIED FOR INDEPENDENT TEST")))</f>
        <v/>
      </c>
      <c r="J181" s="21">
        <f>COUNTIFS('Src_Skips'!$D$6:$D$314,C181,'Src_Skips'!$C$6:$C$314,"&gt;="&amp;B181)</f>
        <v/>
      </c>
      <c r="K181" s="21">
        <f>IF(H181="NO","FAIL - NO ACCEPTED SOURCE CROSS-REFERENCE",IF(LEFT(I181,8)="VERIFIED","PASS - CERTIFICATE VERIFIED",IF(AND(C181="WL-03102",J181&gt;0),"BOARD REVIEW - DOWNSTREAM SKIP USED AMENDMENT","REGISTER REFERENCE ONLY - RETRIEVE SUPPORT")))</f>
        <v/>
      </c>
      <c r="L181" s="21" t="inlineStr">
        <is>
          <t>amendment log; two named certificates; downstream skip register</t>
        </is>
      </c>
    </row>
    <row r="182">
      <c r="A182" s="17">
        <f>'Src_Amendments'!A182</f>
        <v/>
      </c>
      <c r="B182" s="17">
        <f>'Src_Amendments'!B182</f>
        <v/>
      </c>
      <c r="C182" s="17">
        <f>'Src_Amendments'!C182</f>
        <v/>
      </c>
      <c r="D182" s="17">
        <f>IFERROR(INDEX('Src_Applicants'!$D$6:$D$2915,MATCH(C182,'Src_Applicants'!$A$6:$A$2915,0))&amp;" "&amp;INDEX('Src_Applicants'!$C$6:$C$2915,MATCH(C182,'Src_Applicants'!$A$6:$A$2915,0)),"NOT FOUND")</f>
        <v/>
      </c>
      <c r="E182" s="17">
        <f>'Src_Amendments'!F182</f>
        <v/>
      </c>
      <c r="F182" s="17">
        <f>'Src_Amendments'!G182</f>
        <v/>
      </c>
      <c r="G182" s="17">
        <f>'Src_Amendments'!I182</f>
        <v/>
      </c>
      <c r="H182" s="17">
        <f>IF(G182="","NO",IF(OR(LEFT(G182,3)="MC-",ISNUMBER(SEARCH("Foldview Marine Services haul-out",G182))),"YES","NO"))</f>
        <v/>
      </c>
      <c r="I182" s="17">
        <f>IF(AND(C182="WL-02401",G182="MC-2024-0091",F182=31.7),"VERIFIED - SUPPLIED SIGNED CERTIFICATE",IF(C182="WL-01893","SUPPLIED CERTIFICATE IS LATER AND DOES NOT SUPPORT THIS ENTRY",IF(C182="WL-03102","YARD SHEET CITED IN SKIP FILE BUT NOT SUPPLIED","DOCUMENT NOT SUPPLIED FOR INDEPENDENT TEST")))</f>
        <v/>
      </c>
      <c r="J182" s="17">
        <f>COUNTIFS('Src_Skips'!$D$6:$D$314,C182,'Src_Skips'!$C$6:$C$314,"&gt;="&amp;B182)</f>
        <v/>
      </c>
      <c r="K182" s="17">
        <f>IF(H182="NO","FAIL - NO ACCEPTED SOURCE CROSS-REFERENCE",IF(LEFT(I182,8)="VERIFIED","PASS - CERTIFICATE VERIFIED",IF(AND(C182="WL-03102",J182&gt;0),"BOARD REVIEW - DOWNSTREAM SKIP USED AMENDMENT","REGISTER REFERENCE ONLY - RETRIEVE SUPPORT")))</f>
        <v/>
      </c>
      <c r="L182" s="17" t="inlineStr">
        <is>
          <t>amendment log; two named certificates; downstream skip register</t>
        </is>
      </c>
    </row>
    <row r="183">
      <c r="A183" s="21">
        <f>'Src_Amendments'!A183</f>
        <v/>
      </c>
      <c r="B183" s="21">
        <f>'Src_Amendments'!B183</f>
        <v/>
      </c>
      <c r="C183" s="21">
        <f>'Src_Amendments'!C183</f>
        <v/>
      </c>
      <c r="D183" s="21">
        <f>IFERROR(INDEX('Src_Applicants'!$D$6:$D$2915,MATCH(C183,'Src_Applicants'!$A$6:$A$2915,0))&amp;" "&amp;INDEX('Src_Applicants'!$C$6:$C$2915,MATCH(C183,'Src_Applicants'!$A$6:$A$2915,0)),"NOT FOUND")</f>
        <v/>
      </c>
      <c r="E183" s="21">
        <f>'Src_Amendments'!F183</f>
        <v/>
      </c>
      <c r="F183" s="21">
        <f>'Src_Amendments'!G183</f>
        <v/>
      </c>
      <c r="G183" s="21">
        <f>'Src_Amendments'!I183</f>
        <v/>
      </c>
      <c r="H183" s="21">
        <f>IF(G183="","NO",IF(OR(LEFT(G183,3)="MC-",ISNUMBER(SEARCH("Foldview Marine Services haul-out",G183))),"YES","NO"))</f>
        <v/>
      </c>
      <c r="I183" s="21">
        <f>IF(AND(C183="WL-02401",G183="MC-2024-0091",F183=31.7),"VERIFIED - SUPPLIED SIGNED CERTIFICATE",IF(C183="WL-01893","SUPPLIED CERTIFICATE IS LATER AND DOES NOT SUPPORT THIS ENTRY",IF(C183="WL-03102","YARD SHEET CITED IN SKIP FILE BUT NOT SUPPLIED","DOCUMENT NOT SUPPLIED FOR INDEPENDENT TEST")))</f>
        <v/>
      </c>
      <c r="J183" s="21">
        <f>COUNTIFS('Src_Skips'!$D$6:$D$314,C183,'Src_Skips'!$C$6:$C$314,"&gt;="&amp;B183)</f>
        <v/>
      </c>
      <c r="K183" s="21">
        <f>IF(H183="NO","FAIL - NO ACCEPTED SOURCE CROSS-REFERENCE",IF(LEFT(I183,8)="VERIFIED","PASS - CERTIFICATE VERIFIED",IF(AND(C183="WL-03102",J183&gt;0),"BOARD REVIEW - DOWNSTREAM SKIP USED AMENDMENT","REGISTER REFERENCE ONLY - RETRIEVE SUPPORT")))</f>
        <v/>
      </c>
      <c r="L183" s="21" t="inlineStr">
        <is>
          <t>amendment log; two named certificates; downstream skip register</t>
        </is>
      </c>
    </row>
    <row r="184">
      <c r="A184" s="17">
        <f>'Src_Amendments'!A184</f>
        <v/>
      </c>
      <c r="B184" s="17">
        <f>'Src_Amendments'!B184</f>
        <v/>
      </c>
      <c r="C184" s="17">
        <f>'Src_Amendments'!C184</f>
        <v/>
      </c>
      <c r="D184" s="17">
        <f>IFERROR(INDEX('Src_Applicants'!$D$6:$D$2915,MATCH(C184,'Src_Applicants'!$A$6:$A$2915,0))&amp;" "&amp;INDEX('Src_Applicants'!$C$6:$C$2915,MATCH(C184,'Src_Applicants'!$A$6:$A$2915,0)),"NOT FOUND")</f>
        <v/>
      </c>
      <c r="E184" s="17">
        <f>'Src_Amendments'!F184</f>
        <v/>
      </c>
      <c r="F184" s="17">
        <f>'Src_Amendments'!G184</f>
        <v/>
      </c>
      <c r="G184" s="17">
        <f>'Src_Amendments'!I184</f>
        <v/>
      </c>
      <c r="H184" s="17">
        <f>IF(G184="","NO",IF(OR(LEFT(G184,3)="MC-",ISNUMBER(SEARCH("Foldview Marine Services haul-out",G184))),"YES","NO"))</f>
        <v/>
      </c>
      <c r="I184" s="17">
        <f>IF(AND(C184="WL-02401",G184="MC-2024-0091",F184=31.7),"VERIFIED - SUPPLIED SIGNED CERTIFICATE",IF(C184="WL-01893","SUPPLIED CERTIFICATE IS LATER AND DOES NOT SUPPORT THIS ENTRY",IF(C184="WL-03102","YARD SHEET CITED IN SKIP FILE BUT NOT SUPPLIED","DOCUMENT NOT SUPPLIED FOR INDEPENDENT TEST")))</f>
        <v/>
      </c>
      <c r="J184" s="17">
        <f>COUNTIFS('Src_Skips'!$D$6:$D$314,C184,'Src_Skips'!$C$6:$C$314,"&gt;="&amp;B184)</f>
        <v/>
      </c>
      <c r="K184" s="17">
        <f>IF(H184="NO","FAIL - NO ACCEPTED SOURCE CROSS-REFERENCE",IF(LEFT(I184,8)="VERIFIED","PASS - CERTIFICATE VERIFIED",IF(AND(C184="WL-03102",J184&gt;0),"BOARD REVIEW - DOWNSTREAM SKIP USED AMENDMENT","REGISTER REFERENCE ONLY - RETRIEVE SUPPORT")))</f>
        <v/>
      </c>
      <c r="L184" s="17" t="inlineStr">
        <is>
          <t>amendment log; two named certificates; downstream skip register</t>
        </is>
      </c>
    </row>
    <row r="185">
      <c r="A185" s="21">
        <f>'Src_Amendments'!A185</f>
        <v/>
      </c>
      <c r="B185" s="21">
        <f>'Src_Amendments'!B185</f>
        <v/>
      </c>
      <c r="C185" s="21">
        <f>'Src_Amendments'!C185</f>
        <v/>
      </c>
      <c r="D185" s="21">
        <f>IFERROR(INDEX('Src_Applicants'!$D$6:$D$2915,MATCH(C185,'Src_Applicants'!$A$6:$A$2915,0))&amp;" "&amp;INDEX('Src_Applicants'!$C$6:$C$2915,MATCH(C185,'Src_Applicants'!$A$6:$A$2915,0)),"NOT FOUND")</f>
        <v/>
      </c>
      <c r="E185" s="21">
        <f>'Src_Amendments'!F185</f>
        <v/>
      </c>
      <c r="F185" s="21">
        <f>'Src_Amendments'!G185</f>
        <v/>
      </c>
      <c r="G185" s="21">
        <f>'Src_Amendments'!I185</f>
        <v/>
      </c>
      <c r="H185" s="21">
        <f>IF(G185="","NO",IF(OR(LEFT(G185,3)="MC-",ISNUMBER(SEARCH("Foldview Marine Services haul-out",G185))),"YES","NO"))</f>
        <v/>
      </c>
      <c r="I185" s="21">
        <f>IF(AND(C185="WL-02401",G185="MC-2024-0091",F185=31.7),"VERIFIED - SUPPLIED SIGNED CERTIFICATE",IF(C185="WL-01893","SUPPLIED CERTIFICATE IS LATER AND DOES NOT SUPPORT THIS ENTRY",IF(C185="WL-03102","YARD SHEET CITED IN SKIP FILE BUT NOT SUPPLIED","DOCUMENT NOT SUPPLIED FOR INDEPENDENT TEST")))</f>
        <v/>
      </c>
      <c r="J185" s="21">
        <f>COUNTIFS('Src_Skips'!$D$6:$D$314,C185,'Src_Skips'!$C$6:$C$314,"&gt;="&amp;B185)</f>
        <v/>
      </c>
      <c r="K185" s="21">
        <f>IF(H185="NO","FAIL - NO ACCEPTED SOURCE CROSS-REFERENCE",IF(LEFT(I185,8)="VERIFIED","PASS - CERTIFICATE VERIFIED",IF(AND(C185="WL-03102",J185&gt;0),"BOARD REVIEW - DOWNSTREAM SKIP USED AMENDMENT","REGISTER REFERENCE ONLY - RETRIEVE SUPPORT")))</f>
        <v/>
      </c>
      <c r="L185" s="21" t="inlineStr">
        <is>
          <t>amendment log; two named certificates; downstream skip register</t>
        </is>
      </c>
    </row>
    <row r="186">
      <c r="A186" s="17">
        <f>'Src_Amendments'!A186</f>
        <v/>
      </c>
      <c r="B186" s="17">
        <f>'Src_Amendments'!B186</f>
        <v/>
      </c>
      <c r="C186" s="17">
        <f>'Src_Amendments'!C186</f>
        <v/>
      </c>
      <c r="D186" s="17">
        <f>IFERROR(INDEX('Src_Applicants'!$D$6:$D$2915,MATCH(C186,'Src_Applicants'!$A$6:$A$2915,0))&amp;" "&amp;INDEX('Src_Applicants'!$C$6:$C$2915,MATCH(C186,'Src_Applicants'!$A$6:$A$2915,0)),"NOT FOUND")</f>
        <v/>
      </c>
      <c r="E186" s="17">
        <f>'Src_Amendments'!F186</f>
        <v/>
      </c>
      <c r="F186" s="17">
        <f>'Src_Amendments'!G186</f>
        <v/>
      </c>
      <c r="G186" s="17">
        <f>'Src_Amendments'!I186</f>
        <v/>
      </c>
      <c r="H186" s="17">
        <f>IF(G186="","NO",IF(OR(LEFT(G186,3)="MC-",ISNUMBER(SEARCH("Foldview Marine Services haul-out",G186))),"YES","NO"))</f>
        <v/>
      </c>
      <c r="I186" s="17">
        <f>IF(AND(C186="WL-02401",G186="MC-2024-0091",F186=31.7),"VERIFIED - SUPPLIED SIGNED CERTIFICATE",IF(C186="WL-01893","SUPPLIED CERTIFICATE IS LATER AND DOES NOT SUPPORT THIS ENTRY",IF(C186="WL-03102","YARD SHEET CITED IN SKIP FILE BUT NOT SUPPLIED","DOCUMENT NOT SUPPLIED FOR INDEPENDENT TEST")))</f>
        <v/>
      </c>
      <c r="J186" s="17">
        <f>COUNTIFS('Src_Skips'!$D$6:$D$314,C186,'Src_Skips'!$C$6:$C$314,"&gt;="&amp;B186)</f>
        <v/>
      </c>
      <c r="K186" s="17">
        <f>IF(H186="NO","FAIL - NO ACCEPTED SOURCE CROSS-REFERENCE",IF(LEFT(I186,8)="VERIFIED","PASS - CERTIFICATE VERIFIED",IF(AND(C186="WL-03102",J186&gt;0),"BOARD REVIEW - DOWNSTREAM SKIP USED AMENDMENT","REGISTER REFERENCE ONLY - RETRIEVE SUPPORT")))</f>
        <v/>
      </c>
      <c r="L186" s="17" t="inlineStr">
        <is>
          <t>amendment log; two named certificates; downstream skip register</t>
        </is>
      </c>
    </row>
    <row r="187">
      <c r="A187" s="21">
        <f>'Src_Amendments'!A187</f>
        <v/>
      </c>
      <c r="B187" s="21">
        <f>'Src_Amendments'!B187</f>
        <v/>
      </c>
      <c r="C187" s="21">
        <f>'Src_Amendments'!C187</f>
        <v/>
      </c>
      <c r="D187" s="21">
        <f>IFERROR(INDEX('Src_Applicants'!$D$6:$D$2915,MATCH(C187,'Src_Applicants'!$A$6:$A$2915,0))&amp;" "&amp;INDEX('Src_Applicants'!$C$6:$C$2915,MATCH(C187,'Src_Applicants'!$A$6:$A$2915,0)),"NOT FOUND")</f>
        <v/>
      </c>
      <c r="E187" s="21">
        <f>'Src_Amendments'!F187</f>
        <v/>
      </c>
      <c r="F187" s="21">
        <f>'Src_Amendments'!G187</f>
        <v/>
      </c>
      <c r="G187" s="21">
        <f>'Src_Amendments'!I187</f>
        <v/>
      </c>
      <c r="H187" s="21">
        <f>IF(G187="","NO",IF(OR(LEFT(G187,3)="MC-",ISNUMBER(SEARCH("Foldview Marine Services haul-out",G187))),"YES","NO"))</f>
        <v/>
      </c>
      <c r="I187" s="21">
        <f>IF(AND(C187="WL-02401",G187="MC-2024-0091",F187=31.7),"VERIFIED - SUPPLIED SIGNED CERTIFICATE",IF(C187="WL-01893","SUPPLIED CERTIFICATE IS LATER AND DOES NOT SUPPORT THIS ENTRY",IF(C187="WL-03102","YARD SHEET CITED IN SKIP FILE BUT NOT SUPPLIED","DOCUMENT NOT SUPPLIED FOR INDEPENDENT TEST")))</f>
        <v/>
      </c>
      <c r="J187" s="21">
        <f>COUNTIFS('Src_Skips'!$D$6:$D$314,C187,'Src_Skips'!$C$6:$C$314,"&gt;="&amp;B187)</f>
        <v/>
      </c>
      <c r="K187" s="21">
        <f>IF(H187="NO","FAIL - NO ACCEPTED SOURCE CROSS-REFERENCE",IF(LEFT(I187,8)="VERIFIED","PASS - CERTIFICATE VERIFIED",IF(AND(C187="WL-03102",J187&gt;0),"BOARD REVIEW - DOWNSTREAM SKIP USED AMENDMENT","REGISTER REFERENCE ONLY - RETRIEVE SUPPORT")))</f>
        <v/>
      </c>
      <c r="L187" s="21" t="inlineStr">
        <is>
          <t>amendment log; two named certificates; downstream skip register</t>
        </is>
      </c>
    </row>
    <row r="188">
      <c r="A188" s="17">
        <f>'Src_Amendments'!A188</f>
        <v/>
      </c>
      <c r="B188" s="17">
        <f>'Src_Amendments'!B188</f>
        <v/>
      </c>
      <c r="C188" s="17">
        <f>'Src_Amendments'!C188</f>
        <v/>
      </c>
      <c r="D188" s="17">
        <f>IFERROR(INDEX('Src_Applicants'!$D$6:$D$2915,MATCH(C188,'Src_Applicants'!$A$6:$A$2915,0))&amp;" "&amp;INDEX('Src_Applicants'!$C$6:$C$2915,MATCH(C188,'Src_Applicants'!$A$6:$A$2915,0)),"NOT FOUND")</f>
        <v/>
      </c>
      <c r="E188" s="17">
        <f>'Src_Amendments'!F188</f>
        <v/>
      </c>
      <c r="F188" s="17">
        <f>'Src_Amendments'!G188</f>
        <v/>
      </c>
      <c r="G188" s="17">
        <f>'Src_Amendments'!I188</f>
        <v/>
      </c>
      <c r="H188" s="17">
        <f>IF(G188="","NO",IF(OR(LEFT(G188,3)="MC-",ISNUMBER(SEARCH("Foldview Marine Services haul-out",G188))),"YES","NO"))</f>
        <v/>
      </c>
      <c r="I188" s="17">
        <f>IF(AND(C188="WL-02401",G188="MC-2024-0091",F188=31.7),"VERIFIED - SUPPLIED SIGNED CERTIFICATE",IF(C188="WL-01893","SUPPLIED CERTIFICATE IS LATER AND DOES NOT SUPPORT THIS ENTRY",IF(C188="WL-03102","YARD SHEET CITED IN SKIP FILE BUT NOT SUPPLIED","DOCUMENT NOT SUPPLIED FOR INDEPENDENT TEST")))</f>
        <v/>
      </c>
      <c r="J188" s="17">
        <f>COUNTIFS('Src_Skips'!$D$6:$D$314,C188,'Src_Skips'!$C$6:$C$314,"&gt;="&amp;B188)</f>
        <v/>
      </c>
      <c r="K188" s="17">
        <f>IF(H188="NO","FAIL - NO ACCEPTED SOURCE CROSS-REFERENCE",IF(LEFT(I188,8)="VERIFIED","PASS - CERTIFICATE VERIFIED",IF(AND(C188="WL-03102",J188&gt;0),"BOARD REVIEW - DOWNSTREAM SKIP USED AMENDMENT","REGISTER REFERENCE ONLY - RETRIEVE SUPPORT")))</f>
        <v/>
      </c>
      <c r="L188" s="17" t="inlineStr">
        <is>
          <t>amendment log; two named certificates; downstream skip register</t>
        </is>
      </c>
    </row>
    <row r="189">
      <c r="A189" s="21">
        <f>'Src_Amendments'!A189</f>
        <v/>
      </c>
      <c r="B189" s="21">
        <f>'Src_Amendments'!B189</f>
        <v/>
      </c>
      <c r="C189" s="21">
        <f>'Src_Amendments'!C189</f>
        <v/>
      </c>
      <c r="D189" s="21">
        <f>IFERROR(INDEX('Src_Applicants'!$D$6:$D$2915,MATCH(C189,'Src_Applicants'!$A$6:$A$2915,0))&amp;" "&amp;INDEX('Src_Applicants'!$C$6:$C$2915,MATCH(C189,'Src_Applicants'!$A$6:$A$2915,0)),"NOT FOUND")</f>
        <v/>
      </c>
      <c r="E189" s="21">
        <f>'Src_Amendments'!F189</f>
        <v/>
      </c>
      <c r="F189" s="21">
        <f>'Src_Amendments'!G189</f>
        <v/>
      </c>
      <c r="G189" s="21">
        <f>'Src_Amendments'!I189</f>
        <v/>
      </c>
      <c r="H189" s="21">
        <f>IF(G189="","NO",IF(OR(LEFT(G189,3)="MC-",ISNUMBER(SEARCH("Foldview Marine Services haul-out",G189))),"YES","NO"))</f>
        <v/>
      </c>
      <c r="I189" s="21">
        <f>IF(AND(C189="WL-02401",G189="MC-2024-0091",F189=31.7),"VERIFIED - SUPPLIED SIGNED CERTIFICATE",IF(C189="WL-01893","SUPPLIED CERTIFICATE IS LATER AND DOES NOT SUPPORT THIS ENTRY",IF(C189="WL-03102","YARD SHEET CITED IN SKIP FILE BUT NOT SUPPLIED","DOCUMENT NOT SUPPLIED FOR INDEPENDENT TEST")))</f>
        <v/>
      </c>
      <c r="J189" s="21">
        <f>COUNTIFS('Src_Skips'!$D$6:$D$314,C189,'Src_Skips'!$C$6:$C$314,"&gt;="&amp;B189)</f>
        <v/>
      </c>
      <c r="K189" s="21">
        <f>IF(H189="NO","FAIL - NO ACCEPTED SOURCE CROSS-REFERENCE",IF(LEFT(I189,8)="VERIFIED","PASS - CERTIFICATE VERIFIED",IF(AND(C189="WL-03102",J189&gt;0),"BOARD REVIEW - DOWNSTREAM SKIP USED AMENDMENT","REGISTER REFERENCE ONLY - RETRIEVE SUPPORT")))</f>
        <v/>
      </c>
      <c r="L189" s="21" t="inlineStr">
        <is>
          <t>amendment log; two named certificates; downstream skip register</t>
        </is>
      </c>
    </row>
    <row r="190">
      <c r="A190" s="17">
        <f>'Src_Amendments'!A190</f>
        <v/>
      </c>
      <c r="B190" s="17">
        <f>'Src_Amendments'!B190</f>
        <v/>
      </c>
      <c r="C190" s="17">
        <f>'Src_Amendments'!C190</f>
        <v/>
      </c>
      <c r="D190" s="17">
        <f>IFERROR(INDEX('Src_Applicants'!$D$6:$D$2915,MATCH(C190,'Src_Applicants'!$A$6:$A$2915,0))&amp;" "&amp;INDEX('Src_Applicants'!$C$6:$C$2915,MATCH(C190,'Src_Applicants'!$A$6:$A$2915,0)),"NOT FOUND")</f>
        <v/>
      </c>
      <c r="E190" s="17">
        <f>'Src_Amendments'!F190</f>
        <v/>
      </c>
      <c r="F190" s="17">
        <f>'Src_Amendments'!G190</f>
        <v/>
      </c>
      <c r="G190" s="17">
        <f>'Src_Amendments'!I190</f>
        <v/>
      </c>
      <c r="H190" s="17">
        <f>IF(G190="","NO",IF(OR(LEFT(G190,3)="MC-",ISNUMBER(SEARCH("Foldview Marine Services haul-out",G190))),"YES","NO"))</f>
        <v/>
      </c>
      <c r="I190" s="17">
        <f>IF(AND(C190="WL-02401",G190="MC-2024-0091",F190=31.7),"VERIFIED - SUPPLIED SIGNED CERTIFICATE",IF(C190="WL-01893","SUPPLIED CERTIFICATE IS LATER AND DOES NOT SUPPORT THIS ENTRY",IF(C190="WL-03102","YARD SHEET CITED IN SKIP FILE BUT NOT SUPPLIED","DOCUMENT NOT SUPPLIED FOR INDEPENDENT TEST")))</f>
        <v/>
      </c>
      <c r="J190" s="17">
        <f>COUNTIFS('Src_Skips'!$D$6:$D$314,C190,'Src_Skips'!$C$6:$C$314,"&gt;="&amp;B190)</f>
        <v/>
      </c>
      <c r="K190" s="17">
        <f>IF(H190="NO","FAIL - NO ACCEPTED SOURCE CROSS-REFERENCE",IF(LEFT(I190,8)="VERIFIED","PASS - CERTIFICATE VERIFIED",IF(AND(C190="WL-03102",J190&gt;0),"BOARD REVIEW - DOWNSTREAM SKIP USED AMENDMENT","REGISTER REFERENCE ONLY - RETRIEVE SUPPORT")))</f>
        <v/>
      </c>
      <c r="L190" s="17" t="inlineStr">
        <is>
          <t>amendment log; two named certificates; downstream skip register</t>
        </is>
      </c>
    </row>
    <row r="191">
      <c r="A191" s="21">
        <f>'Src_Amendments'!A191</f>
        <v/>
      </c>
      <c r="B191" s="21">
        <f>'Src_Amendments'!B191</f>
        <v/>
      </c>
      <c r="C191" s="21">
        <f>'Src_Amendments'!C191</f>
        <v/>
      </c>
      <c r="D191" s="21">
        <f>IFERROR(INDEX('Src_Applicants'!$D$6:$D$2915,MATCH(C191,'Src_Applicants'!$A$6:$A$2915,0))&amp;" "&amp;INDEX('Src_Applicants'!$C$6:$C$2915,MATCH(C191,'Src_Applicants'!$A$6:$A$2915,0)),"NOT FOUND")</f>
        <v/>
      </c>
      <c r="E191" s="21">
        <f>'Src_Amendments'!F191</f>
        <v/>
      </c>
      <c r="F191" s="21">
        <f>'Src_Amendments'!G191</f>
        <v/>
      </c>
      <c r="G191" s="21">
        <f>'Src_Amendments'!I191</f>
        <v/>
      </c>
      <c r="H191" s="21">
        <f>IF(G191="","NO",IF(OR(LEFT(G191,3)="MC-",ISNUMBER(SEARCH("Foldview Marine Services haul-out",G191))),"YES","NO"))</f>
        <v/>
      </c>
      <c r="I191" s="21">
        <f>IF(AND(C191="WL-02401",G191="MC-2024-0091",F191=31.7),"VERIFIED - SUPPLIED SIGNED CERTIFICATE",IF(C191="WL-01893","SUPPLIED CERTIFICATE IS LATER AND DOES NOT SUPPORT THIS ENTRY",IF(C191="WL-03102","YARD SHEET CITED IN SKIP FILE BUT NOT SUPPLIED","DOCUMENT NOT SUPPLIED FOR INDEPENDENT TEST")))</f>
        <v/>
      </c>
      <c r="J191" s="21">
        <f>COUNTIFS('Src_Skips'!$D$6:$D$314,C191,'Src_Skips'!$C$6:$C$314,"&gt;="&amp;B191)</f>
        <v/>
      </c>
      <c r="K191" s="21">
        <f>IF(H191="NO","FAIL - NO ACCEPTED SOURCE CROSS-REFERENCE",IF(LEFT(I191,8)="VERIFIED","PASS - CERTIFICATE VERIFIED",IF(AND(C191="WL-03102",J191&gt;0),"BOARD REVIEW - DOWNSTREAM SKIP USED AMENDMENT","REGISTER REFERENCE ONLY - RETRIEVE SUPPORT")))</f>
        <v/>
      </c>
      <c r="L191" s="21" t="inlineStr">
        <is>
          <t>amendment log; two named certificates; downstream skip register</t>
        </is>
      </c>
    </row>
    <row r="192">
      <c r="A192" s="17">
        <f>'Src_Amendments'!A192</f>
        <v/>
      </c>
      <c r="B192" s="17">
        <f>'Src_Amendments'!B192</f>
        <v/>
      </c>
      <c r="C192" s="17">
        <f>'Src_Amendments'!C192</f>
        <v/>
      </c>
      <c r="D192" s="17">
        <f>IFERROR(INDEX('Src_Applicants'!$D$6:$D$2915,MATCH(C192,'Src_Applicants'!$A$6:$A$2915,0))&amp;" "&amp;INDEX('Src_Applicants'!$C$6:$C$2915,MATCH(C192,'Src_Applicants'!$A$6:$A$2915,0)),"NOT FOUND")</f>
        <v/>
      </c>
      <c r="E192" s="17">
        <f>'Src_Amendments'!F192</f>
        <v/>
      </c>
      <c r="F192" s="17">
        <f>'Src_Amendments'!G192</f>
        <v/>
      </c>
      <c r="G192" s="17">
        <f>'Src_Amendments'!I192</f>
        <v/>
      </c>
      <c r="H192" s="17">
        <f>IF(G192="","NO",IF(OR(LEFT(G192,3)="MC-",ISNUMBER(SEARCH("Foldview Marine Services haul-out",G192))),"YES","NO"))</f>
        <v/>
      </c>
      <c r="I192" s="17">
        <f>IF(AND(C192="WL-02401",G192="MC-2024-0091",F192=31.7),"VERIFIED - SUPPLIED SIGNED CERTIFICATE",IF(C192="WL-01893","SUPPLIED CERTIFICATE IS LATER AND DOES NOT SUPPORT THIS ENTRY",IF(C192="WL-03102","YARD SHEET CITED IN SKIP FILE BUT NOT SUPPLIED","DOCUMENT NOT SUPPLIED FOR INDEPENDENT TEST")))</f>
        <v/>
      </c>
      <c r="J192" s="17">
        <f>COUNTIFS('Src_Skips'!$D$6:$D$314,C192,'Src_Skips'!$C$6:$C$314,"&gt;="&amp;B192)</f>
        <v/>
      </c>
      <c r="K192" s="17">
        <f>IF(H192="NO","FAIL - NO ACCEPTED SOURCE CROSS-REFERENCE",IF(LEFT(I192,8)="VERIFIED","PASS - CERTIFICATE VERIFIED",IF(AND(C192="WL-03102",J192&gt;0),"BOARD REVIEW - DOWNSTREAM SKIP USED AMENDMENT","REGISTER REFERENCE ONLY - RETRIEVE SUPPORT")))</f>
        <v/>
      </c>
      <c r="L192" s="17" t="inlineStr">
        <is>
          <t>amendment log; two named certificates; downstream skip register</t>
        </is>
      </c>
    </row>
    <row r="193">
      <c r="A193" s="21">
        <f>'Src_Amendments'!A193</f>
        <v/>
      </c>
      <c r="B193" s="21">
        <f>'Src_Amendments'!B193</f>
        <v/>
      </c>
      <c r="C193" s="21">
        <f>'Src_Amendments'!C193</f>
        <v/>
      </c>
      <c r="D193" s="21">
        <f>IFERROR(INDEX('Src_Applicants'!$D$6:$D$2915,MATCH(C193,'Src_Applicants'!$A$6:$A$2915,0))&amp;" "&amp;INDEX('Src_Applicants'!$C$6:$C$2915,MATCH(C193,'Src_Applicants'!$A$6:$A$2915,0)),"NOT FOUND")</f>
        <v/>
      </c>
      <c r="E193" s="21">
        <f>'Src_Amendments'!F193</f>
        <v/>
      </c>
      <c r="F193" s="21">
        <f>'Src_Amendments'!G193</f>
        <v/>
      </c>
      <c r="G193" s="21">
        <f>'Src_Amendments'!I193</f>
        <v/>
      </c>
      <c r="H193" s="21">
        <f>IF(G193="","NO",IF(OR(LEFT(G193,3)="MC-",ISNUMBER(SEARCH("Foldview Marine Services haul-out",G193))),"YES","NO"))</f>
        <v/>
      </c>
      <c r="I193" s="21">
        <f>IF(AND(C193="WL-02401",G193="MC-2024-0091",F193=31.7),"VERIFIED - SUPPLIED SIGNED CERTIFICATE",IF(C193="WL-01893","SUPPLIED CERTIFICATE IS LATER AND DOES NOT SUPPORT THIS ENTRY",IF(C193="WL-03102","YARD SHEET CITED IN SKIP FILE BUT NOT SUPPLIED","DOCUMENT NOT SUPPLIED FOR INDEPENDENT TEST")))</f>
        <v/>
      </c>
      <c r="J193" s="21">
        <f>COUNTIFS('Src_Skips'!$D$6:$D$314,C193,'Src_Skips'!$C$6:$C$314,"&gt;="&amp;B193)</f>
        <v/>
      </c>
      <c r="K193" s="21">
        <f>IF(H193="NO","FAIL - NO ACCEPTED SOURCE CROSS-REFERENCE",IF(LEFT(I193,8)="VERIFIED","PASS - CERTIFICATE VERIFIED",IF(AND(C193="WL-03102",J193&gt;0),"BOARD REVIEW - DOWNSTREAM SKIP USED AMENDMENT","REGISTER REFERENCE ONLY - RETRIEVE SUPPORT")))</f>
        <v/>
      </c>
      <c r="L193" s="21" t="inlineStr">
        <is>
          <t>amendment log; two named certificates; downstream skip register</t>
        </is>
      </c>
    </row>
    <row r="194">
      <c r="A194" s="17">
        <f>'Src_Amendments'!A194</f>
        <v/>
      </c>
      <c r="B194" s="17">
        <f>'Src_Amendments'!B194</f>
        <v/>
      </c>
      <c r="C194" s="17">
        <f>'Src_Amendments'!C194</f>
        <v/>
      </c>
      <c r="D194" s="17">
        <f>IFERROR(INDEX('Src_Applicants'!$D$6:$D$2915,MATCH(C194,'Src_Applicants'!$A$6:$A$2915,0))&amp;" "&amp;INDEX('Src_Applicants'!$C$6:$C$2915,MATCH(C194,'Src_Applicants'!$A$6:$A$2915,0)),"NOT FOUND")</f>
        <v/>
      </c>
      <c r="E194" s="17">
        <f>'Src_Amendments'!F194</f>
        <v/>
      </c>
      <c r="F194" s="17">
        <f>'Src_Amendments'!G194</f>
        <v/>
      </c>
      <c r="G194" s="17">
        <f>'Src_Amendments'!I194</f>
        <v/>
      </c>
      <c r="H194" s="17">
        <f>IF(G194="","NO",IF(OR(LEFT(G194,3)="MC-",ISNUMBER(SEARCH("Foldview Marine Services haul-out",G194))),"YES","NO"))</f>
        <v/>
      </c>
      <c r="I194" s="17">
        <f>IF(AND(C194="WL-02401",G194="MC-2024-0091",F194=31.7),"VERIFIED - SUPPLIED SIGNED CERTIFICATE",IF(C194="WL-01893","SUPPLIED CERTIFICATE IS LATER AND DOES NOT SUPPORT THIS ENTRY",IF(C194="WL-03102","YARD SHEET CITED IN SKIP FILE BUT NOT SUPPLIED","DOCUMENT NOT SUPPLIED FOR INDEPENDENT TEST")))</f>
        <v/>
      </c>
      <c r="J194" s="17">
        <f>COUNTIFS('Src_Skips'!$D$6:$D$314,C194,'Src_Skips'!$C$6:$C$314,"&gt;="&amp;B194)</f>
        <v/>
      </c>
      <c r="K194" s="17">
        <f>IF(H194="NO","FAIL - NO ACCEPTED SOURCE CROSS-REFERENCE",IF(LEFT(I194,8)="VERIFIED","PASS - CERTIFICATE VERIFIED",IF(AND(C194="WL-03102",J194&gt;0),"BOARD REVIEW - DOWNSTREAM SKIP USED AMENDMENT","REGISTER REFERENCE ONLY - RETRIEVE SUPPORT")))</f>
        <v/>
      </c>
      <c r="L194" s="17" t="inlineStr">
        <is>
          <t>amendment log; two named certificates; downstream skip register</t>
        </is>
      </c>
    </row>
    <row r="195">
      <c r="A195" s="21">
        <f>'Src_Amendments'!A195</f>
        <v/>
      </c>
      <c r="B195" s="21">
        <f>'Src_Amendments'!B195</f>
        <v/>
      </c>
      <c r="C195" s="21">
        <f>'Src_Amendments'!C195</f>
        <v/>
      </c>
      <c r="D195" s="21">
        <f>IFERROR(INDEX('Src_Applicants'!$D$6:$D$2915,MATCH(C195,'Src_Applicants'!$A$6:$A$2915,0))&amp;" "&amp;INDEX('Src_Applicants'!$C$6:$C$2915,MATCH(C195,'Src_Applicants'!$A$6:$A$2915,0)),"NOT FOUND")</f>
        <v/>
      </c>
      <c r="E195" s="21">
        <f>'Src_Amendments'!F195</f>
        <v/>
      </c>
      <c r="F195" s="21">
        <f>'Src_Amendments'!G195</f>
        <v/>
      </c>
      <c r="G195" s="21">
        <f>'Src_Amendments'!I195</f>
        <v/>
      </c>
      <c r="H195" s="21">
        <f>IF(G195="","NO",IF(OR(LEFT(G195,3)="MC-",ISNUMBER(SEARCH("Foldview Marine Services haul-out",G195))),"YES","NO"))</f>
        <v/>
      </c>
      <c r="I195" s="21">
        <f>IF(AND(C195="WL-02401",G195="MC-2024-0091",F195=31.7),"VERIFIED - SUPPLIED SIGNED CERTIFICATE",IF(C195="WL-01893","SUPPLIED CERTIFICATE IS LATER AND DOES NOT SUPPORT THIS ENTRY",IF(C195="WL-03102","YARD SHEET CITED IN SKIP FILE BUT NOT SUPPLIED","DOCUMENT NOT SUPPLIED FOR INDEPENDENT TEST")))</f>
        <v/>
      </c>
      <c r="J195" s="21">
        <f>COUNTIFS('Src_Skips'!$D$6:$D$314,C195,'Src_Skips'!$C$6:$C$314,"&gt;="&amp;B195)</f>
        <v/>
      </c>
      <c r="K195" s="21">
        <f>IF(H195="NO","FAIL - NO ACCEPTED SOURCE CROSS-REFERENCE",IF(LEFT(I195,8)="VERIFIED","PASS - CERTIFICATE VERIFIED",IF(AND(C195="WL-03102",J195&gt;0),"BOARD REVIEW - DOWNSTREAM SKIP USED AMENDMENT","REGISTER REFERENCE ONLY - RETRIEVE SUPPORT")))</f>
        <v/>
      </c>
      <c r="L195" s="21" t="inlineStr">
        <is>
          <t>amendment log; two named certificates; downstream skip register</t>
        </is>
      </c>
    </row>
    <row r="196">
      <c r="A196" s="17">
        <f>'Src_Amendments'!A196</f>
        <v/>
      </c>
      <c r="B196" s="17">
        <f>'Src_Amendments'!B196</f>
        <v/>
      </c>
      <c r="C196" s="17">
        <f>'Src_Amendments'!C196</f>
        <v/>
      </c>
      <c r="D196" s="17">
        <f>IFERROR(INDEX('Src_Applicants'!$D$6:$D$2915,MATCH(C196,'Src_Applicants'!$A$6:$A$2915,0))&amp;" "&amp;INDEX('Src_Applicants'!$C$6:$C$2915,MATCH(C196,'Src_Applicants'!$A$6:$A$2915,0)),"NOT FOUND")</f>
        <v/>
      </c>
      <c r="E196" s="17">
        <f>'Src_Amendments'!F196</f>
        <v/>
      </c>
      <c r="F196" s="17">
        <f>'Src_Amendments'!G196</f>
        <v/>
      </c>
      <c r="G196" s="17">
        <f>'Src_Amendments'!I196</f>
        <v/>
      </c>
      <c r="H196" s="17">
        <f>IF(G196="","NO",IF(OR(LEFT(G196,3)="MC-",ISNUMBER(SEARCH("Foldview Marine Services haul-out",G196))),"YES","NO"))</f>
        <v/>
      </c>
      <c r="I196" s="17">
        <f>IF(AND(C196="WL-02401",G196="MC-2024-0091",F196=31.7),"VERIFIED - SUPPLIED SIGNED CERTIFICATE",IF(C196="WL-01893","SUPPLIED CERTIFICATE IS LATER AND DOES NOT SUPPORT THIS ENTRY",IF(C196="WL-03102","YARD SHEET CITED IN SKIP FILE BUT NOT SUPPLIED","DOCUMENT NOT SUPPLIED FOR INDEPENDENT TEST")))</f>
        <v/>
      </c>
      <c r="J196" s="17">
        <f>COUNTIFS('Src_Skips'!$D$6:$D$314,C196,'Src_Skips'!$C$6:$C$314,"&gt;="&amp;B196)</f>
        <v/>
      </c>
      <c r="K196" s="17">
        <f>IF(H196="NO","FAIL - NO ACCEPTED SOURCE CROSS-REFERENCE",IF(LEFT(I196,8)="VERIFIED","PASS - CERTIFICATE VERIFIED",IF(AND(C196="WL-03102",J196&gt;0),"BOARD REVIEW - DOWNSTREAM SKIP USED AMENDMENT","REGISTER REFERENCE ONLY - RETRIEVE SUPPORT")))</f>
        <v/>
      </c>
      <c r="L196" s="17" t="inlineStr">
        <is>
          <t>amendment log; two named certificates; downstream skip register</t>
        </is>
      </c>
    </row>
    <row r="197">
      <c r="A197" s="21">
        <f>'Src_Amendments'!A197</f>
        <v/>
      </c>
      <c r="B197" s="21">
        <f>'Src_Amendments'!B197</f>
        <v/>
      </c>
      <c r="C197" s="21">
        <f>'Src_Amendments'!C197</f>
        <v/>
      </c>
      <c r="D197" s="21">
        <f>IFERROR(INDEX('Src_Applicants'!$D$6:$D$2915,MATCH(C197,'Src_Applicants'!$A$6:$A$2915,0))&amp;" "&amp;INDEX('Src_Applicants'!$C$6:$C$2915,MATCH(C197,'Src_Applicants'!$A$6:$A$2915,0)),"NOT FOUND")</f>
        <v/>
      </c>
      <c r="E197" s="21">
        <f>'Src_Amendments'!F197</f>
        <v/>
      </c>
      <c r="F197" s="21">
        <f>'Src_Amendments'!G197</f>
        <v/>
      </c>
      <c r="G197" s="21">
        <f>'Src_Amendments'!I197</f>
        <v/>
      </c>
      <c r="H197" s="21">
        <f>IF(G197="","NO",IF(OR(LEFT(G197,3)="MC-",ISNUMBER(SEARCH("Foldview Marine Services haul-out",G197))),"YES","NO"))</f>
        <v/>
      </c>
      <c r="I197" s="21">
        <f>IF(AND(C197="WL-02401",G197="MC-2024-0091",F197=31.7),"VERIFIED - SUPPLIED SIGNED CERTIFICATE",IF(C197="WL-01893","SUPPLIED CERTIFICATE IS LATER AND DOES NOT SUPPORT THIS ENTRY",IF(C197="WL-03102","YARD SHEET CITED IN SKIP FILE BUT NOT SUPPLIED","DOCUMENT NOT SUPPLIED FOR INDEPENDENT TEST")))</f>
        <v/>
      </c>
      <c r="J197" s="21">
        <f>COUNTIFS('Src_Skips'!$D$6:$D$314,C197,'Src_Skips'!$C$6:$C$314,"&gt;="&amp;B197)</f>
        <v/>
      </c>
      <c r="K197" s="21">
        <f>IF(H197="NO","FAIL - NO ACCEPTED SOURCE CROSS-REFERENCE",IF(LEFT(I197,8)="VERIFIED","PASS - CERTIFICATE VERIFIED",IF(AND(C197="WL-03102",J197&gt;0),"BOARD REVIEW - DOWNSTREAM SKIP USED AMENDMENT","REGISTER REFERENCE ONLY - RETRIEVE SUPPORT")))</f>
        <v/>
      </c>
      <c r="L197" s="21" t="inlineStr">
        <is>
          <t>amendment log; two named certificates; downstream skip register</t>
        </is>
      </c>
    </row>
    <row r="198">
      <c r="A198" s="17">
        <f>'Src_Amendments'!A198</f>
        <v/>
      </c>
      <c r="B198" s="17">
        <f>'Src_Amendments'!B198</f>
        <v/>
      </c>
      <c r="C198" s="17">
        <f>'Src_Amendments'!C198</f>
        <v/>
      </c>
      <c r="D198" s="17">
        <f>IFERROR(INDEX('Src_Applicants'!$D$6:$D$2915,MATCH(C198,'Src_Applicants'!$A$6:$A$2915,0))&amp;" "&amp;INDEX('Src_Applicants'!$C$6:$C$2915,MATCH(C198,'Src_Applicants'!$A$6:$A$2915,0)),"NOT FOUND")</f>
        <v/>
      </c>
      <c r="E198" s="17">
        <f>'Src_Amendments'!F198</f>
        <v/>
      </c>
      <c r="F198" s="17">
        <f>'Src_Amendments'!G198</f>
        <v/>
      </c>
      <c r="G198" s="17">
        <f>'Src_Amendments'!I198</f>
        <v/>
      </c>
      <c r="H198" s="17">
        <f>IF(G198="","NO",IF(OR(LEFT(G198,3)="MC-",ISNUMBER(SEARCH("Foldview Marine Services haul-out",G198))),"YES","NO"))</f>
        <v/>
      </c>
      <c r="I198" s="17">
        <f>IF(AND(C198="WL-02401",G198="MC-2024-0091",F198=31.7),"VERIFIED - SUPPLIED SIGNED CERTIFICATE",IF(C198="WL-01893","SUPPLIED CERTIFICATE IS LATER AND DOES NOT SUPPORT THIS ENTRY",IF(C198="WL-03102","YARD SHEET CITED IN SKIP FILE BUT NOT SUPPLIED","DOCUMENT NOT SUPPLIED FOR INDEPENDENT TEST")))</f>
        <v/>
      </c>
      <c r="J198" s="17">
        <f>COUNTIFS('Src_Skips'!$D$6:$D$314,C198,'Src_Skips'!$C$6:$C$314,"&gt;="&amp;B198)</f>
        <v/>
      </c>
      <c r="K198" s="17">
        <f>IF(H198="NO","FAIL - NO ACCEPTED SOURCE CROSS-REFERENCE",IF(LEFT(I198,8)="VERIFIED","PASS - CERTIFICATE VERIFIED",IF(AND(C198="WL-03102",J198&gt;0),"BOARD REVIEW - DOWNSTREAM SKIP USED AMENDMENT","REGISTER REFERENCE ONLY - RETRIEVE SUPPORT")))</f>
        <v/>
      </c>
      <c r="L198" s="17" t="inlineStr">
        <is>
          <t>amendment log; two named certificates; downstream skip register</t>
        </is>
      </c>
    </row>
    <row r="199">
      <c r="A199" s="21">
        <f>'Src_Amendments'!A199</f>
        <v/>
      </c>
      <c r="B199" s="21">
        <f>'Src_Amendments'!B199</f>
        <v/>
      </c>
      <c r="C199" s="21">
        <f>'Src_Amendments'!C199</f>
        <v/>
      </c>
      <c r="D199" s="21">
        <f>IFERROR(INDEX('Src_Applicants'!$D$6:$D$2915,MATCH(C199,'Src_Applicants'!$A$6:$A$2915,0))&amp;" "&amp;INDEX('Src_Applicants'!$C$6:$C$2915,MATCH(C199,'Src_Applicants'!$A$6:$A$2915,0)),"NOT FOUND")</f>
        <v/>
      </c>
      <c r="E199" s="21">
        <f>'Src_Amendments'!F199</f>
        <v/>
      </c>
      <c r="F199" s="21">
        <f>'Src_Amendments'!G199</f>
        <v/>
      </c>
      <c r="G199" s="21">
        <f>'Src_Amendments'!I199</f>
        <v/>
      </c>
      <c r="H199" s="21">
        <f>IF(G199="","NO",IF(OR(LEFT(G199,3)="MC-",ISNUMBER(SEARCH("Foldview Marine Services haul-out",G199))),"YES","NO"))</f>
        <v/>
      </c>
      <c r="I199" s="21">
        <f>IF(AND(C199="WL-02401",G199="MC-2024-0091",F199=31.7),"VERIFIED - SUPPLIED SIGNED CERTIFICATE",IF(C199="WL-01893","SUPPLIED CERTIFICATE IS LATER AND DOES NOT SUPPORT THIS ENTRY",IF(C199="WL-03102","YARD SHEET CITED IN SKIP FILE BUT NOT SUPPLIED","DOCUMENT NOT SUPPLIED FOR INDEPENDENT TEST")))</f>
        <v/>
      </c>
      <c r="J199" s="21">
        <f>COUNTIFS('Src_Skips'!$D$6:$D$314,C199,'Src_Skips'!$C$6:$C$314,"&gt;="&amp;B199)</f>
        <v/>
      </c>
      <c r="K199" s="21">
        <f>IF(H199="NO","FAIL - NO ACCEPTED SOURCE CROSS-REFERENCE",IF(LEFT(I199,8)="VERIFIED","PASS - CERTIFICATE VERIFIED",IF(AND(C199="WL-03102",J199&gt;0),"BOARD REVIEW - DOWNSTREAM SKIP USED AMENDMENT","REGISTER REFERENCE ONLY - RETRIEVE SUPPORT")))</f>
        <v/>
      </c>
      <c r="L199" s="21" t="inlineStr">
        <is>
          <t>amendment log; two named certificates; downstream skip register</t>
        </is>
      </c>
    </row>
    <row r="200">
      <c r="A200" s="17">
        <f>'Src_Amendments'!A200</f>
        <v/>
      </c>
      <c r="B200" s="17">
        <f>'Src_Amendments'!B200</f>
        <v/>
      </c>
      <c r="C200" s="17">
        <f>'Src_Amendments'!C200</f>
        <v/>
      </c>
      <c r="D200" s="17">
        <f>IFERROR(INDEX('Src_Applicants'!$D$6:$D$2915,MATCH(C200,'Src_Applicants'!$A$6:$A$2915,0))&amp;" "&amp;INDEX('Src_Applicants'!$C$6:$C$2915,MATCH(C200,'Src_Applicants'!$A$6:$A$2915,0)),"NOT FOUND")</f>
        <v/>
      </c>
      <c r="E200" s="17">
        <f>'Src_Amendments'!F200</f>
        <v/>
      </c>
      <c r="F200" s="17">
        <f>'Src_Amendments'!G200</f>
        <v/>
      </c>
      <c r="G200" s="17">
        <f>'Src_Amendments'!I200</f>
        <v/>
      </c>
      <c r="H200" s="17">
        <f>IF(G200="","NO",IF(OR(LEFT(G200,3)="MC-",ISNUMBER(SEARCH("Foldview Marine Services haul-out",G200))),"YES","NO"))</f>
        <v/>
      </c>
      <c r="I200" s="17">
        <f>IF(AND(C200="WL-02401",G200="MC-2024-0091",F200=31.7),"VERIFIED - SUPPLIED SIGNED CERTIFICATE",IF(C200="WL-01893","SUPPLIED CERTIFICATE IS LATER AND DOES NOT SUPPORT THIS ENTRY",IF(C200="WL-03102","YARD SHEET CITED IN SKIP FILE BUT NOT SUPPLIED","DOCUMENT NOT SUPPLIED FOR INDEPENDENT TEST")))</f>
        <v/>
      </c>
      <c r="J200" s="17">
        <f>COUNTIFS('Src_Skips'!$D$6:$D$314,C200,'Src_Skips'!$C$6:$C$314,"&gt;="&amp;B200)</f>
        <v/>
      </c>
      <c r="K200" s="17">
        <f>IF(H200="NO","FAIL - NO ACCEPTED SOURCE CROSS-REFERENCE",IF(LEFT(I200,8)="VERIFIED","PASS - CERTIFICATE VERIFIED",IF(AND(C200="WL-03102",J200&gt;0),"BOARD REVIEW - DOWNSTREAM SKIP USED AMENDMENT","REGISTER REFERENCE ONLY - RETRIEVE SUPPORT")))</f>
        <v/>
      </c>
      <c r="L200" s="17" t="inlineStr">
        <is>
          <t>amendment log; two named certificates; downstream skip register</t>
        </is>
      </c>
    </row>
    <row r="201">
      <c r="A201" s="21">
        <f>'Src_Amendments'!A201</f>
        <v/>
      </c>
      <c r="B201" s="21">
        <f>'Src_Amendments'!B201</f>
        <v/>
      </c>
      <c r="C201" s="21">
        <f>'Src_Amendments'!C201</f>
        <v/>
      </c>
      <c r="D201" s="21">
        <f>IFERROR(INDEX('Src_Applicants'!$D$6:$D$2915,MATCH(C201,'Src_Applicants'!$A$6:$A$2915,0))&amp;" "&amp;INDEX('Src_Applicants'!$C$6:$C$2915,MATCH(C201,'Src_Applicants'!$A$6:$A$2915,0)),"NOT FOUND")</f>
        <v/>
      </c>
      <c r="E201" s="21">
        <f>'Src_Amendments'!F201</f>
        <v/>
      </c>
      <c r="F201" s="21">
        <f>'Src_Amendments'!G201</f>
        <v/>
      </c>
      <c r="G201" s="21">
        <f>'Src_Amendments'!I201</f>
        <v/>
      </c>
      <c r="H201" s="21">
        <f>IF(G201="","NO",IF(OR(LEFT(G201,3)="MC-",ISNUMBER(SEARCH("Foldview Marine Services haul-out",G201))),"YES","NO"))</f>
        <v/>
      </c>
      <c r="I201" s="21">
        <f>IF(AND(C201="WL-02401",G201="MC-2024-0091",F201=31.7),"VERIFIED - SUPPLIED SIGNED CERTIFICATE",IF(C201="WL-01893","SUPPLIED CERTIFICATE IS LATER AND DOES NOT SUPPORT THIS ENTRY",IF(C201="WL-03102","YARD SHEET CITED IN SKIP FILE BUT NOT SUPPLIED","DOCUMENT NOT SUPPLIED FOR INDEPENDENT TEST")))</f>
        <v/>
      </c>
      <c r="J201" s="21">
        <f>COUNTIFS('Src_Skips'!$D$6:$D$314,C201,'Src_Skips'!$C$6:$C$314,"&gt;="&amp;B201)</f>
        <v/>
      </c>
      <c r="K201" s="21">
        <f>IF(H201="NO","FAIL - NO ACCEPTED SOURCE CROSS-REFERENCE",IF(LEFT(I201,8)="VERIFIED","PASS - CERTIFICATE VERIFIED",IF(AND(C201="WL-03102",J201&gt;0),"BOARD REVIEW - DOWNSTREAM SKIP USED AMENDMENT","REGISTER REFERENCE ONLY - RETRIEVE SUPPORT")))</f>
        <v/>
      </c>
      <c r="L201" s="21" t="inlineStr">
        <is>
          <t>amendment log; two named certificates; downstream skip register</t>
        </is>
      </c>
    </row>
    <row r="202">
      <c r="A202" s="17">
        <f>'Src_Amendments'!A202</f>
        <v/>
      </c>
      <c r="B202" s="17">
        <f>'Src_Amendments'!B202</f>
        <v/>
      </c>
      <c r="C202" s="17">
        <f>'Src_Amendments'!C202</f>
        <v/>
      </c>
      <c r="D202" s="17">
        <f>IFERROR(INDEX('Src_Applicants'!$D$6:$D$2915,MATCH(C202,'Src_Applicants'!$A$6:$A$2915,0))&amp;" "&amp;INDEX('Src_Applicants'!$C$6:$C$2915,MATCH(C202,'Src_Applicants'!$A$6:$A$2915,0)),"NOT FOUND")</f>
        <v/>
      </c>
      <c r="E202" s="17">
        <f>'Src_Amendments'!F202</f>
        <v/>
      </c>
      <c r="F202" s="17">
        <f>'Src_Amendments'!G202</f>
        <v/>
      </c>
      <c r="G202" s="17">
        <f>'Src_Amendments'!I202</f>
        <v/>
      </c>
      <c r="H202" s="17">
        <f>IF(G202="","NO",IF(OR(LEFT(G202,3)="MC-",ISNUMBER(SEARCH("Foldview Marine Services haul-out",G202))),"YES","NO"))</f>
        <v/>
      </c>
      <c r="I202" s="17">
        <f>IF(AND(C202="WL-02401",G202="MC-2024-0091",F202=31.7),"VERIFIED - SUPPLIED SIGNED CERTIFICATE",IF(C202="WL-01893","SUPPLIED CERTIFICATE IS LATER AND DOES NOT SUPPORT THIS ENTRY",IF(C202="WL-03102","YARD SHEET CITED IN SKIP FILE BUT NOT SUPPLIED","DOCUMENT NOT SUPPLIED FOR INDEPENDENT TEST")))</f>
        <v/>
      </c>
      <c r="J202" s="17">
        <f>COUNTIFS('Src_Skips'!$D$6:$D$314,C202,'Src_Skips'!$C$6:$C$314,"&gt;="&amp;B202)</f>
        <v/>
      </c>
      <c r="K202" s="17">
        <f>IF(H202="NO","FAIL - NO ACCEPTED SOURCE CROSS-REFERENCE",IF(LEFT(I202,8)="VERIFIED","PASS - CERTIFICATE VERIFIED",IF(AND(C202="WL-03102",J202&gt;0),"BOARD REVIEW - DOWNSTREAM SKIP USED AMENDMENT","REGISTER REFERENCE ONLY - RETRIEVE SUPPORT")))</f>
        <v/>
      </c>
      <c r="L202" s="17" t="inlineStr">
        <is>
          <t>amendment log; two named certificates; downstream skip register</t>
        </is>
      </c>
    </row>
    <row r="203">
      <c r="A203" s="21">
        <f>'Src_Amendments'!A203</f>
        <v/>
      </c>
      <c r="B203" s="21">
        <f>'Src_Amendments'!B203</f>
        <v/>
      </c>
      <c r="C203" s="21">
        <f>'Src_Amendments'!C203</f>
        <v/>
      </c>
      <c r="D203" s="21">
        <f>IFERROR(INDEX('Src_Applicants'!$D$6:$D$2915,MATCH(C203,'Src_Applicants'!$A$6:$A$2915,0))&amp;" "&amp;INDEX('Src_Applicants'!$C$6:$C$2915,MATCH(C203,'Src_Applicants'!$A$6:$A$2915,0)),"NOT FOUND")</f>
        <v/>
      </c>
      <c r="E203" s="21">
        <f>'Src_Amendments'!F203</f>
        <v/>
      </c>
      <c r="F203" s="21">
        <f>'Src_Amendments'!G203</f>
        <v/>
      </c>
      <c r="G203" s="21">
        <f>'Src_Amendments'!I203</f>
        <v/>
      </c>
      <c r="H203" s="21">
        <f>IF(G203="","NO",IF(OR(LEFT(G203,3)="MC-",ISNUMBER(SEARCH("Foldview Marine Services haul-out",G203))),"YES","NO"))</f>
        <v/>
      </c>
      <c r="I203" s="21">
        <f>IF(AND(C203="WL-02401",G203="MC-2024-0091",F203=31.7),"VERIFIED - SUPPLIED SIGNED CERTIFICATE",IF(C203="WL-01893","SUPPLIED CERTIFICATE IS LATER AND DOES NOT SUPPORT THIS ENTRY",IF(C203="WL-03102","YARD SHEET CITED IN SKIP FILE BUT NOT SUPPLIED","DOCUMENT NOT SUPPLIED FOR INDEPENDENT TEST")))</f>
        <v/>
      </c>
      <c r="J203" s="21">
        <f>COUNTIFS('Src_Skips'!$D$6:$D$314,C203,'Src_Skips'!$C$6:$C$314,"&gt;="&amp;B203)</f>
        <v/>
      </c>
      <c r="K203" s="21">
        <f>IF(H203="NO","FAIL - NO ACCEPTED SOURCE CROSS-REFERENCE",IF(LEFT(I203,8)="VERIFIED","PASS - CERTIFICATE VERIFIED",IF(AND(C203="WL-03102",J203&gt;0),"BOARD REVIEW - DOWNSTREAM SKIP USED AMENDMENT","REGISTER REFERENCE ONLY - RETRIEVE SUPPORT")))</f>
        <v/>
      </c>
      <c r="L203" s="21" t="inlineStr">
        <is>
          <t>amendment log; two named certificates; downstream skip register</t>
        </is>
      </c>
    </row>
    <row r="204">
      <c r="A204" s="17">
        <f>'Src_Amendments'!A204</f>
        <v/>
      </c>
      <c r="B204" s="17">
        <f>'Src_Amendments'!B204</f>
        <v/>
      </c>
      <c r="C204" s="17">
        <f>'Src_Amendments'!C204</f>
        <v/>
      </c>
      <c r="D204" s="17">
        <f>IFERROR(INDEX('Src_Applicants'!$D$6:$D$2915,MATCH(C204,'Src_Applicants'!$A$6:$A$2915,0))&amp;" "&amp;INDEX('Src_Applicants'!$C$6:$C$2915,MATCH(C204,'Src_Applicants'!$A$6:$A$2915,0)),"NOT FOUND")</f>
        <v/>
      </c>
      <c r="E204" s="17">
        <f>'Src_Amendments'!F204</f>
        <v/>
      </c>
      <c r="F204" s="17">
        <f>'Src_Amendments'!G204</f>
        <v/>
      </c>
      <c r="G204" s="17">
        <f>'Src_Amendments'!I204</f>
        <v/>
      </c>
      <c r="H204" s="17">
        <f>IF(G204="","NO",IF(OR(LEFT(G204,3)="MC-",ISNUMBER(SEARCH("Foldview Marine Services haul-out",G204))),"YES","NO"))</f>
        <v/>
      </c>
      <c r="I204" s="17">
        <f>IF(AND(C204="WL-02401",G204="MC-2024-0091",F204=31.7),"VERIFIED - SUPPLIED SIGNED CERTIFICATE",IF(C204="WL-01893","SUPPLIED CERTIFICATE IS LATER AND DOES NOT SUPPORT THIS ENTRY",IF(C204="WL-03102","YARD SHEET CITED IN SKIP FILE BUT NOT SUPPLIED","DOCUMENT NOT SUPPLIED FOR INDEPENDENT TEST")))</f>
        <v/>
      </c>
      <c r="J204" s="17">
        <f>COUNTIFS('Src_Skips'!$D$6:$D$314,C204,'Src_Skips'!$C$6:$C$314,"&gt;="&amp;B204)</f>
        <v/>
      </c>
      <c r="K204" s="17">
        <f>IF(H204="NO","FAIL - NO ACCEPTED SOURCE CROSS-REFERENCE",IF(LEFT(I204,8)="VERIFIED","PASS - CERTIFICATE VERIFIED",IF(AND(C204="WL-03102",J204&gt;0),"BOARD REVIEW - DOWNSTREAM SKIP USED AMENDMENT","REGISTER REFERENCE ONLY - RETRIEVE SUPPORT")))</f>
        <v/>
      </c>
      <c r="L204" s="17" t="inlineStr">
        <is>
          <t>amendment log; two named certificates; downstream skip register</t>
        </is>
      </c>
    </row>
    <row r="205">
      <c r="A205" s="21">
        <f>'Src_Amendments'!A205</f>
        <v/>
      </c>
      <c r="B205" s="21">
        <f>'Src_Amendments'!B205</f>
        <v/>
      </c>
      <c r="C205" s="21">
        <f>'Src_Amendments'!C205</f>
        <v/>
      </c>
      <c r="D205" s="21">
        <f>IFERROR(INDEX('Src_Applicants'!$D$6:$D$2915,MATCH(C205,'Src_Applicants'!$A$6:$A$2915,0))&amp;" "&amp;INDEX('Src_Applicants'!$C$6:$C$2915,MATCH(C205,'Src_Applicants'!$A$6:$A$2915,0)),"NOT FOUND")</f>
        <v/>
      </c>
      <c r="E205" s="21">
        <f>'Src_Amendments'!F205</f>
        <v/>
      </c>
      <c r="F205" s="21">
        <f>'Src_Amendments'!G205</f>
        <v/>
      </c>
      <c r="G205" s="21">
        <f>'Src_Amendments'!I205</f>
        <v/>
      </c>
      <c r="H205" s="21">
        <f>IF(G205="","NO",IF(OR(LEFT(G205,3)="MC-",ISNUMBER(SEARCH("Foldview Marine Services haul-out",G205))),"YES","NO"))</f>
        <v/>
      </c>
      <c r="I205" s="21">
        <f>IF(AND(C205="WL-02401",G205="MC-2024-0091",F205=31.7),"VERIFIED - SUPPLIED SIGNED CERTIFICATE",IF(C205="WL-01893","SUPPLIED CERTIFICATE IS LATER AND DOES NOT SUPPORT THIS ENTRY",IF(C205="WL-03102","YARD SHEET CITED IN SKIP FILE BUT NOT SUPPLIED","DOCUMENT NOT SUPPLIED FOR INDEPENDENT TEST")))</f>
        <v/>
      </c>
      <c r="J205" s="21">
        <f>COUNTIFS('Src_Skips'!$D$6:$D$314,C205,'Src_Skips'!$C$6:$C$314,"&gt;="&amp;B205)</f>
        <v/>
      </c>
      <c r="K205" s="21">
        <f>IF(H205="NO","FAIL - NO ACCEPTED SOURCE CROSS-REFERENCE",IF(LEFT(I205,8)="VERIFIED","PASS - CERTIFICATE VERIFIED",IF(AND(C205="WL-03102",J205&gt;0),"BOARD REVIEW - DOWNSTREAM SKIP USED AMENDMENT","REGISTER REFERENCE ONLY - RETRIEVE SUPPORT")))</f>
        <v/>
      </c>
      <c r="L205" s="21" t="inlineStr">
        <is>
          <t>amendment log; two named certificates; downstream skip register</t>
        </is>
      </c>
    </row>
  </sheetData>
  <mergeCells count="3">
    <mergeCell ref="A1:L1"/>
    <mergeCell ref="A2:L2"/>
    <mergeCell ref="A3:L3"/>
  </mergeCells>
  <conditionalFormatting sqref="K6:K205">
    <cfRule type="expression" priority="1" dxfId="0">
      <formula>LEFT(K6,4)="FAIL"</formula>
    </cfRule>
    <cfRule type="expression" priority="2" dxfId="1">
      <formula>LEFT(K6,5)="BOARD"</formula>
    </cfRule>
  </conditionalFormatting>
  <pageMargins left="0.25" right="0.25" top="0.4" bottom="0.4" header="0.5" footer="0.5"/>
  <pageSetup orientation="landscape" fitToHeight="0" fitToWidth="1"/>
  <headerFooter>
    <oddHeader/>
    <oddFooter>&amp;CPage &amp;P of &amp;N&amp;RChaldale Harbor District | 2026-08-01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tabColor rgb="00D4A73C"/>
    <outlinePr summaryBelow="1" summaryRight="1"/>
    <pageSetUpPr fitToPage="1"/>
  </sheetPr>
  <dimension ref="A1:I7"/>
  <sheetViews>
    <sheetView showGridLines="0" zoomScale="90" workbookViewId="0">
      <selection activeCell="A1" sqref="A1"/>
    </sheetView>
  </sheetViews>
  <sheetFormatPr baseColWidth="8" defaultRowHeight="15"/>
  <cols>
    <col width="18" customWidth="1" min="1" max="1"/>
    <col width="27" customWidth="1" min="2" max="2"/>
    <col width="13" customWidth="1" min="3" max="3"/>
    <col width="14" customWidth="1" min="4" max="4"/>
    <col width="35" customWidth="1" min="5" max="5"/>
    <col width="63" customWidth="1" min="6" max="6"/>
    <col width="58" customWidth="1" min="7" max="7"/>
    <col width="63" customWidth="1" min="8" max="8"/>
    <col width="60" customWidth="1" min="9" max="9"/>
  </cols>
  <sheetData>
    <row r="1" ht="32" customHeight="1">
      <c r="A1" s="1" t="inlineStr">
        <is>
          <t>Measurement Certificate Cross-Check</t>
        </is>
      </c>
    </row>
    <row r="2" ht="28" customHeight="1">
      <c r="A2" s="2" t="inlineStr">
        <is>
          <t>The two supplied signed certificates and their effect on amendments, skips, and active billing.</t>
        </is>
      </c>
    </row>
    <row r="3" ht="26" customHeight="1">
      <c r="A3" s="3" t="inlineStr">
        <is>
          <t>Sources: 2024-06-03_measurement_certificate_WL-01893.pdf; 2024-09-03_measurement_certificate_WL-02401.pdf; amendment_log_2022_2026.csv; applicant_register_2026-08.csv; slip_inventory_2026-08.csv; offer/skip/billing exports.</t>
        </is>
      </c>
    </row>
    <row r="5" ht="31" customHeight="1">
      <c r="A5" s="12" t="inlineStr">
        <is>
          <t>Certificate</t>
        </is>
      </c>
      <c r="B5" s="12" t="inlineStr">
        <is>
          <t>Applicant</t>
        </is>
      </c>
      <c r="C5" s="12" t="inlineStr">
        <is>
          <t>Date</t>
        </is>
      </c>
      <c r="D5" s="12" t="inlineStr">
        <is>
          <t>Measured LOA</t>
        </is>
      </c>
      <c r="E5" s="12" t="inlineStr">
        <is>
          <t>Purpose</t>
        </is>
      </c>
      <c r="F5" s="12" t="inlineStr">
        <is>
          <t>Register / roster cross-check</t>
        </is>
      </c>
      <c r="G5" s="12" t="inlineStr">
        <is>
          <t>Billing / skip effect</t>
        </is>
      </c>
      <c r="H5" s="12" t="inlineStr">
        <is>
          <t>Conclusion</t>
        </is>
      </c>
      <c r="I5" s="12" t="inlineStr">
        <is>
          <t>Source</t>
        </is>
      </c>
    </row>
    <row r="6" ht="82" customHeight="1">
      <c r="A6" s="13" t="inlineStr">
        <is>
          <t>MC-2024-0062</t>
        </is>
      </c>
      <c r="B6" s="13" t="inlineStr">
        <is>
          <t>WL-01893 - Laura Beesley</t>
        </is>
      </c>
      <c r="C6" s="25" t="n">
        <v>45446</v>
      </c>
      <c r="D6" s="13" t="n">
        <v>31.4</v>
      </c>
      <c r="E6" s="13" t="inlineStr">
        <is>
          <t>Check-in; VB-0208; rounded to 32 ft</t>
        </is>
      </c>
      <c r="F6" s="13" t="inlineStr">
        <is>
          <t>The 2022 LOA amendment cites a 2022 Foldview haul-out sheet, not this 2024 certificate. Applicant register now shows 36.3 ft.</t>
        </is>
      </c>
      <c r="G6" s="13" t="inlineStr">
        <is>
          <t>No offer, skip, billing transaction, or current occupied slip for WL-01893 in the supplied exports.</t>
        </is>
      </c>
      <c r="H6" s="13" t="inlineStr">
        <is>
          <t>Valid signed check-in certificate, but it cannot validate the 2022 amendment or an August 2026 active charge.</t>
        </is>
      </c>
      <c r="I6" s="13" t="inlineStr">
        <is>
          <t>MC-2024-0062 PDF; amendment log AMD-000287; applicant register row for WL-01893</t>
        </is>
      </c>
    </row>
    <row r="7" ht="82" customHeight="1">
      <c r="A7" s="15" t="inlineStr">
        <is>
          <t>MC-2024-0091</t>
        </is>
      </c>
      <c r="B7" s="15" t="inlineStr">
        <is>
          <t>WL-02401 - Dana Whitford</t>
        </is>
      </c>
      <c r="C7" s="26" t="n">
        <v>45538</v>
      </c>
      <c r="D7" s="15" t="n">
        <v>31.7</v>
      </c>
      <c r="E7" s="15" t="inlineStr">
        <is>
          <t>Supports LOA and beam amendments entered 2024-09-05</t>
        </is>
      </c>
      <c r="F7" s="15" t="inlineStr">
        <is>
          <t>AMD-001288 cites MC-2024-0091 and records new LOA 31.7 ft; certificate and register agree.</t>
        </is>
      </c>
      <c r="G7" s="15" t="inlineStr">
        <is>
          <t>No downstream skip or billing transaction; applicant register status is EXPIRED and no current occupied slip exists.</t>
        </is>
      </c>
      <c r="H7" s="15" t="inlineStr">
        <is>
          <t>Complies with Resolution 2022-06 s.4.3 for the LOA amendment; no current billing consequence.</t>
        </is>
      </c>
      <c r="I7" s="15" t="inlineStr">
        <is>
          <t>MC-2024-0091 PDF; amendment log AMD-001288; applicant register row for WL-02401</t>
        </is>
      </c>
    </row>
  </sheetData>
  <mergeCells count="3">
    <mergeCell ref="A1:I1"/>
    <mergeCell ref="A2:I2"/>
    <mergeCell ref="A3:I3"/>
  </mergeCells>
  <pageMargins left="0.25" right="0.25" top="0.4" bottom="0.4" header="0.5" footer="0.5"/>
  <pageSetup orientation="landscape" fitToHeight="1" fitToWidth="1"/>
  <headerFooter>
    <oddHeader/>
    <oddFooter>&amp;CPage &amp;P of &amp;N&amp;RChaldale Harbor District | 2026-08-01</oddFooter>
    <evenHeader/>
    <evenFooter/>
    <firstHeader/>
    <firstFooter/>
  </headerFooter>
</worksheet>
</file>

<file path=xl/worksheets/sheet8.xml><?xml version="1.0" encoding="utf-8"?>
<worksheet xmlns="http://schemas.openxmlformats.org/spreadsheetml/2006/main">
  <sheetPr>
    <tabColor rgb="00617384"/>
    <outlinePr summaryBelow="1" summaryRight="1"/>
    <pageSetUpPr fitToPage="1"/>
  </sheetPr>
  <dimension ref="A1:P13"/>
  <sheetViews>
    <sheetView showGridLines="1" zoomScale="9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3" customWidth="1" min="1" max="1"/>
    <col width="14" customWidth="1" min="2" max="2"/>
    <col width="48" customWidth="1" min="3" max="3"/>
    <col width="8" customWidth="1" min="4" max="4"/>
    <col width="14" customWidth="1" min="5" max="5"/>
    <col width="13" customWidth="1" min="6" max="6"/>
    <col width="16" customWidth="1" min="7" max="7"/>
    <col width="22" customWidth="1" min="8" max="8"/>
    <col width="15" customWidth="1" min="9" max="9"/>
    <col width="32" customWidth="1" min="10" max="10"/>
    <col width="18" customWidth="1" min="11" max="11"/>
    <col width="14" customWidth="1" min="12" max="12"/>
    <col width="14" customWidth="1" min="13" max="13"/>
    <col width="23" customWidth="1" min="14" max="14"/>
    <col width="55" customWidth="1" min="15" max="15"/>
    <col hidden="1" width="29" customWidth="1" min="16" max="16"/>
  </cols>
  <sheetData>
    <row r="1" ht="32" customHeight="1">
      <c r="A1" s="1" t="inlineStr">
        <is>
          <t>Evidence Register</t>
        </is>
      </c>
    </row>
    <row r="2" ht="28" customHeight="1">
      <c r="A2" s="2" t="inlineStr">
        <is>
          <t>Embedded source extract; gray tabs are supporting data.</t>
        </is>
      </c>
    </row>
    <row r="3" ht="26" customHeight="1">
      <c r="A3" s="3" t="inlineStr">
        <is>
          <t>Structured transcription from the six named skip-justification PDFs and two named measurement-certificate PDFs; document dates and contents are stated on the PDFs.</t>
        </is>
      </c>
    </row>
    <row r="5" ht="31" customHeight="1">
      <c r="A5" s="12" t="inlineStr">
        <is>
          <t>evidence_type</t>
        </is>
      </c>
      <c r="B5" s="12" t="inlineStr">
        <is>
          <t>applicant_id</t>
        </is>
      </c>
      <c r="C5" s="12" t="inlineStr">
        <is>
          <t>filename</t>
        </is>
      </c>
      <c r="D5" s="12" t="inlineStr">
        <is>
          <t>pages</t>
        </is>
      </c>
      <c r="E5" s="12" t="inlineStr">
        <is>
          <t>document_date</t>
        </is>
      </c>
      <c r="F5" s="12" t="inlineStr">
        <is>
          <t>slip_id</t>
        </is>
      </c>
      <c r="G5" s="12" t="inlineStr">
        <is>
          <t>basin</t>
        </is>
      </c>
      <c r="H5" s="12" t="inlineStr">
        <is>
          <t>reason</t>
        </is>
      </c>
      <c r="I5" s="12" t="inlineStr">
        <is>
          <t>support_present</t>
        </is>
      </c>
      <c r="J5" s="12" t="inlineStr">
        <is>
          <t>support_type</t>
        </is>
      </c>
      <c r="K5" s="12" t="inlineStr">
        <is>
          <t>certificate_no</t>
        </is>
      </c>
      <c r="L5" s="12" t="inlineStr">
        <is>
          <t>measured_loa</t>
        </is>
      </c>
      <c r="M5" s="12" t="inlineStr">
        <is>
          <t>measured_beam</t>
        </is>
      </c>
      <c r="N5" s="12" t="inlineStr">
        <is>
          <t>clerk</t>
        </is>
      </c>
      <c r="O5" s="12" t="inlineStr">
        <is>
          <t>notes</t>
        </is>
      </c>
      <c r="P5" s="12" t="inlineStr">
        <is>
          <t>record_key</t>
        </is>
      </c>
    </row>
    <row r="6">
      <c r="A6" s="17" t="inlineStr">
        <is>
          <t>Skip file</t>
        </is>
      </c>
      <c r="B6" s="17" t="inlineStr">
        <is>
          <t>WL-02211</t>
        </is>
      </c>
      <c r="C6" s="17" t="inlineStr">
        <is>
          <t>WL-02211_skip_justification.pdf</t>
        </is>
      </c>
      <c r="D6" s="17" t="n">
        <v>1</v>
      </c>
      <c r="E6" s="27" t="n">
        <v>44818</v>
      </c>
      <c r="F6" s="17" t="inlineStr">
        <is>
          <t>LP-0307</t>
        </is>
      </c>
      <c r="G6" s="17" t="inlineStr">
        <is>
          <t>Ledgport</t>
        </is>
      </c>
      <c r="H6" s="17" t="inlineStr">
        <is>
          <t>not-current</t>
        </is>
      </c>
      <c r="I6" s="17" t="inlineStr">
        <is>
          <t>N</t>
        </is>
      </c>
      <c r="J6" s="17" t="inlineStr">
        <is>
          <t>Cover sheet only</t>
        </is>
      </c>
      <c r="K6" s="17" t="inlineStr"/>
      <c r="L6" s="17" t="n"/>
      <c r="M6" s="17" t="n"/>
      <c r="N6" s="17" t="inlineStr">
        <is>
          <t>RD</t>
        </is>
      </c>
      <c r="O6" s="17" t="inlineStr">
        <is>
          <t>Pre-window; supporting record explicitly not attached.</t>
        </is>
      </c>
      <c r="P6" s="17" t="inlineStr">
        <is>
          <t>WL-02211|2022-09-14</t>
        </is>
      </c>
    </row>
    <row r="7">
      <c r="A7" s="21" t="inlineStr">
        <is>
          <t>Skip file</t>
        </is>
      </c>
      <c r="B7" s="21" t="inlineStr">
        <is>
          <t>WL-02618</t>
        </is>
      </c>
      <c r="C7" s="21" t="inlineStr">
        <is>
          <t>WL-02618_skip_justification.pdf</t>
        </is>
      </c>
      <c r="D7" s="21" t="n">
        <v>1</v>
      </c>
      <c r="E7" s="28" t="n">
        <v>45048</v>
      </c>
      <c r="F7" s="21" t="inlineStr">
        <is>
          <t>EW-0414</t>
        </is>
      </c>
      <c r="G7" s="21" t="inlineStr">
        <is>
          <t>Eastwey</t>
        </is>
      </c>
      <c r="H7" s="21" t="inlineStr">
        <is>
          <t>vessel-fit</t>
        </is>
      </c>
      <c r="I7" s="21" t="inlineStr">
        <is>
          <t>N</t>
        </is>
      </c>
      <c r="J7" s="21" t="inlineStr">
        <is>
          <t>Cover sheet only</t>
        </is>
      </c>
      <c r="K7" s="21" t="inlineStr"/>
      <c r="L7" s="21" t="n"/>
      <c r="M7" s="21" t="n"/>
      <c r="N7" s="21" t="inlineStr">
        <is>
          <t>PC</t>
        </is>
      </c>
      <c r="O7" s="21" t="inlineStr">
        <is>
          <t>Supporting record explicitly not attached.</t>
        </is>
      </c>
      <c r="P7" s="21" t="inlineStr">
        <is>
          <t>WL-02618|2023-05-02</t>
        </is>
      </c>
    </row>
    <row r="8">
      <c r="A8" s="17" t="inlineStr">
        <is>
          <t>Skip file</t>
        </is>
      </c>
      <c r="B8" s="17" t="inlineStr">
        <is>
          <t>WL-02877</t>
        </is>
      </c>
      <c r="C8" s="17" t="inlineStr">
        <is>
          <t>WL-02877_skip_justification.pdf</t>
        </is>
      </c>
      <c r="D8" s="17" t="n">
        <v>3</v>
      </c>
      <c r="E8" s="27" t="n">
        <v>45370</v>
      </c>
      <c r="F8" s="17" t="inlineStr">
        <is>
          <t>GW-0702</t>
        </is>
      </c>
      <c r="G8" s="17" t="inlineStr">
        <is>
          <t>Gullwing</t>
        </is>
      </c>
      <c r="H8" s="17" t="inlineStr">
        <is>
          <t>vessel-fit</t>
        </is>
      </c>
      <c r="I8" s="17" t="inlineStr">
        <is>
          <t>Y</t>
        </is>
      </c>
      <c r="J8" s="17" t="inlineStr">
        <is>
          <t>Register particulars printout</t>
        </is>
      </c>
      <c r="K8" s="17" t="inlineStr"/>
      <c r="L8" s="17" t="n">
        <v>33.2</v>
      </c>
      <c r="M8" s="17" t="n">
        <v>10.1</v>
      </c>
      <c r="N8" s="17" t="inlineStr">
        <is>
          <t>NO</t>
        </is>
      </c>
      <c r="O8" s="17" t="inlineStr">
        <is>
          <t>Contemporaneous register printout and correspondence present.</t>
        </is>
      </c>
      <c r="P8" s="17" t="inlineStr">
        <is>
          <t>WL-02877|2024-03-19</t>
        </is>
      </c>
    </row>
    <row r="9">
      <c r="A9" s="21" t="inlineStr">
        <is>
          <t>Skip file</t>
        </is>
      </c>
      <c r="B9" s="21" t="inlineStr">
        <is>
          <t>WL-03044</t>
        </is>
      </c>
      <c r="C9" s="21" t="inlineStr">
        <is>
          <t>WL-03044_skip_justification.pdf</t>
        </is>
      </c>
      <c r="D9" s="21" t="n">
        <v>1</v>
      </c>
      <c r="E9" s="28" t="n">
        <v>45342</v>
      </c>
      <c r="F9" s="21" t="inlineStr">
        <is>
          <t>EW-0603</t>
        </is>
      </c>
      <c r="G9" s="21" t="inlineStr">
        <is>
          <t>Eastwey</t>
        </is>
      </c>
      <c r="H9" s="21" t="inlineStr">
        <is>
          <t>preference-mismatch</t>
        </is>
      </c>
      <c r="I9" s="21" t="inlineStr">
        <is>
          <t>N</t>
        </is>
      </c>
      <c r="J9" s="21" t="inlineStr">
        <is>
          <t>Cover sheet only</t>
        </is>
      </c>
      <c r="K9" s="21" t="inlineStr"/>
      <c r="L9" s="21" t="n"/>
      <c r="M9" s="21" t="n"/>
      <c r="N9" s="21" t="inlineStr">
        <is>
          <t>TY</t>
        </is>
      </c>
      <c r="O9" s="21" t="inlineStr">
        <is>
          <t>Supporting record explicitly not attached.</t>
        </is>
      </c>
      <c r="P9" s="21" t="inlineStr">
        <is>
          <t>WL-03044|2024-02-20</t>
        </is>
      </c>
    </row>
    <row r="10">
      <c r="A10" s="17" t="inlineStr">
        <is>
          <t>Skip file</t>
        </is>
      </c>
      <c r="B10" s="17" t="inlineStr">
        <is>
          <t>WL-03102</t>
        </is>
      </c>
      <c r="C10" s="17" t="inlineStr">
        <is>
          <t>WL-03102_skip_justification.pdf</t>
        </is>
      </c>
      <c r="D10" s="17" t="n">
        <v>3</v>
      </c>
      <c r="E10" s="27" t="n">
        <v>45909</v>
      </c>
      <c r="F10" s="17" t="inlineStr">
        <is>
          <t>EW-0620</t>
        </is>
      </c>
      <c r="G10" s="17" t="inlineStr">
        <is>
          <t>Eastwey</t>
        </is>
      </c>
      <c r="H10" s="17" t="inlineStr">
        <is>
          <t>preference-mismatch</t>
        </is>
      </c>
      <c r="I10" s="17" t="inlineStr">
        <is>
          <t>Y</t>
        </is>
      </c>
      <c r="J10" s="17" t="inlineStr">
        <is>
          <t>Recorded preference sheet</t>
        </is>
      </c>
      <c r="K10" s="17" t="inlineStr"/>
      <c r="L10" s="17" t="n">
        <v>35.8</v>
      </c>
      <c r="M10" s="17" t="n"/>
      <c r="N10" s="17" t="inlineStr">
        <is>
          <t>PC</t>
        </is>
      </c>
      <c r="O10" s="17" t="inlineStr">
        <is>
          <t>Preference sheet present; cites a 2025-06-29 yard measurement not separately supplied.</t>
        </is>
      </c>
      <c r="P10" s="17" t="inlineStr">
        <is>
          <t>WL-03102|2025-09-09</t>
        </is>
      </c>
    </row>
    <row r="11">
      <c r="A11" s="21" t="inlineStr">
        <is>
          <t>Skip file</t>
        </is>
      </c>
      <c r="B11" s="21" t="inlineStr">
        <is>
          <t>WL-03390</t>
        </is>
      </c>
      <c r="C11" s="21" t="inlineStr">
        <is>
          <t>WL-03390_skip_justification.pdf</t>
        </is>
      </c>
      <c r="D11" s="21" t="n">
        <v>1</v>
      </c>
      <c r="E11" s="28" t="n">
        <v>45601</v>
      </c>
      <c r="F11" s="21" t="inlineStr">
        <is>
          <t>VB-0144</t>
        </is>
      </c>
      <c r="G11" s="21" t="inlineStr">
        <is>
          <t>Vessbank</t>
        </is>
      </c>
      <c r="H11" s="21" t="inlineStr">
        <is>
          <t>declined-prior-offer</t>
        </is>
      </c>
      <c r="I11" s="21" t="inlineStr">
        <is>
          <t>N</t>
        </is>
      </c>
      <c r="J11" s="21" t="inlineStr">
        <is>
          <t>Cover sheet only</t>
        </is>
      </c>
      <c r="K11" s="21" t="inlineStr"/>
      <c r="L11" s="21" t="n"/>
      <c r="M11" s="21" t="n"/>
      <c r="N11" s="21" t="inlineStr">
        <is>
          <t>MT</t>
        </is>
      </c>
      <c r="O11" s="21" t="inlineStr">
        <is>
          <t>Supporting record explicitly not attached.</t>
        </is>
      </c>
      <c r="P11" s="21" t="inlineStr">
        <is>
          <t>WL-03390|2024-11-05</t>
        </is>
      </c>
    </row>
    <row r="12">
      <c r="A12" s="17" t="inlineStr">
        <is>
          <t>Measurement certificate</t>
        </is>
      </c>
      <c r="B12" s="17" t="inlineStr">
        <is>
          <t>WL-01893</t>
        </is>
      </c>
      <c r="C12" s="17" t="inlineStr">
        <is>
          <t>2024-06-03_measurement_certificate_WL-01893.pdf</t>
        </is>
      </c>
      <c r="D12" s="17" t="n">
        <v>1</v>
      </c>
      <c r="E12" s="27" t="n">
        <v>45446</v>
      </c>
      <c r="F12" s="17" t="inlineStr">
        <is>
          <t>VB-0208</t>
        </is>
      </c>
      <c r="G12" s="17" t="inlineStr">
        <is>
          <t>Vessbank</t>
        </is>
      </c>
      <c r="H12" s="17" t="inlineStr">
        <is>
          <t>Check-in measurement</t>
        </is>
      </c>
      <c r="I12" s="17" t="inlineStr">
        <is>
          <t>Y</t>
        </is>
      </c>
      <c r="J12" s="17" t="inlineStr">
        <is>
          <t>Signed District measurement certificate</t>
        </is>
      </c>
      <c r="K12" s="17" t="inlineStr">
        <is>
          <t>MC-2024-0062</t>
        </is>
      </c>
      <c r="L12" s="17" t="n">
        <v>31.4</v>
      </c>
      <c r="M12" s="17" t="n">
        <v>10.2</v>
      </c>
      <c r="N12" s="17" t="inlineStr">
        <is>
          <t>P. Chandran / E. Kuyper</t>
        </is>
      </c>
      <c r="O12" s="17" t="inlineStr">
        <is>
          <t>Rounded billable LOA 32 ft; not cited by the 2022 amendment.</t>
        </is>
      </c>
      <c r="P12" s="17" t="inlineStr">
        <is>
          <t>WL-01893|2024-06-03</t>
        </is>
      </c>
    </row>
    <row r="13">
      <c r="A13" s="21" t="inlineStr">
        <is>
          <t>Measurement certificate</t>
        </is>
      </c>
      <c r="B13" s="21" t="inlineStr">
        <is>
          <t>WL-02401</t>
        </is>
      </c>
      <c r="C13" s="21" t="inlineStr">
        <is>
          <t>2024-09-03_measurement_certificate_WL-02401.pdf</t>
        </is>
      </c>
      <c r="D13" s="21" t="n">
        <v>1</v>
      </c>
      <c r="E13" s="28" t="n">
        <v>45538</v>
      </c>
      <c r="F13" s="21" t="inlineStr"/>
      <c r="G13" s="21" t="inlineStr"/>
      <c r="H13" s="21" t="inlineStr">
        <is>
          <t>Amendment support</t>
        </is>
      </c>
      <c r="I13" s="21" t="inlineStr">
        <is>
          <t>Y</t>
        </is>
      </c>
      <c r="J13" s="21" t="inlineStr">
        <is>
          <t>Signed District measurement certificate</t>
        </is>
      </c>
      <c r="K13" s="21" t="inlineStr">
        <is>
          <t>MC-2024-0091</t>
        </is>
      </c>
      <c r="L13" s="21" t="n">
        <v>31.7</v>
      </c>
      <c r="M13" s="21" t="n">
        <v>10.8</v>
      </c>
      <c r="N13" s="21" t="inlineStr">
        <is>
          <t>P. Chandran / R. Delmar</t>
        </is>
      </c>
      <c r="O13" s="21" t="inlineStr">
        <is>
          <t>Certificate expressly supports amendments entered 2024-09-05.</t>
        </is>
      </c>
      <c r="P13" s="21" t="inlineStr">
        <is>
          <t>WL-02401|2024-09-03</t>
        </is>
      </c>
    </row>
  </sheetData>
  <autoFilter ref="A5:P13"/>
  <mergeCells count="3">
    <mergeCell ref="A1:P1"/>
    <mergeCell ref="A2:P2"/>
    <mergeCell ref="A3:P3"/>
  </mergeCells>
  <pageMargins left="0.25" right="0.25" top="0.4" bottom="0.4" header="0.5" footer="0.5"/>
  <pageSetup orientation="landscape" fitToHeight="1" fitToWidth="1"/>
  <headerFooter>
    <oddHeader/>
    <oddFooter>&amp;CPage &amp;P of &amp;N&amp;RChaldale Harbor District | 2026-08-01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tabColor rgb="00D4A73C"/>
    <outlinePr summaryBelow="1" summaryRight="1"/>
    <pageSetUpPr fitToPage="1"/>
  </sheetPr>
  <dimension ref="A1:F29"/>
  <sheetViews>
    <sheetView showGridLines="0" zoomScale="9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9" customWidth="1" min="1" max="1"/>
    <col width="20" customWidth="1" min="2" max="2"/>
    <col width="24" customWidth="1" min="3" max="3"/>
    <col width="31" customWidth="1" min="4" max="4"/>
    <col width="34" customWidth="1" min="5" max="5"/>
    <col width="45" customWidth="1" min="6" max="6"/>
  </cols>
  <sheetData>
    <row r="1" ht="32" customHeight="1">
      <c r="A1" s="1" t="inlineStr">
        <is>
          <t>Parameters &amp; Sources</t>
        </is>
      </c>
    </row>
    <row r="2" ht="28" customHeight="1">
      <c r="A2" s="2" t="inlineStr">
        <is>
          <t>Controlling dates, rates, calculation basis, and source authority.</t>
        </is>
      </c>
    </row>
    <row r="3" ht="26" customHeight="1">
      <c r="A3" s="3" t="inlineStr">
        <is>
          <t>Sources: Resolution 2022-06 (14 June 2022), Tariff Resolution 2019-14 (12 March 2019), Standing Order 15-3 (1 April 2019), and the named operational extracts.</t>
        </is>
      </c>
    </row>
    <row r="5" ht="31" customHeight="1">
      <c r="A5" s="12" t="inlineStr">
        <is>
          <t>Parameter</t>
        </is>
      </c>
      <c r="B5" s="12" t="inlineStr">
        <is>
          <t>Value</t>
        </is>
      </c>
      <c r="C5" s="12" t="inlineStr">
        <is>
          <t>Unit</t>
        </is>
      </c>
      <c r="D5" s="12" t="inlineStr">
        <is>
          <t>Authority</t>
        </is>
      </c>
      <c r="E5" s="12" t="inlineStr">
        <is>
          <t>Application</t>
        </is>
      </c>
    </row>
    <row r="6">
      <c r="A6" s="17" t="inlineStr">
        <is>
          <t>As-of date</t>
        </is>
      </c>
      <c r="B6" s="27" t="n">
        <v>46235</v>
      </c>
      <c r="C6" s="17" t="inlineStr">
        <is>
          <t>Date</t>
        </is>
      </c>
      <c r="D6" s="17" t="inlineStr">
        <is>
          <t>Task instruction</t>
        </is>
      </c>
      <c r="E6" s="17" t="inlineStr">
        <is>
          <t>Audit cutoff</t>
        </is>
      </c>
    </row>
    <row r="7">
      <c r="A7" s="21" t="inlineStr">
        <is>
          <t>Billing period tested</t>
        </is>
      </c>
      <c r="B7" s="28" t="n">
        <v>46235</v>
      </c>
      <c r="C7" s="21" t="inlineStr">
        <is>
          <t>Date</t>
        </is>
      </c>
      <c r="D7" s="21" t="inlineStr">
        <is>
          <t>billing_transactions_2022_2026.csv</t>
        </is>
      </c>
      <c r="E7" s="21" t="inlineStr">
        <is>
          <t>August recurring invoice run posted on 2026-08-01</t>
        </is>
      </c>
    </row>
    <row r="8">
      <c r="A8" s="17" t="inlineStr">
        <is>
          <t>Skip review start</t>
        </is>
      </c>
      <c r="B8" s="27" t="n">
        <v>44927</v>
      </c>
      <c r="C8" s="17" t="inlineStr">
        <is>
          <t>Date</t>
        </is>
      </c>
      <c r="D8" s="17" t="inlineStr">
        <is>
          <t>Task instruction</t>
        </is>
      </c>
      <c r="E8" s="17" t="inlineStr">
        <is>
          <t>Inclusive</t>
        </is>
      </c>
    </row>
    <row r="9">
      <c r="A9" s="21" t="inlineStr">
        <is>
          <t>Skip review end</t>
        </is>
      </c>
      <c r="B9" s="28" t="n">
        <v>46234</v>
      </c>
      <c r="C9" s="21" t="inlineStr">
        <is>
          <t>Date</t>
        </is>
      </c>
      <c r="D9" s="21" t="inlineStr">
        <is>
          <t>Task instruction</t>
        </is>
      </c>
      <c r="E9" s="21" t="inlineStr">
        <is>
          <t>Inclusive</t>
        </is>
      </c>
    </row>
    <row r="10">
      <c r="A10" s="17" t="inlineStr">
        <is>
          <t>Amendment effective date</t>
        </is>
      </c>
      <c r="B10" s="27" t="n">
        <v>44774</v>
      </c>
      <c r="C10" s="17" t="inlineStr">
        <is>
          <t>Date</t>
        </is>
      </c>
      <c r="D10" s="17" t="inlineStr">
        <is>
          <t>Resolution 2022-06 s.8.1</t>
        </is>
      </c>
      <c r="E10" s="17" t="inlineStr">
        <is>
          <t>Review applies to later entries</t>
        </is>
      </c>
    </row>
    <row r="11">
      <c r="A11" s="21" t="inlineStr">
        <is>
          <t>Covered rate</t>
        </is>
      </c>
      <c r="B11" s="29" t="n">
        <v>10.4</v>
      </c>
      <c r="C11" s="21" t="inlineStr">
        <is>
          <t>$/foot-month</t>
        </is>
      </c>
      <c r="D11" s="21" t="inlineStr">
        <is>
          <t>Resolution 2022-06 ss.1.1, 2.2</t>
        </is>
      </c>
      <c r="E11" s="21" t="inlineStr">
        <is>
          <t>Ledgport and Vessbank</t>
        </is>
      </c>
    </row>
    <row r="12">
      <c r="A12" s="17" t="inlineStr">
        <is>
          <t>Open rate</t>
        </is>
      </c>
      <c r="B12" s="30" t="n">
        <v>7.55</v>
      </c>
      <c r="C12" s="17" t="inlineStr">
        <is>
          <t>$/foot-month</t>
        </is>
      </c>
      <c r="D12" s="17" t="inlineStr">
        <is>
          <t>Resolution 2022-06 ss.1.2, 2.2</t>
        </is>
      </c>
      <c r="E12" s="17" t="inlineStr">
        <is>
          <t>Eastwey, Gullwing, Salmonberry</t>
        </is>
      </c>
    </row>
    <row r="13">
      <c r="A13" s="21" t="inlineStr">
        <is>
          <t>Covered billable-length limit</t>
        </is>
      </c>
      <c r="B13" s="21" t="n">
        <v>40</v>
      </c>
      <c r="C13" s="21" t="inlineStr">
        <is>
          <t>feet</t>
        </is>
      </c>
      <c r="D13" s="21" t="inlineStr">
        <is>
          <t>Resolution 2022-06 s.1.1</t>
        </is>
      </c>
      <c r="E13" s="21" t="inlineStr">
        <is>
          <t>Assignments over 40 ft require Board review</t>
        </is>
      </c>
    </row>
    <row r="16" ht="31" customHeight="1">
      <c r="A16" s="12" t="inlineStr">
        <is>
          <t>Source file</t>
        </is>
      </c>
      <c r="B16" s="12" t="inlineStr">
        <is>
          <t>Area</t>
        </is>
      </c>
      <c r="C16" s="12" t="inlineStr">
        <is>
          <t>Governing use</t>
        </is>
      </c>
      <c r="D16" s="12" t="inlineStr">
        <is>
          <t>Authority / limitation</t>
        </is>
      </c>
      <c r="E16" s="12" t="inlineStr">
        <is>
          <t>Workbook location</t>
        </is>
      </c>
      <c r="F16" s="12" t="inlineStr">
        <is>
          <t>Record count</t>
        </is>
      </c>
    </row>
    <row r="17">
      <c r="A17" s="21" t="inlineStr">
        <is>
          <t>applicant_register_2026-08.csv</t>
        </is>
      </c>
      <c r="B17" s="21" t="inlineStr">
        <is>
          <t>Queue</t>
        </is>
      </c>
      <c r="C17" s="21" t="inlineStr">
        <is>
          <t>Applicant names and current wait-list status</t>
        </is>
      </c>
      <c r="D17" s="21" t="inlineStr">
        <is>
          <t>Register is the current applicant roster</t>
        </is>
      </c>
      <c r="E17" s="21" t="inlineStr">
        <is>
          <t>Src_Applicants</t>
        </is>
      </c>
      <c r="F17" s="21" t="n">
        <v>2910</v>
      </c>
    </row>
    <row r="18">
      <c r="A18" s="17" t="inlineStr">
        <is>
          <t>offer_events_2022_2026.csv</t>
        </is>
      </c>
      <c r="B18" s="17" t="inlineStr">
        <is>
          <t>Queue</t>
        </is>
      </c>
      <c r="C18" s="17" t="inlineStr">
        <is>
          <t>Offer linkage</t>
        </is>
      </c>
      <c r="D18" s="17" t="inlineStr">
        <is>
          <t>Missing offer link is an event-integrity exception</t>
        </is>
      </c>
      <c r="E18" s="17" t="inlineStr">
        <is>
          <t>Src_Offers</t>
        </is>
      </c>
      <c r="F18" s="17" t="n">
        <v>1133</v>
      </c>
    </row>
    <row r="19">
      <c r="A19" s="21" t="inlineStr">
        <is>
          <t>skip_events_2022_2026.csv</t>
        </is>
      </c>
      <c r="B19" s="21" t="inlineStr">
        <is>
          <t>Queue</t>
        </is>
      </c>
      <c r="C19" s="21" t="inlineStr">
        <is>
          <t>Skip register, 2023-01-01 to 2026-07-31</t>
        </is>
      </c>
      <c r="D19" s="21" t="inlineStr">
        <is>
          <t>Register attachment flag is not proof of PDF contents</t>
        </is>
      </c>
      <c r="E19" s="21" t="inlineStr">
        <is>
          <t>Src_Skips</t>
        </is>
      </c>
      <c r="F19" s="21" t="n">
        <v>309</v>
      </c>
    </row>
    <row r="20">
      <c r="A20" s="17" t="inlineStr">
        <is>
          <t>six skip justification PDFs</t>
        </is>
      </c>
      <c r="B20" s="17" t="inlineStr">
        <is>
          <t>Queue</t>
        </is>
      </c>
      <c r="C20" s="17" t="inlineStr">
        <is>
          <t>File-content verification</t>
        </is>
      </c>
      <c r="D20" s="17" t="inlineStr">
        <is>
          <t>Only five PDFs fall in the requested period</t>
        </is>
      </c>
      <c r="E20" s="17" t="inlineStr">
        <is>
          <t>Evidence Register</t>
        </is>
      </c>
      <c r="F20" s="17" t="n">
        <v>6</v>
      </c>
    </row>
    <row r="21">
      <c r="A21" s="21" t="inlineStr">
        <is>
          <t>amendment_log_2022_2026.csv</t>
        </is>
      </c>
      <c r="B21" s="21" t="inlineStr">
        <is>
          <t>Amendments</t>
        </is>
      </c>
      <c r="C21" s="21" t="inlineStr">
        <is>
          <t>LOA amendments after 2022-08-01</t>
        </is>
      </c>
      <c r="D21" s="21" t="inlineStr">
        <is>
          <t>Register citations do not prove a file was supplied for this audit</t>
        </is>
      </c>
      <c r="E21" s="21" t="inlineStr">
        <is>
          <t>Src_Amendments</t>
        </is>
      </c>
      <c r="F21" s="21" t="n">
        <v>200</v>
      </c>
    </row>
    <row r="22">
      <c r="A22" s="17" t="inlineStr">
        <is>
          <t>two measurement certificate PDFs</t>
        </is>
      </c>
      <c r="B22" s="17" t="inlineStr">
        <is>
          <t>Amendments</t>
        </is>
      </c>
      <c r="C22" s="17" t="inlineStr">
        <is>
          <t>Independent certificate cross-check</t>
        </is>
      </c>
      <c r="D22" s="17" t="inlineStr">
        <is>
          <t>MC-2024-0091 verifies one amendment; MC-2024-0062 is a later check-in record</t>
        </is>
      </c>
      <c r="E22" s="17" t="inlineStr">
        <is>
          <t>Evidence Register</t>
        </is>
      </c>
      <c r="F22" s="17" t="n">
        <v>2</v>
      </c>
    </row>
    <row r="23">
      <c r="A23" s="21" t="inlineStr">
        <is>
          <t>slip_inventory_2026-08.csv</t>
        </is>
      </c>
      <c r="B23" s="21" t="inlineStr">
        <is>
          <t>Billing / status</t>
        </is>
      </c>
      <c r="C23" s="21" t="inlineStr">
        <is>
          <t>2026-08 occupied roster, basin type, LOA, nominal slip length</t>
        </is>
      </c>
      <c r="D23" s="21" t="inlineStr">
        <is>
          <t>Current roster cannot establish historical occupancy</t>
        </is>
      </c>
      <c r="E23" s="21" t="inlineStr">
        <is>
          <t>Src_Inventory</t>
        </is>
      </c>
      <c r="F23" s="21" t="n">
        <v>1180</v>
      </c>
    </row>
    <row r="24">
      <c r="A24" s="17" t="inlineStr">
        <is>
          <t>billing_transactions_2022_2026.csv</t>
        </is>
      </c>
      <c r="B24" s="17" t="inlineStr">
        <is>
          <t>Billing</t>
        </is>
      </c>
      <c r="C24" s="17" t="inlineStr">
        <is>
          <t>2026-08-01 monthly moorage postings</t>
        </is>
      </c>
      <c r="D24" s="17" t="inlineStr">
        <is>
          <t>Pre-tax recurring moorage only; electricity excluded</t>
        </is>
      </c>
      <c r="E24" s="17" t="inlineStr">
        <is>
          <t>Src_Billing_Aug</t>
        </is>
      </c>
      <c r="F24" s="17" t="n">
        <v>769</v>
      </c>
    </row>
    <row r="25">
      <c r="A25" s="21" t="inlineStr">
        <is>
          <t>ar_aging_2026-07-31.xlsx</t>
        </is>
      </c>
      <c r="B25" s="21" t="inlineStr">
        <is>
          <t>Aging</t>
        </is>
      </c>
      <c r="C25" s="21" t="inlineStr">
        <is>
          <t>Receivable buckets at 2026-07-31</t>
        </is>
      </c>
      <c r="D25" s="21" t="inlineStr">
        <is>
          <t>Recomputed from buckets because source total_due is internally inconsistent</t>
        </is>
      </c>
      <c r="E25" s="21" t="inlineStr">
        <is>
          <t>Src_Aging</t>
        </is>
      </c>
      <c r="F25" s="21" t="n">
        <v>260</v>
      </c>
    </row>
    <row r="26">
      <c r="A26" s="17" t="inlineStr">
        <is>
          <t>Resolution 2022-06.pdf</t>
        </is>
      </c>
      <c r="B26" s="17" t="inlineStr">
        <is>
          <t>Rates / amendments</t>
        </is>
      </c>
      <c r="C26" s="17" t="inlineStr">
        <is>
          <t>Amended rates and s.4.3 document standard</t>
        </is>
      </c>
      <c r="D26" s="17" t="inlineStr">
        <is>
          <t>Controls on conflict with prior resolutions under s.7.2</t>
        </is>
      </c>
      <c r="E26" s="17" t="inlineStr">
        <is>
          <t>Parameters &amp; Sources</t>
        </is>
      </c>
      <c r="F26" s="17" t="n">
        <v>1</v>
      </c>
    </row>
    <row r="27">
      <c r="A27" s="21" t="inlineStr">
        <is>
          <t>Standing Order 15-3.pdf</t>
        </is>
      </c>
      <c r="B27" s="21" t="inlineStr">
        <is>
          <t>Skips</t>
        </is>
      </c>
      <c r="C27" s="21" t="inlineStr">
        <is>
          <t>Contemporaneous cover sheet plus supporting record</t>
        </is>
      </c>
      <c r="D27" s="21" t="inlineStr">
        <is>
          <t>Sections 3.2-3.3</t>
        </is>
      </c>
      <c r="E27" s="21" t="inlineStr">
        <is>
          <t>Parameters &amp; Sources</t>
        </is>
      </c>
      <c r="F27" s="21" t="n">
        <v>1</v>
      </c>
    </row>
    <row r="28">
      <c r="A28" s="17" t="inlineStr">
        <is>
          <t>Tariff Resolution 2019-14.pdf</t>
        </is>
      </c>
      <c r="B28" s="17" t="inlineStr">
        <is>
          <t>Billing</t>
        </is>
      </c>
      <c r="C28" s="17" t="inlineStr">
        <is>
          <t>Greater of rounded LOA or nominal slip length</t>
        </is>
      </c>
      <c r="D28" s="17" t="inlineStr">
        <is>
          <t>Definitions 3-4 and ss.2.4, 7.3</t>
        </is>
      </c>
      <c r="E28" s="17" t="inlineStr">
        <is>
          <t>Parameters &amp; Sources</t>
        </is>
      </c>
      <c r="F28" s="17" t="n">
        <v>1</v>
      </c>
    </row>
    <row r="29">
      <c r="A29" s="21" t="inlineStr">
        <is>
          <t>appeal_2018-3_decision.pdf</t>
        </is>
      </c>
      <c r="B29" s="21" t="inlineStr">
        <is>
          <t>Skips</t>
        </is>
      </c>
      <c r="C29" s="21" t="inlineStr">
        <is>
          <t>District bears burden; later-assembled material does not cure defect</t>
        </is>
      </c>
      <c r="D29" s="21" t="inlineStr">
        <is>
          <t>pp.2-3; Standing Order 15-3 is later and governs procedure</t>
        </is>
      </c>
      <c r="E29" s="21" t="inlineStr">
        <is>
          <t>Parameters &amp; Sources</t>
        </is>
      </c>
      <c r="F29" s="21" t="n">
        <v>1</v>
      </c>
    </row>
  </sheetData>
  <mergeCells count="3">
    <mergeCell ref="A1:F1"/>
    <mergeCell ref="A2:F2"/>
    <mergeCell ref="A3:F3"/>
  </mergeCells>
  <pageMargins left="0.25" right="0.25" top="0.4" bottom="0.4" header="0.5" footer="0.5"/>
  <pageSetup fitToHeight="1" fitToWidth="1"/>
  <headerFooter>
    <oddHeader/>
    <oddFooter>&amp;CPage &amp;P of &amp;N&amp;RChaldale Harbor District | 2026-08-01</oddFooter>
    <evenHeader/>
    <evenFooter/>
    <firstHeader/>
    <firstFooter/>
  </headerFooter>
</worksheet>
</file>

<file path=xl/worksheets/sheet10.xml><?xml version="1.0" encoding="utf-8"?>
<worksheet xmlns="http://schemas.openxmlformats.org/spreadsheetml/2006/main">
  <sheetPr>
    <tabColor rgb="00617384"/>
    <outlinePr summaryBelow="1" summaryRight="1"/>
    <pageSetUpPr fitToPage="1"/>
  </sheetPr>
  <dimension ref="A1:V2915"/>
  <sheetViews>
    <sheetView showGridLines="1" zoomScale="90" workbookViewId="0">
      <pane ySplit="5" topLeftCell="A6" activePane="bottomLeft" state="frozen"/>
      <selection pane="bottomLeft" activeCell="A1" sqref="A1"/>
    </sheetView>
  </sheetViews>
  <sheetFormatPr baseColWidth="8" defaultRowHeight="15"/>
  <sheetData>
    <row r="1" ht="32" customHeight="1">
      <c r="A1" s="1" t="inlineStr">
        <is>
          <t>Source - Applicant Register</t>
        </is>
      </c>
    </row>
    <row r="2" ht="28" customHeight="1">
      <c r="A2" s="2" t="inlineStr">
        <is>
          <t>Embedded source extract; gray tabs are supporting data.</t>
        </is>
      </c>
    </row>
    <row r="3" ht="26" customHeight="1">
      <c r="A3" s="3" t="inlineStr">
        <is>
          <t>Source: applicant_register_2026-08.csv (August 2026 export).</t>
        </is>
      </c>
    </row>
    <row r="5" ht="31" customHeight="1">
      <c r="A5" s="12" t="inlineStr">
        <is>
          <t>applicant_id</t>
        </is>
      </c>
      <c r="B5" s="12" t="inlineStr">
        <is>
          <t>rank</t>
        </is>
      </c>
      <c r="C5" s="12" t="inlineStr">
        <is>
          <t>last_name</t>
        </is>
      </c>
      <c r="D5" s="12" t="inlineStr">
        <is>
          <t>first_name</t>
        </is>
      </c>
      <c r="E5" s="12" t="inlineStr">
        <is>
          <t>applicant_type</t>
        </is>
      </c>
      <c r="F5" s="12" t="inlineStr">
        <is>
          <t>entity_name</t>
        </is>
      </c>
      <c r="G5" s="12" t="inlineStr">
        <is>
          <t>application_date</t>
        </is>
      </c>
      <c r="H5" s="12" t="inlineStr">
        <is>
          <t>status</t>
        </is>
      </c>
      <c r="I5" s="12" t="inlineStr">
        <is>
          <t>vessel_name</t>
        </is>
      </c>
      <c r="J5" s="12" t="inlineStr">
        <is>
          <t>vessel_type</t>
        </is>
      </c>
      <c r="K5" s="12" t="inlineStr">
        <is>
          <t>loa_ft</t>
        </is>
      </c>
      <c r="L5" s="12" t="inlineStr">
        <is>
          <t>beam_ft</t>
        </is>
      </c>
      <c r="M5" s="12" t="inlineStr">
        <is>
          <t>preference_basin</t>
        </is>
      </c>
      <c r="N5" s="12" t="inlineStr">
        <is>
          <t>preference_slip_size</t>
        </is>
      </c>
      <c r="O5" s="12" t="inlineStr">
        <is>
          <t>phone</t>
        </is>
      </c>
      <c r="P5" s="12" t="inlineStr">
        <is>
          <t>email</t>
        </is>
      </c>
      <c r="Q5" s="12" t="inlineStr">
        <is>
          <t>city</t>
        </is>
      </c>
      <c r="R5" s="12" t="inlineStr">
        <is>
          <t>state</t>
        </is>
      </c>
      <c r="S5" s="12" t="inlineStr">
        <is>
          <t>zip</t>
        </is>
      </c>
      <c r="T5" s="12" t="inlineStr">
        <is>
          <t>last_renewal_date</t>
        </is>
      </c>
      <c r="U5" s="12" t="inlineStr">
        <is>
          <t>renewal_cycle_current</t>
        </is>
      </c>
      <c r="V5" s="12" t="inlineStr">
        <is>
          <t>notes</t>
        </is>
      </c>
    </row>
    <row r="6">
      <c r="A6" s="17" t="inlineStr">
        <is>
          <t>WL-01001</t>
        </is>
      </c>
      <c r="B6" s="17" t="n">
        <v>1</v>
      </c>
      <c r="C6" s="17" t="inlineStr">
        <is>
          <t>Jones</t>
        </is>
      </c>
      <c r="D6" s="17" t="inlineStr">
        <is>
          <t>Valerie</t>
        </is>
      </c>
      <c r="E6" s="17" t="inlineStr">
        <is>
          <t>PARTNERSHIP</t>
        </is>
      </c>
      <c r="F6" s="17" t="inlineStr">
        <is>
          <t>Jones Holdings LLC</t>
        </is>
      </c>
      <c r="G6" s="27" t="n">
        <v>44574</v>
      </c>
      <c r="H6" s="17" t="inlineStr">
        <is>
          <t>EXPIRED</t>
        </is>
      </c>
      <c r="I6" s="17" t="inlineStr">
        <is>
          <t>MURRE WEATHER</t>
        </is>
      </c>
      <c r="J6" s="17" t="inlineStr">
        <is>
          <t>CRUISER</t>
        </is>
      </c>
      <c r="K6" s="17" t="n">
        <v>51.6</v>
      </c>
      <c r="L6" s="17" t="n">
        <v>17.7</v>
      </c>
      <c r="M6" s="17" t="inlineStr">
        <is>
          <t>Vessbank</t>
        </is>
      </c>
      <c r="N6" s="17" t="n">
        <v>45</v>
      </c>
      <c r="O6" s="17" t="inlineStr">
        <is>
          <t>(360) 555-1979</t>
        </is>
      </c>
      <c r="P6" s="17" t="inlineStr">
        <is>
          <t>valerie_jones@quillayute.org</t>
        </is>
      </c>
      <c r="Q6" s="17" t="inlineStr">
        <is>
          <t>Aberdeen</t>
        </is>
      </c>
      <c r="R6" s="17" t="inlineStr">
        <is>
          <t>WA</t>
        </is>
      </c>
      <c r="S6" s="17" t="inlineStr">
        <is>
          <t>98520</t>
        </is>
      </c>
      <c r="T6" s="17" t="inlineStr"/>
      <c r="U6" s="17" t="n">
        <v>2023</v>
      </c>
      <c r="V6" s="17" t="inlineStr"/>
    </row>
    <row r="7">
      <c r="A7" s="21" t="inlineStr">
        <is>
          <t>WL-01002</t>
        </is>
      </c>
      <c r="B7" s="21" t="n">
        <v>2</v>
      </c>
      <c r="C7" s="21" t="inlineStr">
        <is>
          <t>Ramirez</t>
        </is>
      </c>
      <c r="D7" s="21" t="inlineStr">
        <is>
          <t>Virginia</t>
        </is>
      </c>
      <c r="E7" s="21" t="inlineStr">
        <is>
          <t>PARTNERSHIP</t>
        </is>
      </c>
      <c r="F7" s="21" t="inlineStr">
        <is>
          <t>Ramirez Holdings LLC</t>
        </is>
      </c>
      <c r="G7" s="28" t="n">
        <v>44577</v>
      </c>
      <c r="H7" s="21" t="inlineStr">
        <is>
          <t>ACTIVE_WAITLIST</t>
        </is>
      </c>
      <c r="I7" s="21" t="inlineStr">
        <is>
          <t>HERON MIST</t>
        </is>
      </c>
      <c r="J7" s="21" t="inlineStr">
        <is>
          <t>CRUISER</t>
        </is>
      </c>
      <c r="K7" s="21" t="n">
        <v>38.2</v>
      </c>
      <c r="L7" s="21" t="n">
        <v>12.1</v>
      </c>
      <c r="M7" s="21" t="inlineStr">
        <is>
          <t>ANY</t>
        </is>
      </c>
      <c r="N7" s="21" t="n">
        <v>50</v>
      </c>
      <c r="O7" s="21" t="inlineStr">
        <is>
          <t>(541) 555-3938</t>
        </is>
      </c>
      <c r="P7" s="21" t="inlineStr">
        <is>
          <t>virginia.ramirez@gmail.example.com</t>
        </is>
      </c>
      <c r="Q7" s="21" t="inlineStr">
        <is>
          <t>Coos Bay</t>
        </is>
      </c>
      <c r="R7" s="21" t="inlineStr">
        <is>
          <t>OR</t>
        </is>
      </c>
      <c r="S7" s="21" t="inlineStr">
        <is>
          <t>97420</t>
        </is>
      </c>
      <c r="T7" s="28" t="n">
        <v>46012</v>
      </c>
      <c r="U7" s="21" t="n">
        <v>2026</v>
      </c>
      <c r="V7" s="21" t="inlineStr"/>
    </row>
    <row r="8">
      <c r="A8" s="17" t="inlineStr">
        <is>
          <t>WL-01003</t>
        </is>
      </c>
      <c r="B8" s="17" t="n">
        <v>3</v>
      </c>
      <c r="C8" s="17" t="inlineStr">
        <is>
          <t>Phillips</t>
        </is>
      </c>
      <c r="D8" s="17" t="inlineStr">
        <is>
          <t>Shannon</t>
        </is>
      </c>
      <c r="E8" s="17" t="inlineStr">
        <is>
          <t>INDIVIDUAL</t>
        </is>
      </c>
      <c r="F8" s="17" t="inlineStr"/>
      <c r="G8" s="27" t="n">
        <v>44579</v>
      </c>
      <c r="H8" s="17" t="inlineStr">
        <is>
          <t>ACTIVE_WAITLIST</t>
        </is>
      </c>
      <c r="I8" s="17" t="inlineStr">
        <is>
          <t>HALIBUT REACH</t>
        </is>
      </c>
      <c r="J8" s="17" t="inlineStr">
        <is>
          <t>CRUISER</t>
        </is>
      </c>
      <c r="K8" s="17" t="n">
        <v>55</v>
      </c>
      <c r="L8" s="17" t="n">
        <v>19.6</v>
      </c>
      <c r="M8" s="17" t="inlineStr">
        <is>
          <t>ANY</t>
        </is>
      </c>
      <c r="N8" s="17" t="n">
        <v>50</v>
      </c>
      <c r="O8" s="17" t="inlineStr">
        <is>
          <t>(360) 555-8152</t>
        </is>
      </c>
      <c r="P8" s="17" t="inlineStr">
        <is>
          <t>shannon_phillips@gmail.example.com</t>
        </is>
      </c>
      <c r="Q8" s="17" t="inlineStr">
        <is>
          <t>Aberdeen</t>
        </is>
      </c>
      <c r="R8" s="17" t="inlineStr">
        <is>
          <t>WA</t>
        </is>
      </c>
      <c r="S8" s="17" t="inlineStr">
        <is>
          <t>98520</t>
        </is>
      </c>
      <c r="T8" s="27" t="n">
        <v>45994</v>
      </c>
      <c r="U8" s="17" t="n">
        <v>2026</v>
      </c>
      <c r="V8" s="17" t="inlineStr"/>
    </row>
    <row r="9">
      <c r="A9" s="21" t="inlineStr">
        <is>
          <t>WL-01004</t>
        </is>
      </c>
      <c r="B9" s="21" t="n">
        <v>4</v>
      </c>
      <c r="C9" s="21" t="inlineStr">
        <is>
          <t>Lopez</t>
        </is>
      </c>
      <c r="D9" s="21" t="inlineStr">
        <is>
          <t>Joseph</t>
        </is>
      </c>
      <c r="E9" s="21" t="inlineStr">
        <is>
          <t>CORPORATION</t>
        </is>
      </c>
      <c r="F9" s="21" t="inlineStr">
        <is>
          <t>Lopez Charters Inc</t>
        </is>
      </c>
      <c r="G9" s="28" t="n">
        <v>44580</v>
      </c>
      <c r="H9" s="21" t="inlineStr">
        <is>
          <t>ACTIVE_WAITLIST</t>
        </is>
      </c>
      <c r="I9" s="21" t="inlineStr">
        <is>
          <t>OTTER HARBOR</t>
        </is>
      </c>
      <c r="J9" s="21" t="inlineStr">
        <is>
          <t>SAIL_MONO</t>
        </is>
      </c>
      <c r="K9" s="21" t="n">
        <v>61.6</v>
      </c>
      <c r="L9" s="21" t="n">
        <v>20</v>
      </c>
      <c r="M9" s="21" t="inlineStr">
        <is>
          <t>OPEN_ONLY</t>
        </is>
      </c>
      <c r="N9" s="21" t="n">
        <v>28</v>
      </c>
      <c r="O9" s="21" t="inlineStr">
        <is>
          <t>(360) 555-2544</t>
        </is>
      </c>
      <c r="P9" s="21" t="inlineStr">
        <is>
          <t>joseph_lopez@quillayute.org</t>
        </is>
      </c>
      <c r="Q9" s="21" t="inlineStr">
        <is>
          <t>Bremerton</t>
        </is>
      </c>
      <c r="R9" s="21" t="inlineStr">
        <is>
          <t>WA</t>
        </is>
      </c>
      <c r="S9" s="21" t="inlineStr">
        <is>
          <t>98337</t>
        </is>
      </c>
      <c r="T9" s="28" t="n">
        <v>46017</v>
      </c>
      <c r="U9" s="21" t="n">
        <v>2026</v>
      </c>
      <c r="V9" s="21" t="inlineStr"/>
    </row>
    <row r="10">
      <c r="A10" s="17" t="inlineStr">
        <is>
          <t>WL-01005</t>
        </is>
      </c>
      <c r="B10" s="17" t="n">
        <v>5</v>
      </c>
      <c r="C10" s="17" t="inlineStr">
        <is>
          <t>Sharp</t>
        </is>
      </c>
      <c r="D10" s="17" t="inlineStr">
        <is>
          <t>Joseph</t>
        </is>
      </c>
      <c r="E10" s="17" t="inlineStr">
        <is>
          <t>JOINT</t>
        </is>
      </c>
      <c r="F10" s="17" t="inlineStr"/>
      <c r="G10" s="27" t="n">
        <v>44583</v>
      </c>
      <c r="H10" s="17" t="inlineStr">
        <is>
          <t>ACTIVE_WAITLIST</t>
        </is>
      </c>
      <c r="I10" s="17" t="inlineStr">
        <is>
          <t>POINT ROSE</t>
        </is>
      </c>
      <c r="J10" s="17" t="inlineStr">
        <is>
          <t>POWER_INBOARD</t>
        </is>
      </c>
      <c r="K10" s="17" t="n">
        <v>49.9</v>
      </c>
      <c r="L10" s="17" t="n">
        <v>17.3</v>
      </c>
      <c r="M10" s="17" t="inlineStr">
        <is>
          <t>COVERED_ONLY</t>
        </is>
      </c>
      <c r="N10" s="17" t="n">
        <v>32</v>
      </c>
      <c r="O10" s="17" t="inlineStr">
        <is>
          <t>(360) 555-3393</t>
        </is>
      </c>
      <c r="P10" s="17" t="inlineStr">
        <is>
          <t>josephsharp@quillayute.org</t>
        </is>
      </c>
      <c r="Q10" s="17" t="inlineStr">
        <is>
          <t>Chaldale</t>
        </is>
      </c>
      <c r="R10" s="17" t="inlineStr">
        <is>
          <t>WA</t>
        </is>
      </c>
      <c r="S10" s="17" t="inlineStr">
        <is>
          <t>98554</t>
        </is>
      </c>
      <c r="T10" s="27" t="n">
        <v>46000</v>
      </c>
      <c r="U10" s="17" t="n">
        <v>2026</v>
      </c>
      <c r="V10" s="17" t="inlineStr"/>
    </row>
    <row r="11">
      <c r="A11" s="21" t="inlineStr">
        <is>
          <t>WL-01006</t>
        </is>
      </c>
      <c r="B11" s="21" t="n">
        <v>6</v>
      </c>
      <c r="C11" s="21" t="inlineStr">
        <is>
          <t>Hammond</t>
        </is>
      </c>
      <c r="D11" s="21" t="inlineStr">
        <is>
          <t>Gregory</t>
        </is>
      </c>
      <c r="E11" s="21" t="inlineStr">
        <is>
          <t>JOINT</t>
        </is>
      </c>
      <c r="F11" s="21" t="inlineStr"/>
      <c r="G11" s="28" t="n">
        <v>44585</v>
      </c>
      <c r="H11" s="21" t="inlineStr">
        <is>
          <t>ACTIVE_WAITLIST</t>
        </is>
      </c>
      <c r="I11" s="21" t="inlineStr">
        <is>
          <t>FOUL ROSE</t>
        </is>
      </c>
      <c r="J11" s="21" t="inlineStr">
        <is>
          <t>HOUSEBOAT</t>
        </is>
      </c>
      <c r="K11" s="21" t="n">
        <v>34.4</v>
      </c>
      <c r="L11" s="21" t="n">
        <v>9.9</v>
      </c>
      <c r="M11" s="21" t="inlineStr">
        <is>
          <t>COVERED_ONLY</t>
        </is>
      </c>
      <c r="N11" s="21" t="n">
        <v>40</v>
      </c>
      <c r="O11" s="21" t="inlineStr">
        <is>
          <t>(541) 555-2767</t>
        </is>
      </c>
      <c r="P11" s="21" t="inlineStr">
        <is>
          <t>gregoryhammond@gmail.example.com</t>
        </is>
      </c>
      <c r="Q11" s="21" t="inlineStr">
        <is>
          <t>Newport</t>
        </is>
      </c>
      <c r="R11" s="21" t="inlineStr">
        <is>
          <t>OR</t>
        </is>
      </c>
      <c r="S11" s="21" t="inlineStr">
        <is>
          <t>97365</t>
        </is>
      </c>
      <c r="T11" s="28" t="n">
        <v>46014</v>
      </c>
      <c r="U11" s="21" t="n">
        <v>2026</v>
      </c>
      <c r="V11" s="21" t="inlineStr"/>
    </row>
    <row r="12">
      <c r="A12" s="17" t="inlineStr">
        <is>
          <t>WL-01007</t>
        </is>
      </c>
      <c r="B12" s="17" t="n">
        <v>7</v>
      </c>
      <c r="C12" s="17" t="inlineStr">
        <is>
          <t>Henderson</t>
        </is>
      </c>
      <c r="D12" s="17" t="inlineStr">
        <is>
          <t>Victoria</t>
        </is>
      </c>
      <c r="E12" s="17" t="inlineStr">
        <is>
          <t>COMMERCIAL</t>
        </is>
      </c>
      <c r="F12" s="17" t="inlineStr">
        <is>
          <t>Henderson Ventures LLC</t>
        </is>
      </c>
      <c r="G12" s="27" t="n">
        <v>44593</v>
      </c>
      <c r="H12" s="17" t="inlineStr">
        <is>
          <t>ACTIVE_WAITLIST</t>
        </is>
      </c>
      <c r="I12" s="17" t="inlineStr">
        <is>
          <t>HERON QUEEN</t>
        </is>
      </c>
      <c r="J12" s="17" t="inlineStr">
        <is>
          <t>COMMERCIAL_FISH</t>
        </is>
      </c>
      <c r="K12" s="17" t="n">
        <v>47.6</v>
      </c>
      <c r="L12" s="17" t="n">
        <v>14.3</v>
      </c>
      <c r="M12" s="17" t="inlineStr">
        <is>
          <t>Vessbank</t>
        </is>
      </c>
      <c r="N12" s="17" t="n">
        <v>24</v>
      </c>
      <c r="O12" s="17" t="inlineStr">
        <is>
          <t>(503) 555-6028</t>
        </is>
      </c>
      <c r="P12" s="17" t="inlineStr">
        <is>
          <t>victoriahenderson@harbormail.net</t>
        </is>
      </c>
      <c r="Q12" s="17" t="inlineStr">
        <is>
          <t>Astoria</t>
        </is>
      </c>
      <c r="R12" s="17" t="inlineStr">
        <is>
          <t>OR</t>
        </is>
      </c>
      <c r="S12" s="17" t="inlineStr">
        <is>
          <t>97103</t>
        </is>
      </c>
      <c r="T12" s="27" t="n">
        <v>46009</v>
      </c>
      <c r="U12" s="17" t="n">
        <v>2026</v>
      </c>
      <c r="V12" s="17" t="inlineStr"/>
    </row>
    <row r="13">
      <c r="A13" s="21" t="inlineStr">
        <is>
          <t>WL-01008</t>
        </is>
      </c>
      <c r="B13" s="21" t="n">
        <v>8</v>
      </c>
      <c r="C13" s="21" t="inlineStr">
        <is>
          <t>Houston</t>
        </is>
      </c>
      <c r="D13" s="21" t="inlineStr">
        <is>
          <t>Thomas</t>
        </is>
      </c>
      <c r="E13" s="21" t="inlineStr">
        <is>
          <t>JOINT</t>
        </is>
      </c>
      <c r="F13" s="21" t="inlineStr"/>
      <c r="G13" s="28" t="n">
        <v>44594</v>
      </c>
      <c r="H13" s="21" t="inlineStr">
        <is>
          <t>ACTIVE_WAITLIST</t>
        </is>
      </c>
      <c r="I13" s="21" t="inlineStr">
        <is>
          <t>KESTREL REACH</t>
        </is>
      </c>
      <c r="J13" s="21" t="inlineStr">
        <is>
          <t>HOUSEBOAT</t>
        </is>
      </c>
      <c r="K13" s="21" t="n">
        <v>52.8</v>
      </c>
      <c r="L13" s="21" t="n">
        <v>16</v>
      </c>
      <c r="M13" s="21" t="inlineStr">
        <is>
          <t>ANY</t>
        </is>
      </c>
      <c r="N13" s="21" t="n">
        <v>28</v>
      </c>
      <c r="O13" s="21" t="inlineStr">
        <is>
          <t>(206) 555-4373</t>
        </is>
      </c>
      <c r="P13" s="21" t="inlineStr">
        <is>
          <t>thomashouston@salishnet.net</t>
        </is>
      </c>
      <c r="Q13" s="21" t="inlineStr">
        <is>
          <t>Seattle</t>
        </is>
      </c>
      <c r="R13" s="21" t="inlineStr">
        <is>
          <t>WA</t>
        </is>
      </c>
      <c r="S13" s="21" t="inlineStr">
        <is>
          <t>98101</t>
        </is>
      </c>
      <c r="T13" s="28" t="n">
        <v>46015</v>
      </c>
      <c r="U13" s="21" t="n">
        <v>2026</v>
      </c>
      <c r="V13" s="21" t="inlineStr"/>
    </row>
    <row r="14">
      <c r="A14" s="17" t="inlineStr">
        <is>
          <t>WL-01009</t>
        </is>
      </c>
      <c r="B14" s="17" t="n">
        <v>9</v>
      </c>
      <c r="C14" s="17" t="inlineStr">
        <is>
          <t>Moon</t>
        </is>
      </c>
      <c r="D14" s="17" t="inlineStr">
        <is>
          <t>Mark</t>
        </is>
      </c>
      <c r="E14" s="17" t="inlineStr">
        <is>
          <t>TRUST</t>
        </is>
      </c>
      <c r="F14" s="17" t="inlineStr">
        <is>
          <t>Moon Charters Inc</t>
        </is>
      </c>
      <c r="G14" s="27" t="n">
        <v>44595</v>
      </c>
      <c r="H14" s="17" t="inlineStr">
        <is>
          <t>ACTIVE_WAITLIST</t>
        </is>
      </c>
      <c r="I14" s="17" t="inlineStr">
        <is>
          <t>KESTREL HRABOR</t>
        </is>
      </c>
      <c r="J14" s="17" t="inlineStr">
        <is>
          <t>SAIL_MULTI</t>
        </is>
      </c>
      <c r="K14" s="17" t="n">
        <v>22.2</v>
      </c>
      <c r="L14" s="17" t="n">
        <v>7.4</v>
      </c>
      <c r="M14" s="17" t="inlineStr">
        <is>
          <t>Salmonberry</t>
        </is>
      </c>
      <c r="N14" s="17" t="n">
        <v>24</v>
      </c>
      <c r="O14" s="17" t="inlineStr">
        <is>
          <t>(360) 555-1937</t>
        </is>
      </c>
      <c r="P14" s="17" t="inlineStr">
        <is>
          <t>markmoon@quillayute.org</t>
        </is>
      </c>
      <c r="Q14" s="17" t="inlineStr">
        <is>
          <t>Olympia</t>
        </is>
      </c>
      <c r="R14" s="17" t="inlineStr">
        <is>
          <t>WA</t>
        </is>
      </c>
      <c r="S14" s="17" t="inlineStr">
        <is>
          <t>98501</t>
        </is>
      </c>
      <c r="T14" s="27" t="n">
        <v>46019</v>
      </c>
      <c r="U14" s="17" t="n">
        <v>2026</v>
      </c>
      <c r="V14" s="17" t="inlineStr"/>
    </row>
    <row r="15">
      <c r="A15" s="21" t="inlineStr">
        <is>
          <t>WL-01010</t>
        </is>
      </c>
      <c r="B15" s="21" t="n">
        <v>10</v>
      </c>
      <c r="C15" s="21" t="inlineStr">
        <is>
          <t>Hanson</t>
        </is>
      </c>
      <c r="D15" s="21" t="inlineStr">
        <is>
          <t>Steven</t>
        </is>
      </c>
      <c r="E15" s="21" t="inlineStr">
        <is>
          <t>TRUST</t>
        </is>
      </c>
      <c r="F15" s="21" t="inlineStr">
        <is>
          <t>Hanson Marine LLC</t>
        </is>
      </c>
      <c r="G15" s="28" t="n">
        <v>44596</v>
      </c>
      <c r="H15" s="21" t="inlineStr">
        <is>
          <t>ACTIVE_WAITLIST</t>
        </is>
      </c>
      <c r="I15" s="21" t="inlineStr">
        <is>
          <t>SANDERLING WEATHER</t>
        </is>
      </c>
      <c r="J15" s="21" t="inlineStr">
        <is>
          <t>POWER_OUTBOARD</t>
        </is>
      </c>
      <c r="K15" s="21" t="n">
        <v>26.5</v>
      </c>
      <c r="L15" s="21" t="n">
        <v>8.699999999999999</v>
      </c>
      <c r="M15" s="21" t="inlineStr">
        <is>
          <t>ANY</t>
        </is>
      </c>
      <c r="N15" s="21" t="n">
        <v>24</v>
      </c>
      <c r="O15" s="21" t="inlineStr">
        <is>
          <t>(253) 555-3212</t>
        </is>
      </c>
      <c r="P15" s="21" t="inlineStr">
        <is>
          <t>stevenhanson@gmail.example.com</t>
        </is>
      </c>
      <c r="Q15" s="21" t="inlineStr">
        <is>
          <t>Tacoma</t>
        </is>
      </c>
      <c r="R15" s="21" t="inlineStr">
        <is>
          <t>WA</t>
        </is>
      </c>
      <c r="S15" s="21" t="inlineStr">
        <is>
          <t>98402</t>
        </is>
      </c>
      <c r="T15" s="28" t="n">
        <v>46010</v>
      </c>
      <c r="U15" s="21" t="n">
        <v>2026</v>
      </c>
      <c r="V15" s="21" t="inlineStr"/>
    </row>
    <row r="16">
      <c r="A16" s="17" t="inlineStr">
        <is>
          <t>WL-01011</t>
        </is>
      </c>
      <c r="B16" s="17" t="n">
        <v>11</v>
      </c>
      <c r="C16" s="17" t="inlineStr">
        <is>
          <t>Hughes</t>
        </is>
      </c>
      <c r="D16" s="17" t="inlineStr">
        <is>
          <t>Kristen</t>
        </is>
      </c>
      <c r="E16" s="17" t="inlineStr">
        <is>
          <t>NONPROFIT</t>
        </is>
      </c>
      <c r="F16" s="17" t="inlineStr">
        <is>
          <t>Hughes Holdings LLC</t>
        </is>
      </c>
      <c r="G16" s="27" t="n">
        <v>44597</v>
      </c>
      <c r="H16" s="17" t="inlineStr">
        <is>
          <t>ACTIVE_WAITLIST</t>
        </is>
      </c>
      <c r="I16" s="17" t="inlineStr">
        <is>
          <t>TIDE BAY</t>
        </is>
      </c>
      <c r="J16" s="17" t="inlineStr">
        <is>
          <t>SPORTFISH</t>
        </is>
      </c>
      <c r="K16" s="17" t="n">
        <v>60.3</v>
      </c>
      <c r="L16" s="17" t="n">
        <v>17.5</v>
      </c>
      <c r="M16" s="17" t="inlineStr">
        <is>
          <t>COVERED_ONLY</t>
        </is>
      </c>
      <c r="N16" s="17" t="n">
        <v>36</v>
      </c>
      <c r="O16" s="17" t="inlineStr">
        <is>
          <t>(541) 555-7463</t>
        </is>
      </c>
      <c r="P16" s="17" t="inlineStr">
        <is>
          <t>kristenhughes@harbormail.net</t>
        </is>
      </c>
      <c r="Q16" s="17" t="inlineStr">
        <is>
          <t>Coos Bay</t>
        </is>
      </c>
      <c r="R16" s="17" t="inlineStr">
        <is>
          <t>OR</t>
        </is>
      </c>
      <c r="S16" s="17" t="inlineStr">
        <is>
          <t>97420</t>
        </is>
      </c>
      <c r="T16" s="27" t="n">
        <v>46001</v>
      </c>
      <c r="U16" s="17" t="n">
        <v>2026</v>
      </c>
      <c r="V16" s="17" t="inlineStr"/>
    </row>
    <row r="17">
      <c r="A17" s="21" t="inlineStr">
        <is>
          <t>WL-01012</t>
        </is>
      </c>
      <c r="B17" s="21" t="n">
        <v>12</v>
      </c>
      <c r="C17" s="21" t="inlineStr">
        <is>
          <t>Jones</t>
        </is>
      </c>
      <c r="D17" s="21" t="inlineStr">
        <is>
          <t>Janet</t>
        </is>
      </c>
      <c r="E17" s="21" t="inlineStr">
        <is>
          <t>COMMERCIAL</t>
        </is>
      </c>
      <c r="F17" s="21" t="inlineStr">
        <is>
          <t>Jones Holdings LLC</t>
        </is>
      </c>
      <c r="G17" s="28" t="n">
        <v>44599</v>
      </c>
      <c r="H17" s="21" t="inlineStr">
        <is>
          <t>ACTIVE_WAITLIST</t>
        </is>
      </c>
      <c r="I17" s="21" t="inlineStr">
        <is>
          <t>SALISH REACH</t>
        </is>
      </c>
      <c r="J17" s="21" t="inlineStr">
        <is>
          <t>POWER_INBOARD</t>
        </is>
      </c>
      <c r="K17" s="21" t="n">
        <v>23</v>
      </c>
      <c r="L17" s="21" t="n">
        <v>6.6</v>
      </c>
      <c r="M17" s="21" t="inlineStr">
        <is>
          <t>Ledgport</t>
        </is>
      </c>
      <c r="N17" s="21" t="n">
        <v>36</v>
      </c>
      <c r="O17" s="21" t="inlineStr">
        <is>
          <t>(360) 555-5884</t>
        </is>
      </c>
      <c r="P17" s="21" t="inlineStr">
        <is>
          <t>janetjones@harbormail.net</t>
        </is>
      </c>
      <c r="Q17" s="21" t="inlineStr">
        <is>
          <t>Bremerton</t>
        </is>
      </c>
      <c r="R17" s="21" t="inlineStr">
        <is>
          <t>WA</t>
        </is>
      </c>
      <c r="S17" s="21" t="inlineStr">
        <is>
          <t>98337</t>
        </is>
      </c>
      <c r="T17" s="28" t="n">
        <v>46000</v>
      </c>
      <c r="U17" s="21" t="n">
        <v>2026</v>
      </c>
      <c r="V17" s="21" t="inlineStr"/>
    </row>
    <row r="18">
      <c r="A18" s="17" t="inlineStr">
        <is>
          <t>WL-01013</t>
        </is>
      </c>
      <c r="B18" s="17" t="n">
        <v>13</v>
      </c>
      <c r="C18" s="17" t="inlineStr">
        <is>
          <t>Booker</t>
        </is>
      </c>
      <c r="D18" s="17" t="inlineStr">
        <is>
          <t>Brian</t>
        </is>
      </c>
      <c r="E18" s="17" t="inlineStr">
        <is>
          <t>INDIVIDUAL</t>
        </is>
      </c>
      <c r="F18" s="17" t="inlineStr"/>
      <c r="G18" s="27" t="n">
        <v>44600</v>
      </c>
      <c r="H18" s="17" t="inlineStr">
        <is>
          <t>ACTIVE_WAITLIST</t>
        </is>
      </c>
      <c r="I18" s="17" t="inlineStr">
        <is>
          <t>TIDE WIND</t>
        </is>
      </c>
      <c r="J18" s="17" t="inlineStr">
        <is>
          <t>SAIL_MONO</t>
        </is>
      </c>
      <c r="K18" s="17" t="n">
        <v>52.5</v>
      </c>
      <c r="L18" s="17" t="n">
        <v>18</v>
      </c>
      <c r="M18" s="17" t="inlineStr">
        <is>
          <t>Vessbank</t>
        </is>
      </c>
      <c r="N18" s="17" t="n">
        <v>50</v>
      </c>
      <c r="O18" s="17" t="inlineStr">
        <is>
          <t>(253) 555-0180</t>
        </is>
      </c>
      <c r="P18" s="17" t="inlineStr">
        <is>
          <t>brianbooker@salishnet.net</t>
        </is>
      </c>
      <c r="Q18" s="17" t="inlineStr">
        <is>
          <t>Tacoma</t>
        </is>
      </c>
      <c r="R18" s="17" t="inlineStr">
        <is>
          <t>WA</t>
        </is>
      </c>
      <c r="S18" s="17" t="inlineStr">
        <is>
          <t>98402</t>
        </is>
      </c>
      <c r="T18" s="27" t="n">
        <v>46002</v>
      </c>
      <c r="U18" s="17" t="n">
        <v>2026</v>
      </c>
      <c r="V18" s="17" t="inlineStr"/>
    </row>
    <row r="19">
      <c r="A19" s="21" t="inlineStr">
        <is>
          <t>WL-01014</t>
        </is>
      </c>
      <c r="B19" s="21" t="n">
        <v>14</v>
      </c>
      <c r="C19" s="21" t="inlineStr">
        <is>
          <t>Johnson</t>
        </is>
      </c>
      <c r="D19" s="21" t="inlineStr">
        <is>
          <t>Maria</t>
        </is>
      </c>
      <c r="E19" s="21" t="inlineStr">
        <is>
          <t>JOINT</t>
        </is>
      </c>
      <c r="F19" s="21" t="inlineStr"/>
      <c r="G19" s="28" t="n">
        <v>44605</v>
      </c>
      <c r="H19" s="21" t="inlineStr">
        <is>
          <t>ACTIVE_WAITLIST</t>
        </is>
      </c>
      <c r="I19" s="21" t="inlineStr">
        <is>
          <t>SPINDRIFT ROSE</t>
        </is>
      </c>
      <c r="J19" s="21" t="inlineStr">
        <is>
          <t>CRUISER</t>
        </is>
      </c>
      <c r="K19" s="21" t="n">
        <v>43.6</v>
      </c>
      <c r="L19" s="21" t="n">
        <v>13.6</v>
      </c>
      <c r="M19" s="21" t="inlineStr">
        <is>
          <t>COVERED_ONLY</t>
        </is>
      </c>
      <c r="N19" s="21" t="n">
        <v>45</v>
      </c>
      <c r="O19" s="21" t="inlineStr">
        <is>
          <t>(360) 555-9658</t>
        </is>
      </c>
      <c r="P19" s="21" t="inlineStr">
        <is>
          <t>mariajohnson@harbormail.net</t>
        </is>
      </c>
      <c r="Q19" s="21" t="inlineStr">
        <is>
          <t>Chaldale</t>
        </is>
      </c>
      <c r="R19" s="21" t="inlineStr">
        <is>
          <t>WA</t>
        </is>
      </c>
      <c r="S19" s="21" t="inlineStr">
        <is>
          <t>98554</t>
        </is>
      </c>
      <c r="T19" s="28" t="n">
        <v>46000</v>
      </c>
      <c r="U19" s="21" t="n">
        <v>2026</v>
      </c>
      <c r="V19" s="21" t="inlineStr"/>
    </row>
    <row r="20">
      <c r="A20" s="17" t="inlineStr">
        <is>
          <t>WL-01015</t>
        </is>
      </c>
      <c r="B20" s="17" t="n">
        <v>15</v>
      </c>
      <c r="C20" s="17" t="inlineStr">
        <is>
          <t>Miller</t>
        </is>
      </c>
      <c r="D20" s="17" t="inlineStr">
        <is>
          <t>Danielle</t>
        </is>
      </c>
      <c r="E20" s="17" t="inlineStr">
        <is>
          <t>PARTNERSHIP</t>
        </is>
      </c>
      <c r="F20" s="17" t="inlineStr">
        <is>
          <t>Miller Charters Inc</t>
        </is>
      </c>
      <c r="G20" s="27" t="n">
        <v>44607</v>
      </c>
      <c r="H20" s="17" t="inlineStr">
        <is>
          <t>RETAINER</t>
        </is>
      </c>
      <c r="I20" s="17" t="inlineStr">
        <is>
          <t>ANCHOR GLIDE</t>
        </is>
      </c>
      <c r="J20" s="17" t="inlineStr">
        <is>
          <t>COMMERCIAL_FISH</t>
        </is>
      </c>
      <c r="K20" s="17" t="n">
        <v>18.2</v>
      </c>
      <c r="L20" s="17" t="n">
        <v>6.4</v>
      </c>
      <c r="M20" s="17" t="inlineStr">
        <is>
          <t>ANY</t>
        </is>
      </c>
      <c r="N20" s="17" t="n">
        <v>28</v>
      </c>
      <c r="O20" s="17" t="inlineStr">
        <is>
          <t>(425) 555-8363</t>
        </is>
      </c>
      <c r="P20" s="17" t="inlineStr">
        <is>
          <t>danielle.miller@harbormail.net</t>
        </is>
      </c>
      <c r="Q20" s="17" t="inlineStr">
        <is>
          <t>Everett</t>
        </is>
      </c>
      <c r="R20" s="17" t="inlineStr">
        <is>
          <t>WA</t>
        </is>
      </c>
      <c r="S20" s="17" t="inlineStr">
        <is>
          <t>98201</t>
        </is>
      </c>
      <c r="T20" s="27" t="n">
        <v>46014</v>
      </c>
      <c r="U20" s="17" t="n">
        <v>2026</v>
      </c>
      <c r="V20" s="17" t="inlineStr"/>
    </row>
    <row r="21">
      <c r="A21" s="21" t="inlineStr">
        <is>
          <t>WL-01016</t>
        </is>
      </c>
      <c r="B21" s="21" t="n">
        <v>16</v>
      </c>
      <c r="C21" s="21" t="inlineStr">
        <is>
          <t>Mosley</t>
        </is>
      </c>
      <c r="D21" s="21" t="inlineStr">
        <is>
          <t>Jared</t>
        </is>
      </c>
      <c r="E21" s="21" t="inlineStr">
        <is>
          <t>NONPROFIT</t>
        </is>
      </c>
      <c r="F21" s="21" t="inlineStr">
        <is>
          <t>Mosley Marine LLC</t>
        </is>
      </c>
      <c r="G21" s="28" t="n">
        <v>44609</v>
      </c>
      <c r="H21" s="21" t="inlineStr">
        <is>
          <t>ACTIVE_WAITLIST</t>
        </is>
      </c>
      <c r="I21" s="21" t="inlineStr">
        <is>
          <t>OSPREY DNACER</t>
        </is>
      </c>
      <c r="J21" s="21" t="inlineStr">
        <is>
          <t>SAIL_MONO</t>
        </is>
      </c>
      <c r="K21" s="21" t="n">
        <v>43.6</v>
      </c>
      <c r="L21" s="21" t="n">
        <v>13.2</v>
      </c>
      <c r="M21" s="21" t="inlineStr">
        <is>
          <t>ANY</t>
        </is>
      </c>
      <c r="N21" s="21" t="n">
        <v>40</v>
      </c>
      <c r="O21" s="21" t="inlineStr">
        <is>
          <t>(541) 555-0842</t>
        </is>
      </c>
      <c r="P21" s="21" t="inlineStr">
        <is>
          <t>jared_mosley@quillayute.org</t>
        </is>
      </c>
      <c r="Q21" s="21" t="inlineStr">
        <is>
          <t>Newport</t>
        </is>
      </c>
      <c r="R21" s="21" t="inlineStr">
        <is>
          <t>OR</t>
        </is>
      </c>
      <c r="S21" s="21" t="inlineStr">
        <is>
          <t>97365</t>
        </is>
      </c>
      <c r="T21" s="28" t="n">
        <v>45996</v>
      </c>
      <c r="U21" s="21" t="n">
        <v>2026</v>
      </c>
      <c r="V21" s="21" t="inlineStr"/>
    </row>
    <row r="22">
      <c r="A22" s="17" t="inlineStr">
        <is>
          <t>WL-01017</t>
        </is>
      </c>
      <c r="B22" s="17" t="n">
        <v>17</v>
      </c>
      <c r="C22" s="17" t="inlineStr">
        <is>
          <t>Sawyer</t>
        </is>
      </c>
      <c r="D22" s="17" t="inlineStr">
        <is>
          <t>Darren</t>
        </is>
      </c>
      <c r="E22" s="17" t="inlineStr">
        <is>
          <t>LLC</t>
        </is>
      </c>
      <c r="F22" s="17" t="inlineStr">
        <is>
          <t>Sawyer Holdings LLC</t>
        </is>
      </c>
      <c r="G22" s="27" t="n">
        <v>44613</v>
      </c>
      <c r="H22" s="17" t="inlineStr">
        <is>
          <t>RETAINER</t>
        </is>
      </c>
      <c r="I22" s="17" t="inlineStr">
        <is>
          <t>CORMORANT ROSE</t>
        </is>
      </c>
      <c r="J22" s="17" t="inlineStr">
        <is>
          <t>POWER_INBOARD</t>
        </is>
      </c>
      <c r="K22" s="17" t="n">
        <v>44.5</v>
      </c>
      <c r="L22" s="17" t="n">
        <v>14.7</v>
      </c>
      <c r="M22" s="17" t="inlineStr">
        <is>
          <t>Eastwey</t>
        </is>
      </c>
      <c r="N22" s="17" t="n">
        <v>36</v>
      </c>
      <c r="O22" s="17" t="inlineStr">
        <is>
          <t>(541) 555-4149</t>
        </is>
      </c>
      <c r="P22" s="17" t="inlineStr">
        <is>
          <t>darren_sawyer@gmail.example.com</t>
        </is>
      </c>
      <c r="Q22" s="17" t="inlineStr">
        <is>
          <t>Newport</t>
        </is>
      </c>
      <c r="R22" s="17" t="inlineStr">
        <is>
          <t>OR</t>
        </is>
      </c>
      <c r="S22" s="17" t="inlineStr">
        <is>
          <t>97365</t>
        </is>
      </c>
      <c r="T22" s="27" t="n">
        <v>46009</v>
      </c>
      <c r="U22" s="17" t="n">
        <v>2026</v>
      </c>
      <c r="V22" s="17" t="inlineStr"/>
    </row>
    <row r="23">
      <c r="A23" s="21" t="inlineStr">
        <is>
          <t>WL-01018</t>
        </is>
      </c>
      <c r="B23" s="21" t="n">
        <v>18</v>
      </c>
      <c r="C23" s="21" t="inlineStr">
        <is>
          <t>Gutierrez</t>
        </is>
      </c>
      <c r="D23" s="21" t="inlineStr">
        <is>
          <t>Hector</t>
        </is>
      </c>
      <c r="E23" s="21" t="inlineStr">
        <is>
          <t>LLC</t>
        </is>
      </c>
      <c r="F23" s="21" t="inlineStr">
        <is>
          <t>Gutierrez Holdings LLC</t>
        </is>
      </c>
      <c r="G23" s="28" t="n">
        <v>44613</v>
      </c>
      <c r="H23" s="21" t="inlineStr">
        <is>
          <t>ACTIVE_WAITLIST</t>
        </is>
      </c>
      <c r="I23" s="21" t="inlineStr">
        <is>
          <t>SALISH ANN</t>
        </is>
      </c>
      <c r="J23" s="21" t="inlineStr">
        <is>
          <t>POWER_STERNDRIVE</t>
        </is>
      </c>
      <c r="K23" s="21" t="n">
        <v>53</v>
      </c>
      <c r="L23" s="21" t="n">
        <v>18.3</v>
      </c>
      <c r="M23" s="21" t="inlineStr">
        <is>
          <t>COVERED_ONLY</t>
        </is>
      </c>
      <c r="N23" s="21" t="n">
        <v>32</v>
      </c>
      <c r="O23" s="21" t="inlineStr">
        <is>
          <t>(360) 555-4074</t>
        </is>
      </c>
      <c r="P23" s="21" t="inlineStr">
        <is>
          <t>hectorgutierrez@salishnet.net</t>
        </is>
      </c>
      <c r="Q23" s="21" t="inlineStr">
        <is>
          <t>Chaldale</t>
        </is>
      </c>
      <c r="R23" s="21" t="inlineStr">
        <is>
          <t>WA</t>
        </is>
      </c>
      <c r="S23" s="21" t="inlineStr">
        <is>
          <t>98554</t>
        </is>
      </c>
      <c r="T23" s="28" t="n">
        <v>46004</v>
      </c>
      <c r="U23" s="21" t="n">
        <v>2026</v>
      </c>
      <c r="V23" s="21" t="inlineStr"/>
    </row>
    <row r="24">
      <c r="A24" s="17" t="inlineStr">
        <is>
          <t>WL-01019</t>
        </is>
      </c>
      <c r="B24" s="17" t="n">
        <v>19</v>
      </c>
      <c r="C24" s="17" t="inlineStr">
        <is>
          <t>Charles</t>
        </is>
      </c>
      <c r="D24" s="17" t="inlineStr">
        <is>
          <t>Danielle</t>
        </is>
      </c>
      <c r="E24" s="17" t="inlineStr">
        <is>
          <t>INDIVIDUAL</t>
        </is>
      </c>
      <c r="F24" s="17" t="inlineStr"/>
      <c r="G24" s="27" t="n">
        <v>44617</v>
      </c>
      <c r="H24" s="17" t="inlineStr">
        <is>
          <t>ACTIVE_WAITLIST</t>
        </is>
      </c>
      <c r="I24" s="17" t="inlineStr">
        <is>
          <t>BRANT STAR</t>
        </is>
      </c>
      <c r="J24" s="17" t="inlineStr">
        <is>
          <t>POWER_INBOARD</t>
        </is>
      </c>
      <c r="K24" s="17" t="n">
        <v>48.2</v>
      </c>
      <c r="L24" s="17" t="n">
        <v>13.9</v>
      </c>
      <c r="M24" s="17" t="inlineStr">
        <is>
          <t>OPEN_ONLY</t>
        </is>
      </c>
      <c r="N24" s="17" t="n">
        <v>28</v>
      </c>
      <c r="O24" s="17" t="inlineStr">
        <is>
          <t>(360) 555-7310</t>
        </is>
      </c>
      <c r="P24" s="17" t="inlineStr">
        <is>
          <t>danielle.charles@salishnet.net</t>
        </is>
      </c>
      <c r="Q24" s="17" t="inlineStr">
        <is>
          <t>Longview</t>
        </is>
      </c>
      <c r="R24" s="17" t="inlineStr">
        <is>
          <t>WA</t>
        </is>
      </c>
      <c r="S24" s="17" t="inlineStr">
        <is>
          <t>98632</t>
        </is>
      </c>
      <c r="T24" s="27" t="n">
        <v>46007</v>
      </c>
      <c r="U24" s="17" t="n">
        <v>2026</v>
      </c>
      <c r="V24" s="17" t="inlineStr"/>
    </row>
    <row r="25">
      <c r="A25" s="21" t="inlineStr">
        <is>
          <t>WL-01020</t>
        </is>
      </c>
      <c r="B25" s="21" t="n">
        <v>20</v>
      </c>
      <c r="C25" s="21" t="inlineStr">
        <is>
          <t>Williams</t>
        </is>
      </c>
      <c r="D25" s="21" t="inlineStr">
        <is>
          <t>Patricia</t>
        </is>
      </c>
      <c r="E25" s="21" t="inlineStr">
        <is>
          <t>JOINT</t>
        </is>
      </c>
      <c r="F25" s="21" t="inlineStr"/>
      <c r="G25" s="28" t="n">
        <v>44621</v>
      </c>
      <c r="H25" s="21" t="inlineStr">
        <is>
          <t>EXPIRED</t>
        </is>
      </c>
      <c r="I25" s="21" t="inlineStr">
        <is>
          <t>GRAY HARBOR</t>
        </is>
      </c>
      <c r="J25" s="21" t="inlineStr">
        <is>
          <t>POWER_INBOARD</t>
        </is>
      </c>
      <c r="K25" s="21" t="n">
        <v>22.2</v>
      </c>
      <c r="L25" s="21" t="n">
        <v>7.1</v>
      </c>
      <c r="M25" s="21" t="inlineStr">
        <is>
          <t>Ledgport</t>
        </is>
      </c>
      <c r="N25" s="21" t="n">
        <v>24</v>
      </c>
      <c r="O25" s="21" t="inlineStr">
        <is>
          <t>(360) 555-8231</t>
        </is>
      </c>
      <c r="P25" s="21" t="inlineStr">
        <is>
          <t>patricia.williams@outlook.example.com</t>
        </is>
      </c>
      <c r="Q25" s="21" t="inlineStr">
        <is>
          <t>Port Angeles</t>
        </is>
      </c>
      <c r="R25" s="21" t="inlineStr">
        <is>
          <t>WA</t>
        </is>
      </c>
      <c r="S25" s="21" t="inlineStr">
        <is>
          <t>98362</t>
        </is>
      </c>
      <c r="T25" s="21" t="inlineStr"/>
      <c r="U25" s="21" t="n">
        <v>2022</v>
      </c>
      <c r="V25" s="21" t="inlineStr"/>
    </row>
    <row r="26">
      <c r="A26" s="17" t="inlineStr">
        <is>
          <t>WL-01021</t>
        </is>
      </c>
      <c r="B26" s="17" t="n">
        <v>21</v>
      </c>
      <c r="C26" s="17" t="inlineStr">
        <is>
          <t>Freeman</t>
        </is>
      </c>
      <c r="D26" s="17" t="inlineStr">
        <is>
          <t>Deborah</t>
        </is>
      </c>
      <c r="E26" s="17" t="inlineStr">
        <is>
          <t>COMMERCIAL</t>
        </is>
      </c>
      <c r="F26" s="17" t="inlineStr">
        <is>
          <t>Freeman Holdings LLC</t>
        </is>
      </c>
      <c r="G26" s="27" t="n">
        <v>44621</v>
      </c>
      <c r="H26" s="17" t="inlineStr">
        <is>
          <t>ACTIVE_WAITLIST</t>
        </is>
      </c>
      <c r="I26" s="17" t="inlineStr">
        <is>
          <t>DRIFT MIST</t>
        </is>
      </c>
      <c r="J26" s="17" t="inlineStr">
        <is>
          <t>TRAWLER</t>
        </is>
      </c>
      <c r="K26" s="17" t="n">
        <v>24.1</v>
      </c>
      <c r="L26" s="17" t="n">
        <v>7.5</v>
      </c>
      <c r="M26" s="17" t="inlineStr">
        <is>
          <t>ANY</t>
        </is>
      </c>
      <c r="N26" s="17" t="n">
        <v>45</v>
      </c>
      <c r="O26" s="17" t="inlineStr">
        <is>
          <t>(541) 555-2489</t>
        </is>
      </c>
      <c r="P26" s="17" t="inlineStr">
        <is>
          <t>deborah.freeman@outlook.example.com</t>
        </is>
      </c>
      <c r="Q26" s="17" t="inlineStr">
        <is>
          <t>Newport</t>
        </is>
      </c>
      <c r="R26" s="17" t="inlineStr">
        <is>
          <t>OR</t>
        </is>
      </c>
      <c r="S26" s="17" t="inlineStr">
        <is>
          <t>97365</t>
        </is>
      </c>
      <c r="T26" s="27" t="n">
        <v>46008</v>
      </c>
      <c r="U26" s="17" t="n">
        <v>2026</v>
      </c>
      <c r="V26" s="17" t="inlineStr"/>
    </row>
    <row r="27">
      <c r="A27" s="21" t="inlineStr">
        <is>
          <t>WL-01022</t>
        </is>
      </c>
      <c r="B27" s="21" t="n">
        <v>22</v>
      </c>
      <c r="C27" s="21" t="inlineStr">
        <is>
          <t>Cooley</t>
        </is>
      </c>
      <c r="D27" s="21" t="inlineStr">
        <is>
          <t>Brett</t>
        </is>
      </c>
      <c r="E27" s="21" t="inlineStr">
        <is>
          <t>JOINT</t>
        </is>
      </c>
      <c r="F27" s="21" t="inlineStr"/>
      <c r="G27" s="28" t="n">
        <v>44623</v>
      </c>
      <c r="H27" s="21" t="inlineStr">
        <is>
          <t>ACTIVE_WAITLIST</t>
        </is>
      </c>
      <c r="I27" s="21" t="inlineStr">
        <is>
          <t>HALIBUT ANN</t>
        </is>
      </c>
      <c r="J27" s="21" t="inlineStr">
        <is>
          <t>SAIL_MONO</t>
        </is>
      </c>
      <c r="K27" s="21" t="n">
        <v>43.9</v>
      </c>
      <c r="L27" s="21" t="n">
        <v>14.7</v>
      </c>
      <c r="M27" s="21" t="inlineStr">
        <is>
          <t>COVERED_ONLY</t>
        </is>
      </c>
      <c r="N27" s="21" t="n">
        <v>40</v>
      </c>
      <c r="O27" s="21" t="inlineStr">
        <is>
          <t>(425) 555-0104</t>
        </is>
      </c>
      <c r="P27" s="21" t="inlineStr">
        <is>
          <t>brettcooley@gmail.example.com</t>
        </is>
      </c>
      <c r="Q27" s="21" t="inlineStr">
        <is>
          <t>Everett</t>
        </is>
      </c>
      <c r="R27" s="21" t="inlineStr">
        <is>
          <t>WA</t>
        </is>
      </c>
      <c r="S27" s="21" t="inlineStr">
        <is>
          <t>98201</t>
        </is>
      </c>
      <c r="T27" s="28" t="n">
        <v>46007</v>
      </c>
      <c r="U27" s="21" t="n">
        <v>2026</v>
      </c>
      <c r="V27" s="21" t="inlineStr"/>
    </row>
    <row r="28">
      <c r="A28" s="17" t="inlineStr">
        <is>
          <t>WL-01023</t>
        </is>
      </c>
      <c r="B28" s="17" t="n">
        <v>23</v>
      </c>
      <c r="C28" s="17" t="inlineStr">
        <is>
          <t>Stone</t>
        </is>
      </c>
      <c r="D28" s="17" t="inlineStr">
        <is>
          <t>Emily</t>
        </is>
      </c>
      <c r="E28" s="17" t="inlineStr">
        <is>
          <t>INDIVIDUAL</t>
        </is>
      </c>
      <c r="F28" s="17" t="inlineStr"/>
      <c r="G28" s="27" t="n">
        <v>44629</v>
      </c>
      <c r="H28" s="17" t="inlineStr">
        <is>
          <t>ACTIVE_WAITLIST</t>
        </is>
      </c>
      <c r="I28" s="17" t="inlineStr">
        <is>
          <t>OSPREY LIGHT</t>
        </is>
      </c>
      <c r="J28" s="17" t="inlineStr">
        <is>
          <t>SPORTFISH</t>
        </is>
      </c>
      <c r="K28" s="17" t="n">
        <v>33.9</v>
      </c>
      <c r="L28" s="17" t="n">
        <v>11.7</v>
      </c>
      <c r="M28" s="17" t="inlineStr">
        <is>
          <t>ANY</t>
        </is>
      </c>
      <c r="N28" s="17" t="n">
        <v>36</v>
      </c>
      <c r="O28" s="17" t="inlineStr">
        <is>
          <t>(503) 555-0387</t>
        </is>
      </c>
      <c r="P28" s="17" t="inlineStr">
        <is>
          <t>emily.stone@harbormail.net</t>
        </is>
      </c>
      <c r="Q28" s="17" t="inlineStr">
        <is>
          <t>Astoria</t>
        </is>
      </c>
      <c r="R28" s="17" t="inlineStr">
        <is>
          <t>OR</t>
        </is>
      </c>
      <c r="S28" s="17" t="inlineStr">
        <is>
          <t>97103</t>
        </is>
      </c>
      <c r="T28" s="27" t="n">
        <v>46006</v>
      </c>
      <c r="U28" s="17" t="n">
        <v>2026</v>
      </c>
      <c r="V28" s="17" t="inlineStr"/>
    </row>
    <row r="29">
      <c r="A29" s="21" t="inlineStr">
        <is>
          <t>WL-01024</t>
        </is>
      </c>
      <c r="B29" s="21" t="n">
        <v>24</v>
      </c>
      <c r="C29" s="21" t="inlineStr">
        <is>
          <t>Henson</t>
        </is>
      </c>
      <c r="D29" s="21" t="inlineStr">
        <is>
          <t>Jennifer</t>
        </is>
      </c>
      <c r="E29" s="21" t="inlineStr">
        <is>
          <t>COMMERCIAL</t>
        </is>
      </c>
      <c r="F29" s="21" t="inlineStr">
        <is>
          <t>Henson Charters Inc</t>
        </is>
      </c>
      <c r="G29" s="28" t="n">
        <v>44630</v>
      </c>
      <c r="H29" s="21" t="inlineStr">
        <is>
          <t>ACTIVE_WAITLIST</t>
        </is>
      </c>
      <c r="I29" s="21" t="inlineStr">
        <is>
          <t>OTTER WIND</t>
        </is>
      </c>
      <c r="J29" s="21" t="inlineStr">
        <is>
          <t>POWER_INBOARD</t>
        </is>
      </c>
      <c r="K29" s="21" t="n">
        <v>48.1</v>
      </c>
      <c r="L29" s="21" t="n">
        <v>13.9</v>
      </c>
      <c r="M29" s="21" t="inlineStr">
        <is>
          <t>OPEN_ONLY</t>
        </is>
      </c>
      <c r="N29" s="21" t="n">
        <v>40</v>
      </c>
      <c r="O29" s="21" t="inlineStr">
        <is>
          <t>(360) 555-6567</t>
        </is>
      </c>
      <c r="P29" s="21" t="inlineStr">
        <is>
          <t>jenniferhenson@outlook.example.com</t>
        </is>
      </c>
      <c r="Q29" s="21" t="inlineStr">
        <is>
          <t>Port Angeles</t>
        </is>
      </c>
      <c r="R29" s="21" t="inlineStr">
        <is>
          <t>WA</t>
        </is>
      </c>
      <c r="S29" s="21" t="inlineStr">
        <is>
          <t>98362</t>
        </is>
      </c>
      <c r="T29" s="28" t="n">
        <v>45992</v>
      </c>
      <c r="U29" s="21" t="n">
        <v>2026</v>
      </c>
      <c r="V29" s="21" t="inlineStr"/>
    </row>
    <row r="30">
      <c r="A30" s="17" t="inlineStr">
        <is>
          <t>WL-01025</t>
        </is>
      </c>
      <c r="B30" s="17" t="n">
        <v>25</v>
      </c>
      <c r="C30" s="17" t="inlineStr">
        <is>
          <t>Peters</t>
        </is>
      </c>
      <c r="D30" s="17" t="inlineStr">
        <is>
          <t>Joanna</t>
        </is>
      </c>
      <c r="E30" s="17" t="inlineStr">
        <is>
          <t>INDIVIDUAL</t>
        </is>
      </c>
      <c r="F30" s="17" t="inlineStr"/>
      <c r="G30" s="27" t="n">
        <v>44630</v>
      </c>
      <c r="H30" s="17" t="inlineStr">
        <is>
          <t>ACTIVE_WAITLIST</t>
        </is>
      </c>
      <c r="I30" s="17" t="inlineStr">
        <is>
          <t>SALISH SONG</t>
        </is>
      </c>
      <c r="J30" s="17" t="inlineStr">
        <is>
          <t>HOUSEBOAT</t>
        </is>
      </c>
      <c r="K30" s="17" t="n">
        <v>48.6</v>
      </c>
      <c r="L30" s="17" t="n">
        <v>16.4</v>
      </c>
      <c r="M30" s="17" t="inlineStr">
        <is>
          <t>Vessbank</t>
        </is>
      </c>
      <c r="N30" s="17" t="n">
        <v>32</v>
      </c>
      <c r="O30" s="17" t="inlineStr">
        <is>
          <t>(360) 555-3010</t>
        </is>
      </c>
      <c r="P30" s="17" t="inlineStr">
        <is>
          <t>joanna.peters@outlook.example.com</t>
        </is>
      </c>
      <c r="Q30" s="17" t="inlineStr">
        <is>
          <t>Aberdeen</t>
        </is>
      </c>
      <c r="R30" s="17" t="inlineStr">
        <is>
          <t>WA</t>
        </is>
      </c>
      <c r="S30" s="17" t="inlineStr">
        <is>
          <t>98520</t>
        </is>
      </c>
      <c r="T30" s="27" t="n">
        <v>45994</v>
      </c>
      <c r="U30" s="17" t="n">
        <v>2026</v>
      </c>
      <c r="V30" s="17" t="inlineStr"/>
    </row>
    <row r="31">
      <c r="A31" s="21" t="inlineStr">
        <is>
          <t>WL-01026</t>
        </is>
      </c>
      <c r="B31" s="21" t="n">
        <v>26</v>
      </c>
      <c r="C31" s="21" t="inlineStr">
        <is>
          <t>Jacobs</t>
        </is>
      </c>
      <c r="D31" s="21" t="inlineStr">
        <is>
          <t>Dawn</t>
        </is>
      </c>
      <c r="E31" s="21" t="inlineStr">
        <is>
          <t>NONPROFIT</t>
        </is>
      </c>
      <c r="F31" s="21" t="inlineStr">
        <is>
          <t>Jacobs Marine LLC</t>
        </is>
      </c>
      <c r="G31" s="28" t="n">
        <v>44633</v>
      </c>
      <c r="H31" s="21" t="inlineStr">
        <is>
          <t>ACTIVE_WAITLIST</t>
        </is>
      </c>
      <c r="I31" s="21" t="inlineStr">
        <is>
          <t>GRAY WEATHER</t>
        </is>
      </c>
      <c r="J31" s="21" t="inlineStr">
        <is>
          <t>POWER_STERNDRIVE</t>
        </is>
      </c>
      <c r="K31" s="21" t="n">
        <v>53.1</v>
      </c>
      <c r="L31" s="21" t="n">
        <v>15.1</v>
      </c>
      <c r="M31" s="21" t="inlineStr">
        <is>
          <t>ANY</t>
        </is>
      </c>
      <c r="N31" s="21" t="n">
        <v>40</v>
      </c>
      <c r="O31" s="21" t="inlineStr">
        <is>
          <t>(541) 555-9190</t>
        </is>
      </c>
      <c r="P31" s="21" t="inlineStr">
        <is>
          <t>dawn.jacobs@quillayute.org</t>
        </is>
      </c>
      <c r="Q31" s="21" t="inlineStr">
        <is>
          <t>Coos Bay</t>
        </is>
      </c>
      <c r="R31" s="21" t="inlineStr">
        <is>
          <t>OR</t>
        </is>
      </c>
      <c r="S31" s="21" t="inlineStr">
        <is>
          <t>97420</t>
        </is>
      </c>
      <c r="T31" s="28" t="n">
        <v>45996</v>
      </c>
      <c r="U31" s="21" t="n">
        <v>2026</v>
      </c>
      <c r="V31" s="21" t="inlineStr"/>
    </row>
    <row r="32">
      <c r="A32" s="17" t="inlineStr">
        <is>
          <t>WL-01027</t>
        </is>
      </c>
      <c r="B32" s="17" t="n">
        <v>27</v>
      </c>
      <c r="C32" s="17" t="inlineStr">
        <is>
          <t>Jones</t>
        </is>
      </c>
      <c r="D32" s="17" t="inlineStr">
        <is>
          <t>Rachel</t>
        </is>
      </c>
      <c r="E32" s="17" t="inlineStr">
        <is>
          <t>JOINT</t>
        </is>
      </c>
      <c r="F32" s="17" t="inlineStr"/>
      <c r="G32" s="27" t="n">
        <v>44635</v>
      </c>
      <c r="H32" s="17" t="inlineStr">
        <is>
          <t>ACTIVE_WAITLIST</t>
        </is>
      </c>
      <c r="I32" s="17" t="inlineStr">
        <is>
          <t>SEAL ANN</t>
        </is>
      </c>
      <c r="J32" s="17" t="inlineStr">
        <is>
          <t>ELECTRIC</t>
        </is>
      </c>
      <c r="K32" s="17" t="n">
        <v>53.9</v>
      </c>
      <c r="L32" s="17" t="n">
        <v>15.5</v>
      </c>
      <c r="M32" s="17" t="inlineStr">
        <is>
          <t>ANY</t>
        </is>
      </c>
      <c r="N32" s="17" t="n">
        <v>32</v>
      </c>
      <c r="O32" s="17" t="inlineStr">
        <is>
          <t>(360) 555-5808</t>
        </is>
      </c>
      <c r="P32" s="17" t="inlineStr">
        <is>
          <t>racheljones@gmail.example.com</t>
        </is>
      </c>
      <c r="Q32" s="17" t="inlineStr">
        <is>
          <t>Longview</t>
        </is>
      </c>
      <c r="R32" s="17" t="inlineStr">
        <is>
          <t>WA</t>
        </is>
      </c>
      <c r="S32" s="17" t="inlineStr">
        <is>
          <t>98632</t>
        </is>
      </c>
      <c r="T32" s="27" t="n">
        <v>45998</v>
      </c>
      <c r="U32" s="17" t="n">
        <v>2026</v>
      </c>
      <c r="V32" s="17" t="inlineStr"/>
    </row>
    <row r="33">
      <c r="A33" s="21" t="inlineStr">
        <is>
          <t>WL-01028</t>
        </is>
      </c>
      <c r="B33" s="21" t="n">
        <v>28</v>
      </c>
      <c r="C33" s="21" t="inlineStr">
        <is>
          <t>Benson</t>
        </is>
      </c>
      <c r="D33" s="21" t="inlineStr">
        <is>
          <t>Brittany</t>
        </is>
      </c>
      <c r="E33" s="21" t="inlineStr">
        <is>
          <t>INDIVIDUAL</t>
        </is>
      </c>
      <c r="F33" s="21" t="inlineStr"/>
      <c r="G33" s="28" t="n">
        <v>44635</v>
      </c>
      <c r="H33" s="21" t="inlineStr">
        <is>
          <t>ACTIVE_WAITLIST</t>
        </is>
      </c>
      <c r="I33" s="21" t="inlineStr">
        <is>
          <t>CORMORANT WAKE</t>
        </is>
      </c>
      <c r="J33" s="21" t="inlineStr">
        <is>
          <t>SAIL_MONO</t>
        </is>
      </c>
      <c r="K33" s="21" t="n">
        <v>53.7</v>
      </c>
      <c r="L33" s="21" t="n">
        <v>17.9</v>
      </c>
      <c r="M33" s="21" t="inlineStr">
        <is>
          <t>COVERED_ONLY</t>
        </is>
      </c>
      <c r="N33" s="21" t="n">
        <v>50</v>
      </c>
      <c r="O33" s="21" t="inlineStr">
        <is>
          <t>(541) 555-4453</t>
        </is>
      </c>
      <c r="P33" s="21" t="inlineStr">
        <is>
          <t>brittanybenson@pugetpost.com</t>
        </is>
      </c>
      <c r="Q33" s="21" t="inlineStr">
        <is>
          <t>Newport</t>
        </is>
      </c>
      <c r="R33" s="21" t="inlineStr">
        <is>
          <t>OR</t>
        </is>
      </c>
      <c r="S33" s="21" t="inlineStr">
        <is>
          <t>97365</t>
        </is>
      </c>
      <c r="T33" s="28" t="n">
        <v>45995</v>
      </c>
      <c r="U33" s="21" t="n">
        <v>2026</v>
      </c>
      <c r="V33" s="21" t="inlineStr"/>
    </row>
    <row r="34">
      <c r="A34" s="17" t="inlineStr">
        <is>
          <t>WL-01029</t>
        </is>
      </c>
      <c r="B34" s="17" t="n">
        <v>29</v>
      </c>
      <c r="C34" s="17" t="inlineStr">
        <is>
          <t>Wang</t>
        </is>
      </c>
      <c r="D34" s="17" t="inlineStr">
        <is>
          <t>John</t>
        </is>
      </c>
      <c r="E34" s="17" t="inlineStr">
        <is>
          <t>INDIVIDUAL</t>
        </is>
      </c>
      <c r="F34" s="17" t="inlineStr"/>
      <c r="G34" s="27" t="n">
        <v>44638</v>
      </c>
      <c r="H34" s="17" t="inlineStr">
        <is>
          <t>ACTIVE_WAITLIST</t>
        </is>
      </c>
      <c r="I34" s="17" t="inlineStr">
        <is>
          <t>MURRE HARBOR</t>
        </is>
      </c>
      <c r="J34" s="17" t="inlineStr">
        <is>
          <t>POWER_STERNDRIVE</t>
        </is>
      </c>
      <c r="K34" s="17" t="n">
        <v>44.6</v>
      </c>
      <c r="L34" s="17" t="n">
        <v>13.4</v>
      </c>
      <c r="M34" s="17" t="inlineStr">
        <is>
          <t>Salmonberry</t>
        </is>
      </c>
      <c r="N34" s="17" t="n">
        <v>28</v>
      </c>
      <c r="O34" s="17" t="inlineStr">
        <is>
          <t>(541) 555-8388</t>
        </is>
      </c>
      <c r="P34" s="17" t="inlineStr">
        <is>
          <t>johnwang@quillayute.org</t>
        </is>
      </c>
      <c r="Q34" s="17" t="inlineStr">
        <is>
          <t>Newport</t>
        </is>
      </c>
      <c r="R34" s="17" t="inlineStr">
        <is>
          <t>OR</t>
        </is>
      </c>
      <c r="S34" s="17" t="inlineStr">
        <is>
          <t>97365</t>
        </is>
      </c>
      <c r="T34" s="27" t="n">
        <v>46006</v>
      </c>
      <c r="U34" s="17" t="n">
        <v>2026</v>
      </c>
      <c r="V34" s="17" t="inlineStr"/>
    </row>
    <row r="35">
      <c r="A35" s="21" t="inlineStr">
        <is>
          <t>WL-01030</t>
        </is>
      </c>
      <c r="B35" s="21" t="n">
        <v>30</v>
      </c>
      <c r="C35" s="21" t="inlineStr">
        <is>
          <t>Carr</t>
        </is>
      </c>
      <c r="D35" s="21" t="inlineStr">
        <is>
          <t>Elizabeth</t>
        </is>
      </c>
      <c r="E35" s="21" t="inlineStr">
        <is>
          <t>INDIVIDUAL</t>
        </is>
      </c>
      <c r="F35" s="21" t="inlineStr"/>
      <c r="G35" s="28" t="n">
        <v>44640</v>
      </c>
      <c r="H35" s="21" t="inlineStr">
        <is>
          <t>ACTIVE_WAITLIST</t>
        </is>
      </c>
      <c r="I35" s="21" t="inlineStr">
        <is>
          <t>ANCHOR CREST</t>
        </is>
      </c>
      <c r="J35" s="21" t="inlineStr">
        <is>
          <t>CRUISER</t>
        </is>
      </c>
      <c r="K35" s="21" t="n">
        <v>37</v>
      </c>
      <c r="L35" s="21" t="n">
        <v>12.6</v>
      </c>
      <c r="M35" s="21" t="inlineStr">
        <is>
          <t>COVERED_ONLY</t>
        </is>
      </c>
      <c r="N35" s="21" t="n">
        <v>36</v>
      </c>
      <c r="O35" s="21" t="inlineStr">
        <is>
          <t>(206) 555-8297</t>
        </is>
      </c>
      <c r="P35" s="21" t="inlineStr">
        <is>
          <t>elizabeth.carr@salishnet.net</t>
        </is>
      </c>
      <c r="Q35" s="21" t="inlineStr">
        <is>
          <t>Seattle</t>
        </is>
      </c>
      <c r="R35" s="21" t="inlineStr">
        <is>
          <t>WA</t>
        </is>
      </c>
      <c r="S35" s="21" t="inlineStr">
        <is>
          <t>98101</t>
        </is>
      </c>
      <c r="T35" s="28" t="n">
        <v>46006</v>
      </c>
      <c r="U35" s="21" t="n">
        <v>2026</v>
      </c>
      <c r="V35" s="21" t="inlineStr"/>
    </row>
    <row r="36">
      <c r="A36" s="17" t="inlineStr">
        <is>
          <t>WL-01031</t>
        </is>
      </c>
      <c r="B36" s="17" t="n">
        <v>31</v>
      </c>
      <c r="C36" s="17" t="inlineStr">
        <is>
          <t>Garza</t>
        </is>
      </c>
      <c r="D36" s="17" t="inlineStr">
        <is>
          <t>John</t>
        </is>
      </c>
      <c r="E36" s="17" t="inlineStr">
        <is>
          <t>CORPORATION</t>
        </is>
      </c>
      <c r="F36" s="17" t="inlineStr">
        <is>
          <t>Garza Holdings LLC</t>
        </is>
      </c>
      <c r="G36" s="27" t="n">
        <v>44641</v>
      </c>
      <c r="H36" s="17" t="inlineStr">
        <is>
          <t>ACTIVE_WAITLIST</t>
        </is>
      </c>
      <c r="I36" s="17" t="inlineStr">
        <is>
          <t>PINTAIL VEER</t>
        </is>
      </c>
      <c r="J36" s="17" t="inlineStr">
        <is>
          <t>SPORTFISH</t>
        </is>
      </c>
      <c r="K36" s="17" t="n">
        <v>21.9</v>
      </c>
      <c r="L36" s="17" t="n">
        <v>7.7</v>
      </c>
      <c r="M36" s="17" t="inlineStr">
        <is>
          <t>Vessbank</t>
        </is>
      </c>
      <c r="N36" s="17" t="n">
        <v>50</v>
      </c>
      <c r="O36" s="17" t="inlineStr">
        <is>
          <t>(360) 555-0933</t>
        </is>
      </c>
      <c r="P36" s="17" t="inlineStr">
        <is>
          <t>john.garza@salishnet.net</t>
        </is>
      </c>
      <c r="Q36" s="17" t="inlineStr">
        <is>
          <t>Longview</t>
        </is>
      </c>
      <c r="R36" s="17" t="inlineStr">
        <is>
          <t>WA</t>
        </is>
      </c>
      <c r="S36" s="17" t="inlineStr">
        <is>
          <t>98632</t>
        </is>
      </c>
      <c r="T36" s="27" t="n">
        <v>45998</v>
      </c>
      <c r="U36" s="17" t="n">
        <v>2026</v>
      </c>
      <c r="V36" s="17" t="inlineStr"/>
    </row>
    <row r="37">
      <c r="A37" s="21" t="inlineStr">
        <is>
          <t>WL-01032</t>
        </is>
      </c>
      <c r="B37" s="21" t="n">
        <v>32</v>
      </c>
      <c r="C37" s="21" t="inlineStr">
        <is>
          <t>Yoder</t>
        </is>
      </c>
      <c r="D37" s="21" t="inlineStr">
        <is>
          <t>Ryan</t>
        </is>
      </c>
      <c r="E37" s="21" t="inlineStr">
        <is>
          <t>INDIVIDUAL</t>
        </is>
      </c>
      <c r="F37" s="21" t="inlineStr"/>
      <c r="G37" s="28" t="n">
        <v>44641</v>
      </c>
      <c r="H37" s="21" t="inlineStr">
        <is>
          <t>RETAINER</t>
        </is>
      </c>
      <c r="I37" s="21" t="inlineStr">
        <is>
          <t>PETREL SONG</t>
        </is>
      </c>
      <c r="J37" s="21" t="inlineStr">
        <is>
          <t>POWER_STERNDRIVE</t>
        </is>
      </c>
      <c r="K37" s="21" t="n">
        <v>41.4</v>
      </c>
      <c r="L37" s="21" t="n">
        <v>11.9</v>
      </c>
      <c r="M37" s="21" t="inlineStr">
        <is>
          <t>Vessbank</t>
        </is>
      </c>
      <c r="N37" s="21" t="n">
        <v>32</v>
      </c>
      <c r="O37" s="21" t="inlineStr">
        <is>
          <t>(425) 555-4079</t>
        </is>
      </c>
      <c r="P37" s="21" t="inlineStr">
        <is>
          <t>ryanyoder@salishnet.net</t>
        </is>
      </c>
      <c r="Q37" s="21" t="inlineStr">
        <is>
          <t>Everett</t>
        </is>
      </c>
      <c r="R37" s="21" t="inlineStr">
        <is>
          <t>WA</t>
        </is>
      </c>
      <c r="S37" s="21" t="inlineStr">
        <is>
          <t>98201</t>
        </is>
      </c>
      <c r="T37" s="28" t="n">
        <v>46018</v>
      </c>
      <c r="U37" s="21" t="n">
        <v>2026</v>
      </c>
      <c r="V37" s="21" t="inlineStr"/>
    </row>
    <row r="38">
      <c r="A38" s="17" t="inlineStr">
        <is>
          <t>WL-01033</t>
        </is>
      </c>
      <c r="B38" s="17" t="n">
        <v>33</v>
      </c>
      <c r="C38" s="17" t="inlineStr">
        <is>
          <t>Gonzalez</t>
        </is>
      </c>
      <c r="D38" s="17" t="inlineStr">
        <is>
          <t>Jodi</t>
        </is>
      </c>
      <c r="E38" s="17" t="inlineStr">
        <is>
          <t>JOINT</t>
        </is>
      </c>
      <c r="F38" s="17" t="inlineStr"/>
      <c r="G38" s="27" t="n">
        <v>44643</v>
      </c>
      <c r="H38" s="17" t="inlineStr">
        <is>
          <t>ACTIVE_WAITLIST</t>
        </is>
      </c>
      <c r="I38" s="17" t="inlineStr">
        <is>
          <t>PETREL QUEEN</t>
        </is>
      </c>
      <c r="J38" s="17" t="inlineStr">
        <is>
          <t>POWER_OUTBOARD</t>
        </is>
      </c>
      <c r="K38" s="17" t="n">
        <v>29</v>
      </c>
      <c r="L38" s="17" t="n">
        <v>9.199999999999999</v>
      </c>
      <c r="M38" s="17" t="inlineStr">
        <is>
          <t>ANY</t>
        </is>
      </c>
      <c r="N38" s="17" t="n">
        <v>24</v>
      </c>
      <c r="O38" s="17" t="inlineStr">
        <is>
          <t>(360) 555-3596</t>
        </is>
      </c>
      <c r="P38" s="17" t="inlineStr">
        <is>
          <t>jodi_gonzalez@quillayute.org</t>
        </is>
      </c>
      <c r="Q38" s="17" t="inlineStr">
        <is>
          <t>Aberdeen</t>
        </is>
      </c>
      <c r="R38" s="17" t="inlineStr">
        <is>
          <t>WA</t>
        </is>
      </c>
      <c r="S38" s="17" t="inlineStr">
        <is>
          <t>98520</t>
        </is>
      </c>
      <c r="T38" s="27" t="n">
        <v>45997</v>
      </c>
      <c r="U38" s="17" t="n">
        <v>2026</v>
      </c>
      <c r="V38" s="17" t="inlineStr"/>
    </row>
    <row r="39">
      <c r="A39" s="21" t="inlineStr">
        <is>
          <t>WL-01034</t>
        </is>
      </c>
      <c r="B39" s="21" t="n">
        <v>34</v>
      </c>
      <c r="C39" s="21" t="inlineStr">
        <is>
          <t>Gill</t>
        </is>
      </c>
      <c r="D39" s="21" t="inlineStr">
        <is>
          <t>Keith</t>
        </is>
      </c>
      <c r="E39" s="21" t="inlineStr">
        <is>
          <t>INDIVIDUAL</t>
        </is>
      </c>
      <c r="F39" s="21" t="inlineStr"/>
      <c r="G39" s="28" t="n">
        <v>44644</v>
      </c>
      <c r="H39" s="21" t="inlineStr">
        <is>
          <t>ACTIVE_WAITLIST</t>
        </is>
      </c>
      <c r="I39" s="21" t="inlineStr">
        <is>
          <t>SCOTER ROCK</t>
        </is>
      </c>
      <c r="J39" s="21" t="inlineStr">
        <is>
          <t>ELECTRIC</t>
        </is>
      </c>
      <c r="K39" s="21" t="n">
        <v>47.4</v>
      </c>
      <c r="L39" s="21" t="n">
        <v>14.7</v>
      </c>
      <c r="M39" s="21" t="inlineStr">
        <is>
          <t>Vessbank</t>
        </is>
      </c>
      <c r="N39" s="21" t="n">
        <v>32</v>
      </c>
      <c r="O39" s="21" t="inlineStr">
        <is>
          <t>(503) 555-2375</t>
        </is>
      </c>
      <c r="P39" s="21" t="inlineStr">
        <is>
          <t>keithgill@pugetpost.com</t>
        </is>
      </c>
      <c r="Q39" s="21" t="inlineStr">
        <is>
          <t>Astoria</t>
        </is>
      </c>
      <c r="R39" s="21" t="inlineStr">
        <is>
          <t>OR</t>
        </is>
      </c>
      <c r="S39" s="21" t="inlineStr">
        <is>
          <t>97103</t>
        </is>
      </c>
      <c r="T39" s="28" t="n">
        <v>46016</v>
      </c>
      <c r="U39" s="21" t="n">
        <v>2026</v>
      </c>
      <c r="V39" s="21" t="inlineStr"/>
    </row>
    <row r="40">
      <c r="A40" s="17" t="inlineStr">
        <is>
          <t>WL-01035</t>
        </is>
      </c>
      <c r="B40" s="17" t="n">
        <v>35</v>
      </c>
      <c r="C40" s="17" t="inlineStr">
        <is>
          <t>Webster</t>
        </is>
      </c>
      <c r="D40" s="17" t="inlineStr">
        <is>
          <t>Ivan</t>
        </is>
      </c>
      <c r="E40" s="17" t="inlineStr">
        <is>
          <t>LLC</t>
        </is>
      </c>
      <c r="F40" s="17" t="inlineStr">
        <is>
          <t>Webster Marine LLC</t>
        </is>
      </c>
      <c r="G40" s="27" t="n">
        <v>44644</v>
      </c>
      <c r="H40" s="17" t="inlineStr">
        <is>
          <t>ACTIVE_WAITLIST</t>
        </is>
      </c>
      <c r="I40" s="17" t="inlineStr">
        <is>
          <t>SALISH DANCER</t>
        </is>
      </c>
      <c r="J40" s="17" t="inlineStr">
        <is>
          <t>HOUSEBOAT</t>
        </is>
      </c>
      <c r="K40" s="17" t="n">
        <v>58.9</v>
      </c>
      <c r="L40" s="17" t="n">
        <v>17.8</v>
      </c>
      <c r="M40" s="17" t="inlineStr">
        <is>
          <t>ANY</t>
        </is>
      </c>
      <c r="N40" s="17" t="n">
        <v>45</v>
      </c>
      <c r="O40" s="17" t="inlineStr">
        <is>
          <t>(541) 555-5558</t>
        </is>
      </c>
      <c r="P40" s="17" t="inlineStr">
        <is>
          <t>ivanwebster@quillayute.org</t>
        </is>
      </c>
      <c r="Q40" s="17" t="inlineStr">
        <is>
          <t>Newport</t>
        </is>
      </c>
      <c r="R40" s="17" t="inlineStr">
        <is>
          <t>OR</t>
        </is>
      </c>
      <c r="S40" s="17" t="inlineStr">
        <is>
          <t>97365</t>
        </is>
      </c>
      <c r="T40" s="27" t="n">
        <v>46016</v>
      </c>
      <c r="U40" s="17" t="n">
        <v>2026</v>
      </c>
      <c r="V40" s="17" t="inlineStr"/>
    </row>
    <row r="41">
      <c r="A41" s="21" t="inlineStr">
        <is>
          <t>WL-01036</t>
        </is>
      </c>
      <c r="B41" s="21" t="n">
        <v>36</v>
      </c>
      <c r="C41" s="21" t="inlineStr">
        <is>
          <t>Rogers</t>
        </is>
      </c>
      <c r="D41" s="21" t="inlineStr">
        <is>
          <t>Brandy</t>
        </is>
      </c>
      <c r="E41" s="21" t="inlineStr">
        <is>
          <t>JOINT</t>
        </is>
      </c>
      <c r="F41" s="21" t="inlineStr"/>
      <c r="G41" s="28" t="n">
        <v>44645</v>
      </c>
      <c r="H41" s="21" t="inlineStr">
        <is>
          <t>ACTIVE_WAITLIST</t>
        </is>
      </c>
      <c r="I41" s="21" t="inlineStr">
        <is>
          <t>HERON LINE</t>
        </is>
      </c>
      <c r="J41" s="21" t="inlineStr">
        <is>
          <t>POWER_OUTBOARD</t>
        </is>
      </c>
      <c r="K41" s="21" t="n">
        <v>23.3</v>
      </c>
      <c r="L41" s="21" t="n">
        <v>7.1</v>
      </c>
      <c r="M41" s="21" t="inlineStr">
        <is>
          <t>Vessbank</t>
        </is>
      </c>
      <c r="N41" s="21" t="n">
        <v>50</v>
      </c>
      <c r="O41" s="21" t="inlineStr">
        <is>
          <t>(541) 555-5122</t>
        </is>
      </c>
      <c r="P41" s="21" t="inlineStr">
        <is>
          <t>brandy_rogers@outlook.example.com</t>
        </is>
      </c>
      <c r="Q41" s="21" t="inlineStr">
        <is>
          <t>Newport</t>
        </is>
      </c>
      <c r="R41" s="21" t="inlineStr">
        <is>
          <t>OR</t>
        </is>
      </c>
      <c r="S41" s="21" t="inlineStr">
        <is>
          <t>97365</t>
        </is>
      </c>
      <c r="T41" s="28" t="n">
        <v>45999</v>
      </c>
      <c r="U41" s="21" t="n">
        <v>2026</v>
      </c>
      <c r="V41" s="21" t="inlineStr"/>
    </row>
    <row r="42">
      <c r="A42" s="17" t="inlineStr">
        <is>
          <t>WL-01037</t>
        </is>
      </c>
      <c r="B42" s="17" t="n">
        <v>37</v>
      </c>
      <c r="C42" s="17" t="inlineStr">
        <is>
          <t>Hunter</t>
        </is>
      </c>
      <c r="D42" s="17" t="inlineStr">
        <is>
          <t>Karen</t>
        </is>
      </c>
      <c r="E42" s="17" t="inlineStr">
        <is>
          <t>INDIVIDUAL</t>
        </is>
      </c>
      <c r="F42" s="17" t="inlineStr"/>
      <c r="G42" s="27" t="n">
        <v>44646</v>
      </c>
      <c r="H42" s="17" t="inlineStr">
        <is>
          <t>EXPIRED</t>
        </is>
      </c>
      <c r="I42" s="17" t="inlineStr">
        <is>
          <t>GRAY MIST</t>
        </is>
      </c>
      <c r="J42" s="17" t="inlineStr">
        <is>
          <t>ELECTRIC</t>
        </is>
      </c>
      <c r="K42" s="17" t="n">
        <v>19.1</v>
      </c>
      <c r="L42" s="17" t="n">
        <v>5.8</v>
      </c>
      <c r="M42" s="17" t="inlineStr">
        <is>
          <t>ANY</t>
        </is>
      </c>
      <c r="N42" s="17" t="n">
        <v>32</v>
      </c>
      <c r="O42" s="17" t="inlineStr">
        <is>
          <t>(425) 555-4490</t>
        </is>
      </c>
      <c r="P42" s="17" t="inlineStr">
        <is>
          <t>karen.hunter@salishnet.net</t>
        </is>
      </c>
      <c r="Q42" s="17" t="inlineStr">
        <is>
          <t>Everett</t>
        </is>
      </c>
      <c r="R42" s="17" t="inlineStr">
        <is>
          <t>WA</t>
        </is>
      </c>
      <c r="S42" s="17" t="inlineStr">
        <is>
          <t>98201</t>
        </is>
      </c>
      <c r="T42" s="17" t="inlineStr"/>
      <c r="U42" s="17" t="n">
        <v>2023</v>
      </c>
      <c r="V42" s="17" t="inlineStr"/>
    </row>
    <row r="43">
      <c r="A43" s="21" t="inlineStr">
        <is>
          <t>WL-01038</t>
        </is>
      </c>
      <c r="B43" s="21" t="n">
        <v>38</v>
      </c>
      <c r="C43" s="21" t="inlineStr">
        <is>
          <t>Collins</t>
        </is>
      </c>
      <c r="D43" s="21" t="inlineStr">
        <is>
          <t>Laura</t>
        </is>
      </c>
      <c r="E43" s="21" t="inlineStr">
        <is>
          <t>TRUST</t>
        </is>
      </c>
      <c r="F43" s="21" t="inlineStr">
        <is>
          <t>Collins Charters Inc</t>
        </is>
      </c>
      <c r="G43" s="28" t="n">
        <v>44647</v>
      </c>
      <c r="H43" s="21" t="inlineStr">
        <is>
          <t>EXPIRED</t>
        </is>
      </c>
      <c r="I43" s="21" t="inlineStr">
        <is>
          <t>SCOTER RUNNER</t>
        </is>
      </c>
      <c r="J43" s="21" t="inlineStr">
        <is>
          <t>TRAWLER</t>
        </is>
      </c>
      <c r="K43" s="21" t="n">
        <v>48.4</v>
      </c>
      <c r="L43" s="21" t="n">
        <v>16.3</v>
      </c>
      <c r="M43" s="21" t="inlineStr">
        <is>
          <t>Ledgport</t>
        </is>
      </c>
      <c r="N43" s="21" t="n">
        <v>45</v>
      </c>
      <c r="O43" s="21" t="inlineStr">
        <is>
          <t>(360) 555-8753</t>
        </is>
      </c>
      <c r="P43" s="21" t="inlineStr">
        <is>
          <t>lauracollins@gmail.example.com</t>
        </is>
      </c>
      <c r="Q43" s="21" t="inlineStr">
        <is>
          <t>Bellingham</t>
        </is>
      </c>
      <c r="R43" s="21" t="inlineStr">
        <is>
          <t>WA</t>
        </is>
      </c>
      <c r="S43" s="21" t="inlineStr">
        <is>
          <t>98225</t>
        </is>
      </c>
      <c r="T43" s="21" t="inlineStr"/>
      <c r="U43" s="21" t="n">
        <v>2022</v>
      </c>
      <c r="V43" s="21" t="inlineStr"/>
    </row>
    <row r="44">
      <c r="A44" s="17" t="inlineStr">
        <is>
          <t>WL-01039</t>
        </is>
      </c>
      <c r="B44" s="17" t="n">
        <v>39</v>
      </c>
      <c r="C44" s="17" t="inlineStr">
        <is>
          <t>Morris</t>
        </is>
      </c>
      <c r="D44" s="17" t="inlineStr">
        <is>
          <t>Steven</t>
        </is>
      </c>
      <c r="E44" s="17" t="inlineStr">
        <is>
          <t>INDIVIDUAL</t>
        </is>
      </c>
      <c r="F44" s="17" t="inlineStr"/>
      <c r="G44" s="27" t="n">
        <v>44648</v>
      </c>
      <c r="H44" s="17" t="inlineStr">
        <is>
          <t>ACTIVE_WAITLIST</t>
        </is>
      </c>
      <c r="I44" s="17" t="inlineStr">
        <is>
          <t>CORMORANT QUEEN</t>
        </is>
      </c>
      <c r="J44" s="17" t="inlineStr">
        <is>
          <t>POWER_OUTBOARD</t>
        </is>
      </c>
      <c r="K44" s="17" t="n">
        <v>24.1</v>
      </c>
      <c r="L44" s="17" t="n">
        <v>8.199999999999999</v>
      </c>
      <c r="M44" s="17" t="inlineStr">
        <is>
          <t>COVERED_ONLY</t>
        </is>
      </c>
      <c r="N44" s="17" t="n">
        <v>40</v>
      </c>
      <c r="O44" s="17" t="inlineStr">
        <is>
          <t>(503) 555-9245</t>
        </is>
      </c>
      <c r="P44" s="17" t="inlineStr">
        <is>
          <t>steven_morris@pugetpost.com</t>
        </is>
      </c>
      <c r="Q44" s="17" t="inlineStr">
        <is>
          <t>Portland</t>
        </is>
      </c>
      <c r="R44" s="17" t="inlineStr">
        <is>
          <t>OR</t>
        </is>
      </c>
      <c r="S44" s="17" t="inlineStr">
        <is>
          <t>97201</t>
        </is>
      </c>
      <c r="T44" s="27" t="n">
        <v>45992</v>
      </c>
      <c r="U44" s="17" t="n">
        <v>2026</v>
      </c>
      <c r="V44" s="17" t="inlineStr"/>
    </row>
    <row r="45">
      <c r="A45" s="21" t="inlineStr">
        <is>
          <t>WL-01040</t>
        </is>
      </c>
      <c r="B45" s="21" t="n">
        <v>40</v>
      </c>
      <c r="C45" s="21" t="inlineStr">
        <is>
          <t>Collins</t>
        </is>
      </c>
      <c r="D45" s="21" t="inlineStr">
        <is>
          <t>Bradley</t>
        </is>
      </c>
      <c r="E45" s="21" t="inlineStr">
        <is>
          <t>TRUST</t>
        </is>
      </c>
      <c r="F45" s="21" t="inlineStr">
        <is>
          <t>Collins Marine LLC</t>
        </is>
      </c>
      <c r="G45" s="28" t="n">
        <v>44650</v>
      </c>
      <c r="H45" s="21" t="inlineStr">
        <is>
          <t>ACTIVE_WAITLIST</t>
        </is>
      </c>
      <c r="I45" s="21" t="inlineStr">
        <is>
          <t>PINTAIL MOON</t>
        </is>
      </c>
      <c r="J45" s="21" t="inlineStr">
        <is>
          <t>COMMERCIAL_FISH</t>
        </is>
      </c>
      <c r="K45" s="21" t="n">
        <v>35.3</v>
      </c>
      <c r="L45" s="21" t="n">
        <v>12.3</v>
      </c>
      <c r="M45" s="21" t="inlineStr">
        <is>
          <t>ANY</t>
        </is>
      </c>
      <c r="N45" s="21" t="n">
        <v>32</v>
      </c>
      <c r="O45" s="21" t="inlineStr">
        <is>
          <t>(360) 555-7624</t>
        </is>
      </c>
      <c r="P45" s="21" t="inlineStr">
        <is>
          <t>bradleycollins@gmail.example.com</t>
        </is>
      </c>
      <c r="Q45" s="21" t="inlineStr">
        <is>
          <t>Chaldale</t>
        </is>
      </c>
      <c r="R45" s="21" t="inlineStr">
        <is>
          <t>WA</t>
        </is>
      </c>
      <c r="S45" s="21" t="inlineStr">
        <is>
          <t>98554</t>
        </is>
      </c>
      <c r="T45" s="28" t="n">
        <v>46014</v>
      </c>
      <c r="U45" s="21" t="n">
        <v>2026</v>
      </c>
      <c r="V45" s="21" t="inlineStr"/>
    </row>
    <row r="46">
      <c r="A46" s="17" t="inlineStr">
        <is>
          <t>WL-01041</t>
        </is>
      </c>
      <c r="B46" s="17" t="n">
        <v>41</v>
      </c>
      <c r="C46" s="17" t="inlineStr">
        <is>
          <t>Sheppard</t>
        </is>
      </c>
      <c r="D46" s="17" t="inlineStr">
        <is>
          <t>Ethan</t>
        </is>
      </c>
      <c r="E46" s="17" t="inlineStr">
        <is>
          <t>CORPORATION</t>
        </is>
      </c>
      <c r="F46" s="17" t="inlineStr">
        <is>
          <t>Sheppard Holdings LLC</t>
        </is>
      </c>
      <c r="G46" s="27" t="n">
        <v>44651</v>
      </c>
      <c r="H46" s="17" t="inlineStr">
        <is>
          <t>EXPIRED</t>
        </is>
      </c>
      <c r="I46" s="17" t="inlineStr">
        <is>
          <t>COHO LINE</t>
        </is>
      </c>
      <c r="J46" s="17" t="inlineStr">
        <is>
          <t>HOUSEBOAT</t>
        </is>
      </c>
      <c r="K46" s="17" t="n">
        <v>20.5</v>
      </c>
      <c r="L46" s="17" t="n">
        <v>7</v>
      </c>
      <c r="M46" s="17" t="inlineStr">
        <is>
          <t>ANY</t>
        </is>
      </c>
      <c r="N46" s="17" t="n">
        <v>40</v>
      </c>
      <c r="O46" s="17" t="inlineStr">
        <is>
          <t>(541) 555-4943</t>
        </is>
      </c>
      <c r="P46" s="17" t="inlineStr">
        <is>
          <t>ethansheppard@pugetpost.com</t>
        </is>
      </c>
      <c r="Q46" s="17" t="inlineStr">
        <is>
          <t>Newport</t>
        </is>
      </c>
      <c r="R46" s="17" t="inlineStr">
        <is>
          <t>OR</t>
        </is>
      </c>
      <c r="S46" s="17" t="inlineStr">
        <is>
          <t>97365</t>
        </is>
      </c>
      <c r="T46" s="17" t="inlineStr"/>
      <c r="U46" s="17" t="n">
        <v>2022</v>
      </c>
      <c r="V46" s="17" t="inlineStr"/>
    </row>
    <row r="47">
      <c r="A47" s="21" t="inlineStr">
        <is>
          <t>WL-01042</t>
        </is>
      </c>
      <c r="B47" s="21" t="n">
        <v>42</v>
      </c>
      <c r="C47" s="21" t="inlineStr">
        <is>
          <t>Sanchez</t>
        </is>
      </c>
      <c r="D47" s="21" t="inlineStr">
        <is>
          <t>Albert</t>
        </is>
      </c>
      <c r="E47" s="21" t="inlineStr">
        <is>
          <t>INDIVIDUAL</t>
        </is>
      </c>
      <c r="F47" s="21" t="inlineStr"/>
      <c r="G47" s="28" t="n">
        <v>44651</v>
      </c>
      <c r="H47" s="21" t="inlineStr">
        <is>
          <t>ACTIVE_WAITLIST</t>
        </is>
      </c>
      <c r="I47" s="21" t="inlineStr">
        <is>
          <t>CORMORANT SHORE</t>
        </is>
      </c>
      <c r="J47" s="21" t="inlineStr">
        <is>
          <t>POWER_INBOARD</t>
        </is>
      </c>
      <c r="K47" s="21" t="n">
        <v>22.9</v>
      </c>
      <c r="L47" s="21" t="n">
        <v>6.9</v>
      </c>
      <c r="M47" s="21" t="inlineStr">
        <is>
          <t>Ledgport</t>
        </is>
      </c>
      <c r="N47" s="21" t="n">
        <v>32</v>
      </c>
      <c r="O47" s="21" t="inlineStr">
        <is>
          <t>(503) 555-6387</t>
        </is>
      </c>
      <c r="P47" s="21" t="inlineStr">
        <is>
          <t>albert.sanchez@outlook.example.com</t>
        </is>
      </c>
      <c r="Q47" s="21" t="inlineStr">
        <is>
          <t>Astoria</t>
        </is>
      </c>
      <c r="R47" s="21" t="inlineStr">
        <is>
          <t>OR</t>
        </is>
      </c>
      <c r="S47" s="21" t="inlineStr">
        <is>
          <t>97103</t>
        </is>
      </c>
      <c r="T47" s="28" t="n">
        <v>45997</v>
      </c>
      <c r="U47" s="21" t="n">
        <v>2026</v>
      </c>
      <c r="V47" s="21" t="inlineStr"/>
    </row>
    <row r="48">
      <c r="A48" s="17" t="inlineStr">
        <is>
          <t>WL-01043</t>
        </is>
      </c>
      <c r="B48" s="17" t="n">
        <v>43</v>
      </c>
      <c r="C48" s="17" t="inlineStr">
        <is>
          <t>James</t>
        </is>
      </c>
      <c r="D48" s="17" t="inlineStr">
        <is>
          <t>Diane</t>
        </is>
      </c>
      <c r="E48" s="17" t="inlineStr">
        <is>
          <t>INDIVIDUAL</t>
        </is>
      </c>
      <c r="F48" s="17" t="inlineStr"/>
      <c r="G48" s="27" t="n">
        <v>44651</v>
      </c>
      <c r="H48" s="17" t="inlineStr">
        <is>
          <t>ACTIVE_WAITLIST</t>
        </is>
      </c>
      <c r="I48" s="17" t="inlineStr">
        <is>
          <t>KESTREL HARBOR</t>
        </is>
      </c>
      <c r="J48" s="17" t="inlineStr">
        <is>
          <t>POWER_INBOARD</t>
        </is>
      </c>
      <c r="K48" s="17" t="n">
        <v>61.5</v>
      </c>
      <c r="L48" s="17" t="n">
        <v>17.9</v>
      </c>
      <c r="M48" s="17" t="inlineStr">
        <is>
          <t>ANY</t>
        </is>
      </c>
      <c r="N48" s="17" t="n">
        <v>45</v>
      </c>
      <c r="O48" s="17" t="inlineStr">
        <is>
          <t>(503) 555-1914</t>
        </is>
      </c>
      <c r="P48" s="17" t="inlineStr">
        <is>
          <t>diane_james@harbormail.net</t>
        </is>
      </c>
      <c r="Q48" s="17" t="inlineStr">
        <is>
          <t>Portland</t>
        </is>
      </c>
      <c r="R48" s="17" t="inlineStr">
        <is>
          <t>OR</t>
        </is>
      </c>
      <c r="S48" s="17" t="inlineStr">
        <is>
          <t>97201</t>
        </is>
      </c>
      <c r="T48" s="27" t="n">
        <v>46003</v>
      </c>
      <c r="U48" s="17" t="n">
        <v>2026</v>
      </c>
      <c r="V48" s="17" t="inlineStr"/>
    </row>
    <row r="49">
      <c r="A49" s="21" t="inlineStr">
        <is>
          <t>WL-01044</t>
        </is>
      </c>
      <c r="B49" s="21" t="n">
        <v>44</v>
      </c>
      <c r="C49" s="21" t="inlineStr">
        <is>
          <t>Mason</t>
        </is>
      </c>
      <c r="D49" s="21" t="inlineStr">
        <is>
          <t>Craig</t>
        </is>
      </c>
      <c r="E49" s="21" t="inlineStr">
        <is>
          <t>COMMERCIAL</t>
        </is>
      </c>
      <c r="F49" s="21" t="inlineStr">
        <is>
          <t>Mason Marine LLC</t>
        </is>
      </c>
      <c r="G49" s="28" t="n">
        <v>44657</v>
      </c>
      <c r="H49" s="21" t="inlineStr">
        <is>
          <t>ACTIVE_WAITLIST</t>
        </is>
      </c>
      <c r="I49" s="21" t="inlineStr">
        <is>
          <t>SPINDRIFT CREST</t>
        </is>
      </c>
      <c r="J49" s="21" t="inlineStr">
        <is>
          <t>SAIL_MULTI</t>
        </is>
      </c>
      <c r="K49" s="21" t="n">
        <v>55.9</v>
      </c>
      <c r="L49" s="21" t="n">
        <v>17.6</v>
      </c>
      <c r="M49" s="21" t="inlineStr">
        <is>
          <t>Ledgport</t>
        </is>
      </c>
      <c r="N49" s="21" t="n">
        <v>40</v>
      </c>
      <c r="O49" s="21" t="inlineStr">
        <is>
          <t>(425) 555-2516</t>
        </is>
      </c>
      <c r="P49" s="21" t="inlineStr">
        <is>
          <t>craig.mason@outlook.example.com</t>
        </is>
      </c>
      <c r="Q49" s="21" t="inlineStr">
        <is>
          <t>Everett</t>
        </is>
      </c>
      <c r="R49" s="21" t="inlineStr">
        <is>
          <t>WA</t>
        </is>
      </c>
      <c r="S49" s="21" t="inlineStr">
        <is>
          <t>98201</t>
        </is>
      </c>
      <c r="T49" s="28" t="n">
        <v>46006</v>
      </c>
      <c r="U49" s="21" t="n">
        <v>2026</v>
      </c>
      <c r="V49" s="21" t="inlineStr"/>
    </row>
    <row r="50">
      <c r="A50" s="17" t="inlineStr">
        <is>
          <t>WL-01045</t>
        </is>
      </c>
      <c r="B50" s="17" t="n">
        <v>45</v>
      </c>
      <c r="C50" s="17" t="inlineStr">
        <is>
          <t>Brown</t>
        </is>
      </c>
      <c r="D50" s="17" t="inlineStr">
        <is>
          <t>Chad</t>
        </is>
      </c>
      <c r="E50" s="17" t="inlineStr">
        <is>
          <t>INDIVIDUAL</t>
        </is>
      </c>
      <c r="F50" s="17" t="inlineStr"/>
      <c r="G50" s="27" t="n">
        <v>44658</v>
      </c>
      <c r="H50" s="17" t="inlineStr">
        <is>
          <t>ACTIVE_WAITLIST</t>
        </is>
      </c>
      <c r="I50" s="17" t="inlineStr">
        <is>
          <t>SALISH ROCK</t>
        </is>
      </c>
      <c r="J50" s="17" t="inlineStr">
        <is>
          <t>POWER_STERNDRIVE</t>
        </is>
      </c>
      <c r="K50" s="17" t="n">
        <v>47</v>
      </c>
      <c r="L50" s="17" t="n">
        <v>15.6</v>
      </c>
      <c r="M50" s="17" t="inlineStr">
        <is>
          <t>OPEN_ONLY</t>
        </is>
      </c>
      <c r="N50" s="17" t="n">
        <v>36</v>
      </c>
      <c r="O50" s="17" t="inlineStr">
        <is>
          <t>(360) 555-4381</t>
        </is>
      </c>
      <c r="P50" s="17" t="inlineStr">
        <is>
          <t>chad_brown@harbormail.net</t>
        </is>
      </c>
      <c r="Q50" s="17" t="inlineStr">
        <is>
          <t>Port Angeles</t>
        </is>
      </c>
      <c r="R50" s="17" t="inlineStr">
        <is>
          <t>WA</t>
        </is>
      </c>
      <c r="S50" s="17" t="inlineStr">
        <is>
          <t>98362</t>
        </is>
      </c>
      <c r="T50" s="27" t="n">
        <v>45999</v>
      </c>
      <c r="U50" s="17" t="n">
        <v>2026</v>
      </c>
      <c r="V50" s="17" t="inlineStr"/>
    </row>
    <row r="51">
      <c r="A51" s="21" t="inlineStr">
        <is>
          <t>WL-01046</t>
        </is>
      </c>
      <c r="B51" s="21" t="n">
        <v>46</v>
      </c>
      <c r="C51" s="21" t="inlineStr">
        <is>
          <t>Thomas</t>
        </is>
      </c>
      <c r="D51" s="21" t="inlineStr">
        <is>
          <t>Emily</t>
        </is>
      </c>
      <c r="E51" s="21" t="inlineStr">
        <is>
          <t>JOINT</t>
        </is>
      </c>
      <c r="F51" s="21" t="inlineStr"/>
      <c r="G51" s="28" t="n">
        <v>44659</v>
      </c>
      <c r="H51" s="21" t="inlineStr">
        <is>
          <t>ACTIVE_WAITLIST</t>
        </is>
      </c>
      <c r="I51" s="21" t="inlineStr">
        <is>
          <t>HALIBUT LIGHT</t>
        </is>
      </c>
      <c r="J51" s="21" t="inlineStr">
        <is>
          <t>SPORTFISH</t>
        </is>
      </c>
      <c r="K51" s="21" t="n">
        <v>48.1</v>
      </c>
      <c r="L51" s="21" t="n">
        <v>14.5</v>
      </c>
      <c r="M51" s="21" t="inlineStr">
        <is>
          <t>ANY</t>
        </is>
      </c>
      <c r="N51" s="21" t="n">
        <v>32</v>
      </c>
      <c r="O51" s="21" t="inlineStr">
        <is>
          <t>(503) 555-2349</t>
        </is>
      </c>
      <c r="P51" s="21" t="inlineStr">
        <is>
          <t>emilythomas@gmail.example.com</t>
        </is>
      </c>
      <c r="Q51" s="21" t="inlineStr">
        <is>
          <t>Astoria</t>
        </is>
      </c>
      <c r="R51" s="21" t="inlineStr">
        <is>
          <t>OR</t>
        </is>
      </c>
      <c r="S51" s="21" t="inlineStr">
        <is>
          <t>97103</t>
        </is>
      </c>
      <c r="T51" s="28" t="n">
        <v>45997</v>
      </c>
      <c r="U51" s="21" t="n">
        <v>2026</v>
      </c>
      <c r="V51" s="21" t="inlineStr"/>
    </row>
    <row r="52">
      <c r="A52" s="17" t="inlineStr">
        <is>
          <t>WL-01047</t>
        </is>
      </c>
      <c r="B52" s="17" t="n">
        <v>47</v>
      </c>
      <c r="C52" s="17" t="inlineStr">
        <is>
          <t>Bishop</t>
        </is>
      </c>
      <c r="D52" s="17" t="inlineStr">
        <is>
          <t>Alex</t>
        </is>
      </c>
      <c r="E52" s="17" t="inlineStr">
        <is>
          <t>TRUST</t>
        </is>
      </c>
      <c r="F52" s="17" t="inlineStr">
        <is>
          <t>Bishop Charters Inc</t>
        </is>
      </c>
      <c r="G52" s="27" t="n">
        <v>44660</v>
      </c>
      <c r="H52" s="17" t="inlineStr">
        <is>
          <t>ACTIVE_WAITLIST</t>
        </is>
      </c>
      <c r="I52" s="17" t="inlineStr">
        <is>
          <t>TIDE WIND</t>
        </is>
      </c>
      <c r="J52" s="17" t="inlineStr">
        <is>
          <t>POWER_STERNDRIVE</t>
        </is>
      </c>
      <c r="K52" s="17" t="n">
        <v>24.6</v>
      </c>
      <c r="L52" s="17" t="n">
        <v>6.9</v>
      </c>
      <c r="M52" s="17" t="inlineStr">
        <is>
          <t>Vessbank</t>
        </is>
      </c>
      <c r="N52" s="17" t="n">
        <v>36</v>
      </c>
      <c r="O52" s="17" t="inlineStr">
        <is>
          <t>(503) 555-1751</t>
        </is>
      </c>
      <c r="P52" s="17" t="inlineStr"/>
      <c r="Q52" s="17" t="inlineStr">
        <is>
          <t>Portland</t>
        </is>
      </c>
      <c r="R52" s="17" t="inlineStr">
        <is>
          <t>OR</t>
        </is>
      </c>
      <c r="S52" s="17" t="inlineStr">
        <is>
          <t>97201</t>
        </is>
      </c>
      <c r="T52" s="27" t="n">
        <v>46007</v>
      </c>
      <c r="U52" s="17" t="n">
        <v>2026</v>
      </c>
      <c r="V52" s="17" t="inlineStr"/>
    </row>
    <row r="53">
      <c r="A53" s="21" t="inlineStr">
        <is>
          <t>WL-01048</t>
        </is>
      </c>
      <c r="B53" s="21" t="n">
        <v>48</v>
      </c>
      <c r="C53" s="21" t="inlineStr">
        <is>
          <t>Nielsen</t>
        </is>
      </c>
      <c r="D53" s="21" t="inlineStr">
        <is>
          <t>Lisa</t>
        </is>
      </c>
      <c r="E53" s="21" t="inlineStr">
        <is>
          <t>INDIVIDUAL</t>
        </is>
      </c>
      <c r="F53" s="21" t="inlineStr"/>
      <c r="G53" s="28" t="n">
        <v>44661</v>
      </c>
      <c r="H53" s="21" t="inlineStr">
        <is>
          <t>ACTIVE_WAITLIST</t>
        </is>
      </c>
      <c r="I53" s="21" t="inlineStr">
        <is>
          <t>PINTAIL STAR</t>
        </is>
      </c>
      <c r="J53" s="21" t="inlineStr">
        <is>
          <t>CRUISER</t>
        </is>
      </c>
      <c r="K53" s="21" t="n">
        <v>33.7</v>
      </c>
      <c r="L53" s="21" t="n">
        <v>9.800000000000001</v>
      </c>
      <c r="M53" s="21" t="inlineStr">
        <is>
          <t>OPEN_ONLY</t>
        </is>
      </c>
      <c r="N53" s="21" t="n">
        <v>45</v>
      </c>
      <c r="O53" s="21" t="inlineStr">
        <is>
          <t>(503) 555-7050</t>
        </is>
      </c>
      <c r="P53" s="21" t="inlineStr">
        <is>
          <t>lisa_nielsen@salishnet.net</t>
        </is>
      </c>
      <c r="Q53" s="21" t="inlineStr">
        <is>
          <t>Portland</t>
        </is>
      </c>
      <c r="R53" s="21" t="inlineStr">
        <is>
          <t>OR</t>
        </is>
      </c>
      <c r="S53" s="21" t="inlineStr">
        <is>
          <t>97201</t>
        </is>
      </c>
      <c r="T53" s="28" t="n">
        <v>46007</v>
      </c>
      <c r="U53" s="21" t="n">
        <v>2026</v>
      </c>
      <c r="V53" s="21" t="inlineStr"/>
    </row>
    <row r="54">
      <c r="A54" s="17" t="inlineStr">
        <is>
          <t>WL-01049</t>
        </is>
      </c>
      <c r="B54" s="17" t="n">
        <v>49</v>
      </c>
      <c r="C54" s="17" t="inlineStr">
        <is>
          <t>James</t>
        </is>
      </c>
      <c r="D54" s="17" t="inlineStr">
        <is>
          <t>Victoria</t>
        </is>
      </c>
      <c r="E54" s="17" t="inlineStr">
        <is>
          <t>INDIVIDUAL</t>
        </is>
      </c>
      <c r="F54" s="17" t="inlineStr"/>
      <c r="G54" s="27" t="n">
        <v>44663</v>
      </c>
      <c r="H54" s="17" t="inlineStr">
        <is>
          <t>ACTIVE_WAITLIST</t>
        </is>
      </c>
      <c r="I54" s="17" t="inlineStr">
        <is>
          <t>SEAL ANN</t>
        </is>
      </c>
      <c r="J54" s="17" t="inlineStr">
        <is>
          <t>TRAWLER</t>
        </is>
      </c>
      <c r="K54" s="17" t="n">
        <v>35.7</v>
      </c>
      <c r="L54" s="17" t="n">
        <v>11</v>
      </c>
      <c r="M54" s="17" t="inlineStr">
        <is>
          <t>ANY</t>
        </is>
      </c>
      <c r="N54" s="17" t="n">
        <v>32</v>
      </c>
      <c r="O54" s="17" t="inlineStr">
        <is>
          <t>(541) 555-4908</t>
        </is>
      </c>
      <c r="P54" s="17" t="inlineStr">
        <is>
          <t>victoria_james@harbormail.net</t>
        </is>
      </c>
      <c r="Q54" s="17" t="inlineStr">
        <is>
          <t>Newport</t>
        </is>
      </c>
      <c r="R54" s="17" t="inlineStr">
        <is>
          <t>OR</t>
        </is>
      </c>
      <c r="S54" s="17" t="inlineStr">
        <is>
          <t>97365</t>
        </is>
      </c>
      <c r="T54" s="27" t="n">
        <v>45993</v>
      </c>
      <c r="U54" s="17" t="n">
        <v>2026</v>
      </c>
      <c r="V54" s="17" t="inlineStr"/>
    </row>
    <row r="55">
      <c r="A55" s="21" t="inlineStr">
        <is>
          <t>WL-01050</t>
        </is>
      </c>
      <c r="B55" s="21" t="n">
        <v>50</v>
      </c>
      <c r="C55" s="21" t="inlineStr">
        <is>
          <t>Martinez</t>
        </is>
      </c>
      <c r="D55" s="21" t="inlineStr">
        <is>
          <t>Rachel</t>
        </is>
      </c>
      <c r="E55" s="21" t="inlineStr">
        <is>
          <t>JOINT</t>
        </is>
      </c>
      <c r="F55" s="21" t="inlineStr"/>
      <c r="G55" s="28" t="n">
        <v>44665</v>
      </c>
      <c r="H55" s="21" t="inlineStr">
        <is>
          <t>ACTIVE_WAITLIST</t>
        </is>
      </c>
      <c r="I55" s="21" t="inlineStr">
        <is>
          <t>SALISH ROSE</t>
        </is>
      </c>
      <c r="J55" s="21" t="inlineStr">
        <is>
          <t>ELECTRIC</t>
        </is>
      </c>
      <c r="K55" s="21" t="n">
        <v>31.5</v>
      </c>
      <c r="L55" s="21" t="n">
        <v>9.4</v>
      </c>
      <c r="M55" s="21" t="inlineStr">
        <is>
          <t>ANY</t>
        </is>
      </c>
      <c r="N55" s="21" t="n">
        <v>24</v>
      </c>
      <c r="O55" s="21" t="inlineStr">
        <is>
          <t>(360) 555-0605</t>
        </is>
      </c>
      <c r="P55" s="21" t="inlineStr">
        <is>
          <t>rachel.martinez@salishnet.net</t>
        </is>
      </c>
      <c r="Q55" s="21" t="inlineStr">
        <is>
          <t>Bremerton</t>
        </is>
      </c>
      <c r="R55" s="21" t="inlineStr">
        <is>
          <t>WA</t>
        </is>
      </c>
      <c r="S55" s="21" t="inlineStr">
        <is>
          <t>98337</t>
        </is>
      </c>
      <c r="T55" s="28" t="n">
        <v>46016</v>
      </c>
      <c r="U55" s="21" t="n">
        <v>2026</v>
      </c>
      <c r="V55" s="21" t="inlineStr"/>
    </row>
    <row r="56">
      <c r="A56" s="17" t="inlineStr">
        <is>
          <t>WL-01051</t>
        </is>
      </c>
      <c r="B56" s="17" t="n">
        <v>51</v>
      </c>
      <c r="C56" s="17" t="inlineStr">
        <is>
          <t>Johnson</t>
        </is>
      </c>
      <c r="D56" s="17" t="inlineStr">
        <is>
          <t>Megan</t>
        </is>
      </c>
      <c r="E56" s="17" t="inlineStr">
        <is>
          <t>INDIVIDUAL</t>
        </is>
      </c>
      <c r="F56" s="17" t="inlineStr"/>
      <c r="G56" s="27" t="n">
        <v>44666</v>
      </c>
      <c r="H56" s="17" t="inlineStr">
        <is>
          <t>ACTIVE_WAITLIST</t>
        </is>
      </c>
      <c r="I56" s="17" t="inlineStr">
        <is>
          <t>SCOTER CREST</t>
        </is>
      </c>
      <c r="J56" s="17" t="inlineStr">
        <is>
          <t>POWER_OUTBOARD</t>
        </is>
      </c>
      <c r="K56" s="17" t="n">
        <v>48.5</v>
      </c>
      <c r="L56" s="17" t="n">
        <v>14.8</v>
      </c>
      <c r="M56" s="17" t="inlineStr">
        <is>
          <t>ANY</t>
        </is>
      </c>
      <c r="N56" s="17" t="n">
        <v>40</v>
      </c>
      <c r="O56" s="17" t="inlineStr">
        <is>
          <t>(360) 555-4336</t>
        </is>
      </c>
      <c r="P56" s="17" t="inlineStr">
        <is>
          <t>meganjohnson@gmail.example.com</t>
        </is>
      </c>
      <c r="Q56" s="17" t="inlineStr">
        <is>
          <t>Aberdeen</t>
        </is>
      </c>
      <c r="R56" s="17" t="inlineStr">
        <is>
          <t>WA</t>
        </is>
      </c>
      <c r="S56" s="17" t="inlineStr">
        <is>
          <t>98520</t>
        </is>
      </c>
      <c r="T56" s="27" t="n">
        <v>46006</v>
      </c>
      <c r="U56" s="17" t="n">
        <v>2026</v>
      </c>
      <c r="V56" s="17" t="inlineStr"/>
    </row>
    <row r="57">
      <c r="A57" s="21" t="inlineStr">
        <is>
          <t>WL-01052</t>
        </is>
      </c>
      <c r="B57" s="21" t="n">
        <v>52</v>
      </c>
      <c r="C57" s="21" t="inlineStr">
        <is>
          <t>Guerrero</t>
        </is>
      </c>
      <c r="D57" s="21" t="inlineStr">
        <is>
          <t>Alicia</t>
        </is>
      </c>
      <c r="E57" s="21" t="inlineStr">
        <is>
          <t>PARTNERSHIP</t>
        </is>
      </c>
      <c r="F57" s="21" t="inlineStr">
        <is>
          <t>Guerrero Ventures LLC</t>
        </is>
      </c>
      <c r="G57" s="28" t="n">
        <v>44667</v>
      </c>
      <c r="H57" s="21" t="inlineStr">
        <is>
          <t>ACTIVE_WAITLIST</t>
        </is>
      </c>
      <c r="I57" s="21" t="inlineStr">
        <is>
          <t>KESTREL GLIDE</t>
        </is>
      </c>
      <c r="J57" s="21" t="inlineStr">
        <is>
          <t>ELECTRIC</t>
        </is>
      </c>
      <c r="K57" s="21" t="n">
        <v>45.5</v>
      </c>
      <c r="L57" s="21" t="n">
        <v>16.1</v>
      </c>
      <c r="M57" s="21" t="inlineStr">
        <is>
          <t>OPEN_ONLY</t>
        </is>
      </c>
      <c r="N57" s="21" t="n">
        <v>50</v>
      </c>
      <c r="O57" s="21" t="inlineStr">
        <is>
          <t>(253) 555-3126</t>
        </is>
      </c>
      <c r="P57" s="21" t="inlineStr">
        <is>
          <t>aliciaguerrero@harbormail.net</t>
        </is>
      </c>
      <c r="Q57" s="21" t="inlineStr">
        <is>
          <t>Tacoma</t>
        </is>
      </c>
      <c r="R57" s="21" t="inlineStr">
        <is>
          <t>WA</t>
        </is>
      </c>
      <c r="S57" s="21" t="inlineStr">
        <is>
          <t>98402</t>
        </is>
      </c>
      <c r="T57" s="28" t="n">
        <v>46000</v>
      </c>
      <c r="U57" s="21" t="n">
        <v>2026</v>
      </c>
      <c r="V57" s="21" t="inlineStr"/>
    </row>
    <row r="58">
      <c r="A58" s="17" t="inlineStr">
        <is>
          <t>WL-01053</t>
        </is>
      </c>
      <c r="B58" s="17" t="n">
        <v>53</v>
      </c>
      <c r="C58" s="17" t="inlineStr">
        <is>
          <t>Washington</t>
        </is>
      </c>
      <c r="D58" s="17" t="inlineStr">
        <is>
          <t>Lisa</t>
        </is>
      </c>
      <c r="E58" s="17" t="inlineStr">
        <is>
          <t>COMMERCIAL</t>
        </is>
      </c>
      <c r="F58" s="17" t="inlineStr">
        <is>
          <t>Washington Ventures LLC</t>
        </is>
      </c>
      <c r="G58" s="27" t="n">
        <v>44668</v>
      </c>
      <c r="H58" s="17" t="inlineStr">
        <is>
          <t>ACTIVE_WAITLIST</t>
        </is>
      </c>
      <c r="I58" s="17" t="inlineStr">
        <is>
          <t>FOUL STAR</t>
        </is>
      </c>
      <c r="J58" s="17" t="inlineStr">
        <is>
          <t>POWER_INBOARD</t>
        </is>
      </c>
      <c r="K58" s="17" t="n">
        <v>45.1</v>
      </c>
      <c r="L58" s="17" t="n">
        <v>12.8</v>
      </c>
      <c r="M58" s="17" t="inlineStr">
        <is>
          <t>Ledgport</t>
        </is>
      </c>
      <c r="N58" s="17" t="n">
        <v>45</v>
      </c>
      <c r="O58" s="17" t="inlineStr">
        <is>
          <t>(541) 555-8470</t>
        </is>
      </c>
      <c r="P58" s="17" t="inlineStr">
        <is>
          <t>lisa_washington@salishnet.net</t>
        </is>
      </c>
      <c r="Q58" s="17" t="inlineStr">
        <is>
          <t>Coos Bay</t>
        </is>
      </c>
      <c r="R58" s="17" t="inlineStr">
        <is>
          <t>OR</t>
        </is>
      </c>
      <c r="S58" s="17" t="inlineStr">
        <is>
          <t>97420</t>
        </is>
      </c>
      <c r="T58" s="27" t="n">
        <v>46001</v>
      </c>
      <c r="U58" s="17" t="n">
        <v>2026</v>
      </c>
      <c r="V58" s="17" t="inlineStr"/>
    </row>
    <row r="59">
      <c r="A59" s="21" t="inlineStr">
        <is>
          <t>WL-01054</t>
        </is>
      </c>
      <c r="B59" s="21" t="n">
        <v>54</v>
      </c>
      <c r="C59" s="21" t="inlineStr">
        <is>
          <t>Smith</t>
        </is>
      </c>
      <c r="D59" s="21" t="inlineStr">
        <is>
          <t>Cynthia</t>
        </is>
      </c>
      <c r="E59" s="21" t="inlineStr">
        <is>
          <t>INDIVIDUAL</t>
        </is>
      </c>
      <c r="F59" s="21" t="inlineStr"/>
      <c r="G59" s="28" t="n">
        <v>44669</v>
      </c>
      <c r="H59" s="21" t="inlineStr">
        <is>
          <t>ACTIVE_WAITLIST</t>
        </is>
      </c>
      <c r="I59" s="21" t="inlineStr">
        <is>
          <t>OSPREY MIST</t>
        </is>
      </c>
      <c r="J59" s="21" t="inlineStr">
        <is>
          <t>SAIL_MONO</t>
        </is>
      </c>
      <c r="K59" s="21" t="n">
        <v>20.7</v>
      </c>
      <c r="L59" s="21" t="n">
        <v>6.8</v>
      </c>
      <c r="M59" s="21" t="inlineStr">
        <is>
          <t>COVERED_ONLY</t>
        </is>
      </c>
      <c r="N59" s="21" t="n">
        <v>24</v>
      </c>
      <c r="O59" s="21" t="inlineStr">
        <is>
          <t>(503) 555-6697</t>
        </is>
      </c>
      <c r="P59" s="21" t="inlineStr">
        <is>
          <t>cynthia_smith@gmail.example.com</t>
        </is>
      </c>
      <c r="Q59" s="21" t="inlineStr">
        <is>
          <t>Astoria</t>
        </is>
      </c>
      <c r="R59" s="21" t="inlineStr">
        <is>
          <t>OR</t>
        </is>
      </c>
      <c r="S59" s="21" t="inlineStr">
        <is>
          <t>97103</t>
        </is>
      </c>
      <c r="T59" s="28" t="n">
        <v>46014</v>
      </c>
      <c r="U59" s="21" t="n">
        <v>2026</v>
      </c>
      <c r="V59" s="21" t="inlineStr"/>
    </row>
    <row r="60">
      <c r="A60" s="17" t="inlineStr">
        <is>
          <t>WL-01055</t>
        </is>
      </c>
      <c r="B60" s="17" t="n">
        <v>55</v>
      </c>
      <c r="C60" s="17" t="inlineStr">
        <is>
          <t>Hodges</t>
        </is>
      </c>
      <c r="D60" s="17" t="inlineStr">
        <is>
          <t>Kimberly</t>
        </is>
      </c>
      <c r="E60" s="17" t="inlineStr">
        <is>
          <t>COMMERCIAL</t>
        </is>
      </c>
      <c r="F60" s="17" t="inlineStr">
        <is>
          <t>Hodges Holdings LLC</t>
        </is>
      </c>
      <c r="G60" s="27" t="n">
        <v>44669</v>
      </c>
      <c r="H60" s="17" t="inlineStr">
        <is>
          <t>ACTIVE_WAITLIST</t>
        </is>
      </c>
      <c r="I60" s="17" t="inlineStr">
        <is>
          <t>HALIBUT RUNNER</t>
        </is>
      </c>
      <c r="J60" s="17" t="inlineStr">
        <is>
          <t>POWER_INBOARD</t>
        </is>
      </c>
      <c r="K60" s="17" t="n">
        <v>32</v>
      </c>
      <c r="L60" s="17" t="n">
        <v>9.4</v>
      </c>
      <c r="M60" s="17" t="inlineStr">
        <is>
          <t>Vessbank</t>
        </is>
      </c>
      <c r="N60" s="17" t="n">
        <v>40</v>
      </c>
      <c r="O60" s="17" t="inlineStr">
        <is>
          <t>(503) 555-4360</t>
        </is>
      </c>
      <c r="P60" s="17" t="inlineStr">
        <is>
          <t>kimberly_hodges@pugetpost.com</t>
        </is>
      </c>
      <c r="Q60" s="17" t="inlineStr">
        <is>
          <t>Astoria</t>
        </is>
      </c>
      <c r="R60" s="17" t="inlineStr">
        <is>
          <t>OR</t>
        </is>
      </c>
      <c r="S60" s="17" t="inlineStr">
        <is>
          <t>97103</t>
        </is>
      </c>
      <c r="T60" s="27" t="n">
        <v>46006</v>
      </c>
      <c r="U60" s="17" t="n">
        <v>2026</v>
      </c>
      <c r="V60" s="17" t="inlineStr"/>
    </row>
    <row r="61">
      <c r="A61" s="21" t="inlineStr">
        <is>
          <t>WL-01056</t>
        </is>
      </c>
      <c r="B61" s="21" t="n">
        <v>56</v>
      </c>
      <c r="C61" s="21" t="inlineStr">
        <is>
          <t>Zamora</t>
        </is>
      </c>
      <c r="D61" s="21" t="inlineStr">
        <is>
          <t>Raymond</t>
        </is>
      </c>
      <c r="E61" s="21" t="inlineStr">
        <is>
          <t>INDIVIDUAL</t>
        </is>
      </c>
      <c r="F61" s="21" t="inlineStr"/>
      <c r="G61" s="28" t="n">
        <v>44670</v>
      </c>
      <c r="H61" s="21" t="inlineStr">
        <is>
          <t>RETAINER</t>
        </is>
      </c>
      <c r="I61" s="21" t="inlineStr">
        <is>
          <t>SEAL DANCER</t>
        </is>
      </c>
      <c r="J61" s="21" t="inlineStr">
        <is>
          <t>CRUISER</t>
        </is>
      </c>
      <c r="K61" s="21" t="n">
        <v>26.3</v>
      </c>
      <c r="L61" s="21" t="n">
        <v>9.4</v>
      </c>
      <c r="M61" s="21" t="inlineStr">
        <is>
          <t>ANY</t>
        </is>
      </c>
      <c r="N61" s="21" t="n">
        <v>50</v>
      </c>
      <c r="O61" s="21" t="inlineStr">
        <is>
          <t>(360) 555-0770</t>
        </is>
      </c>
      <c r="P61" s="21" t="inlineStr">
        <is>
          <t>raymondzamora@pugetpost.com</t>
        </is>
      </c>
      <c r="Q61" s="21" t="inlineStr">
        <is>
          <t>Port Angeles</t>
        </is>
      </c>
      <c r="R61" s="21" t="inlineStr">
        <is>
          <t>WA</t>
        </is>
      </c>
      <c r="S61" s="21" t="inlineStr">
        <is>
          <t>98362</t>
        </is>
      </c>
      <c r="T61" s="28" t="n">
        <v>45995</v>
      </c>
      <c r="U61" s="21" t="n">
        <v>2026</v>
      </c>
      <c r="V61" s="21" t="inlineStr"/>
    </row>
    <row r="62">
      <c r="A62" s="17" t="inlineStr">
        <is>
          <t>WL-01057</t>
        </is>
      </c>
      <c r="B62" s="17" t="n">
        <v>57</v>
      </c>
      <c r="C62" s="17" t="inlineStr">
        <is>
          <t>Ross</t>
        </is>
      </c>
      <c r="D62" s="17" t="inlineStr">
        <is>
          <t>Eric</t>
        </is>
      </c>
      <c r="E62" s="17" t="inlineStr">
        <is>
          <t>PARTNERSHIP</t>
        </is>
      </c>
      <c r="F62" s="17" t="inlineStr">
        <is>
          <t>Ross Ventures LLC</t>
        </is>
      </c>
      <c r="G62" s="27" t="n">
        <v>44672</v>
      </c>
      <c r="H62" s="17" t="inlineStr">
        <is>
          <t>ACTIVE_WAITLIST</t>
        </is>
      </c>
      <c r="I62" s="17" t="inlineStr">
        <is>
          <t>COHO STAR</t>
        </is>
      </c>
      <c r="J62" s="17" t="inlineStr">
        <is>
          <t>HOUSEBOAT</t>
        </is>
      </c>
      <c r="K62" s="17" t="n">
        <v>56.5</v>
      </c>
      <c r="L62" s="17" t="n">
        <v>19.1</v>
      </c>
      <c r="M62" s="17" t="inlineStr">
        <is>
          <t>COVERED_ONLY</t>
        </is>
      </c>
      <c r="N62" s="17" t="n">
        <v>24</v>
      </c>
      <c r="O62" s="17" t="inlineStr">
        <is>
          <t>(360) 555-7638</t>
        </is>
      </c>
      <c r="P62" s="17" t="inlineStr">
        <is>
          <t>eric.ross@quillayute.org</t>
        </is>
      </c>
      <c r="Q62" s="17" t="inlineStr">
        <is>
          <t>Bremerton</t>
        </is>
      </c>
      <c r="R62" s="17" t="inlineStr">
        <is>
          <t>WA</t>
        </is>
      </c>
      <c r="S62" s="17" t="inlineStr">
        <is>
          <t>98337</t>
        </is>
      </c>
      <c r="T62" s="27" t="n">
        <v>46014</v>
      </c>
      <c r="U62" s="17" t="n">
        <v>2026</v>
      </c>
      <c r="V62" s="17" t="inlineStr"/>
    </row>
    <row r="63">
      <c r="A63" s="21" t="inlineStr">
        <is>
          <t>WL-01058</t>
        </is>
      </c>
      <c r="B63" s="21" t="n">
        <v>58</v>
      </c>
      <c r="C63" s="21" t="inlineStr">
        <is>
          <t>Brown</t>
        </is>
      </c>
      <c r="D63" s="21" t="inlineStr">
        <is>
          <t>Austin</t>
        </is>
      </c>
      <c r="E63" s="21" t="inlineStr">
        <is>
          <t>COMMERCIAL</t>
        </is>
      </c>
      <c r="F63" s="21" t="inlineStr">
        <is>
          <t>Brown Marine LLC</t>
        </is>
      </c>
      <c r="G63" s="28" t="n">
        <v>44672</v>
      </c>
      <c r="H63" s="21" t="inlineStr">
        <is>
          <t>ACTIVE_WAITLIST</t>
        </is>
      </c>
      <c r="I63" s="21" t="inlineStr">
        <is>
          <t>SEAL WAKE</t>
        </is>
      </c>
      <c r="J63" s="21" t="inlineStr">
        <is>
          <t>SAIL_MULTI</t>
        </is>
      </c>
      <c r="K63" s="21" t="n">
        <v>19</v>
      </c>
      <c r="L63" s="21" t="n">
        <v>6.7</v>
      </c>
      <c r="M63" s="21" t="inlineStr">
        <is>
          <t>OPEN_ONLY</t>
        </is>
      </c>
      <c r="N63" s="21" t="n">
        <v>50</v>
      </c>
      <c r="O63" s="21" t="inlineStr">
        <is>
          <t>(503) 555-3339</t>
        </is>
      </c>
      <c r="P63" s="21" t="inlineStr">
        <is>
          <t>austin_brown@salishnet.net</t>
        </is>
      </c>
      <c r="Q63" s="21" t="inlineStr">
        <is>
          <t>Astoria</t>
        </is>
      </c>
      <c r="R63" s="21" t="inlineStr">
        <is>
          <t>OR</t>
        </is>
      </c>
      <c r="S63" s="21" t="inlineStr">
        <is>
          <t>97103</t>
        </is>
      </c>
      <c r="T63" s="28" t="n">
        <v>45996</v>
      </c>
      <c r="U63" s="21" t="n">
        <v>2026</v>
      </c>
      <c r="V63" s="21" t="inlineStr"/>
    </row>
    <row r="64">
      <c r="A64" s="17" t="inlineStr">
        <is>
          <t>WL-01059</t>
        </is>
      </c>
      <c r="B64" s="17" t="n">
        <v>59</v>
      </c>
      <c r="C64" s="17" t="inlineStr">
        <is>
          <t>Bailey</t>
        </is>
      </c>
      <c r="D64" s="17" t="inlineStr">
        <is>
          <t>Chelsea</t>
        </is>
      </c>
      <c r="E64" s="17" t="inlineStr">
        <is>
          <t>NONPROFIT</t>
        </is>
      </c>
      <c r="F64" s="17" t="inlineStr">
        <is>
          <t>Bailey Holdings LLC</t>
        </is>
      </c>
      <c r="G64" s="27" t="n">
        <v>44673</v>
      </c>
      <c r="H64" s="17" t="inlineStr">
        <is>
          <t>EXPIRED</t>
        </is>
      </c>
      <c r="I64" s="17" t="inlineStr">
        <is>
          <t>SCOTER ROCK</t>
        </is>
      </c>
      <c r="J64" s="17" t="inlineStr">
        <is>
          <t>SAIL_MULTI</t>
        </is>
      </c>
      <c r="K64" s="17" t="n">
        <v>40.3</v>
      </c>
      <c r="L64" s="17" t="n">
        <v>12.5</v>
      </c>
      <c r="M64" s="17" t="inlineStr">
        <is>
          <t>Eastwey</t>
        </is>
      </c>
      <c r="N64" s="17" t="n">
        <v>50</v>
      </c>
      <c r="O64" s="17" t="inlineStr">
        <is>
          <t>(360) 555-5242</t>
        </is>
      </c>
      <c r="P64" s="17" t="inlineStr">
        <is>
          <t>chelseabailey@harbormail.net</t>
        </is>
      </c>
      <c r="Q64" s="17" t="inlineStr">
        <is>
          <t>Chaldale</t>
        </is>
      </c>
      <c r="R64" s="17" t="inlineStr">
        <is>
          <t>WA</t>
        </is>
      </c>
      <c r="S64" s="17" t="inlineStr">
        <is>
          <t>98554</t>
        </is>
      </c>
      <c r="T64" s="17" t="inlineStr"/>
      <c r="U64" s="17" t="n">
        <v>2022</v>
      </c>
      <c r="V64" s="17" t="inlineStr"/>
    </row>
    <row r="65">
      <c r="A65" s="21" t="inlineStr">
        <is>
          <t>WL-01060</t>
        </is>
      </c>
      <c r="B65" s="21" t="n">
        <v>60</v>
      </c>
      <c r="C65" s="21" t="inlineStr">
        <is>
          <t>Cole</t>
        </is>
      </c>
      <c r="D65" s="21" t="inlineStr">
        <is>
          <t>Michael</t>
        </is>
      </c>
      <c r="E65" s="21" t="inlineStr">
        <is>
          <t>JOINT</t>
        </is>
      </c>
      <c r="F65" s="21" t="inlineStr"/>
      <c r="G65" s="28" t="n">
        <v>44673</v>
      </c>
      <c r="H65" s="21" t="inlineStr">
        <is>
          <t>ACTIVE_WAITLIST</t>
        </is>
      </c>
      <c r="I65" s="21" t="inlineStr">
        <is>
          <t>WIDGEON SONG</t>
        </is>
      </c>
      <c r="J65" s="21" t="inlineStr">
        <is>
          <t>POWER_INBOARD</t>
        </is>
      </c>
      <c r="K65" s="21" t="n">
        <v>23.7</v>
      </c>
      <c r="L65" s="21" t="n">
        <v>7.7</v>
      </c>
      <c r="M65" s="21" t="inlineStr">
        <is>
          <t>ANY</t>
        </is>
      </c>
      <c r="N65" s="21" t="n">
        <v>24</v>
      </c>
      <c r="O65" s="21" t="inlineStr">
        <is>
          <t>(503) 555-8254</t>
        </is>
      </c>
      <c r="P65" s="21" t="inlineStr">
        <is>
          <t>michaelcole@gmail.example.com</t>
        </is>
      </c>
      <c r="Q65" s="21" t="inlineStr">
        <is>
          <t>Astoria</t>
        </is>
      </c>
      <c r="R65" s="21" t="inlineStr">
        <is>
          <t>OR</t>
        </is>
      </c>
      <c r="S65" s="21" t="inlineStr">
        <is>
          <t>97103</t>
        </is>
      </c>
      <c r="T65" s="28" t="n">
        <v>46008</v>
      </c>
      <c r="U65" s="21" t="n">
        <v>2026</v>
      </c>
      <c r="V65" s="21" t="inlineStr"/>
    </row>
    <row r="66">
      <c r="A66" s="17" t="inlineStr">
        <is>
          <t>WL-01061</t>
        </is>
      </c>
      <c r="B66" s="17" t="n">
        <v>61</v>
      </c>
      <c r="C66" s="17" t="inlineStr">
        <is>
          <t>Smith</t>
        </is>
      </c>
      <c r="D66" s="17" t="inlineStr">
        <is>
          <t>Casey</t>
        </is>
      </c>
      <c r="E66" s="17" t="inlineStr">
        <is>
          <t>LLC</t>
        </is>
      </c>
      <c r="F66" s="17" t="inlineStr">
        <is>
          <t>Smith Charters Inc</t>
        </is>
      </c>
      <c r="G66" s="27" t="n">
        <v>44674</v>
      </c>
      <c r="H66" s="17" t="inlineStr">
        <is>
          <t>ACTIVE_WAITLIST</t>
        </is>
      </c>
      <c r="I66" s="17" t="inlineStr">
        <is>
          <t>SPINDRIFT CREST</t>
        </is>
      </c>
      <c r="J66" s="17" t="inlineStr">
        <is>
          <t>SPORTFISH</t>
        </is>
      </c>
      <c r="K66" s="17" t="n">
        <v>52.4</v>
      </c>
      <c r="L66" s="17" t="n">
        <v>18</v>
      </c>
      <c r="M66" s="17" t="inlineStr">
        <is>
          <t>Vessbank</t>
        </is>
      </c>
      <c r="N66" s="17" t="n">
        <v>28</v>
      </c>
      <c r="O66" s="17" t="inlineStr">
        <is>
          <t>(360) 555-9586</t>
        </is>
      </c>
      <c r="P66" s="17" t="inlineStr">
        <is>
          <t>caseysmith@quillayute.org</t>
        </is>
      </c>
      <c r="Q66" s="17" t="inlineStr">
        <is>
          <t>Bremerton</t>
        </is>
      </c>
      <c r="R66" s="17" t="inlineStr">
        <is>
          <t>WA</t>
        </is>
      </c>
      <c r="S66" s="17" t="inlineStr">
        <is>
          <t>98337</t>
        </is>
      </c>
      <c r="T66" s="27" t="n">
        <v>45992</v>
      </c>
      <c r="U66" s="17" t="n">
        <v>2026</v>
      </c>
      <c r="V66" s="17" t="inlineStr"/>
    </row>
    <row r="67">
      <c r="A67" s="21" t="inlineStr">
        <is>
          <t>WL-01062</t>
        </is>
      </c>
      <c r="B67" s="21" t="n">
        <v>62</v>
      </c>
      <c r="C67" s="21" t="inlineStr">
        <is>
          <t>Lawrence</t>
        </is>
      </c>
      <c r="D67" s="21" t="inlineStr">
        <is>
          <t>Christian</t>
        </is>
      </c>
      <c r="E67" s="21" t="inlineStr">
        <is>
          <t>INDIVIDUAL</t>
        </is>
      </c>
      <c r="F67" s="21" t="inlineStr"/>
      <c r="G67" s="28" t="n">
        <v>44674</v>
      </c>
      <c r="H67" s="21" t="inlineStr">
        <is>
          <t>ACTIVE_WAITLIST</t>
        </is>
      </c>
      <c r="I67" s="21" t="inlineStr">
        <is>
          <t>PINTAIL ROCK</t>
        </is>
      </c>
      <c r="J67" s="21" t="inlineStr">
        <is>
          <t>ELECTRIC</t>
        </is>
      </c>
      <c r="K67" s="21" t="n">
        <v>44.7</v>
      </c>
      <c r="L67" s="21" t="n">
        <v>12.7</v>
      </c>
      <c r="M67" s="21" t="inlineStr">
        <is>
          <t>OPEN_ONLY</t>
        </is>
      </c>
      <c r="N67" s="21" t="n">
        <v>40</v>
      </c>
      <c r="O67" s="21" t="inlineStr">
        <is>
          <t>(360) 555-0392</t>
        </is>
      </c>
      <c r="P67" s="21" t="inlineStr">
        <is>
          <t>christian.lawrence@harbormail.net</t>
        </is>
      </c>
      <c r="Q67" s="21" t="inlineStr">
        <is>
          <t>Longview</t>
        </is>
      </c>
      <c r="R67" s="21" t="inlineStr">
        <is>
          <t>WA</t>
        </is>
      </c>
      <c r="S67" s="21" t="inlineStr">
        <is>
          <t>98632</t>
        </is>
      </c>
      <c r="T67" s="28" t="n">
        <v>45999</v>
      </c>
      <c r="U67" s="21" t="n">
        <v>2026</v>
      </c>
      <c r="V67" s="21" t="inlineStr"/>
    </row>
    <row r="68">
      <c r="A68" s="17" t="inlineStr">
        <is>
          <t>WL-01063</t>
        </is>
      </c>
      <c r="B68" s="17" t="n">
        <v>63</v>
      </c>
      <c r="C68" s="17" t="inlineStr">
        <is>
          <t>Mitchell</t>
        </is>
      </c>
      <c r="D68" s="17" t="inlineStr">
        <is>
          <t>Donna</t>
        </is>
      </c>
      <c r="E68" s="17" t="inlineStr">
        <is>
          <t>INDIVIDUAL</t>
        </is>
      </c>
      <c r="F68" s="17" t="inlineStr"/>
      <c r="G68" s="27" t="n">
        <v>44676</v>
      </c>
      <c r="H68" s="17" t="inlineStr">
        <is>
          <t>ACTIVE_WAITLIST</t>
        </is>
      </c>
      <c r="I68" s="17" t="inlineStr">
        <is>
          <t>OSPREY RUNNER</t>
        </is>
      </c>
      <c r="J68" s="17" t="inlineStr">
        <is>
          <t>TRAWLER</t>
        </is>
      </c>
      <c r="K68" s="17" t="n">
        <v>46.9</v>
      </c>
      <c r="L68" s="17" t="n">
        <v>14.9</v>
      </c>
      <c r="M68" s="17" t="inlineStr">
        <is>
          <t>ANY</t>
        </is>
      </c>
      <c r="N68" s="17" t="n">
        <v>24</v>
      </c>
      <c r="O68" s="17" t="inlineStr">
        <is>
          <t>(360) 555-3007</t>
        </is>
      </c>
      <c r="P68" s="17" t="inlineStr">
        <is>
          <t>donna.mitchell@gmail.example.com</t>
        </is>
      </c>
      <c r="Q68" s="17" t="inlineStr">
        <is>
          <t>Olympia</t>
        </is>
      </c>
      <c r="R68" s="17" t="inlineStr">
        <is>
          <t>WA</t>
        </is>
      </c>
      <c r="S68" s="17" t="inlineStr">
        <is>
          <t>98501</t>
        </is>
      </c>
      <c r="T68" s="27" t="n">
        <v>45996</v>
      </c>
      <c r="U68" s="17" t="n">
        <v>2026</v>
      </c>
      <c r="V68" s="17" t="inlineStr"/>
    </row>
    <row r="69">
      <c r="A69" s="21" t="inlineStr">
        <is>
          <t>WL-01064</t>
        </is>
      </c>
      <c r="B69" s="21" t="n">
        <v>64</v>
      </c>
      <c r="C69" s="21" t="inlineStr">
        <is>
          <t>Smith</t>
        </is>
      </c>
      <c r="D69" s="21" t="inlineStr">
        <is>
          <t>Mike</t>
        </is>
      </c>
      <c r="E69" s="21" t="inlineStr">
        <is>
          <t>CORPORATION</t>
        </is>
      </c>
      <c r="F69" s="21" t="inlineStr">
        <is>
          <t>Smith Marine LLC</t>
        </is>
      </c>
      <c r="G69" s="28" t="n">
        <v>44680</v>
      </c>
      <c r="H69" s="21" t="inlineStr">
        <is>
          <t>RETAINER</t>
        </is>
      </c>
      <c r="I69" s="21" t="inlineStr">
        <is>
          <t>WIDGEON SOUND</t>
        </is>
      </c>
      <c r="J69" s="21" t="inlineStr">
        <is>
          <t>COMMERCIAL_FISH</t>
        </is>
      </c>
      <c r="K69" s="21" t="n">
        <v>20.9</v>
      </c>
      <c r="L69" s="21" t="n">
        <v>6.4</v>
      </c>
      <c r="M69" s="21" t="inlineStr">
        <is>
          <t>ANY</t>
        </is>
      </c>
      <c r="N69" s="21" t="n">
        <v>40</v>
      </c>
      <c r="O69" s="21" t="inlineStr">
        <is>
          <t>(360) 555-0587</t>
        </is>
      </c>
      <c r="P69" s="21" t="inlineStr">
        <is>
          <t>mikesmith@outlook.example.com</t>
        </is>
      </c>
      <c r="Q69" s="21" t="inlineStr">
        <is>
          <t>Bremerton</t>
        </is>
      </c>
      <c r="R69" s="21" t="inlineStr">
        <is>
          <t>WA</t>
        </is>
      </c>
      <c r="S69" s="21" t="inlineStr">
        <is>
          <t>98337</t>
        </is>
      </c>
      <c r="T69" s="28" t="n">
        <v>46014</v>
      </c>
      <c r="U69" s="21" t="n">
        <v>2026</v>
      </c>
      <c r="V69" s="21" t="inlineStr"/>
    </row>
    <row r="70">
      <c r="A70" s="17" t="inlineStr">
        <is>
          <t>WL-01065</t>
        </is>
      </c>
      <c r="B70" s="17" t="n">
        <v>65</v>
      </c>
      <c r="C70" s="17" t="inlineStr">
        <is>
          <t>Barnes</t>
        </is>
      </c>
      <c r="D70" s="17" t="inlineStr">
        <is>
          <t>Tina</t>
        </is>
      </c>
      <c r="E70" s="17" t="inlineStr">
        <is>
          <t>COMMERCIAL</t>
        </is>
      </c>
      <c r="F70" s="17" t="inlineStr">
        <is>
          <t>Barnes Ventures LLC</t>
        </is>
      </c>
      <c r="G70" s="27" t="n">
        <v>44680</v>
      </c>
      <c r="H70" s="17" t="inlineStr">
        <is>
          <t>ACTIVE_WAITLIST</t>
        </is>
      </c>
      <c r="I70" s="17" t="inlineStr">
        <is>
          <t>KESTREL WEATHER</t>
        </is>
      </c>
      <c r="J70" s="17" t="inlineStr">
        <is>
          <t>TRAWLER</t>
        </is>
      </c>
      <c r="K70" s="17" t="n">
        <v>27.6</v>
      </c>
      <c r="L70" s="17" t="n">
        <v>7.8</v>
      </c>
      <c r="M70" s="17" t="inlineStr">
        <is>
          <t>Vessbank</t>
        </is>
      </c>
      <c r="N70" s="17" t="n">
        <v>32</v>
      </c>
      <c r="O70" s="17" t="inlineStr">
        <is>
          <t>(253) 555-1016</t>
        </is>
      </c>
      <c r="P70" s="17" t="inlineStr">
        <is>
          <t>tina.barnes@gmail.example.com</t>
        </is>
      </c>
      <c r="Q70" s="17" t="inlineStr">
        <is>
          <t>Tacoma</t>
        </is>
      </c>
      <c r="R70" s="17" t="inlineStr">
        <is>
          <t>WA</t>
        </is>
      </c>
      <c r="S70" s="17" t="inlineStr">
        <is>
          <t>98402</t>
        </is>
      </c>
      <c r="T70" s="27" t="n">
        <v>45994</v>
      </c>
      <c r="U70" s="17" t="n">
        <v>2026</v>
      </c>
      <c r="V70" s="17" t="inlineStr"/>
    </row>
    <row r="71">
      <c r="A71" s="21" t="inlineStr">
        <is>
          <t>WL-01066</t>
        </is>
      </c>
      <c r="B71" s="21" t="n">
        <v>66</v>
      </c>
      <c r="C71" s="21" t="inlineStr">
        <is>
          <t>Benton</t>
        </is>
      </c>
      <c r="D71" s="21" t="inlineStr">
        <is>
          <t>Alexis</t>
        </is>
      </c>
      <c r="E71" s="21" t="inlineStr">
        <is>
          <t>TRUST</t>
        </is>
      </c>
      <c r="F71" s="21" t="inlineStr">
        <is>
          <t>Benton Holdings LLC</t>
        </is>
      </c>
      <c r="G71" s="28" t="n">
        <v>44680</v>
      </c>
      <c r="H71" s="21" t="inlineStr">
        <is>
          <t>ACTIVE_WAITLIST</t>
        </is>
      </c>
      <c r="I71" s="21" t="inlineStr">
        <is>
          <t>MURRE SHORE</t>
        </is>
      </c>
      <c r="J71" s="21" t="inlineStr">
        <is>
          <t>POWER_INBOARD</t>
        </is>
      </c>
      <c r="K71" s="21" t="n">
        <v>19.5</v>
      </c>
      <c r="L71" s="21" t="n">
        <v>5.6</v>
      </c>
      <c r="M71" s="21" t="inlineStr">
        <is>
          <t>ANY</t>
        </is>
      </c>
      <c r="N71" s="21" t="n">
        <v>45</v>
      </c>
      <c r="O71" s="21" t="inlineStr">
        <is>
          <t>(360) 555-4399</t>
        </is>
      </c>
      <c r="P71" s="21" t="inlineStr">
        <is>
          <t>alexisbenton@gmail.example.com</t>
        </is>
      </c>
      <c r="Q71" s="21" t="inlineStr">
        <is>
          <t>Longview</t>
        </is>
      </c>
      <c r="R71" s="21" t="inlineStr">
        <is>
          <t>WA</t>
        </is>
      </c>
      <c r="S71" s="21" t="inlineStr">
        <is>
          <t>98632</t>
        </is>
      </c>
      <c r="T71" s="28" t="n">
        <v>46013</v>
      </c>
      <c r="U71" s="21" t="n">
        <v>2026</v>
      </c>
      <c r="V71" s="21" t="inlineStr"/>
    </row>
    <row r="72">
      <c r="A72" s="17" t="inlineStr">
        <is>
          <t>WL-01067</t>
        </is>
      </c>
      <c r="B72" s="17" t="n">
        <v>67</v>
      </c>
      <c r="C72" s="17" t="inlineStr">
        <is>
          <t>Barber</t>
        </is>
      </c>
      <c r="D72" s="17" t="inlineStr">
        <is>
          <t>John</t>
        </is>
      </c>
      <c r="E72" s="17" t="inlineStr">
        <is>
          <t>COMMERCIAL</t>
        </is>
      </c>
      <c r="F72" s="17" t="inlineStr">
        <is>
          <t>Barber Charters Inc</t>
        </is>
      </c>
      <c r="G72" s="27" t="n">
        <v>44680</v>
      </c>
      <c r="H72" s="17" t="inlineStr">
        <is>
          <t>EXPIRED</t>
        </is>
      </c>
      <c r="I72" s="17" t="inlineStr">
        <is>
          <t>COHO HARBOR</t>
        </is>
      </c>
      <c r="J72" s="17" t="inlineStr">
        <is>
          <t>SAIL_MONO</t>
        </is>
      </c>
      <c r="K72" s="17" t="n">
        <v>45.5</v>
      </c>
      <c r="L72" s="17" t="n">
        <v>15.1</v>
      </c>
      <c r="M72" s="17" t="inlineStr">
        <is>
          <t>OPEN_ONLY</t>
        </is>
      </c>
      <c r="N72" s="17" t="n">
        <v>24</v>
      </c>
      <c r="O72" s="17" t="inlineStr">
        <is>
          <t>(360) 555-0968</t>
        </is>
      </c>
      <c r="P72" s="17" t="inlineStr">
        <is>
          <t>johnbarber@harbormail.net</t>
        </is>
      </c>
      <c r="Q72" s="17" t="inlineStr">
        <is>
          <t>Olympia</t>
        </is>
      </c>
      <c r="R72" s="17" t="inlineStr">
        <is>
          <t>WA</t>
        </is>
      </c>
      <c r="S72" s="17" t="inlineStr">
        <is>
          <t>98501</t>
        </is>
      </c>
      <c r="T72" s="17" t="inlineStr"/>
      <c r="U72" s="17" t="n">
        <v>2022</v>
      </c>
      <c r="V72" s="17" t="inlineStr"/>
    </row>
    <row r="73">
      <c r="A73" s="21" t="inlineStr">
        <is>
          <t>WL-01068</t>
        </is>
      </c>
      <c r="B73" s="21" t="n">
        <v>68</v>
      </c>
      <c r="C73" s="21" t="inlineStr">
        <is>
          <t>Thomas</t>
        </is>
      </c>
      <c r="D73" s="21" t="inlineStr">
        <is>
          <t>Charles</t>
        </is>
      </c>
      <c r="E73" s="21" t="inlineStr">
        <is>
          <t>PARTNERSHIP</t>
        </is>
      </c>
      <c r="F73" s="21" t="inlineStr">
        <is>
          <t>Thomas Ventures LLC</t>
        </is>
      </c>
      <c r="G73" s="28" t="n">
        <v>44681</v>
      </c>
      <c r="H73" s="21" t="inlineStr">
        <is>
          <t>ACTIVE_WAITLIST</t>
        </is>
      </c>
      <c r="I73" s="21" t="inlineStr">
        <is>
          <t>GRAY MOON</t>
        </is>
      </c>
      <c r="J73" s="21" t="inlineStr">
        <is>
          <t>COMMERCIAL_FISH</t>
        </is>
      </c>
      <c r="K73" s="21" t="n">
        <v>20.7</v>
      </c>
      <c r="L73" s="21" t="n">
        <v>7.4</v>
      </c>
      <c r="M73" s="21" t="inlineStr">
        <is>
          <t>Vessbank</t>
        </is>
      </c>
      <c r="N73" s="21" t="n">
        <v>32</v>
      </c>
      <c r="O73" s="21" t="inlineStr">
        <is>
          <t>(541) 555-0793</t>
        </is>
      </c>
      <c r="P73" s="21" t="inlineStr">
        <is>
          <t>charles.thomas@outlook.example.com</t>
        </is>
      </c>
      <c r="Q73" s="21" t="inlineStr">
        <is>
          <t>Newport</t>
        </is>
      </c>
      <c r="R73" s="21" t="inlineStr">
        <is>
          <t>OR</t>
        </is>
      </c>
      <c r="S73" s="21" t="inlineStr">
        <is>
          <t>97365</t>
        </is>
      </c>
      <c r="T73" s="28" t="n">
        <v>46004</v>
      </c>
      <c r="U73" s="21" t="n">
        <v>2026</v>
      </c>
      <c r="V73" s="21" t="inlineStr"/>
    </row>
    <row r="74">
      <c r="A74" s="17" t="inlineStr">
        <is>
          <t>WL-01069</t>
        </is>
      </c>
      <c r="B74" s="17" t="n">
        <v>69</v>
      </c>
      <c r="C74" s="17" t="inlineStr">
        <is>
          <t>Neal</t>
        </is>
      </c>
      <c r="D74" s="17" t="inlineStr">
        <is>
          <t>Kellie</t>
        </is>
      </c>
      <c r="E74" s="17" t="inlineStr">
        <is>
          <t>PARTNERSHIP</t>
        </is>
      </c>
      <c r="F74" s="17" t="inlineStr">
        <is>
          <t>Neal Holdings LLC</t>
        </is>
      </c>
      <c r="G74" s="27" t="n">
        <v>44681</v>
      </c>
      <c r="H74" s="17" t="inlineStr">
        <is>
          <t>ACTIVE_WAITLIST</t>
        </is>
      </c>
      <c r="I74" s="17" t="inlineStr">
        <is>
          <t>SEAL SONG</t>
        </is>
      </c>
      <c r="J74" s="17" t="inlineStr">
        <is>
          <t>TRAWLER</t>
        </is>
      </c>
      <c r="K74" s="17" t="n">
        <v>56.8</v>
      </c>
      <c r="L74" s="17" t="n">
        <v>18.2</v>
      </c>
      <c r="M74" s="17" t="inlineStr">
        <is>
          <t>ANY</t>
        </is>
      </c>
      <c r="N74" s="17" t="n">
        <v>24</v>
      </c>
      <c r="O74" s="17" t="inlineStr">
        <is>
          <t>(541) 555-0980</t>
        </is>
      </c>
      <c r="P74" s="17" t="inlineStr">
        <is>
          <t>kellieneal@harbormail.net</t>
        </is>
      </c>
      <c r="Q74" s="17" t="inlineStr">
        <is>
          <t>Coos Bay</t>
        </is>
      </c>
      <c r="R74" s="17" t="inlineStr">
        <is>
          <t>OR</t>
        </is>
      </c>
      <c r="S74" s="17" t="inlineStr">
        <is>
          <t>97420</t>
        </is>
      </c>
      <c r="T74" s="27" t="n">
        <v>45997</v>
      </c>
      <c r="U74" s="17" t="n">
        <v>2026</v>
      </c>
      <c r="V74" s="17" t="inlineStr"/>
    </row>
    <row r="75">
      <c r="A75" s="21" t="inlineStr">
        <is>
          <t>WL-01070</t>
        </is>
      </c>
      <c r="B75" s="21" t="n">
        <v>70</v>
      </c>
      <c r="C75" s="21" t="inlineStr">
        <is>
          <t>Chan</t>
        </is>
      </c>
      <c r="D75" s="21" t="inlineStr">
        <is>
          <t>Laura</t>
        </is>
      </c>
      <c r="E75" s="21" t="inlineStr">
        <is>
          <t>LLC</t>
        </is>
      </c>
      <c r="F75" s="21" t="inlineStr">
        <is>
          <t>Chan Charters Inc</t>
        </is>
      </c>
      <c r="G75" s="28" t="n">
        <v>44681</v>
      </c>
      <c r="H75" s="21" t="inlineStr">
        <is>
          <t>ACTIVE_WAITLIST</t>
        </is>
      </c>
      <c r="I75" s="21" t="inlineStr">
        <is>
          <t>SEAL MIST</t>
        </is>
      </c>
      <c r="J75" s="21" t="inlineStr">
        <is>
          <t>POWER_OUTBOARD</t>
        </is>
      </c>
      <c r="K75" s="21" t="n">
        <v>29.7</v>
      </c>
      <c r="L75" s="21" t="n">
        <v>10.6</v>
      </c>
      <c r="M75" s="21" t="inlineStr">
        <is>
          <t>ANY</t>
        </is>
      </c>
      <c r="N75" s="21" t="n">
        <v>28</v>
      </c>
      <c r="O75" s="21" t="inlineStr">
        <is>
          <t>(360) 555-7891</t>
        </is>
      </c>
      <c r="P75" s="21" t="inlineStr">
        <is>
          <t>laura_chan@outlook.example.com</t>
        </is>
      </c>
      <c r="Q75" s="21" t="inlineStr">
        <is>
          <t>Bremerton</t>
        </is>
      </c>
      <c r="R75" s="21" t="inlineStr">
        <is>
          <t>WA</t>
        </is>
      </c>
      <c r="S75" s="21" t="inlineStr">
        <is>
          <t>98337</t>
        </is>
      </c>
      <c r="T75" s="28" t="n">
        <v>46016</v>
      </c>
      <c r="U75" s="21" t="n">
        <v>2026</v>
      </c>
      <c r="V75" s="21" t="inlineStr"/>
    </row>
    <row r="76">
      <c r="A76" s="17" t="inlineStr">
        <is>
          <t>WL-01071</t>
        </is>
      </c>
      <c r="B76" s="17" t="n">
        <v>71</v>
      </c>
      <c r="C76" s="17" t="inlineStr">
        <is>
          <t>Anderson</t>
        </is>
      </c>
      <c r="D76" s="17" t="inlineStr">
        <is>
          <t>Melissa</t>
        </is>
      </c>
      <c r="E76" s="17" t="inlineStr">
        <is>
          <t>INDIVIDUAL</t>
        </is>
      </c>
      <c r="F76" s="17" t="inlineStr"/>
      <c r="G76" s="27" t="n">
        <v>44681</v>
      </c>
      <c r="H76" s="17" t="inlineStr">
        <is>
          <t>ACTIVE_WAITLIST</t>
        </is>
      </c>
      <c r="I76" s="17" t="inlineStr">
        <is>
          <t>GRAY WAKE</t>
        </is>
      </c>
      <c r="J76" s="17" t="inlineStr">
        <is>
          <t>POWER_INBOARD</t>
        </is>
      </c>
      <c r="K76" s="17" t="n">
        <v>41.1</v>
      </c>
      <c r="L76" s="17" t="n">
        <v>14</v>
      </c>
      <c r="M76" s="17" t="inlineStr">
        <is>
          <t>COVERED_ONLY</t>
        </is>
      </c>
      <c r="N76" s="17" t="n">
        <v>24</v>
      </c>
      <c r="O76" s="17" t="inlineStr">
        <is>
          <t>(360) 555-2066</t>
        </is>
      </c>
      <c r="P76" s="17" t="inlineStr">
        <is>
          <t>melissa_anderson@outlook.example.com</t>
        </is>
      </c>
      <c r="Q76" s="17" t="inlineStr">
        <is>
          <t>Olympia</t>
        </is>
      </c>
      <c r="R76" s="17" t="inlineStr">
        <is>
          <t>WA</t>
        </is>
      </c>
      <c r="S76" s="17" t="inlineStr">
        <is>
          <t>98501</t>
        </is>
      </c>
      <c r="T76" s="27" t="n">
        <v>46010</v>
      </c>
      <c r="U76" s="17" t="n">
        <v>2026</v>
      </c>
      <c r="V76" s="17" t="inlineStr"/>
    </row>
    <row r="77">
      <c r="A77" s="21" t="inlineStr">
        <is>
          <t>WL-01072</t>
        </is>
      </c>
      <c r="B77" s="21" t="n">
        <v>72</v>
      </c>
      <c r="C77" s="21" t="inlineStr">
        <is>
          <t>Johnson</t>
        </is>
      </c>
      <c r="D77" s="21" t="inlineStr">
        <is>
          <t>Sabrina</t>
        </is>
      </c>
      <c r="E77" s="21" t="inlineStr">
        <is>
          <t>NONPROFIT</t>
        </is>
      </c>
      <c r="F77" s="21" t="inlineStr">
        <is>
          <t>Johnson Ventures LLC</t>
        </is>
      </c>
      <c r="G77" s="28" t="n">
        <v>44682</v>
      </c>
      <c r="H77" s="21" t="inlineStr">
        <is>
          <t>ACTIVE_WAITLIST</t>
        </is>
      </c>
      <c r="I77" s="21" t="inlineStr">
        <is>
          <t>SABLE LIGHT</t>
        </is>
      </c>
      <c r="J77" s="21" t="inlineStr">
        <is>
          <t>SAIL_MULTI</t>
        </is>
      </c>
      <c r="K77" s="21" t="n">
        <v>52.3</v>
      </c>
      <c r="L77" s="21" t="n">
        <v>17</v>
      </c>
      <c r="M77" s="21" t="inlineStr">
        <is>
          <t>Vessbank</t>
        </is>
      </c>
      <c r="N77" s="21" t="n">
        <v>24</v>
      </c>
      <c r="O77" s="21" t="inlineStr">
        <is>
          <t>(360) 555-2556</t>
        </is>
      </c>
      <c r="P77" s="21" t="inlineStr">
        <is>
          <t>sabrinajohnson@gmail.example.com</t>
        </is>
      </c>
      <c r="Q77" s="21" t="inlineStr">
        <is>
          <t>Olympia</t>
        </is>
      </c>
      <c r="R77" s="21" t="inlineStr">
        <is>
          <t>WA</t>
        </is>
      </c>
      <c r="S77" s="21" t="inlineStr">
        <is>
          <t>98501</t>
        </is>
      </c>
      <c r="T77" s="28" t="n">
        <v>46018</v>
      </c>
      <c r="U77" s="21" t="n">
        <v>2026</v>
      </c>
      <c r="V77" s="21" t="inlineStr"/>
    </row>
    <row r="78">
      <c r="A78" s="17" t="inlineStr">
        <is>
          <t>WL-01073</t>
        </is>
      </c>
      <c r="B78" s="17" t="n">
        <v>73</v>
      </c>
      <c r="C78" s="17" t="inlineStr">
        <is>
          <t>Scott</t>
        </is>
      </c>
      <c r="D78" s="17" t="inlineStr">
        <is>
          <t>Tammy</t>
        </is>
      </c>
      <c r="E78" s="17" t="inlineStr">
        <is>
          <t>PARTNERSHIP</t>
        </is>
      </c>
      <c r="F78" s="17" t="inlineStr">
        <is>
          <t>Scott Marine LLC</t>
        </is>
      </c>
      <c r="G78" s="27" t="n">
        <v>44683</v>
      </c>
      <c r="H78" s="17" t="inlineStr">
        <is>
          <t>ACTIVE_WAITLIST</t>
        </is>
      </c>
      <c r="I78" s="17" t="inlineStr">
        <is>
          <t>HERON GLIDE</t>
        </is>
      </c>
      <c r="J78" s="17" t="inlineStr">
        <is>
          <t>POWER_INBOARD</t>
        </is>
      </c>
      <c r="K78" s="17" t="n">
        <v>38.5</v>
      </c>
      <c r="L78" s="17" t="n">
        <v>13.8</v>
      </c>
      <c r="M78" s="17" t="inlineStr">
        <is>
          <t>OPEN_ONLY</t>
        </is>
      </c>
      <c r="N78" s="17" t="n">
        <v>36</v>
      </c>
      <c r="O78" s="17" t="inlineStr">
        <is>
          <t>(360) 555-3077</t>
        </is>
      </c>
      <c r="P78" s="17" t="inlineStr">
        <is>
          <t>tammyscott@pugetpost.com</t>
        </is>
      </c>
      <c r="Q78" s="17" t="inlineStr">
        <is>
          <t>Chaldale</t>
        </is>
      </c>
      <c r="R78" s="17" t="inlineStr">
        <is>
          <t>WA</t>
        </is>
      </c>
      <c r="S78" s="17" t="inlineStr">
        <is>
          <t>98554</t>
        </is>
      </c>
      <c r="T78" s="27" t="n">
        <v>46008</v>
      </c>
      <c r="U78" s="17" t="n">
        <v>2026</v>
      </c>
      <c r="V78" s="17" t="inlineStr"/>
    </row>
    <row r="79">
      <c r="A79" s="21" t="inlineStr">
        <is>
          <t>WL-01074</t>
        </is>
      </c>
      <c r="B79" s="21" t="n">
        <v>74</v>
      </c>
      <c r="C79" s="21" t="inlineStr">
        <is>
          <t>Edwards</t>
        </is>
      </c>
      <c r="D79" s="21" t="inlineStr">
        <is>
          <t>Darius</t>
        </is>
      </c>
      <c r="E79" s="21" t="inlineStr">
        <is>
          <t>JOINT</t>
        </is>
      </c>
      <c r="F79" s="21" t="inlineStr"/>
      <c r="G79" s="28" t="n">
        <v>44686</v>
      </c>
      <c r="H79" s="21" t="inlineStr">
        <is>
          <t>RETAINER</t>
        </is>
      </c>
      <c r="I79" s="21" t="inlineStr">
        <is>
          <t>CORMORANT WAKE</t>
        </is>
      </c>
      <c r="J79" s="21" t="inlineStr">
        <is>
          <t>POWER_INBOARD</t>
        </is>
      </c>
      <c r="K79" s="21" t="n">
        <v>28.7</v>
      </c>
      <c r="L79" s="21" t="n">
        <v>10.2</v>
      </c>
      <c r="M79" s="21" t="inlineStr">
        <is>
          <t>COVERED_ONLY</t>
        </is>
      </c>
      <c r="N79" s="21" t="n">
        <v>50</v>
      </c>
      <c r="O79" s="21" t="inlineStr">
        <is>
          <t>(503) 555-2054</t>
        </is>
      </c>
      <c r="P79" s="21" t="inlineStr">
        <is>
          <t>darius.edwards@pugetpost.com</t>
        </is>
      </c>
      <c r="Q79" s="21" t="inlineStr">
        <is>
          <t>Portland</t>
        </is>
      </c>
      <c r="R79" s="21" t="inlineStr">
        <is>
          <t>OR</t>
        </is>
      </c>
      <c r="S79" s="21" t="inlineStr">
        <is>
          <t>97201</t>
        </is>
      </c>
      <c r="T79" s="28" t="n">
        <v>46000</v>
      </c>
      <c r="U79" s="21" t="n">
        <v>2026</v>
      </c>
      <c r="V79" s="21" t="inlineStr"/>
    </row>
    <row r="80">
      <c r="A80" s="17" t="inlineStr">
        <is>
          <t>WL-01075</t>
        </is>
      </c>
      <c r="B80" s="17" t="n">
        <v>75</v>
      </c>
      <c r="C80" s="17" t="inlineStr">
        <is>
          <t>Gilmore</t>
        </is>
      </c>
      <c r="D80" s="17" t="inlineStr">
        <is>
          <t>Ryan</t>
        </is>
      </c>
      <c r="E80" s="17" t="inlineStr">
        <is>
          <t>INDIVIDUAL</t>
        </is>
      </c>
      <c r="F80" s="17" t="inlineStr"/>
      <c r="G80" s="27" t="n">
        <v>44687</v>
      </c>
      <c r="H80" s="17" t="inlineStr">
        <is>
          <t>ACTIVE_WAITLIST</t>
        </is>
      </c>
      <c r="I80" s="17" t="inlineStr">
        <is>
          <t>SALISH DANCER</t>
        </is>
      </c>
      <c r="J80" s="17" t="inlineStr">
        <is>
          <t>POWER_STERNDRIVE</t>
        </is>
      </c>
      <c r="K80" s="17" t="n">
        <v>53.2</v>
      </c>
      <c r="L80" s="17" t="n">
        <v>16.9</v>
      </c>
      <c r="M80" s="17" t="inlineStr">
        <is>
          <t>Ledgport</t>
        </is>
      </c>
      <c r="N80" s="17" t="n">
        <v>36</v>
      </c>
      <c r="O80" s="17" t="inlineStr">
        <is>
          <t>(360) 555-0608</t>
        </is>
      </c>
      <c r="P80" s="17" t="inlineStr">
        <is>
          <t>ryan.gilmore@salishnet.net</t>
        </is>
      </c>
      <c r="Q80" s="17" t="inlineStr">
        <is>
          <t>Olympia</t>
        </is>
      </c>
      <c r="R80" s="17" t="inlineStr">
        <is>
          <t>WA</t>
        </is>
      </c>
      <c r="S80" s="17" t="inlineStr">
        <is>
          <t>98501</t>
        </is>
      </c>
      <c r="T80" s="27" t="n">
        <v>46012</v>
      </c>
      <c r="U80" s="17" t="n">
        <v>2026</v>
      </c>
      <c r="V80" s="17" t="inlineStr"/>
    </row>
    <row r="81">
      <c r="A81" s="21" t="inlineStr">
        <is>
          <t>WL-01076</t>
        </is>
      </c>
      <c r="B81" s="21" t="n">
        <v>76</v>
      </c>
      <c r="C81" s="21" t="inlineStr">
        <is>
          <t>Robinson</t>
        </is>
      </c>
      <c r="D81" s="21" t="inlineStr">
        <is>
          <t>Timothy</t>
        </is>
      </c>
      <c r="E81" s="21" t="inlineStr">
        <is>
          <t>LLC</t>
        </is>
      </c>
      <c r="F81" s="21" t="inlineStr">
        <is>
          <t>Robinson Holdings LLC</t>
        </is>
      </c>
      <c r="G81" s="28" t="n">
        <v>44687</v>
      </c>
      <c r="H81" s="21" t="inlineStr">
        <is>
          <t>ACTIVE_WAITLIST</t>
        </is>
      </c>
      <c r="I81" s="21" t="inlineStr">
        <is>
          <t>OSPREY ROCK</t>
        </is>
      </c>
      <c r="J81" s="21" t="inlineStr">
        <is>
          <t>SAIL_MONO</t>
        </is>
      </c>
      <c r="K81" s="21" t="n">
        <v>49.9</v>
      </c>
      <c r="L81" s="21" t="n">
        <v>17.9</v>
      </c>
      <c r="M81" s="21" t="inlineStr">
        <is>
          <t>ANY</t>
        </is>
      </c>
      <c r="N81" s="21" t="n">
        <v>24</v>
      </c>
      <c r="O81" s="21" t="inlineStr">
        <is>
          <t>(541) 555-3916</t>
        </is>
      </c>
      <c r="P81" s="21" t="inlineStr">
        <is>
          <t>timothy.robinson@gmail.example.com</t>
        </is>
      </c>
      <c r="Q81" s="21" t="inlineStr">
        <is>
          <t>Newport</t>
        </is>
      </c>
      <c r="R81" s="21" t="inlineStr">
        <is>
          <t>OR</t>
        </is>
      </c>
      <c r="S81" s="21" t="inlineStr">
        <is>
          <t>97365</t>
        </is>
      </c>
      <c r="T81" s="28" t="n">
        <v>46019</v>
      </c>
      <c r="U81" s="21" t="n">
        <v>2026</v>
      </c>
      <c r="V81" s="21" t="inlineStr"/>
    </row>
    <row r="82">
      <c r="A82" s="17" t="inlineStr">
        <is>
          <t>WL-01077</t>
        </is>
      </c>
      <c r="B82" s="17" t="n">
        <v>77</v>
      </c>
      <c r="C82" s="17" t="inlineStr">
        <is>
          <t>Hess</t>
        </is>
      </c>
      <c r="D82" s="17" t="inlineStr">
        <is>
          <t>Stephanie</t>
        </is>
      </c>
      <c r="E82" s="17" t="inlineStr">
        <is>
          <t>INDIVIDUAL</t>
        </is>
      </c>
      <c r="F82" s="17" t="inlineStr"/>
      <c r="G82" s="27" t="n">
        <v>44687</v>
      </c>
      <c r="H82" s="17" t="inlineStr">
        <is>
          <t>ACTIVE_WAITLIST</t>
        </is>
      </c>
      <c r="I82" s="17" t="inlineStr">
        <is>
          <t>DRIFT WIND</t>
        </is>
      </c>
      <c r="J82" s="17" t="inlineStr">
        <is>
          <t>SAIL_MONO</t>
        </is>
      </c>
      <c r="K82" s="17" t="n">
        <v>59.5</v>
      </c>
      <c r="L82" s="17" t="n">
        <v>17.9</v>
      </c>
      <c r="M82" s="17" t="inlineStr">
        <is>
          <t>ANY</t>
        </is>
      </c>
      <c r="N82" s="17" t="n">
        <v>24</v>
      </c>
      <c r="O82" s="17" t="inlineStr">
        <is>
          <t>(360) 555-0562</t>
        </is>
      </c>
      <c r="P82" s="17" t="inlineStr">
        <is>
          <t>stephanie.hess@gmail.example.com</t>
        </is>
      </c>
      <c r="Q82" s="17" t="inlineStr">
        <is>
          <t>Bremerton</t>
        </is>
      </c>
      <c r="R82" s="17" t="inlineStr">
        <is>
          <t>WA</t>
        </is>
      </c>
      <c r="S82" s="17" t="inlineStr">
        <is>
          <t>98337</t>
        </is>
      </c>
      <c r="T82" s="27" t="n">
        <v>46005</v>
      </c>
      <c r="U82" s="17" t="n">
        <v>2026</v>
      </c>
      <c r="V82" s="17" t="inlineStr"/>
    </row>
    <row r="83">
      <c r="A83" s="21" t="inlineStr">
        <is>
          <t>WL-01078</t>
        </is>
      </c>
      <c r="B83" s="21" t="n">
        <v>78</v>
      </c>
      <c r="C83" s="21" t="inlineStr">
        <is>
          <t>Davidson</t>
        </is>
      </c>
      <c r="D83" s="21" t="inlineStr">
        <is>
          <t>Eric</t>
        </is>
      </c>
      <c r="E83" s="21" t="inlineStr">
        <is>
          <t>TRUST</t>
        </is>
      </c>
      <c r="F83" s="21" t="inlineStr">
        <is>
          <t>Davidson Charters Inc</t>
        </is>
      </c>
      <c r="G83" s="28" t="n">
        <v>44689</v>
      </c>
      <c r="H83" s="21" t="inlineStr">
        <is>
          <t>RETAINER</t>
        </is>
      </c>
      <c r="I83" s="21" t="inlineStr">
        <is>
          <t>PONIT ROSE</t>
        </is>
      </c>
      <c r="J83" s="21" t="inlineStr">
        <is>
          <t>POWER_OUTBOARD</t>
        </is>
      </c>
      <c r="K83" s="21" t="n">
        <v>28.3</v>
      </c>
      <c r="L83" s="21" t="n">
        <v>8.6</v>
      </c>
      <c r="M83" s="21" t="inlineStr">
        <is>
          <t>OPEN_ONLY</t>
        </is>
      </c>
      <c r="N83" s="21" t="n">
        <v>40</v>
      </c>
      <c r="O83" s="21" t="inlineStr">
        <is>
          <t>(360) 555-7499</t>
        </is>
      </c>
      <c r="P83" s="21" t="inlineStr">
        <is>
          <t>ericdavidson@outlook.example.com</t>
        </is>
      </c>
      <c r="Q83" s="21" t="inlineStr">
        <is>
          <t>Aberdeen</t>
        </is>
      </c>
      <c r="R83" s="21" t="inlineStr">
        <is>
          <t>WA</t>
        </is>
      </c>
      <c r="S83" s="21" t="inlineStr">
        <is>
          <t>98520</t>
        </is>
      </c>
      <c r="T83" s="28" t="n">
        <v>46001</v>
      </c>
      <c r="U83" s="21" t="n">
        <v>2026</v>
      </c>
      <c r="V83" s="21" t="inlineStr"/>
    </row>
    <row r="84">
      <c r="A84" s="17" t="inlineStr">
        <is>
          <t>WL-01079</t>
        </is>
      </c>
      <c r="B84" s="17" t="n">
        <v>79</v>
      </c>
      <c r="C84" s="17" t="inlineStr">
        <is>
          <t>Simon</t>
        </is>
      </c>
      <c r="D84" s="17" t="inlineStr">
        <is>
          <t>Bailey</t>
        </is>
      </c>
      <c r="E84" s="17" t="inlineStr">
        <is>
          <t>CORPORATION</t>
        </is>
      </c>
      <c r="F84" s="17" t="inlineStr">
        <is>
          <t>Simon Holdings LLC</t>
        </is>
      </c>
      <c r="G84" s="27" t="n">
        <v>44690</v>
      </c>
      <c r="H84" s="17" t="inlineStr">
        <is>
          <t>ACTIVE_WAITLIST</t>
        </is>
      </c>
      <c r="I84" s="17" t="inlineStr">
        <is>
          <t>OTTER ROCK</t>
        </is>
      </c>
      <c r="J84" s="17" t="inlineStr">
        <is>
          <t>ELECTRIC</t>
        </is>
      </c>
      <c r="K84" s="17" t="n">
        <v>48.4</v>
      </c>
      <c r="L84" s="17" t="n">
        <v>15.8</v>
      </c>
      <c r="M84" s="17" t="inlineStr">
        <is>
          <t>Vessbank</t>
        </is>
      </c>
      <c r="N84" s="17" t="n">
        <v>36</v>
      </c>
      <c r="O84" s="17" t="inlineStr">
        <is>
          <t>(541) 555-5550</t>
        </is>
      </c>
      <c r="P84" s="17" t="inlineStr">
        <is>
          <t>bailey.simon@harbormail.net</t>
        </is>
      </c>
      <c r="Q84" s="17" t="inlineStr">
        <is>
          <t>Coos Bay</t>
        </is>
      </c>
      <c r="R84" s="17" t="inlineStr">
        <is>
          <t>OR</t>
        </is>
      </c>
      <c r="S84" s="17" t="inlineStr">
        <is>
          <t>97420</t>
        </is>
      </c>
      <c r="T84" s="27" t="n">
        <v>45997</v>
      </c>
      <c r="U84" s="17" t="n">
        <v>2026</v>
      </c>
      <c r="V84" s="17" t="inlineStr"/>
    </row>
    <row r="85">
      <c r="A85" s="21" t="inlineStr">
        <is>
          <t>WL-01080</t>
        </is>
      </c>
      <c r="B85" s="21" t="n">
        <v>80</v>
      </c>
      <c r="C85" s="21" t="inlineStr">
        <is>
          <t>Lopez</t>
        </is>
      </c>
      <c r="D85" s="21" t="inlineStr">
        <is>
          <t>Jessica</t>
        </is>
      </c>
      <c r="E85" s="21" t="inlineStr">
        <is>
          <t>JOINT</t>
        </is>
      </c>
      <c r="F85" s="21" t="inlineStr"/>
      <c r="G85" s="28" t="n">
        <v>44691</v>
      </c>
      <c r="H85" s="21" t="inlineStr">
        <is>
          <t>ACTIVE_WAITLIST</t>
        </is>
      </c>
      <c r="I85" s="21" t="inlineStr">
        <is>
          <t>FOUL MIST</t>
        </is>
      </c>
      <c r="J85" s="21" t="inlineStr">
        <is>
          <t>TRAWLER</t>
        </is>
      </c>
      <c r="K85" s="21" t="n">
        <v>54</v>
      </c>
      <c r="L85" s="21" t="n">
        <v>17.5</v>
      </c>
      <c r="M85" s="21" t="inlineStr">
        <is>
          <t>Ledgport</t>
        </is>
      </c>
      <c r="N85" s="21" t="n">
        <v>45</v>
      </c>
      <c r="O85" s="21" t="inlineStr">
        <is>
          <t>(503) 555-9777</t>
        </is>
      </c>
      <c r="P85" s="21" t="inlineStr">
        <is>
          <t>jessica_lopez@gmail.example.com</t>
        </is>
      </c>
      <c r="Q85" s="21" t="inlineStr">
        <is>
          <t>Portland</t>
        </is>
      </c>
      <c r="R85" s="21" t="inlineStr">
        <is>
          <t>OR</t>
        </is>
      </c>
      <c r="S85" s="21" t="inlineStr">
        <is>
          <t>97201</t>
        </is>
      </c>
      <c r="T85" s="28" t="n">
        <v>45999</v>
      </c>
      <c r="U85" s="21" t="n">
        <v>2026</v>
      </c>
      <c r="V85" s="21" t="inlineStr"/>
    </row>
    <row r="86">
      <c r="A86" s="17" t="inlineStr">
        <is>
          <t>WL-01081</t>
        </is>
      </c>
      <c r="B86" s="17" t="n">
        <v>81</v>
      </c>
      <c r="C86" s="17" t="inlineStr">
        <is>
          <t>Long</t>
        </is>
      </c>
      <c r="D86" s="17" t="inlineStr">
        <is>
          <t>Brian</t>
        </is>
      </c>
      <c r="E86" s="17" t="inlineStr">
        <is>
          <t>JOINT</t>
        </is>
      </c>
      <c r="F86" s="17" t="inlineStr"/>
      <c r="G86" s="27" t="n">
        <v>44693</v>
      </c>
      <c r="H86" s="17" t="inlineStr">
        <is>
          <t>ACTIVE_WAITLIST</t>
        </is>
      </c>
      <c r="I86" s="17" t="inlineStr">
        <is>
          <t>SPINDRIFT WEATHER</t>
        </is>
      </c>
      <c r="J86" s="17" t="inlineStr">
        <is>
          <t>CRUISER</t>
        </is>
      </c>
      <c r="K86" s="17" t="n">
        <v>50.5</v>
      </c>
      <c r="L86" s="17" t="n">
        <v>17.1</v>
      </c>
      <c r="M86" s="17" t="inlineStr">
        <is>
          <t>ANY</t>
        </is>
      </c>
      <c r="N86" s="17" t="n">
        <v>40</v>
      </c>
      <c r="O86" s="17" t="inlineStr">
        <is>
          <t>(541) 555-6117</t>
        </is>
      </c>
      <c r="P86" s="17" t="inlineStr">
        <is>
          <t>brian_long@harbormail.net</t>
        </is>
      </c>
      <c r="Q86" s="17" t="inlineStr">
        <is>
          <t>Newport</t>
        </is>
      </c>
      <c r="R86" s="17" t="inlineStr">
        <is>
          <t>OR</t>
        </is>
      </c>
      <c r="S86" s="17" t="inlineStr">
        <is>
          <t>97365</t>
        </is>
      </c>
      <c r="T86" s="27" t="n">
        <v>46013</v>
      </c>
      <c r="U86" s="17" t="n">
        <v>2026</v>
      </c>
      <c r="V86" s="17" t="inlineStr"/>
    </row>
    <row r="87">
      <c r="A87" s="21" t="inlineStr">
        <is>
          <t>WL-01082</t>
        </is>
      </c>
      <c r="B87" s="21" t="n">
        <v>82</v>
      </c>
      <c r="C87" s="21" t="inlineStr">
        <is>
          <t>Baker</t>
        </is>
      </c>
      <c r="D87" s="21" t="inlineStr">
        <is>
          <t>Aaron</t>
        </is>
      </c>
      <c r="E87" s="21" t="inlineStr">
        <is>
          <t>PARTNERSHIP</t>
        </is>
      </c>
      <c r="F87" s="21" t="inlineStr">
        <is>
          <t>Baker Ventures LLC</t>
        </is>
      </c>
      <c r="G87" s="28" t="n">
        <v>44694</v>
      </c>
      <c r="H87" s="21" t="inlineStr">
        <is>
          <t>ACTIVE_WAITLIST</t>
        </is>
      </c>
      <c r="I87" s="21" t="inlineStr">
        <is>
          <t>BRANT WEATHER</t>
        </is>
      </c>
      <c r="J87" s="21" t="inlineStr">
        <is>
          <t>POWER_INBOARD</t>
        </is>
      </c>
      <c r="K87" s="21" t="n">
        <v>19.6</v>
      </c>
      <c r="L87" s="21" t="n">
        <v>6.4</v>
      </c>
      <c r="M87" s="21" t="inlineStr">
        <is>
          <t>COVERED_ONLY</t>
        </is>
      </c>
      <c r="N87" s="21" t="n">
        <v>24</v>
      </c>
      <c r="O87" s="21" t="inlineStr">
        <is>
          <t>(253) 555-9357</t>
        </is>
      </c>
      <c r="P87" s="21" t="inlineStr">
        <is>
          <t>aaron_baker@quillayute.org</t>
        </is>
      </c>
      <c r="Q87" s="21" t="inlineStr">
        <is>
          <t>Tacoma</t>
        </is>
      </c>
      <c r="R87" s="21" t="inlineStr">
        <is>
          <t>WA</t>
        </is>
      </c>
      <c r="S87" s="21" t="inlineStr">
        <is>
          <t>98402</t>
        </is>
      </c>
      <c r="T87" s="28" t="n">
        <v>45992</v>
      </c>
      <c r="U87" s="21" t="n">
        <v>2026</v>
      </c>
      <c r="V87" s="21" t="inlineStr"/>
    </row>
    <row r="88">
      <c r="A88" s="17" t="inlineStr">
        <is>
          <t>WL-01083</t>
        </is>
      </c>
      <c r="B88" s="17" t="n">
        <v>83</v>
      </c>
      <c r="C88" s="17" t="inlineStr">
        <is>
          <t>Schmidt</t>
        </is>
      </c>
      <c r="D88" s="17" t="inlineStr">
        <is>
          <t>Dennis</t>
        </is>
      </c>
      <c r="E88" s="17" t="inlineStr">
        <is>
          <t>JOINT</t>
        </is>
      </c>
      <c r="F88" s="17" t="inlineStr"/>
      <c r="G88" s="27" t="n">
        <v>44694</v>
      </c>
      <c r="H88" s="17" t="inlineStr">
        <is>
          <t>ACTIVE_WAITLIST</t>
        </is>
      </c>
      <c r="I88" s="17" t="inlineStr">
        <is>
          <t>OTTER CREST</t>
        </is>
      </c>
      <c r="J88" s="17" t="inlineStr">
        <is>
          <t>POWER_STERNDRIVE</t>
        </is>
      </c>
      <c r="K88" s="17" t="n">
        <v>19.6</v>
      </c>
      <c r="L88" s="17" t="n">
        <v>5.6</v>
      </c>
      <c r="M88" s="17" t="inlineStr">
        <is>
          <t>ANY</t>
        </is>
      </c>
      <c r="N88" s="17" t="n">
        <v>28</v>
      </c>
      <c r="O88" s="17" t="inlineStr">
        <is>
          <t>(503) 555-9058</t>
        </is>
      </c>
      <c r="P88" s="17" t="inlineStr">
        <is>
          <t>dennisschmidt@pugetpost.com</t>
        </is>
      </c>
      <c r="Q88" s="17" t="inlineStr">
        <is>
          <t>Astoria</t>
        </is>
      </c>
      <c r="R88" s="17" t="inlineStr">
        <is>
          <t>OR</t>
        </is>
      </c>
      <c r="S88" s="17" t="inlineStr">
        <is>
          <t>97103</t>
        </is>
      </c>
      <c r="T88" s="27" t="n">
        <v>46018</v>
      </c>
      <c r="U88" s="17" t="n">
        <v>2026</v>
      </c>
      <c r="V88" s="17" t="inlineStr"/>
    </row>
    <row r="89">
      <c r="A89" s="21" t="inlineStr">
        <is>
          <t>WL-01084</t>
        </is>
      </c>
      <c r="B89" s="21" t="n">
        <v>84</v>
      </c>
      <c r="C89" s="21" t="inlineStr">
        <is>
          <t>Adams</t>
        </is>
      </c>
      <c r="D89" s="21" t="inlineStr">
        <is>
          <t>Lisa</t>
        </is>
      </c>
      <c r="E89" s="21" t="inlineStr">
        <is>
          <t>PARTNERSHIP</t>
        </is>
      </c>
      <c r="F89" s="21" t="inlineStr">
        <is>
          <t>Adams Charters Inc</t>
        </is>
      </c>
      <c r="G89" s="28" t="n">
        <v>44695</v>
      </c>
      <c r="H89" s="21" t="inlineStr">
        <is>
          <t>ACTIVE_WAITLIST</t>
        </is>
      </c>
      <c r="I89" s="21" t="inlineStr">
        <is>
          <t>WIDGEON PASSAGE</t>
        </is>
      </c>
      <c r="J89" s="21" t="inlineStr">
        <is>
          <t>SPORTFISH</t>
        </is>
      </c>
      <c r="K89" s="21" t="n">
        <v>24.4</v>
      </c>
      <c r="L89" s="21" t="n">
        <v>7.9</v>
      </c>
      <c r="M89" s="21" t="inlineStr">
        <is>
          <t>COVERED_ONLY</t>
        </is>
      </c>
      <c r="N89" s="21" t="n">
        <v>24</v>
      </c>
      <c r="O89" s="21" t="inlineStr">
        <is>
          <t>(360) 555-0564</t>
        </is>
      </c>
      <c r="P89" s="21" t="inlineStr">
        <is>
          <t>lisa_adams@quillayute.org</t>
        </is>
      </c>
      <c r="Q89" s="21" t="inlineStr">
        <is>
          <t>Bremerton</t>
        </is>
      </c>
      <c r="R89" s="21" t="inlineStr">
        <is>
          <t>WA</t>
        </is>
      </c>
      <c r="S89" s="21" t="inlineStr">
        <is>
          <t>98337</t>
        </is>
      </c>
      <c r="T89" s="28" t="n">
        <v>46006</v>
      </c>
      <c r="U89" s="21" t="n">
        <v>2026</v>
      </c>
      <c r="V89" s="21" t="inlineStr"/>
    </row>
    <row r="90">
      <c r="A90" s="17" t="inlineStr">
        <is>
          <t>WL-01085</t>
        </is>
      </c>
      <c r="B90" s="17" t="n">
        <v>85</v>
      </c>
      <c r="C90" s="17" t="inlineStr">
        <is>
          <t>Norton</t>
        </is>
      </c>
      <c r="D90" s="17" t="inlineStr">
        <is>
          <t>Jennifer</t>
        </is>
      </c>
      <c r="E90" s="17" t="inlineStr">
        <is>
          <t>TRUST</t>
        </is>
      </c>
      <c r="F90" s="17" t="inlineStr">
        <is>
          <t>Norton Charters Inc</t>
        </is>
      </c>
      <c r="G90" s="27" t="n">
        <v>44695</v>
      </c>
      <c r="H90" s="17" t="inlineStr">
        <is>
          <t>ACTIVE_WAITLIST</t>
        </is>
      </c>
      <c r="I90" s="17" t="inlineStr">
        <is>
          <t>SANDERLING SONG</t>
        </is>
      </c>
      <c r="J90" s="17" t="inlineStr">
        <is>
          <t>POWER_STERNDRIVE</t>
        </is>
      </c>
      <c r="K90" s="17" t="n">
        <v>48.8</v>
      </c>
      <c r="L90" s="17" t="n">
        <v>13.8</v>
      </c>
      <c r="M90" s="17" t="inlineStr">
        <is>
          <t>Ledgport</t>
        </is>
      </c>
      <c r="N90" s="17" t="n">
        <v>36</v>
      </c>
      <c r="O90" s="17" t="inlineStr">
        <is>
          <t>(360) 555-7316</t>
        </is>
      </c>
      <c r="P90" s="17" t="inlineStr">
        <is>
          <t>jennifer.norton@gmail.example.com</t>
        </is>
      </c>
      <c r="Q90" s="17" t="inlineStr">
        <is>
          <t>Port Angeles</t>
        </is>
      </c>
      <c r="R90" s="17" t="inlineStr">
        <is>
          <t>WA</t>
        </is>
      </c>
      <c r="S90" s="17" t="inlineStr">
        <is>
          <t>98362</t>
        </is>
      </c>
      <c r="T90" s="27" t="n">
        <v>46016</v>
      </c>
      <c r="U90" s="17" t="n">
        <v>2026</v>
      </c>
      <c r="V90" s="17" t="inlineStr"/>
    </row>
    <row r="91">
      <c r="A91" s="21" t="inlineStr">
        <is>
          <t>WL-01086</t>
        </is>
      </c>
      <c r="B91" s="21" t="n">
        <v>86</v>
      </c>
      <c r="C91" s="21" t="inlineStr">
        <is>
          <t>Frazier</t>
        </is>
      </c>
      <c r="D91" s="21" t="inlineStr">
        <is>
          <t>Lisa</t>
        </is>
      </c>
      <c r="E91" s="21" t="inlineStr">
        <is>
          <t>INDIVIDUAL</t>
        </is>
      </c>
      <c r="F91" s="21" t="inlineStr"/>
      <c r="G91" s="28" t="n">
        <v>44699</v>
      </c>
      <c r="H91" s="21" t="inlineStr">
        <is>
          <t>ACTIVE_WAITLIST</t>
        </is>
      </c>
      <c r="I91" s="21" t="inlineStr">
        <is>
          <t>OSPREY REACH</t>
        </is>
      </c>
      <c r="J91" s="21" t="inlineStr">
        <is>
          <t>POWER_INBOARD</t>
        </is>
      </c>
      <c r="K91" s="21" t="n">
        <v>46</v>
      </c>
      <c r="L91" s="21" t="n">
        <v>14.8</v>
      </c>
      <c r="M91" s="21" t="inlineStr">
        <is>
          <t>Vessbank</t>
        </is>
      </c>
      <c r="N91" s="21" t="n">
        <v>24</v>
      </c>
      <c r="O91" s="21" t="inlineStr">
        <is>
          <t>(360) 555-8334</t>
        </is>
      </c>
      <c r="P91" s="21" t="inlineStr">
        <is>
          <t>lisafrazier@gmail.example.com</t>
        </is>
      </c>
      <c r="Q91" s="21" t="inlineStr">
        <is>
          <t>Olympia</t>
        </is>
      </c>
      <c r="R91" s="21" t="inlineStr">
        <is>
          <t>WA</t>
        </is>
      </c>
      <c r="S91" s="21" t="inlineStr">
        <is>
          <t>98501</t>
        </is>
      </c>
      <c r="T91" s="28" t="n">
        <v>46004</v>
      </c>
      <c r="U91" s="21" t="n">
        <v>2026</v>
      </c>
      <c r="V91" s="21" t="inlineStr"/>
    </row>
    <row r="92">
      <c r="A92" s="17" t="inlineStr">
        <is>
          <t>WL-01087</t>
        </is>
      </c>
      <c r="B92" s="17" t="n">
        <v>87</v>
      </c>
      <c r="C92" s="17" t="inlineStr">
        <is>
          <t>Barker</t>
        </is>
      </c>
      <c r="D92" s="17" t="inlineStr">
        <is>
          <t>Cheryl</t>
        </is>
      </c>
      <c r="E92" s="17" t="inlineStr">
        <is>
          <t>PARTNERSHIP</t>
        </is>
      </c>
      <c r="F92" s="17" t="inlineStr">
        <is>
          <t>Barker Holdings LLC</t>
        </is>
      </c>
      <c r="G92" s="27" t="n">
        <v>44699</v>
      </c>
      <c r="H92" s="17" t="inlineStr">
        <is>
          <t>ACTIVE_WAITLIST</t>
        </is>
      </c>
      <c r="I92" s="17" t="inlineStr">
        <is>
          <t>SALISH VEER</t>
        </is>
      </c>
      <c r="J92" s="17" t="inlineStr">
        <is>
          <t>SAIL_MONO</t>
        </is>
      </c>
      <c r="K92" s="17" t="n">
        <v>48.5</v>
      </c>
      <c r="L92" s="17" t="n">
        <v>15.9</v>
      </c>
      <c r="M92" s="17" t="inlineStr">
        <is>
          <t>ANY</t>
        </is>
      </c>
      <c r="N92" s="17" t="n">
        <v>50</v>
      </c>
      <c r="O92" s="17" t="inlineStr">
        <is>
          <t>(541) 555-4131</t>
        </is>
      </c>
      <c r="P92" s="17" t="inlineStr">
        <is>
          <t>cheryl_barker@outlook.example.com</t>
        </is>
      </c>
      <c r="Q92" s="17" t="inlineStr">
        <is>
          <t>Newport</t>
        </is>
      </c>
      <c r="R92" s="17" t="inlineStr">
        <is>
          <t>OR</t>
        </is>
      </c>
      <c r="S92" s="17" t="inlineStr">
        <is>
          <t>97365</t>
        </is>
      </c>
      <c r="T92" s="27" t="n">
        <v>46016</v>
      </c>
      <c r="U92" s="17" t="n">
        <v>2026</v>
      </c>
      <c r="V92" s="17" t="inlineStr"/>
    </row>
    <row r="93">
      <c r="A93" s="21" t="inlineStr">
        <is>
          <t>WL-01088</t>
        </is>
      </c>
      <c r="B93" s="21" t="n">
        <v>88</v>
      </c>
      <c r="C93" s="21" t="inlineStr">
        <is>
          <t>Jacobson</t>
        </is>
      </c>
      <c r="D93" s="21" t="inlineStr">
        <is>
          <t>Connie</t>
        </is>
      </c>
      <c r="E93" s="21" t="inlineStr">
        <is>
          <t>COMMERCIAL</t>
        </is>
      </c>
      <c r="F93" s="21" t="inlineStr">
        <is>
          <t>Jacobson Marine LLC</t>
        </is>
      </c>
      <c r="G93" s="28" t="n">
        <v>44700</v>
      </c>
      <c r="H93" s="21" t="inlineStr">
        <is>
          <t>RETAINER</t>
        </is>
      </c>
      <c r="I93" s="21" t="inlineStr">
        <is>
          <t>GRAY QUEEN</t>
        </is>
      </c>
      <c r="J93" s="21" t="inlineStr">
        <is>
          <t>TRAWLER</t>
        </is>
      </c>
      <c r="K93" s="21" t="n">
        <v>47.7</v>
      </c>
      <c r="L93" s="21" t="n">
        <v>16.8</v>
      </c>
      <c r="M93" s="21" t="inlineStr">
        <is>
          <t>Vessbank</t>
        </is>
      </c>
      <c r="N93" s="21" t="n">
        <v>40</v>
      </c>
      <c r="O93" s="21" t="inlineStr">
        <is>
          <t>(541) 555-1163</t>
        </is>
      </c>
      <c r="P93" s="21" t="inlineStr">
        <is>
          <t>connie_jacobson@pugetpost.com</t>
        </is>
      </c>
      <c r="Q93" s="21" t="inlineStr">
        <is>
          <t>Coos Bay</t>
        </is>
      </c>
      <c r="R93" s="21" t="inlineStr">
        <is>
          <t>OR</t>
        </is>
      </c>
      <c r="S93" s="21" t="inlineStr">
        <is>
          <t>97420</t>
        </is>
      </c>
      <c r="T93" s="28" t="n">
        <v>46007</v>
      </c>
      <c r="U93" s="21" t="n">
        <v>2026</v>
      </c>
      <c r="V93" s="21" t="inlineStr"/>
    </row>
    <row r="94">
      <c r="A94" s="17" t="inlineStr">
        <is>
          <t>WL-01089</t>
        </is>
      </c>
      <c r="B94" s="17" t="n">
        <v>89</v>
      </c>
      <c r="C94" s="17" t="inlineStr">
        <is>
          <t>Holmes</t>
        </is>
      </c>
      <c r="D94" s="17" t="inlineStr">
        <is>
          <t>Erin</t>
        </is>
      </c>
      <c r="E94" s="17" t="inlineStr">
        <is>
          <t>INDIVIDUAL</t>
        </is>
      </c>
      <c r="F94" s="17" t="inlineStr"/>
      <c r="G94" s="27" t="n">
        <v>44700</v>
      </c>
      <c r="H94" s="17" t="inlineStr">
        <is>
          <t>ACTIVE_WAITLIST</t>
        </is>
      </c>
      <c r="I94" s="17" t="inlineStr">
        <is>
          <t>CORMORANT WIND</t>
        </is>
      </c>
      <c r="J94" s="17" t="inlineStr">
        <is>
          <t>CRUISER</t>
        </is>
      </c>
      <c r="K94" s="17" t="n">
        <v>54.3</v>
      </c>
      <c r="L94" s="17" t="n">
        <v>17.6</v>
      </c>
      <c r="M94" s="17" t="inlineStr">
        <is>
          <t>Salmonberry</t>
        </is>
      </c>
      <c r="N94" s="17" t="n">
        <v>40</v>
      </c>
      <c r="O94" s="17" t="inlineStr">
        <is>
          <t>(360) 555-8843</t>
        </is>
      </c>
      <c r="P94" s="17" t="inlineStr">
        <is>
          <t>erin.holmes@harbormail.net</t>
        </is>
      </c>
      <c r="Q94" s="17" t="inlineStr">
        <is>
          <t>Aberdeen</t>
        </is>
      </c>
      <c r="R94" s="17" t="inlineStr">
        <is>
          <t>WA</t>
        </is>
      </c>
      <c r="S94" s="17" t="inlineStr">
        <is>
          <t>98520</t>
        </is>
      </c>
      <c r="T94" s="27" t="n">
        <v>46018</v>
      </c>
      <c r="U94" s="17" t="n">
        <v>2026</v>
      </c>
      <c r="V94" s="17" t="inlineStr"/>
    </row>
    <row r="95">
      <c r="A95" s="21" t="inlineStr">
        <is>
          <t>WL-01090</t>
        </is>
      </c>
      <c r="B95" s="21" t="n">
        <v>90</v>
      </c>
      <c r="C95" s="21" t="inlineStr">
        <is>
          <t>Lucero</t>
        </is>
      </c>
      <c r="D95" s="21" t="inlineStr">
        <is>
          <t>Jessica</t>
        </is>
      </c>
      <c r="E95" s="21" t="inlineStr">
        <is>
          <t>INDIVIDUAL</t>
        </is>
      </c>
      <c r="F95" s="21" t="inlineStr"/>
      <c r="G95" s="28" t="n">
        <v>44701</v>
      </c>
      <c r="H95" s="21" t="inlineStr">
        <is>
          <t>RETAINER</t>
        </is>
      </c>
      <c r="I95" s="21" t="inlineStr">
        <is>
          <t>PINTAIL BAY</t>
        </is>
      </c>
      <c r="J95" s="21" t="inlineStr">
        <is>
          <t>CRUISER</t>
        </is>
      </c>
      <c r="K95" s="21" t="n">
        <v>29.3</v>
      </c>
      <c r="L95" s="21" t="n">
        <v>9.300000000000001</v>
      </c>
      <c r="M95" s="21" t="inlineStr">
        <is>
          <t>ANY</t>
        </is>
      </c>
      <c r="N95" s="21" t="n">
        <v>45</v>
      </c>
      <c r="O95" s="21" t="inlineStr">
        <is>
          <t>(503) 555-1292</t>
        </is>
      </c>
      <c r="P95" s="21" t="inlineStr">
        <is>
          <t>jessica.lucero@harbormail.net</t>
        </is>
      </c>
      <c r="Q95" s="21" t="inlineStr">
        <is>
          <t>Astoria</t>
        </is>
      </c>
      <c r="R95" s="21" t="inlineStr">
        <is>
          <t>OR</t>
        </is>
      </c>
      <c r="S95" s="21" t="inlineStr">
        <is>
          <t>97103</t>
        </is>
      </c>
      <c r="T95" s="28" t="n">
        <v>46001</v>
      </c>
      <c r="U95" s="21" t="n">
        <v>2026</v>
      </c>
      <c r="V95" s="21" t="inlineStr"/>
    </row>
    <row r="96">
      <c r="A96" s="17" t="inlineStr">
        <is>
          <t>WL-01091</t>
        </is>
      </c>
      <c r="B96" s="17" t="n">
        <v>91</v>
      </c>
      <c r="C96" s="17" t="inlineStr">
        <is>
          <t>Hess</t>
        </is>
      </c>
      <c r="D96" s="17" t="inlineStr">
        <is>
          <t>Lacey</t>
        </is>
      </c>
      <c r="E96" s="17" t="inlineStr">
        <is>
          <t>INDIVIDUAL</t>
        </is>
      </c>
      <c r="F96" s="17" t="inlineStr"/>
      <c r="G96" s="27" t="n">
        <v>44702</v>
      </c>
      <c r="H96" s="17" t="inlineStr">
        <is>
          <t>EXPIRED</t>
        </is>
      </c>
      <c r="I96" s="17" t="inlineStr">
        <is>
          <t>HERON ANN</t>
        </is>
      </c>
      <c r="J96" s="17" t="inlineStr">
        <is>
          <t>POWER_STERNDRIVE</t>
        </is>
      </c>
      <c r="K96" s="17" t="n">
        <v>59.3</v>
      </c>
      <c r="L96" s="17" t="n">
        <v>20.1</v>
      </c>
      <c r="M96" s="17" t="inlineStr">
        <is>
          <t>COVERED_ONLY</t>
        </is>
      </c>
      <c r="N96" s="17" t="n">
        <v>50</v>
      </c>
      <c r="O96" s="17" t="inlineStr">
        <is>
          <t>(360) 555-5302</t>
        </is>
      </c>
      <c r="P96" s="17" t="inlineStr">
        <is>
          <t>laceyhess@quillayute.org</t>
        </is>
      </c>
      <c r="Q96" s="17" t="inlineStr">
        <is>
          <t>Port Angeles</t>
        </is>
      </c>
      <c r="R96" s="17" t="inlineStr">
        <is>
          <t>WA</t>
        </is>
      </c>
      <c r="S96" s="17" t="inlineStr">
        <is>
          <t>98362</t>
        </is>
      </c>
      <c r="T96" s="17" t="inlineStr"/>
      <c r="U96" s="17" t="n">
        <v>2024</v>
      </c>
      <c r="V96" s="17" t="inlineStr"/>
    </row>
    <row r="97">
      <c r="A97" s="21" t="inlineStr">
        <is>
          <t>WL-01092</t>
        </is>
      </c>
      <c r="B97" s="21" t="n">
        <v>92</v>
      </c>
      <c r="C97" s="21" t="inlineStr">
        <is>
          <t>Heath</t>
        </is>
      </c>
      <c r="D97" s="21" t="inlineStr">
        <is>
          <t>Ethan</t>
        </is>
      </c>
      <c r="E97" s="21" t="inlineStr">
        <is>
          <t>TRUST</t>
        </is>
      </c>
      <c r="F97" s="21" t="inlineStr">
        <is>
          <t>Heath Holdings LLC</t>
        </is>
      </c>
      <c r="G97" s="28" t="n">
        <v>44703</v>
      </c>
      <c r="H97" s="21" t="inlineStr">
        <is>
          <t>ACTIVE_WAITLIST</t>
        </is>
      </c>
      <c r="I97" s="21" t="inlineStr">
        <is>
          <t>PETREL SONG</t>
        </is>
      </c>
      <c r="J97" s="21" t="inlineStr">
        <is>
          <t>SPORTFISH</t>
        </is>
      </c>
      <c r="K97" s="21" t="n">
        <v>34.6</v>
      </c>
      <c r="L97" s="21" t="n">
        <v>10</v>
      </c>
      <c r="M97" s="21" t="inlineStr">
        <is>
          <t>ANY</t>
        </is>
      </c>
      <c r="N97" s="21" t="n">
        <v>24</v>
      </c>
      <c r="O97" s="21" t="inlineStr">
        <is>
          <t>(360) 555-8236</t>
        </is>
      </c>
      <c r="P97" s="21" t="inlineStr">
        <is>
          <t>ethan.heath@pugetpost.com</t>
        </is>
      </c>
      <c r="Q97" s="21" t="inlineStr">
        <is>
          <t>Bremerton</t>
        </is>
      </c>
      <c r="R97" s="21" t="inlineStr">
        <is>
          <t>WA</t>
        </is>
      </c>
      <c r="S97" s="21" t="inlineStr">
        <is>
          <t>98337</t>
        </is>
      </c>
      <c r="T97" s="28" t="n">
        <v>46010</v>
      </c>
      <c r="U97" s="21" t="n">
        <v>2026</v>
      </c>
      <c r="V97" s="21" t="inlineStr"/>
    </row>
    <row r="98">
      <c r="A98" s="17" t="inlineStr">
        <is>
          <t>WL-01093</t>
        </is>
      </c>
      <c r="B98" s="17" t="n">
        <v>93</v>
      </c>
      <c r="C98" s="17" t="inlineStr">
        <is>
          <t>Garcia</t>
        </is>
      </c>
      <c r="D98" s="17" t="inlineStr">
        <is>
          <t>John</t>
        </is>
      </c>
      <c r="E98" s="17" t="inlineStr">
        <is>
          <t>JOINT</t>
        </is>
      </c>
      <c r="F98" s="17" t="inlineStr"/>
      <c r="G98" s="27" t="n">
        <v>44703</v>
      </c>
      <c r="H98" s="17" t="inlineStr">
        <is>
          <t>ACTIVE_WAITLIST</t>
        </is>
      </c>
      <c r="I98" s="17" t="inlineStr">
        <is>
          <t>KESTREL LINE</t>
        </is>
      </c>
      <c r="J98" s="17" t="inlineStr">
        <is>
          <t>SAIL_MONO</t>
        </is>
      </c>
      <c r="K98" s="17" t="n">
        <v>34.1</v>
      </c>
      <c r="L98" s="17" t="n">
        <v>10.1</v>
      </c>
      <c r="M98" s="17" t="inlineStr">
        <is>
          <t>ANY</t>
        </is>
      </c>
      <c r="N98" s="17" t="n">
        <v>45</v>
      </c>
      <c r="O98" s="17" t="inlineStr">
        <is>
          <t>(360) 555-7561</t>
        </is>
      </c>
      <c r="P98" s="17" t="inlineStr">
        <is>
          <t>john.garcia@quillayute.org</t>
        </is>
      </c>
      <c r="Q98" s="17" t="inlineStr">
        <is>
          <t>Bremerton</t>
        </is>
      </c>
      <c r="R98" s="17" t="inlineStr">
        <is>
          <t>WA</t>
        </is>
      </c>
      <c r="S98" s="17" t="inlineStr">
        <is>
          <t>98337</t>
        </is>
      </c>
      <c r="T98" s="27" t="n">
        <v>46011</v>
      </c>
      <c r="U98" s="17" t="n">
        <v>2026</v>
      </c>
      <c r="V98" s="17" t="inlineStr"/>
    </row>
    <row r="99">
      <c r="A99" s="21" t="inlineStr">
        <is>
          <t>WL-01094</t>
        </is>
      </c>
      <c r="B99" s="21" t="n">
        <v>94</v>
      </c>
      <c r="C99" s="21" t="inlineStr">
        <is>
          <t>Jenkins</t>
        </is>
      </c>
      <c r="D99" s="21" t="inlineStr">
        <is>
          <t>Denise</t>
        </is>
      </c>
      <c r="E99" s="21" t="inlineStr">
        <is>
          <t>INDIVIDUAL</t>
        </is>
      </c>
      <c r="F99" s="21" t="inlineStr"/>
      <c r="G99" s="28" t="n">
        <v>44703</v>
      </c>
      <c r="H99" s="21" t="inlineStr">
        <is>
          <t>ACTIVE_WAITLIST</t>
        </is>
      </c>
      <c r="I99" s="21" t="inlineStr">
        <is>
          <t>HALIBUT BAY</t>
        </is>
      </c>
      <c r="J99" s="21" t="inlineStr">
        <is>
          <t>CRUISER</t>
        </is>
      </c>
      <c r="K99" s="21" t="n">
        <v>29.4</v>
      </c>
      <c r="L99" s="21" t="n">
        <v>10.4</v>
      </c>
      <c r="M99" s="21" t="inlineStr">
        <is>
          <t>COVERED_ONLY</t>
        </is>
      </c>
      <c r="N99" s="21" t="n">
        <v>40</v>
      </c>
      <c r="O99" s="21" t="inlineStr">
        <is>
          <t>(253) 555-9989</t>
        </is>
      </c>
      <c r="P99" s="21" t="inlineStr">
        <is>
          <t>denise.jenkins@harbormail.net</t>
        </is>
      </c>
      <c r="Q99" s="21" t="inlineStr">
        <is>
          <t>Tacoma</t>
        </is>
      </c>
      <c r="R99" s="21" t="inlineStr">
        <is>
          <t>WA</t>
        </is>
      </c>
      <c r="S99" s="21" t="inlineStr">
        <is>
          <t>98402</t>
        </is>
      </c>
      <c r="T99" s="28" t="n">
        <v>45992</v>
      </c>
      <c r="U99" s="21" t="n">
        <v>2026</v>
      </c>
      <c r="V99" s="21" t="inlineStr"/>
    </row>
    <row r="100">
      <c r="A100" s="17" t="inlineStr">
        <is>
          <t>WL-01095</t>
        </is>
      </c>
      <c r="B100" s="17" t="n">
        <v>95</v>
      </c>
      <c r="C100" s="17" t="inlineStr">
        <is>
          <t>Hughes</t>
        </is>
      </c>
      <c r="D100" s="17" t="inlineStr">
        <is>
          <t>Emily</t>
        </is>
      </c>
      <c r="E100" s="17" t="inlineStr">
        <is>
          <t>JOINT</t>
        </is>
      </c>
      <c r="F100" s="17" t="inlineStr"/>
      <c r="G100" s="27" t="n">
        <v>44707</v>
      </c>
      <c r="H100" s="17" t="inlineStr">
        <is>
          <t>EXPIRED</t>
        </is>
      </c>
      <c r="I100" s="17" t="inlineStr">
        <is>
          <t>SABLE WAKE</t>
        </is>
      </c>
      <c r="J100" s="17" t="inlineStr">
        <is>
          <t>SAIL_MULTI</t>
        </is>
      </c>
      <c r="K100" s="17" t="n">
        <v>38.3</v>
      </c>
      <c r="L100" s="17" t="n">
        <v>12</v>
      </c>
      <c r="M100" s="17" t="inlineStr">
        <is>
          <t>ANY</t>
        </is>
      </c>
      <c r="N100" s="17" t="n">
        <v>36</v>
      </c>
      <c r="O100" s="17" t="inlineStr">
        <is>
          <t>(360) 555-7869</t>
        </is>
      </c>
      <c r="P100" s="17" t="inlineStr">
        <is>
          <t>emilyhughes@salishnet.net</t>
        </is>
      </c>
      <c r="Q100" s="17" t="inlineStr">
        <is>
          <t>Port Angeles</t>
        </is>
      </c>
      <c r="R100" s="17" t="inlineStr">
        <is>
          <t>WA</t>
        </is>
      </c>
      <c r="S100" s="17" t="inlineStr">
        <is>
          <t>98362</t>
        </is>
      </c>
      <c r="T100" s="17" t="inlineStr"/>
      <c r="U100" s="17" t="n">
        <v>2023</v>
      </c>
      <c r="V100" s="17" t="inlineStr"/>
    </row>
    <row r="101">
      <c r="A101" s="21" t="inlineStr">
        <is>
          <t>WL-01096</t>
        </is>
      </c>
      <c r="B101" s="21" t="n">
        <v>96</v>
      </c>
      <c r="C101" s="21" t="inlineStr">
        <is>
          <t>Duarte</t>
        </is>
      </c>
      <c r="D101" s="21" t="inlineStr">
        <is>
          <t>Alexandria</t>
        </is>
      </c>
      <c r="E101" s="21" t="inlineStr">
        <is>
          <t>JOINT</t>
        </is>
      </c>
      <c r="F101" s="21" t="inlineStr"/>
      <c r="G101" s="28" t="n">
        <v>44707</v>
      </c>
      <c r="H101" s="21" t="inlineStr">
        <is>
          <t>ACTIVE_WAITLIST</t>
        </is>
      </c>
      <c r="I101" s="21" t="inlineStr">
        <is>
          <t>SEAL LIGHT</t>
        </is>
      </c>
      <c r="J101" s="21" t="inlineStr">
        <is>
          <t>ELECTRIC</t>
        </is>
      </c>
      <c r="K101" s="21" t="n">
        <v>23.2</v>
      </c>
      <c r="L101" s="21" t="n">
        <v>7.8</v>
      </c>
      <c r="M101" s="21" t="inlineStr">
        <is>
          <t>ANY</t>
        </is>
      </c>
      <c r="N101" s="21" t="n">
        <v>50</v>
      </c>
      <c r="O101" s="21" t="inlineStr">
        <is>
          <t>(360) 555-7810</t>
        </is>
      </c>
      <c r="P101" s="21" t="inlineStr">
        <is>
          <t>alexandria.duarte@harbormail.net</t>
        </is>
      </c>
      <c r="Q101" s="21" t="inlineStr">
        <is>
          <t>Bellingham</t>
        </is>
      </c>
      <c r="R101" s="21" t="inlineStr">
        <is>
          <t>WA</t>
        </is>
      </c>
      <c r="S101" s="21" t="inlineStr">
        <is>
          <t>98225</t>
        </is>
      </c>
      <c r="T101" s="28" t="n">
        <v>45996</v>
      </c>
      <c r="U101" s="21" t="n">
        <v>2026</v>
      </c>
      <c r="V101" s="21" t="inlineStr"/>
    </row>
    <row r="102">
      <c r="A102" s="17" t="inlineStr">
        <is>
          <t>WL-01097</t>
        </is>
      </c>
      <c r="B102" s="17" t="n">
        <v>97</v>
      </c>
      <c r="C102" s="17" t="inlineStr">
        <is>
          <t>Walters</t>
        </is>
      </c>
      <c r="D102" s="17" t="inlineStr">
        <is>
          <t>Alexis</t>
        </is>
      </c>
      <c r="E102" s="17" t="inlineStr">
        <is>
          <t>JOINT</t>
        </is>
      </c>
      <c r="F102" s="17" t="inlineStr"/>
      <c r="G102" s="27" t="n">
        <v>44707</v>
      </c>
      <c r="H102" s="17" t="inlineStr">
        <is>
          <t>ACTIVE_WAITLIST</t>
        </is>
      </c>
      <c r="I102" s="17" t="inlineStr">
        <is>
          <t>BRANT MIST</t>
        </is>
      </c>
      <c r="J102" s="17" t="inlineStr">
        <is>
          <t>HOUSEBOAT</t>
        </is>
      </c>
      <c r="K102" s="17" t="n">
        <v>19.1</v>
      </c>
      <c r="L102" s="17" t="n">
        <v>6.2</v>
      </c>
      <c r="M102" s="17" t="inlineStr">
        <is>
          <t>OPEN_ONLY</t>
        </is>
      </c>
      <c r="N102" s="17" t="n">
        <v>28</v>
      </c>
      <c r="O102" s="17" t="inlineStr">
        <is>
          <t>(360) 555-0837</t>
        </is>
      </c>
      <c r="P102" s="17" t="inlineStr">
        <is>
          <t>alexiswalters@salishnet.net</t>
        </is>
      </c>
      <c r="Q102" s="17" t="inlineStr">
        <is>
          <t>Olympia</t>
        </is>
      </c>
      <c r="R102" s="17" t="inlineStr">
        <is>
          <t>WA</t>
        </is>
      </c>
      <c r="S102" s="17" t="inlineStr">
        <is>
          <t>98501</t>
        </is>
      </c>
      <c r="T102" s="27" t="n">
        <v>46010</v>
      </c>
      <c r="U102" s="17" t="n">
        <v>2026</v>
      </c>
      <c r="V102" s="17" t="inlineStr"/>
    </row>
    <row r="103">
      <c r="A103" s="21" t="inlineStr">
        <is>
          <t>WL-01098</t>
        </is>
      </c>
      <c r="B103" s="21" t="n">
        <v>98</v>
      </c>
      <c r="C103" s="21" t="inlineStr">
        <is>
          <t>Ayers</t>
        </is>
      </c>
      <c r="D103" s="21" t="inlineStr">
        <is>
          <t>Matthew</t>
        </is>
      </c>
      <c r="E103" s="21" t="inlineStr">
        <is>
          <t>COMMERCIAL</t>
        </is>
      </c>
      <c r="F103" s="21" t="inlineStr">
        <is>
          <t>Ayers Marine LLC</t>
        </is>
      </c>
      <c r="G103" s="28" t="n">
        <v>44708</v>
      </c>
      <c r="H103" s="21" t="inlineStr">
        <is>
          <t>RETAINER</t>
        </is>
      </c>
      <c r="I103" s="21" t="inlineStr">
        <is>
          <t>GRAY ROCK</t>
        </is>
      </c>
      <c r="J103" s="21" t="inlineStr">
        <is>
          <t>POWER_OUTBOARD</t>
        </is>
      </c>
      <c r="K103" s="21" t="n">
        <v>43.8</v>
      </c>
      <c r="L103" s="21" t="n">
        <v>12.7</v>
      </c>
      <c r="M103" s="21" t="inlineStr">
        <is>
          <t>OPEN_ONLY</t>
        </is>
      </c>
      <c r="N103" s="21" t="n">
        <v>45</v>
      </c>
      <c r="O103" s="21" t="inlineStr">
        <is>
          <t>(360) 555-8384</t>
        </is>
      </c>
      <c r="P103" s="21" t="inlineStr">
        <is>
          <t>matthew_ayers@quillayute.org</t>
        </is>
      </c>
      <c r="Q103" s="21" t="inlineStr">
        <is>
          <t>Chaldale</t>
        </is>
      </c>
      <c r="R103" s="21" t="inlineStr">
        <is>
          <t>WA</t>
        </is>
      </c>
      <c r="S103" s="21" t="inlineStr">
        <is>
          <t>98554</t>
        </is>
      </c>
      <c r="T103" s="28" t="n">
        <v>46005</v>
      </c>
      <c r="U103" s="21" t="n">
        <v>2026</v>
      </c>
      <c r="V103" s="21" t="inlineStr"/>
    </row>
    <row r="104">
      <c r="A104" s="17" t="inlineStr">
        <is>
          <t>WL-01099</t>
        </is>
      </c>
      <c r="B104" s="17" t="n">
        <v>99</v>
      </c>
      <c r="C104" s="17" t="inlineStr">
        <is>
          <t>Cooper</t>
        </is>
      </c>
      <c r="D104" s="17" t="inlineStr">
        <is>
          <t>Joseph</t>
        </is>
      </c>
      <c r="E104" s="17" t="inlineStr">
        <is>
          <t>NONPROFIT</t>
        </is>
      </c>
      <c r="F104" s="17" t="inlineStr">
        <is>
          <t>Cooper Holdings LLC</t>
        </is>
      </c>
      <c r="G104" s="27" t="n">
        <v>44711</v>
      </c>
      <c r="H104" s="17" t="inlineStr">
        <is>
          <t>ACTIVE_WAITLIST</t>
        </is>
      </c>
      <c r="I104" s="17" t="inlineStr">
        <is>
          <t>PETREL MIST</t>
        </is>
      </c>
      <c r="J104" s="17" t="inlineStr">
        <is>
          <t>POWER_STERNDRIVE</t>
        </is>
      </c>
      <c r="K104" s="17" t="n">
        <v>37.8</v>
      </c>
      <c r="L104" s="17" t="n">
        <v>10.8</v>
      </c>
      <c r="M104" s="17" t="inlineStr">
        <is>
          <t>ANY</t>
        </is>
      </c>
      <c r="N104" s="17" t="n">
        <v>36</v>
      </c>
      <c r="O104" s="17" t="inlineStr">
        <is>
          <t>(253) 555-4783</t>
        </is>
      </c>
      <c r="P104" s="17" t="inlineStr">
        <is>
          <t>joseph.cooper@outlook.example.com</t>
        </is>
      </c>
      <c r="Q104" s="17" t="inlineStr">
        <is>
          <t>Tacoma</t>
        </is>
      </c>
      <c r="R104" s="17" t="inlineStr">
        <is>
          <t>WA</t>
        </is>
      </c>
      <c r="S104" s="17" t="inlineStr">
        <is>
          <t>98402</t>
        </is>
      </c>
      <c r="T104" s="27" t="n">
        <v>46018</v>
      </c>
      <c r="U104" s="17" t="n">
        <v>2026</v>
      </c>
      <c r="V104" s="17" t="inlineStr"/>
    </row>
    <row r="105">
      <c r="A105" s="21" t="inlineStr">
        <is>
          <t>WL-01100</t>
        </is>
      </c>
      <c r="B105" s="21" t="n">
        <v>100</v>
      </c>
      <c r="C105" s="21" t="inlineStr">
        <is>
          <t>Arnold</t>
        </is>
      </c>
      <c r="D105" s="21" t="inlineStr">
        <is>
          <t>Christopher</t>
        </is>
      </c>
      <c r="E105" s="21" t="inlineStr">
        <is>
          <t>LLC</t>
        </is>
      </c>
      <c r="F105" s="21" t="inlineStr">
        <is>
          <t>Arnold Charters Inc</t>
        </is>
      </c>
      <c r="G105" s="28" t="n">
        <v>44711</v>
      </c>
      <c r="H105" s="21" t="inlineStr">
        <is>
          <t>ACTIVE_WAITLIST</t>
        </is>
      </c>
      <c r="I105" s="21" t="inlineStr">
        <is>
          <t>POINT RUNNER</t>
        </is>
      </c>
      <c r="J105" s="21" t="inlineStr">
        <is>
          <t>SAIL_MONO</t>
        </is>
      </c>
      <c r="K105" s="21" t="n">
        <v>43.6</v>
      </c>
      <c r="L105" s="21" t="n">
        <v>12.8</v>
      </c>
      <c r="M105" s="21" t="inlineStr">
        <is>
          <t>ANY</t>
        </is>
      </c>
      <c r="N105" s="21" t="n">
        <v>32</v>
      </c>
      <c r="O105" s="21" t="inlineStr">
        <is>
          <t>(206) 555-6730</t>
        </is>
      </c>
      <c r="P105" s="21" t="inlineStr">
        <is>
          <t>christopher_arnold@quillayute.org</t>
        </is>
      </c>
      <c r="Q105" s="21" t="inlineStr">
        <is>
          <t>Seattle</t>
        </is>
      </c>
      <c r="R105" s="21" t="inlineStr">
        <is>
          <t>WA</t>
        </is>
      </c>
      <c r="S105" s="21" t="inlineStr">
        <is>
          <t>98101</t>
        </is>
      </c>
      <c r="T105" s="28" t="n">
        <v>46011</v>
      </c>
      <c r="U105" s="21" t="n">
        <v>2026</v>
      </c>
      <c r="V105" s="21" t="inlineStr"/>
    </row>
    <row r="106">
      <c r="A106" s="17" t="inlineStr">
        <is>
          <t>WL-01101</t>
        </is>
      </c>
      <c r="B106" s="17" t="n">
        <v>101</v>
      </c>
      <c r="C106" s="17" t="inlineStr">
        <is>
          <t>Strong</t>
        </is>
      </c>
      <c r="D106" s="17" t="inlineStr">
        <is>
          <t>Caitlin</t>
        </is>
      </c>
      <c r="E106" s="17" t="inlineStr">
        <is>
          <t>JOINT</t>
        </is>
      </c>
      <c r="F106" s="17" t="inlineStr"/>
      <c r="G106" s="27" t="n">
        <v>44712</v>
      </c>
      <c r="H106" s="17" t="inlineStr">
        <is>
          <t>ACTIVE_WAITLIST</t>
        </is>
      </c>
      <c r="I106" s="17" t="inlineStr">
        <is>
          <t>HERON SHORE</t>
        </is>
      </c>
      <c r="J106" s="17" t="inlineStr">
        <is>
          <t>SPORTFISH</t>
        </is>
      </c>
      <c r="K106" s="17" t="n">
        <v>38.4</v>
      </c>
      <c r="L106" s="17" t="n">
        <v>11.2</v>
      </c>
      <c r="M106" s="17" t="inlineStr">
        <is>
          <t>ANY</t>
        </is>
      </c>
      <c r="N106" s="17" t="n">
        <v>45</v>
      </c>
      <c r="O106" s="17" t="inlineStr">
        <is>
          <t>(503) 555-1700</t>
        </is>
      </c>
      <c r="P106" s="17" t="inlineStr">
        <is>
          <t>caitlin_strong@gmail.example.com</t>
        </is>
      </c>
      <c r="Q106" s="17" t="inlineStr">
        <is>
          <t>Astoria</t>
        </is>
      </c>
      <c r="R106" s="17" t="inlineStr">
        <is>
          <t>OR</t>
        </is>
      </c>
      <c r="S106" s="17" t="inlineStr">
        <is>
          <t>97103</t>
        </is>
      </c>
      <c r="T106" s="27" t="n">
        <v>45992</v>
      </c>
      <c r="U106" s="17" t="n">
        <v>2026</v>
      </c>
      <c r="V106" s="17" t="inlineStr"/>
    </row>
    <row r="107">
      <c r="A107" s="21" t="inlineStr">
        <is>
          <t>WL-01102</t>
        </is>
      </c>
      <c r="B107" s="21" t="n">
        <v>102</v>
      </c>
      <c r="C107" s="21" t="inlineStr">
        <is>
          <t>Mcmahon</t>
        </is>
      </c>
      <c r="D107" s="21" t="inlineStr">
        <is>
          <t>Patrick</t>
        </is>
      </c>
      <c r="E107" s="21" t="inlineStr">
        <is>
          <t>NONPROFIT</t>
        </is>
      </c>
      <c r="F107" s="21" t="inlineStr">
        <is>
          <t>Mcmahon Charters Inc</t>
        </is>
      </c>
      <c r="G107" s="28" t="n">
        <v>44712</v>
      </c>
      <c r="H107" s="21" t="inlineStr">
        <is>
          <t>ACTIVE_WAITLIST</t>
        </is>
      </c>
      <c r="I107" s="21" t="inlineStr">
        <is>
          <t>GRAY LINE</t>
        </is>
      </c>
      <c r="J107" s="21" t="inlineStr">
        <is>
          <t>SAIL_MONO</t>
        </is>
      </c>
      <c r="K107" s="21" t="n">
        <v>42.5</v>
      </c>
      <c r="L107" s="21" t="n">
        <v>14.7</v>
      </c>
      <c r="M107" s="21" t="inlineStr">
        <is>
          <t>Vessbank</t>
        </is>
      </c>
      <c r="N107" s="21" t="n">
        <v>40</v>
      </c>
      <c r="O107" s="21" t="inlineStr">
        <is>
          <t>(253) 555-7938</t>
        </is>
      </c>
      <c r="P107" s="21" t="inlineStr">
        <is>
          <t>patrick_mcmahon@quillayute.org</t>
        </is>
      </c>
      <c r="Q107" s="21" t="inlineStr">
        <is>
          <t>Tacoma</t>
        </is>
      </c>
      <c r="R107" s="21" t="inlineStr">
        <is>
          <t>WA</t>
        </is>
      </c>
      <c r="S107" s="21" t="inlineStr">
        <is>
          <t>98402</t>
        </is>
      </c>
      <c r="T107" s="28" t="n">
        <v>46000</v>
      </c>
      <c r="U107" s="21" t="n">
        <v>2026</v>
      </c>
      <c r="V107" s="21" t="inlineStr"/>
    </row>
    <row r="108">
      <c r="A108" s="17" t="inlineStr">
        <is>
          <t>WL-01103</t>
        </is>
      </c>
      <c r="B108" s="17" t="n">
        <v>103</v>
      </c>
      <c r="C108" s="17" t="inlineStr">
        <is>
          <t>Phillips</t>
        </is>
      </c>
      <c r="D108" s="17" t="inlineStr">
        <is>
          <t>David</t>
        </is>
      </c>
      <c r="E108" s="17" t="inlineStr">
        <is>
          <t>PARTNERSHIP</t>
        </is>
      </c>
      <c r="F108" s="17" t="inlineStr">
        <is>
          <t>Phillips Ventures LLC</t>
        </is>
      </c>
      <c r="G108" s="27" t="n">
        <v>44713</v>
      </c>
      <c r="H108" s="17" t="inlineStr">
        <is>
          <t>ACTIVE_WAITLIST</t>
        </is>
      </c>
      <c r="I108" s="17" t="inlineStr">
        <is>
          <t>TIDE QUEEN</t>
        </is>
      </c>
      <c r="J108" s="17" t="inlineStr">
        <is>
          <t>CRUISER</t>
        </is>
      </c>
      <c r="K108" s="17" t="n">
        <v>33.5</v>
      </c>
      <c r="L108" s="17" t="n">
        <v>11.1</v>
      </c>
      <c r="M108" s="17" t="inlineStr">
        <is>
          <t>ANY</t>
        </is>
      </c>
      <c r="N108" s="17" t="n">
        <v>50</v>
      </c>
      <c r="O108" s="17" t="inlineStr">
        <is>
          <t>(541) 555-7180</t>
        </is>
      </c>
      <c r="P108" s="17" t="inlineStr"/>
      <c r="Q108" s="17" t="inlineStr">
        <is>
          <t>Newport</t>
        </is>
      </c>
      <c r="R108" s="17" t="inlineStr">
        <is>
          <t>OR</t>
        </is>
      </c>
      <c r="S108" s="17" t="inlineStr">
        <is>
          <t>97365</t>
        </is>
      </c>
      <c r="T108" s="27" t="n">
        <v>46014</v>
      </c>
      <c r="U108" s="17" t="n">
        <v>2026</v>
      </c>
      <c r="V108" s="17" t="inlineStr"/>
    </row>
    <row r="109">
      <c r="A109" s="21" t="inlineStr">
        <is>
          <t>WL-01104</t>
        </is>
      </c>
      <c r="B109" s="21" t="n">
        <v>104</v>
      </c>
      <c r="C109" s="21" t="inlineStr">
        <is>
          <t>Moore</t>
        </is>
      </c>
      <c r="D109" s="21" t="inlineStr">
        <is>
          <t>Jennifer</t>
        </is>
      </c>
      <c r="E109" s="21" t="inlineStr">
        <is>
          <t>INDIVIDUAL</t>
        </is>
      </c>
      <c r="F109" s="21" t="inlineStr"/>
      <c r="G109" s="28" t="n">
        <v>44713</v>
      </c>
      <c r="H109" s="21" t="inlineStr">
        <is>
          <t>ACTIVE_WAITLIST</t>
        </is>
      </c>
      <c r="I109" s="21" t="inlineStr">
        <is>
          <t>OTTER LIGHT</t>
        </is>
      </c>
      <c r="J109" s="21" t="inlineStr">
        <is>
          <t>COMMERCIAL_FISH</t>
        </is>
      </c>
      <c r="K109" s="21" t="n">
        <v>46.1</v>
      </c>
      <c r="L109" s="21" t="n">
        <v>14.7</v>
      </c>
      <c r="M109" s="21" t="inlineStr">
        <is>
          <t>COVERED_ONLY</t>
        </is>
      </c>
      <c r="N109" s="21" t="n">
        <v>50</v>
      </c>
      <c r="O109" s="21" t="inlineStr">
        <is>
          <t>(360) 555-4392</t>
        </is>
      </c>
      <c r="P109" s="21" t="inlineStr">
        <is>
          <t>jennifer.moore@quillayute.org</t>
        </is>
      </c>
      <c r="Q109" s="21" t="inlineStr">
        <is>
          <t>Aberdeen</t>
        </is>
      </c>
      <c r="R109" s="21" t="inlineStr">
        <is>
          <t>WA</t>
        </is>
      </c>
      <c r="S109" s="21" t="inlineStr">
        <is>
          <t>98520</t>
        </is>
      </c>
      <c r="T109" s="28" t="n">
        <v>46019</v>
      </c>
      <c r="U109" s="21" t="n">
        <v>2026</v>
      </c>
      <c r="V109" s="21" t="inlineStr"/>
    </row>
    <row r="110">
      <c r="A110" s="17" t="inlineStr">
        <is>
          <t>WL-01105</t>
        </is>
      </c>
      <c r="B110" s="17" t="n">
        <v>105</v>
      </c>
      <c r="C110" s="17" t="inlineStr">
        <is>
          <t>Brock</t>
        </is>
      </c>
      <c r="D110" s="17" t="inlineStr">
        <is>
          <t>Erik</t>
        </is>
      </c>
      <c r="E110" s="17" t="inlineStr">
        <is>
          <t>TRUST</t>
        </is>
      </c>
      <c r="F110" s="17" t="inlineStr">
        <is>
          <t>Brock Marine LLC</t>
        </is>
      </c>
      <c r="G110" s="27" t="n">
        <v>44713</v>
      </c>
      <c r="H110" s="17" t="inlineStr">
        <is>
          <t>ACTIVE_WAITLIST</t>
        </is>
      </c>
      <c r="I110" s="17" t="inlineStr">
        <is>
          <t>SEAL WAKE</t>
        </is>
      </c>
      <c r="J110" s="17" t="inlineStr">
        <is>
          <t>SAIL_MONO</t>
        </is>
      </c>
      <c r="K110" s="17" t="n">
        <v>36.5</v>
      </c>
      <c r="L110" s="17" t="n">
        <v>10.3</v>
      </c>
      <c r="M110" s="17" t="inlineStr">
        <is>
          <t>COVERED_ONLY</t>
        </is>
      </c>
      <c r="N110" s="17" t="n">
        <v>32</v>
      </c>
      <c r="O110" s="17" t="inlineStr">
        <is>
          <t>(360) 555-8408</t>
        </is>
      </c>
      <c r="P110" s="17" t="inlineStr">
        <is>
          <t>erik.brock@pugetpost.com</t>
        </is>
      </c>
      <c r="Q110" s="17" t="inlineStr">
        <is>
          <t>Aberdeen</t>
        </is>
      </c>
      <c r="R110" s="17" t="inlineStr">
        <is>
          <t>WA</t>
        </is>
      </c>
      <c r="S110" s="17" t="inlineStr">
        <is>
          <t>98520</t>
        </is>
      </c>
      <c r="T110" s="27" t="n">
        <v>46010</v>
      </c>
      <c r="U110" s="17" t="n">
        <v>2026</v>
      </c>
      <c r="V110" s="17" t="inlineStr"/>
    </row>
    <row r="111">
      <c r="A111" s="21" t="inlineStr">
        <is>
          <t>WL-01106</t>
        </is>
      </c>
      <c r="B111" s="21" t="n">
        <v>106</v>
      </c>
      <c r="C111" s="21" t="inlineStr">
        <is>
          <t>Perez</t>
        </is>
      </c>
      <c r="D111" s="21" t="inlineStr">
        <is>
          <t>Michael</t>
        </is>
      </c>
      <c r="E111" s="21" t="inlineStr">
        <is>
          <t>NONPROFIT</t>
        </is>
      </c>
      <c r="F111" s="21" t="inlineStr">
        <is>
          <t>Perez Holdings LLC</t>
        </is>
      </c>
      <c r="G111" s="28" t="n">
        <v>44714</v>
      </c>
      <c r="H111" s="21" t="inlineStr">
        <is>
          <t>ACTIVE_WAITLIST</t>
        </is>
      </c>
      <c r="I111" s="21" t="inlineStr">
        <is>
          <t>ANCHOR QUEEN</t>
        </is>
      </c>
      <c r="J111" s="21" t="inlineStr">
        <is>
          <t>SAIL_MONO</t>
        </is>
      </c>
      <c r="K111" s="21" t="n">
        <v>37.7</v>
      </c>
      <c r="L111" s="21" t="n">
        <v>12.3</v>
      </c>
      <c r="M111" s="21" t="inlineStr">
        <is>
          <t>Eastwey</t>
        </is>
      </c>
      <c r="N111" s="21" t="n">
        <v>24</v>
      </c>
      <c r="O111" s="21" t="inlineStr">
        <is>
          <t>(360) 555-7265</t>
        </is>
      </c>
      <c r="P111" s="21" t="inlineStr">
        <is>
          <t>michaelperez@pugetpost.com</t>
        </is>
      </c>
      <c r="Q111" s="21" t="inlineStr">
        <is>
          <t>Aberdeen</t>
        </is>
      </c>
      <c r="R111" s="21" t="inlineStr">
        <is>
          <t>WA</t>
        </is>
      </c>
      <c r="S111" s="21" t="inlineStr">
        <is>
          <t>98520</t>
        </is>
      </c>
      <c r="T111" s="28" t="n">
        <v>46007</v>
      </c>
      <c r="U111" s="21" t="n">
        <v>2026</v>
      </c>
      <c r="V111" s="21" t="inlineStr"/>
    </row>
    <row r="112">
      <c r="A112" s="17" t="inlineStr">
        <is>
          <t>WL-01107</t>
        </is>
      </c>
      <c r="B112" s="17" t="n">
        <v>107</v>
      </c>
      <c r="C112" s="17" t="inlineStr">
        <is>
          <t>Gonzalez</t>
        </is>
      </c>
      <c r="D112" s="17" t="inlineStr">
        <is>
          <t>Dean</t>
        </is>
      </c>
      <c r="E112" s="17" t="inlineStr">
        <is>
          <t>JOINT</t>
        </is>
      </c>
      <c r="F112" s="17" t="inlineStr"/>
      <c r="G112" s="27" t="n">
        <v>44715</v>
      </c>
      <c r="H112" s="17" t="inlineStr">
        <is>
          <t>ACTIVE_WAITLIST</t>
        </is>
      </c>
      <c r="I112" s="17" t="inlineStr">
        <is>
          <t>TIDE WAKE</t>
        </is>
      </c>
      <c r="J112" s="17" t="inlineStr">
        <is>
          <t>CRUISER</t>
        </is>
      </c>
      <c r="K112" s="17" t="n">
        <v>18.7</v>
      </c>
      <c r="L112" s="17" t="n">
        <v>5.6</v>
      </c>
      <c r="M112" s="17" t="inlineStr">
        <is>
          <t>ANY</t>
        </is>
      </c>
      <c r="N112" s="17" t="n">
        <v>36</v>
      </c>
      <c r="O112" s="17" t="inlineStr">
        <is>
          <t>(206) 555-5149</t>
        </is>
      </c>
      <c r="P112" s="17" t="inlineStr">
        <is>
          <t>dean.gonzalez@quillayute.org</t>
        </is>
      </c>
      <c r="Q112" s="17" t="inlineStr">
        <is>
          <t>Seattle</t>
        </is>
      </c>
      <c r="R112" s="17" t="inlineStr">
        <is>
          <t>WA</t>
        </is>
      </c>
      <c r="S112" s="17" t="inlineStr">
        <is>
          <t>98101</t>
        </is>
      </c>
      <c r="T112" s="27" t="n">
        <v>46017</v>
      </c>
      <c r="U112" s="17" t="n">
        <v>2026</v>
      </c>
      <c r="V112" s="17" t="inlineStr"/>
    </row>
    <row r="113">
      <c r="A113" s="21" t="inlineStr">
        <is>
          <t>WL-01108</t>
        </is>
      </c>
      <c r="B113" s="21" t="n">
        <v>108</v>
      </c>
      <c r="C113" s="21" t="inlineStr">
        <is>
          <t>Thomas</t>
        </is>
      </c>
      <c r="D113" s="21" t="inlineStr">
        <is>
          <t>Evelyn</t>
        </is>
      </c>
      <c r="E113" s="21" t="inlineStr">
        <is>
          <t>PARTNERSHIP</t>
        </is>
      </c>
      <c r="F113" s="21" t="inlineStr">
        <is>
          <t>Thomas Holdings LLC</t>
        </is>
      </c>
      <c r="G113" s="28" t="n">
        <v>44715</v>
      </c>
      <c r="H113" s="21" t="inlineStr">
        <is>
          <t>ACTIVE_WAITLIST</t>
        </is>
      </c>
      <c r="I113" s="21" t="inlineStr">
        <is>
          <t>OTTER MOON</t>
        </is>
      </c>
      <c r="J113" s="21" t="inlineStr">
        <is>
          <t>POWER_INBOARD</t>
        </is>
      </c>
      <c r="K113" s="21" t="n">
        <v>36.7</v>
      </c>
      <c r="L113" s="21" t="n">
        <v>10.9</v>
      </c>
      <c r="M113" s="21" t="inlineStr">
        <is>
          <t>Vessbank</t>
        </is>
      </c>
      <c r="N113" s="21" t="n">
        <v>32</v>
      </c>
      <c r="O113" s="21" t="inlineStr">
        <is>
          <t>(541) 555-6345</t>
        </is>
      </c>
      <c r="P113" s="21" t="inlineStr">
        <is>
          <t>evelyn.thomas@salishnet.net</t>
        </is>
      </c>
      <c r="Q113" s="21" t="inlineStr">
        <is>
          <t>Newport</t>
        </is>
      </c>
      <c r="R113" s="21" t="inlineStr">
        <is>
          <t>OR</t>
        </is>
      </c>
      <c r="S113" s="21" t="inlineStr">
        <is>
          <t>97365</t>
        </is>
      </c>
      <c r="T113" s="28" t="n">
        <v>46006</v>
      </c>
      <c r="U113" s="21" t="n">
        <v>2026</v>
      </c>
      <c r="V113" s="21" t="inlineStr"/>
    </row>
    <row r="114">
      <c r="A114" s="17" t="inlineStr">
        <is>
          <t>WL-01109</t>
        </is>
      </c>
      <c r="B114" s="17" t="n">
        <v>109</v>
      </c>
      <c r="C114" s="17" t="inlineStr">
        <is>
          <t>Sanchez</t>
        </is>
      </c>
      <c r="D114" s="17" t="inlineStr">
        <is>
          <t>Patrick</t>
        </is>
      </c>
      <c r="E114" s="17" t="inlineStr">
        <is>
          <t>INDIVIDUAL</t>
        </is>
      </c>
      <c r="F114" s="17" t="inlineStr"/>
      <c r="G114" s="27" t="n">
        <v>44717</v>
      </c>
      <c r="H114" s="17" t="inlineStr">
        <is>
          <t>ACTIVE_WAITLIST</t>
        </is>
      </c>
      <c r="I114" s="17" t="inlineStr">
        <is>
          <t>MURRE SOUND</t>
        </is>
      </c>
      <c r="J114" s="17" t="inlineStr">
        <is>
          <t>POWER_INBOARD</t>
        </is>
      </c>
      <c r="K114" s="17" t="n">
        <v>43.9</v>
      </c>
      <c r="L114" s="17" t="n">
        <v>14.5</v>
      </c>
      <c r="M114" s="17" t="inlineStr">
        <is>
          <t>Vessbank</t>
        </is>
      </c>
      <c r="N114" s="17" t="n">
        <v>24</v>
      </c>
      <c r="O114" s="17" t="inlineStr">
        <is>
          <t>(360) 555-6637</t>
        </is>
      </c>
      <c r="P114" s="17" t="inlineStr">
        <is>
          <t>patrick.sanchez@pugetpost.com</t>
        </is>
      </c>
      <c r="Q114" s="17" t="inlineStr">
        <is>
          <t>Longview</t>
        </is>
      </c>
      <c r="R114" s="17" t="inlineStr">
        <is>
          <t>WA</t>
        </is>
      </c>
      <c r="S114" s="17" t="inlineStr">
        <is>
          <t>98632</t>
        </is>
      </c>
      <c r="T114" s="27" t="n">
        <v>46019</v>
      </c>
      <c r="U114" s="17" t="n">
        <v>2026</v>
      </c>
      <c r="V114" s="17" t="inlineStr"/>
    </row>
    <row r="115">
      <c r="A115" s="21" t="inlineStr">
        <is>
          <t>WL-01110</t>
        </is>
      </c>
      <c r="B115" s="21" t="n">
        <v>110</v>
      </c>
      <c r="C115" s="21" t="inlineStr">
        <is>
          <t>Jones</t>
        </is>
      </c>
      <c r="D115" s="21" t="inlineStr">
        <is>
          <t>Ryan</t>
        </is>
      </c>
      <c r="E115" s="21" t="inlineStr">
        <is>
          <t>TRUST</t>
        </is>
      </c>
      <c r="F115" s="21" t="inlineStr">
        <is>
          <t>Jones Ventures LLC</t>
        </is>
      </c>
      <c r="G115" s="28" t="n">
        <v>44718</v>
      </c>
      <c r="H115" s="21" t="inlineStr">
        <is>
          <t>ACTIVE_WAITLIST</t>
        </is>
      </c>
      <c r="I115" s="21" t="inlineStr">
        <is>
          <t>HERON STAR</t>
        </is>
      </c>
      <c r="J115" s="21" t="inlineStr">
        <is>
          <t>SAIL_MONO</t>
        </is>
      </c>
      <c r="K115" s="21" t="n">
        <v>57.4</v>
      </c>
      <c r="L115" s="21" t="n">
        <v>19.7</v>
      </c>
      <c r="M115" s="21" t="inlineStr">
        <is>
          <t>Eastwey</t>
        </is>
      </c>
      <c r="N115" s="21" t="n">
        <v>45</v>
      </c>
      <c r="O115" s="21" t="inlineStr">
        <is>
          <t>(425) 555-0452</t>
        </is>
      </c>
      <c r="P115" s="21" t="inlineStr">
        <is>
          <t>ryan.jones@gmail.example.com</t>
        </is>
      </c>
      <c r="Q115" s="21" t="inlineStr">
        <is>
          <t>Everett</t>
        </is>
      </c>
      <c r="R115" s="21" t="inlineStr">
        <is>
          <t>WA</t>
        </is>
      </c>
      <c r="S115" s="21" t="inlineStr">
        <is>
          <t>98201</t>
        </is>
      </c>
      <c r="T115" s="28" t="n">
        <v>46005</v>
      </c>
      <c r="U115" s="21" t="n">
        <v>2026</v>
      </c>
      <c r="V115" s="21" t="inlineStr"/>
    </row>
    <row r="116">
      <c r="A116" s="17" t="inlineStr">
        <is>
          <t>WL-01111</t>
        </is>
      </c>
      <c r="B116" s="17" t="n">
        <v>111</v>
      </c>
      <c r="C116" s="17" t="inlineStr">
        <is>
          <t>Carey</t>
        </is>
      </c>
      <c r="D116" s="17" t="inlineStr">
        <is>
          <t>Monique</t>
        </is>
      </c>
      <c r="E116" s="17" t="inlineStr">
        <is>
          <t>INDIVIDUAL</t>
        </is>
      </c>
      <c r="F116" s="17" t="inlineStr"/>
      <c r="G116" s="27" t="n">
        <v>44719</v>
      </c>
      <c r="H116" s="17" t="inlineStr">
        <is>
          <t>ACTIVE_WAITLIST</t>
        </is>
      </c>
      <c r="I116" s="17" t="inlineStr">
        <is>
          <t>ANCHOR VEER</t>
        </is>
      </c>
      <c r="J116" s="17" t="inlineStr">
        <is>
          <t>POWER_OUTBOARD</t>
        </is>
      </c>
      <c r="K116" s="17" t="n">
        <v>20.2</v>
      </c>
      <c r="L116" s="17" t="n">
        <v>6.8</v>
      </c>
      <c r="M116" s="17" t="inlineStr">
        <is>
          <t>OPEN_ONLY</t>
        </is>
      </c>
      <c r="N116" s="17" t="n">
        <v>28</v>
      </c>
      <c r="O116" s="17" t="inlineStr">
        <is>
          <t>(541) 555-5652</t>
        </is>
      </c>
      <c r="P116" s="17" t="inlineStr">
        <is>
          <t>monique.carey@quillayute.org</t>
        </is>
      </c>
      <c r="Q116" s="17" t="inlineStr">
        <is>
          <t>Newport</t>
        </is>
      </c>
      <c r="R116" s="17" t="inlineStr">
        <is>
          <t>OR</t>
        </is>
      </c>
      <c r="S116" s="17" t="inlineStr">
        <is>
          <t>97365</t>
        </is>
      </c>
      <c r="T116" s="27" t="n">
        <v>46019</v>
      </c>
      <c r="U116" s="17" t="n">
        <v>2026</v>
      </c>
      <c r="V116" s="17" t="inlineStr"/>
    </row>
    <row r="117">
      <c r="A117" s="21" t="inlineStr">
        <is>
          <t>WL-01112</t>
        </is>
      </c>
      <c r="B117" s="21" t="n">
        <v>112</v>
      </c>
      <c r="C117" s="21" t="inlineStr">
        <is>
          <t>Russo</t>
        </is>
      </c>
      <c r="D117" s="21" t="inlineStr">
        <is>
          <t>Adam</t>
        </is>
      </c>
      <c r="E117" s="21" t="inlineStr">
        <is>
          <t>INDIVIDUAL</t>
        </is>
      </c>
      <c r="F117" s="21" t="inlineStr"/>
      <c r="G117" s="28" t="n">
        <v>44720</v>
      </c>
      <c r="H117" s="21" t="inlineStr">
        <is>
          <t>EXPIRED</t>
        </is>
      </c>
      <c r="I117" s="21" t="inlineStr">
        <is>
          <t>OTTER LINE</t>
        </is>
      </c>
      <c r="J117" s="21" t="inlineStr">
        <is>
          <t>TRAWLER</t>
        </is>
      </c>
      <c r="K117" s="21" t="n">
        <v>58.6</v>
      </c>
      <c r="L117" s="21" t="n">
        <v>17.3</v>
      </c>
      <c r="M117" s="21" t="inlineStr">
        <is>
          <t>Salmonberry</t>
        </is>
      </c>
      <c r="N117" s="21" t="n">
        <v>40</v>
      </c>
      <c r="O117" s="21" t="inlineStr">
        <is>
          <t>(360) 555-4034</t>
        </is>
      </c>
      <c r="P117" s="21" t="inlineStr">
        <is>
          <t>adam_russo@gmail.example.com</t>
        </is>
      </c>
      <c r="Q117" s="21" t="inlineStr">
        <is>
          <t>Longview</t>
        </is>
      </c>
      <c r="R117" s="21" t="inlineStr">
        <is>
          <t>WA</t>
        </is>
      </c>
      <c r="S117" s="21" t="inlineStr">
        <is>
          <t>98632</t>
        </is>
      </c>
      <c r="T117" s="21" t="inlineStr"/>
      <c r="U117" s="21" t="n">
        <v>2024</v>
      </c>
      <c r="V117" s="21" t="inlineStr"/>
    </row>
    <row r="118">
      <c r="A118" s="17" t="inlineStr">
        <is>
          <t>WL-01113</t>
        </is>
      </c>
      <c r="B118" s="17" t="n">
        <v>113</v>
      </c>
      <c r="C118" s="17" t="inlineStr">
        <is>
          <t>Lee</t>
        </is>
      </c>
      <c r="D118" s="17" t="inlineStr">
        <is>
          <t>Ronnie</t>
        </is>
      </c>
      <c r="E118" s="17" t="inlineStr">
        <is>
          <t>CORPORATION</t>
        </is>
      </c>
      <c r="F118" s="17" t="inlineStr">
        <is>
          <t>Lee Charters Inc</t>
        </is>
      </c>
      <c r="G118" s="27" t="n">
        <v>44720</v>
      </c>
      <c r="H118" s="17" t="inlineStr">
        <is>
          <t>ACTIVE_WAITLIST</t>
        </is>
      </c>
      <c r="I118" s="17" t="inlineStr">
        <is>
          <t>PETREL BAY</t>
        </is>
      </c>
      <c r="J118" s="17" t="inlineStr">
        <is>
          <t>SAIL_MONO</t>
        </is>
      </c>
      <c r="K118" s="17" t="n">
        <v>20.7</v>
      </c>
      <c r="L118" s="17" t="n">
        <v>6.5</v>
      </c>
      <c r="M118" s="17" t="inlineStr">
        <is>
          <t>ANY</t>
        </is>
      </c>
      <c r="N118" s="17" t="n">
        <v>45</v>
      </c>
      <c r="O118" s="17" t="inlineStr">
        <is>
          <t>(503) 555-9645</t>
        </is>
      </c>
      <c r="P118" s="17" t="inlineStr">
        <is>
          <t>ronnielee@gmail.example.com</t>
        </is>
      </c>
      <c r="Q118" s="17" t="inlineStr">
        <is>
          <t>Astoria</t>
        </is>
      </c>
      <c r="R118" s="17" t="inlineStr">
        <is>
          <t>OR</t>
        </is>
      </c>
      <c r="S118" s="17" t="inlineStr">
        <is>
          <t>97103</t>
        </is>
      </c>
      <c r="T118" s="27" t="n">
        <v>46011</v>
      </c>
      <c r="U118" s="17" t="n">
        <v>2026</v>
      </c>
      <c r="V118" s="17" t="inlineStr"/>
    </row>
    <row r="119">
      <c r="A119" s="21" t="inlineStr">
        <is>
          <t>WL-01114</t>
        </is>
      </c>
      <c r="B119" s="21" t="n">
        <v>114</v>
      </c>
      <c r="C119" s="21" t="inlineStr">
        <is>
          <t>Lambert</t>
        </is>
      </c>
      <c r="D119" s="21" t="inlineStr">
        <is>
          <t>Dustin</t>
        </is>
      </c>
      <c r="E119" s="21" t="inlineStr">
        <is>
          <t>TRUST</t>
        </is>
      </c>
      <c r="F119" s="21" t="inlineStr">
        <is>
          <t>Lambert Holdings LLC</t>
        </is>
      </c>
      <c r="G119" s="28" t="n">
        <v>44720</v>
      </c>
      <c r="H119" s="21" t="inlineStr">
        <is>
          <t>ACTIVE_WAITLIST</t>
        </is>
      </c>
      <c r="I119" s="21" t="inlineStr">
        <is>
          <t>KESTREL CREST</t>
        </is>
      </c>
      <c r="J119" s="21" t="inlineStr">
        <is>
          <t>SPORTFISH</t>
        </is>
      </c>
      <c r="K119" s="21" t="n">
        <v>46.5</v>
      </c>
      <c r="L119" s="21" t="n">
        <v>16.1</v>
      </c>
      <c r="M119" s="21" t="inlineStr">
        <is>
          <t>Gullwing</t>
        </is>
      </c>
      <c r="N119" s="21" t="n">
        <v>28</v>
      </c>
      <c r="O119" s="21" t="inlineStr">
        <is>
          <t>(360) 555-6751</t>
        </is>
      </c>
      <c r="P119" s="21" t="inlineStr"/>
      <c r="Q119" s="21" t="inlineStr">
        <is>
          <t>Olympia</t>
        </is>
      </c>
      <c r="R119" s="21" t="inlineStr">
        <is>
          <t>WA</t>
        </is>
      </c>
      <c r="S119" s="21" t="inlineStr">
        <is>
          <t>98501</t>
        </is>
      </c>
      <c r="T119" s="28" t="n">
        <v>46019</v>
      </c>
      <c r="U119" s="21" t="n">
        <v>2026</v>
      </c>
      <c r="V119" s="21" t="inlineStr"/>
    </row>
    <row r="120">
      <c r="A120" s="17" t="inlineStr">
        <is>
          <t>WL-01115</t>
        </is>
      </c>
      <c r="B120" s="17" t="n">
        <v>115</v>
      </c>
      <c r="C120" s="17" t="inlineStr">
        <is>
          <t>Hunt</t>
        </is>
      </c>
      <c r="D120" s="17" t="inlineStr">
        <is>
          <t>Nathan</t>
        </is>
      </c>
      <c r="E120" s="17" t="inlineStr">
        <is>
          <t>PARTNERSHIP</t>
        </is>
      </c>
      <c r="F120" s="17" t="inlineStr">
        <is>
          <t>Hunt Marine LLC</t>
        </is>
      </c>
      <c r="G120" s="27" t="n">
        <v>44720</v>
      </c>
      <c r="H120" s="17" t="inlineStr">
        <is>
          <t>ACTIVE_WAITLIST</t>
        </is>
      </c>
      <c r="I120" s="17" t="inlineStr">
        <is>
          <t>SEAL WEATHER</t>
        </is>
      </c>
      <c r="J120" s="17" t="inlineStr">
        <is>
          <t>SAIL_MONO</t>
        </is>
      </c>
      <c r="K120" s="17" t="n">
        <v>21.7</v>
      </c>
      <c r="L120" s="17" t="n">
        <v>7.7</v>
      </c>
      <c r="M120" s="17" t="inlineStr">
        <is>
          <t>Ledgport</t>
        </is>
      </c>
      <c r="N120" s="17" t="n">
        <v>24</v>
      </c>
      <c r="O120" s="17" t="inlineStr">
        <is>
          <t>(253) 555-1959</t>
        </is>
      </c>
      <c r="P120" s="17" t="inlineStr">
        <is>
          <t>nathanhunt@harbormail.net</t>
        </is>
      </c>
      <c r="Q120" s="17" t="inlineStr">
        <is>
          <t>Tacoma</t>
        </is>
      </c>
      <c r="R120" s="17" t="inlineStr">
        <is>
          <t>WA</t>
        </is>
      </c>
      <c r="S120" s="17" t="inlineStr">
        <is>
          <t>98402</t>
        </is>
      </c>
      <c r="T120" s="27" t="n">
        <v>46005</v>
      </c>
      <c r="U120" s="17" t="n">
        <v>2026</v>
      </c>
      <c r="V120" s="17" t="inlineStr"/>
    </row>
    <row r="121">
      <c r="A121" s="21" t="inlineStr">
        <is>
          <t>WL-01116</t>
        </is>
      </c>
      <c r="B121" s="21" t="n">
        <v>116</v>
      </c>
      <c r="C121" s="21" t="inlineStr">
        <is>
          <t>Neal</t>
        </is>
      </c>
      <c r="D121" s="21" t="inlineStr">
        <is>
          <t>Sean</t>
        </is>
      </c>
      <c r="E121" s="21" t="inlineStr">
        <is>
          <t>INDIVIDUAL</t>
        </is>
      </c>
      <c r="F121" s="21" t="inlineStr"/>
      <c r="G121" s="28" t="n">
        <v>44721</v>
      </c>
      <c r="H121" s="21" t="inlineStr">
        <is>
          <t>ACTIVE_WAITLIST</t>
        </is>
      </c>
      <c r="I121" s="21" t="inlineStr">
        <is>
          <t>COHO WEAHTER</t>
        </is>
      </c>
      <c r="J121" s="21" t="inlineStr">
        <is>
          <t>CRUISER</t>
        </is>
      </c>
      <c r="K121" s="21" t="n">
        <v>60.9</v>
      </c>
      <c r="L121" s="21" t="n">
        <v>21.1</v>
      </c>
      <c r="M121" s="21" t="inlineStr">
        <is>
          <t>ANY</t>
        </is>
      </c>
      <c r="N121" s="21" t="n">
        <v>36</v>
      </c>
      <c r="O121" s="21" t="inlineStr">
        <is>
          <t>(425) 555-6308</t>
        </is>
      </c>
      <c r="P121" s="21" t="inlineStr">
        <is>
          <t>sean.neal@outlook.example.com</t>
        </is>
      </c>
      <c r="Q121" s="21" t="inlineStr">
        <is>
          <t>Everett</t>
        </is>
      </c>
      <c r="R121" s="21" t="inlineStr">
        <is>
          <t>WA</t>
        </is>
      </c>
      <c r="S121" s="21" t="inlineStr">
        <is>
          <t>98201</t>
        </is>
      </c>
      <c r="T121" s="28" t="n">
        <v>46005</v>
      </c>
      <c r="U121" s="21" t="n">
        <v>2026</v>
      </c>
      <c r="V121" s="21" t="inlineStr"/>
    </row>
    <row r="122">
      <c r="A122" s="17" t="inlineStr">
        <is>
          <t>WL-01117</t>
        </is>
      </c>
      <c r="B122" s="17" t="n">
        <v>117</v>
      </c>
      <c r="C122" s="17" t="inlineStr">
        <is>
          <t>Taylor</t>
        </is>
      </c>
      <c r="D122" s="17" t="inlineStr">
        <is>
          <t>Sean</t>
        </is>
      </c>
      <c r="E122" s="17" t="inlineStr">
        <is>
          <t>CORPORATION</t>
        </is>
      </c>
      <c r="F122" s="17" t="inlineStr">
        <is>
          <t>Taylor Marine LLC</t>
        </is>
      </c>
      <c r="G122" s="27" t="n">
        <v>44723</v>
      </c>
      <c r="H122" s="17" t="inlineStr">
        <is>
          <t>EXPIRED</t>
        </is>
      </c>
      <c r="I122" s="17" t="inlineStr">
        <is>
          <t>HERON WAKE</t>
        </is>
      </c>
      <c r="J122" s="17" t="inlineStr">
        <is>
          <t>SPORTFISH</t>
        </is>
      </c>
      <c r="K122" s="17" t="n">
        <v>57.2</v>
      </c>
      <c r="L122" s="17" t="n">
        <v>16.7</v>
      </c>
      <c r="M122" s="17" t="inlineStr">
        <is>
          <t>COVERED_ONLY</t>
        </is>
      </c>
      <c r="N122" s="17" t="n">
        <v>28</v>
      </c>
      <c r="O122" s="17" t="inlineStr">
        <is>
          <t>(503) 555-6216</t>
        </is>
      </c>
      <c r="P122" s="17" t="inlineStr">
        <is>
          <t>sean.taylor@pugetpost.com</t>
        </is>
      </c>
      <c r="Q122" s="17" t="inlineStr">
        <is>
          <t>Portland</t>
        </is>
      </c>
      <c r="R122" s="17" t="inlineStr">
        <is>
          <t>OR</t>
        </is>
      </c>
      <c r="S122" s="17" t="inlineStr">
        <is>
          <t>97201</t>
        </is>
      </c>
      <c r="T122" s="17" t="inlineStr"/>
      <c r="U122" s="17" t="n">
        <v>2023</v>
      </c>
      <c r="V122" s="17" t="inlineStr"/>
    </row>
    <row r="123">
      <c r="A123" s="21" t="inlineStr">
        <is>
          <t>WL-01118</t>
        </is>
      </c>
      <c r="B123" s="21" t="n">
        <v>118</v>
      </c>
      <c r="C123" s="21" t="inlineStr">
        <is>
          <t>Benitez</t>
        </is>
      </c>
      <c r="D123" s="21" t="inlineStr">
        <is>
          <t>Kevin</t>
        </is>
      </c>
      <c r="E123" s="21" t="inlineStr">
        <is>
          <t>COMMERCIAL</t>
        </is>
      </c>
      <c r="F123" s="21" t="inlineStr">
        <is>
          <t>Benitez Ventures LLC</t>
        </is>
      </c>
      <c r="G123" s="28" t="n">
        <v>44727</v>
      </c>
      <c r="H123" s="21" t="inlineStr">
        <is>
          <t>RETAINER</t>
        </is>
      </c>
      <c r="I123" s="21" t="inlineStr">
        <is>
          <t>GRAY QUEEN</t>
        </is>
      </c>
      <c r="J123" s="21" t="inlineStr">
        <is>
          <t>SAIL_MONO</t>
        </is>
      </c>
      <c r="K123" s="21" t="n">
        <v>56.7</v>
      </c>
      <c r="L123" s="21" t="n">
        <v>19.2</v>
      </c>
      <c r="M123" s="21" t="inlineStr">
        <is>
          <t>OPEN_ONLY</t>
        </is>
      </c>
      <c r="N123" s="21" t="n">
        <v>36</v>
      </c>
      <c r="O123" s="21" t="inlineStr">
        <is>
          <t>(360) 555-2552</t>
        </is>
      </c>
      <c r="P123" s="21" t="inlineStr">
        <is>
          <t>kevinbenitez@outlook.example.com</t>
        </is>
      </c>
      <c r="Q123" s="21" t="inlineStr">
        <is>
          <t>Bellingham</t>
        </is>
      </c>
      <c r="R123" s="21" t="inlineStr">
        <is>
          <t>WA</t>
        </is>
      </c>
      <c r="S123" s="21" t="inlineStr">
        <is>
          <t>98225</t>
        </is>
      </c>
      <c r="T123" s="28" t="n">
        <v>46005</v>
      </c>
      <c r="U123" s="21" t="n">
        <v>2026</v>
      </c>
      <c r="V123" s="21" t="inlineStr"/>
    </row>
    <row r="124">
      <c r="A124" s="17" t="inlineStr">
        <is>
          <t>WL-01119</t>
        </is>
      </c>
      <c r="B124" s="17" t="n">
        <v>119</v>
      </c>
      <c r="C124" s="17" t="inlineStr">
        <is>
          <t>Kennedy</t>
        </is>
      </c>
      <c r="D124" s="17" t="inlineStr">
        <is>
          <t>Holly</t>
        </is>
      </c>
      <c r="E124" s="17" t="inlineStr">
        <is>
          <t>INDIVIDUAL</t>
        </is>
      </c>
      <c r="F124" s="17" t="inlineStr"/>
      <c r="G124" s="27" t="n">
        <v>44729</v>
      </c>
      <c r="H124" s="17" t="inlineStr">
        <is>
          <t>ACTIVE_WAITLIST</t>
        </is>
      </c>
      <c r="I124" s="17" t="inlineStr">
        <is>
          <t>POINT WIND</t>
        </is>
      </c>
      <c r="J124" s="17" t="inlineStr">
        <is>
          <t>POWER_INBOARD</t>
        </is>
      </c>
      <c r="K124" s="17" t="n">
        <v>40.5</v>
      </c>
      <c r="L124" s="17" t="n">
        <v>12.2</v>
      </c>
      <c r="M124" s="17" t="inlineStr">
        <is>
          <t>ANY</t>
        </is>
      </c>
      <c r="N124" s="17" t="n">
        <v>24</v>
      </c>
      <c r="O124" s="17" t="inlineStr">
        <is>
          <t>(541) 555-8120</t>
        </is>
      </c>
      <c r="P124" s="17" t="inlineStr">
        <is>
          <t>hollykennedy@gmail.example.com</t>
        </is>
      </c>
      <c r="Q124" s="17" t="inlineStr">
        <is>
          <t>Coos Bay</t>
        </is>
      </c>
      <c r="R124" s="17" t="inlineStr">
        <is>
          <t>OR</t>
        </is>
      </c>
      <c r="S124" s="17" t="inlineStr">
        <is>
          <t>97420</t>
        </is>
      </c>
      <c r="T124" s="27" t="n">
        <v>46007</v>
      </c>
      <c r="U124" s="17" t="n">
        <v>2026</v>
      </c>
      <c r="V124" s="17" t="inlineStr"/>
    </row>
    <row r="125">
      <c r="A125" s="21" t="inlineStr">
        <is>
          <t>WL-01120</t>
        </is>
      </c>
      <c r="B125" s="21" t="n">
        <v>120</v>
      </c>
      <c r="C125" s="21" t="inlineStr">
        <is>
          <t>Mitchell</t>
        </is>
      </c>
      <c r="D125" s="21" t="inlineStr">
        <is>
          <t>Amanda</t>
        </is>
      </c>
      <c r="E125" s="21" t="inlineStr">
        <is>
          <t>TRUST</t>
        </is>
      </c>
      <c r="F125" s="21" t="inlineStr">
        <is>
          <t>Mitchell Charters Inc</t>
        </is>
      </c>
      <c r="G125" s="28" t="n">
        <v>44730</v>
      </c>
      <c r="H125" s="21" t="inlineStr">
        <is>
          <t>ACTIVE_WAITLIST</t>
        </is>
      </c>
      <c r="I125" s="21" t="inlineStr">
        <is>
          <t>DRIFT REACH</t>
        </is>
      </c>
      <c r="J125" s="21" t="inlineStr">
        <is>
          <t>CRUISER</t>
        </is>
      </c>
      <c r="K125" s="21" t="n">
        <v>39.3</v>
      </c>
      <c r="L125" s="21" t="n">
        <v>13.8</v>
      </c>
      <c r="M125" s="21" t="inlineStr">
        <is>
          <t>Ledgport</t>
        </is>
      </c>
      <c r="N125" s="21" t="n">
        <v>36</v>
      </c>
      <c r="O125" s="21" t="inlineStr">
        <is>
          <t>(360) 555-9117</t>
        </is>
      </c>
      <c r="P125" s="21" t="inlineStr">
        <is>
          <t>amanda_mitchell@gmail.example.com</t>
        </is>
      </c>
      <c r="Q125" s="21" t="inlineStr">
        <is>
          <t>Olympia</t>
        </is>
      </c>
      <c r="R125" s="21" t="inlineStr">
        <is>
          <t>WA</t>
        </is>
      </c>
      <c r="S125" s="21" t="inlineStr">
        <is>
          <t>98501</t>
        </is>
      </c>
      <c r="T125" s="28" t="n">
        <v>45995</v>
      </c>
      <c r="U125" s="21" t="n">
        <v>2026</v>
      </c>
      <c r="V125" s="21" t="inlineStr"/>
    </row>
    <row r="126">
      <c r="A126" s="17" t="inlineStr">
        <is>
          <t>WL-01121</t>
        </is>
      </c>
      <c r="B126" s="17" t="n">
        <v>121</v>
      </c>
      <c r="C126" s="17" t="inlineStr">
        <is>
          <t>Martin</t>
        </is>
      </c>
      <c r="D126" s="17" t="inlineStr">
        <is>
          <t>Jamie</t>
        </is>
      </c>
      <c r="E126" s="17" t="inlineStr">
        <is>
          <t>CORPORATION</t>
        </is>
      </c>
      <c r="F126" s="17" t="inlineStr">
        <is>
          <t>Martin Marine LLC</t>
        </is>
      </c>
      <c r="G126" s="27" t="n">
        <v>44734</v>
      </c>
      <c r="H126" s="17" t="inlineStr">
        <is>
          <t>ACTIVE_WAITLIST</t>
        </is>
      </c>
      <c r="I126" s="17" t="inlineStr">
        <is>
          <t>SPINDRIFT SOUND</t>
        </is>
      </c>
      <c r="J126" s="17" t="inlineStr">
        <is>
          <t>SAIL_MONO</t>
        </is>
      </c>
      <c r="K126" s="17" t="n">
        <v>25.4</v>
      </c>
      <c r="L126" s="17" t="n">
        <v>8.1</v>
      </c>
      <c r="M126" s="17" t="inlineStr">
        <is>
          <t>ANY</t>
        </is>
      </c>
      <c r="N126" s="17" t="n">
        <v>36</v>
      </c>
      <c r="O126" s="17" t="inlineStr">
        <is>
          <t>(360) 555-5063</t>
        </is>
      </c>
      <c r="P126" s="17" t="inlineStr">
        <is>
          <t>jamie_martin@pugetpost.com</t>
        </is>
      </c>
      <c r="Q126" s="17" t="inlineStr">
        <is>
          <t>Aberdeen</t>
        </is>
      </c>
      <c r="R126" s="17" t="inlineStr">
        <is>
          <t>WA</t>
        </is>
      </c>
      <c r="S126" s="17" t="inlineStr">
        <is>
          <t>98520</t>
        </is>
      </c>
      <c r="T126" s="27" t="n">
        <v>46008</v>
      </c>
      <c r="U126" s="17" t="n">
        <v>2026</v>
      </c>
      <c r="V126" s="17" t="inlineStr"/>
    </row>
    <row r="127">
      <c r="A127" s="21" t="inlineStr">
        <is>
          <t>WL-01122</t>
        </is>
      </c>
      <c r="B127" s="21" t="n">
        <v>122</v>
      </c>
      <c r="C127" s="21" t="inlineStr">
        <is>
          <t>Carpenter</t>
        </is>
      </c>
      <c r="D127" s="21" t="inlineStr">
        <is>
          <t>Rachel</t>
        </is>
      </c>
      <c r="E127" s="21" t="inlineStr">
        <is>
          <t>LLC</t>
        </is>
      </c>
      <c r="F127" s="21" t="inlineStr">
        <is>
          <t>Carpenter Charters Inc</t>
        </is>
      </c>
      <c r="G127" s="28" t="n">
        <v>44735</v>
      </c>
      <c r="H127" s="21" t="inlineStr">
        <is>
          <t>ACTIVE_WAITLIST</t>
        </is>
      </c>
      <c r="I127" s="21" t="inlineStr">
        <is>
          <t>GRAY SOUND</t>
        </is>
      </c>
      <c r="J127" s="21" t="inlineStr">
        <is>
          <t>ELECTRIC</t>
        </is>
      </c>
      <c r="K127" s="21" t="n">
        <v>32.1</v>
      </c>
      <c r="L127" s="21" t="n">
        <v>9.800000000000001</v>
      </c>
      <c r="M127" s="21" t="inlineStr">
        <is>
          <t>COVERED_ONLY</t>
        </is>
      </c>
      <c r="N127" s="21" t="n">
        <v>36</v>
      </c>
      <c r="O127" s="21" t="inlineStr">
        <is>
          <t>(360) 555-3618</t>
        </is>
      </c>
      <c r="P127" s="21" t="inlineStr">
        <is>
          <t>rachelcarpenter@outlook.example.com</t>
        </is>
      </c>
      <c r="Q127" s="21" t="inlineStr">
        <is>
          <t>Bremerton</t>
        </is>
      </c>
      <c r="R127" s="21" t="inlineStr">
        <is>
          <t>WA</t>
        </is>
      </c>
      <c r="S127" s="21" t="inlineStr">
        <is>
          <t>98337</t>
        </is>
      </c>
      <c r="T127" s="28" t="n">
        <v>45992</v>
      </c>
      <c r="U127" s="21" t="n">
        <v>2026</v>
      </c>
      <c r="V127" s="21" t="inlineStr"/>
    </row>
    <row r="128">
      <c r="A128" s="17" t="inlineStr">
        <is>
          <t>WL-01123</t>
        </is>
      </c>
      <c r="B128" s="17" t="n">
        <v>123</v>
      </c>
      <c r="C128" s="17" t="inlineStr">
        <is>
          <t>Charles</t>
        </is>
      </c>
      <c r="D128" s="17" t="inlineStr">
        <is>
          <t>Melissa</t>
        </is>
      </c>
      <c r="E128" s="17" t="inlineStr">
        <is>
          <t>INDIVIDUAL</t>
        </is>
      </c>
      <c r="F128" s="17" t="inlineStr"/>
      <c r="G128" s="27" t="n">
        <v>44737</v>
      </c>
      <c r="H128" s="17" t="inlineStr">
        <is>
          <t>ACTIVE_WAITLIST</t>
        </is>
      </c>
      <c r="I128" s="17" t="inlineStr">
        <is>
          <t>KESTREL WIND</t>
        </is>
      </c>
      <c r="J128" s="17" t="inlineStr">
        <is>
          <t>SAIL_MONO</t>
        </is>
      </c>
      <c r="K128" s="17" t="n">
        <v>35.9</v>
      </c>
      <c r="L128" s="17" t="n">
        <v>10.8</v>
      </c>
      <c r="M128" s="17" t="inlineStr">
        <is>
          <t>COVERED_ONLY</t>
        </is>
      </c>
      <c r="N128" s="17" t="n">
        <v>32</v>
      </c>
      <c r="O128" s="17" t="inlineStr">
        <is>
          <t>(360) 555-0390</t>
        </is>
      </c>
      <c r="P128" s="17" t="inlineStr">
        <is>
          <t>melissa.charles@quillayute.org</t>
        </is>
      </c>
      <c r="Q128" s="17" t="inlineStr">
        <is>
          <t>Bellingham</t>
        </is>
      </c>
      <c r="R128" s="17" t="inlineStr">
        <is>
          <t>WA</t>
        </is>
      </c>
      <c r="S128" s="17" t="inlineStr">
        <is>
          <t>98225</t>
        </is>
      </c>
      <c r="T128" s="27" t="n">
        <v>45997</v>
      </c>
      <c r="U128" s="17" t="n">
        <v>2026</v>
      </c>
      <c r="V128" s="17" t="inlineStr"/>
    </row>
    <row r="129">
      <c r="A129" s="21" t="inlineStr">
        <is>
          <t>WL-01124</t>
        </is>
      </c>
      <c r="B129" s="21" t="n">
        <v>124</v>
      </c>
      <c r="C129" s="21" t="inlineStr">
        <is>
          <t>Roach</t>
        </is>
      </c>
      <c r="D129" s="21" t="inlineStr">
        <is>
          <t>Tara</t>
        </is>
      </c>
      <c r="E129" s="21" t="inlineStr">
        <is>
          <t>PARTNERSHIP</t>
        </is>
      </c>
      <c r="F129" s="21" t="inlineStr">
        <is>
          <t>Roach Marine LLC</t>
        </is>
      </c>
      <c r="G129" s="28" t="n">
        <v>44737</v>
      </c>
      <c r="H129" s="21" t="inlineStr">
        <is>
          <t>ACTIVE_WAITLIST</t>
        </is>
      </c>
      <c r="I129" s="21" t="inlineStr">
        <is>
          <t>COHO SOUND</t>
        </is>
      </c>
      <c r="J129" s="21" t="inlineStr">
        <is>
          <t>HOUSEBOAT</t>
        </is>
      </c>
      <c r="K129" s="21" t="n">
        <v>42.7</v>
      </c>
      <c r="L129" s="21" t="n">
        <v>12.7</v>
      </c>
      <c r="M129" s="21" t="inlineStr">
        <is>
          <t>Vessbank</t>
        </is>
      </c>
      <c r="N129" s="21" t="n">
        <v>36</v>
      </c>
      <c r="O129" s="21" t="inlineStr">
        <is>
          <t>(360) 555-2589</t>
        </is>
      </c>
      <c r="P129" s="21" t="inlineStr">
        <is>
          <t>tara_roach@gmail.example.com</t>
        </is>
      </c>
      <c r="Q129" s="21" t="inlineStr">
        <is>
          <t>Olympia</t>
        </is>
      </c>
      <c r="R129" s="21" t="inlineStr">
        <is>
          <t>WA</t>
        </is>
      </c>
      <c r="S129" s="21" t="inlineStr">
        <is>
          <t>98501</t>
        </is>
      </c>
      <c r="T129" s="28" t="n">
        <v>46012</v>
      </c>
      <c r="U129" s="21" t="n">
        <v>2026</v>
      </c>
      <c r="V129" s="21" t="inlineStr"/>
    </row>
    <row r="130">
      <c r="A130" s="17" t="inlineStr">
        <is>
          <t>WL-01125</t>
        </is>
      </c>
      <c r="B130" s="17" t="n">
        <v>125</v>
      </c>
      <c r="C130" s="17" t="inlineStr">
        <is>
          <t>Baker</t>
        </is>
      </c>
      <c r="D130" s="17" t="inlineStr">
        <is>
          <t>Brandi</t>
        </is>
      </c>
      <c r="E130" s="17" t="inlineStr">
        <is>
          <t>INDIVIDUAL</t>
        </is>
      </c>
      <c r="F130" s="17" t="inlineStr"/>
      <c r="G130" s="27" t="n">
        <v>44738</v>
      </c>
      <c r="H130" s="17" t="inlineStr">
        <is>
          <t>ACTIVE_WAITLIST</t>
        </is>
      </c>
      <c r="I130" s="17" t="inlineStr">
        <is>
          <t>SPINDRIFT ROSE</t>
        </is>
      </c>
      <c r="J130" s="17" t="inlineStr">
        <is>
          <t>ELECTRIC</t>
        </is>
      </c>
      <c r="K130" s="17" t="n">
        <v>37.9</v>
      </c>
      <c r="L130" s="17" t="n">
        <v>11.6</v>
      </c>
      <c r="M130" s="17" t="inlineStr">
        <is>
          <t>ANY</t>
        </is>
      </c>
      <c r="N130" s="17" t="n">
        <v>40</v>
      </c>
      <c r="O130" s="17" t="inlineStr">
        <is>
          <t>(253) 555-6765</t>
        </is>
      </c>
      <c r="P130" s="17" t="inlineStr">
        <is>
          <t>brandi_baker@salishnet.net</t>
        </is>
      </c>
      <c r="Q130" s="17" t="inlineStr">
        <is>
          <t>Tacoma</t>
        </is>
      </c>
      <c r="R130" s="17" t="inlineStr">
        <is>
          <t>WA</t>
        </is>
      </c>
      <c r="S130" s="17" t="inlineStr">
        <is>
          <t>98402</t>
        </is>
      </c>
      <c r="T130" s="27" t="n">
        <v>45995</v>
      </c>
      <c r="U130" s="17" t="n">
        <v>2026</v>
      </c>
      <c r="V130" s="17" t="inlineStr"/>
    </row>
    <row r="131">
      <c r="A131" s="21" t="inlineStr">
        <is>
          <t>WL-01126</t>
        </is>
      </c>
      <c r="B131" s="21" t="n">
        <v>126</v>
      </c>
      <c r="C131" s="21" t="inlineStr">
        <is>
          <t>Hernandez</t>
        </is>
      </c>
      <c r="D131" s="21" t="inlineStr">
        <is>
          <t>Jo</t>
        </is>
      </c>
      <c r="E131" s="21" t="inlineStr">
        <is>
          <t>INDIVIDUAL</t>
        </is>
      </c>
      <c r="F131" s="21" t="inlineStr"/>
      <c r="G131" s="28" t="n">
        <v>44738</v>
      </c>
      <c r="H131" s="21" t="inlineStr">
        <is>
          <t>ACTIVE_WAITLIST</t>
        </is>
      </c>
      <c r="I131" s="21" t="inlineStr">
        <is>
          <t>SABLE WEATHER</t>
        </is>
      </c>
      <c r="J131" s="21" t="inlineStr">
        <is>
          <t>POWER_INBOARD</t>
        </is>
      </c>
      <c r="K131" s="21" t="n">
        <v>44.8</v>
      </c>
      <c r="L131" s="21" t="n">
        <v>14.5</v>
      </c>
      <c r="M131" s="21" t="inlineStr">
        <is>
          <t>Eastwey</t>
        </is>
      </c>
      <c r="N131" s="21" t="n">
        <v>24</v>
      </c>
      <c r="O131" s="21" t="inlineStr">
        <is>
          <t>(360) 555-2876</t>
        </is>
      </c>
      <c r="P131" s="21" t="inlineStr">
        <is>
          <t>johernandez@gmail.example.com</t>
        </is>
      </c>
      <c r="Q131" s="21" t="inlineStr">
        <is>
          <t>Longview</t>
        </is>
      </c>
      <c r="R131" s="21" t="inlineStr">
        <is>
          <t>WA</t>
        </is>
      </c>
      <c r="S131" s="21" t="inlineStr">
        <is>
          <t>98632</t>
        </is>
      </c>
      <c r="T131" s="28" t="n">
        <v>46011</v>
      </c>
      <c r="U131" s="21" t="n">
        <v>2026</v>
      </c>
      <c r="V131" s="21" t="inlineStr"/>
    </row>
    <row r="132">
      <c r="A132" s="17" t="inlineStr">
        <is>
          <t>WL-01127</t>
        </is>
      </c>
      <c r="B132" s="17" t="n">
        <v>127</v>
      </c>
      <c r="C132" s="17" t="inlineStr">
        <is>
          <t>Hawkins</t>
        </is>
      </c>
      <c r="D132" s="17" t="inlineStr">
        <is>
          <t>Thomas</t>
        </is>
      </c>
      <c r="E132" s="17" t="inlineStr">
        <is>
          <t>INDIVIDUAL</t>
        </is>
      </c>
      <c r="F132" s="17" t="inlineStr"/>
      <c r="G132" s="27" t="n">
        <v>44738</v>
      </c>
      <c r="H132" s="17" t="inlineStr">
        <is>
          <t>ACTIVE_WAITLIST</t>
        </is>
      </c>
      <c r="I132" s="17" t="inlineStr">
        <is>
          <t>SALISH ROSE</t>
        </is>
      </c>
      <c r="J132" s="17" t="inlineStr">
        <is>
          <t>HOUSEBOAT</t>
        </is>
      </c>
      <c r="K132" s="17" t="n">
        <v>49.6</v>
      </c>
      <c r="L132" s="17" t="n">
        <v>16.5</v>
      </c>
      <c r="M132" s="17" t="inlineStr">
        <is>
          <t>COVERED_ONLY</t>
        </is>
      </c>
      <c r="N132" s="17" t="n">
        <v>45</v>
      </c>
      <c r="O132" s="17" t="inlineStr">
        <is>
          <t>(503) 555-6606</t>
        </is>
      </c>
      <c r="P132" s="17" t="inlineStr">
        <is>
          <t>thomas.hawkins@pugetpost.com</t>
        </is>
      </c>
      <c r="Q132" s="17" t="inlineStr">
        <is>
          <t>Portland</t>
        </is>
      </c>
      <c r="R132" s="17" t="inlineStr">
        <is>
          <t>OR</t>
        </is>
      </c>
      <c r="S132" s="17" t="inlineStr">
        <is>
          <t>97201</t>
        </is>
      </c>
      <c r="T132" s="27" t="n">
        <v>46010</v>
      </c>
      <c r="U132" s="17" t="n">
        <v>2026</v>
      </c>
      <c r="V132" s="17" t="inlineStr"/>
    </row>
    <row r="133">
      <c r="A133" s="21" t="inlineStr">
        <is>
          <t>WL-01128</t>
        </is>
      </c>
      <c r="B133" s="21" t="n">
        <v>128</v>
      </c>
      <c r="C133" s="21" t="inlineStr">
        <is>
          <t>Smith</t>
        </is>
      </c>
      <c r="D133" s="21" t="inlineStr">
        <is>
          <t>Angela</t>
        </is>
      </c>
      <c r="E133" s="21" t="inlineStr">
        <is>
          <t>NONPROFIT</t>
        </is>
      </c>
      <c r="F133" s="21" t="inlineStr">
        <is>
          <t>Smith Charters Inc</t>
        </is>
      </c>
      <c r="G133" s="28" t="n">
        <v>44739</v>
      </c>
      <c r="H133" s="21" t="inlineStr">
        <is>
          <t>ACTIVE_WAITLIST</t>
        </is>
      </c>
      <c r="I133" s="21" t="inlineStr">
        <is>
          <t>TIDE HARBOR</t>
        </is>
      </c>
      <c r="J133" s="21" t="inlineStr">
        <is>
          <t>SAIL_MONO</t>
        </is>
      </c>
      <c r="K133" s="21" t="n">
        <v>18.9</v>
      </c>
      <c r="L133" s="21" t="n">
        <v>6</v>
      </c>
      <c r="M133" s="21" t="inlineStr">
        <is>
          <t>ANY</t>
        </is>
      </c>
      <c r="N133" s="21" t="n">
        <v>45</v>
      </c>
      <c r="O133" s="21" t="inlineStr">
        <is>
          <t>(541) 555-2191</t>
        </is>
      </c>
      <c r="P133" s="21" t="inlineStr">
        <is>
          <t>angela_smith@harbormail.net</t>
        </is>
      </c>
      <c r="Q133" s="21" t="inlineStr">
        <is>
          <t>Newport</t>
        </is>
      </c>
      <c r="R133" s="21" t="inlineStr">
        <is>
          <t>OR</t>
        </is>
      </c>
      <c r="S133" s="21" t="inlineStr">
        <is>
          <t>97365</t>
        </is>
      </c>
      <c r="T133" s="28" t="n">
        <v>46004</v>
      </c>
      <c r="U133" s="21" t="n">
        <v>2026</v>
      </c>
      <c r="V133" s="21" t="inlineStr"/>
    </row>
    <row r="134">
      <c r="A134" s="17" t="inlineStr">
        <is>
          <t>WL-01129</t>
        </is>
      </c>
      <c r="B134" s="17" t="n">
        <v>129</v>
      </c>
      <c r="C134" s="17" t="inlineStr">
        <is>
          <t>Thompson</t>
        </is>
      </c>
      <c r="D134" s="17" t="inlineStr">
        <is>
          <t>Alexander</t>
        </is>
      </c>
      <c r="E134" s="17" t="inlineStr">
        <is>
          <t>TRUST</t>
        </is>
      </c>
      <c r="F134" s="17" t="inlineStr">
        <is>
          <t>Thompson Holdings LLC</t>
        </is>
      </c>
      <c r="G134" s="27" t="n">
        <v>44741</v>
      </c>
      <c r="H134" s="17" t="inlineStr">
        <is>
          <t>ACTIVE_WAITLIST</t>
        </is>
      </c>
      <c r="I134" s="17" t="inlineStr">
        <is>
          <t>KESTREL WEATHER</t>
        </is>
      </c>
      <c r="J134" s="17" t="inlineStr">
        <is>
          <t>POWER_OUTBOARD</t>
        </is>
      </c>
      <c r="K134" s="17" t="n">
        <v>27.8</v>
      </c>
      <c r="L134" s="17" t="n">
        <v>8.300000000000001</v>
      </c>
      <c r="M134" s="17" t="inlineStr">
        <is>
          <t>COVERED_ONLY</t>
        </is>
      </c>
      <c r="N134" s="17" t="n">
        <v>36</v>
      </c>
      <c r="O134" s="17" t="inlineStr">
        <is>
          <t>(360) 555-6749</t>
        </is>
      </c>
      <c r="P134" s="17" t="inlineStr">
        <is>
          <t>alexander.thompson@pugetpost.com</t>
        </is>
      </c>
      <c r="Q134" s="17" t="inlineStr">
        <is>
          <t>Bremerton</t>
        </is>
      </c>
      <c r="R134" s="17" t="inlineStr">
        <is>
          <t>WA</t>
        </is>
      </c>
      <c r="S134" s="17" t="inlineStr">
        <is>
          <t>98337</t>
        </is>
      </c>
      <c r="T134" s="27" t="n">
        <v>46004</v>
      </c>
      <c r="U134" s="17" t="n">
        <v>2026</v>
      </c>
      <c r="V134" s="17" t="inlineStr"/>
    </row>
    <row r="135">
      <c r="A135" s="21" t="inlineStr">
        <is>
          <t>WL-01130</t>
        </is>
      </c>
      <c r="B135" s="21" t="n">
        <v>130</v>
      </c>
      <c r="C135" s="21" t="inlineStr">
        <is>
          <t>Davis</t>
        </is>
      </c>
      <c r="D135" s="21" t="inlineStr">
        <is>
          <t>Thomas</t>
        </is>
      </c>
      <c r="E135" s="21" t="inlineStr">
        <is>
          <t>COMMERCIAL</t>
        </is>
      </c>
      <c r="F135" s="21" t="inlineStr">
        <is>
          <t>Davis Ventures LLC</t>
        </is>
      </c>
      <c r="G135" s="28" t="n">
        <v>44741</v>
      </c>
      <c r="H135" s="21" t="inlineStr">
        <is>
          <t>ACTIVE_WAITLIST</t>
        </is>
      </c>
      <c r="I135" s="21" t="inlineStr">
        <is>
          <t>CORMORANT GLIDE</t>
        </is>
      </c>
      <c r="J135" s="21" t="inlineStr">
        <is>
          <t>SAIL_MONO</t>
        </is>
      </c>
      <c r="K135" s="21" t="n">
        <v>31.2</v>
      </c>
      <c r="L135" s="21" t="n">
        <v>10.1</v>
      </c>
      <c r="M135" s="21" t="inlineStr">
        <is>
          <t>Ledgport</t>
        </is>
      </c>
      <c r="N135" s="21" t="n">
        <v>28</v>
      </c>
      <c r="O135" s="21" t="inlineStr">
        <is>
          <t>(253) 555-5861</t>
        </is>
      </c>
      <c r="P135" s="21" t="inlineStr">
        <is>
          <t>thomas.davis@harbormail.net</t>
        </is>
      </c>
      <c r="Q135" s="21" t="inlineStr">
        <is>
          <t>Tacoma</t>
        </is>
      </c>
      <c r="R135" s="21" t="inlineStr">
        <is>
          <t>WA</t>
        </is>
      </c>
      <c r="S135" s="21" t="inlineStr">
        <is>
          <t>98402</t>
        </is>
      </c>
      <c r="T135" s="28" t="n">
        <v>46016</v>
      </c>
      <c r="U135" s="21" t="n">
        <v>2026</v>
      </c>
      <c r="V135" s="21" t="inlineStr"/>
    </row>
    <row r="136">
      <c r="A136" s="17" t="inlineStr">
        <is>
          <t>WL-01131</t>
        </is>
      </c>
      <c r="B136" s="17" t="n">
        <v>131</v>
      </c>
      <c r="C136" s="17" t="inlineStr">
        <is>
          <t>Nelson</t>
        </is>
      </c>
      <c r="D136" s="17" t="inlineStr">
        <is>
          <t>Anne</t>
        </is>
      </c>
      <c r="E136" s="17" t="inlineStr">
        <is>
          <t>INDIVIDUAL</t>
        </is>
      </c>
      <c r="F136" s="17" t="inlineStr"/>
      <c r="G136" s="27" t="n">
        <v>44742</v>
      </c>
      <c r="H136" s="17" t="inlineStr">
        <is>
          <t>ACTIVE_WAITLIST</t>
        </is>
      </c>
      <c r="I136" s="17" t="inlineStr">
        <is>
          <t>GRAY RUNNER</t>
        </is>
      </c>
      <c r="J136" s="17" t="inlineStr">
        <is>
          <t>CRUISER</t>
        </is>
      </c>
      <c r="K136" s="17" t="n">
        <v>55.6</v>
      </c>
      <c r="L136" s="17" t="n">
        <v>17.5</v>
      </c>
      <c r="M136" s="17" t="inlineStr">
        <is>
          <t>COVERED_ONLY</t>
        </is>
      </c>
      <c r="N136" s="17" t="n">
        <v>28</v>
      </c>
      <c r="O136" s="17" t="inlineStr">
        <is>
          <t>(503) 555-6010</t>
        </is>
      </c>
      <c r="P136" s="17" t="inlineStr">
        <is>
          <t>anne_nelson@pugetpost.com</t>
        </is>
      </c>
      <c r="Q136" s="17" t="inlineStr">
        <is>
          <t>Astoria</t>
        </is>
      </c>
      <c r="R136" s="17" t="inlineStr">
        <is>
          <t>OR</t>
        </is>
      </c>
      <c r="S136" s="17" t="inlineStr">
        <is>
          <t>97103</t>
        </is>
      </c>
      <c r="T136" s="27" t="n">
        <v>46000</v>
      </c>
      <c r="U136" s="17" t="n">
        <v>2026</v>
      </c>
      <c r="V136" s="17" t="inlineStr"/>
    </row>
    <row r="137">
      <c r="A137" s="21" t="inlineStr">
        <is>
          <t>WL-01132</t>
        </is>
      </c>
      <c r="B137" s="21" t="n">
        <v>132</v>
      </c>
      <c r="C137" s="21" t="inlineStr">
        <is>
          <t>Clark</t>
        </is>
      </c>
      <c r="D137" s="21" t="inlineStr">
        <is>
          <t>Gregory</t>
        </is>
      </c>
      <c r="E137" s="21" t="inlineStr">
        <is>
          <t>JOINT</t>
        </is>
      </c>
      <c r="F137" s="21" t="inlineStr"/>
      <c r="G137" s="28" t="n">
        <v>44745</v>
      </c>
      <c r="H137" s="21" t="inlineStr">
        <is>
          <t>ACTIVE_WAITLIST</t>
        </is>
      </c>
      <c r="I137" s="21" t="inlineStr">
        <is>
          <t>DRIFT ROCK</t>
        </is>
      </c>
      <c r="J137" s="21" t="inlineStr">
        <is>
          <t>SAIL_MONO</t>
        </is>
      </c>
      <c r="K137" s="21" t="n">
        <v>48.7</v>
      </c>
      <c r="L137" s="21" t="n">
        <v>16.3</v>
      </c>
      <c r="M137" s="21" t="inlineStr">
        <is>
          <t>Vessbank</t>
        </is>
      </c>
      <c r="N137" s="21" t="n">
        <v>50</v>
      </c>
      <c r="O137" s="21" t="inlineStr">
        <is>
          <t>(360) 555-9620</t>
        </is>
      </c>
      <c r="P137" s="21" t="inlineStr">
        <is>
          <t>gregory.clark@harbormail.net</t>
        </is>
      </c>
      <c r="Q137" s="21" t="inlineStr">
        <is>
          <t>Aberdeen</t>
        </is>
      </c>
      <c r="R137" s="21" t="inlineStr">
        <is>
          <t>WA</t>
        </is>
      </c>
      <c r="S137" s="21" t="inlineStr">
        <is>
          <t>98520</t>
        </is>
      </c>
      <c r="T137" s="28" t="n">
        <v>46010</v>
      </c>
      <c r="U137" s="21" t="n">
        <v>2026</v>
      </c>
      <c r="V137" s="21" t="inlineStr"/>
    </row>
    <row r="138">
      <c r="A138" s="17" t="inlineStr">
        <is>
          <t>WL-01133</t>
        </is>
      </c>
      <c r="B138" s="17" t="n">
        <v>133</v>
      </c>
      <c r="C138" s="17" t="inlineStr">
        <is>
          <t>Lewis</t>
        </is>
      </c>
      <c r="D138" s="17" t="inlineStr">
        <is>
          <t>Shelia</t>
        </is>
      </c>
      <c r="E138" s="17" t="inlineStr">
        <is>
          <t>NONPROFIT</t>
        </is>
      </c>
      <c r="F138" s="17" t="inlineStr">
        <is>
          <t>Lewis Holdings LLC</t>
        </is>
      </c>
      <c r="G138" s="27" t="n">
        <v>44746</v>
      </c>
      <c r="H138" s="17" t="inlineStr">
        <is>
          <t>ACTIVE_WAITLIST</t>
        </is>
      </c>
      <c r="I138" s="17" t="inlineStr">
        <is>
          <t>SEAL HARBOR</t>
        </is>
      </c>
      <c r="J138" s="17" t="inlineStr">
        <is>
          <t>CRUISER</t>
        </is>
      </c>
      <c r="K138" s="17" t="n">
        <v>18.5</v>
      </c>
      <c r="L138" s="17" t="n">
        <v>6.2</v>
      </c>
      <c r="M138" s="17" t="inlineStr">
        <is>
          <t>COVERED_ONLY</t>
        </is>
      </c>
      <c r="N138" s="17" t="n">
        <v>28</v>
      </c>
      <c r="O138" s="17" t="inlineStr">
        <is>
          <t>(360) 555-8780</t>
        </is>
      </c>
      <c r="P138" s="17" t="inlineStr">
        <is>
          <t>shelialewis@harbormail.net</t>
        </is>
      </c>
      <c r="Q138" s="17" t="inlineStr">
        <is>
          <t>Bellingham</t>
        </is>
      </c>
      <c r="R138" s="17" t="inlineStr">
        <is>
          <t>WA</t>
        </is>
      </c>
      <c r="S138" s="17" t="inlineStr">
        <is>
          <t>98225</t>
        </is>
      </c>
      <c r="T138" s="27" t="n">
        <v>46000</v>
      </c>
      <c r="U138" s="17" t="n">
        <v>2026</v>
      </c>
      <c r="V138" s="17" t="inlineStr"/>
    </row>
    <row r="139">
      <c r="A139" s="21" t="inlineStr">
        <is>
          <t>WL-01134</t>
        </is>
      </c>
      <c r="B139" s="21" t="n">
        <v>134</v>
      </c>
      <c r="C139" s="21" t="inlineStr">
        <is>
          <t>Martinez</t>
        </is>
      </c>
      <c r="D139" s="21" t="inlineStr">
        <is>
          <t>James</t>
        </is>
      </c>
      <c r="E139" s="21" t="inlineStr">
        <is>
          <t>INDIVIDUAL</t>
        </is>
      </c>
      <c r="F139" s="21" t="inlineStr"/>
      <c r="G139" s="28" t="n">
        <v>44747</v>
      </c>
      <c r="H139" s="21" t="inlineStr">
        <is>
          <t>ACTIVE_WAITLIST</t>
        </is>
      </c>
      <c r="I139" s="21" t="inlineStr">
        <is>
          <t>SEAL SONG</t>
        </is>
      </c>
      <c r="J139" s="21" t="inlineStr">
        <is>
          <t>SAIL_MULTI</t>
        </is>
      </c>
      <c r="K139" s="21" t="n">
        <v>31.6</v>
      </c>
      <c r="L139" s="21" t="n">
        <v>9.6</v>
      </c>
      <c r="M139" s="21" t="inlineStr">
        <is>
          <t>ANY</t>
        </is>
      </c>
      <c r="N139" s="21" t="n">
        <v>32</v>
      </c>
      <c r="O139" s="21" t="inlineStr">
        <is>
          <t>(360) 555-7370</t>
        </is>
      </c>
      <c r="P139" s="21" t="inlineStr">
        <is>
          <t>jamesmartinez@gmail.example.com</t>
        </is>
      </c>
      <c r="Q139" s="21" t="inlineStr">
        <is>
          <t>Aberdeen</t>
        </is>
      </c>
      <c r="R139" s="21" t="inlineStr">
        <is>
          <t>WA</t>
        </is>
      </c>
      <c r="S139" s="21" t="inlineStr">
        <is>
          <t>98520</t>
        </is>
      </c>
      <c r="T139" s="28" t="n">
        <v>45993</v>
      </c>
      <c r="U139" s="21" t="n">
        <v>2026</v>
      </c>
      <c r="V139" s="21" t="inlineStr"/>
    </row>
    <row r="140">
      <c r="A140" s="17" t="inlineStr">
        <is>
          <t>WL-01135</t>
        </is>
      </c>
      <c r="B140" s="17" t="n">
        <v>135</v>
      </c>
      <c r="C140" s="17" t="inlineStr">
        <is>
          <t>Mills</t>
        </is>
      </c>
      <c r="D140" s="17" t="inlineStr">
        <is>
          <t>Julia</t>
        </is>
      </c>
      <c r="E140" s="17" t="inlineStr">
        <is>
          <t>INDIVIDUAL</t>
        </is>
      </c>
      <c r="F140" s="17" t="inlineStr"/>
      <c r="G140" s="27" t="n">
        <v>44748</v>
      </c>
      <c r="H140" s="17" t="inlineStr">
        <is>
          <t>ACTIVE_WAITLIST</t>
        </is>
      </c>
      <c r="I140" s="17" t="inlineStr">
        <is>
          <t>BRANT SOUND</t>
        </is>
      </c>
      <c r="J140" s="17" t="inlineStr">
        <is>
          <t>SAIL_MONO</t>
        </is>
      </c>
      <c r="K140" s="17" t="n">
        <v>46.7</v>
      </c>
      <c r="L140" s="17" t="n">
        <v>14.5</v>
      </c>
      <c r="M140" s="17" t="inlineStr">
        <is>
          <t>Ledgport</t>
        </is>
      </c>
      <c r="N140" s="17" t="n">
        <v>36</v>
      </c>
      <c r="O140" s="17" t="inlineStr">
        <is>
          <t>(360) 555-9331</t>
        </is>
      </c>
      <c r="P140" s="17" t="inlineStr">
        <is>
          <t>julia.mills@pugetpost.com</t>
        </is>
      </c>
      <c r="Q140" s="17" t="inlineStr">
        <is>
          <t>Aberdeen</t>
        </is>
      </c>
      <c r="R140" s="17" t="inlineStr">
        <is>
          <t>WA</t>
        </is>
      </c>
      <c r="S140" s="17" t="inlineStr">
        <is>
          <t>98520</t>
        </is>
      </c>
      <c r="T140" s="27" t="n">
        <v>46006</v>
      </c>
      <c r="U140" s="17" t="n">
        <v>2026</v>
      </c>
      <c r="V140" s="17" t="inlineStr"/>
    </row>
    <row r="141">
      <c r="A141" s="21" t="inlineStr">
        <is>
          <t>WL-01136</t>
        </is>
      </c>
      <c r="B141" s="21" t="n">
        <v>136</v>
      </c>
      <c r="C141" s="21" t="inlineStr">
        <is>
          <t>Green</t>
        </is>
      </c>
      <c r="D141" s="21" t="inlineStr">
        <is>
          <t>Christina</t>
        </is>
      </c>
      <c r="E141" s="21" t="inlineStr">
        <is>
          <t>COMMERCIAL</t>
        </is>
      </c>
      <c r="F141" s="21" t="inlineStr">
        <is>
          <t>Green Marine LLC</t>
        </is>
      </c>
      <c r="G141" s="28" t="n">
        <v>44748</v>
      </c>
      <c r="H141" s="21" t="inlineStr">
        <is>
          <t>ACTIVE_WAITLIST</t>
        </is>
      </c>
      <c r="I141" s="21" t="inlineStr">
        <is>
          <t>PETREL WIND</t>
        </is>
      </c>
      <c r="J141" s="21" t="inlineStr">
        <is>
          <t>SAIL_MONO</t>
        </is>
      </c>
      <c r="K141" s="21" t="n">
        <v>43.8</v>
      </c>
      <c r="L141" s="21" t="n">
        <v>15.5</v>
      </c>
      <c r="M141" s="21" t="inlineStr">
        <is>
          <t>Eastwey</t>
        </is>
      </c>
      <c r="N141" s="21" t="n">
        <v>40</v>
      </c>
      <c r="O141" s="21" t="inlineStr">
        <is>
          <t>(360) 555-6309</t>
        </is>
      </c>
      <c r="P141" s="21" t="inlineStr">
        <is>
          <t>christina_green@pugetpost.com</t>
        </is>
      </c>
      <c r="Q141" s="21" t="inlineStr">
        <is>
          <t>Olympia</t>
        </is>
      </c>
      <c r="R141" s="21" t="inlineStr">
        <is>
          <t>WA</t>
        </is>
      </c>
      <c r="S141" s="21" t="inlineStr">
        <is>
          <t>98501</t>
        </is>
      </c>
      <c r="T141" s="28" t="n">
        <v>45994</v>
      </c>
      <c r="U141" s="21" t="n">
        <v>2026</v>
      </c>
      <c r="V141" s="21" t="inlineStr"/>
    </row>
    <row r="142">
      <c r="A142" s="17" t="inlineStr">
        <is>
          <t>WL-01137</t>
        </is>
      </c>
      <c r="B142" s="17" t="n">
        <v>137</v>
      </c>
      <c r="C142" s="17" t="inlineStr">
        <is>
          <t>Gross</t>
        </is>
      </c>
      <c r="D142" s="17" t="inlineStr">
        <is>
          <t>Jennifer</t>
        </is>
      </c>
      <c r="E142" s="17" t="inlineStr">
        <is>
          <t>INDIVIDUAL</t>
        </is>
      </c>
      <c r="F142" s="17" t="inlineStr"/>
      <c r="G142" s="27" t="n">
        <v>44749</v>
      </c>
      <c r="H142" s="17" t="inlineStr">
        <is>
          <t>ACTIVE_WAITLIST</t>
        </is>
      </c>
      <c r="I142" s="17" t="inlineStr">
        <is>
          <t>WIDGEON ANN</t>
        </is>
      </c>
      <c r="J142" s="17" t="inlineStr">
        <is>
          <t>POWER_INBOARD</t>
        </is>
      </c>
      <c r="K142" s="17" t="n">
        <v>34.3</v>
      </c>
      <c r="L142" s="17" t="n">
        <v>11.7</v>
      </c>
      <c r="M142" s="17" t="inlineStr">
        <is>
          <t>COVERED_ONLY</t>
        </is>
      </c>
      <c r="N142" s="17" t="n">
        <v>36</v>
      </c>
      <c r="O142" s="17" t="inlineStr">
        <is>
          <t>(360) 555-3275</t>
        </is>
      </c>
      <c r="P142" s="17" t="inlineStr">
        <is>
          <t>jennifergross@gmail.example.com</t>
        </is>
      </c>
      <c r="Q142" s="17" t="inlineStr">
        <is>
          <t>Bellingham</t>
        </is>
      </c>
      <c r="R142" s="17" t="inlineStr">
        <is>
          <t>WA</t>
        </is>
      </c>
      <c r="S142" s="17" t="inlineStr">
        <is>
          <t>98225</t>
        </is>
      </c>
      <c r="T142" s="27" t="n">
        <v>46013</v>
      </c>
      <c r="U142" s="17" t="n">
        <v>2026</v>
      </c>
      <c r="V142" s="17" t="inlineStr">
        <is>
          <t xml:space="preserve"> </t>
        </is>
      </c>
    </row>
    <row r="143">
      <c r="A143" s="21" t="inlineStr">
        <is>
          <t>WL-01138</t>
        </is>
      </c>
      <c r="B143" s="21" t="n">
        <v>138</v>
      </c>
      <c r="C143" s="21" t="inlineStr">
        <is>
          <t>Brown</t>
        </is>
      </c>
      <c r="D143" s="21" t="inlineStr">
        <is>
          <t>Jamie</t>
        </is>
      </c>
      <c r="E143" s="21" t="inlineStr">
        <is>
          <t>JOINT</t>
        </is>
      </c>
      <c r="F143" s="21" t="inlineStr"/>
      <c r="G143" s="28" t="n">
        <v>44749</v>
      </c>
      <c r="H143" s="21" t="inlineStr">
        <is>
          <t>SUSPENDED</t>
        </is>
      </c>
      <c r="I143" s="21" t="inlineStr">
        <is>
          <t>CORMORANT REACH</t>
        </is>
      </c>
      <c r="J143" s="21" t="inlineStr">
        <is>
          <t>HOUSEBOAT</t>
        </is>
      </c>
      <c r="K143" s="21" t="n">
        <v>44.8</v>
      </c>
      <c r="L143" s="21" t="n">
        <v>14.6</v>
      </c>
      <c r="M143" s="21" t="inlineStr">
        <is>
          <t>COVERED_ONLY</t>
        </is>
      </c>
      <c r="N143" s="21" t="n">
        <v>40</v>
      </c>
      <c r="O143" s="21" t="inlineStr">
        <is>
          <t>(425) 555-0390</t>
        </is>
      </c>
      <c r="P143" s="21" t="inlineStr">
        <is>
          <t>jamie.brown@salishnet.net</t>
        </is>
      </c>
      <c r="Q143" s="21" t="inlineStr">
        <is>
          <t>Everett</t>
        </is>
      </c>
      <c r="R143" s="21" t="inlineStr">
        <is>
          <t>WA</t>
        </is>
      </c>
      <c r="S143" s="21" t="inlineStr">
        <is>
          <t>98201</t>
        </is>
      </c>
      <c r="T143" s="28" t="n">
        <v>46015</v>
      </c>
      <c r="U143" s="21" t="n">
        <v>2026</v>
      </c>
      <c r="V143" s="21" t="inlineStr"/>
    </row>
    <row r="144">
      <c r="A144" s="17" t="inlineStr">
        <is>
          <t>WL-01139</t>
        </is>
      </c>
      <c r="B144" s="17" t="n">
        <v>139</v>
      </c>
      <c r="C144" s="17" t="inlineStr">
        <is>
          <t>Martin</t>
        </is>
      </c>
      <c r="D144" s="17" t="inlineStr">
        <is>
          <t>Zachary</t>
        </is>
      </c>
      <c r="E144" s="17" t="inlineStr">
        <is>
          <t>NONPROFIT</t>
        </is>
      </c>
      <c r="F144" s="17" t="inlineStr">
        <is>
          <t>Martin Marine LLC</t>
        </is>
      </c>
      <c r="G144" s="27" t="n">
        <v>44750</v>
      </c>
      <c r="H144" s="17" t="inlineStr">
        <is>
          <t>ACTIVE_WAITLIST</t>
        </is>
      </c>
      <c r="I144" s="17" t="inlineStr">
        <is>
          <t>HERON VEER</t>
        </is>
      </c>
      <c r="J144" s="17" t="inlineStr">
        <is>
          <t>CRUISER</t>
        </is>
      </c>
      <c r="K144" s="17" t="n">
        <v>50.5</v>
      </c>
      <c r="L144" s="17" t="n">
        <v>17.9</v>
      </c>
      <c r="M144" s="17" t="inlineStr">
        <is>
          <t>Ledgport</t>
        </is>
      </c>
      <c r="N144" s="17" t="n">
        <v>32</v>
      </c>
      <c r="O144" s="17" t="inlineStr">
        <is>
          <t>(253) 555-9445</t>
        </is>
      </c>
      <c r="P144" s="17" t="inlineStr">
        <is>
          <t>zachary.martin@pugetpost.com</t>
        </is>
      </c>
      <c r="Q144" s="17" t="inlineStr">
        <is>
          <t>Tacoma</t>
        </is>
      </c>
      <c r="R144" s="17" t="inlineStr">
        <is>
          <t>WA</t>
        </is>
      </c>
      <c r="S144" s="17" t="inlineStr">
        <is>
          <t>98402</t>
        </is>
      </c>
      <c r="T144" s="27" t="n">
        <v>46001</v>
      </c>
      <c r="U144" s="17" t="n">
        <v>2026</v>
      </c>
      <c r="V144" s="17" t="inlineStr"/>
    </row>
    <row r="145">
      <c r="A145" s="21" t="inlineStr">
        <is>
          <t>WL-01140</t>
        </is>
      </c>
      <c r="B145" s="21" t="n">
        <v>140</v>
      </c>
      <c r="C145" s="21" t="inlineStr">
        <is>
          <t>Jones</t>
        </is>
      </c>
      <c r="D145" s="21" t="inlineStr">
        <is>
          <t>Lindsey</t>
        </is>
      </c>
      <c r="E145" s="21" t="inlineStr">
        <is>
          <t>TRUST</t>
        </is>
      </c>
      <c r="F145" s="21" t="inlineStr">
        <is>
          <t>Jones Holdings LLC</t>
        </is>
      </c>
      <c r="G145" s="28" t="n">
        <v>44752</v>
      </c>
      <c r="H145" s="21" t="inlineStr">
        <is>
          <t>ACTIVE_WAITLIST</t>
        </is>
      </c>
      <c r="I145" s="21" t="inlineStr">
        <is>
          <t>CORMORANT ANN</t>
        </is>
      </c>
      <c r="J145" s="21" t="inlineStr">
        <is>
          <t>SAIL_MONO</t>
        </is>
      </c>
      <c r="K145" s="21" t="n">
        <v>35.4</v>
      </c>
      <c r="L145" s="21" t="n">
        <v>12.4</v>
      </c>
      <c r="M145" s="21" t="inlineStr">
        <is>
          <t>COVERED_ONLY</t>
        </is>
      </c>
      <c r="N145" s="21" t="n">
        <v>28</v>
      </c>
      <c r="O145" s="21" t="inlineStr">
        <is>
          <t>(206) 555-4038</t>
        </is>
      </c>
      <c r="P145" s="21" t="inlineStr">
        <is>
          <t>lindsey.jones@salishnet.net</t>
        </is>
      </c>
      <c r="Q145" s="21" t="inlineStr">
        <is>
          <t>Seattle</t>
        </is>
      </c>
      <c r="R145" s="21" t="inlineStr">
        <is>
          <t>WA</t>
        </is>
      </c>
      <c r="S145" s="21" t="inlineStr">
        <is>
          <t>98101</t>
        </is>
      </c>
      <c r="T145" s="28" t="n">
        <v>46013</v>
      </c>
      <c r="U145" s="21" t="n">
        <v>2026</v>
      </c>
      <c r="V145" s="21" t="inlineStr"/>
    </row>
    <row r="146">
      <c r="A146" s="17" t="inlineStr">
        <is>
          <t>WL-01141</t>
        </is>
      </c>
      <c r="B146" s="17" t="n">
        <v>141</v>
      </c>
      <c r="C146" s="17" t="inlineStr">
        <is>
          <t>Lewis</t>
        </is>
      </c>
      <c r="D146" s="17" t="inlineStr">
        <is>
          <t>Dylan</t>
        </is>
      </c>
      <c r="E146" s="17" t="inlineStr">
        <is>
          <t>TRUST</t>
        </is>
      </c>
      <c r="F146" s="17" t="inlineStr">
        <is>
          <t>Lewis Ventures LLC</t>
        </is>
      </c>
      <c r="G146" s="27" t="n">
        <v>44755</v>
      </c>
      <c r="H146" s="17" t="inlineStr">
        <is>
          <t>RETAINER</t>
        </is>
      </c>
      <c r="I146" s="17" t="inlineStr">
        <is>
          <t>PETREL GLIDE</t>
        </is>
      </c>
      <c r="J146" s="17" t="inlineStr">
        <is>
          <t>CRUISER</t>
        </is>
      </c>
      <c r="K146" s="17" t="n">
        <v>44.7</v>
      </c>
      <c r="L146" s="17" t="n">
        <v>15.4</v>
      </c>
      <c r="M146" s="17" t="inlineStr">
        <is>
          <t>OPEN_ONLY</t>
        </is>
      </c>
      <c r="N146" s="17" t="n">
        <v>28</v>
      </c>
      <c r="O146" s="17" t="inlineStr">
        <is>
          <t>(360) 555-0300</t>
        </is>
      </c>
      <c r="P146" s="17" t="inlineStr">
        <is>
          <t>dylanlewis@salishnet.net</t>
        </is>
      </c>
      <c r="Q146" s="17" t="inlineStr">
        <is>
          <t>Port Angeles</t>
        </is>
      </c>
      <c r="R146" s="17" t="inlineStr">
        <is>
          <t>WA</t>
        </is>
      </c>
      <c r="S146" s="17" t="inlineStr">
        <is>
          <t>98362</t>
        </is>
      </c>
      <c r="T146" s="27" t="n">
        <v>46019</v>
      </c>
      <c r="U146" s="17" t="n">
        <v>2026</v>
      </c>
      <c r="V146" s="17" t="inlineStr"/>
    </row>
    <row r="147">
      <c r="A147" s="21" t="inlineStr">
        <is>
          <t>WL-01142</t>
        </is>
      </c>
      <c r="B147" s="21" t="n">
        <v>142</v>
      </c>
      <c r="C147" s="21" t="inlineStr">
        <is>
          <t>Mueller</t>
        </is>
      </c>
      <c r="D147" s="21" t="inlineStr">
        <is>
          <t>James</t>
        </is>
      </c>
      <c r="E147" s="21" t="inlineStr">
        <is>
          <t>INDIVIDUAL</t>
        </is>
      </c>
      <c r="F147" s="21" t="inlineStr"/>
      <c r="G147" s="28" t="n">
        <v>44755</v>
      </c>
      <c r="H147" s="21" t="inlineStr">
        <is>
          <t>ACTIVE_WAITLIST</t>
        </is>
      </c>
      <c r="I147" s="21" t="inlineStr">
        <is>
          <t>SALISH WEATHER</t>
        </is>
      </c>
      <c r="J147" s="21" t="inlineStr">
        <is>
          <t>SAIL_MONO</t>
        </is>
      </c>
      <c r="K147" s="21" t="n">
        <v>36.6</v>
      </c>
      <c r="L147" s="21" t="n">
        <v>12.4</v>
      </c>
      <c r="M147" s="21" t="inlineStr">
        <is>
          <t>OPEN_ONLY</t>
        </is>
      </c>
      <c r="N147" s="21" t="n">
        <v>50</v>
      </c>
      <c r="O147" s="21" t="inlineStr">
        <is>
          <t>(360) 555-2764</t>
        </is>
      </c>
      <c r="P147" s="21" t="inlineStr">
        <is>
          <t>jamesmueller@harbormail.net</t>
        </is>
      </c>
      <c r="Q147" s="21" t="inlineStr">
        <is>
          <t>Bremerton</t>
        </is>
      </c>
      <c r="R147" s="21" t="inlineStr">
        <is>
          <t>WA</t>
        </is>
      </c>
      <c r="S147" s="21" t="inlineStr">
        <is>
          <t>98337</t>
        </is>
      </c>
      <c r="T147" s="28" t="n">
        <v>46010</v>
      </c>
      <c r="U147" s="21" t="n">
        <v>2026</v>
      </c>
      <c r="V147" s="21" t="inlineStr"/>
    </row>
    <row r="148">
      <c r="A148" s="17" t="inlineStr">
        <is>
          <t>WL-01143</t>
        </is>
      </c>
      <c r="B148" s="17" t="n">
        <v>143</v>
      </c>
      <c r="C148" s="17" t="inlineStr">
        <is>
          <t>Booth</t>
        </is>
      </c>
      <c r="D148" s="17" t="inlineStr">
        <is>
          <t>Carmen</t>
        </is>
      </c>
      <c r="E148" s="17" t="inlineStr">
        <is>
          <t>INDIVIDUAL</t>
        </is>
      </c>
      <c r="F148" s="17" t="inlineStr"/>
      <c r="G148" s="27" t="n">
        <v>44756</v>
      </c>
      <c r="H148" s="17" t="inlineStr">
        <is>
          <t>ACTIVE_WAITLIST</t>
        </is>
      </c>
      <c r="I148" s="17" t="inlineStr">
        <is>
          <t>PINTAIL DANCER</t>
        </is>
      </c>
      <c r="J148" s="17" t="inlineStr">
        <is>
          <t>POWER_INBOARD</t>
        </is>
      </c>
      <c r="K148" s="17" t="n">
        <v>39.1</v>
      </c>
      <c r="L148" s="17" t="n">
        <v>11.3</v>
      </c>
      <c r="M148" s="17" t="inlineStr">
        <is>
          <t>ANY</t>
        </is>
      </c>
      <c r="N148" s="17" t="n">
        <v>50</v>
      </c>
      <c r="O148" s="17" t="inlineStr">
        <is>
          <t>(541) 555-5430</t>
        </is>
      </c>
      <c r="P148" s="17" t="inlineStr">
        <is>
          <t>carmen.booth@pugetpost.com</t>
        </is>
      </c>
      <c r="Q148" s="17" t="inlineStr">
        <is>
          <t>Coos Bay</t>
        </is>
      </c>
      <c r="R148" s="17" t="inlineStr">
        <is>
          <t>OR</t>
        </is>
      </c>
      <c r="S148" s="17" t="inlineStr">
        <is>
          <t>97420</t>
        </is>
      </c>
      <c r="T148" s="27" t="n">
        <v>46007</v>
      </c>
      <c r="U148" s="17" t="n">
        <v>2026</v>
      </c>
      <c r="V148" s="17" t="inlineStr"/>
    </row>
    <row r="149">
      <c r="A149" s="21" t="inlineStr">
        <is>
          <t>WL-01144</t>
        </is>
      </c>
      <c r="B149" s="21" t="n">
        <v>144</v>
      </c>
      <c r="C149" s="21" t="inlineStr">
        <is>
          <t>Lopez</t>
        </is>
      </c>
      <c r="D149" s="21" t="inlineStr">
        <is>
          <t>James</t>
        </is>
      </c>
      <c r="E149" s="21" t="inlineStr">
        <is>
          <t>NONPROFIT</t>
        </is>
      </c>
      <c r="F149" s="21" t="inlineStr">
        <is>
          <t>Lopez Marine LLC</t>
        </is>
      </c>
      <c r="G149" s="28" t="n">
        <v>44757</v>
      </c>
      <c r="H149" s="21" t="inlineStr">
        <is>
          <t>ACTIVE_WAITLIST</t>
        </is>
      </c>
      <c r="I149" s="21" t="inlineStr">
        <is>
          <t>PETREL CREST</t>
        </is>
      </c>
      <c r="J149" s="21" t="inlineStr">
        <is>
          <t>POWER_INBOARD</t>
        </is>
      </c>
      <c r="K149" s="21" t="n">
        <v>19.6</v>
      </c>
      <c r="L149" s="21" t="n">
        <v>6.7</v>
      </c>
      <c r="M149" s="21" t="inlineStr">
        <is>
          <t>COVERED_ONLY</t>
        </is>
      </c>
      <c r="N149" s="21" t="n">
        <v>24</v>
      </c>
      <c r="O149" s="21" t="inlineStr">
        <is>
          <t>(253) 555-8290</t>
        </is>
      </c>
      <c r="P149" s="21" t="inlineStr">
        <is>
          <t>james.lopez@quillayute.org</t>
        </is>
      </c>
      <c r="Q149" s="21" t="inlineStr">
        <is>
          <t>Tacoma</t>
        </is>
      </c>
      <c r="R149" s="21" t="inlineStr">
        <is>
          <t>WA</t>
        </is>
      </c>
      <c r="S149" s="21" t="inlineStr">
        <is>
          <t>98402</t>
        </is>
      </c>
      <c r="T149" s="28" t="n">
        <v>46007</v>
      </c>
      <c r="U149" s="21" t="n">
        <v>2026</v>
      </c>
      <c r="V149" s="21" t="inlineStr"/>
    </row>
    <row r="150">
      <c r="A150" s="17" t="inlineStr">
        <is>
          <t>WL-01145</t>
        </is>
      </c>
      <c r="B150" s="17" t="n">
        <v>145</v>
      </c>
      <c r="C150" s="17" t="inlineStr">
        <is>
          <t>Weaver</t>
        </is>
      </c>
      <c r="D150" s="17" t="inlineStr">
        <is>
          <t>Francisco</t>
        </is>
      </c>
      <c r="E150" s="17" t="inlineStr">
        <is>
          <t>INDIVIDUAL</t>
        </is>
      </c>
      <c r="F150" s="17" t="inlineStr"/>
      <c r="G150" s="27" t="n">
        <v>44759</v>
      </c>
      <c r="H150" s="17" t="inlineStr">
        <is>
          <t>RETAINER</t>
        </is>
      </c>
      <c r="I150" s="17" t="inlineStr">
        <is>
          <t>FOUL DANCER</t>
        </is>
      </c>
      <c r="J150" s="17" t="inlineStr">
        <is>
          <t>SAIL_MULTI</t>
        </is>
      </c>
      <c r="K150" s="17" t="n">
        <v>43.1</v>
      </c>
      <c r="L150" s="17" t="n">
        <v>14.4</v>
      </c>
      <c r="M150" s="17" t="inlineStr">
        <is>
          <t>Ledgport</t>
        </is>
      </c>
      <c r="N150" s="17" t="n">
        <v>45</v>
      </c>
      <c r="O150" s="17" t="inlineStr">
        <is>
          <t>(360) 555-1593</t>
        </is>
      </c>
      <c r="P150" s="17" t="inlineStr">
        <is>
          <t>francisco.weaver@pugetpost.com</t>
        </is>
      </c>
      <c r="Q150" s="17" t="inlineStr">
        <is>
          <t>Bremerton</t>
        </is>
      </c>
      <c r="R150" s="17" t="inlineStr">
        <is>
          <t>WA</t>
        </is>
      </c>
      <c r="S150" s="17" t="inlineStr">
        <is>
          <t>98337</t>
        </is>
      </c>
      <c r="T150" s="27" t="n">
        <v>46005</v>
      </c>
      <c r="U150" s="17" t="n">
        <v>2026</v>
      </c>
      <c r="V150" s="17" t="inlineStr"/>
    </row>
    <row r="151">
      <c r="A151" s="21" t="inlineStr">
        <is>
          <t>WL-01146</t>
        </is>
      </c>
      <c r="B151" s="21" t="n">
        <v>146</v>
      </c>
      <c r="C151" s="21" t="inlineStr">
        <is>
          <t>English</t>
        </is>
      </c>
      <c r="D151" s="21" t="inlineStr">
        <is>
          <t>Jessica</t>
        </is>
      </c>
      <c r="E151" s="21" t="inlineStr">
        <is>
          <t>LLC</t>
        </is>
      </c>
      <c r="F151" s="21" t="inlineStr">
        <is>
          <t>English Marine LLC</t>
        </is>
      </c>
      <c r="G151" s="28" t="n">
        <v>44759</v>
      </c>
      <c r="H151" s="21" t="inlineStr">
        <is>
          <t>ACTIVE_WAITLIST</t>
        </is>
      </c>
      <c r="I151" s="21" t="inlineStr">
        <is>
          <t>DRIFT ROSE</t>
        </is>
      </c>
      <c r="J151" s="21" t="inlineStr">
        <is>
          <t>SAIL_MONO</t>
        </is>
      </c>
      <c r="K151" s="21" t="n">
        <v>36.7</v>
      </c>
      <c r="L151" s="21" t="n">
        <v>12.4</v>
      </c>
      <c r="M151" s="21" t="inlineStr">
        <is>
          <t>ANY</t>
        </is>
      </c>
      <c r="N151" s="21" t="n">
        <v>45</v>
      </c>
      <c r="O151" s="21" t="inlineStr">
        <is>
          <t>(541) 555-6008</t>
        </is>
      </c>
      <c r="P151" s="21" t="inlineStr">
        <is>
          <t>jessica.english@salishnet.net</t>
        </is>
      </c>
      <c r="Q151" s="21" t="inlineStr">
        <is>
          <t>Newport</t>
        </is>
      </c>
      <c r="R151" s="21" t="inlineStr">
        <is>
          <t>OR</t>
        </is>
      </c>
      <c r="S151" s="21" t="inlineStr">
        <is>
          <t>97365</t>
        </is>
      </c>
      <c r="T151" s="28" t="n">
        <v>45998</v>
      </c>
      <c r="U151" s="21" t="n">
        <v>2026</v>
      </c>
      <c r="V151" s="21" t="inlineStr"/>
    </row>
    <row r="152">
      <c r="A152" s="17" t="inlineStr">
        <is>
          <t>WL-01147</t>
        </is>
      </c>
      <c r="B152" s="17" t="n">
        <v>147</v>
      </c>
      <c r="C152" s="17" t="inlineStr">
        <is>
          <t>Burnett</t>
        </is>
      </c>
      <c r="D152" s="17" t="inlineStr">
        <is>
          <t>Rachel</t>
        </is>
      </c>
      <c r="E152" s="17" t="inlineStr">
        <is>
          <t>PARTNERSHIP</t>
        </is>
      </c>
      <c r="F152" s="17" t="inlineStr">
        <is>
          <t>Burnett Ventures LLC</t>
        </is>
      </c>
      <c r="G152" s="27" t="n">
        <v>44762</v>
      </c>
      <c r="H152" s="17" t="inlineStr">
        <is>
          <t>ACTIVE_WAITLIST</t>
        </is>
      </c>
      <c r="I152" s="17" t="inlineStr">
        <is>
          <t>CORMORANT PASSAGE</t>
        </is>
      </c>
      <c r="J152" s="17" t="inlineStr">
        <is>
          <t>SAIL_MONO</t>
        </is>
      </c>
      <c r="K152" s="17" t="n">
        <v>48.7</v>
      </c>
      <c r="L152" s="17" t="n">
        <v>15.4</v>
      </c>
      <c r="M152" s="17" t="inlineStr">
        <is>
          <t>COVERED_ONLY</t>
        </is>
      </c>
      <c r="N152" s="17" t="n">
        <v>40</v>
      </c>
      <c r="O152" s="17" t="inlineStr">
        <is>
          <t>(360) 555-8259</t>
        </is>
      </c>
      <c r="P152" s="17" t="inlineStr">
        <is>
          <t>rachel_burnett@harbormail.net</t>
        </is>
      </c>
      <c r="Q152" s="17" t="inlineStr">
        <is>
          <t>Aberdeen</t>
        </is>
      </c>
      <c r="R152" s="17" t="inlineStr">
        <is>
          <t>WA</t>
        </is>
      </c>
      <c r="S152" s="17" t="inlineStr">
        <is>
          <t>98520</t>
        </is>
      </c>
      <c r="T152" s="27" t="n">
        <v>45997</v>
      </c>
      <c r="U152" s="17" t="n">
        <v>2026</v>
      </c>
      <c r="V152" s="17" t="inlineStr"/>
    </row>
    <row r="153">
      <c r="A153" s="21" t="inlineStr">
        <is>
          <t>WL-01148</t>
        </is>
      </c>
      <c r="B153" s="21" t="n">
        <v>148</v>
      </c>
      <c r="C153" s="21" t="inlineStr">
        <is>
          <t>Wilson</t>
        </is>
      </c>
      <c r="D153" s="21" t="inlineStr">
        <is>
          <t>Shelby</t>
        </is>
      </c>
      <c r="E153" s="21" t="inlineStr">
        <is>
          <t>INDIVIDUAL</t>
        </is>
      </c>
      <c r="F153" s="21" t="inlineStr"/>
      <c r="G153" s="28" t="n">
        <v>44763</v>
      </c>
      <c r="H153" s="21" t="inlineStr">
        <is>
          <t>ACTIVE_WAITLIST</t>
        </is>
      </c>
      <c r="I153" s="21" t="inlineStr">
        <is>
          <t>WIDGEON SONG</t>
        </is>
      </c>
      <c r="J153" s="21" t="inlineStr">
        <is>
          <t>POWER_INBOARD</t>
        </is>
      </c>
      <c r="K153" s="21" t="n">
        <v>26.3</v>
      </c>
      <c r="L153" s="21" t="n">
        <v>8.300000000000001</v>
      </c>
      <c r="M153" s="21" t="inlineStr">
        <is>
          <t>ANY</t>
        </is>
      </c>
      <c r="N153" s="21" t="n">
        <v>28</v>
      </c>
      <c r="O153" s="21" t="inlineStr">
        <is>
          <t>(541) 555-7266</t>
        </is>
      </c>
      <c r="P153" s="21" t="inlineStr">
        <is>
          <t>shelby.wilson@salishnet.net</t>
        </is>
      </c>
      <c r="Q153" s="21" t="inlineStr">
        <is>
          <t>Coos Bay</t>
        </is>
      </c>
      <c r="R153" s="21" t="inlineStr">
        <is>
          <t>OR</t>
        </is>
      </c>
      <c r="S153" s="21" t="inlineStr">
        <is>
          <t>97420</t>
        </is>
      </c>
      <c r="T153" s="28" t="n">
        <v>46005</v>
      </c>
      <c r="U153" s="21" t="n">
        <v>2026</v>
      </c>
      <c r="V153" s="21" t="inlineStr"/>
    </row>
    <row r="154">
      <c r="A154" s="17" t="inlineStr">
        <is>
          <t>WL-01149</t>
        </is>
      </c>
      <c r="B154" s="17" t="n">
        <v>149</v>
      </c>
      <c r="C154" s="17" t="inlineStr">
        <is>
          <t>Hoffman</t>
        </is>
      </c>
      <c r="D154" s="17" t="inlineStr">
        <is>
          <t>David</t>
        </is>
      </c>
      <c r="E154" s="17" t="inlineStr">
        <is>
          <t>LLC</t>
        </is>
      </c>
      <c r="F154" s="17" t="inlineStr">
        <is>
          <t>Hoffman Holdings LLC</t>
        </is>
      </c>
      <c r="G154" s="27" t="n">
        <v>44764</v>
      </c>
      <c r="H154" s="17" t="inlineStr">
        <is>
          <t>ACTIVE_WAITLIST</t>
        </is>
      </c>
      <c r="I154" s="17" t="inlineStr">
        <is>
          <t>MURRE RUNNER</t>
        </is>
      </c>
      <c r="J154" s="17" t="inlineStr">
        <is>
          <t>CRUISER</t>
        </is>
      </c>
      <c r="K154" s="17" t="n">
        <v>42.6</v>
      </c>
      <c r="L154" s="17" t="n">
        <v>14.9</v>
      </c>
      <c r="M154" s="17" t="inlineStr">
        <is>
          <t>COVERED_ONLY</t>
        </is>
      </c>
      <c r="N154" s="17" t="n">
        <v>36</v>
      </c>
      <c r="O154" s="17" t="inlineStr">
        <is>
          <t>(360) 555-8905</t>
        </is>
      </c>
      <c r="P154" s="17" t="inlineStr">
        <is>
          <t>davidhoffman@quillayute.org</t>
        </is>
      </c>
      <c r="Q154" s="17" t="inlineStr">
        <is>
          <t>Chaldale</t>
        </is>
      </c>
      <c r="R154" s="17" t="inlineStr">
        <is>
          <t>WA</t>
        </is>
      </c>
      <c r="S154" s="17" t="inlineStr">
        <is>
          <t>98554</t>
        </is>
      </c>
      <c r="T154" s="27" t="n">
        <v>46000</v>
      </c>
      <c r="U154" s="17" t="n">
        <v>2026</v>
      </c>
      <c r="V154" s="17" t="inlineStr"/>
    </row>
    <row r="155">
      <c r="A155" s="21" t="inlineStr">
        <is>
          <t>WL-01150</t>
        </is>
      </c>
      <c r="B155" s="21" t="n">
        <v>150</v>
      </c>
      <c r="C155" s="21" t="inlineStr">
        <is>
          <t>Freeman</t>
        </is>
      </c>
      <c r="D155" s="21" t="inlineStr">
        <is>
          <t>Angelica</t>
        </is>
      </c>
      <c r="E155" s="21" t="inlineStr">
        <is>
          <t>INDIVIDUAL</t>
        </is>
      </c>
      <c r="F155" s="21" t="inlineStr"/>
      <c r="G155" s="28" t="n">
        <v>44765</v>
      </c>
      <c r="H155" s="21" t="inlineStr">
        <is>
          <t>ACTIVE_WAITLIST</t>
        </is>
      </c>
      <c r="I155" s="21" t="inlineStr">
        <is>
          <t>POINT ANN</t>
        </is>
      </c>
      <c r="J155" s="21" t="inlineStr">
        <is>
          <t>POWER_INBOARD</t>
        </is>
      </c>
      <c r="K155" s="21" t="n">
        <v>22.5</v>
      </c>
      <c r="L155" s="21" t="n">
        <v>7</v>
      </c>
      <c r="M155" s="21" t="inlineStr">
        <is>
          <t>ANY</t>
        </is>
      </c>
      <c r="N155" s="21" t="n">
        <v>36</v>
      </c>
      <c r="O155" s="21" t="inlineStr">
        <is>
          <t>(541) 555-0211</t>
        </is>
      </c>
      <c r="P155" s="21" t="inlineStr">
        <is>
          <t>angelica.freeman@outlook.example.com</t>
        </is>
      </c>
      <c r="Q155" s="21" t="inlineStr">
        <is>
          <t>Newport</t>
        </is>
      </c>
      <c r="R155" s="21" t="inlineStr">
        <is>
          <t>OR</t>
        </is>
      </c>
      <c r="S155" s="21" t="inlineStr">
        <is>
          <t>97365</t>
        </is>
      </c>
      <c r="T155" s="28" t="n">
        <v>46016</v>
      </c>
      <c r="U155" s="21" t="n">
        <v>2026</v>
      </c>
      <c r="V155" s="21" t="inlineStr"/>
    </row>
    <row r="156">
      <c r="A156" s="17" t="inlineStr">
        <is>
          <t>WL-01151</t>
        </is>
      </c>
      <c r="B156" s="17" t="n">
        <v>151</v>
      </c>
      <c r="C156" s="17" t="inlineStr">
        <is>
          <t>Alvarez</t>
        </is>
      </c>
      <c r="D156" s="17" t="inlineStr">
        <is>
          <t>Tamara</t>
        </is>
      </c>
      <c r="E156" s="17" t="inlineStr">
        <is>
          <t>INDIVIDUAL</t>
        </is>
      </c>
      <c r="F156" s="17" t="inlineStr"/>
      <c r="G156" s="27" t="n">
        <v>44766</v>
      </c>
      <c r="H156" s="17" t="inlineStr">
        <is>
          <t>EXPIRED</t>
        </is>
      </c>
      <c r="I156" s="17" t="inlineStr">
        <is>
          <t>HALIBUT SHORE</t>
        </is>
      </c>
      <c r="J156" s="17" t="inlineStr">
        <is>
          <t>TRAWLER</t>
        </is>
      </c>
      <c r="K156" s="17" t="n">
        <v>18.9</v>
      </c>
      <c r="L156" s="17" t="n">
        <v>5.9</v>
      </c>
      <c r="M156" s="17" t="inlineStr">
        <is>
          <t>COVERED_ONLY</t>
        </is>
      </c>
      <c r="N156" s="17" t="n">
        <v>45</v>
      </c>
      <c r="O156" s="17" t="inlineStr">
        <is>
          <t>(541) 555-9323</t>
        </is>
      </c>
      <c r="P156" s="17" t="inlineStr">
        <is>
          <t>tamara.alvarez@pugetpost.com</t>
        </is>
      </c>
      <c r="Q156" s="17" t="inlineStr">
        <is>
          <t>Newport</t>
        </is>
      </c>
      <c r="R156" s="17" t="inlineStr">
        <is>
          <t>OR</t>
        </is>
      </c>
      <c r="S156" s="17" t="inlineStr">
        <is>
          <t>97365</t>
        </is>
      </c>
      <c r="T156" s="17" t="inlineStr"/>
      <c r="U156" s="17" t="n">
        <v>2023</v>
      </c>
      <c r="V156" s="17" t="inlineStr"/>
    </row>
    <row r="157">
      <c r="A157" s="21" t="inlineStr">
        <is>
          <t>WL-01152</t>
        </is>
      </c>
      <c r="B157" s="21" t="n">
        <v>152</v>
      </c>
      <c r="C157" s="21" t="inlineStr">
        <is>
          <t>Bryant</t>
        </is>
      </c>
      <c r="D157" s="21" t="inlineStr">
        <is>
          <t>Dean</t>
        </is>
      </c>
      <c r="E157" s="21" t="inlineStr">
        <is>
          <t>CORPORATION</t>
        </is>
      </c>
      <c r="F157" s="21" t="inlineStr">
        <is>
          <t>Bryant Marine LLC</t>
        </is>
      </c>
      <c r="G157" s="28" t="n">
        <v>44766</v>
      </c>
      <c r="H157" s="21" t="inlineStr">
        <is>
          <t>ACTIVE_WAITLIST</t>
        </is>
      </c>
      <c r="I157" s="21" t="inlineStr">
        <is>
          <t>POINT LIGHT</t>
        </is>
      </c>
      <c r="J157" s="21" t="inlineStr">
        <is>
          <t>CRUISER</t>
        </is>
      </c>
      <c r="K157" s="21" t="n">
        <v>59.6</v>
      </c>
      <c r="L157" s="21" t="n">
        <v>19</v>
      </c>
      <c r="M157" s="21" t="inlineStr">
        <is>
          <t>ANY</t>
        </is>
      </c>
      <c r="N157" s="21" t="n">
        <v>36</v>
      </c>
      <c r="O157" s="21" t="inlineStr">
        <is>
          <t>(541) 555-1600</t>
        </is>
      </c>
      <c r="P157" s="21" t="inlineStr">
        <is>
          <t>dean_bryant@outlook.example.com</t>
        </is>
      </c>
      <c r="Q157" s="21" t="inlineStr">
        <is>
          <t>Coos Bay</t>
        </is>
      </c>
      <c r="R157" s="21" t="inlineStr">
        <is>
          <t>OR</t>
        </is>
      </c>
      <c r="S157" s="21" t="inlineStr">
        <is>
          <t>97420</t>
        </is>
      </c>
      <c r="T157" s="28" t="n">
        <v>46015</v>
      </c>
      <c r="U157" s="21" t="n">
        <v>2026</v>
      </c>
      <c r="V157" s="21" t="inlineStr"/>
    </row>
    <row r="158">
      <c r="A158" s="17" t="inlineStr">
        <is>
          <t>WL-01153</t>
        </is>
      </c>
      <c r="B158" s="17" t="n">
        <v>153</v>
      </c>
      <c r="C158" s="17" t="inlineStr">
        <is>
          <t>Martin</t>
        </is>
      </c>
      <c r="D158" s="17" t="inlineStr">
        <is>
          <t>Amanda</t>
        </is>
      </c>
      <c r="E158" s="17" t="inlineStr">
        <is>
          <t>PARTNERSHIP</t>
        </is>
      </c>
      <c r="F158" s="17" t="inlineStr">
        <is>
          <t>Martin Holdings LLC</t>
        </is>
      </c>
      <c r="G158" s="27" t="n">
        <v>44767</v>
      </c>
      <c r="H158" s="17" t="inlineStr">
        <is>
          <t>EXPIRED</t>
        </is>
      </c>
      <c r="I158" s="17" t="inlineStr">
        <is>
          <t>DRIFT CREST</t>
        </is>
      </c>
      <c r="J158" s="17" t="inlineStr">
        <is>
          <t>TRAWLER</t>
        </is>
      </c>
      <c r="K158" s="17" t="n">
        <v>21.3</v>
      </c>
      <c r="L158" s="17" t="n">
        <v>7.4</v>
      </c>
      <c r="M158" s="17" t="inlineStr">
        <is>
          <t>COVERED_ONLY</t>
        </is>
      </c>
      <c r="N158" s="17" t="n">
        <v>32</v>
      </c>
      <c r="O158" s="17" t="inlineStr">
        <is>
          <t>(360) 555-2838</t>
        </is>
      </c>
      <c r="P158" s="17" t="inlineStr">
        <is>
          <t>amanda.martin@pugetpost.com</t>
        </is>
      </c>
      <c r="Q158" s="17" t="inlineStr">
        <is>
          <t>Olympia</t>
        </is>
      </c>
      <c r="R158" s="17" t="inlineStr">
        <is>
          <t>WA</t>
        </is>
      </c>
      <c r="S158" s="17" t="inlineStr">
        <is>
          <t>98501</t>
        </is>
      </c>
      <c r="T158" s="17" t="inlineStr"/>
      <c r="U158" s="17" t="n">
        <v>2023</v>
      </c>
      <c r="V158" s="17" t="inlineStr"/>
    </row>
    <row r="159">
      <c r="A159" s="21" t="inlineStr">
        <is>
          <t>WL-01154</t>
        </is>
      </c>
      <c r="B159" s="21" t="n">
        <v>154</v>
      </c>
      <c r="C159" s="21" t="inlineStr">
        <is>
          <t>Frey</t>
        </is>
      </c>
      <c r="D159" s="21" t="inlineStr">
        <is>
          <t>Jennifer</t>
        </is>
      </c>
      <c r="E159" s="21" t="inlineStr">
        <is>
          <t>COMMERCIAL</t>
        </is>
      </c>
      <c r="F159" s="21" t="inlineStr">
        <is>
          <t>Frey Marine LLC</t>
        </is>
      </c>
      <c r="G159" s="28" t="n">
        <v>44769</v>
      </c>
      <c r="H159" s="21" t="inlineStr">
        <is>
          <t>RETAINER</t>
        </is>
      </c>
      <c r="I159" s="21" t="inlineStr">
        <is>
          <t>PETREL GLIDE</t>
        </is>
      </c>
      <c r="J159" s="21" t="inlineStr">
        <is>
          <t>COMMERCIAL_FISH</t>
        </is>
      </c>
      <c r="K159" s="21" t="n">
        <v>47.3</v>
      </c>
      <c r="L159" s="21" t="n">
        <v>14.8</v>
      </c>
      <c r="M159" s="21" t="inlineStr">
        <is>
          <t>COVERED_ONLY</t>
        </is>
      </c>
      <c r="N159" s="21" t="n">
        <v>32</v>
      </c>
      <c r="O159" s="21" t="inlineStr">
        <is>
          <t>(541) 555-2825</t>
        </is>
      </c>
      <c r="P159" s="21" t="inlineStr">
        <is>
          <t>jennifer.frey@harbormail.net</t>
        </is>
      </c>
      <c r="Q159" s="21" t="inlineStr">
        <is>
          <t>Coos Bay</t>
        </is>
      </c>
      <c r="R159" s="21" t="inlineStr">
        <is>
          <t>OR</t>
        </is>
      </c>
      <c r="S159" s="21" t="inlineStr">
        <is>
          <t>97420</t>
        </is>
      </c>
      <c r="T159" s="28" t="n">
        <v>46006</v>
      </c>
      <c r="U159" s="21" t="n">
        <v>2026</v>
      </c>
      <c r="V159" s="21" t="inlineStr"/>
    </row>
    <row r="160">
      <c r="A160" s="17" t="inlineStr">
        <is>
          <t>WL-01155</t>
        </is>
      </c>
      <c r="B160" s="17" t="n">
        <v>155</v>
      </c>
      <c r="C160" s="17" t="inlineStr">
        <is>
          <t>Elliott</t>
        </is>
      </c>
      <c r="D160" s="17" t="inlineStr">
        <is>
          <t>Richard</t>
        </is>
      </c>
      <c r="E160" s="17" t="inlineStr">
        <is>
          <t>COMMERCIAL</t>
        </is>
      </c>
      <c r="F160" s="17" t="inlineStr">
        <is>
          <t>Elliott Charters Inc</t>
        </is>
      </c>
      <c r="G160" s="27" t="n">
        <v>44771</v>
      </c>
      <c r="H160" s="17" t="inlineStr">
        <is>
          <t>ACTIVE_WAITLIST</t>
        </is>
      </c>
      <c r="I160" s="17" t="inlineStr">
        <is>
          <t>TIDE RUNNER</t>
        </is>
      </c>
      <c r="J160" s="17" t="inlineStr">
        <is>
          <t>POWER_OUTBOARD</t>
        </is>
      </c>
      <c r="K160" s="17" t="n">
        <v>54.8</v>
      </c>
      <c r="L160" s="17" t="n">
        <v>19.3</v>
      </c>
      <c r="M160" s="17" t="inlineStr">
        <is>
          <t>Ledgport</t>
        </is>
      </c>
      <c r="N160" s="17" t="n">
        <v>36</v>
      </c>
      <c r="O160" s="17" t="inlineStr">
        <is>
          <t>(360) 555-7132</t>
        </is>
      </c>
      <c r="P160" s="17" t="inlineStr">
        <is>
          <t>richard_elliott@harbormail.net</t>
        </is>
      </c>
      <c r="Q160" s="17" t="inlineStr">
        <is>
          <t>Port Angeles</t>
        </is>
      </c>
      <c r="R160" s="17" t="inlineStr">
        <is>
          <t>WA</t>
        </is>
      </c>
      <c r="S160" s="17" t="inlineStr">
        <is>
          <t>98362</t>
        </is>
      </c>
      <c r="T160" s="27" t="n">
        <v>46005</v>
      </c>
      <c r="U160" s="17" t="n">
        <v>2026</v>
      </c>
      <c r="V160" s="17" t="inlineStr"/>
    </row>
    <row r="161">
      <c r="A161" s="21" t="inlineStr">
        <is>
          <t>WL-01156</t>
        </is>
      </c>
      <c r="B161" s="21" t="n">
        <v>156</v>
      </c>
      <c r="C161" s="21" t="inlineStr">
        <is>
          <t>Munoz</t>
        </is>
      </c>
      <c r="D161" s="21" t="inlineStr">
        <is>
          <t>Daniel</t>
        </is>
      </c>
      <c r="E161" s="21" t="inlineStr">
        <is>
          <t>JOINT</t>
        </is>
      </c>
      <c r="F161" s="21" t="inlineStr"/>
      <c r="G161" s="28" t="n">
        <v>44772</v>
      </c>
      <c r="H161" s="21" t="inlineStr">
        <is>
          <t>ACTIVE_WAITLIST</t>
        </is>
      </c>
      <c r="I161" s="21" t="inlineStr">
        <is>
          <t>SANDERLING WEATHER</t>
        </is>
      </c>
      <c r="J161" s="21" t="inlineStr">
        <is>
          <t>SPORTFISH</t>
        </is>
      </c>
      <c r="K161" s="21" t="n">
        <v>56.5</v>
      </c>
      <c r="L161" s="21" t="n">
        <v>15.9</v>
      </c>
      <c r="M161" s="21" t="inlineStr">
        <is>
          <t>ANY</t>
        </is>
      </c>
      <c r="N161" s="21" t="n">
        <v>32</v>
      </c>
      <c r="O161" s="21" t="inlineStr">
        <is>
          <t>(253) 555-6746</t>
        </is>
      </c>
      <c r="P161" s="21" t="inlineStr">
        <is>
          <t>daniel.munoz@gmail.example.com</t>
        </is>
      </c>
      <c r="Q161" s="21" t="inlineStr">
        <is>
          <t>Tacoma</t>
        </is>
      </c>
      <c r="R161" s="21" t="inlineStr">
        <is>
          <t>WA</t>
        </is>
      </c>
      <c r="S161" s="21" t="inlineStr">
        <is>
          <t>98402</t>
        </is>
      </c>
      <c r="T161" s="28" t="n">
        <v>46003</v>
      </c>
      <c r="U161" s="21" t="n">
        <v>2026</v>
      </c>
      <c r="V161" s="21" t="inlineStr"/>
    </row>
    <row r="162">
      <c r="A162" s="17" t="inlineStr">
        <is>
          <t>WL-01157</t>
        </is>
      </c>
      <c r="B162" s="17" t="n">
        <v>157</v>
      </c>
      <c r="C162" s="17" t="inlineStr">
        <is>
          <t>Moody</t>
        </is>
      </c>
      <c r="D162" s="17" t="inlineStr">
        <is>
          <t>Marc</t>
        </is>
      </c>
      <c r="E162" s="17" t="inlineStr">
        <is>
          <t>NONPROFIT</t>
        </is>
      </c>
      <c r="F162" s="17" t="inlineStr">
        <is>
          <t>Moody Charters Inc</t>
        </is>
      </c>
      <c r="G162" s="27" t="n">
        <v>44773</v>
      </c>
      <c r="H162" s="17" t="inlineStr">
        <is>
          <t>ACTIVE_WAITLIST</t>
        </is>
      </c>
      <c r="I162" s="17" t="inlineStr">
        <is>
          <t>SALISH HARBOR</t>
        </is>
      </c>
      <c r="J162" s="17" t="inlineStr">
        <is>
          <t>POWER_INBOARD</t>
        </is>
      </c>
      <c r="K162" s="17" t="n">
        <v>43.6</v>
      </c>
      <c r="L162" s="17" t="n">
        <v>15.5</v>
      </c>
      <c r="M162" s="17" t="inlineStr">
        <is>
          <t>Vessbank</t>
        </is>
      </c>
      <c r="N162" s="17" t="n">
        <v>36</v>
      </c>
      <c r="O162" s="17" t="inlineStr">
        <is>
          <t>(541) 555-6388</t>
        </is>
      </c>
      <c r="P162" s="17" t="inlineStr">
        <is>
          <t>marc.moody@pugetpost.com</t>
        </is>
      </c>
      <c r="Q162" s="17" t="inlineStr">
        <is>
          <t>Coos Bay</t>
        </is>
      </c>
      <c r="R162" s="17" t="inlineStr">
        <is>
          <t>OR</t>
        </is>
      </c>
      <c r="S162" s="17" t="inlineStr">
        <is>
          <t>97420</t>
        </is>
      </c>
      <c r="T162" s="27" t="n">
        <v>46012</v>
      </c>
      <c r="U162" s="17" t="n">
        <v>2026</v>
      </c>
      <c r="V162" s="17" t="inlineStr"/>
    </row>
    <row r="163">
      <c r="A163" s="21" t="inlineStr">
        <is>
          <t>WL-01158</t>
        </is>
      </c>
      <c r="B163" s="21" t="n">
        <v>158</v>
      </c>
      <c r="C163" s="21" t="inlineStr">
        <is>
          <t>Gutierrez</t>
        </is>
      </c>
      <c r="D163" s="21" t="inlineStr">
        <is>
          <t>Scott</t>
        </is>
      </c>
      <c r="E163" s="21" t="inlineStr">
        <is>
          <t>INDIVIDUAL</t>
        </is>
      </c>
      <c r="F163" s="21" t="inlineStr"/>
      <c r="G163" s="28" t="n">
        <v>44774</v>
      </c>
      <c r="H163" s="21" t="inlineStr">
        <is>
          <t>ACTIVE_WAITLIST</t>
        </is>
      </c>
      <c r="I163" s="21" t="inlineStr">
        <is>
          <t>COHO STAR</t>
        </is>
      </c>
      <c r="J163" s="21" t="inlineStr">
        <is>
          <t>COMMERCIAL_FISH</t>
        </is>
      </c>
      <c r="K163" s="21" t="n">
        <v>51.2</v>
      </c>
      <c r="L163" s="21" t="n">
        <v>16.3</v>
      </c>
      <c r="M163" s="21" t="inlineStr">
        <is>
          <t>COVERED_ONLY</t>
        </is>
      </c>
      <c r="N163" s="21" t="n">
        <v>32</v>
      </c>
      <c r="O163" s="21" t="inlineStr">
        <is>
          <t>(206) 555-3168</t>
        </is>
      </c>
      <c r="P163" s="21" t="inlineStr">
        <is>
          <t>scott.gutierrez@pugetpost.com</t>
        </is>
      </c>
      <c r="Q163" s="21" t="inlineStr">
        <is>
          <t>Seattle</t>
        </is>
      </c>
      <c r="R163" s="21" t="inlineStr">
        <is>
          <t>WA</t>
        </is>
      </c>
      <c r="S163" s="21" t="inlineStr">
        <is>
          <t>98101</t>
        </is>
      </c>
      <c r="T163" s="28" t="n">
        <v>46014</v>
      </c>
      <c r="U163" s="21" t="n">
        <v>2026</v>
      </c>
      <c r="V163" s="21" t="inlineStr"/>
    </row>
    <row r="164">
      <c r="A164" s="17" t="inlineStr">
        <is>
          <t>WL-01159</t>
        </is>
      </c>
      <c r="B164" s="17" t="n">
        <v>159</v>
      </c>
      <c r="C164" s="17" t="inlineStr">
        <is>
          <t>Rice</t>
        </is>
      </c>
      <c r="D164" s="17" t="inlineStr">
        <is>
          <t>Jesus</t>
        </is>
      </c>
      <c r="E164" s="17" t="inlineStr">
        <is>
          <t>NONPROFIT</t>
        </is>
      </c>
      <c r="F164" s="17" t="inlineStr">
        <is>
          <t>Rice Holdings LLC</t>
        </is>
      </c>
      <c r="G164" s="27" t="n">
        <v>44775</v>
      </c>
      <c r="H164" s="17" t="inlineStr">
        <is>
          <t>ACTIVE_WAITLIST</t>
        </is>
      </c>
      <c r="I164" s="17" t="inlineStr">
        <is>
          <t>HERON ROCK</t>
        </is>
      </c>
      <c r="J164" s="17" t="inlineStr">
        <is>
          <t>ELECTRIC</t>
        </is>
      </c>
      <c r="K164" s="17" t="n">
        <v>35.8</v>
      </c>
      <c r="L164" s="17" t="n">
        <v>12.7</v>
      </c>
      <c r="M164" s="17" t="inlineStr">
        <is>
          <t>Ledgport</t>
        </is>
      </c>
      <c r="N164" s="17" t="n">
        <v>32</v>
      </c>
      <c r="O164" s="17" t="inlineStr">
        <is>
          <t>(360) 555-6074</t>
        </is>
      </c>
      <c r="P164" s="17" t="inlineStr">
        <is>
          <t>jesusrice@gmail.example.com</t>
        </is>
      </c>
      <c r="Q164" s="17" t="inlineStr">
        <is>
          <t>Aberdeen</t>
        </is>
      </c>
      <c r="R164" s="17" t="inlineStr">
        <is>
          <t>WA</t>
        </is>
      </c>
      <c r="S164" s="17" t="inlineStr">
        <is>
          <t>98520</t>
        </is>
      </c>
      <c r="T164" s="27" t="n">
        <v>46003</v>
      </c>
      <c r="U164" s="17" t="n">
        <v>2026</v>
      </c>
      <c r="V164" s="17" t="inlineStr"/>
    </row>
    <row r="165">
      <c r="A165" s="21" t="inlineStr">
        <is>
          <t>WL-01160</t>
        </is>
      </c>
      <c r="B165" s="21" t="n">
        <v>160</v>
      </c>
      <c r="C165" s="21" t="inlineStr">
        <is>
          <t>Hernandez</t>
        </is>
      </c>
      <c r="D165" s="21" t="inlineStr">
        <is>
          <t>Elizabeth</t>
        </is>
      </c>
      <c r="E165" s="21" t="inlineStr">
        <is>
          <t>INDIVIDUAL</t>
        </is>
      </c>
      <c r="F165" s="21" t="inlineStr"/>
      <c r="G165" s="28" t="n">
        <v>44776</v>
      </c>
      <c r="H165" s="21" t="inlineStr">
        <is>
          <t>ACTIVE_WAITLIST</t>
        </is>
      </c>
      <c r="I165" s="21" t="inlineStr">
        <is>
          <t>SEAL ROCK</t>
        </is>
      </c>
      <c r="J165" s="21" t="inlineStr">
        <is>
          <t>ELECTRIC</t>
        </is>
      </c>
      <c r="K165" s="21" t="n">
        <v>23.3</v>
      </c>
      <c r="L165" s="21" t="n">
        <v>6.9</v>
      </c>
      <c r="M165" s="21" t="inlineStr">
        <is>
          <t>COVERED_ONLY</t>
        </is>
      </c>
      <c r="N165" s="21" t="n">
        <v>40</v>
      </c>
      <c r="O165" s="21" t="inlineStr">
        <is>
          <t>(253) 555-7772</t>
        </is>
      </c>
      <c r="P165" s="21" t="inlineStr">
        <is>
          <t>elizabeth_hernandez@pugetpost.com</t>
        </is>
      </c>
      <c r="Q165" s="21" t="inlineStr">
        <is>
          <t>Tacoma</t>
        </is>
      </c>
      <c r="R165" s="21" t="inlineStr">
        <is>
          <t>WA</t>
        </is>
      </c>
      <c r="S165" s="21" t="inlineStr">
        <is>
          <t>98402</t>
        </is>
      </c>
      <c r="T165" s="28" t="n">
        <v>46014</v>
      </c>
      <c r="U165" s="21" t="n">
        <v>2026</v>
      </c>
      <c r="V165" s="21" t="inlineStr"/>
    </row>
    <row r="166">
      <c r="A166" s="17" t="inlineStr">
        <is>
          <t>WL-01161</t>
        </is>
      </c>
      <c r="B166" s="17" t="n">
        <v>161</v>
      </c>
      <c r="C166" s="17" t="inlineStr">
        <is>
          <t>Curry</t>
        </is>
      </c>
      <c r="D166" s="17" t="inlineStr">
        <is>
          <t>Steven</t>
        </is>
      </c>
      <c r="E166" s="17" t="inlineStr">
        <is>
          <t>LLC</t>
        </is>
      </c>
      <c r="F166" s="17" t="inlineStr">
        <is>
          <t>Curry Ventures LLC</t>
        </is>
      </c>
      <c r="G166" s="27" t="n">
        <v>44777</v>
      </c>
      <c r="H166" s="17" t="inlineStr">
        <is>
          <t>ACTIVE_WAITLIST</t>
        </is>
      </c>
      <c r="I166" s="17" t="inlineStr">
        <is>
          <t>PETREL LINE</t>
        </is>
      </c>
      <c r="J166" s="17" t="inlineStr">
        <is>
          <t>HOUSEBOAT</t>
        </is>
      </c>
      <c r="K166" s="17" t="n">
        <v>52.9</v>
      </c>
      <c r="L166" s="17" t="n">
        <v>17.6</v>
      </c>
      <c r="M166" s="17" t="inlineStr">
        <is>
          <t>ANY</t>
        </is>
      </c>
      <c r="N166" s="17" t="n">
        <v>36</v>
      </c>
      <c r="O166" s="17" t="inlineStr">
        <is>
          <t>(360) 555-4793</t>
        </is>
      </c>
      <c r="P166" s="17" t="inlineStr">
        <is>
          <t>stevencurry@harbormail.net</t>
        </is>
      </c>
      <c r="Q166" s="17" t="inlineStr">
        <is>
          <t>Bellingham</t>
        </is>
      </c>
      <c r="R166" s="17" t="inlineStr">
        <is>
          <t>WA</t>
        </is>
      </c>
      <c r="S166" s="17" t="inlineStr">
        <is>
          <t>98225</t>
        </is>
      </c>
      <c r="T166" s="27" t="n">
        <v>45996</v>
      </c>
      <c r="U166" s="17" t="n">
        <v>2026</v>
      </c>
      <c r="V166" s="17" t="inlineStr"/>
    </row>
    <row r="167">
      <c r="A167" s="21" t="inlineStr">
        <is>
          <t>WL-01162</t>
        </is>
      </c>
      <c r="B167" s="21" t="n">
        <v>162</v>
      </c>
      <c r="C167" s="21" t="inlineStr">
        <is>
          <t>Marquez</t>
        </is>
      </c>
      <c r="D167" s="21" t="inlineStr">
        <is>
          <t>Tiffany</t>
        </is>
      </c>
      <c r="E167" s="21" t="inlineStr">
        <is>
          <t>CORPORATION</t>
        </is>
      </c>
      <c r="F167" s="21" t="inlineStr">
        <is>
          <t>Marquez Ventures LLC</t>
        </is>
      </c>
      <c r="G167" s="28" t="n">
        <v>44777</v>
      </c>
      <c r="H167" s="21" t="inlineStr">
        <is>
          <t>ACTIVE_WAITLIST</t>
        </is>
      </c>
      <c r="I167" s="21" t="inlineStr">
        <is>
          <t>HERON SONG</t>
        </is>
      </c>
      <c r="J167" s="21" t="inlineStr">
        <is>
          <t>SAIL_MULTI</t>
        </is>
      </c>
      <c r="K167" s="21" t="n">
        <v>49.3</v>
      </c>
      <c r="L167" s="21" t="n">
        <v>14.3</v>
      </c>
      <c r="M167" s="21" t="inlineStr">
        <is>
          <t>COVERED_ONLY</t>
        </is>
      </c>
      <c r="N167" s="21" t="n">
        <v>24</v>
      </c>
      <c r="O167" s="21" t="inlineStr">
        <is>
          <t>(503) 555-6432</t>
        </is>
      </c>
      <c r="P167" s="21" t="inlineStr">
        <is>
          <t>tiffany.marquez@pugetpost.com</t>
        </is>
      </c>
      <c r="Q167" s="21" t="inlineStr">
        <is>
          <t>Astoria</t>
        </is>
      </c>
      <c r="R167" s="21" t="inlineStr">
        <is>
          <t>OR</t>
        </is>
      </c>
      <c r="S167" s="21" t="inlineStr">
        <is>
          <t>97103</t>
        </is>
      </c>
      <c r="T167" s="28" t="n">
        <v>46010</v>
      </c>
      <c r="U167" s="21" t="n">
        <v>2026</v>
      </c>
      <c r="V167" s="21" t="inlineStr"/>
    </row>
    <row r="168">
      <c r="A168" s="17" t="inlineStr">
        <is>
          <t>WL-01163</t>
        </is>
      </c>
      <c r="B168" s="17" t="n">
        <v>163</v>
      </c>
      <c r="C168" s="17" t="inlineStr">
        <is>
          <t>Hayes</t>
        </is>
      </c>
      <c r="D168" s="17" t="inlineStr">
        <is>
          <t>Stephanie</t>
        </is>
      </c>
      <c r="E168" s="17" t="inlineStr">
        <is>
          <t>PARTNERSHIP</t>
        </is>
      </c>
      <c r="F168" s="17" t="inlineStr">
        <is>
          <t>Hayes Holdings LLC</t>
        </is>
      </c>
      <c r="G168" s="27" t="n">
        <v>44777</v>
      </c>
      <c r="H168" s="17" t="inlineStr">
        <is>
          <t>ACTIVE_WAITLIST</t>
        </is>
      </c>
      <c r="I168" s="17" t="inlineStr">
        <is>
          <t>HERON MIST</t>
        </is>
      </c>
      <c r="J168" s="17" t="inlineStr">
        <is>
          <t>CRUISER</t>
        </is>
      </c>
      <c r="K168" s="17" t="n">
        <v>56.4</v>
      </c>
      <c r="L168" s="17" t="n">
        <v>18.4</v>
      </c>
      <c r="M168" s="17" t="inlineStr">
        <is>
          <t>ANY</t>
        </is>
      </c>
      <c r="N168" s="17" t="n">
        <v>32</v>
      </c>
      <c r="O168" s="17" t="inlineStr">
        <is>
          <t>(360) 555-4332</t>
        </is>
      </c>
      <c r="P168" s="17" t="inlineStr">
        <is>
          <t>stephanie.hayes@harbormail.net</t>
        </is>
      </c>
      <c r="Q168" s="17" t="inlineStr">
        <is>
          <t>Olympia</t>
        </is>
      </c>
      <c r="R168" s="17" t="inlineStr">
        <is>
          <t>WA</t>
        </is>
      </c>
      <c r="S168" s="17" t="inlineStr">
        <is>
          <t>98501</t>
        </is>
      </c>
      <c r="T168" s="27" t="n">
        <v>45994</v>
      </c>
      <c r="U168" s="17" t="n">
        <v>2026</v>
      </c>
      <c r="V168" s="17" t="inlineStr"/>
    </row>
    <row r="169">
      <c r="A169" s="21" t="inlineStr">
        <is>
          <t>WL-01164</t>
        </is>
      </c>
      <c r="B169" s="21" t="n">
        <v>164</v>
      </c>
      <c r="C169" s="21" t="inlineStr">
        <is>
          <t>Anderson</t>
        </is>
      </c>
      <c r="D169" s="21" t="inlineStr">
        <is>
          <t>Adam</t>
        </is>
      </c>
      <c r="E169" s="21" t="inlineStr">
        <is>
          <t>INDIVIDUAL</t>
        </is>
      </c>
      <c r="F169" s="21" t="inlineStr"/>
      <c r="G169" s="28" t="n">
        <v>44777</v>
      </c>
      <c r="H169" s="21" t="inlineStr">
        <is>
          <t>ACTIVE_WAITLIST</t>
        </is>
      </c>
      <c r="I169" s="21" t="inlineStr">
        <is>
          <t>BRANT MIST</t>
        </is>
      </c>
      <c r="J169" s="21" t="inlineStr">
        <is>
          <t>POWER_OUTBOARD</t>
        </is>
      </c>
      <c r="K169" s="21" t="n">
        <v>35.1</v>
      </c>
      <c r="L169" s="21" t="n">
        <v>10.9</v>
      </c>
      <c r="M169" s="21" t="inlineStr">
        <is>
          <t>OPEN_ONLY</t>
        </is>
      </c>
      <c r="N169" s="21" t="n">
        <v>36</v>
      </c>
      <c r="O169" s="21" t="inlineStr">
        <is>
          <t>(360) 555-6943</t>
        </is>
      </c>
      <c r="P169" s="21" t="inlineStr">
        <is>
          <t>adam_anderson@gmail.example.com</t>
        </is>
      </c>
      <c r="Q169" s="21" t="inlineStr">
        <is>
          <t>Bellingham</t>
        </is>
      </c>
      <c r="R169" s="21" t="inlineStr">
        <is>
          <t>WA</t>
        </is>
      </c>
      <c r="S169" s="21" t="inlineStr">
        <is>
          <t>98225</t>
        </is>
      </c>
      <c r="T169" s="28" t="n">
        <v>46015</v>
      </c>
      <c r="U169" s="21" t="n">
        <v>2026</v>
      </c>
      <c r="V169" s="21" t="inlineStr"/>
    </row>
    <row r="170">
      <c r="A170" s="17" t="inlineStr">
        <is>
          <t>WL-01165</t>
        </is>
      </c>
      <c r="B170" s="17" t="n">
        <v>165</v>
      </c>
      <c r="C170" s="17" t="inlineStr">
        <is>
          <t>Smith</t>
        </is>
      </c>
      <c r="D170" s="17" t="inlineStr">
        <is>
          <t>Rebecca</t>
        </is>
      </c>
      <c r="E170" s="17" t="inlineStr">
        <is>
          <t>COMMERCIAL</t>
        </is>
      </c>
      <c r="F170" s="17" t="inlineStr">
        <is>
          <t>Smith Holdings LLC</t>
        </is>
      </c>
      <c r="G170" s="27" t="n">
        <v>44778</v>
      </c>
      <c r="H170" s="17" t="inlineStr">
        <is>
          <t>ACTIVE_WAITLIST</t>
        </is>
      </c>
      <c r="I170" s="17" t="inlineStr">
        <is>
          <t>CORMORANT STAR</t>
        </is>
      </c>
      <c r="J170" s="17" t="inlineStr">
        <is>
          <t>COMMERCIAL_FISH</t>
        </is>
      </c>
      <c r="K170" s="17" t="n">
        <v>51.5</v>
      </c>
      <c r="L170" s="17" t="n">
        <v>14.8</v>
      </c>
      <c r="M170" s="17" t="inlineStr">
        <is>
          <t>ANY</t>
        </is>
      </c>
      <c r="N170" s="17" t="n">
        <v>40</v>
      </c>
      <c r="O170" s="17" t="inlineStr">
        <is>
          <t>(206) 555-3053</t>
        </is>
      </c>
      <c r="P170" s="17" t="inlineStr">
        <is>
          <t>rebeccasmith@pugetpost.com</t>
        </is>
      </c>
      <c r="Q170" s="17" t="inlineStr">
        <is>
          <t>Seattle</t>
        </is>
      </c>
      <c r="R170" s="17" t="inlineStr">
        <is>
          <t>WA</t>
        </is>
      </c>
      <c r="S170" s="17" t="inlineStr">
        <is>
          <t>98101</t>
        </is>
      </c>
      <c r="T170" s="27" t="n">
        <v>45992</v>
      </c>
      <c r="U170" s="17" t="n">
        <v>2026</v>
      </c>
      <c r="V170" s="17" t="inlineStr"/>
    </row>
    <row r="171">
      <c r="A171" s="21" t="inlineStr">
        <is>
          <t>WL-01166</t>
        </is>
      </c>
      <c r="B171" s="21" t="n">
        <v>166</v>
      </c>
      <c r="C171" s="21" t="inlineStr">
        <is>
          <t>Webb</t>
        </is>
      </c>
      <c r="D171" s="21" t="inlineStr">
        <is>
          <t>Steven</t>
        </is>
      </c>
      <c r="E171" s="21" t="inlineStr">
        <is>
          <t>INDIVIDUAL</t>
        </is>
      </c>
      <c r="F171" s="21" t="inlineStr"/>
      <c r="G171" s="28" t="n">
        <v>44779</v>
      </c>
      <c r="H171" s="21" t="inlineStr">
        <is>
          <t>ACTIVE_WAITLIST</t>
        </is>
      </c>
      <c r="I171" s="21" t="inlineStr">
        <is>
          <t>POINT SOUND</t>
        </is>
      </c>
      <c r="J171" s="21" t="inlineStr">
        <is>
          <t>POWER_STERNDRIVE</t>
        </is>
      </c>
      <c r="K171" s="21" t="n">
        <v>50.1</v>
      </c>
      <c r="L171" s="21" t="n">
        <v>16.6</v>
      </c>
      <c r="M171" s="21" t="inlineStr">
        <is>
          <t>ANY</t>
        </is>
      </c>
      <c r="N171" s="21" t="n">
        <v>36</v>
      </c>
      <c r="O171" s="21" t="inlineStr">
        <is>
          <t>(541) 555-4333</t>
        </is>
      </c>
      <c r="P171" s="21" t="inlineStr">
        <is>
          <t>steven_webb@gmail.example.com</t>
        </is>
      </c>
      <c r="Q171" s="21" t="inlineStr">
        <is>
          <t>Coos Bay</t>
        </is>
      </c>
      <c r="R171" s="21" t="inlineStr">
        <is>
          <t>OR</t>
        </is>
      </c>
      <c r="S171" s="21" t="inlineStr">
        <is>
          <t>97420</t>
        </is>
      </c>
      <c r="T171" s="28" t="n">
        <v>46006</v>
      </c>
      <c r="U171" s="21" t="n">
        <v>2026</v>
      </c>
      <c r="V171" s="21" t="inlineStr"/>
    </row>
    <row r="172">
      <c r="A172" s="17" t="inlineStr">
        <is>
          <t>WL-01167</t>
        </is>
      </c>
      <c r="B172" s="17" t="n">
        <v>167</v>
      </c>
      <c r="C172" s="17" t="inlineStr">
        <is>
          <t>Graves</t>
        </is>
      </c>
      <c r="D172" s="17" t="inlineStr">
        <is>
          <t>Tammy</t>
        </is>
      </c>
      <c r="E172" s="17" t="inlineStr">
        <is>
          <t>NONPROFIT</t>
        </is>
      </c>
      <c r="F172" s="17" t="inlineStr">
        <is>
          <t>Graves Holdings LLC</t>
        </is>
      </c>
      <c r="G172" s="27" t="n">
        <v>44780</v>
      </c>
      <c r="H172" s="17" t="inlineStr">
        <is>
          <t>SUSPENDED</t>
        </is>
      </c>
      <c r="I172" s="17" t="inlineStr">
        <is>
          <t>FOUL ANN</t>
        </is>
      </c>
      <c r="J172" s="17" t="inlineStr">
        <is>
          <t>POWER_INBOARD</t>
        </is>
      </c>
      <c r="K172" s="17" t="n">
        <v>18.1</v>
      </c>
      <c r="L172" s="17" t="n">
        <v>6.5</v>
      </c>
      <c r="M172" s="17" t="inlineStr">
        <is>
          <t>ANY</t>
        </is>
      </c>
      <c r="N172" s="17" t="n">
        <v>28</v>
      </c>
      <c r="O172" s="17" t="inlineStr">
        <is>
          <t>(425) 555-6736</t>
        </is>
      </c>
      <c r="P172" s="17" t="inlineStr">
        <is>
          <t>tammy.graves@harbormail.net</t>
        </is>
      </c>
      <c r="Q172" s="17" t="inlineStr">
        <is>
          <t>Everett</t>
        </is>
      </c>
      <c r="R172" s="17" t="inlineStr">
        <is>
          <t>WA</t>
        </is>
      </c>
      <c r="S172" s="17" t="inlineStr">
        <is>
          <t>98201</t>
        </is>
      </c>
      <c r="T172" s="27" t="n">
        <v>46005</v>
      </c>
      <c r="U172" s="17" t="n">
        <v>2026</v>
      </c>
      <c r="V172" s="17" t="inlineStr"/>
    </row>
    <row r="173">
      <c r="A173" s="21" t="inlineStr">
        <is>
          <t>WL-01168</t>
        </is>
      </c>
      <c r="B173" s="21" t="n">
        <v>168</v>
      </c>
      <c r="C173" s="21" t="inlineStr">
        <is>
          <t>Bradford</t>
        </is>
      </c>
      <c r="D173" s="21" t="inlineStr">
        <is>
          <t>Wesley</t>
        </is>
      </c>
      <c r="E173" s="21" t="inlineStr">
        <is>
          <t>INDIVIDUAL</t>
        </is>
      </c>
      <c r="F173" s="21" t="inlineStr"/>
      <c r="G173" s="28" t="n">
        <v>44782</v>
      </c>
      <c r="H173" s="21" t="inlineStr">
        <is>
          <t>ACTIVE_WAITLIST</t>
        </is>
      </c>
      <c r="I173" s="21" t="inlineStr">
        <is>
          <t>OSPREY DANCER</t>
        </is>
      </c>
      <c r="J173" s="21" t="inlineStr">
        <is>
          <t>CRUISER</t>
        </is>
      </c>
      <c r="K173" s="21" t="n">
        <v>59.1</v>
      </c>
      <c r="L173" s="21" t="n">
        <v>18</v>
      </c>
      <c r="M173" s="21" t="inlineStr">
        <is>
          <t>Vessbank</t>
        </is>
      </c>
      <c r="N173" s="21" t="n">
        <v>32</v>
      </c>
      <c r="O173" s="21" t="inlineStr">
        <is>
          <t>(360) 555-7770</t>
        </is>
      </c>
      <c r="P173" s="21" t="inlineStr">
        <is>
          <t>wesley_bradford@quillayute.org</t>
        </is>
      </c>
      <c r="Q173" s="21" t="inlineStr">
        <is>
          <t>Olympia</t>
        </is>
      </c>
      <c r="R173" s="21" t="inlineStr">
        <is>
          <t>WA</t>
        </is>
      </c>
      <c r="S173" s="21" t="inlineStr">
        <is>
          <t>98501</t>
        </is>
      </c>
      <c r="T173" s="28" t="n">
        <v>46006</v>
      </c>
      <c r="U173" s="21" t="n">
        <v>2026</v>
      </c>
      <c r="V173" s="21" t="inlineStr"/>
    </row>
    <row r="174">
      <c r="A174" s="17" t="inlineStr">
        <is>
          <t>WL-01169</t>
        </is>
      </c>
      <c r="B174" s="17" t="n">
        <v>169</v>
      </c>
      <c r="C174" s="17" t="inlineStr">
        <is>
          <t>Kim</t>
        </is>
      </c>
      <c r="D174" s="17" t="inlineStr">
        <is>
          <t>Cheyenne</t>
        </is>
      </c>
      <c r="E174" s="17" t="inlineStr">
        <is>
          <t>INDIVIDUAL</t>
        </is>
      </c>
      <c r="F174" s="17" t="inlineStr"/>
      <c r="G174" s="27" t="n">
        <v>44782</v>
      </c>
      <c r="H174" s="17" t="inlineStr">
        <is>
          <t>ACTIVE_WAITLIST</t>
        </is>
      </c>
      <c r="I174" s="17" t="inlineStr">
        <is>
          <t>TIDE DANCER</t>
        </is>
      </c>
      <c r="J174" s="17" t="inlineStr">
        <is>
          <t>SPORTFISH</t>
        </is>
      </c>
      <c r="K174" s="17" t="n">
        <v>57.9</v>
      </c>
      <c r="L174" s="17" t="n">
        <v>20.2</v>
      </c>
      <c r="M174" s="17" t="inlineStr">
        <is>
          <t>Vessbank</t>
        </is>
      </c>
      <c r="N174" s="17" t="n">
        <v>45</v>
      </c>
      <c r="O174" s="17" t="inlineStr">
        <is>
          <t>(360) 555-1499</t>
        </is>
      </c>
      <c r="P174" s="17" t="inlineStr">
        <is>
          <t>cheyenne_kim@gmail.example.com</t>
        </is>
      </c>
      <c r="Q174" s="17" t="inlineStr">
        <is>
          <t>Bellingham</t>
        </is>
      </c>
      <c r="R174" s="17" t="inlineStr">
        <is>
          <t>WA</t>
        </is>
      </c>
      <c r="S174" s="17" t="inlineStr">
        <is>
          <t>98225</t>
        </is>
      </c>
      <c r="T174" s="27" t="n">
        <v>45999</v>
      </c>
      <c r="U174" s="17" t="n">
        <v>2026</v>
      </c>
      <c r="V174" s="17" t="inlineStr"/>
    </row>
    <row r="175">
      <c r="A175" s="21" t="inlineStr">
        <is>
          <t>WL-01170</t>
        </is>
      </c>
      <c r="B175" s="21" t="n">
        <v>170</v>
      </c>
      <c r="C175" s="21" t="inlineStr">
        <is>
          <t>Mccoy</t>
        </is>
      </c>
      <c r="D175" s="21" t="inlineStr">
        <is>
          <t>Shannon</t>
        </is>
      </c>
      <c r="E175" s="21" t="inlineStr">
        <is>
          <t>INDIVIDUAL</t>
        </is>
      </c>
      <c r="F175" s="21" t="inlineStr"/>
      <c r="G175" s="28" t="n">
        <v>44782</v>
      </c>
      <c r="H175" s="21" t="inlineStr">
        <is>
          <t>ACTIVE_WAITLIST</t>
        </is>
      </c>
      <c r="I175" s="21" t="inlineStr">
        <is>
          <t>GRAY QUEEN</t>
        </is>
      </c>
      <c r="J175" s="21" t="inlineStr">
        <is>
          <t>POWER_INBOARD</t>
        </is>
      </c>
      <c r="K175" s="21" t="n">
        <v>42.6</v>
      </c>
      <c r="L175" s="21" t="n">
        <v>15.1</v>
      </c>
      <c r="M175" s="21" t="inlineStr">
        <is>
          <t>ANY</t>
        </is>
      </c>
      <c r="N175" s="21" t="n">
        <v>36</v>
      </c>
      <c r="O175" s="21" t="inlineStr">
        <is>
          <t>(360) 555-1783</t>
        </is>
      </c>
      <c r="P175" s="21" t="inlineStr">
        <is>
          <t>shannonmccoy@gmail.example.com</t>
        </is>
      </c>
      <c r="Q175" s="21" t="inlineStr">
        <is>
          <t>Bremerton</t>
        </is>
      </c>
      <c r="R175" s="21" t="inlineStr">
        <is>
          <t>WA</t>
        </is>
      </c>
      <c r="S175" s="21" t="inlineStr">
        <is>
          <t>98337</t>
        </is>
      </c>
      <c r="T175" s="28" t="n">
        <v>46006</v>
      </c>
      <c r="U175" s="21" t="n">
        <v>2026</v>
      </c>
      <c r="V175" s="21" t="inlineStr"/>
    </row>
    <row r="176">
      <c r="A176" s="17" t="inlineStr">
        <is>
          <t>WL-01171</t>
        </is>
      </c>
      <c r="B176" s="17" t="n">
        <v>171</v>
      </c>
      <c r="C176" s="17" t="inlineStr">
        <is>
          <t>Walker</t>
        </is>
      </c>
      <c r="D176" s="17" t="inlineStr">
        <is>
          <t>Brian</t>
        </is>
      </c>
      <c r="E176" s="17" t="inlineStr">
        <is>
          <t>PARTNERSHIP</t>
        </is>
      </c>
      <c r="F176" s="17" t="inlineStr">
        <is>
          <t>Walker Ventures LLC</t>
        </is>
      </c>
      <c r="G176" s="27" t="n">
        <v>44784</v>
      </c>
      <c r="H176" s="17" t="inlineStr">
        <is>
          <t>EXPIRED</t>
        </is>
      </c>
      <c r="I176" s="17" t="inlineStr">
        <is>
          <t>PINTAIL STAR</t>
        </is>
      </c>
      <c r="J176" s="17" t="inlineStr">
        <is>
          <t>HOUSEBOAT</t>
        </is>
      </c>
      <c r="K176" s="17" t="n">
        <v>24</v>
      </c>
      <c r="L176" s="17" t="n">
        <v>8.1</v>
      </c>
      <c r="M176" s="17" t="inlineStr">
        <is>
          <t>Eastwey</t>
        </is>
      </c>
      <c r="N176" s="17" t="n">
        <v>45</v>
      </c>
      <c r="O176" s="17" t="inlineStr">
        <is>
          <t>(360) 555-7527</t>
        </is>
      </c>
      <c r="P176" s="17" t="inlineStr">
        <is>
          <t>brianwalker@quillayute.org</t>
        </is>
      </c>
      <c r="Q176" s="17" t="inlineStr">
        <is>
          <t>Longview</t>
        </is>
      </c>
      <c r="R176" s="17" t="inlineStr">
        <is>
          <t>WA</t>
        </is>
      </c>
      <c r="S176" s="17" t="inlineStr">
        <is>
          <t>98632</t>
        </is>
      </c>
      <c r="T176" s="17" t="inlineStr"/>
      <c r="U176" s="17" t="n">
        <v>2024</v>
      </c>
      <c r="V176" s="17" t="inlineStr"/>
    </row>
    <row r="177">
      <c r="A177" s="21" t="inlineStr">
        <is>
          <t>WL-01172</t>
        </is>
      </c>
      <c r="B177" s="21" t="n">
        <v>172</v>
      </c>
      <c r="C177" s="21" t="inlineStr">
        <is>
          <t>Morgan</t>
        </is>
      </c>
      <c r="D177" s="21" t="inlineStr">
        <is>
          <t>Debra</t>
        </is>
      </c>
      <c r="E177" s="21" t="inlineStr">
        <is>
          <t>INDIVIDUAL</t>
        </is>
      </c>
      <c r="F177" s="21" t="inlineStr"/>
      <c r="G177" s="28" t="n">
        <v>44784</v>
      </c>
      <c r="H177" s="21" t="inlineStr">
        <is>
          <t>ACTIVE_WAITLIST</t>
        </is>
      </c>
      <c r="I177" s="21" t="inlineStr">
        <is>
          <t>POINT HARBOR</t>
        </is>
      </c>
      <c r="J177" s="21" t="inlineStr">
        <is>
          <t>SAIL_MONO</t>
        </is>
      </c>
      <c r="K177" s="21" t="n">
        <v>49.1</v>
      </c>
      <c r="L177" s="21" t="n">
        <v>14.3</v>
      </c>
      <c r="M177" s="21" t="inlineStr">
        <is>
          <t>Salmonberry</t>
        </is>
      </c>
      <c r="N177" s="21" t="n">
        <v>32</v>
      </c>
      <c r="O177" s="21" t="inlineStr">
        <is>
          <t>(425) 555-0181</t>
        </is>
      </c>
      <c r="P177" s="21" t="inlineStr">
        <is>
          <t>debra_morgan@salishnet.net</t>
        </is>
      </c>
      <c r="Q177" s="21" t="inlineStr">
        <is>
          <t>Everett</t>
        </is>
      </c>
      <c r="R177" s="21" t="inlineStr">
        <is>
          <t>WA</t>
        </is>
      </c>
      <c r="S177" s="21" t="inlineStr">
        <is>
          <t>98201</t>
        </is>
      </c>
      <c r="T177" s="28" t="n">
        <v>46018</v>
      </c>
      <c r="U177" s="21" t="n">
        <v>2026</v>
      </c>
      <c r="V177" s="21" t="inlineStr"/>
    </row>
    <row r="178">
      <c r="A178" s="17" t="inlineStr">
        <is>
          <t>WL-01173</t>
        </is>
      </c>
      <c r="B178" s="17" t="n">
        <v>173</v>
      </c>
      <c r="C178" s="17" t="inlineStr">
        <is>
          <t>Boyer</t>
        </is>
      </c>
      <c r="D178" s="17" t="inlineStr">
        <is>
          <t>Jason</t>
        </is>
      </c>
      <c r="E178" s="17" t="inlineStr">
        <is>
          <t>PARTNERSHIP</t>
        </is>
      </c>
      <c r="F178" s="17" t="inlineStr">
        <is>
          <t>Boyer Marine LLC</t>
        </is>
      </c>
      <c r="G178" s="27" t="n">
        <v>44784</v>
      </c>
      <c r="H178" s="17" t="inlineStr">
        <is>
          <t>RETAINER</t>
        </is>
      </c>
      <c r="I178" s="17" t="inlineStr">
        <is>
          <t>BRANT REACH</t>
        </is>
      </c>
      <c r="J178" s="17" t="inlineStr">
        <is>
          <t>SAIL_MULTI</t>
        </is>
      </c>
      <c r="K178" s="17" t="n">
        <v>22.2</v>
      </c>
      <c r="L178" s="17" t="n">
        <v>6.7</v>
      </c>
      <c r="M178" s="17" t="inlineStr">
        <is>
          <t>ANY</t>
        </is>
      </c>
      <c r="N178" s="17" t="n">
        <v>40</v>
      </c>
      <c r="O178" s="17" t="inlineStr">
        <is>
          <t>(360) 555-0765</t>
        </is>
      </c>
      <c r="P178" s="17" t="inlineStr">
        <is>
          <t>jason.boyer@salishnet.net</t>
        </is>
      </c>
      <c r="Q178" s="17" t="inlineStr">
        <is>
          <t>Bremerton</t>
        </is>
      </c>
      <c r="R178" s="17" t="inlineStr">
        <is>
          <t>WA</t>
        </is>
      </c>
      <c r="S178" s="17" t="inlineStr">
        <is>
          <t>98337</t>
        </is>
      </c>
      <c r="T178" s="27" t="n">
        <v>46013</v>
      </c>
      <c r="U178" s="17" t="n">
        <v>2026</v>
      </c>
      <c r="V178" s="17" t="inlineStr"/>
    </row>
    <row r="179">
      <c r="A179" s="21" t="inlineStr">
        <is>
          <t>WL-01174</t>
        </is>
      </c>
      <c r="B179" s="21" t="n">
        <v>174</v>
      </c>
      <c r="C179" s="21" t="inlineStr">
        <is>
          <t>Kim</t>
        </is>
      </c>
      <c r="D179" s="21" t="inlineStr">
        <is>
          <t>Jason</t>
        </is>
      </c>
      <c r="E179" s="21" t="inlineStr">
        <is>
          <t>COMMERCIAL</t>
        </is>
      </c>
      <c r="F179" s="21" t="inlineStr">
        <is>
          <t>Kim Holdings LLC</t>
        </is>
      </c>
      <c r="G179" s="28" t="n">
        <v>44785</v>
      </c>
      <c r="H179" s="21" t="inlineStr">
        <is>
          <t>ACTIVE_WAITLIST</t>
        </is>
      </c>
      <c r="I179" s="21" t="inlineStr">
        <is>
          <t>HERNO STAR</t>
        </is>
      </c>
      <c r="J179" s="21" t="inlineStr">
        <is>
          <t>SAIL_MULTI</t>
        </is>
      </c>
      <c r="K179" s="21" t="n">
        <v>38.3</v>
      </c>
      <c r="L179" s="21" t="n">
        <v>11</v>
      </c>
      <c r="M179" s="21" t="inlineStr">
        <is>
          <t>ANY</t>
        </is>
      </c>
      <c r="N179" s="21" t="n">
        <v>45</v>
      </c>
      <c r="O179" s="21" t="inlineStr">
        <is>
          <t>(360) 555-3376</t>
        </is>
      </c>
      <c r="P179" s="21" t="inlineStr">
        <is>
          <t>jason_kim@salishnet.net</t>
        </is>
      </c>
      <c r="Q179" s="21" t="inlineStr">
        <is>
          <t>Port Angeles</t>
        </is>
      </c>
      <c r="R179" s="21" t="inlineStr">
        <is>
          <t>WA</t>
        </is>
      </c>
      <c r="S179" s="21" t="inlineStr">
        <is>
          <t>98362</t>
        </is>
      </c>
      <c r="T179" s="28" t="n">
        <v>45992</v>
      </c>
      <c r="U179" s="21" t="n">
        <v>2026</v>
      </c>
      <c r="V179" s="21" t="inlineStr"/>
    </row>
    <row r="180">
      <c r="A180" s="17" t="inlineStr">
        <is>
          <t>WL-01175</t>
        </is>
      </c>
      <c r="B180" s="17" t="n">
        <v>175</v>
      </c>
      <c r="C180" s="17" t="inlineStr">
        <is>
          <t>Rodriguez</t>
        </is>
      </c>
      <c r="D180" s="17" t="inlineStr">
        <is>
          <t>Kathy</t>
        </is>
      </c>
      <c r="E180" s="17" t="inlineStr">
        <is>
          <t>PARTNERSHIP</t>
        </is>
      </c>
      <c r="F180" s="17" t="inlineStr">
        <is>
          <t>Rodriguez Charters Inc</t>
        </is>
      </c>
      <c r="G180" s="27" t="n">
        <v>44785</v>
      </c>
      <c r="H180" s="17" t="inlineStr">
        <is>
          <t>RETAINER</t>
        </is>
      </c>
      <c r="I180" s="17" t="inlineStr">
        <is>
          <t>POINT ROSE</t>
        </is>
      </c>
      <c r="J180" s="17" t="inlineStr">
        <is>
          <t>POWER_INBOARD</t>
        </is>
      </c>
      <c r="K180" s="17" t="n">
        <v>40.7</v>
      </c>
      <c r="L180" s="17" t="n">
        <v>13.2</v>
      </c>
      <c r="M180" s="17" t="inlineStr">
        <is>
          <t>COVERED_ONLY</t>
        </is>
      </c>
      <c r="N180" s="17" t="n">
        <v>24</v>
      </c>
      <c r="O180" s="17" t="inlineStr">
        <is>
          <t>(360) 555-1368</t>
        </is>
      </c>
      <c r="P180" s="17" t="inlineStr">
        <is>
          <t>kathy.rodriguez@outlook.example.com</t>
        </is>
      </c>
      <c r="Q180" s="17" t="inlineStr">
        <is>
          <t>Bellingham</t>
        </is>
      </c>
      <c r="R180" s="17" t="inlineStr">
        <is>
          <t>WA</t>
        </is>
      </c>
      <c r="S180" s="17" t="inlineStr">
        <is>
          <t>98225</t>
        </is>
      </c>
      <c r="T180" s="27" t="n">
        <v>46005</v>
      </c>
      <c r="U180" s="17" t="n">
        <v>2026</v>
      </c>
      <c r="V180" s="17" t="inlineStr"/>
    </row>
    <row r="181">
      <c r="A181" s="21" t="inlineStr">
        <is>
          <t>WL-01176</t>
        </is>
      </c>
      <c r="B181" s="21" t="n">
        <v>176</v>
      </c>
      <c r="C181" s="21" t="inlineStr">
        <is>
          <t>Roberts</t>
        </is>
      </c>
      <c r="D181" s="21" t="inlineStr">
        <is>
          <t>Nathaniel</t>
        </is>
      </c>
      <c r="E181" s="21" t="inlineStr">
        <is>
          <t>INDIVIDUAL</t>
        </is>
      </c>
      <c r="F181" s="21" t="inlineStr"/>
      <c r="G181" s="28" t="n">
        <v>44786</v>
      </c>
      <c r="H181" s="21" t="inlineStr">
        <is>
          <t>EXPIRED</t>
        </is>
      </c>
      <c r="I181" s="21" t="inlineStr">
        <is>
          <t>DRIFT LIGHT</t>
        </is>
      </c>
      <c r="J181" s="21" t="inlineStr">
        <is>
          <t>ELECTRIC</t>
        </is>
      </c>
      <c r="K181" s="21" t="n">
        <v>43.5</v>
      </c>
      <c r="L181" s="21" t="n">
        <v>14.3</v>
      </c>
      <c r="M181" s="21" t="inlineStr">
        <is>
          <t>ANY</t>
        </is>
      </c>
      <c r="N181" s="21" t="n">
        <v>40</v>
      </c>
      <c r="O181" s="21" t="inlineStr">
        <is>
          <t>(503) 555-2351</t>
        </is>
      </c>
      <c r="P181" s="21" t="inlineStr">
        <is>
          <t>nathaniel.roberts@salishnet.net</t>
        </is>
      </c>
      <c r="Q181" s="21" t="inlineStr">
        <is>
          <t>Portland</t>
        </is>
      </c>
      <c r="R181" s="21" t="inlineStr">
        <is>
          <t>OR</t>
        </is>
      </c>
      <c r="S181" s="21" t="inlineStr">
        <is>
          <t>97201</t>
        </is>
      </c>
      <c r="T181" s="21" t="inlineStr"/>
      <c r="U181" s="21" t="n">
        <v>2022</v>
      </c>
      <c r="V181" s="21" t="inlineStr"/>
    </row>
    <row r="182">
      <c r="A182" s="17" t="inlineStr">
        <is>
          <t>WL-01177</t>
        </is>
      </c>
      <c r="B182" s="17" t="n">
        <v>177</v>
      </c>
      <c r="C182" s="17" t="inlineStr">
        <is>
          <t>Moore</t>
        </is>
      </c>
      <c r="D182" s="17" t="inlineStr">
        <is>
          <t>Sydney</t>
        </is>
      </c>
      <c r="E182" s="17" t="inlineStr">
        <is>
          <t>INDIVIDUAL</t>
        </is>
      </c>
      <c r="F182" s="17" t="inlineStr"/>
      <c r="G182" s="27" t="n">
        <v>44787</v>
      </c>
      <c r="H182" s="17" t="inlineStr">
        <is>
          <t>ACTIVE_WAITLIST</t>
        </is>
      </c>
      <c r="I182" s="17" t="inlineStr">
        <is>
          <t>SCOTER STAR</t>
        </is>
      </c>
      <c r="J182" s="17" t="inlineStr">
        <is>
          <t>POWER_INBOARD</t>
        </is>
      </c>
      <c r="K182" s="17" t="n">
        <v>41.6</v>
      </c>
      <c r="L182" s="17" t="n">
        <v>14.3</v>
      </c>
      <c r="M182" s="17" t="inlineStr">
        <is>
          <t>Vessbank</t>
        </is>
      </c>
      <c r="N182" s="17" t="n">
        <v>40</v>
      </c>
      <c r="O182" s="17" t="inlineStr">
        <is>
          <t>(360) 555-7265</t>
        </is>
      </c>
      <c r="P182" s="17" t="inlineStr"/>
      <c r="Q182" s="17" t="inlineStr">
        <is>
          <t>Chaldale</t>
        </is>
      </c>
      <c r="R182" s="17" t="inlineStr">
        <is>
          <t>WA</t>
        </is>
      </c>
      <c r="S182" s="17" t="inlineStr">
        <is>
          <t>98554</t>
        </is>
      </c>
      <c r="T182" s="27" t="n">
        <v>46004</v>
      </c>
      <c r="U182" s="17" t="n">
        <v>2026</v>
      </c>
      <c r="V182" s="17" t="inlineStr"/>
    </row>
    <row r="183">
      <c r="A183" s="21" t="inlineStr">
        <is>
          <t>WL-01178</t>
        </is>
      </c>
      <c r="B183" s="21" t="n">
        <v>178</v>
      </c>
      <c r="C183" s="21" t="inlineStr">
        <is>
          <t>Bryan</t>
        </is>
      </c>
      <c r="D183" s="21" t="inlineStr">
        <is>
          <t>Danny</t>
        </is>
      </c>
      <c r="E183" s="21" t="inlineStr">
        <is>
          <t>INDIVIDUAL</t>
        </is>
      </c>
      <c r="F183" s="21" t="inlineStr"/>
      <c r="G183" s="28" t="n">
        <v>44789</v>
      </c>
      <c r="H183" s="21" t="inlineStr">
        <is>
          <t>ACTIVE_WAITLIST</t>
        </is>
      </c>
      <c r="I183" s="21" t="inlineStr">
        <is>
          <t>SEAL BAY</t>
        </is>
      </c>
      <c r="J183" s="21" t="inlineStr">
        <is>
          <t>TRAWLER</t>
        </is>
      </c>
      <c r="K183" s="21" t="n">
        <v>28</v>
      </c>
      <c r="L183" s="21" t="n">
        <v>8</v>
      </c>
      <c r="M183" s="21" t="inlineStr">
        <is>
          <t>COVERED_ONLY</t>
        </is>
      </c>
      <c r="N183" s="21" t="n">
        <v>32</v>
      </c>
      <c r="O183" s="21" t="inlineStr">
        <is>
          <t>(541) 555-3259</t>
        </is>
      </c>
      <c r="P183" s="21" t="inlineStr">
        <is>
          <t>dannybryan@gmail.example.com</t>
        </is>
      </c>
      <c r="Q183" s="21" t="inlineStr">
        <is>
          <t>Newport</t>
        </is>
      </c>
      <c r="R183" s="21" t="inlineStr">
        <is>
          <t>OR</t>
        </is>
      </c>
      <c r="S183" s="21" t="inlineStr">
        <is>
          <t>97365</t>
        </is>
      </c>
      <c r="T183" s="28" t="n">
        <v>45992</v>
      </c>
      <c r="U183" s="21" t="n">
        <v>2026</v>
      </c>
      <c r="V183" s="21" t="inlineStr">
        <is>
          <t xml:space="preserve"> </t>
        </is>
      </c>
    </row>
    <row r="184">
      <c r="A184" s="17" t="inlineStr">
        <is>
          <t>WL-01179</t>
        </is>
      </c>
      <c r="B184" s="17" t="n">
        <v>179</v>
      </c>
      <c r="C184" s="17" t="inlineStr">
        <is>
          <t>Rollins</t>
        </is>
      </c>
      <c r="D184" s="17" t="inlineStr">
        <is>
          <t>Brian</t>
        </is>
      </c>
      <c r="E184" s="17" t="inlineStr">
        <is>
          <t>NONPROFIT</t>
        </is>
      </c>
      <c r="F184" s="17" t="inlineStr">
        <is>
          <t>Rollins Marine LLC</t>
        </is>
      </c>
      <c r="G184" s="27" t="n">
        <v>44790</v>
      </c>
      <c r="H184" s="17" t="inlineStr">
        <is>
          <t>ACTIVE_WAITLIST</t>
        </is>
      </c>
      <c r="I184" s="17" t="inlineStr">
        <is>
          <t>ANCHOR BAY</t>
        </is>
      </c>
      <c r="J184" s="17" t="inlineStr">
        <is>
          <t>POWER_OUTBOARD</t>
        </is>
      </c>
      <c r="K184" s="17" t="n">
        <v>27</v>
      </c>
      <c r="L184" s="17" t="n">
        <v>9.4</v>
      </c>
      <c r="M184" s="17" t="inlineStr">
        <is>
          <t>ANY</t>
        </is>
      </c>
      <c r="N184" s="17" t="n">
        <v>36</v>
      </c>
      <c r="O184" s="17" t="inlineStr">
        <is>
          <t>(503) 555-9144</t>
        </is>
      </c>
      <c r="P184" s="17" t="inlineStr">
        <is>
          <t>brian_rollins@harbormail.net</t>
        </is>
      </c>
      <c r="Q184" s="17" t="inlineStr">
        <is>
          <t>Portland</t>
        </is>
      </c>
      <c r="R184" s="17" t="inlineStr">
        <is>
          <t>OR</t>
        </is>
      </c>
      <c r="S184" s="17" t="inlineStr">
        <is>
          <t>97201</t>
        </is>
      </c>
      <c r="T184" s="27" t="n">
        <v>46013</v>
      </c>
      <c r="U184" s="17" t="n">
        <v>2026</v>
      </c>
      <c r="V184" s="17" t="inlineStr"/>
    </row>
    <row r="185">
      <c r="A185" s="21" t="inlineStr">
        <is>
          <t>WL-01180</t>
        </is>
      </c>
      <c r="B185" s="21" t="n">
        <v>180</v>
      </c>
      <c r="C185" s="21" t="inlineStr">
        <is>
          <t>Smith</t>
        </is>
      </c>
      <c r="D185" s="21" t="inlineStr">
        <is>
          <t>Rachel</t>
        </is>
      </c>
      <c r="E185" s="21" t="inlineStr">
        <is>
          <t>JOINT</t>
        </is>
      </c>
      <c r="F185" s="21" t="inlineStr"/>
      <c r="G185" s="28" t="n">
        <v>44791</v>
      </c>
      <c r="H185" s="21" t="inlineStr">
        <is>
          <t>ACTIVE_WAITLIST</t>
        </is>
      </c>
      <c r="I185" s="21" t="inlineStr">
        <is>
          <t>COHO SONG</t>
        </is>
      </c>
      <c r="J185" s="21" t="inlineStr">
        <is>
          <t>SAIL_MONO</t>
        </is>
      </c>
      <c r="K185" s="21" t="n">
        <v>39.4</v>
      </c>
      <c r="L185" s="21" t="n">
        <v>12.6</v>
      </c>
      <c r="M185" s="21" t="inlineStr">
        <is>
          <t>Ledgport</t>
        </is>
      </c>
      <c r="N185" s="21" t="n">
        <v>50</v>
      </c>
      <c r="O185" s="21" t="inlineStr">
        <is>
          <t>(541) 555-6193</t>
        </is>
      </c>
      <c r="P185" s="21" t="inlineStr">
        <is>
          <t>rachel.smith@pugetpost.com</t>
        </is>
      </c>
      <c r="Q185" s="21" t="inlineStr">
        <is>
          <t>Coos Bay</t>
        </is>
      </c>
      <c r="R185" s="21" t="inlineStr">
        <is>
          <t>OR</t>
        </is>
      </c>
      <c r="S185" s="21" t="inlineStr">
        <is>
          <t>97420</t>
        </is>
      </c>
      <c r="T185" s="28" t="n">
        <v>45999</v>
      </c>
      <c r="U185" s="21" t="n">
        <v>2026</v>
      </c>
      <c r="V185" s="21" t="inlineStr"/>
    </row>
    <row r="186">
      <c r="A186" s="17" t="inlineStr">
        <is>
          <t>WL-01181</t>
        </is>
      </c>
      <c r="B186" s="17" t="n">
        <v>181</v>
      </c>
      <c r="C186" s="17" t="inlineStr">
        <is>
          <t>Hamilton</t>
        </is>
      </c>
      <c r="D186" s="17" t="inlineStr">
        <is>
          <t>David</t>
        </is>
      </c>
      <c r="E186" s="17" t="inlineStr">
        <is>
          <t>NONPROFIT</t>
        </is>
      </c>
      <c r="F186" s="17" t="inlineStr">
        <is>
          <t>Hamilton Marine LLC</t>
        </is>
      </c>
      <c r="G186" s="27" t="n">
        <v>44792</v>
      </c>
      <c r="H186" s="17" t="inlineStr">
        <is>
          <t>ACTIVE_WAITLIST</t>
        </is>
      </c>
      <c r="I186" s="17" t="inlineStr">
        <is>
          <t>SCOTER PASSAGE</t>
        </is>
      </c>
      <c r="J186" s="17" t="inlineStr">
        <is>
          <t>CRUISER</t>
        </is>
      </c>
      <c r="K186" s="17" t="n">
        <v>61.3</v>
      </c>
      <c r="L186" s="17" t="n">
        <v>20.6</v>
      </c>
      <c r="M186" s="17" t="inlineStr">
        <is>
          <t>Gullwing</t>
        </is>
      </c>
      <c r="N186" s="17" t="n">
        <v>40</v>
      </c>
      <c r="O186" s="17" t="inlineStr">
        <is>
          <t>(360) 555-3081</t>
        </is>
      </c>
      <c r="P186" s="17" t="inlineStr">
        <is>
          <t>david_hamilton@quillayute.org</t>
        </is>
      </c>
      <c r="Q186" s="17" t="inlineStr">
        <is>
          <t>Port Angeles</t>
        </is>
      </c>
      <c r="R186" s="17" t="inlineStr">
        <is>
          <t>WA</t>
        </is>
      </c>
      <c r="S186" s="17" t="inlineStr">
        <is>
          <t>98362</t>
        </is>
      </c>
      <c r="T186" s="27" t="n">
        <v>46007</v>
      </c>
      <c r="U186" s="17" t="n">
        <v>2026</v>
      </c>
      <c r="V186" s="17" t="inlineStr"/>
    </row>
    <row r="187">
      <c r="A187" s="21" t="inlineStr">
        <is>
          <t>WL-01182</t>
        </is>
      </c>
      <c r="B187" s="21" t="n">
        <v>182</v>
      </c>
      <c r="C187" s="21" t="inlineStr">
        <is>
          <t>Castro</t>
        </is>
      </c>
      <c r="D187" s="21" t="inlineStr">
        <is>
          <t>Ashley</t>
        </is>
      </c>
      <c r="E187" s="21" t="inlineStr">
        <is>
          <t>PARTNERSHIP</t>
        </is>
      </c>
      <c r="F187" s="21" t="inlineStr">
        <is>
          <t>Castro Holdings LLC</t>
        </is>
      </c>
      <c r="G187" s="28" t="n">
        <v>44793</v>
      </c>
      <c r="H187" s="21" t="inlineStr">
        <is>
          <t>ACTIVE_WAITLIST</t>
        </is>
      </c>
      <c r="I187" s="21" t="inlineStr">
        <is>
          <t>SCOTER LINE</t>
        </is>
      </c>
      <c r="J187" s="21" t="inlineStr">
        <is>
          <t>SAIL_MONO</t>
        </is>
      </c>
      <c r="K187" s="21" t="n">
        <v>31.4</v>
      </c>
      <c r="L187" s="21" t="n">
        <v>11</v>
      </c>
      <c r="M187" s="21" t="inlineStr">
        <is>
          <t>ANY</t>
        </is>
      </c>
      <c r="N187" s="21" t="n">
        <v>32</v>
      </c>
      <c r="O187" s="21" t="inlineStr">
        <is>
          <t>(360) 555-3806</t>
        </is>
      </c>
      <c r="P187" s="21" t="inlineStr">
        <is>
          <t>ashley_castro@quillayute.org</t>
        </is>
      </c>
      <c r="Q187" s="21" t="inlineStr">
        <is>
          <t>Olympia</t>
        </is>
      </c>
      <c r="R187" s="21" t="inlineStr">
        <is>
          <t>WA</t>
        </is>
      </c>
      <c r="S187" s="21" t="inlineStr">
        <is>
          <t>98501</t>
        </is>
      </c>
      <c r="T187" s="28" t="n">
        <v>46014</v>
      </c>
      <c r="U187" s="21" t="n">
        <v>2026</v>
      </c>
      <c r="V187" s="21" t="inlineStr"/>
    </row>
    <row r="188">
      <c r="A188" s="17" t="inlineStr">
        <is>
          <t>WL-01183</t>
        </is>
      </c>
      <c r="B188" s="17" t="n">
        <v>183</v>
      </c>
      <c r="C188" s="17" t="inlineStr">
        <is>
          <t>Tucker</t>
        </is>
      </c>
      <c r="D188" s="17" t="inlineStr">
        <is>
          <t>Shelley</t>
        </is>
      </c>
      <c r="E188" s="17" t="inlineStr">
        <is>
          <t>PARTNERSHIP</t>
        </is>
      </c>
      <c r="F188" s="17" t="inlineStr">
        <is>
          <t>Tucker Charters Inc</t>
        </is>
      </c>
      <c r="G188" s="27" t="n">
        <v>44793</v>
      </c>
      <c r="H188" s="17" t="inlineStr">
        <is>
          <t>ACTIVE_WAITLIST</t>
        </is>
      </c>
      <c r="I188" s="17" t="inlineStr">
        <is>
          <t>SPINDRIFT SOUND</t>
        </is>
      </c>
      <c r="J188" s="17" t="inlineStr">
        <is>
          <t>POWER_INBOARD</t>
        </is>
      </c>
      <c r="K188" s="17" t="n">
        <v>19.3</v>
      </c>
      <c r="L188" s="17" t="n">
        <v>6.6</v>
      </c>
      <c r="M188" s="17" t="inlineStr">
        <is>
          <t>ANY</t>
        </is>
      </c>
      <c r="N188" s="17" t="n">
        <v>50</v>
      </c>
      <c r="O188" s="17" t="inlineStr">
        <is>
          <t>(541) 555-6011</t>
        </is>
      </c>
      <c r="P188" s="17" t="inlineStr">
        <is>
          <t>shelleytucker@harbormail.net</t>
        </is>
      </c>
      <c r="Q188" s="17" t="inlineStr">
        <is>
          <t>Coos Bay</t>
        </is>
      </c>
      <c r="R188" s="17" t="inlineStr">
        <is>
          <t>OR</t>
        </is>
      </c>
      <c r="S188" s="17" t="inlineStr">
        <is>
          <t>97420</t>
        </is>
      </c>
      <c r="T188" s="27" t="n">
        <v>46017</v>
      </c>
      <c r="U188" s="17" t="n">
        <v>2026</v>
      </c>
      <c r="V188" s="17" t="inlineStr"/>
    </row>
    <row r="189">
      <c r="A189" s="21" t="inlineStr">
        <is>
          <t>WL-01184</t>
        </is>
      </c>
      <c r="B189" s="21" t="n">
        <v>184</v>
      </c>
      <c r="C189" s="21" t="inlineStr">
        <is>
          <t>Harvey</t>
        </is>
      </c>
      <c r="D189" s="21" t="inlineStr">
        <is>
          <t>Anita</t>
        </is>
      </c>
      <c r="E189" s="21" t="inlineStr">
        <is>
          <t>NONPROFIT</t>
        </is>
      </c>
      <c r="F189" s="21" t="inlineStr">
        <is>
          <t>Harvey Ventures LLC</t>
        </is>
      </c>
      <c r="G189" s="28" t="n">
        <v>44795</v>
      </c>
      <c r="H189" s="21" t="inlineStr">
        <is>
          <t>ACTIVE_WAITLIST</t>
        </is>
      </c>
      <c r="I189" s="21" t="inlineStr">
        <is>
          <t>SALISH STAR</t>
        </is>
      </c>
      <c r="J189" s="21" t="inlineStr">
        <is>
          <t>CRUISER</t>
        </is>
      </c>
      <c r="K189" s="21" t="n">
        <v>45</v>
      </c>
      <c r="L189" s="21" t="n">
        <v>13.5</v>
      </c>
      <c r="M189" s="21" t="inlineStr">
        <is>
          <t>COVERED_ONLY</t>
        </is>
      </c>
      <c r="N189" s="21" t="n">
        <v>40</v>
      </c>
      <c r="O189" s="21" t="inlineStr">
        <is>
          <t>(360) 555-0146</t>
        </is>
      </c>
      <c r="P189" s="21" t="inlineStr">
        <is>
          <t>anitaharvey@gmail.example.com</t>
        </is>
      </c>
      <c r="Q189" s="21" t="inlineStr">
        <is>
          <t>Bellingham</t>
        </is>
      </c>
      <c r="R189" s="21" t="inlineStr">
        <is>
          <t>WA</t>
        </is>
      </c>
      <c r="S189" s="21" t="inlineStr">
        <is>
          <t>98225</t>
        </is>
      </c>
      <c r="T189" s="28" t="n">
        <v>46019</v>
      </c>
      <c r="U189" s="21" t="n">
        <v>2026</v>
      </c>
      <c r="V189" s="21" t="inlineStr"/>
    </row>
    <row r="190">
      <c r="A190" s="17" t="inlineStr">
        <is>
          <t>WL-01185</t>
        </is>
      </c>
      <c r="B190" s="17" t="n">
        <v>185</v>
      </c>
      <c r="C190" s="17" t="inlineStr">
        <is>
          <t>Burke</t>
        </is>
      </c>
      <c r="D190" s="17" t="inlineStr">
        <is>
          <t>Stephen</t>
        </is>
      </c>
      <c r="E190" s="17" t="inlineStr">
        <is>
          <t>LLC</t>
        </is>
      </c>
      <c r="F190" s="17" t="inlineStr">
        <is>
          <t>Burke Ventures LLC</t>
        </is>
      </c>
      <c r="G190" s="27" t="n">
        <v>44795</v>
      </c>
      <c r="H190" s="17" t="inlineStr">
        <is>
          <t>ACTIVE_WAITLIST</t>
        </is>
      </c>
      <c r="I190" s="17" t="inlineStr">
        <is>
          <t>SPINDRIFT HARBOR</t>
        </is>
      </c>
      <c r="J190" s="17" t="inlineStr">
        <is>
          <t>POWER_STERNDRIVE</t>
        </is>
      </c>
      <c r="K190" s="17" t="n">
        <v>25.5</v>
      </c>
      <c r="L190" s="17" t="n">
        <v>8.5</v>
      </c>
      <c r="M190" s="17" t="inlineStr">
        <is>
          <t>ANY</t>
        </is>
      </c>
      <c r="N190" s="17" t="n">
        <v>50</v>
      </c>
      <c r="O190" s="17" t="inlineStr">
        <is>
          <t>(541) 555-3876</t>
        </is>
      </c>
      <c r="P190" s="17" t="inlineStr">
        <is>
          <t>stephen.burke@harbormail.net</t>
        </is>
      </c>
      <c r="Q190" s="17" t="inlineStr">
        <is>
          <t>Coos Bay</t>
        </is>
      </c>
      <c r="R190" s="17" t="inlineStr">
        <is>
          <t>OR</t>
        </is>
      </c>
      <c r="S190" s="17" t="inlineStr">
        <is>
          <t>97420</t>
        </is>
      </c>
      <c r="T190" s="27" t="n">
        <v>46002</v>
      </c>
      <c r="U190" s="17" t="n">
        <v>2026</v>
      </c>
      <c r="V190" s="17" t="inlineStr"/>
    </row>
    <row r="191">
      <c r="A191" s="21" t="inlineStr">
        <is>
          <t>WL-01186</t>
        </is>
      </c>
      <c r="B191" s="21" t="n">
        <v>186</v>
      </c>
      <c r="C191" s="21" t="inlineStr">
        <is>
          <t>Hartman</t>
        </is>
      </c>
      <c r="D191" s="21" t="inlineStr">
        <is>
          <t>Amy</t>
        </is>
      </c>
      <c r="E191" s="21" t="inlineStr">
        <is>
          <t>INDIVIDUAL</t>
        </is>
      </c>
      <c r="F191" s="21" t="inlineStr"/>
      <c r="G191" s="28" t="n">
        <v>44798</v>
      </c>
      <c r="H191" s="21" t="inlineStr">
        <is>
          <t>ACTIVE_WAITLIST</t>
        </is>
      </c>
      <c r="I191" s="21" t="inlineStr">
        <is>
          <t>FOUL MIST</t>
        </is>
      </c>
      <c r="J191" s="21" t="inlineStr">
        <is>
          <t>COMMERCIAL_FISH</t>
        </is>
      </c>
      <c r="K191" s="21" t="n">
        <v>39.6</v>
      </c>
      <c r="L191" s="21" t="n">
        <v>13.9</v>
      </c>
      <c r="M191" s="21" t="inlineStr">
        <is>
          <t>COVERED_ONLY</t>
        </is>
      </c>
      <c r="N191" s="21" t="n">
        <v>28</v>
      </c>
      <c r="O191" s="21" t="inlineStr">
        <is>
          <t>(503) 555-4522</t>
        </is>
      </c>
      <c r="P191" s="21" t="inlineStr">
        <is>
          <t>amyhartman@harbormail.net</t>
        </is>
      </c>
      <c r="Q191" s="21" t="inlineStr">
        <is>
          <t>Portland</t>
        </is>
      </c>
      <c r="R191" s="21" t="inlineStr">
        <is>
          <t>OR</t>
        </is>
      </c>
      <c r="S191" s="21" t="inlineStr">
        <is>
          <t>97201</t>
        </is>
      </c>
      <c r="T191" s="28" t="n">
        <v>46011</v>
      </c>
      <c r="U191" s="21" t="n">
        <v>2026</v>
      </c>
      <c r="V191" s="21" t="inlineStr"/>
    </row>
    <row r="192">
      <c r="A192" s="17" t="inlineStr">
        <is>
          <t>WL-01187</t>
        </is>
      </c>
      <c r="B192" s="17" t="n">
        <v>187</v>
      </c>
      <c r="C192" s="17" t="inlineStr">
        <is>
          <t>Lee</t>
        </is>
      </c>
      <c r="D192" s="17" t="inlineStr">
        <is>
          <t>James</t>
        </is>
      </c>
      <c r="E192" s="17" t="inlineStr">
        <is>
          <t>COMMERCIAL</t>
        </is>
      </c>
      <c r="F192" s="17" t="inlineStr">
        <is>
          <t>Lee Ventures LLC</t>
        </is>
      </c>
      <c r="G192" s="27" t="n">
        <v>44798</v>
      </c>
      <c r="H192" s="17" t="inlineStr">
        <is>
          <t>ACTIVE_WAITLIST</t>
        </is>
      </c>
      <c r="I192" s="17" t="inlineStr">
        <is>
          <t>HALIBUT MOON</t>
        </is>
      </c>
      <c r="J192" s="17" t="inlineStr">
        <is>
          <t>POWER_INBOARD</t>
        </is>
      </c>
      <c r="K192" s="17" t="n">
        <v>28.3</v>
      </c>
      <c r="L192" s="17" t="n">
        <v>8.199999999999999</v>
      </c>
      <c r="M192" s="17" t="inlineStr">
        <is>
          <t>Ledgport</t>
        </is>
      </c>
      <c r="N192" s="17" t="n">
        <v>40</v>
      </c>
      <c r="O192" s="17" t="inlineStr">
        <is>
          <t>(253) 555-6822</t>
        </is>
      </c>
      <c r="P192" s="17" t="inlineStr">
        <is>
          <t>jameslee@salishnet.net</t>
        </is>
      </c>
      <c r="Q192" s="17" t="inlineStr">
        <is>
          <t>Tacoma</t>
        </is>
      </c>
      <c r="R192" s="17" t="inlineStr">
        <is>
          <t>WA</t>
        </is>
      </c>
      <c r="S192" s="17" t="inlineStr">
        <is>
          <t>98402</t>
        </is>
      </c>
      <c r="T192" s="27" t="n">
        <v>45999</v>
      </c>
      <c r="U192" s="17" t="n">
        <v>2026</v>
      </c>
      <c r="V192" s="17" t="inlineStr"/>
    </row>
    <row r="193">
      <c r="A193" s="21" t="inlineStr">
        <is>
          <t>WL-01188</t>
        </is>
      </c>
      <c r="B193" s="21" t="n">
        <v>188</v>
      </c>
      <c r="C193" s="21" t="inlineStr">
        <is>
          <t>Brown</t>
        </is>
      </c>
      <c r="D193" s="21" t="inlineStr">
        <is>
          <t>Dawn</t>
        </is>
      </c>
      <c r="E193" s="21" t="inlineStr">
        <is>
          <t>INDIVIDUAL</t>
        </is>
      </c>
      <c r="F193" s="21" t="inlineStr"/>
      <c r="G193" s="28" t="n">
        <v>44798</v>
      </c>
      <c r="H193" s="21" t="inlineStr">
        <is>
          <t>ACTIVE_WAITLIST</t>
        </is>
      </c>
      <c r="I193" s="21" t="inlineStr">
        <is>
          <t>SPINDRIFT SOUND</t>
        </is>
      </c>
      <c r="J193" s="21" t="inlineStr">
        <is>
          <t>HOUSEBOAT</t>
        </is>
      </c>
      <c r="K193" s="21" t="n">
        <v>36.5</v>
      </c>
      <c r="L193" s="21" t="n">
        <v>11.2</v>
      </c>
      <c r="M193" s="21" t="inlineStr">
        <is>
          <t>COVERED_ONLY</t>
        </is>
      </c>
      <c r="N193" s="21" t="n">
        <v>28</v>
      </c>
      <c r="O193" s="21" t="inlineStr">
        <is>
          <t>(503) 555-2685</t>
        </is>
      </c>
      <c r="P193" s="21" t="inlineStr">
        <is>
          <t>dawn.brown@harbormail.net</t>
        </is>
      </c>
      <c r="Q193" s="21" t="inlineStr">
        <is>
          <t>Astoria</t>
        </is>
      </c>
      <c r="R193" s="21" t="inlineStr">
        <is>
          <t>OR</t>
        </is>
      </c>
      <c r="S193" s="21" t="inlineStr">
        <is>
          <t>97103</t>
        </is>
      </c>
      <c r="T193" s="28" t="n">
        <v>45997</v>
      </c>
      <c r="U193" s="21" t="n">
        <v>2026</v>
      </c>
      <c r="V193" s="21" t="inlineStr"/>
    </row>
    <row r="194">
      <c r="A194" s="17" t="inlineStr">
        <is>
          <t>WL-01189</t>
        </is>
      </c>
      <c r="B194" s="17" t="n">
        <v>189</v>
      </c>
      <c r="C194" s="17" t="inlineStr">
        <is>
          <t>Rodriguez</t>
        </is>
      </c>
      <c r="D194" s="17" t="inlineStr">
        <is>
          <t>Sarah</t>
        </is>
      </c>
      <c r="E194" s="17" t="inlineStr">
        <is>
          <t>INDIVIDUAL</t>
        </is>
      </c>
      <c r="F194" s="17" t="inlineStr"/>
      <c r="G194" s="27" t="n">
        <v>44798</v>
      </c>
      <c r="H194" s="17" t="inlineStr">
        <is>
          <t>ACTIVE_WAITLIST</t>
        </is>
      </c>
      <c r="I194" s="17" t="inlineStr">
        <is>
          <t>WIDGEON LINE</t>
        </is>
      </c>
      <c r="J194" s="17" t="inlineStr">
        <is>
          <t>TRAWLER</t>
        </is>
      </c>
      <c r="K194" s="17" t="n">
        <v>23</v>
      </c>
      <c r="L194" s="17" t="n">
        <v>6.9</v>
      </c>
      <c r="M194" s="17" t="inlineStr">
        <is>
          <t>OPEN_ONLY</t>
        </is>
      </c>
      <c r="N194" s="17" t="n">
        <v>36</v>
      </c>
      <c r="O194" s="17" t="inlineStr">
        <is>
          <t>(360) 555-6567</t>
        </is>
      </c>
      <c r="P194" s="17" t="inlineStr">
        <is>
          <t>sarahrodriguez@quillayute.org</t>
        </is>
      </c>
      <c r="Q194" s="17" t="inlineStr">
        <is>
          <t>Bellingham</t>
        </is>
      </c>
      <c r="R194" s="17" t="inlineStr">
        <is>
          <t>WA</t>
        </is>
      </c>
      <c r="S194" s="17" t="inlineStr">
        <is>
          <t>98225</t>
        </is>
      </c>
      <c r="T194" s="27" t="n">
        <v>46018</v>
      </c>
      <c r="U194" s="17" t="n">
        <v>2026</v>
      </c>
      <c r="V194" s="17" t="inlineStr"/>
    </row>
    <row r="195">
      <c r="A195" s="21" t="inlineStr">
        <is>
          <t>WL-01190</t>
        </is>
      </c>
      <c r="B195" s="21" t="n">
        <v>190</v>
      </c>
      <c r="C195" s="21" t="inlineStr">
        <is>
          <t>Cortez</t>
        </is>
      </c>
      <c r="D195" s="21" t="inlineStr">
        <is>
          <t>James</t>
        </is>
      </c>
      <c r="E195" s="21" t="inlineStr">
        <is>
          <t>PARTNERSHIP</t>
        </is>
      </c>
      <c r="F195" s="21" t="inlineStr">
        <is>
          <t>Cortez Marine LLC</t>
        </is>
      </c>
      <c r="G195" s="28" t="n">
        <v>44798</v>
      </c>
      <c r="H195" s="21" t="inlineStr">
        <is>
          <t>ACTIVE_WAITLIST</t>
        </is>
      </c>
      <c r="I195" s="21" t="inlineStr">
        <is>
          <t>SPINDRIFT SONG</t>
        </is>
      </c>
      <c r="J195" s="21" t="inlineStr">
        <is>
          <t>TRAWLER</t>
        </is>
      </c>
      <c r="K195" s="21" t="n">
        <v>20.1</v>
      </c>
      <c r="L195" s="21" t="n">
        <v>6.2</v>
      </c>
      <c r="M195" s="21" t="inlineStr">
        <is>
          <t>ANY</t>
        </is>
      </c>
      <c r="N195" s="21" t="n">
        <v>40</v>
      </c>
      <c r="O195" s="21" t="inlineStr">
        <is>
          <t>(360) 555-2235</t>
        </is>
      </c>
      <c r="P195" s="21" t="inlineStr">
        <is>
          <t>jamescortez@salishnet.net</t>
        </is>
      </c>
      <c r="Q195" s="21" t="inlineStr">
        <is>
          <t>Port Angeles</t>
        </is>
      </c>
      <c r="R195" s="21" t="inlineStr">
        <is>
          <t>WA</t>
        </is>
      </c>
      <c r="S195" s="21" t="inlineStr">
        <is>
          <t>98362</t>
        </is>
      </c>
      <c r="T195" s="28" t="n">
        <v>45994</v>
      </c>
      <c r="U195" s="21" t="n">
        <v>2026</v>
      </c>
      <c r="V195" s="21" t="inlineStr"/>
    </row>
    <row r="196">
      <c r="A196" s="17" t="inlineStr">
        <is>
          <t>WL-01191</t>
        </is>
      </c>
      <c r="B196" s="17" t="n">
        <v>191</v>
      </c>
      <c r="C196" s="17" t="inlineStr">
        <is>
          <t>Page</t>
        </is>
      </c>
      <c r="D196" s="17" t="inlineStr">
        <is>
          <t>Dale</t>
        </is>
      </c>
      <c r="E196" s="17" t="inlineStr">
        <is>
          <t>JOINT</t>
        </is>
      </c>
      <c r="F196" s="17" t="inlineStr"/>
      <c r="G196" s="27" t="n">
        <v>44799</v>
      </c>
      <c r="H196" s="17" t="inlineStr">
        <is>
          <t>ACTIVE_WAITLIST</t>
        </is>
      </c>
      <c r="I196" s="17" t="inlineStr">
        <is>
          <t>TIDE ROCK</t>
        </is>
      </c>
      <c r="J196" s="17" t="inlineStr">
        <is>
          <t>ELECTRIC</t>
        </is>
      </c>
      <c r="K196" s="17" t="n">
        <v>26.2</v>
      </c>
      <c r="L196" s="17" t="n">
        <v>9.199999999999999</v>
      </c>
      <c r="M196" s="17" t="inlineStr">
        <is>
          <t>OPEN_ONLY</t>
        </is>
      </c>
      <c r="N196" s="17" t="n">
        <v>50</v>
      </c>
      <c r="O196" s="17" t="inlineStr">
        <is>
          <t>(541) 555-1644</t>
        </is>
      </c>
      <c r="P196" s="17" t="inlineStr">
        <is>
          <t>dale_page@pugetpost.com</t>
        </is>
      </c>
      <c r="Q196" s="17" t="inlineStr">
        <is>
          <t>Coos Bay</t>
        </is>
      </c>
      <c r="R196" s="17" t="inlineStr">
        <is>
          <t>OR</t>
        </is>
      </c>
      <c r="S196" s="17" t="inlineStr">
        <is>
          <t>97420</t>
        </is>
      </c>
      <c r="T196" s="27" t="n">
        <v>46000</v>
      </c>
      <c r="U196" s="17" t="n">
        <v>2026</v>
      </c>
      <c r="V196" s="17" t="inlineStr"/>
    </row>
    <row r="197">
      <c r="A197" s="21" t="inlineStr">
        <is>
          <t>WL-01192</t>
        </is>
      </c>
      <c r="B197" s="21" t="n">
        <v>192</v>
      </c>
      <c r="C197" s="21" t="inlineStr">
        <is>
          <t>Alvarado</t>
        </is>
      </c>
      <c r="D197" s="21" t="inlineStr">
        <is>
          <t>Richard</t>
        </is>
      </c>
      <c r="E197" s="21" t="inlineStr">
        <is>
          <t>JOINT</t>
        </is>
      </c>
      <c r="F197" s="21" t="inlineStr"/>
      <c r="G197" s="28" t="n">
        <v>44799</v>
      </c>
      <c r="H197" s="21" t="inlineStr">
        <is>
          <t>ACTIVE_WAITLIST</t>
        </is>
      </c>
      <c r="I197" s="21" t="inlineStr">
        <is>
          <t>ANCHOR ROSE</t>
        </is>
      </c>
      <c r="J197" s="21" t="inlineStr">
        <is>
          <t>POWER_STERNDRIVE</t>
        </is>
      </c>
      <c r="K197" s="21" t="n">
        <v>21</v>
      </c>
      <c r="L197" s="21" t="n">
        <v>7.2</v>
      </c>
      <c r="M197" s="21" t="inlineStr">
        <is>
          <t>COVERED_ONLY</t>
        </is>
      </c>
      <c r="N197" s="21" t="n">
        <v>45</v>
      </c>
      <c r="O197" s="21" t="inlineStr">
        <is>
          <t>(425) 555-7000</t>
        </is>
      </c>
      <c r="P197" s="21" t="inlineStr">
        <is>
          <t>richard_alvarado@gmail.example.com</t>
        </is>
      </c>
      <c r="Q197" s="21" t="inlineStr">
        <is>
          <t>Everett</t>
        </is>
      </c>
      <c r="R197" s="21" t="inlineStr">
        <is>
          <t>WA</t>
        </is>
      </c>
      <c r="S197" s="21" t="inlineStr">
        <is>
          <t>98201</t>
        </is>
      </c>
      <c r="T197" s="28" t="n">
        <v>46012</v>
      </c>
      <c r="U197" s="21" t="n">
        <v>2026</v>
      </c>
      <c r="V197" s="21" t="inlineStr"/>
    </row>
    <row r="198">
      <c r="A198" s="17" t="inlineStr">
        <is>
          <t>WL-01193</t>
        </is>
      </c>
      <c r="B198" s="17" t="n">
        <v>193</v>
      </c>
      <c r="C198" s="17" t="inlineStr">
        <is>
          <t>Medina</t>
        </is>
      </c>
      <c r="D198" s="17" t="inlineStr">
        <is>
          <t>Mindy</t>
        </is>
      </c>
      <c r="E198" s="17" t="inlineStr">
        <is>
          <t>COMMERCIAL</t>
        </is>
      </c>
      <c r="F198" s="17" t="inlineStr">
        <is>
          <t>Medina Holdings LLC</t>
        </is>
      </c>
      <c r="G198" s="27" t="n">
        <v>44799</v>
      </c>
      <c r="H198" s="17" t="inlineStr">
        <is>
          <t>ACTIVE_WAITLIST</t>
        </is>
      </c>
      <c r="I198" s="17" t="inlineStr">
        <is>
          <t>SPINDRIFT DANCER</t>
        </is>
      </c>
      <c r="J198" s="17" t="inlineStr">
        <is>
          <t>POWER_OUTBOARD</t>
        </is>
      </c>
      <c r="K198" s="17" t="n">
        <v>20.2</v>
      </c>
      <c r="L198" s="17" t="n">
        <v>5.8</v>
      </c>
      <c r="M198" s="17" t="inlineStr">
        <is>
          <t>Gullwing</t>
        </is>
      </c>
      <c r="N198" s="17" t="n">
        <v>28</v>
      </c>
      <c r="O198" s="17" t="inlineStr">
        <is>
          <t>(503) 555-4510</t>
        </is>
      </c>
      <c r="P198" s="17" t="inlineStr">
        <is>
          <t>mindymedina@harbormail.net</t>
        </is>
      </c>
      <c r="Q198" s="17" t="inlineStr">
        <is>
          <t>Astoria</t>
        </is>
      </c>
      <c r="R198" s="17" t="inlineStr">
        <is>
          <t>OR</t>
        </is>
      </c>
      <c r="S198" s="17" t="inlineStr">
        <is>
          <t>97103</t>
        </is>
      </c>
      <c r="T198" s="27" t="n">
        <v>46012</v>
      </c>
      <c r="U198" s="17" t="n">
        <v>2026</v>
      </c>
      <c r="V198" s="17" t="inlineStr"/>
    </row>
    <row r="199">
      <c r="A199" s="21" t="inlineStr">
        <is>
          <t>WL-01194</t>
        </is>
      </c>
      <c r="B199" s="21" t="n">
        <v>194</v>
      </c>
      <c r="C199" s="21" t="inlineStr">
        <is>
          <t>Munoz</t>
        </is>
      </c>
      <c r="D199" s="21" t="inlineStr">
        <is>
          <t>Kathryn</t>
        </is>
      </c>
      <c r="E199" s="21" t="inlineStr">
        <is>
          <t>LLC</t>
        </is>
      </c>
      <c r="F199" s="21" t="inlineStr">
        <is>
          <t>Munoz Marine LLC</t>
        </is>
      </c>
      <c r="G199" s="28" t="n">
        <v>44799</v>
      </c>
      <c r="H199" s="21" t="inlineStr">
        <is>
          <t>ACTIVE_WAITLIST</t>
        </is>
      </c>
      <c r="I199" s="21" t="inlineStr">
        <is>
          <t>HALIBUT ROCK</t>
        </is>
      </c>
      <c r="J199" s="21" t="inlineStr">
        <is>
          <t>POWER_OUTBOARD</t>
        </is>
      </c>
      <c r="K199" s="21" t="n">
        <v>26.9</v>
      </c>
      <c r="L199" s="21" t="n">
        <v>7.9</v>
      </c>
      <c r="M199" s="21" t="inlineStr">
        <is>
          <t>COVERED_ONLY</t>
        </is>
      </c>
      <c r="N199" s="21" t="n">
        <v>40</v>
      </c>
      <c r="O199" s="21" t="inlineStr">
        <is>
          <t>(360) 555-9243</t>
        </is>
      </c>
      <c r="P199" s="21" t="inlineStr">
        <is>
          <t>kathrynmunoz@quillayute.org</t>
        </is>
      </c>
      <c r="Q199" s="21" t="inlineStr">
        <is>
          <t>Olympia</t>
        </is>
      </c>
      <c r="R199" s="21" t="inlineStr">
        <is>
          <t>WA</t>
        </is>
      </c>
      <c r="S199" s="21" t="inlineStr">
        <is>
          <t>98501</t>
        </is>
      </c>
      <c r="T199" s="28" t="n">
        <v>46015</v>
      </c>
      <c r="U199" s="21" t="n">
        <v>2026</v>
      </c>
      <c r="V199" s="21" t="inlineStr"/>
    </row>
    <row r="200">
      <c r="A200" s="17" t="inlineStr">
        <is>
          <t>WL-01195</t>
        </is>
      </c>
      <c r="B200" s="17" t="n">
        <v>195</v>
      </c>
      <c r="C200" s="17" t="inlineStr">
        <is>
          <t>Cannon</t>
        </is>
      </c>
      <c r="D200" s="17" t="inlineStr">
        <is>
          <t>Scott</t>
        </is>
      </c>
      <c r="E200" s="17" t="inlineStr">
        <is>
          <t>LLC</t>
        </is>
      </c>
      <c r="F200" s="17" t="inlineStr">
        <is>
          <t>Cannon Marine LLC</t>
        </is>
      </c>
      <c r="G200" s="27" t="n">
        <v>44800</v>
      </c>
      <c r="H200" s="17" t="inlineStr">
        <is>
          <t>ACTIVE_WAITLIST</t>
        </is>
      </c>
      <c r="I200" s="17" t="inlineStr">
        <is>
          <t>SALISH REACH</t>
        </is>
      </c>
      <c r="J200" s="17" t="inlineStr">
        <is>
          <t>SAIL_MONO</t>
        </is>
      </c>
      <c r="K200" s="17" t="n">
        <v>27.2</v>
      </c>
      <c r="L200" s="17" t="n">
        <v>9.4</v>
      </c>
      <c r="M200" s="17" t="inlineStr">
        <is>
          <t>COVERED_ONLY</t>
        </is>
      </c>
      <c r="N200" s="17" t="n">
        <v>45</v>
      </c>
      <c r="O200" s="17" t="inlineStr">
        <is>
          <t>(360) 555-7961</t>
        </is>
      </c>
      <c r="P200" s="17" t="inlineStr">
        <is>
          <t>scott_cannon@pugetpost.com</t>
        </is>
      </c>
      <c r="Q200" s="17" t="inlineStr">
        <is>
          <t>Longview</t>
        </is>
      </c>
      <c r="R200" s="17" t="inlineStr">
        <is>
          <t>WA</t>
        </is>
      </c>
      <c r="S200" s="17" t="inlineStr">
        <is>
          <t>98632</t>
        </is>
      </c>
      <c r="T200" s="27" t="n">
        <v>46008</v>
      </c>
      <c r="U200" s="17" t="n">
        <v>2026</v>
      </c>
      <c r="V200" s="17" t="inlineStr"/>
    </row>
    <row r="201">
      <c r="A201" s="21" t="inlineStr">
        <is>
          <t>WL-01196</t>
        </is>
      </c>
      <c r="B201" s="21" t="n">
        <v>196</v>
      </c>
      <c r="C201" s="21" t="inlineStr">
        <is>
          <t>Montgomery</t>
        </is>
      </c>
      <c r="D201" s="21" t="inlineStr">
        <is>
          <t>Valerie</t>
        </is>
      </c>
      <c r="E201" s="21" t="inlineStr">
        <is>
          <t>JOINT</t>
        </is>
      </c>
      <c r="F201" s="21" t="inlineStr"/>
      <c r="G201" s="28" t="n">
        <v>44801</v>
      </c>
      <c r="H201" s="21" t="inlineStr">
        <is>
          <t>ACTIVE_WAITLIST</t>
        </is>
      </c>
      <c r="I201" s="21" t="inlineStr">
        <is>
          <t>DRIFT SONG</t>
        </is>
      </c>
      <c r="J201" s="21" t="inlineStr">
        <is>
          <t>SAIL_MONO</t>
        </is>
      </c>
      <c r="K201" s="21" t="n">
        <v>53</v>
      </c>
      <c r="L201" s="21" t="n">
        <v>17.5</v>
      </c>
      <c r="M201" s="21" t="inlineStr">
        <is>
          <t>ANY</t>
        </is>
      </c>
      <c r="N201" s="21" t="n">
        <v>50</v>
      </c>
      <c r="O201" s="21" t="inlineStr">
        <is>
          <t>(253) 555-9864</t>
        </is>
      </c>
      <c r="P201" s="21" t="inlineStr">
        <is>
          <t>valerie.montgomery@quillayute.org</t>
        </is>
      </c>
      <c r="Q201" s="21" t="inlineStr">
        <is>
          <t>Tacoma</t>
        </is>
      </c>
      <c r="R201" s="21" t="inlineStr">
        <is>
          <t>WA</t>
        </is>
      </c>
      <c r="S201" s="21" t="inlineStr">
        <is>
          <t>98402</t>
        </is>
      </c>
      <c r="T201" s="28" t="n">
        <v>45995</v>
      </c>
      <c r="U201" s="21" t="n">
        <v>2026</v>
      </c>
      <c r="V201" s="21" t="inlineStr"/>
    </row>
    <row r="202">
      <c r="A202" s="17" t="inlineStr">
        <is>
          <t>WL-01197</t>
        </is>
      </c>
      <c r="B202" s="17" t="n">
        <v>197</v>
      </c>
      <c r="C202" s="17" t="inlineStr">
        <is>
          <t>Reid</t>
        </is>
      </c>
      <c r="D202" s="17" t="inlineStr">
        <is>
          <t>Melissa</t>
        </is>
      </c>
      <c r="E202" s="17" t="inlineStr">
        <is>
          <t>INDIVIDUAL</t>
        </is>
      </c>
      <c r="F202" s="17" t="inlineStr"/>
      <c r="G202" s="27" t="n">
        <v>44801</v>
      </c>
      <c r="H202" s="17" t="inlineStr">
        <is>
          <t>ACTIVE_WAITLIST</t>
        </is>
      </c>
      <c r="I202" s="17" t="inlineStr">
        <is>
          <t>SPINDRIFT STAR</t>
        </is>
      </c>
      <c r="J202" s="17" t="inlineStr">
        <is>
          <t>SAIL_MONO</t>
        </is>
      </c>
      <c r="K202" s="17" t="n">
        <v>54.7</v>
      </c>
      <c r="L202" s="17" t="n">
        <v>19.1</v>
      </c>
      <c r="M202" s="17" t="inlineStr">
        <is>
          <t>Vessbank</t>
        </is>
      </c>
      <c r="N202" s="17" t="n">
        <v>24</v>
      </c>
      <c r="O202" s="17" t="inlineStr">
        <is>
          <t>(360) 555-5487</t>
        </is>
      </c>
      <c r="P202" s="17" t="inlineStr">
        <is>
          <t>melissa.reid@gmail.example.com</t>
        </is>
      </c>
      <c r="Q202" s="17" t="inlineStr">
        <is>
          <t>Olympia</t>
        </is>
      </c>
      <c r="R202" s="17" t="inlineStr">
        <is>
          <t>WA</t>
        </is>
      </c>
      <c r="S202" s="17" t="inlineStr">
        <is>
          <t>98501</t>
        </is>
      </c>
      <c r="T202" s="27" t="n">
        <v>46002</v>
      </c>
      <c r="U202" s="17" t="n">
        <v>2026</v>
      </c>
      <c r="V202" s="17" t="inlineStr"/>
    </row>
    <row r="203">
      <c r="A203" s="21" t="inlineStr">
        <is>
          <t>WL-01198</t>
        </is>
      </c>
      <c r="B203" s="21" t="n">
        <v>198</v>
      </c>
      <c r="C203" s="21" t="inlineStr">
        <is>
          <t>Anderson</t>
        </is>
      </c>
      <c r="D203" s="21" t="inlineStr">
        <is>
          <t>Sara</t>
        </is>
      </c>
      <c r="E203" s="21" t="inlineStr">
        <is>
          <t>TRUST</t>
        </is>
      </c>
      <c r="F203" s="21" t="inlineStr">
        <is>
          <t>Anderson Holdings LLC</t>
        </is>
      </c>
      <c r="G203" s="28" t="n">
        <v>44802</v>
      </c>
      <c r="H203" s="21" t="inlineStr">
        <is>
          <t>RETAINER</t>
        </is>
      </c>
      <c r="I203" s="21" t="inlineStr">
        <is>
          <t>PINTAIL ROCK</t>
        </is>
      </c>
      <c r="J203" s="21" t="inlineStr">
        <is>
          <t>SAIL_MONO</t>
        </is>
      </c>
      <c r="K203" s="21" t="n">
        <v>31</v>
      </c>
      <c r="L203" s="21" t="n">
        <v>10.1</v>
      </c>
      <c r="M203" s="21" t="inlineStr">
        <is>
          <t>COVERED_ONLY</t>
        </is>
      </c>
      <c r="N203" s="21" t="n">
        <v>28</v>
      </c>
      <c r="O203" s="21" t="inlineStr">
        <is>
          <t>(253) 555-8644</t>
        </is>
      </c>
      <c r="P203" s="21" t="inlineStr">
        <is>
          <t>saraanderson@gmail.example.com</t>
        </is>
      </c>
      <c r="Q203" s="21" t="inlineStr">
        <is>
          <t>Tacoma</t>
        </is>
      </c>
      <c r="R203" s="21" t="inlineStr">
        <is>
          <t>WA</t>
        </is>
      </c>
      <c r="S203" s="21" t="inlineStr">
        <is>
          <t>98402</t>
        </is>
      </c>
      <c r="T203" s="28" t="n">
        <v>46011</v>
      </c>
      <c r="U203" s="21" t="n">
        <v>2026</v>
      </c>
      <c r="V203" s="21" t="inlineStr"/>
    </row>
    <row r="204">
      <c r="A204" s="17" t="inlineStr">
        <is>
          <t>WL-01199</t>
        </is>
      </c>
      <c r="B204" s="17" t="n">
        <v>199</v>
      </c>
      <c r="C204" s="17" t="inlineStr">
        <is>
          <t>Brown</t>
        </is>
      </c>
      <c r="D204" s="17" t="inlineStr">
        <is>
          <t>Ruben</t>
        </is>
      </c>
      <c r="E204" s="17" t="inlineStr">
        <is>
          <t>JOINT</t>
        </is>
      </c>
      <c r="F204" s="17" t="inlineStr"/>
      <c r="G204" s="27" t="n">
        <v>44803</v>
      </c>
      <c r="H204" s="17" t="inlineStr">
        <is>
          <t>ACTIVE_WAITLIST</t>
        </is>
      </c>
      <c r="I204" s="17" t="inlineStr">
        <is>
          <t>ANCHOR LINE</t>
        </is>
      </c>
      <c r="J204" s="17" t="inlineStr">
        <is>
          <t>POWER_OUTBOARD</t>
        </is>
      </c>
      <c r="K204" s="17" t="n">
        <v>57.3</v>
      </c>
      <c r="L204" s="17" t="n">
        <v>16.2</v>
      </c>
      <c r="M204" s="17" t="inlineStr">
        <is>
          <t>Ledgport</t>
        </is>
      </c>
      <c r="N204" s="17" t="n">
        <v>36</v>
      </c>
      <c r="O204" s="17" t="inlineStr">
        <is>
          <t>(360) 555-7842</t>
        </is>
      </c>
      <c r="P204" s="17" t="inlineStr">
        <is>
          <t>ruben.brown@pugetpost.com</t>
        </is>
      </c>
      <c r="Q204" s="17" t="inlineStr">
        <is>
          <t>Bremerton</t>
        </is>
      </c>
      <c r="R204" s="17" t="inlineStr">
        <is>
          <t>WA</t>
        </is>
      </c>
      <c r="S204" s="17" t="inlineStr">
        <is>
          <t>98337</t>
        </is>
      </c>
      <c r="T204" s="27" t="n">
        <v>46000</v>
      </c>
      <c r="U204" s="17" t="n">
        <v>2026</v>
      </c>
      <c r="V204" s="17" t="inlineStr"/>
    </row>
    <row r="205">
      <c r="A205" s="21" t="inlineStr">
        <is>
          <t>WL-01200</t>
        </is>
      </c>
      <c r="B205" s="21" t="n">
        <v>200</v>
      </c>
      <c r="C205" s="21" t="inlineStr">
        <is>
          <t>Wilson</t>
        </is>
      </c>
      <c r="D205" s="21" t="inlineStr">
        <is>
          <t>Emily</t>
        </is>
      </c>
      <c r="E205" s="21" t="inlineStr">
        <is>
          <t>JOINT</t>
        </is>
      </c>
      <c r="F205" s="21" t="inlineStr"/>
      <c r="G205" s="28" t="n">
        <v>44803</v>
      </c>
      <c r="H205" s="21" t="inlineStr">
        <is>
          <t>ACTIVE_WAITLIST</t>
        </is>
      </c>
      <c r="I205" s="21" t="inlineStr">
        <is>
          <t>GRAY CREST</t>
        </is>
      </c>
      <c r="J205" s="21" t="inlineStr">
        <is>
          <t>SPORTFISH</t>
        </is>
      </c>
      <c r="K205" s="21" t="n">
        <v>41.2</v>
      </c>
      <c r="L205" s="21" t="n">
        <v>11.9</v>
      </c>
      <c r="M205" s="21" t="inlineStr">
        <is>
          <t>ANY</t>
        </is>
      </c>
      <c r="N205" s="21" t="n">
        <v>28</v>
      </c>
      <c r="O205" s="21" t="inlineStr">
        <is>
          <t>(253) 555-9905</t>
        </is>
      </c>
      <c r="P205" s="21" t="inlineStr">
        <is>
          <t>emily_wilson@harbormail.net</t>
        </is>
      </c>
      <c r="Q205" s="21" t="inlineStr">
        <is>
          <t>Tacoma</t>
        </is>
      </c>
      <c r="R205" s="21" t="inlineStr">
        <is>
          <t>WA</t>
        </is>
      </c>
      <c r="S205" s="21" t="inlineStr">
        <is>
          <t>98402</t>
        </is>
      </c>
      <c r="T205" s="28" t="n">
        <v>46002</v>
      </c>
      <c r="U205" s="21" t="n">
        <v>2026</v>
      </c>
      <c r="V205" s="21" t="inlineStr"/>
    </row>
    <row r="206">
      <c r="A206" s="17" t="inlineStr">
        <is>
          <t>WL-01201</t>
        </is>
      </c>
      <c r="B206" s="17" t="n">
        <v>201</v>
      </c>
      <c r="C206" s="17" t="inlineStr">
        <is>
          <t>Brown</t>
        </is>
      </c>
      <c r="D206" s="17" t="inlineStr">
        <is>
          <t>Gregory</t>
        </is>
      </c>
      <c r="E206" s="17" t="inlineStr">
        <is>
          <t>JOINT</t>
        </is>
      </c>
      <c r="F206" s="17" t="inlineStr"/>
      <c r="G206" s="27" t="n">
        <v>44804</v>
      </c>
      <c r="H206" s="17" t="inlineStr">
        <is>
          <t>RETAINER</t>
        </is>
      </c>
      <c r="I206" s="17" t="inlineStr">
        <is>
          <t>SCOTER WIND</t>
        </is>
      </c>
      <c r="J206" s="17" t="inlineStr">
        <is>
          <t>CRUISER</t>
        </is>
      </c>
      <c r="K206" s="17" t="n">
        <v>41.5</v>
      </c>
      <c r="L206" s="17" t="n">
        <v>11.9</v>
      </c>
      <c r="M206" s="17" t="inlineStr">
        <is>
          <t>ANY</t>
        </is>
      </c>
      <c r="N206" s="17" t="n">
        <v>32</v>
      </c>
      <c r="O206" s="17" t="inlineStr">
        <is>
          <t>(541) 555-2091</t>
        </is>
      </c>
      <c r="P206" s="17" t="inlineStr">
        <is>
          <t>gregory_brown@salishnet.net</t>
        </is>
      </c>
      <c r="Q206" s="17" t="inlineStr">
        <is>
          <t>Coos Bay</t>
        </is>
      </c>
      <c r="R206" s="17" t="inlineStr">
        <is>
          <t>OR</t>
        </is>
      </c>
      <c r="S206" s="17" t="inlineStr">
        <is>
          <t>97420</t>
        </is>
      </c>
      <c r="T206" s="27" t="n">
        <v>45999</v>
      </c>
      <c r="U206" s="17" t="n">
        <v>2026</v>
      </c>
      <c r="V206" s="17" t="inlineStr"/>
    </row>
    <row r="207">
      <c r="A207" s="21" t="inlineStr">
        <is>
          <t>WL-01202</t>
        </is>
      </c>
      <c r="B207" s="21" t="n">
        <v>202</v>
      </c>
      <c r="C207" s="21" t="inlineStr">
        <is>
          <t>Benson</t>
        </is>
      </c>
      <c r="D207" s="21" t="inlineStr">
        <is>
          <t>Kevin</t>
        </is>
      </c>
      <c r="E207" s="21" t="inlineStr">
        <is>
          <t>INDIVIDUAL</t>
        </is>
      </c>
      <c r="F207" s="21" t="inlineStr"/>
      <c r="G207" s="28" t="n">
        <v>44807</v>
      </c>
      <c r="H207" s="21" t="inlineStr">
        <is>
          <t>ACTIVE_WAITLIST</t>
        </is>
      </c>
      <c r="I207" s="21" t="inlineStr">
        <is>
          <t>HALIBUT WIND</t>
        </is>
      </c>
      <c r="J207" s="21" t="inlineStr">
        <is>
          <t>CRUISER</t>
        </is>
      </c>
      <c r="K207" s="21" t="n">
        <v>44</v>
      </c>
      <c r="L207" s="21" t="n">
        <v>15.2</v>
      </c>
      <c r="M207" s="21" t="inlineStr">
        <is>
          <t>Eastwey</t>
        </is>
      </c>
      <c r="N207" s="21" t="n">
        <v>24</v>
      </c>
      <c r="O207" s="21" t="inlineStr">
        <is>
          <t>(360) 555-0522</t>
        </is>
      </c>
      <c r="P207" s="21" t="inlineStr">
        <is>
          <t>kevinbenson@quillayute.org</t>
        </is>
      </c>
      <c r="Q207" s="21" t="inlineStr">
        <is>
          <t>Bellingham</t>
        </is>
      </c>
      <c r="R207" s="21" t="inlineStr">
        <is>
          <t>WA</t>
        </is>
      </c>
      <c r="S207" s="21" t="inlineStr">
        <is>
          <t>98225</t>
        </is>
      </c>
      <c r="T207" s="28" t="n">
        <v>46004</v>
      </c>
      <c r="U207" s="21" t="n">
        <v>2026</v>
      </c>
      <c r="V207" s="21" t="inlineStr"/>
    </row>
    <row r="208">
      <c r="A208" s="17" t="inlineStr">
        <is>
          <t>WL-01203</t>
        </is>
      </c>
      <c r="B208" s="17" t="n">
        <v>203</v>
      </c>
      <c r="C208" s="17" t="inlineStr">
        <is>
          <t>Conrad</t>
        </is>
      </c>
      <c r="D208" s="17" t="inlineStr">
        <is>
          <t>Tracy</t>
        </is>
      </c>
      <c r="E208" s="17" t="inlineStr">
        <is>
          <t>LLC</t>
        </is>
      </c>
      <c r="F208" s="17" t="inlineStr">
        <is>
          <t>Conrad Holdings LLC</t>
        </is>
      </c>
      <c r="G208" s="27" t="n">
        <v>44808</v>
      </c>
      <c r="H208" s="17" t="inlineStr">
        <is>
          <t>ACTIVE_WAITLIST</t>
        </is>
      </c>
      <c r="I208" s="17" t="inlineStr">
        <is>
          <t>FOUL ANN</t>
        </is>
      </c>
      <c r="J208" s="17" t="inlineStr">
        <is>
          <t>SAIL_MONO</t>
        </is>
      </c>
      <c r="K208" s="17" t="n">
        <v>22.1</v>
      </c>
      <c r="L208" s="17" t="n">
        <v>6.3</v>
      </c>
      <c r="M208" s="17" t="inlineStr">
        <is>
          <t>OPEN_ONLY</t>
        </is>
      </c>
      <c r="N208" s="17" t="n">
        <v>32</v>
      </c>
      <c r="O208" s="17" t="inlineStr">
        <is>
          <t>(360) 555-6612</t>
        </is>
      </c>
      <c r="P208" s="17" t="inlineStr">
        <is>
          <t>tracyconrad@gmail.example.com</t>
        </is>
      </c>
      <c r="Q208" s="17" t="inlineStr">
        <is>
          <t>Chaldale</t>
        </is>
      </c>
      <c r="R208" s="17" t="inlineStr">
        <is>
          <t>WA</t>
        </is>
      </c>
      <c r="S208" s="17" t="inlineStr">
        <is>
          <t>98554</t>
        </is>
      </c>
      <c r="T208" s="27" t="n">
        <v>46011</v>
      </c>
      <c r="U208" s="17" t="n">
        <v>2026</v>
      </c>
      <c r="V208" s="17" t="inlineStr"/>
    </row>
    <row r="209">
      <c r="A209" s="21" t="inlineStr">
        <is>
          <t>WL-01204</t>
        </is>
      </c>
      <c r="B209" s="21" t="n">
        <v>204</v>
      </c>
      <c r="C209" s="21" t="inlineStr">
        <is>
          <t>Williams</t>
        </is>
      </c>
      <c r="D209" s="21" t="inlineStr">
        <is>
          <t>David</t>
        </is>
      </c>
      <c r="E209" s="21" t="inlineStr">
        <is>
          <t>JOINT</t>
        </is>
      </c>
      <c r="F209" s="21" t="inlineStr"/>
      <c r="G209" s="28" t="n">
        <v>44808</v>
      </c>
      <c r="H209" s="21" t="inlineStr">
        <is>
          <t>ACTIVE_WAITLIST</t>
        </is>
      </c>
      <c r="I209" s="21" t="inlineStr">
        <is>
          <t>CORMORANT REACH</t>
        </is>
      </c>
      <c r="J209" s="21" t="inlineStr">
        <is>
          <t>SAIL_MULTI</t>
        </is>
      </c>
      <c r="K209" s="21" t="n">
        <v>46.6</v>
      </c>
      <c r="L209" s="21" t="n">
        <v>15.5</v>
      </c>
      <c r="M209" s="21" t="inlineStr">
        <is>
          <t>Gullwing</t>
        </is>
      </c>
      <c r="N209" s="21" t="n">
        <v>50</v>
      </c>
      <c r="O209" s="21" t="inlineStr">
        <is>
          <t>(541) 555-7209</t>
        </is>
      </c>
      <c r="P209" s="21" t="inlineStr">
        <is>
          <t>david.williams@quillayute.org</t>
        </is>
      </c>
      <c r="Q209" s="21" t="inlineStr">
        <is>
          <t>Coos Bay</t>
        </is>
      </c>
      <c r="R209" s="21" t="inlineStr">
        <is>
          <t>OR</t>
        </is>
      </c>
      <c r="S209" s="21" t="inlineStr">
        <is>
          <t>97420</t>
        </is>
      </c>
      <c r="T209" s="28" t="n">
        <v>45996</v>
      </c>
      <c r="U209" s="21" t="n">
        <v>2026</v>
      </c>
      <c r="V209" s="21" t="inlineStr"/>
    </row>
    <row r="210">
      <c r="A210" s="17" t="inlineStr">
        <is>
          <t>WL-01205</t>
        </is>
      </c>
      <c r="B210" s="17" t="n">
        <v>205</v>
      </c>
      <c r="C210" s="17" t="inlineStr">
        <is>
          <t>Osborne</t>
        </is>
      </c>
      <c r="D210" s="17" t="inlineStr">
        <is>
          <t>Brian</t>
        </is>
      </c>
      <c r="E210" s="17" t="inlineStr">
        <is>
          <t>COMMERCIAL</t>
        </is>
      </c>
      <c r="F210" s="17" t="inlineStr">
        <is>
          <t>Osborne Charters Inc</t>
        </is>
      </c>
      <c r="G210" s="27" t="n">
        <v>44809</v>
      </c>
      <c r="H210" s="17" t="inlineStr">
        <is>
          <t>ACTIVE_WAITLIST</t>
        </is>
      </c>
      <c r="I210" s="17" t="inlineStr">
        <is>
          <t>OTTER WEATHER</t>
        </is>
      </c>
      <c r="J210" s="17" t="inlineStr">
        <is>
          <t>POWER_OUTBOARD</t>
        </is>
      </c>
      <c r="K210" s="17" t="n">
        <v>31.1</v>
      </c>
      <c r="L210" s="17" t="n">
        <v>11</v>
      </c>
      <c r="M210" s="17" t="inlineStr">
        <is>
          <t>COVERED_ONLY</t>
        </is>
      </c>
      <c r="N210" s="17" t="n">
        <v>50</v>
      </c>
      <c r="O210" s="17" t="inlineStr">
        <is>
          <t>(253) 555-7751</t>
        </is>
      </c>
      <c r="P210" s="17" t="inlineStr">
        <is>
          <t>brian_osborne@quillayute.org</t>
        </is>
      </c>
      <c r="Q210" s="17" t="inlineStr">
        <is>
          <t>Tacoma</t>
        </is>
      </c>
      <c r="R210" s="17" t="inlineStr">
        <is>
          <t>WA</t>
        </is>
      </c>
      <c r="S210" s="17" t="inlineStr">
        <is>
          <t>98402</t>
        </is>
      </c>
      <c r="T210" s="27" t="n">
        <v>46008</v>
      </c>
      <c r="U210" s="17" t="n">
        <v>2026</v>
      </c>
      <c r="V210" s="17" t="inlineStr"/>
    </row>
    <row r="211">
      <c r="A211" s="21" t="inlineStr">
        <is>
          <t>WL-01206</t>
        </is>
      </c>
      <c r="B211" s="21" t="n">
        <v>206</v>
      </c>
      <c r="C211" s="21" t="inlineStr">
        <is>
          <t>Taylor</t>
        </is>
      </c>
      <c r="D211" s="21" t="inlineStr">
        <is>
          <t>Cynthia</t>
        </is>
      </c>
      <c r="E211" s="21" t="inlineStr">
        <is>
          <t>JOINT</t>
        </is>
      </c>
      <c r="F211" s="21" t="inlineStr"/>
      <c r="G211" s="28" t="n">
        <v>44810</v>
      </c>
      <c r="H211" s="21" t="inlineStr">
        <is>
          <t>ACTIVE_WAITLIST</t>
        </is>
      </c>
      <c r="I211" s="21" t="inlineStr">
        <is>
          <t>TIDE ANN</t>
        </is>
      </c>
      <c r="J211" s="21" t="inlineStr">
        <is>
          <t>POWER_INBOARD</t>
        </is>
      </c>
      <c r="K211" s="21" t="n">
        <v>41.9</v>
      </c>
      <c r="L211" s="21" t="n">
        <v>14.8</v>
      </c>
      <c r="M211" s="21" t="inlineStr">
        <is>
          <t>Vessbank</t>
        </is>
      </c>
      <c r="N211" s="21" t="n">
        <v>32</v>
      </c>
      <c r="O211" s="21" t="inlineStr">
        <is>
          <t>(360) 555-7461</t>
        </is>
      </c>
      <c r="P211" s="21" t="inlineStr"/>
      <c r="Q211" s="21" t="inlineStr">
        <is>
          <t>Olympia</t>
        </is>
      </c>
      <c r="R211" s="21" t="inlineStr">
        <is>
          <t>WA</t>
        </is>
      </c>
      <c r="S211" s="21" t="inlineStr">
        <is>
          <t>98501</t>
        </is>
      </c>
      <c r="T211" s="28" t="n">
        <v>46008</v>
      </c>
      <c r="U211" s="21" t="n">
        <v>2026</v>
      </c>
      <c r="V211" s="21" t="inlineStr"/>
    </row>
    <row r="212">
      <c r="A212" s="17" t="inlineStr">
        <is>
          <t>WL-01207</t>
        </is>
      </c>
      <c r="B212" s="17" t="n">
        <v>207</v>
      </c>
      <c r="C212" s="17" t="inlineStr">
        <is>
          <t>Miller</t>
        </is>
      </c>
      <c r="D212" s="17" t="inlineStr">
        <is>
          <t>Chris</t>
        </is>
      </c>
      <c r="E212" s="17" t="inlineStr">
        <is>
          <t>INDIVIDUAL</t>
        </is>
      </c>
      <c r="F212" s="17" t="inlineStr"/>
      <c r="G212" s="27" t="n">
        <v>44811</v>
      </c>
      <c r="H212" s="17" t="inlineStr">
        <is>
          <t>ACTIVE_WAITLIST</t>
        </is>
      </c>
      <c r="I212" s="17" t="inlineStr">
        <is>
          <t>SALISH DANCER</t>
        </is>
      </c>
      <c r="J212" s="17" t="inlineStr">
        <is>
          <t>POWER_STERNDRIVE</t>
        </is>
      </c>
      <c r="K212" s="17" t="n">
        <v>42.9</v>
      </c>
      <c r="L212" s="17" t="n">
        <v>12.7</v>
      </c>
      <c r="M212" s="17" t="inlineStr">
        <is>
          <t>ANY</t>
        </is>
      </c>
      <c r="N212" s="17" t="n">
        <v>45</v>
      </c>
      <c r="O212" s="17" t="inlineStr">
        <is>
          <t>(360) 555-1111</t>
        </is>
      </c>
      <c r="P212" s="17" t="inlineStr">
        <is>
          <t>chrismiller@pugetpost.com</t>
        </is>
      </c>
      <c r="Q212" s="17" t="inlineStr">
        <is>
          <t>Port Angeles</t>
        </is>
      </c>
      <c r="R212" s="17" t="inlineStr">
        <is>
          <t>WA</t>
        </is>
      </c>
      <c r="S212" s="17" t="inlineStr">
        <is>
          <t>98362</t>
        </is>
      </c>
      <c r="T212" s="27" t="n">
        <v>45994</v>
      </c>
      <c r="U212" s="17" t="n">
        <v>2026</v>
      </c>
      <c r="V212" s="17" t="inlineStr"/>
    </row>
    <row r="213">
      <c r="A213" s="21" t="inlineStr">
        <is>
          <t>WL-01208</t>
        </is>
      </c>
      <c r="B213" s="21" t="n">
        <v>208</v>
      </c>
      <c r="C213" s="21" t="inlineStr">
        <is>
          <t>Lewis</t>
        </is>
      </c>
      <c r="D213" s="21" t="inlineStr">
        <is>
          <t>Nicholas</t>
        </is>
      </c>
      <c r="E213" s="21" t="inlineStr">
        <is>
          <t>CORPORATION</t>
        </is>
      </c>
      <c r="F213" s="21" t="inlineStr">
        <is>
          <t>Lewis Holdings LLC</t>
        </is>
      </c>
      <c r="G213" s="28" t="n">
        <v>44812</v>
      </c>
      <c r="H213" s="21" t="inlineStr">
        <is>
          <t>ACTIVE_WAITLIST</t>
        </is>
      </c>
      <c r="I213" s="21" t="inlineStr">
        <is>
          <t>BRANT WEATHER</t>
        </is>
      </c>
      <c r="J213" s="21" t="inlineStr">
        <is>
          <t>COMMERCIAL_FISH</t>
        </is>
      </c>
      <c r="K213" s="21" t="n">
        <v>19.8</v>
      </c>
      <c r="L213" s="21" t="n">
        <v>5.7</v>
      </c>
      <c r="M213" s="21" t="inlineStr">
        <is>
          <t>Vessbank</t>
        </is>
      </c>
      <c r="N213" s="21" t="n">
        <v>36</v>
      </c>
      <c r="O213" s="21" t="inlineStr">
        <is>
          <t>(503) 555-6347</t>
        </is>
      </c>
      <c r="P213" s="21" t="inlineStr">
        <is>
          <t>nicholas.lewis@quillayute.org</t>
        </is>
      </c>
      <c r="Q213" s="21" t="inlineStr">
        <is>
          <t>Astoria</t>
        </is>
      </c>
      <c r="R213" s="21" t="inlineStr">
        <is>
          <t>OR</t>
        </is>
      </c>
      <c r="S213" s="21" t="inlineStr">
        <is>
          <t>97103</t>
        </is>
      </c>
      <c r="T213" s="28" t="n">
        <v>46008</v>
      </c>
      <c r="U213" s="21" t="n">
        <v>2026</v>
      </c>
      <c r="V213" s="21" t="inlineStr"/>
    </row>
    <row r="214">
      <c r="A214" s="17" t="inlineStr">
        <is>
          <t>WL-01209</t>
        </is>
      </c>
      <c r="B214" s="17" t="n">
        <v>209</v>
      </c>
      <c r="C214" s="17" t="inlineStr">
        <is>
          <t>Luna</t>
        </is>
      </c>
      <c r="D214" s="17" t="inlineStr">
        <is>
          <t>Amy</t>
        </is>
      </c>
      <c r="E214" s="17" t="inlineStr">
        <is>
          <t>INDIVIDUAL</t>
        </is>
      </c>
      <c r="F214" s="17" t="inlineStr"/>
      <c r="G214" s="27" t="n">
        <v>44813</v>
      </c>
      <c r="H214" s="17" t="inlineStr">
        <is>
          <t>ACTIVE_WAITLIST</t>
        </is>
      </c>
      <c r="I214" s="17" t="inlineStr">
        <is>
          <t>BRANT VEER</t>
        </is>
      </c>
      <c r="J214" s="17" t="inlineStr">
        <is>
          <t>POWER_OUTBOARD</t>
        </is>
      </c>
      <c r="K214" s="17" t="n">
        <v>60</v>
      </c>
      <c r="L214" s="17" t="n">
        <v>21.2</v>
      </c>
      <c r="M214" s="17" t="inlineStr">
        <is>
          <t>COVERED_ONLY</t>
        </is>
      </c>
      <c r="N214" s="17" t="n">
        <v>32</v>
      </c>
      <c r="O214" s="17" t="inlineStr">
        <is>
          <t>(503) 555-1038</t>
        </is>
      </c>
      <c r="P214" s="17" t="inlineStr">
        <is>
          <t>amyluna@harbormail.net</t>
        </is>
      </c>
      <c r="Q214" s="17" t="inlineStr">
        <is>
          <t>Astoria</t>
        </is>
      </c>
      <c r="R214" s="17" t="inlineStr">
        <is>
          <t>OR</t>
        </is>
      </c>
      <c r="S214" s="17" t="inlineStr">
        <is>
          <t>97103</t>
        </is>
      </c>
      <c r="T214" s="27" t="n">
        <v>45992</v>
      </c>
      <c r="U214" s="17" t="n">
        <v>2026</v>
      </c>
      <c r="V214" s="17" t="inlineStr"/>
    </row>
    <row r="215">
      <c r="A215" s="21" t="inlineStr">
        <is>
          <t>WL-01210</t>
        </is>
      </c>
      <c r="B215" s="21" t="n">
        <v>210</v>
      </c>
      <c r="C215" s="21" t="inlineStr">
        <is>
          <t>Rhyne</t>
        </is>
      </c>
      <c r="D215" s="21" t="inlineStr">
        <is>
          <t>Kevin</t>
        </is>
      </c>
      <c r="E215" s="21" t="inlineStr">
        <is>
          <t>INDIVIDUAL</t>
        </is>
      </c>
      <c r="F215" s="21" t="inlineStr"/>
      <c r="G215" s="28" t="n">
        <v>44813</v>
      </c>
      <c r="H215" s="21" t="inlineStr">
        <is>
          <t>ACTIVE_WAITLIST</t>
        </is>
      </c>
      <c r="I215" s="21" t="inlineStr">
        <is>
          <t>SALT RIM</t>
        </is>
      </c>
      <c r="J215" s="21" t="inlineStr">
        <is>
          <t>POWER_STERNDRIVE</t>
        </is>
      </c>
      <c r="K215" s="21" t="n">
        <v>25.5</v>
      </c>
      <c r="L215" s="21" t="n">
        <v>7.3</v>
      </c>
      <c r="M215" s="21" t="inlineStr">
        <is>
          <t>ANY</t>
        </is>
      </c>
      <c r="N215" s="21" t="n">
        <v>45</v>
      </c>
      <c r="O215" s="21" t="inlineStr">
        <is>
          <t>(360) 555-7315</t>
        </is>
      </c>
      <c r="P215" s="21" t="inlineStr">
        <is>
          <t>kevin_rhyne@outlook.example.com</t>
        </is>
      </c>
      <c r="Q215" s="21" t="inlineStr">
        <is>
          <t>Bremerton</t>
        </is>
      </c>
      <c r="R215" s="21" t="inlineStr">
        <is>
          <t>WA</t>
        </is>
      </c>
      <c r="S215" s="21" t="inlineStr">
        <is>
          <t>98337</t>
        </is>
      </c>
      <c r="T215" s="28" t="n">
        <v>46017</v>
      </c>
      <c r="U215" s="21" t="n">
        <v>2026</v>
      </c>
      <c r="V215" s="21" t="inlineStr"/>
    </row>
    <row r="216">
      <c r="A216" s="17" t="inlineStr">
        <is>
          <t>WL-01211</t>
        </is>
      </c>
      <c r="B216" s="17" t="n">
        <v>211</v>
      </c>
      <c r="C216" s="17" t="inlineStr">
        <is>
          <t>Brown</t>
        </is>
      </c>
      <c r="D216" s="17" t="inlineStr">
        <is>
          <t>James</t>
        </is>
      </c>
      <c r="E216" s="17" t="inlineStr">
        <is>
          <t>INDIVIDUAL</t>
        </is>
      </c>
      <c r="F216" s="17" t="inlineStr"/>
      <c r="G216" s="27" t="n">
        <v>44813</v>
      </c>
      <c r="H216" s="17" t="inlineStr">
        <is>
          <t>ACTIVE_WAITLIST</t>
        </is>
      </c>
      <c r="I216" s="17" t="inlineStr">
        <is>
          <t>CORMORANT STAR</t>
        </is>
      </c>
      <c r="J216" s="17" t="inlineStr">
        <is>
          <t>POWER_INBOARD</t>
        </is>
      </c>
      <c r="K216" s="17" t="n">
        <v>18.9</v>
      </c>
      <c r="L216" s="17" t="n">
        <v>5.5</v>
      </c>
      <c r="M216" s="17" t="inlineStr">
        <is>
          <t>Gullwing</t>
        </is>
      </c>
      <c r="N216" s="17" t="n">
        <v>40</v>
      </c>
      <c r="O216" s="17" t="inlineStr">
        <is>
          <t>(360) 555-2532</t>
        </is>
      </c>
      <c r="P216" s="17" t="inlineStr">
        <is>
          <t>james_brown@pugetpost.com</t>
        </is>
      </c>
      <c r="Q216" s="17" t="inlineStr">
        <is>
          <t>Longview</t>
        </is>
      </c>
      <c r="R216" s="17" t="inlineStr">
        <is>
          <t>WA</t>
        </is>
      </c>
      <c r="S216" s="17" t="inlineStr">
        <is>
          <t>98632</t>
        </is>
      </c>
      <c r="T216" s="27" t="n">
        <v>46015</v>
      </c>
      <c r="U216" s="17" t="n">
        <v>2026</v>
      </c>
      <c r="V216" s="17" t="inlineStr"/>
    </row>
    <row r="217">
      <c r="A217" s="21" t="inlineStr">
        <is>
          <t>WL-01212</t>
        </is>
      </c>
      <c r="B217" s="21" t="n">
        <v>212</v>
      </c>
      <c r="C217" s="21" t="inlineStr">
        <is>
          <t>Mcfarland</t>
        </is>
      </c>
      <c r="D217" s="21" t="inlineStr">
        <is>
          <t>Beverly</t>
        </is>
      </c>
      <c r="E217" s="21" t="inlineStr">
        <is>
          <t>JOINT</t>
        </is>
      </c>
      <c r="F217" s="21" t="inlineStr"/>
      <c r="G217" s="28" t="n">
        <v>44813</v>
      </c>
      <c r="H217" s="21" t="inlineStr">
        <is>
          <t>ACTIVE_WAITLIST</t>
        </is>
      </c>
      <c r="I217" s="21" t="inlineStr">
        <is>
          <t>KESTREL SOUND</t>
        </is>
      </c>
      <c r="J217" s="21" t="inlineStr">
        <is>
          <t>TRAWLER</t>
        </is>
      </c>
      <c r="K217" s="21" t="n">
        <v>49.9</v>
      </c>
      <c r="L217" s="21" t="n">
        <v>17.2</v>
      </c>
      <c r="M217" s="21" t="inlineStr">
        <is>
          <t>ANY</t>
        </is>
      </c>
      <c r="N217" s="21" t="n">
        <v>50</v>
      </c>
      <c r="O217" s="21" t="inlineStr">
        <is>
          <t>(360) 555-9777</t>
        </is>
      </c>
      <c r="P217" s="21" t="inlineStr">
        <is>
          <t>beverly.mcfarland@salishnet.net</t>
        </is>
      </c>
      <c r="Q217" s="21" t="inlineStr">
        <is>
          <t>Bellingham</t>
        </is>
      </c>
      <c r="R217" s="21" t="inlineStr">
        <is>
          <t>WA</t>
        </is>
      </c>
      <c r="S217" s="21" t="inlineStr">
        <is>
          <t>98225</t>
        </is>
      </c>
      <c r="T217" s="28" t="n">
        <v>45994</v>
      </c>
      <c r="U217" s="21" t="n">
        <v>2026</v>
      </c>
      <c r="V217" s="21" t="inlineStr"/>
    </row>
    <row r="218">
      <c r="A218" s="17" t="inlineStr">
        <is>
          <t>WL-01213</t>
        </is>
      </c>
      <c r="B218" s="17" t="n">
        <v>213</v>
      </c>
      <c r="C218" s="17" t="inlineStr">
        <is>
          <t>Hammond</t>
        </is>
      </c>
      <c r="D218" s="17" t="inlineStr">
        <is>
          <t>Karina</t>
        </is>
      </c>
      <c r="E218" s="17" t="inlineStr">
        <is>
          <t>NONPROFIT</t>
        </is>
      </c>
      <c r="F218" s="17" t="inlineStr">
        <is>
          <t>Hammond Marine LLC</t>
        </is>
      </c>
      <c r="G218" s="27" t="n">
        <v>44814</v>
      </c>
      <c r="H218" s="17" t="inlineStr">
        <is>
          <t>EXPIRED</t>
        </is>
      </c>
      <c r="I218" s="17" t="inlineStr">
        <is>
          <t>SABLE CREST</t>
        </is>
      </c>
      <c r="J218" s="17" t="inlineStr">
        <is>
          <t>POWER_STERNDRIVE</t>
        </is>
      </c>
      <c r="K218" s="17" t="n">
        <v>34.5</v>
      </c>
      <c r="L218" s="17" t="n">
        <v>11.2</v>
      </c>
      <c r="M218" s="17" t="inlineStr">
        <is>
          <t>Ledgport</t>
        </is>
      </c>
      <c r="N218" s="17" t="n">
        <v>32</v>
      </c>
      <c r="O218" s="17" t="inlineStr">
        <is>
          <t>(253) 555-9273</t>
        </is>
      </c>
      <c r="P218" s="17" t="inlineStr">
        <is>
          <t>karinahammond@quillayute.org</t>
        </is>
      </c>
      <c r="Q218" s="17" t="inlineStr">
        <is>
          <t>Tacoma</t>
        </is>
      </c>
      <c r="R218" s="17" t="inlineStr">
        <is>
          <t>WA</t>
        </is>
      </c>
      <c r="S218" s="17" t="inlineStr">
        <is>
          <t>98402</t>
        </is>
      </c>
      <c r="T218" s="17" t="inlineStr"/>
      <c r="U218" s="17" t="n">
        <v>2022</v>
      </c>
      <c r="V218" s="17" t="inlineStr"/>
    </row>
    <row r="219">
      <c r="A219" s="21" t="inlineStr">
        <is>
          <t>WL-01214</t>
        </is>
      </c>
      <c r="B219" s="21" t="n">
        <v>214</v>
      </c>
      <c r="C219" s="21" t="inlineStr">
        <is>
          <t>Welch</t>
        </is>
      </c>
      <c r="D219" s="21" t="inlineStr">
        <is>
          <t>Kim</t>
        </is>
      </c>
      <c r="E219" s="21" t="inlineStr">
        <is>
          <t>INDIVIDUAL</t>
        </is>
      </c>
      <c r="F219" s="21" t="inlineStr"/>
      <c r="G219" s="28" t="n">
        <v>44814</v>
      </c>
      <c r="H219" s="21" t="inlineStr">
        <is>
          <t>ACTIVE_WAITLIST</t>
        </is>
      </c>
      <c r="I219" s="21" t="inlineStr">
        <is>
          <t>HERON WAKE</t>
        </is>
      </c>
      <c r="J219" s="21" t="inlineStr">
        <is>
          <t>SAIL_MULTI</t>
        </is>
      </c>
      <c r="K219" s="21" t="n">
        <v>19.9</v>
      </c>
      <c r="L219" s="21" t="n">
        <v>5.9</v>
      </c>
      <c r="M219" s="21" t="inlineStr">
        <is>
          <t>Gullwing</t>
        </is>
      </c>
      <c r="N219" s="21" t="n">
        <v>45</v>
      </c>
      <c r="O219" s="21" t="inlineStr">
        <is>
          <t>(541) 555-4329</t>
        </is>
      </c>
      <c r="P219" s="21" t="inlineStr">
        <is>
          <t>kim_welch@outlook.example.com</t>
        </is>
      </c>
      <c r="Q219" s="21" t="inlineStr">
        <is>
          <t>Coos Bay</t>
        </is>
      </c>
      <c r="R219" s="21" t="inlineStr">
        <is>
          <t>OR</t>
        </is>
      </c>
      <c r="S219" s="21" t="inlineStr">
        <is>
          <t>97420</t>
        </is>
      </c>
      <c r="T219" s="28" t="n">
        <v>46015</v>
      </c>
      <c r="U219" s="21" t="n">
        <v>2026</v>
      </c>
      <c r="V219" s="21" t="inlineStr"/>
    </row>
    <row r="220">
      <c r="A220" s="17" t="inlineStr">
        <is>
          <t>WL-01215</t>
        </is>
      </c>
      <c r="B220" s="17" t="n">
        <v>215</v>
      </c>
      <c r="C220" s="17" t="inlineStr">
        <is>
          <t>Harris</t>
        </is>
      </c>
      <c r="D220" s="17" t="inlineStr">
        <is>
          <t>David</t>
        </is>
      </c>
      <c r="E220" s="17" t="inlineStr">
        <is>
          <t>INDIVIDUAL</t>
        </is>
      </c>
      <c r="F220" s="17" t="inlineStr"/>
      <c r="G220" s="27" t="n">
        <v>44815</v>
      </c>
      <c r="H220" s="17" t="inlineStr">
        <is>
          <t>ACTIVE_WAITLIST</t>
        </is>
      </c>
      <c r="I220" s="17" t="inlineStr">
        <is>
          <t>SABLE LINE</t>
        </is>
      </c>
      <c r="J220" s="17" t="inlineStr">
        <is>
          <t>TRAWLER</t>
        </is>
      </c>
      <c r="K220" s="17" t="n">
        <v>27.2</v>
      </c>
      <c r="L220" s="17" t="n">
        <v>9.199999999999999</v>
      </c>
      <c r="M220" s="17" t="inlineStr">
        <is>
          <t>COVERED_ONLY</t>
        </is>
      </c>
      <c r="N220" s="17" t="n">
        <v>50</v>
      </c>
      <c r="O220" s="17" t="inlineStr">
        <is>
          <t>(425) 555-7041</t>
        </is>
      </c>
      <c r="P220" s="17" t="inlineStr">
        <is>
          <t>davidharris@salishnet.net</t>
        </is>
      </c>
      <c r="Q220" s="17" t="inlineStr">
        <is>
          <t>Everett</t>
        </is>
      </c>
      <c r="R220" s="17" t="inlineStr">
        <is>
          <t>WA</t>
        </is>
      </c>
      <c r="S220" s="17" t="inlineStr">
        <is>
          <t>98201</t>
        </is>
      </c>
      <c r="T220" s="27" t="n">
        <v>46014</v>
      </c>
      <c r="U220" s="17" t="n">
        <v>2026</v>
      </c>
      <c r="V220" s="17" t="inlineStr"/>
    </row>
    <row r="221">
      <c r="A221" s="21" t="inlineStr">
        <is>
          <t>WL-01216</t>
        </is>
      </c>
      <c r="B221" s="21" t="n">
        <v>216</v>
      </c>
      <c r="C221" s="21" t="inlineStr">
        <is>
          <t>Baker</t>
        </is>
      </c>
      <c r="D221" s="21" t="inlineStr">
        <is>
          <t>Kimberly</t>
        </is>
      </c>
      <c r="E221" s="21" t="inlineStr">
        <is>
          <t>CORPORATION</t>
        </is>
      </c>
      <c r="F221" s="21" t="inlineStr">
        <is>
          <t>Baker Marine LLC</t>
        </is>
      </c>
      <c r="G221" s="28" t="n">
        <v>44815</v>
      </c>
      <c r="H221" s="21" t="inlineStr">
        <is>
          <t>ACTIVE_WAITLIST</t>
        </is>
      </c>
      <c r="I221" s="21" t="inlineStr">
        <is>
          <t>SEAL SOUND</t>
        </is>
      </c>
      <c r="J221" s="21" t="inlineStr">
        <is>
          <t>POWER_STERNDRIVE</t>
        </is>
      </c>
      <c r="K221" s="21" t="n">
        <v>18.9</v>
      </c>
      <c r="L221" s="21" t="n">
        <v>5.3</v>
      </c>
      <c r="M221" s="21" t="inlineStr">
        <is>
          <t>ANY</t>
        </is>
      </c>
      <c r="N221" s="21" t="n">
        <v>24</v>
      </c>
      <c r="O221" s="21" t="inlineStr">
        <is>
          <t>(503) 555-7432</t>
        </is>
      </c>
      <c r="P221" s="21" t="inlineStr">
        <is>
          <t>kimberly.baker@gmail.example.com</t>
        </is>
      </c>
      <c r="Q221" s="21" t="inlineStr">
        <is>
          <t>Astoria</t>
        </is>
      </c>
      <c r="R221" s="21" t="inlineStr">
        <is>
          <t>OR</t>
        </is>
      </c>
      <c r="S221" s="21" t="inlineStr">
        <is>
          <t>97103</t>
        </is>
      </c>
      <c r="T221" s="28" t="n">
        <v>45995</v>
      </c>
      <c r="U221" s="21" t="n">
        <v>2026</v>
      </c>
      <c r="V221" s="21" t="inlineStr"/>
    </row>
    <row r="222">
      <c r="A222" s="17" t="inlineStr">
        <is>
          <t>WL-01217</t>
        </is>
      </c>
      <c r="B222" s="17" t="n">
        <v>217</v>
      </c>
      <c r="C222" s="17" t="inlineStr">
        <is>
          <t>Porter</t>
        </is>
      </c>
      <c r="D222" s="17" t="inlineStr">
        <is>
          <t>James</t>
        </is>
      </c>
      <c r="E222" s="17" t="inlineStr">
        <is>
          <t>INDIVIDUAL</t>
        </is>
      </c>
      <c r="F222" s="17" t="inlineStr"/>
      <c r="G222" s="27" t="n">
        <v>44815</v>
      </c>
      <c r="H222" s="17" t="inlineStr">
        <is>
          <t>RETAINER</t>
        </is>
      </c>
      <c r="I222" s="17" t="inlineStr">
        <is>
          <t>WIDGEON BAY</t>
        </is>
      </c>
      <c r="J222" s="17" t="inlineStr">
        <is>
          <t>SAIL_MONO</t>
        </is>
      </c>
      <c r="K222" s="17" t="n">
        <v>39.5</v>
      </c>
      <c r="L222" s="17" t="n">
        <v>12.8</v>
      </c>
      <c r="M222" s="17" t="inlineStr">
        <is>
          <t>ANY</t>
        </is>
      </c>
      <c r="N222" s="17" t="n">
        <v>36</v>
      </c>
      <c r="O222" s="17" t="inlineStr">
        <is>
          <t>(206) 555-1958</t>
        </is>
      </c>
      <c r="P222" s="17" t="inlineStr">
        <is>
          <t>james.porter@gmail.example.com</t>
        </is>
      </c>
      <c r="Q222" s="17" t="inlineStr">
        <is>
          <t>Seattle</t>
        </is>
      </c>
      <c r="R222" s="17" t="inlineStr">
        <is>
          <t>WA</t>
        </is>
      </c>
      <c r="S222" s="17" t="inlineStr">
        <is>
          <t>98101</t>
        </is>
      </c>
      <c r="T222" s="27" t="n">
        <v>46019</v>
      </c>
      <c r="U222" s="17" t="n">
        <v>2026</v>
      </c>
      <c r="V222" s="17" t="inlineStr"/>
    </row>
    <row r="223">
      <c r="A223" s="21" t="inlineStr">
        <is>
          <t>WL-01218</t>
        </is>
      </c>
      <c r="B223" s="21" t="n">
        <v>218</v>
      </c>
      <c r="C223" s="21" t="inlineStr">
        <is>
          <t>Valentine</t>
        </is>
      </c>
      <c r="D223" s="21" t="inlineStr">
        <is>
          <t>Logan</t>
        </is>
      </c>
      <c r="E223" s="21" t="inlineStr">
        <is>
          <t>JOINT</t>
        </is>
      </c>
      <c r="F223" s="21" t="inlineStr"/>
      <c r="G223" s="28" t="n">
        <v>44817</v>
      </c>
      <c r="H223" s="21" t="inlineStr">
        <is>
          <t>ACTIVE_WAITLIST</t>
        </is>
      </c>
      <c r="I223" s="21" t="inlineStr">
        <is>
          <t>SEAL LINE</t>
        </is>
      </c>
      <c r="J223" s="21" t="inlineStr">
        <is>
          <t>CRUISER</t>
        </is>
      </c>
      <c r="K223" s="21" t="n">
        <v>22.4</v>
      </c>
      <c r="L223" s="21" t="n">
        <v>7.1</v>
      </c>
      <c r="M223" s="21" t="inlineStr">
        <is>
          <t>Gullwing</t>
        </is>
      </c>
      <c r="N223" s="21" t="n">
        <v>32</v>
      </c>
      <c r="O223" s="21" t="inlineStr">
        <is>
          <t>(360) 555-8115</t>
        </is>
      </c>
      <c r="P223" s="21" t="inlineStr">
        <is>
          <t>logan_valentine@gmail.example.com</t>
        </is>
      </c>
      <c r="Q223" s="21" t="inlineStr">
        <is>
          <t>Port Angeles</t>
        </is>
      </c>
      <c r="R223" s="21" t="inlineStr">
        <is>
          <t>WA</t>
        </is>
      </c>
      <c r="S223" s="21" t="inlineStr">
        <is>
          <t>98362</t>
        </is>
      </c>
      <c r="T223" s="28" t="n">
        <v>46018</v>
      </c>
      <c r="U223" s="21" t="n">
        <v>2026</v>
      </c>
      <c r="V223" s="21" t="inlineStr"/>
    </row>
    <row r="224">
      <c r="A224" s="17" t="inlineStr">
        <is>
          <t>WL-01219</t>
        </is>
      </c>
      <c r="B224" s="17" t="n">
        <v>219</v>
      </c>
      <c r="C224" s="17" t="inlineStr">
        <is>
          <t>Oconnor</t>
        </is>
      </c>
      <c r="D224" s="17" t="inlineStr">
        <is>
          <t>Javier</t>
        </is>
      </c>
      <c r="E224" s="17" t="inlineStr">
        <is>
          <t>JOINT</t>
        </is>
      </c>
      <c r="F224" s="17" t="inlineStr"/>
      <c r="G224" s="27" t="n">
        <v>44819</v>
      </c>
      <c r="H224" s="17" t="inlineStr">
        <is>
          <t>EXPIRED</t>
        </is>
      </c>
      <c r="I224" s="17" t="inlineStr">
        <is>
          <t>SABLE GLIDE</t>
        </is>
      </c>
      <c r="J224" s="17" t="inlineStr">
        <is>
          <t>CRUISER</t>
        </is>
      </c>
      <c r="K224" s="17" t="n">
        <v>31.3</v>
      </c>
      <c r="L224" s="17" t="n">
        <v>10.4</v>
      </c>
      <c r="M224" s="17" t="inlineStr">
        <is>
          <t>ANY</t>
        </is>
      </c>
      <c r="N224" s="17" t="n">
        <v>36</v>
      </c>
      <c r="O224" s="17" t="inlineStr">
        <is>
          <t>(206) 555-7076</t>
        </is>
      </c>
      <c r="P224" s="17" t="inlineStr">
        <is>
          <t>javier_oconnor@gmail.example.com</t>
        </is>
      </c>
      <c r="Q224" s="17" t="inlineStr">
        <is>
          <t>Seattle</t>
        </is>
      </c>
      <c r="R224" s="17" t="inlineStr">
        <is>
          <t>WA</t>
        </is>
      </c>
      <c r="S224" s="17" t="inlineStr">
        <is>
          <t>98101</t>
        </is>
      </c>
      <c r="T224" s="17" t="inlineStr"/>
      <c r="U224" s="17" t="n">
        <v>2022</v>
      </c>
      <c r="V224" s="17" t="inlineStr"/>
    </row>
    <row r="225">
      <c r="A225" s="21" t="inlineStr">
        <is>
          <t>WL-01220</t>
        </is>
      </c>
      <c r="B225" s="21" t="n">
        <v>220</v>
      </c>
      <c r="C225" s="21" t="inlineStr">
        <is>
          <t>Mitchell</t>
        </is>
      </c>
      <c r="D225" s="21" t="inlineStr">
        <is>
          <t>Patrick</t>
        </is>
      </c>
      <c r="E225" s="21" t="inlineStr">
        <is>
          <t>TRUST</t>
        </is>
      </c>
      <c r="F225" s="21" t="inlineStr">
        <is>
          <t>Mitchell Charters Inc</t>
        </is>
      </c>
      <c r="G225" s="28" t="n">
        <v>44819</v>
      </c>
      <c r="H225" s="21" t="inlineStr">
        <is>
          <t>SUSPENDED</t>
        </is>
      </c>
      <c r="I225" s="21" t="inlineStr">
        <is>
          <t>WIDGEON LIGHT</t>
        </is>
      </c>
      <c r="J225" s="21" t="inlineStr">
        <is>
          <t>CRUISER</t>
        </is>
      </c>
      <c r="K225" s="21" t="n">
        <v>54.8</v>
      </c>
      <c r="L225" s="21" t="n">
        <v>16.5</v>
      </c>
      <c r="M225" s="21" t="inlineStr">
        <is>
          <t>Ledgport</t>
        </is>
      </c>
      <c r="N225" s="21" t="n">
        <v>32</v>
      </c>
      <c r="O225" s="21" t="inlineStr">
        <is>
          <t>(360) 555-8618</t>
        </is>
      </c>
      <c r="P225" s="21" t="inlineStr">
        <is>
          <t>patrick.mitchell@outlook.example.com</t>
        </is>
      </c>
      <c r="Q225" s="21" t="inlineStr">
        <is>
          <t>Port Angeles</t>
        </is>
      </c>
      <c r="R225" s="21" t="inlineStr">
        <is>
          <t>WA</t>
        </is>
      </c>
      <c r="S225" s="21" t="inlineStr">
        <is>
          <t>98362</t>
        </is>
      </c>
      <c r="T225" s="28" t="n">
        <v>46000</v>
      </c>
      <c r="U225" s="21" t="n">
        <v>2026</v>
      </c>
      <c r="V225" s="21" t="inlineStr"/>
    </row>
    <row r="226">
      <c r="A226" s="17" t="inlineStr">
        <is>
          <t>WL-01221</t>
        </is>
      </c>
      <c r="B226" s="17" t="n">
        <v>221</v>
      </c>
      <c r="C226" s="17" t="inlineStr">
        <is>
          <t>Smith</t>
        </is>
      </c>
      <c r="D226" s="17" t="inlineStr">
        <is>
          <t>Sarah</t>
        </is>
      </c>
      <c r="E226" s="17" t="inlineStr">
        <is>
          <t>INDIVIDUAL</t>
        </is>
      </c>
      <c r="F226" s="17" t="inlineStr"/>
      <c r="G226" s="27" t="n">
        <v>44820</v>
      </c>
      <c r="H226" s="17" t="inlineStr">
        <is>
          <t>ACTIVE_WAITLIST</t>
        </is>
      </c>
      <c r="I226" s="17" t="inlineStr">
        <is>
          <t>GRAY SHORE</t>
        </is>
      </c>
      <c r="J226" s="17" t="inlineStr">
        <is>
          <t>POWER_OUTBOARD</t>
        </is>
      </c>
      <c r="K226" s="17" t="n">
        <v>54.1</v>
      </c>
      <c r="L226" s="17" t="n">
        <v>16.2</v>
      </c>
      <c r="M226" s="17" t="inlineStr">
        <is>
          <t>Vessbank</t>
        </is>
      </c>
      <c r="N226" s="17" t="n">
        <v>36</v>
      </c>
      <c r="O226" s="17" t="inlineStr">
        <is>
          <t>(206) 555-8509</t>
        </is>
      </c>
      <c r="P226" s="17" t="inlineStr">
        <is>
          <t>sarah.smith@salishnet.net</t>
        </is>
      </c>
      <c r="Q226" s="17" t="inlineStr">
        <is>
          <t>Seattle</t>
        </is>
      </c>
      <c r="R226" s="17" t="inlineStr">
        <is>
          <t>WA</t>
        </is>
      </c>
      <c r="S226" s="17" t="inlineStr">
        <is>
          <t>98101</t>
        </is>
      </c>
      <c r="T226" s="27" t="n">
        <v>45992</v>
      </c>
      <c r="U226" s="17" t="n">
        <v>2026</v>
      </c>
      <c r="V226" s="17" t="inlineStr"/>
    </row>
    <row r="227">
      <c r="A227" s="21" t="inlineStr">
        <is>
          <t>WL-01222</t>
        </is>
      </c>
      <c r="B227" s="21" t="n">
        <v>222</v>
      </c>
      <c r="C227" s="21" t="inlineStr">
        <is>
          <t>Jackson</t>
        </is>
      </c>
      <c r="D227" s="21" t="inlineStr">
        <is>
          <t>Kristie</t>
        </is>
      </c>
      <c r="E227" s="21" t="inlineStr">
        <is>
          <t>INDIVIDUAL</t>
        </is>
      </c>
      <c r="F227" s="21" t="inlineStr"/>
      <c r="G227" s="28" t="n">
        <v>44821</v>
      </c>
      <c r="H227" s="21" t="inlineStr">
        <is>
          <t>ACTIVE_WAITLIST</t>
        </is>
      </c>
      <c r="I227" s="21" t="inlineStr">
        <is>
          <t>CORMORANT LIGHT</t>
        </is>
      </c>
      <c r="J227" s="21" t="inlineStr">
        <is>
          <t>CRUISER</t>
        </is>
      </c>
      <c r="K227" s="21" t="n">
        <v>18.6</v>
      </c>
      <c r="L227" s="21" t="n">
        <v>5.7</v>
      </c>
      <c r="M227" s="21" t="inlineStr">
        <is>
          <t>ANY</t>
        </is>
      </c>
      <c r="N227" s="21" t="n">
        <v>45</v>
      </c>
      <c r="O227" s="21" t="inlineStr">
        <is>
          <t>(360) 555-0994</t>
        </is>
      </c>
      <c r="P227" s="21" t="inlineStr">
        <is>
          <t>kristiejackson@quillayute.org</t>
        </is>
      </c>
      <c r="Q227" s="21" t="inlineStr">
        <is>
          <t>Longview</t>
        </is>
      </c>
      <c r="R227" s="21" t="inlineStr">
        <is>
          <t>WA</t>
        </is>
      </c>
      <c r="S227" s="21" t="inlineStr">
        <is>
          <t>98632</t>
        </is>
      </c>
      <c r="T227" s="28" t="n">
        <v>46012</v>
      </c>
      <c r="U227" s="21" t="n">
        <v>2026</v>
      </c>
      <c r="V227" s="21" t="inlineStr"/>
    </row>
    <row r="228">
      <c r="A228" s="17" t="inlineStr">
        <is>
          <t>WL-01223</t>
        </is>
      </c>
      <c r="B228" s="17" t="n">
        <v>223</v>
      </c>
      <c r="C228" s="17" t="inlineStr">
        <is>
          <t>Santos</t>
        </is>
      </c>
      <c r="D228" s="17" t="inlineStr">
        <is>
          <t>Robert</t>
        </is>
      </c>
      <c r="E228" s="17" t="inlineStr">
        <is>
          <t>COMMERCIAL</t>
        </is>
      </c>
      <c r="F228" s="17" t="inlineStr">
        <is>
          <t>Santos Marine LLC</t>
        </is>
      </c>
      <c r="G228" s="27" t="n">
        <v>44823</v>
      </c>
      <c r="H228" s="17" t="inlineStr">
        <is>
          <t>SUSPENDED</t>
        </is>
      </c>
      <c r="I228" s="17" t="inlineStr">
        <is>
          <t>BRANT HARBOR</t>
        </is>
      </c>
      <c r="J228" s="17" t="inlineStr">
        <is>
          <t>CRUISER</t>
        </is>
      </c>
      <c r="K228" s="17" t="n">
        <v>42.3</v>
      </c>
      <c r="L228" s="17" t="n">
        <v>12.8</v>
      </c>
      <c r="M228" s="17" t="inlineStr">
        <is>
          <t>ANY</t>
        </is>
      </c>
      <c r="N228" s="17" t="n">
        <v>40</v>
      </c>
      <c r="O228" s="17" t="inlineStr">
        <is>
          <t>(206) 555-9900</t>
        </is>
      </c>
      <c r="P228" s="17" t="inlineStr">
        <is>
          <t>robert.santos@quillayute.org</t>
        </is>
      </c>
      <c r="Q228" s="17" t="inlineStr">
        <is>
          <t>Seattle</t>
        </is>
      </c>
      <c r="R228" s="17" t="inlineStr">
        <is>
          <t>WA</t>
        </is>
      </c>
      <c r="S228" s="17" t="inlineStr">
        <is>
          <t>98101</t>
        </is>
      </c>
      <c r="T228" s="27" t="n">
        <v>46005</v>
      </c>
      <c r="U228" s="17" t="n">
        <v>2026</v>
      </c>
      <c r="V228" s="17" t="inlineStr"/>
    </row>
    <row r="229">
      <c r="A229" s="21" t="inlineStr">
        <is>
          <t>WL-01224</t>
        </is>
      </c>
      <c r="B229" s="21" t="n">
        <v>224</v>
      </c>
      <c r="C229" s="21" t="inlineStr">
        <is>
          <t>Crane</t>
        </is>
      </c>
      <c r="D229" s="21" t="inlineStr">
        <is>
          <t>Yolanda</t>
        </is>
      </c>
      <c r="E229" s="21" t="inlineStr">
        <is>
          <t>CORPORATION</t>
        </is>
      </c>
      <c r="F229" s="21" t="inlineStr">
        <is>
          <t>Crane Marine LLC</t>
        </is>
      </c>
      <c r="G229" s="28" t="n">
        <v>44824</v>
      </c>
      <c r="H229" s="21" t="inlineStr">
        <is>
          <t>ACTIVE_WAITLIST</t>
        </is>
      </c>
      <c r="I229" s="21" t="inlineStr">
        <is>
          <t>ANCHOR REACH</t>
        </is>
      </c>
      <c r="J229" s="21" t="inlineStr">
        <is>
          <t>HOUSEBOAT</t>
        </is>
      </c>
      <c r="K229" s="21" t="n">
        <v>49.8</v>
      </c>
      <c r="L229" s="21" t="n">
        <v>15.3</v>
      </c>
      <c r="M229" s="21" t="inlineStr">
        <is>
          <t>COVERED_ONLY</t>
        </is>
      </c>
      <c r="N229" s="21" t="n">
        <v>32</v>
      </c>
      <c r="O229" s="21" t="inlineStr">
        <is>
          <t>(206) 555-4266</t>
        </is>
      </c>
      <c r="P229" s="21" t="inlineStr">
        <is>
          <t>yolandacrane@outlook.example.com</t>
        </is>
      </c>
      <c r="Q229" s="21" t="inlineStr">
        <is>
          <t>Seattle</t>
        </is>
      </c>
      <c r="R229" s="21" t="inlineStr">
        <is>
          <t>WA</t>
        </is>
      </c>
      <c r="S229" s="21" t="inlineStr">
        <is>
          <t>98101</t>
        </is>
      </c>
      <c r="T229" s="28" t="n">
        <v>45996</v>
      </c>
      <c r="U229" s="21" t="n">
        <v>2026</v>
      </c>
      <c r="V229" s="21" t="inlineStr"/>
    </row>
    <row r="230">
      <c r="A230" s="17" t="inlineStr">
        <is>
          <t>WL-01225</t>
        </is>
      </c>
      <c r="B230" s="17" t="n">
        <v>225</v>
      </c>
      <c r="C230" s="17" t="inlineStr">
        <is>
          <t>Ford</t>
        </is>
      </c>
      <c r="D230" s="17" t="inlineStr">
        <is>
          <t>Kelli</t>
        </is>
      </c>
      <c r="E230" s="17" t="inlineStr">
        <is>
          <t>INDIVIDUAL</t>
        </is>
      </c>
      <c r="F230" s="17" t="inlineStr"/>
      <c r="G230" s="27" t="n">
        <v>44824</v>
      </c>
      <c r="H230" s="17" t="inlineStr">
        <is>
          <t>ACTIVE_WAITLIST</t>
        </is>
      </c>
      <c r="I230" s="17" t="inlineStr">
        <is>
          <t>HALIBUT REACH</t>
        </is>
      </c>
      <c r="J230" s="17" t="inlineStr">
        <is>
          <t>HOUSEBOAT</t>
        </is>
      </c>
      <c r="K230" s="17" t="n">
        <v>55.7</v>
      </c>
      <c r="L230" s="17" t="n">
        <v>17.6</v>
      </c>
      <c r="M230" s="17" t="inlineStr">
        <is>
          <t>COVERED_ONLY</t>
        </is>
      </c>
      <c r="N230" s="17" t="n">
        <v>32</v>
      </c>
      <c r="O230" s="17" t="inlineStr">
        <is>
          <t>(253) 555-8109</t>
        </is>
      </c>
      <c r="P230" s="17" t="inlineStr">
        <is>
          <t>kelli.ford@gmail.example.com</t>
        </is>
      </c>
      <c r="Q230" s="17" t="inlineStr">
        <is>
          <t>Tacoma</t>
        </is>
      </c>
      <c r="R230" s="17" t="inlineStr">
        <is>
          <t>WA</t>
        </is>
      </c>
      <c r="S230" s="17" t="inlineStr">
        <is>
          <t>98402</t>
        </is>
      </c>
      <c r="T230" s="27" t="n">
        <v>46018</v>
      </c>
      <c r="U230" s="17" t="n">
        <v>2026</v>
      </c>
      <c r="V230" s="17" t="inlineStr"/>
    </row>
    <row r="231">
      <c r="A231" s="21" t="inlineStr">
        <is>
          <t>WL-01226</t>
        </is>
      </c>
      <c r="B231" s="21" t="n">
        <v>226</v>
      </c>
      <c r="C231" s="21" t="inlineStr">
        <is>
          <t>Vargas</t>
        </is>
      </c>
      <c r="D231" s="21" t="inlineStr">
        <is>
          <t>Phyllis</t>
        </is>
      </c>
      <c r="E231" s="21" t="inlineStr">
        <is>
          <t>LLC</t>
        </is>
      </c>
      <c r="F231" s="21" t="inlineStr">
        <is>
          <t>Vargas Ventures LLC</t>
        </is>
      </c>
      <c r="G231" s="28" t="n">
        <v>44825</v>
      </c>
      <c r="H231" s="21" t="inlineStr">
        <is>
          <t>ACTIVE_WAITLIST</t>
        </is>
      </c>
      <c r="I231" s="21" t="inlineStr">
        <is>
          <t>BRANT REACH</t>
        </is>
      </c>
      <c r="J231" s="21" t="inlineStr">
        <is>
          <t>TRAWLER</t>
        </is>
      </c>
      <c r="K231" s="21" t="n">
        <v>48</v>
      </c>
      <c r="L231" s="21" t="n">
        <v>14.9</v>
      </c>
      <c r="M231" s="21" t="inlineStr">
        <is>
          <t>ANY</t>
        </is>
      </c>
      <c r="N231" s="21" t="n">
        <v>32</v>
      </c>
      <c r="O231" s="21" t="inlineStr">
        <is>
          <t>(541) 555-6627</t>
        </is>
      </c>
      <c r="P231" s="21" t="inlineStr">
        <is>
          <t>phyllis.vargas@pugetpost.com</t>
        </is>
      </c>
      <c r="Q231" s="21" t="inlineStr">
        <is>
          <t>Coos Bay</t>
        </is>
      </c>
      <c r="R231" s="21" t="inlineStr">
        <is>
          <t>OR</t>
        </is>
      </c>
      <c r="S231" s="21" t="inlineStr">
        <is>
          <t>97420</t>
        </is>
      </c>
      <c r="T231" s="28" t="n">
        <v>46006</v>
      </c>
      <c r="U231" s="21" t="n">
        <v>2026</v>
      </c>
      <c r="V231" s="21" t="inlineStr"/>
    </row>
    <row r="232">
      <c r="A232" s="17" t="inlineStr">
        <is>
          <t>WL-01227</t>
        </is>
      </c>
      <c r="B232" s="17" t="n">
        <v>227</v>
      </c>
      <c r="C232" s="17" t="inlineStr">
        <is>
          <t>Lopez</t>
        </is>
      </c>
      <c r="D232" s="17" t="inlineStr">
        <is>
          <t>Richard</t>
        </is>
      </c>
      <c r="E232" s="17" t="inlineStr">
        <is>
          <t>CORPORATION</t>
        </is>
      </c>
      <c r="F232" s="17" t="inlineStr">
        <is>
          <t>Lopez Charters Inc</t>
        </is>
      </c>
      <c r="G232" s="27" t="n">
        <v>44825</v>
      </c>
      <c r="H232" s="17" t="inlineStr">
        <is>
          <t>ACTIVE_WAITLIST</t>
        </is>
      </c>
      <c r="I232" s="17" t="inlineStr">
        <is>
          <t>FOUL VEER</t>
        </is>
      </c>
      <c r="J232" s="17" t="inlineStr">
        <is>
          <t>SAIL_MONO</t>
        </is>
      </c>
      <c r="K232" s="17" t="n">
        <v>49.5</v>
      </c>
      <c r="L232" s="17" t="n">
        <v>16.6</v>
      </c>
      <c r="M232" s="17" t="inlineStr">
        <is>
          <t>COVERED_ONLY</t>
        </is>
      </c>
      <c r="N232" s="17" t="n">
        <v>40</v>
      </c>
      <c r="O232" s="17" t="inlineStr">
        <is>
          <t>(206) 555-2001</t>
        </is>
      </c>
      <c r="P232" s="17" t="inlineStr">
        <is>
          <t>richard_lopez@outlook.example.com</t>
        </is>
      </c>
      <c r="Q232" s="17" t="inlineStr">
        <is>
          <t>Seattle</t>
        </is>
      </c>
      <c r="R232" s="17" t="inlineStr">
        <is>
          <t>WA</t>
        </is>
      </c>
      <c r="S232" s="17" t="inlineStr">
        <is>
          <t>98101</t>
        </is>
      </c>
      <c r="T232" s="27" t="n">
        <v>46007</v>
      </c>
      <c r="U232" s="17" t="n">
        <v>2026</v>
      </c>
      <c r="V232" s="17" t="inlineStr"/>
    </row>
    <row r="233">
      <c r="A233" s="21" t="inlineStr">
        <is>
          <t>WL-01228</t>
        </is>
      </c>
      <c r="B233" s="21" t="n">
        <v>228</v>
      </c>
      <c r="C233" s="21" t="inlineStr">
        <is>
          <t>Green</t>
        </is>
      </c>
      <c r="D233" s="21" t="inlineStr">
        <is>
          <t>Ashley</t>
        </is>
      </c>
      <c r="E233" s="21" t="inlineStr">
        <is>
          <t>TRUST</t>
        </is>
      </c>
      <c r="F233" s="21" t="inlineStr">
        <is>
          <t>Green Holdings LLC</t>
        </is>
      </c>
      <c r="G233" s="28" t="n">
        <v>44828</v>
      </c>
      <c r="H233" s="21" t="inlineStr">
        <is>
          <t>ACTIVE_WAITLIST</t>
        </is>
      </c>
      <c r="I233" s="21" t="inlineStr">
        <is>
          <t>FOUL WAKE</t>
        </is>
      </c>
      <c r="J233" s="21" t="inlineStr">
        <is>
          <t>CRUISER</t>
        </is>
      </c>
      <c r="K233" s="21" t="n">
        <v>50.7</v>
      </c>
      <c r="L233" s="21" t="n">
        <v>18</v>
      </c>
      <c r="M233" s="21" t="inlineStr">
        <is>
          <t>COVERED_ONLY</t>
        </is>
      </c>
      <c r="N233" s="21" t="n">
        <v>36</v>
      </c>
      <c r="O233" s="21" t="inlineStr">
        <is>
          <t>(253) 555-1713</t>
        </is>
      </c>
      <c r="P233" s="21" t="inlineStr">
        <is>
          <t>ashleygreen@gmail.example.com</t>
        </is>
      </c>
      <c r="Q233" s="21" t="inlineStr">
        <is>
          <t>Tacoma</t>
        </is>
      </c>
      <c r="R233" s="21" t="inlineStr">
        <is>
          <t>WA</t>
        </is>
      </c>
      <c r="S233" s="21" t="inlineStr">
        <is>
          <t>98402</t>
        </is>
      </c>
      <c r="T233" s="28" t="n">
        <v>46017</v>
      </c>
      <c r="U233" s="21" t="n">
        <v>2026</v>
      </c>
      <c r="V233" s="21" t="inlineStr"/>
    </row>
    <row r="234">
      <c r="A234" s="17" t="inlineStr">
        <is>
          <t>WL-01229</t>
        </is>
      </c>
      <c r="B234" s="17" t="n">
        <v>229</v>
      </c>
      <c r="C234" s="17" t="inlineStr">
        <is>
          <t>Gill</t>
        </is>
      </c>
      <c r="D234" s="17" t="inlineStr">
        <is>
          <t>Mike</t>
        </is>
      </c>
      <c r="E234" s="17" t="inlineStr">
        <is>
          <t>PARTNERSHIP</t>
        </is>
      </c>
      <c r="F234" s="17" t="inlineStr">
        <is>
          <t>Gill Ventures LLC</t>
        </is>
      </c>
      <c r="G234" s="27" t="n">
        <v>44829</v>
      </c>
      <c r="H234" s="17" t="inlineStr">
        <is>
          <t>ACTIVE_WAITLIST</t>
        </is>
      </c>
      <c r="I234" s="17" t="inlineStr">
        <is>
          <t>SEAL SOUND</t>
        </is>
      </c>
      <c r="J234" s="17" t="inlineStr">
        <is>
          <t>ELECTRIC</t>
        </is>
      </c>
      <c r="K234" s="17" t="n">
        <v>26.2</v>
      </c>
      <c r="L234" s="17" t="n">
        <v>7.9</v>
      </c>
      <c r="M234" s="17" t="inlineStr">
        <is>
          <t>COVERED_ONLY</t>
        </is>
      </c>
      <c r="N234" s="17" t="n">
        <v>45</v>
      </c>
      <c r="O234" s="17" t="inlineStr">
        <is>
          <t>(360) 555-1794</t>
        </is>
      </c>
      <c r="P234" s="17" t="inlineStr">
        <is>
          <t>mike_gill@pugetpost.com</t>
        </is>
      </c>
      <c r="Q234" s="17" t="inlineStr">
        <is>
          <t>Olympia</t>
        </is>
      </c>
      <c r="R234" s="17" t="inlineStr">
        <is>
          <t>WA</t>
        </is>
      </c>
      <c r="S234" s="17" t="inlineStr">
        <is>
          <t>98501</t>
        </is>
      </c>
      <c r="T234" s="27" t="n">
        <v>46018</v>
      </c>
      <c r="U234" s="17" t="n">
        <v>2026</v>
      </c>
      <c r="V234" s="17" t="inlineStr"/>
    </row>
    <row r="235">
      <c r="A235" s="21" t="inlineStr">
        <is>
          <t>WL-01230</t>
        </is>
      </c>
      <c r="B235" s="21" t="n">
        <v>230</v>
      </c>
      <c r="C235" s="21" t="inlineStr">
        <is>
          <t>Taylor</t>
        </is>
      </c>
      <c r="D235" s="21" t="inlineStr">
        <is>
          <t>Andrew</t>
        </is>
      </c>
      <c r="E235" s="21" t="inlineStr">
        <is>
          <t>INDIVIDUAL</t>
        </is>
      </c>
      <c r="F235" s="21" t="inlineStr"/>
      <c r="G235" s="28" t="n">
        <v>44830</v>
      </c>
      <c r="H235" s="21" t="inlineStr">
        <is>
          <t>RETAINER</t>
        </is>
      </c>
      <c r="I235" s="21" t="inlineStr">
        <is>
          <t>POINT ROCK</t>
        </is>
      </c>
      <c r="J235" s="21" t="inlineStr">
        <is>
          <t>CRUISER</t>
        </is>
      </c>
      <c r="K235" s="21" t="n">
        <v>33</v>
      </c>
      <c r="L235" s="21" t="n">
        <v>10</v>
      </c>
      <c r="M235" s="21" t="inlineStr">
        <is>
          <t>COVERED_ONLY</t>
        </is>
      </c>
      <c r="N235" s="21" t="n">
        <v>32</v>
      </c>
      <c r="O235" s="21" t="inlineStr">
        <is>
          <t>(360) 555-1087</t>
        </is>
      </c>
      <c r="P235" s="21" t="inlineStr">
        <is>
          <t>andrew.taylor@pugetpost.com</t>
        </is>
      </c>
      <c r="Q235" s="21" t="inlineStr">
        <is>
          <t>Port Angeles</t>
        </is>
      </c>
      <c r="R235" s="21" t="inlineStr">
        <is>
          <t>WA</t>
        </is>
      </c>
      <c r="S235" s="21" t="inlineStr">
        <is>
          <t>98362</t>
        </is>
      </c>
      <c r="T235" s="28" t="n">
        <v>46014</v>
      </c>
      <c r="U235" s="21" t="n">
        <v>2026</v>
      </c>
      <c r="V235" s="21" t="inlineStr"/>
    </row>
    <row r="236">
      <c r="A236" s="17" t="inlineStr">
        <is>
          <t>WL-01231</t>
        </is>
      </c>
      <c r="B236" s="17" t="n">
        <v>231</v>
      </c>
      <c r="C236" s="17" t="inlineStr">
        <is>
          <t>Washington</t>
        </is>
      </c>
      <c r="D236" s="17" t="inlineStr">
        <is>
          <t>Amanda</t>
        </is>
      </c>
      <c r="E236" s="17" t="inlineStr">
        <is>
          <t>NONPROFIT</t>
        </is>
      </c>
      <c r="F236" s="17" t="inlineStr">
        <is>
          <t>Washington Holdings LLC</t>
        </is>
      </c>
      <c r="G236" s="27" t="n">
        <v>44830</v>
      </c>
      <c r="H236" s="17" t="inlineStr">
        <is>
          <t>EXPIRED</t>
        </is>
      </c>
      <c r="I236" s="17" t="inlineStr">
        <is>
          <t>FOUL WAKE</t>
        </is>
      </c>
      <c r="J236" s="17" t="inlineStr">
        <is>
          <t>SAIL_MONO</t>
        </is>
      </c>
      <c r="K236" s="17" t="n">
        <v>31</v>
      </c>
      <c r="L236" s="17" t="n">
        <v>9.699999999999999</v>
      </c>
      <c r="M236" s="17" t="inlineStr">
        <is>
          <t>OPEN_ONLY</t>
        </is>
      </c>
      <c r="N236" s="17" t="n">
        <v>45</v>
      </c>
      <c r="O236" s="17" t="inlineStr">
        <is>
          <t>(360) 555-2204</t>
        </is>
      </c>
      <c r="P236" s="17" t="inlineStr">
        <is>
          <t>amandawashington@quillayute.org</t>
        </is>
      </c>
      <c r="Q236" s="17" t="inlineStr">
        <is>
          <t>Olympia</t>
        </is>
      </c>
      <c r="R236" s="17" t="inlineStr">
        <is>
          <t>WA</t>
        </is>
      </c>
      <c r="S236" s="17" t="inlineStr">
        <is>
          <t>98501</t>
        </is>
      </c>
      <c r="T236" s="17" t="inlineStr"/>
      <c r="U236" s="17" t="n">
        <v>2024</v>
      </c>
      <c r="V236" s="17" t="inlineStr"/>
    </row>
    <row r="237">
      <c r="A237" s="21" t="inlineStr">
        <is>
          <t>WL-01232</t>
        </is>
      </c>
      <c r="B237" s="21" t="n">
        <v>232</v>
      </c>
      <c r="C237" s="21" t="inlineStr">
        <is>
          <t>Sims</t>
        </is>
      </c>
      <c r="D237" s="21" t="inlineStr">
        <is>
          <t>Christopher</t>
        </is>
      </c>
      <c r="E237" s="21" t="inlineStr">
        <is>
          <t>INDIVIDUAL</t>
        </is>
      </c>
      <c r="F237" s="21" t="inlineStr"/>
      <c r="G237" s="28" t="n">
        <v>44830</v>
      </c>
      <c r="H237" s="21" t="inlineStr">
        <is>
          <t>ACTIVE_WAITLIST</t>
        </is>
      </c>
      <c r="I237" s="21" t="inlineStr">
        <is>
          <t>SPINDRIFT CREST</t>
        </is>
      </c>
      <c r="J237" s="21" t="inlineStr">
        <is>
          <t>SAIL_MULTI</t>
        </is>
      </c>
      <c r="K237" s="21" t="n">
        <v>46.2</v>
      </c>
      <c r="L237" s="21" t="n">
        <v>15.2</v>
      </c>
      <c r="M237" s="21" t="inlineStr">
        <is>
          <t>COVERED_ONLY</t>
        </is>
      </c>
      <c r="N237" s="21" t="n">
        <v>24</v>
      </c>
      <c r="O237" s="21" t="inlineStr">
        <is>
          <t>(360) 555-1436</t>
        </is>
      </c>
      <c r="P237" s="21" t="inlineStr">
        <is>
          <t>christopher_sims@outlook.example.com</t>
        </is>
      </c>
      <c r="Q237" s="21" t="inlineStr">
        <is>
          <t>Olympia</t>
        </is>
      </c>
      <c r="R237" s="21" t="inlineStr">
        <is>
          <t>WA</t>
        </is>
      </c>
      <c r="S237" s="21" t="inlineStr">
        <is>
          <t>98501</t>
        </is>
      </c>
      <c r="T237" s="28" t="n">
        <v>46018</v>
      </c>
      <c r="U237" s="21" t="n">
        <v>2026</v>
      </c>
      <c r="V237" s="21" t="inlineStr"/>
    </row>
    <row r="238">
      <c r="A238" s="17" t="inlineStr">
        <is>
          <t>WL-01233</t>
        </is>
      </c>
      <c r="B238" s="17" t="n">
        <v>233</v>
      </c>
      <c r="C238" s="17" t="inlineStr">
        <is>
          <t>Wilson</t>
        </is>
      </c>
      <c r="D238" s="17" t="inlineStr">
        <is>
          <t>William</t>
        </is>
      </c>
      <c r="E238" s="17" t="inlineStr">
        <is>
          <t>PARTNERSHIP</t>
        </is>
      </c>
      <c r="F238" s="17" t="inlineStr">
        <is>
          <t>Wilson Charters Inc</t>
        </is>
      </c>
      <c r="G238" s="27" t="n">
        <v>44831</v>
      </c>
      <c r="H238" s="17" t="inlineStr">
        <is>
          <t>ACTIVE_WAITLIST</t>
        </is>
      </c>
      <c r="I238" s="17" t="inlineStr">
        <is>
          <t>SEAL HARBOR</t>
        </is>
      </c>
      <c r="J238" s="17" t="inlineStr">
        <is>
          <t>SAIL_MULTI</t>
        </is>
      </c>
      <c r="K238" s="17" t="n">
        <v>19</v>
      </c>
      <c r="L238" s="17" t="n">
        <v>5.8</v>
      </c>
      <c r="M238" s="17" t="inlineStr">
        <is>
          <t>ANY</t>
        </is>
      </c>
      <c r="N238" s="17" t="n">
        <v>45</v>
      </c>
      <c r="O238" s="17" t="inlineStr">
        <is>
          <t>(360) 555-0822</t>
        </is>
      </c>
      <c r="P238" s="17" t="inlineStr">
        <is>
          <t>william_wilson@harbormail.net</t>
        </is>
      </c>
      <c r="Q238" s="17" t="inlineStr">
        <is>
          <t>Chaldale</t>
        </is>
      </c>
      <c r="R238" s="17" t="inlineStr">
        <is>
          <t>WA</t>
        </is>
      </c>
      <c r="S238" s="17" t="inlineStr">
        <is>
          <t>98554</t>
        </is>
      </c>
      <c r="T238" s="27" t="n">
        <v>46005</v>
      </c>
      <c r="U238" s="17" t="n">
        <v>2026</v>
      </c>
      <c r="V238" s="17" t="inlineStr"/>
    </row>
    <row r="239">
      <c r="A239" s="21" t="inlineStr">
        <is>
          <t>WL-01234</t>
        </is>
      </c>
      <c r="B239" s="21" t="n">
        <v>234</v>
      </c>
      <c r="C239" s="21" t="inlineStr">
        <is>
          <t>Sweeney</t>
        </is>
      </c>
      <c r="D239" s="21" t="inlineStr">
        <is>
          <t>Shannon</t>
        </is>
      </c>
      <c r="E239" s="21" t="inlineStr">
        <is>
          <t>NONPROFIT</t>
        </is>
      </c>
      <c r="F239" s="21" t="inlineStr">
        <is>
          <t>Sweeney Holdings LLC</t>
        </is>
      </c>
      <c r="G239" s="28" t="n">
        <v>44832</v>
      </c>
      <c r="H239" s="21" t="inlineStr">
        <is>
          <t>ACTIVE_WAITLIST</t>
        </is>
      </c>
      <c r="I239" s="21" t="inlineStr">
        <is>
          <t>HALIBUT MIST</t>
        </is>
      </c>
      <c r="J239" s="21" t="inlineStr">
        <is>
          <t>POWER_STERNDRIVE</t>
        </is>
      </c>
      <c r="K239" s="21" t="n">
        <v>49.9</v>
      </c>
      <c r="L239" s="21" t="n">
        <v>17.8</v>
      </c>
      <c r="M239" s="21" t="inlineStr">
        <is>
          <t>COVERED_ONLY</t>
        </is>
      </c>
      <c r="N239" s="21" t="n">
        <v>24</v>
      </c>
      <c r="O239" s="21" t="inlineStr">
        <is>
          <t>(360) 555-0454</t>
        </is>
      </c>
      <c r="P239" s="21" t="inlineStr">
        <is>
          <t>shannon_sweeney@quillayute.org</t>
        </is>
      </c>
      <c r="Q239" s="21" t="inlineStr">
        <is>
          <t>Bellingham</t>
        </is>
      </c>
      <c r="R239" s="21" t="inlineStr">
        <is>
          <t>WA</t>
        </is>
      </c>
      <c r="S239" s="21" t="inlineStr">
        <is>
          <t>98225</t>
        </is>
      </c>
      <c r="T239" s="28" t="n">
        <v>45998</v>
      </c>
      <c r="U239" s="21" t="n">
        <v>2026</v>
      </c>
      <c r="V239" s="21" t="inlineStr"/>
    </row>
    <row r="240">
      <c r="A240" s="17" t="inlineStr">
        <is>
          <t>WL-01235</t>
        </is>
      </c>
      <c r="B240" s="17" t="n">
        <v>235</v>
      </c>
      <c r="C240" s="17" t="inlineStr">
        <is>
          <t>Wilkins</t>
        </is>
      </c>
      <c r="D240" s="17" t="inlineStr">
        <is>
          <t>Stacy</t>
        </is>
      </c>
      <c r="E240" s="17" t="inlineStr">
        <is>
          <t>JOINT</t>
        </is>
      </c>
      <c r="F240" s="17" t="inlineStr"/>
      <c r="G240" s="27" t="n">
        <v>44832</v>
      </c>
      <c r="H240" s="17" t="inlineStr">
        <is>
          <t>ACTIVE_WAITLIST</t>
        </is>
      </c>
      <c r="I240" s="17" t="inlineStr">
        <is>
          <t>TIDE SONG</t>
        </is>
      </c>
      <c r="J240" s="17" t="inlineStr">
        <is>
          <t>POWER_OUTBOARD</t>
        </is>
      </c>
      <c r="K240" s="17" t="n">
        <v>59.8</v>
      </c>
      <c r="L240" s="17" t="n">
        <v>18.7</v>
      </c>
      <c r="M240" s="17" t="inlineStr">
        <is>
          <t>ANY</t>
        </is>
      </c>
      <c r="N240" s="17" t="n">
        <v>45</v>
      </c>
      <c r="O240" s="17" t="inlineStr">
        <is>
          <t>(360) 555-6659</t>
        </is>
      </c>
      <c r="P240" s="17" t="inlineStr">
        <is>
          <t>stacywilkins@outlook.example.com</t>
        </is>
      </c>
      <c r="Q240" s="17" t="inlineStr">
        <is>
          <t>Chaldale</t>
        </is>
      </c>
      <c r="R240" s="17" t="inlineStr">
        <is>
          <t>WA</t>
        </is>
      </c>
      <c r="S240" s="17" t="inlineStr">
        <is>
          <t>98554</t>
        </is>
      </c>
      <c r="T240" s="27" t="n">
        <v>46008</v>
      </c>
      <c r="U240" s="17" t="n">
        <v>2026</v>
      </c>
      <c r="V240" s="17" t="inlineStr"/>
    </row>
    <row r="241">
      <c r="A241" s="21" t="inlineStr">
        <is>
          <t>WL-01236</t>
        </is>
      </c>
      <c r="B241" s="21" t="n">
        <v>236</v>
      </c>
      <c r="C241" s="21" t="inlineStr">
        <is>
          <t>Lopez</t>
        </is>
      </c>
      <c r="D241" s="21" t="inlineStr">
        <is>
          <t>Wendy</t>
        </is>
      </c>
      <c r="E241" s="21" t="inlineStr">
        <is>
          <t>TRUST</t>
        </is>
      </c>
      <c r="F241" s="21" t="inlineStr">
        <is>
          <t>Lopez Charters Inc</t>
        </is>
      </c>
      <c r="G241" s="28" t="n">
        <v>44833</v>
      </c>
      <c r="H241" s="21" t="inlineStr">
        <is>
          <t>RETAINER</t>
        </is>
      </c>
      <c r="I241" s="21" t="inlineStr">
        <is>
          <t>HALIBUT STAR</t>
        </is>
      </c>
      <c r="J241" s="21" t="inlineStr">
        <is>
          <t>CRUISER</t>
        </is>
      </c>
      <c r="K241" s="21" t="n">
        <v>27.7</v>
      </c>
      <c r="L241" s="21" t="n">
        <v>8.1</v>
      </c>
      <c r="M241" s="21" t="inlineStr">
        <is>
          <t>OPEN_ONLY</t>
        </is>
      </c>
      <c r="N241" s="21" t="n">
        <v>45</v>
      </c>
      <c r="O241" s="21" t="inlineStr">
        <is>
          <t>(503) 555-2765</t>
        </is>
      </c>
      <c r="P241" s="21" t="inlineStr">
        <is>
          <t>wendy.lopez@quillayute.org</t>
        </is>
      </c>
      <c r="Q241" s="21" t="inlineStr">
        <is>
          <t>Astoria</t>
        </is>
      </c>
      <c r="R241" s="21" t="inlineStr">
        <is>
          <t>OR</t>
        </is>
      </c>
      <c r="S241" s="21" t="inlineStr">
        <is>
          <t>97103</t>
        </is>
      </c>
      <c r="T241" s="28" t="n">
        <v>45998</v>
      </c>
      <c r="U241" s="21" t="n">
        <v>2026</v>
      </c>
      <c r="V241" s="21" t="inlineStr"/>
    </row>
    <row r="242">
      <c r="A242" s="17" t="inlineStr">
        <is>
          <t>WL-01237</t>
        </is>
      </c>
      <c r="B242" s="17" t="n">
        <v>237</v>
      </c>
      <c r="C242" s="17" t="inlineStr">
        <is>
          <t>Nguyen</t>
        </is>
      </c>
      <c r="D242" s="17" t="inlineStr">
        <is>
          <t>April</t>
        </is>
      </c>
      <c r="E242" s="17" t="inlineStr">
        <is>
          <t>INDIVIDUAL</t>
        </is>
      </c>
      <c r="F242" s="17" t="inlineStr"/>
      <c r="G242" s="27" t="n">
        <v>44834</v>
      </c>
      <c r="H242" s="17" t="inlineStr">
        <is>
          <t>ACTIVE_WAITLIST</t>
        </is>
      </c>
      <c r="I242" s="17" t="inlineStr">
        <is>
          <t>BRANT PASSAGE</t>
        </is>
      </c>
      <c r="J242" s="17" t="inlineStr">
        <is>
          <t>TRAWLER</t>
        </is>
      </c>
      <c r="K242" s="17" t="n">
        <v>25.9</v>
      </c>
      <c r="L242" s="17" t="n">
        <v>8.699999999999999</v>
      </c>
      <c r="M242" s="17" t="inlineStr">
        <is>
          <t>ANY</t>
        </is>
      </c>
      <c r="N242" s="17" t="n">
        <v>28</v>
      </c>
      <c r="O242" s="17" t="inlineStr">
        <is>
          <t>(360) 555-6884</t>
        </is>
      </c>
      <c r="P242" s="17" t="inlineStr">
        <is>
          <t>april.nguyen@pugetpost.com</t>
        </is>
      </c>
      <c r="Q242" s="17" t="inlineStr">
        <is>
          <t>Port Angeles</t>
        </is>
      </c>
      <c r="R242" s="17" t="inlineStr">
        <is>
          <t>WA</t>
        </is>
      </c>
      <c r="S242" s="17" t="inlineStr">
        <is>
          <t>98362</t>
        </is>
      </c>
      <c r="T242" s="27" t="n">
        <v>46012</v>
      </c>
      <c r="U242" s="17" t="n">
        <v>2026</v>
      </c>
      <c r="V242" s="17" t="inlineStr"/>
    </row>
    <row r="243">
      <c r="A243" s="21" t="inlineStr">
        <is>
          <t>WL-01238</t>
        </is>
      </c>
      <c r="B243" s="21" t="n">
        <v>238</v>
      </c>
      <c r="C243" s="21" t="inlineStr">
        <is>
          <t>Hernandez</t>
        </is>
      </c>
      <c r="D243" s="21" t="inlineStr">
        <is>
          <t>Linda</t>
        </is>
      </c>
      <c r="E243" s="21" t="inlineStr">
        <is>
          <t>INDIVIDUAL</t>
        </is>
      </c>
      <c r="F243" s="21" t="inlineStr"/>
      <c r="G243" s="28" t="n">
        <v>44834</v>
      </c>
      <c r="H243" s="21" t="inlineStr">
        <is>
          <t>RETAINER</t>
        </is>
      </c>
      <c r="I243" s="21" t="inlineStr">
        <is>
          <t>HALIBUT SOUND</t>
        </is>
      </c>
      <c r="J243" s="21" t="inlineStr">
        <is>
          <t>SAIL_MONO</t>
        </is>
      </c>
      <c r="K243" s="21" t="n">
        <v>19.1</v>
      </c>
      <c r="L243" s="21" t="n">
        <v>5.4</v>
      </c>
      <c r="M243" s="21" t="inlineStr">
        <is>
          <t>ANY</t>
        </is>
      </c>
      <c r="N243" s="21" t="n">
        <v>32</v>
      </c>
      <c r="O243" s="21" t="inlineStr">
        <is>
          <t>(425) 555-5142</t>
        </is>
      </c>
      <c r="P243" s="21" t="inlineStr">
        <is>
          <t>linda_hernandez@gmail.example.com</t>
        </is>
      </c>
      <c r="Q243" s="21" t="inlineStr">
        <is>
          <t>Everett</t>
        </is>
      </c>
      <c r="R243" s="21" t="inlineStr">
        <is>
          <t>WA</t>
        </is>
      </c>
      <c r="S243" s="21" t="inlineStr">
        <is>
          <t>98201</t>
        </is>
      </c>
      <c r="T243" s="28" t="n">
        <v>46002</v>
      </c>
      <c r="U243" s="21" t="n">
        <v>2026</v>
      </c>
      <c r="V243" s="21" t="inlineStr"/>
    </row>
    <row r="244">
      <c r="A244" s="17" t="inlineStr">
        <is>
          <t>WL-01239</t>
        </is>
      </c>
      <c r="B244" s="17" t="n">
        <v>239</v>
      </c>
      <c r="C244" s="17" t="inlineStr">
        <is>
          <t>Cook</t>
        </is>
      </c>
      <c r="D244" s="17" t="inlineStr">
        <is>
          <t>Edward</t>
        </is>
      </c>
      <c r="E244" s="17" t="inlineStr">
        <is>
          <t>NONPROFIT</t>
        </is>
      </c>
      <c r="F244" s="17" t="inlineStr">
        <is>
          <t>Cook Ventures LLC</t>
        </is>
      </c>
      <c r="G244" s="27" t="n">
        <v>44836</v>
      </c>
      <c r="H244" s="17" t="inlineStr">
        <is>
          <t>ACTIVE_WAITLIST</t>
        </is>
      </c>
      <c r="I244" s="17" t="inlineStr">
        <is>
          <t>SPINDRIFT CREST</t>
        </is>
      </c>
      <c r="J244" s="17" t="inlineStr">
        <is>
          <t>CRUISER</t>
        </is>
      </c>
      <c r="K244" s="17" t="n">
        <v>41.2</v>
      </c>
      <c r="L244" s="17" t="n">
        <v>11.9</v>
      </c>
      <c r="M244" s="17" t="inlineStr">
        <is>
          <t>Vessbank</t>
        </is>
      </c>
      <c r="N244" s="17" t="n">
        <v>28</v>
      </c>
      <c r="O244" s="17" t="inlineStr">
        <is>
          <t>(360) 555-9492</t>
        </is>
      </c>
      <c r="P244" s="17" t="inlineStr">
        <is>
          <t>edwardcook@pugetpost.com</t>
        </is>
      </c>
      <c r="Q244" s="17" t="inlineStr">
        <is>
          <t>Bellingham</t>
        </is>
      </c>
      <c r="R244" s="17" t="inlineStr">
        <is>
          <t>WA</t>
        </is>
      </c>
      <c r="S244" s="17" t="inlineStr">
        <is>
          <t>98225</t>
        </is>
      </c>
      <c r="T244" s="27" t="n">
        <v>46009</v>
      </c>
      <c r="U244" s="17" t="n">
        <v>2026</v>
      </c>
      <c r="V244" s="17" t="inlineStr"/>
    </row>
    <row r="245">
      <c r="A245" s="21" t="inlineStr">
        <is>
          <t>WL-01240</t>
        </is>
      </c>
      <c r="B245" s="21" t="n">
        <v>240</v>
      </c>
      <c r="C245" s="21" t="inlineStr">
        <is>
          <t>Perkins</t>
        </is>
      </c>
      <c r="D245" s="21" t="inlineStr">
        <is>
          <t>Amber</t>
        </is>
      </c>
      <c r="E245" s="21" t="inlineStr">
        <is>
          <t>TRUST</t>
        </is>
      </c>
      <c r="F245" s="21" t="inlineStr">
        <is>
          <t>Perkins Charters Inc</t>
        </is>
      </c>
      <c r="G245" s="28" t="n">
        <v>44837</v>
      </c>
      <c r="H245" s="21" t="inlineStr">
        <is>
          <t>ACTIVE_WAITLIST</t>
        </is>
      </c>
      <c r="I245" s="21" t="inlineStr">
        <is>
          <t>WDIGEON STAR</t>
        </is>
      </c>
      <c r="J245" s="21" t="inlineStr">
        <is>
          <t>POWER_OUTBOARD</t>
        </is>
      </c>
      <c r="K245" s="21" t="n">
        <v>43.4</v>
      </c>
      <c r="L245" s="21" t="n">
        <v>12.2</v>
      </c>
      <c r="M245" s="21" t="inlineStr">
        <is>
          <t>ANY</t>
        </is>
      </c>
      <c r="N245" s="21" t="n">
        <v>32</v>
      </c>
      <c r="O245" s="21" t="inlineStr">
        <is>
          <t>(425) 555-6391</t>
        </is>
      </c>
      <c r="P245" s="21" t="inlineStr">
        <is>
          <t>amber.perkins@harbormail.net</t>
        </is>
      </c>
      <c r="Q245" s="21" t="inlineStr">
        <is>
          <t>Everett</t>
        </is>
      </c>
      <c r="R245" s="21" t="inlineStr">
        <is>
          <t>WA</t>
        </is>
      </c>
      <c r="S245" s="21" t="inlineStr">
        <is>
          <t>98201</t>
        </is>
      </c>
      <c r="T245" s="28" t="n">
        <v>46008</v>
      </c>
      <c r="U245" s="21" t="n">
        <v>2026</v>
      </c>
      <c r="V245" s="21" t="inlineStr"/>
    </row>
    <row r="246">
      <c r="A246" s="17" t="inlineStr">
        <is>
          <t>WL-01241</t>
        </is>
      </c>
      <c r="B246" s="17" t="n">
        <v>241</v>
      </c>
      <c r="C246" s="17" t="inlineStr">
        <is>
          <t>Lewis</t>
        </is>
      </c>
      <c r="D246" s="17" t="inlineStr">
        <is>
          <t>Luis</t>
        </is>
      </c>
      <c r="E246" s="17" t="inlineStr">
        <is>
          <t>INDIVIDUAL</t>
        </is>
      </c>
      <c r="F246" s="17" t="inlineStr"/>
      <c r="G246" s="27" t="n">
        <v>44837</v>
      </c>
      <c r="H246" s="17" t="inlineStr">
        <is>
          <t>ACTIVE_WAITLIST</t>
        </is>
      </c>
      <c r="I246" s="17" t="inlineStr">
        <is>
          <t>COHO QUEEN</t>
        </is>
      </c>
      <c r="J246" s="17" t="inlineStr">
        <is>
          <t>TRAWLER</t>
        </is>
      </c>
      <c r="K246" s="17" t="n">
        <v>49</v>
      </c>
      <c r="L246" s="17" t="n">
        <v>17.1</v>
      </c>
      <c r="M246" s="17" t="inlineStr">
        <is>
          <t>Vessbank</t>
        </is>
      </c>
      <c r="N246" s="17" t="n">
        <v>32</v>
      </c>
      <c r="O246" s="17" t="inlineStr">
        <is>
          <t>(253) 555-1275</t>
        </is>
      </c>
      <c r="P246" s="17" t="inlineStr">
        <is>
          <t>luislewis@quillayute.org</t>
        </is>
      </c>
      <c r="Q246" s="17" t="inlineStr">
        <is>
          <t>Tacoma</t>
        </is>
      </c>
      <c r="R246" s="17" t="inlineStr">
        <is>
          <t>WA</t>
        </is>
      </c>
      <c r="S246" s="17" t="inlineStr">
        <is>
          <t>98402</t>
        </is>
      </c>
      <c r="T246" s="27" t="n">
        <v>46019</v>
      </c>
      <c r="U246" s="17" t="n">
        <v>2026</v>
      </c>
      <c r="V246" s="17" t="inlineStr"/>
    </row>
    <row r="247">
      <c r="A247" s="21" t="inlineStr">
        <is>
          <t>WL-01242</t>
        </is>
      </c>
      <c r="B247" s="21" t="n">
        <v>242</v>
      </c>
      <c r="C247" s="21" t="inlineStr">
        <is>
          <t>Villanueva</t>
        </is>
      </c>
      <c r="D247" s="21" t="inlineStr">
        <is>
          <t>Melissa</t>
        </is>
      </c>
      <c r="E247" s="21" t="inlineStr">
        <is>
          <t>INDIVIDUAL</t>
        </is>
      </c>
      <c r="F247" s="21" t="inlineStr"/>
      <c r="G247" s="28" t="n">
        <v>44838</v>
      </c>
      <c r="H247" s="21" t="inlineStr">
        <is>
          <t>ACTIVE_WAITLIST</t>
        </is>
      </c>
      <c r="I247" s="21" t="inlineStr">
        <is>
          <t>OSPREY QUEEN</t>
        </is>
      </c>
      <c r="J247" s="21" t="inlineStr">
        <is>
          <t>POWER_OUTBOARD</t>
        </is>
      </c>
      <c r="K247" s="21" t="n">
        <v>19.5</v>
      </c>
      <c r="L247" s="21" t="n">
        <v>7</v>
      </c>
      <c r="M247" s="21" t="inlineStr">
        <is>
          <t>Ledgport</t>
        </is>
      </c>
      <c r="N247" s="21" t="n">
        <v>45</v>
      </c>
      <c r="O247" s="21" t="inlineStr">
        <is>
          <t>(425) 555-9729</t>
        </is>
      </c>
      <c r="P247" s="21" t="inlineStr">
        <is>
          <t>melissa_villanueva@harbormail.net</t>
        </is>
      </c>
      <c r="Q247" s="21" t="inlineStr">
        <is>
          <t>Everett</t>
        </is>
      </c>
      <c r="R247" s="21" t="inlineStr">
        <is>
          <t>WA</t>
        </is>
      </c>
      <c r="S247" s="21" t="inlineStr">
        <is>
          <t>98201</t>
        </is>
      </c>
      <c r="T247" s="28" t="n">
        <v>46000</v>
      </c>
      <c r="U247" s="21" t="n">
        <v>2026</v>
      </c>
      <c r="V247" s="21" t="inlineStr"/>
    </row>
    <row r="248">
      <c r="A248" s="17" t="inlineStr">
        <is>
          <t>WL-01243</t>
        </is>
      </c>
      <c r="B248" s="17" t="n">
        <v>243</v>
      </c>
      <c r="C248" s="17" t="inlineStr">
        <is>
          <t>Rivera</t>
        </is>
      </c>
      <c r="D248" s="17" t="inlineStr">
        <is>
          <t>Christina</t>
        </is>
      </c>
      <c r="E248" s="17" t="inlineStr">
        <is>
          <t>INDIVIDUAL</t>
        </is>
      </c>
      <c r="F248" s="17" t="inlineStr"/>
      <c r="G248" s="27" t="n">
        <v>44839</v>
      </c>
      <c r="H248" s="17" t="inlineStr">
        <is>
          <t>ACTIVE_WAITLIST</t>
        </is>
      </c>
      <c r="I248" s="17" t="inlineStr">
        <is>
          <t>POINT SOUND</t>
        </is>
      </c>
      <c r="J248" s="17" t="inlineStr">
        <is>
          <t>CRUISER</t>
        </is>
      </c>
      <c r="K248" s="17" t="n">
        <v>53.2</v>
      </c>
      <c r="L248" s="17" t="n">
        <v>17</v>
      </c>
      <c r="M248" s="17" t="inlineStr">
        <is>
          <t>OPEN_ONLY</t>
        </is>
      </c>
      <c r="N248" s="17" t="n">
        <v>24</v>
      </c>
      <c r="O248" s="17" t="inlineStr">
        <is>
          <t>(503) 555-4916</t>
        </is>
      </c>
      <c r="P248" s="17" t="inlineStr">
        <is>
          <t>christinarivera@quillayute.org</t>
        </is>
      </c>
      <c r="Q248" s="17" t="inlineStr">
        <is>
          <t>Astoria</t>
        </is>
      </c>
      <c r="R248" s="17" t="inlineStr">
        <is>
          <t>OR</t>
        </is>
      </c>
      <c r="S248" s="17" t="inlineStr">
        <is>
          <t>97103</t>
        </is>
      </c>
      <c r="T248" s="27" t="n">
        <v>46017</v>
      </c>
      <c r="U248" s="17" t="n">
        <v>2026</v>
      </c>
      <c r="V248" s="17" t="inlineStr"/>
    </row>
    <row r="249">
      <c r="A249" s="21" t="inlineStr">
        <is>
          <t>WL-01244</t>
        </is>
      </c>
      <c r="B249" s="21" t="n">
        <v>244</v>
      </c>
      <c r="C249" s="21" t="inlineStr">
        <is>
          <t>Berry</t>
        </is>
      </c>
      <c r="D249" s="21" t="inlineStr">
        <is>
          <t>Angela</t>
        </is>
      </c>
      <c r="E249" s="21" t="inlineStr">
        <is>
          <t>INDIVIDUAL</t>
        </is>
      </c>
      <c r="F249" s="21" t="inlineStr"/>
      <c r="G249" s="28" t="n">
        <v>44839</v>
      </c>
      <c r="H249" s="21" t="inlineStr">
        <is>
          <t>ACTIVE_WAITLIST</t>
        </is>
      </c>
      <c r="I249" s="21" t="inlineStr">
        <is>
          <t>COHO WAKE</t>
        </is>
      </c>
      <c r="J249" s="21" t="inlineStr">
        <is>
          <t>SAIL_MONO</t>
        </is>
      </c>
      <c r="K249" s="21" t="n">
        <v>34.2</v>
      </c>
      <c r="L249" s="21" t="n">
        <v>12.3</v>
      </c>
      <c r="M249" s="21" t="inlineStr">
        <is>
          <t>COVERED_ONLY</t>
        </is>
      </c>
      <c r="N249" s="21" t="n">
        <v>32</v>
      </c>
      <c r="O249" s="21" t="inlineStr">
        <is>
          <t>(360) 555-1039</t>
        </is>
      </c>
      <c r="P249" s="21" t="inlineStr">
        <is>
          <t>angela_berry@pugetpost.com</t>
        </is>
      </c>
      <c r="Q249" s="21" t="inlineStr">
        <is>
          <t>Bellingham</t>
        </is>
      </c>
      <c r="R249" s="21" t="inlineStr">
        <is>
          <t>WA</t>
        </is>
      </c>
      <c r="S249" s="21" t="inlineStr">
        <is>
          <t>98225</t>
        </is>
      </c>
      <c r="T249" s="28" t="n">
        <v>46012</v>
      </c>
      <c r="U249" s="21" t="n">
        <v>2026</v>
      </c>
      <c r="V249" s="21" t="inlineStr"/>
    </row>
    <row r="250">
      <c r="A250" s="17" t="inlineStr">
        <is>
          <t>WL-01245</t>
        </is>
      </c>
      <c r="B250" s="17" t="n">
        <v>245</v>
      </c>
      <c r="C250" s="17" t="inlineStr">
        <is>
          <t>Carr</t>
        </is>
      </c>
      <c r="D250" s="17" t="inlineStr">
        <is>
          <t>Alison</t>
        </is>
      </c>
      <c r="E250" s="17" t="inlineStr">
        <is>
          <t>JOINT</t>
        </is>
      </c>
      <c r="F250" s="17" t="inlineStr"/>
      <c r="G250" s="27" t="n">
        <v>44839</v>
      </c>
      <c r="H250" s="17" t="inlineStr">
        <is>
          <t>ACTIVE_WAITLIST</t>
        </is>
      </c>
      <c r="I250" s="17" t="inlineStr">
        <is>
          <t>SEAL ANN</t>
        </is>
      </c>
      <c r="J250" s="17" t="inlineStr">
        <is>
          <t>POWER_INBOARD</t>
        </is>
      </c>
      <c r="K250" s="17" t="n">
        <v>48.4</v>
      </c>
      <c r="L250" s="17" t="n">
        <v>14.1</v>
      </c>
      <c r="M250" s="17" t="inlineStr">
        <is>
          <t>COVERED_ONLY</t>
        </is>
      </c>
      <c r="N250" s="17" t="n">
        <v>36</v>
      </c>
      <c r="O250" s="17" t="inlineStr">
        <is>
          <t>(206) 555-2378</t>
        </is>
      </c>
      <c r="P250" s="17" t="inlineStr">
        <is>
          <t>alison_carr@pugetpost.com</t>
        </is>
      </c>
      <c r="Q250" s="17" t="inlineStr">
        <is>
          <t>Seattle</t>
        </is>
      </c>
      <c r="R250" s="17" t="inlineStr">
        <is>
          <t>WA</t>
        </is>
      </c>
      <c r="S250" s="17" t="inlineStr">
        <is>
          <t>98101</t>
        </is>
      </c>
      <c r="T250" s="27" t="n">
        <v>46008</v>
      </c>
      <c r="U250" s="17" t="n">
        <v>2026</v>
      </c>
      <c r="V250" s="17" t="inlineStr"/>
    </row>
    <row r="251">
      <c r="A251" s="21" t="inlineStr">
        <is>
          <t>WL-01246</t>
        </is>
      </c>
      <c r="B251" s="21" t="n">
        <v>246</v>
      </c>
      <c r="C251" s="21" t="inlineStr">
        <is>
          <t>Freeman</t>
        </is>
      </c>
      <c r="D251" s="21" t="inlineStr">
        <is>
          <t>Michael</t>
        </is>
      </c>
      <c r="E251" s="21" t="inlineStr">
        <is>
          <t>INDIVIDUAL</t>
        </is>
      </c>
      <c r="F251" s="21" t="inlineStr"/>
      <c r="G251" s="28" t="n">
        <v>44840</v>
      </c>
      <c r="H251" s="21" t="inlineStr">
        <is>
          <t>ACTIVE_WAITLIST</t>
        </is>
      </c>
      <c r="I251" s="21" t="inlineStr">
        <is>
          <t>DRIFT LIGHT</t>
        </is>
      </c>
      <c r="J251" s="21" t="inlineStr">
        <is>
          <t>SAIL_MONO</t>
        </is>
      </c>
      <c r="K251" s="21" t="n">
        <v>30.3</v>
      </c>
      <c r="L251" s="21" t="n">
        <v>10.2</v>
      </c>
      <c r="M251" s="21" t="inlineStr">
        <is>
          <t>Ledgport</t>
        </is>
      </c>
      <c r="N251" s="21" t="n">
        <v>36</v>
      </c>
      <c r="O251" s="21" t="inlineStr">
        <is>
          <t>(206) 555-9616</t>
        </is>
      </c>
      <c r="P251" s="21" t="inlineStr">
        <is>
          <t>michael.freeman@outlook.example.com</t>
        </is>
      </c>
      <c r="Q251" s="21" t="inlineStr">
        <is>
          <t>Seattle</t>
        </is>
      </c>
      <c r="R251" s="21" t="inlineStr">
        <is>
          <t>WA</t>
        </is>
      </c>
      <c r="S251" s="21" t="inlineStr">
        <is>
          <t>98101</t>
        </is>
      </c>
      <c r="T251" s="28" t="n">
        <v>45994</v>
      </c>
      <c r="U251" s="21" t="n">
        <v>2026</v>
      </c>
      <c r="V251" s="21" t="inlineStr"/>
    </row>
    <row r="252">
      <c r="A252" s="17" t="inlineStr">
        <is>
          <t>WL-01247</t>
        </is>
      </c>
      <c r="B252" s="17" t="n">
        <v>247</v>
      </c>
      <c r="C252" s="17" t="inlineStr">
        <is>
          <t>Wallace</t>
        </is>
      </c>
      <c r="D252" s="17" t="inlineStr">
        <is>
          <t>Daniel</t>
        </is>
      </c>
      <c r="E252" s="17" t="inlineStr">
        <is>
          <t>INDIVIDUAL</t>
        </is>
      </c>
      <c r="F252" s="17" t="inlineStr"/>
      <c r="G252" s="27" t="n">
        <v>44841</v>
      </c>
      <c r="H252" s="17" t="inlineStr">
        <is>
          <t>ACTIVE_WAITLIST</t>
        </is>
      </c>
      <c r="I252" s="17" t="inlineStr">
        <is>
          <t>SPINDRIFT HARBOR</t>
        </is>
      </c>
      <c r="J252" s="17" t="inlineStr">
        <is>
          <t>SAIL_MULTI</t>
        </is>
      </c>
      <c r="K252" s="17" t="n">
        <v>27.8</v>
      </c>
      <c r="L252" s="17" t="n">
        <v>8</v>
      </c>
      <c r="M252" s="17" t="inlineStr">
        <is>
          <t>Eastwey</t>
        </is>
      </c>
      <c r="N252" s="17" t="n">
        <v>50</v>
      </c>
      <c r="O252" s="17" t="inlineStr">
        <is>
          <t>(503) 555-9565</t>
        </is>
      </c>
      <c r="P252" s="17" t="inlineStr">
        <is>
          <t>daniel_wallace@salishnet.net</t>
        </is>
      </c>
      <c r="Q252" s="17" t="inlineStr">
        <is>
          <t>Astoria</t>
        </is>
      </c>
      <c r="R252" s="17" t="inlineStr">
        <is>
          <t>OR</t>
        </is>
      </c>
      <c r="S252" s="17" t="inlineStr">
        <is>
          <t>97103</t>
        </is>
      </c>
      <c r="T252" s="27" t="n">
        <v>46017</v>
      </c>
      <c r="U252" s="17" t="n">
        <v>2026</v>
      </c>
      <c r="V252" s="17" t="inlineStr"/>
    </row>
    <row r="253">
      <c r="A253" s="21" t="inlineStr">
        <is>
          <t>WL-01248</t>
        </is>
      </c>
      <c r="B253" s="21" t="n">
        <v>248</v>
      </c>
      <c r="C253" s="21" t="inlineStr">
        <is>
          <t>Gray</t>
        </is>
      </c>
      <c r="D253" s="21" t="inlineStr">
        <is>
          <t>Michael</t>
        </is>
      </c>
      <c r="E253" s="21" t="inlineStr">
        <is>
          <t>LLC</t>
        </is>
      </c>
      <c r="F253" s="21" t="inlineStr">
        <is>
          <t>Gray Holdings LLC</t>
        </is>
      </c>
      <c r="G253" s="28" t="n">
        <v>44843</v>
      </c>
      <c r="H253" s="21" t="inlineStr">
        <is>
          <t>ACTIVE_WAITLIST</t>
        </is>
      </c>
      <c r="I253" s="21" t="inlineStr">
        <is>
          <t>POINT MIST</t>
        </is>
      </c>
      <c r="J253" s="21" t="inlineStr">
        <is>
          <t>POWER_OUTBOARD</t>
        </is>
      </c>
      <c r="K253" s="21" t="n">
        <v>39.5</v>
      </c>
      <c r="L253" s="21" t="n">
        <v>12.5</v>
      </c>
      <c r="M253" s="21" t="inlineStr">
        <is>
          <t>ANY</t>
        </is>
      </c>
      <c r="N253" s="21" t="n">
        <v>28</v>
      </c>
      <c r="O253" s="21" t="inlineStr">
        <is>
          <t>(360) 555-5802</t>
        </is>
      </c>
      <c r="P253" s="21" t="inlineStr">
        <is>
          <t>michaelgray@quillayute.org</t>
        </is>
      </c>
      <c r="Q253" s="21" t="inlineStr">
        <is>
          <t>Bremerton</t>
        </is>
      </c>
      <c r="R253" s="21" t="inlineStr">
        <is>
          <t>WA</t>
        </is>
      </c>
      <c r="S253" s="21" t="inlineStr">
        <is>
          <t>98337</t>
        </is>
      </c>
      <c r="T253" s="28" t="n">
        <v>46011</v>
      </c>
      <c r="U253" s="21" t="n">
        <v>2026</v>
      </c>
      <c r="V253" s="21" t="inlineStr"/>
    </row>
    <row r="254">
      <c r="A254" s="17" t="inlineStr">
        <is>
          <t>WL-01249</t>
        </is>
      </c>
      <c r="B254" s="17" t="n">
        <v>249</v>
      </c>
      <c r="C254" s="17" t="inlineStr">
        <is>
          <t>Martinez</t>
        </is>
      </c>
      <c r="D254" s="17" t="inlineStr">
        <is>
          <t>Alan</t>
        </is>
      </c>
      <c r="E254" s="17" t="inlineStr">
        <is>
          <t>PARTNERSHIP</t>
        </is>
      </c>
      <c r="F254" s="17" t="inlineStr">
        <is>
          <t>Martinez Ventures LLC</t>
        </is>
      </c>
      <c r="G254" s="27" t="n">
        <v>44843</v>
      </c>
      <c r="H254" s="17" t="inlineStr">
        <is>
          <t>ACTIVE_WAITLIST</t>
        </is>
      </c>
      <c r="I254" s="17" t="inlineStr">
        <is>
          <t>GRAY MIST</t>
        </is>
      </c>
      <c r="J254" s="17" t="inlineStr">
        <is>
          <t>POWER_INBOARD</t>
        </is>
      </c>
      <c r="K254" s="17" t="n">
        <v>23.7</v>
      </c>
      <c r="L254" s="17" t="n">
        <v>8.300000000000001</v>
      </c>
      <c r="M254" s="17" t="inlineStr">
        <is>
          <t>OPEN_ONLY</t>
        </is>
      </c>
      <c r="N254" s="17" t="n">
        <v>40</v>
      </c>
      <c r="O254" s="17" t="inlineStr">
        <is>
          <t>(425) 555-7673</t>
        </is>
      </c>
      <c r="P254" s="17" t="inlineStr">
        <is>
          <t>alanmartinez@salishnet.net</t>
        </is>
      </c>
      <c r="Q254" s="17" t="inlineStr">
        <is>
          <t>Everett</t>
        </is>
      </c>
      <c r="R254" s="17" t="inlineStr">
        <is>
          <t>WA</t>
        </is>
      </c>
      <c r="S254" s="17" t="inlineStr">
        <is>
          <t>98201</t>
        </is>
      </c>
      <c r="T254" s="27" t="n">
        <v>46005</v>
      </c>
      <c r="U254" s="17" t="n">
        <v>2026</v>
      </c>
      <c r="V254" s="17" t="inlineStr"/>
    </row>
    <row r="255">
      <c r="A255" s="21" t="inlineStr">
        <is>
          <t>WL-01250</t>
        </is>
      </c>
      <c r="B255" s="21" t="n">
        <v>250</v>
      </c>
      <c r="C255" s="21" t="inlineStr">
        <is>
          <t>Rodriguez</t>
        </is>
      </c>
      <c r="D255" s="21" t="inlineStr">
        <is>
          <t>Tina</t>
        </is>
      </c>
      <c r="E255" s="21" t="inlineStr">
        <is>
          <t>NONPROFIT</t>
        </is>
      </c>
      <c r="F255" s="21" t="inlineStr">
        <is>
          <t>Rodriguez Charters Inc</t>
        </is>
      </c>
      <c r="G255" s="28" t="n">
        <v>44843</v>
      </c>
      <c r="H255" s="21" t="inlineStr">
        <is>
          <t>ACTIVE_WAITLIST</t>
        </is>
      </c>
      <c r="I255" s="21" t="inlineStr">
        <is>
          <t>BRANT DANCER</t>
        </is>
      </c>
      <c r="J255" s="21" t="inlineStr">
        <is>
          <t>SAIL_MULTI</t>
        </is>
      </c>
      <c r="K255" s="21" t="n">
        <v>23.4</v>
      </c>
      <c r="L255" s="21" t="n">
        <v>8</v>
      </c>
      <c r="M255" s="21" t="inlineStr">
        <is>
          <t>COVERED_ONLY</t>
        </is>
      </c>
      <c r="N255" s="21" t="n">
        <v>40</v>
      </c>
      <c r="O255" s="21" t="inlineStr">
        <is>
          <t>(425) 555-5807</t>
        </is>
      </c>
      <c r="P255" s="21" t="inlineStr">
        <is>
          <t>tinarodriguez@outlook.example.com</t>
        </is>
      </c>
      <c r="Q255" s="21" t="inlineStr">
        <is>
          <t>Everett</t>
        </is>
      </c>
      <c r="R255" s="21" t="inlineStr">
        <is>
          <t>WA</t>
        </is>
      </c>
      <c r="S255" s="21" t="inlineStr">
        <is>
          <t>98201</t>
        </is>
      </c>
      <c r="T255" s="28" t="n">
        <v>45994</v>
      </c>
      <c r="U255" s="21" t="n">
        <v>2026</v>
      </c>
      <c r="V255" s="21" t="inlineStr"/>
    </row>
    <row r="256">
      <c r="A256" s="17" t="inlineStr">
        <is>
          <t>WL-01251</t>
        </is>
      </c>
      <c r="B256" s="17" t="n">
        <v>251</v>
      </c>
      <c r="C256" s="17" t="inlineStr">
        <is>
          <t>Bates</t>
        </is>
      </c>
      <c r="D256" s="17" t="inlineStr">
        <is>
          <t>Carol</t>
        </is>
      </c>
      <c r="E256" s="17" t="inlineStr">
        <is>
          <t>TRUST</t>
        </is>
      </c>
      <c r="F256" s="17" t="inlineStr">
        <is>
          <t>Bates Marine LLC</t>
        </is>
      </c>
      <c r="G256" s="27" t="n">
        <v>44846</v>
      </c>
      <c r="H256" s="17" t="inlineStr">
        <is>
          <t>RETAINER</t>
        </is>
      </c>
      <c r="I256" s="17" t="inlineStr">
        <is>
          <t>TIDE RUNNER</t>
        </is>
      </c>
      <c r="J256" s="17" t="inlineStr">
        <is>
          <t>SAIL_MULTI</t>
        </is>
      </c>
      <c r="K256" s="17" t="n">
        <v>37.3</v>
      </c>
      <c r="L256" s="17" t="n">
        <v>12.2</v>
      </c>
      <c r="M256" s="17" t="inlineStr">
        <is>
          <t>COVERED_ONLY</t>
        </is>
      </c>
      <c r="N256" s="17" t="n">
        <v>36</v>
      </c>
      <c r="O256" s="17" t="inlineStr">
        <is>
          <t>(360) 555-5367</t>
        </is>
      </c>
      <c r="P256" s="17" t="inlineStr">
        <is>
          <t>carolbates@gmail.example.com</t>
        </is>
      </c>
      <c r="Q256" s="17" t="inlineStr">
        <is>
          <t>Bremerton</t>
        </is>
      </c>
      <c r="R256" s="17" t="inlineStr">
        <is>
          <t>WA</t>
        </is>
      </c>
      <c r="S256" s="17" t="inlineStr">
        <is>
          <t>98337</t>
        </is>
      </c>
      <c r="T256" s="27" t="n">
        <v>46015</v>
      </c>
      <c r="U256" s="17" t="n">
        <v>2026</v>
      </c>
      <c r="V256" s="17" t="inlineStr"/>
    </row>
    <row r="257">
      <c r="A257" s="21" t="inlineStr">
        <is>
          <t>WL-01252</t>
        </is>
      </c>
      <c r="B257" s="21" t="n">
        <v>252</v>
      </c>
      <c r="C257" s="21" t="inlineStr">
        <is>
          <t>Brown</t>
        </is>
      </c>
      <c r="D257" s="21" t="inlineStr">
        <is>
          <t>Regina</t>
        </is>
      </c>
      <c r="E257" s="21" t="inlineStr">
        <is>
          <t>NONPROFIT</t>
        </is>
      </c>
      <c r="F257" s="21" t="inlineStr">
        <is>
          <t>Brown Charters Inc</t>
        </is>
      </c>
      <c r="G257" s="28" t="n">
        <v>44846</v>
      </c>
      <c r="H257" s="21" t="inlineStr">
        <is>
          <t>ACTIVE_WAITLIST</t>
        </is>
      </c>
      <c r="I257" s="21" t="inlineStr">
        <is>
          <t>SPINDRIFT SOUND</t>
        </is>
      </c>
      <c r="J257" s="21" t="inlineStr">
        <is>
          <t>POWER_STERNDRIVE</t>
        </is>
      </c>
      <c r="K257" s="21" t="n">
        <v>48.2</v>
      </c>
      <c r="L257" s="21" t="n">
        <v>15.5</v>
      </c>
      <c r="M257" s="21" t="inlineStr">
        <is>
          <t>ANY</t>
        </is>
      </c>
      <c r="N257" s="21" t="n">
        <v>36</v>
      </c>
      <c r="O257" s="21" t="inlineStr">
        <is>
          <t>(360) 555-6912</t>
        </is>
      </c>
      <c r="P257" s="21" t="inlineStr">
        <is>
          <t>reginabrown@salishnet.net</t>
        </is>
      </c>
      <c r="Q257" s="21" t="inlineStr">
        <is>
          <t>Chaldale</t>
        </is>
      </c>
      <c r="R257" s="21" t="inlineStr">
        <is>
          <t>WA</t>
        </is>
      </c>
      <c r="S257" s="21" t="inlineStr">
        <is>
          <t>98554</t>
        </is>
      </c>
      <c r="T257" s="28" t="n">
        <v>45993</v>
      </c>
      <c r="U257" s="21" t="n">
        <v>2026</v>
      </c>
      <c r="V257" s="21" t="inlineStr"/>
    </row>
    <row r="258">
      <c r="A258" s="17" t="inlineStr">
        <is>
          <t>WL-01253</t>
        </is>
      </c>
      <c r="B258" s="17" t="n">
        <v>253</v>
      </c>
      <c r="C258" s="17" t="inlineStr">
        <is>
          <t>Sawyer</t>
        </is>
      </c>
      <c r="D258" s="17" t="inlineStr">
        <is>
          <t>Brandon</t>
        </is>
      </c>
      <c r="E258" s="17" t="inlineStr">
        <is>
          <t>LLC</t>
        </is>
      </c>
      <c r="F258" s="17" t="inlineStr">
        <is>
          <t>Sawyer Holdings LLC</t>
        </is>
      </c>
      <c r="G258" s="27" t="n">
        <v>44846</v>
      </c>
      <c r="H258" s="17" t="inlineStr">
        <is>
          <t>ACTIVE_WAITLIST</t>
        </is>
      </c>
      <c r="I258" s="17" t="inlineStr">
        <is>
          <t>MURRE HARBOR</t>
        </is>
      </c>
      <c r="J258" s="17" t="inlineStr">
        <is>
          <t>ELECTRIC</t>
        </is>
      </c>
      <c r="K258" s="17" t="n">
        <v>52.6</v>
      </c>
      <c r="L258" s="17" t="n">
        <v>15.4</v>
      </c>
      <c r="M258" s="17" t="inlineStr">
        <is>
          <t>ANY</t>
        </is>
      </c>
      <c r="N258" s="17" t="n">
        <v>40</v>
      </c>
      <c r="O258" s="17" t="inlineStr">
        <is>
          <t>(206) 555-4002</t>
        </is>
      </c>
      <c r="P258" s="17" t="inlineStr">
        <is>
          <t>brandon.sawyer@outlook.example.com</t>
        </is>
      </c>
      <c r="Q258" s="17" t="inlineStr">
        <is>
          <t>Seattle</t>
        </is>
      </c>
      <c r="R258" s="17" t="inlineStr">
        <is>
          <t>WA</t>
        </is>
      </c>
      <c r="S258" s="17" t="inlineStr">
        <is>
          <t>98101</t>
        </is>
      </c>
      <c r="T258" s="27" t="n">
        <v>46014</v>
      </c>
      <c r="U258" s="17" t="n">
        <v>2026</v>
      </c>
      <c r="V258" s="17" t="inlineStr"/>
    </row>
    <row r="259">
      <c r="A259" s="21" t="inlineStr">
        <is>
          <t>WL-01254</t>
        </is>
      </c>
      <c r="B259" s="21" t="n">
        <v>254</v>
      </c>
      <c r="C259" s="21" t="inlineStr">
        <is>
          <t>Jones</t>
        </is>
      </c>
      <c r="D259" s="21" t="inlineStr">
        <is>
          <t>Barbara</t>
        </is>
      </c>
      <c r="E259" s="21" t="inlineStr">
        <is>
          <t>INDIVIDUAL</t>
        </is>
      </c>
      <c r="F259" s="21" t="inlineStr"/>
      <c r="G259" s="28" t="n">
        <v>44849</v>
      </c>
      <c r="H259" s="21" t="inlineStr">
        <is>
          <t>ACTIVE_WAITLIST</t>
        </is>
      </c>
      <c r="I259" s="21" t="inlineStr">
        <is>
          <t>PETREL WEATHER</t>
        </is>
      </c>
      <c r="J259" s="21" t="inlineStr">
        <is>
          <t>CRUISER</t>
        </is>
      </c>
      <c r="K259" s="21" t="n">
        <v>50</v>
      </c>
      <c r="L259" s="21" t="n">
        <v>17.9</v>
      </c>
      <c r="M259" s="21" t="inlineStr">
        <is>
          <t>ANY</t>
        </is>
      </c>
      <c r="N259" s="21" t="n">
        <v>32</v>
      </c>
      <c r="O259" s="21" t="inlineStr">
        <is>
          <t>(360) 555-2521</t>
        </is>
      </c>
      <c r="P259" s="21" t="inlineStr">
        <is>
          <t>barbarajones@gmail.example.com</t>
        </is>
      </c>
      <c r="Q259" s="21" t="inlineStr">
        <is>
          <t>Olympia</t>
        </is>
      </c>
      <c r="R259" s="21" t="inlineStr">
        <is>
          <t>WA</t>
        </is>
      </c>
      <c r="S259" s="21" t="inlineStr">
        <is>
          <t>98501</t>
        </is>
      </c>
      <c r="T259" s="28" t="n">
        <v>46003</v>
      </c>
      <c r="U259" s="21" t="n">
        <v>2026</v>
      </c>
      <c r="V259" s="21" t="inlineStr"/>
    </row>
    <row r="260">
      <c r="A260" s="17" t="inlineStr">
        <is>
          <t>WL-01255</t>
        </is>
      </c>
      <c r="B260" s="17" t="n">
        <v>255</v>
      </c>
      <c r="C260" s="17" t="inlineStr">
        <is>
          <t>Walker</t>
        </is>
      </c>
      <c r="D260" s="17" t="inlineStr">
        <is>
          <t>Dana</t>
        </is>
      </c>
      <c r="E260" s="17" t="inlineStr">
        <is>
          <t>COMMERCIAL</t>
        </is>
      </c>
      <c r="F260" s="17" t="inlineStr">
        <is>
          <t>Walker Charters Inc</t>
        </is>
      </c>
      <c r="G260" s="27" t="n">
        <v>44850</v>
      </c>
      <c r="H260" s="17" t="inlineStr">
        <is>
          <t>ACTIVE_WAITLIST</t>
        </is>
      </c>
      <c r="I260" s="17" t="inlineStr">
        <is>
          <t>SCOTER WIND</t>
        </is>
      </c>
      <c r="J260" s="17" t="inlineStr">
        <is>
          <t>POWER_STERNDRIVE</t>
        </is>
      </c>
      <c r="K260" s="17" t="n">
        <v>23.6</v>
      </c>
      <c r="L260" s="17" t="n">
        <v>6.7</v>
      </c>
      <c r="M260" s="17" t="inlineStr">
        <is>
          <t>ANY</t>
        </is>
      </c>
      <c r="N260" s="17" t="n">
        <v>45</v>
      </c>
      <c r="O260" s="17" t="inlineStr">
        <is>
          <t>(425) 555-8781</t>
        </is>
      </c>
      <c r="P260" s="17" t="inlineStr">
        <is>
          <t>dana.walker@quillayute.org</t>
        </is>
      </c>
      <c r="Q260" s="17" t="inlineStr">
        <is>
          <t>Everett</t>
        </is>
      </c>
      <c r="R260" s="17" t="inlineStr">
        <is>
          <t>WA</t>
        </is>
      </c>
      <c r="S260" s="17" t="inlineStr">
        <is>
          <t>98201</t>
        </is>
      </c>
      <c r="T260" s="27" t="n">
        <v>45995</v>
      </c>
      <c r="U260" s="17" t="n">
        <v>2026</v>
      </c>
      <c r="V260" s="17" t="inlineStr"/>
    </row>
    <row r="261">
      <c r="A261" s="21" t="inlineStr">
        <is>
          <t>WL-01256</t>
        </is>
      </c>
      <c r="B261" s="21" t="n">
        <v>256</v>
      </c>
      <c r="C261" s="21" t="inlineStr">
        <is>
          <t>Glover</t>
        </is>
      </c>
      <c r="D261" s="21" t="inlineStr">
        <is>
          <t>Andrew</t>
        </is>
      </c>
      <c r="E261" s="21" t="inlineStr">
        <is>
          <t>CORPORATION</t>
        </is>
      </c>
      <c r="F261" s="21" t="inlineStr">
        <is>
          <t>Glover Holdings LLC</t>
        </is>
      </c>
      <c r="G261" s="28" t="n">
        <v>44850</v>
      </c>
      <c r="H261" s="21" t="inlineStr">
        <is>
          <t>ACTIVE_WAITLIST</t>
        </is>
      </c>
      <c r="I261" s="21" t="inlineStr">
        <is>
          <t>HALIBUT ROSE</t>
        </is>
      </c>
      <c r="J261" s="21" t="inlineStr">
        <is>
          <t>POWER_OUTBOARD</t>
        </is>
      </c>
      <c r="K261" s="21" t="n">
        <v>37.7</v>
      </c>
      <c r="L261" s="21" t="n">
        <v>13.2</v>
      </c>
      <c r="M261" s="21" t="inlineStr">
        <is>
          <t>ANY</t>
        </is>
      </c>
      <c r="N261" s="21" t="n">
        <v>32</v>
      </c>
      <c r="O261" s="21" t="inlineStr">
        <is>
          <t>(360) 555-9926</t>
        </is>
      </c>
      <c r="P261" s="21" t="inlineStr">
        <is>
          <t>andrewglover@outlook.example.com</t>
        </is>
      </c>
      <c r="Q261" s="21" t="inlineStr">
        <is>
          <t>Chaldale</t>
        </is>
      </c>
      <c r="R261" s="21" t="inlineStr">
        <is>
          <t>WA</t>
        </is>
      </c>
      <c r="S261" s="21" t="inlineStr">
        <is>
          <t>98554</t>
        </is>
      </c>
      <c r="T261" s="28" t="n">
        <v>45996</v>
      </c>
      <c r="U261" s="21" t="n">
        <v>2026</v>
      </c>
      <c r="V261" s="21" t="inlineStr"/>
    </row>
    <row r="262">
      <c r="A262" s="17" t="inlineStr">
        <is>
          <t>WL-01257</t>
        </is>
      </c>
      <c r="B262" s="17" t="n">
        <v>257</v>
      </c>
      <c r="C262" s="17" t="inlineStr">
        <is>
          <t>Parrish</t>
        </is>
      </c>
      <c r="D262" s="17" t="inlineStr">
        <is>
          <t>Steven</t>
        </is>
      </c>
      <c r="E262" s="17" t="inlineStr">
        <is>
          <t>INDIVIDUAL</t>
        </is>
      </c>
      <c r="F262" s="17" t="inlineStr"/>
      <c r="G262" s="27" t="n">
        <v>44852</v>
      </c>
      <c r="H262" s="17" t="inlineStr">
        <is>
          <t>ACTIVE_WAITLIST</t>
        </is>
      </c>
      <c r="I262" s="17" t="inlineStr">
        <is>
          <t>CORMORANT LIGHT</t>
        </is>
      </c>
      <c r="J262" s="17" t="inlineStr">
        <is>
          <t>HOUSEBOAT</t>
        </is>
      </c>
      <c r="K262" s="17" t="n">
        <v>47.3</v>
      </c>
      <c r="L262" s="17" t="n">
        <v>13.6</v>
      </c>
      <c r="M262" s="17" t="inlineStr">
        <is>
          <t>ANY</t>
        </is>
      </c>
      <c r="N262" s="17" t="n">
        <v>32</v>
      </c>
      <c r="O262" s="17" t="inlineStr">
        <is>
          <t>(360) 555-9881</t>
        </is>
      </c>
      <c r="P262" s="17" t="inlineStr">
        <is>
          <t>steven.parrish@quillayute.org</t>
        </is>
      </c>
      <c r="Q262" s="17" t="inlineStr">
        <is>
          <t>Chaldale</t>
        </is>
      </c>
      <c r="R262" s="17" t="inlineStr">
        <is>
          <t>WA</t>
        </is>
      </c>
      <c r="S262" s="17" t="inlineStr">
        <is>
          <t>98554</t>
        </is>
      </c>
      <c r="T262" s="27" t="n">
        <v>46012</v>
      </c>
      <c r="U262" s="17" t="n">
        <v>2026</v>
      </c>
      <c r="V262" s="17" t="inlineStr"/>
    </row>
    <row r="263">
      <c r="A263" s="21" t="inlineStr">
        <is>
          <t>WL-01258</t>
        </is>
      </c>
      <c r="B263" s="21" t="n">
        <v>258</v>
      </c>
      <c r="C263" s="21" t="inlineStr">
        <is>
          <t>Lester</t>
        </is>
      </c>
      <c r="D263" s="21" t="inlineStr">
        <is>
          <t>David</t>
        </is>
      </c>
      <c r="E263" s="21" t="inlineStr">
        <is>
          <t>COMMERCIAL</t>
        </is>
      </c>
      <c r="F263" s="21" t="inlineStr">
        <is>
          <t>Lester Charters Inc</t>
        </is>
      </c>
      <c r="G263" s="28" t="n">
        <v>44853</v>
      </c>
      <c r="H263" s="21" t="inlineStr">
        <is>
          <t>RETAINER</t>
        </is>
      </c>
      <c r="I263" s="21" t="inlineStr">
        <is>
          <t>CORMORANT ROCK</t>
        </is>
      </c>
      <c r="J263" s="21" t="inlineStr">
        <is>
          <t>COMMERCIAL_FISH</t>
        </is>
      </c>
      <c r="K263" s="21" t="n">
        <v>36.5</v>
      </c>
      <c r="L263" s="21" t="n">
        <v>11.4</v>
      </c>
      <c r="M263" s="21" t="inlineStr">
        <is>
          <t>OPEN_ONLY</t>
        </is>
      </c>
      <c r="N263" s="21" t="n">
        <v>40</v>
      </c>
      <c r="O263" s="21" t="inlineStr">
        <is>
          <t>(541) 555-2556</t>
        </is>
      </c>
      <c r="P263" s="21" t="inlineStr">
        <is>
          <t>david_lester@gmail.example.com</t>
        </is>
      </c>
      <c r="Q263" s="21" t="inlineStr">
        <is>
          <t>Coos Bay</t>
        </is>
      </c>
      <c r="R263" s="21" t="inlineStr">
        <is>
          <t>OR</t>
        </is>
      </c>
      <c r="S263" s="21" t="inlineStr">
        <is>
          <t>97420</t>
        </is>
      </c>
      <c r="T263" s="28" t="n">
        <v>46016</v>
      </c>
      <c r="U263" s="21" t="n">
        <v>2026</v>
      </c>
      <c r="V263" s="21" t="inlineStr"/>
    </row>
    <row r="264">
      <c r="A264" s="17" t="inlineStr">
        <is>
          <t>WL-01259</t>
        </is>
      </c>
      <c r="B264" s="17" t="n">
        <v>259</v>
      </c>
      <c r="C264" s="17" t="inlineStr">
        <is>
          <t>Avery</t>
        </is>
      </c>
      <c r="D264" s="17" t="inlineStr">
        <is>
          <t>Sara</t>
        </is>
      </c>
      <c r="E264" s="17" t="inlineStr">
        <is>
          <t>JOINT</t>
        </is>
      </c>
      <c r="F264" s="17" t="inlineStr"/>
      <c r="G264" s="27" t="n">
        <v>44853</v>
      </c>
      <c r="H264" s="17" t="inlineStr">
        <is>
          <t>ACTIVE_WAITLIST</t>
        </is>
      </c>
      <c r="I264" s="17" t="inlineStr">
        <is>
          <t>OSPREY LINE</t>
        </is>
      </c>
      <c r="J264" s="17" t="inlineStr">
        <is>
          <t>SPORTFISH</t>
        </is>
      </c>
      <c r="K264" s="17" t="n">
        <v>45.1</v>
      </c>
      <c r="L264" s="17" t="n">
        <v>13.5</v>
      </c>
      <c r="M264" s="17" t="inlineStr">
        <is>
          <t>COVERED_ONLY</t>
        </is>
      </c>
      <c r="N264" s="17" t="n">
        <v>36</v>
      </c>
      <c r="O264" s="17" t="inlineStr">
        <is>
          <t>(503) 555-9472</t>
        </is>
      </c>
      <c r="P264" s="17" t="inlineStr">
        <is>
          <t>sara_avery@gmail.example.com</t>
        </is>
      </c>
      <c r="Q264" s="17" t="inlineStr">
        <is>
          <t>Astoria</t>
        </is>
      </c>
      <c r="R264" s="17" t="inlineStr">
        <is>
          <t>OR</t>
        </is>
      </c>
      <c r="S264" s="17" t="inlineStr">
        <is>
          <t>97103</t>
        </is>
      </c>
      <c r="T264" s="27" t="n">
        <v>46010</v>
      </c>
      <c r="U264" s="17" t="n">
        <v>2026</v>
      </c>
      <c r="V264" s="17" t="inlineStr"/>
    </row>
    <row r="265">
      <c r="A265" s="21" t="inlineStr">
        <is>
          <t>WL-01260</t>
        </is>
      </c>
      <c r="B265" s="21" t="n">
        <v>260</v>
      </c>
      <c r="C265" s="21" t="inlineStr">
        <is>
          <t>Thomas</t>
        </is>
      </c>
      <c r="D265" s="21" t="inlineStr">
        <is>
          <t>Dale</t>
        </is>
      </c>
      <c r="E265" s="21" t="inlineStr">
        <is>
          <t>CORPORATION</t>
        </is>
      </c>
      <c r="F265" s="21" t="inlineStr">
        <is>
          <t>Thomas Holdings LLC</t>
        </is>
      </c>
      <c r="G265" s="28" t="n">
        <v>44855</v>
      </c>
      <c r="H265" s="21" t="inlineStr">
        <is>
          <t>ACTIVE_WAITLIST</t>
        </is>
      </c>
      <c r="I265" s="21" t="inlineStr">
        <is>
          <t>POINT WAKE</t>
        </is>
      </c>
      <c r="J265" s="21" t="inlineStr">
        <is>
          <t>POWER_OUTBOARD</t>
        </is>
      </c>
      <c r="K265" s="21" t="n">
        <v>31.3</v>
      </c>
      <c r="L265" s="21" t="n">
        <v>10.4</v>
      </c>
      <c r="M265" s="21" t="inlineStr">
        <is>
          <t>ANY</t>
        </is>
      </c>
      <c r="N265" s="21" t="n">
        <v>36</v>
      </c>
      <c r="O265" s="21" t="inlineStr">
        <is>
          <t>(253) 555-2157</t>
        </is>
      </c>
      <c r="P265" s="21" t="inlineStr">
        <is>
          <t>dalethomas@quillayute.org</t>
        </is>
      </c>
      <c r="Q265" s="21" t="inlineStr">
        <is>
          <t>Tacoma</t>
        </is>
      </c>
      <c r="R265" s="21" t="inlineStr">
        <is>
          <t>WA</t>
        </is>
      </c>
      <c r="S265" s="21" t="inlineStr">
        <is>
          <t>98402</t>
        </is>
      </c>
      <c r="T265" s="28" t="n">
        <v>46015</v>
      </c>
      <c r="U265" s="21" t="n">
        <v>2026</v>
      </c>
      <c r="V265" s="21" t="inlineStr"/>
    </row>
    <row r="266">
      <c r="A266" s="17" t="inlineStr">
        <is>
          <t>WL-01261</t>
        </is>
      </c>
      <c r="B266" s="17" t="n">
        <v>261</v>
      </c>
      <c r="C266" s="17" t="inlineStr">
        <is>
          <t>Rose</t>
        </is>
      </c>
      <c r="D266" s="17" t="inlineStr">
        <is>
          <t>Anita</t>
        </is>
      </c>
      <c r="E266" s="17" t="inlineStr">
        <is>
          <t>JOINT</t>
        </is>
      </c>
      <c r="F266" s="17" t="inlineStr"/>
      <c r="G266" s="27" t="n">
        <v>44855</v>
      </c>
      <c r="H266" s="17" t="inlineStr">
        <is>
          <t>ACTIVE_WAITLIST</t>
        </is>
      </c>
      <c r="I266" s="17" t="inlineStr">
        <is>
          <t>BRANT ANN</t>
        </is>
      </c>
      <c r="J266" s="17" t="inlineStr">
        <is>
          <t>CRUISER</t>
        </is>
      </c>
      <c r="K266" s="17" t="n">
        <v>26.7</v>
      </c>
      <c r="L266" s="17" t="n">
        <v>8.300000000000001</v>
      </c>
      <c r="M266" s="17" t="inlineStr">
        <is>
          <t>ANY</t>
        </is>
      </c>
      <c r="N266" s="17" t="n">
        <v>32</v>
      </c>
      <c r="O266" s="17" t="inlineStr">
        <is>
          <t>(541) 555-7996</t>
        </is>
      </c>
      <c r="P266" s="17" t="inlineStr">
        <is>
          <t>anita.rose@pugetpost.com</t>
        </is>
      </c>
      <c r="Q266" s="17" t="inlineStr">
        <is>
          <t>Coos Bay</t>
        </is>
      </c>
      <c r="R266" s="17" t="inlineStr">
        <is>
          <t>OR</t>
        </is>
      </c>
      <c r="S266" s="17" t="inlineStr">
        <is>
          <t>97420</t>
        </is>
      </c>
      <c r="T266" s="27" t="n">
        <v>46014</v>
      </c>
      <c r="U266" s="17" t="n">
        <v>2026</v>
      </c>
      <c r="V266" s="17" t="inlineStr"/>
    </row>
    <row r="267">
      <c r="A267" s="21" t="inlineStr">
        <is>
          <t>WL-01262</t>
        </is>
      </c>
      <c r="B267" s="21" t="n">
        <v>262</v>
      </c>
      <c r="C267" s="21" t="inlineStr">
        <is>
          <t>Hopkins</t>
        </is>
      </c>
      <c r="D267" s="21" t="inlineStr">
        <is>
          <t>Samantha</t>
        </is>
      </c>
      <c r="E267" s="21" t="inlineStr">
        <is>
          <t>INDIVIDUAL</t>
        </is>
      </c>
      <c r="F267" s="21" t="inlineStr"/>
      <c r="G267" s="28" t="n">
        <v>44856</v>
      </c>
      <c r="H267" s="21" t="inlineStr">
        <is>
          <t>ACTIVE_WAITLIST</t>
        </is>
      </c>
      <c r="I267" s="21" t="inlineStr">
        <is>
          <t>SABLE LIGHT</t>
        </is>
      </c>
      <c r="J267" s="21" t="inlineStr">
        <is>
          <t>ELECTRIC</t>
        </is>
      </c>
      <c r="K267" s="21" t="n">
        <v>36.6</v>
      </c>
      <c r="L267" s="21" t="n">
        <v>11.8</v>
      </c>
      <c r="M267" s="21" t="inlineStr">
        <is>
          <t>Vessbank</t>
        </is>
      </c>
      <c r="N267" s="21" t="n">
        <v>45</v>
      </c>
      <c r="O267" s="21" t="inlineStr">
        <is>
          <t>(360) 555-2641</t>
        </is>
      </c>
      <c r="P267" s="21" t="inlineStr">
        <is>
          <t>samanthahopkins@outlook.example.com</t>
        </is>
      </c>
      <c r="Q267" s="21" t="inlineStr">
        <is>
          <t>Longview</t>
        </is>
      </c>
      <c r="R267" s="21" t="inlineStr">
        <is>
          <t>WA</t>
        </is>
      </c>
      <c r="S267" s="21" t="inlineStr">
        <is>
          <t>98632</t>
        </is>
      </c>
      <c r="T267" s="28" t="n">
        <v>46012</v>
      </c>
      <c r="U267" s="21" t="n">
        <v>2026</v>
      </c>
      <c r="V267" s="21" t="inlineStr"/>
    </row>
    <row r="268">
      <c r="A268" s="17" t="inlineStr">
        <is>
          <t>WL-01263</t>
        </is>
      </c>
      <c r="B268" s="17" t="n">
        <v>263</v>
      </c>
      <c r="C268" s="17" t="inlineStr">
        <is>
          <t>Goodwin</t>
        </is>
      </c>
      <c r="D268" s="17" t="inlineStr">
        <is>
          <t>Sandra</t>
        </is>
      </c>
      <c r="E268" s="17" t="inlineStr">
        <is>
          <t>INDIVIDUAL</t>
        </is>
      </c>
      <c r="F268" s="17" t="inlineStr"/>
      <c r="G268" s="27" t="n">
        <v>44856</v>
      </c>
      <c r="H268" s="17" t="inlineStr">
        <is>
          <t>ACTIVE_WAITLIST</t>
        </is>
      </c>
      <c r="I268" s="17" t="inlineStr">
        <is>
          <t>COHO DANCER</t>
        </is>
      </c>
      <c r="J268" s="17" t="inlineStr">
        <is>
          <t>POWER_STERNDRIVE</t>
        </is>
      </c>
      <c r="K268" s="17" t="n">
        <v>27</v>
      </c>
      <c r="L268" s="17" t="n">
        <v>7.6</v>
      </c>
      <c r="M268" s="17" t="inlineStr">
        <is>
          <t>ANY</t>
        </is>
      </c>
      <c r="N268" s="17" t="n">
        <v>45</v>
      </c>
      <c r="O268" s="17" t="inlineStr">
        <is>
          <t>(503) 555-0489</t>
        </is>
      </c>
      <c r="P268" s="17" t="inlineStr">
        <is>
          <t>sandra_goodwin@harbormail.net</t>
        </is>
      </c>
      <c r="Q268" s="17" t="inlineStr">
        <is>
          <t>Astoria</t>
        </is>
      </c>
      <c r="R268" s="17" t="inlineStr">
        <is>
          <t>OR</t>
        </is>
      </c>
      <c r="S268" s="17" t="inlineStr">
        <is>
          <t>97103</t>
        </is>
      </c>
      <c r="T268" s="27" t="n">
        <v>46002</v>
      </c>
      <c r="U268" s="17" t="n">
        <v>2026</v>
      </c>
      <c r="V268" s="17" t="inlineStr"/>
    </row>
    <row r="269">
      <c r="A269" s="21" t="inlineStr">
        <is>
          <t>WL-01264</t>
        </is>
      </c>
      <c r="B269" s="21" t="n">
        <v>264</v>
      </c>
      <c r="C269" s="21" t="inlineStr">
        <is>
          <t>Lewis</t>
        </is>
      </c>
      <c r="D269" s="21" t="inlineStr">
        <is>
          <t>Jeffery</t>
        </is>
      </c>
      <c r="E269" s="21" t="inlineStr">
        <is>
          <t>INDIVIDUAL</t>
        </is>
      </c>
      <c r="F269" s="21" t="inlineStr"/>
      <c r="G269" s="28" t="n">
        <v>44856</v>
      </c>
      <c r="H269" s="21" t="inlineStr">
        <is>
          <t>ACTIVE_WAITLIST</t>
        </is>
      </c>
      <c r="I269" s="21" t="inlineStr">
        <is>
          <t>GRAY SOUND</t>
        </is>
      </c>
      <c r="J269" s="21" t="inlineStr">
        <is>
          <t>POWER_INBOARD</t>
        </is>
      </c>
      <c r="K269" s="21" t="n">
        <v>51.6</v>
      </c>
      <c r="L269" s="21" t="n">
        <v>14.9</v>
      </c>
      <c r="M269" s="21" t="inlineStr">
        <is>
          <t>ANY</t>
        </is>
      </c>
      <c r="N269" s="21" t="n">
        <v>50</v>
      </c>
      <c r="O269" s="21" t="inlineStr">
        <is>
          <t>(503) 555-6100</t>
        </is>
      </c>
      <c r="P269" s="21" t="inlineStr">
        <is>
          <t>jeffery.lewis@gmail.example.com</t>
        </is>
      </c>
      <c r="Q269" s="21" t="inlineStr">
        <is>
          <t>Portland</t>
        </is>
      </c>
      <c r="R269" s="21" t="inlineStr">
        <is>
          <t>OR</t>
        </is>
      </c>
      <c r="S269" s="21" t="inlineStr">
        <is>
          <t>97201</t>
        </is>
      </c>
      <c r="T269" s="28" t="n">
        <v>46015</v>
      </c>
      <c r="U269" s="21" t="n">
        <v>2026</v>
      </c>
      <c r="V269" s="21" t="inlineStr"/>
    </row>
    <row r="270">
      <c r="A270" s="17" t="inlineStr">
        <is>
          <t>WL-01265</t>
        </is>
      </c>
      <c r="B270" s="17" t="n">
        <v>265</v>
      </c>
      <c r="C270" s="17" t="inlineStr">
        <is>
          <t>Jones</t>
        </is>
      </c>
      <c r="D270" s="17" t="inlineStr">
        <is>
          <t>Michael</t>
        </is>
      </c>
      <c r="E270" s="17" t="inlineStr">
        <is>
          <t>NONPROFIT</t>
        </is>
      </c>
      <c r="F270" s="17" t="inlineStr">
        <is>
          <t>Jones Marine LLC</t>
        </is>
      </c>
      <c r="G270" s="27" t="n">
        <v>44856</v>
      </c>
      <c r="H270" s="17" t="inlineStr">
        <is>
          <t>ACTIVE_WAITLIST</t>
        </is>
      </c>
      <c r="I270" s="17" t="inlineStr">
        <is>
          <t>GRAY MOON</t>
        </is>
      </c>
      <c r="J270" s="17" t="inlineStr">
        <is>
          <t>SAIL_MULTI</t>
        </is>
      </c>
      <c r="K270" s="17" t="n">
        <v>51.6</v>
      </c>
      <c r="L270" s="17" t="n">
        <v>15.4</v>
      </c>
      <c r="M270" s="17" t="inlineStr">
        <is>
          <t>Ledgport</t>
        </is>
      </c>
      <c r="N270" s="17" t="n">
        <v>40</v>
      </c>
      <c r="O270" s="17" t="inlineStr">
        <is>
          <t>(360) 555-2384</t>
        </is>
      </c>
      <c r="P270" s="17" t="inlineStr">
        <is>
          <t>michael_jones@outlook.example.com</t>
        </is>
      </c>
      <c r="Q270" s="17" t="inlineStr">
        <is>
          <t>Port Angeles</t>
        </is>
      </c>
      <c r="R270" s="17" t="inlineStr">
        <is>
          <t>WA</t>
        </is>
      </c>
      <c r="S270" s="17" t="inlineStr">
        <is>
          <t>98362</t>
        </is>
      </c>
      <c r="T270" s="27" t="n">
        <v>46007</v>
      </c>
      <c r="U270" s="17" t="n">
        <v>2026</v>
      </c>
      <c r="V270" s="17" t="inlineStr"/>
    </row>
    <row r="271">
      <c r="A271" s="21" t="inlineStr">
        <is>
          <t>WL-01266</t>
        </is>
      </c>
      <c r="B271" s="21" t="n">
        <v>266</v>
      </c>
      <c r="C271" s="21" t="inlineStr">
        <is>
          <t>Kirby</t>
        </is>
      </c>
      <c r="D271" s="21" t="inlineStr">
        <is>
          <t>Derek</t>
        </is>
      </c>
      <c r="E271" s="21" t="inlineStr">
        <is>
          <t>JOINT</t>
        </is>
      </c>
      <c r="F271" s="21" t="inlineStr"/>
      <c r="G271" s="28" t="n">
        <v>44858</v>
      </c>
      <c r="H271" s="21" t="inlineStr">
        <is>
          <t>ACTIVE_WAITLIST</t>
        </is>
      </c>
      <c r="I271" s="21" t="inlineStr">
        <is>
          <t>SEAL ROSE</t>
        </is>
      </c>
      <c r="J271" s="21" t="inlineStr">
        <is>
          <t>SAIL_MONO</t>
        </is>
      </c>
      <c r="K271" s="21" t="n">
        <v>61.4</v>
      </c>
      <c r="L271" s="21" t="n">
        <v>18.4</v>
      </c>
      <c r="M271" s="21" t="inlineStr">
        <is>
          <t>ANY</t>
        </is>
      </c>
      <c r="N271" s="21" t="n">
        <v>28</v>
      </c>
      <c r="O271" s="21" t="inlineStr">
        <is>
          <t>(541) 555-5773</t>
        </is>
      </c>
      <c r="P271" s="21" t="inlineStr">
        <is>
          <t>derek_kirby@outlook.example.com</t>
        </is>
      </c>
      <c r="Q271" s="21" t="inlineStr">
        <is>
          <t>Coos Bay</t>
        </is>
      </c>
      <c r="R271" s="21" t="inlineStr">
        <is>
          <t>OR</t>
        </is>
      </c>
      <c r="S271" s="21" t="inlineStr">
        <is>
          <t>97420</t>
        </is>
      </c>
      <c r="T271" s="28" t="n">
        <v>46014</v>
      </c>
      <c r="U271" s="21" t="n">
        <v>2026</v>
      </c>
      <c r="V271" s="21" t="inlineStr"/>
    </row>
    <row r="272">
      <c r="A272" s="17" t="inlineStr">
        <is>
          <t>WL-01267</t>
        </is>
      </c>
      <c r="B272" s="17" t="n">
        <v>267</v>
      </c>
      <c r="C272" s="17" t="inlineStr">
        <is>
          <t>Watson</t>
        </is>
      </c>
      <c r="D272" s="17" t="inlineStr">
        <is>
          <t>Yvette</t>
        </is>
      </c>
      <c r="E272" s="17" t="inlineStr">
        <is>
          <t>JOINT</t>
        </is>
      </c>
      <c r="F272" s="17" t="inlineStr"/>
      <c r="G272" s="27" t="n">
        <v>44858</v>
      </c>
      <c r="H272" s="17" t="inlineStr">
        <is>
          <t>ACTIVE_WAITLIST</t>
        </is>
      </c>
      <c r="I272" s="17" t="inlineStr">
        <is>
          <t>KESTREL DANCER</t>
        </is>
      </c>
      <c r="J272" s="17" t="inlineStr">
        <is>
          <t>POWER_INBOARD</t>
        </is>
      </c>
      <c r="K272" s="17" t="n">
        <v>22.3</v>
      </c>
      <c r="L272" s="17" t="n">
        <v>6.4</v>
      </c>
      <c r="M272" s="17" t="inlineStr">
        <is>
          <t>Ledgport</t>
        </is>
      </c>
      <c r="N272" s="17" t="n">
        <v>36</v>
      </c>
      <c r="O272" s="17" t="inlineStr">
        <is>
          <t>(425) 555-6652</t>
        </is>
      </c>
      <c r="P272" s="17" t="inlineStr">
        <is>
          <t>yvettewatson@harbormail.net</t>
        </is>
      </c>
      <c r="Q272" s="17" t="inlineStr">
        <is>
          <t>Everett</t>
        </is>
      </c>
      <c r="R272" s="17" t="inlineStr">
        <is>
          <t>WA</t>
        </is>
      </c>
      <c r="S272" s="17" t="inlineStr">
        <is>
          <t>98201</t>
        </is>
      </c>
      <c r="T272" s="27" t="n">
        <v>46013</v>
      </c>
      <c r="U272" s="17" t="n">
        <v>2026</v>
      </c>
      <c r="V272" s="17" t="inlineStr"/>
    </row>
    <row r="273">
      <c r="A273" s="21" t="inlineStr">
        <is>
          <t>WL-01268</t>
        </is>
      </c>
      <c r="B273" s="21" t="n">
        <v>268</v>
      </c>
      <c r="C273" s="21" t="inlineStr">
        <is>
          <t>Miller</t>
        </is>
      </c>
      <c r="D273" s="21" t="inlineStr">
        <is>
          <t>Ross</t>
        </is>
      </c>
      <c r="E273" s="21" t="inlineStr">
        <is>
          <t>INDIVIDUAL</t>
        </is>
      </c>
      <c r="F273" s="21" t="inlineStr"/>
      <c r="G273" s="28" t="n">
        <v>44859</v>
      </c>
      <c r="H273" s="21" t="inlineStr">
        <is>
          <t>RETAINER</t>
        </is>
      </c>
      <c r="I273" s="21" t="inlineStr">
        <is>
          <t>SALISH DANCER</t>
        </is>
      </c>
      <c r="J273" s="21" t="inlineStr">
        <is>
          <t>POWER_INBOARD</t>
        </is>
      </c>
      <c r="K273" s="21" t="n">
        <v>37.1</v>
      </c>
      <c r="L273" s="21" t="n">
        <v>11.1</v>
      </c>
      <c r="M273" s="21" t="inlineStr">
        <is>
          <t>Vessbank</t>
        </is>
      </c>
      <c r="N273" s="21" t="n">
        <v>32</v>
      </c>
      <c r="O273" s="21" t="inlineStr">
        <is>
          <t>(503) 555-4155</t>
        </is>
      </c>
      <c r="P273" s="21" t="inlineStr">
        <is>
          <t>ross_miller@gmail.example.com</t>
        </is>
      </c>
      <c r="Q273" s="21" t="inlineStr">
        <is>
          <t>Portland</t>
        </is>
      </c>
      <c r="R273" s="21" t="inlineStr">
        <is>
          <t>OR</t>
        </is>
      </c>
      <c r="S273" s="21" t="inlineStr">
        <is>
          <t>97201</t>
        </is>
      </c>
      <c r="T273" s="28" t="n">
        <v>46000</v>
      </c>
      <c r="U273" s="21" t="n">
        <v>2026</v>
      </c>
      <c r="V273" s="21" t="inlineStr"/>
    </row>
    <row r="274">
      <c r="A274" s="17" t="inlineStr">
        <is>
          <t>WL-01269</t>
        </is>
      </c>
      <c r="B274" s="17" t="n">
        <v>269</v>
      </c>
      <c r="C274" s="17" t="inlineStr">
        <is>
          <t>Bennett</t>
        </is>
      </c>
      <c r="D274" s="17" t="inlineStr">
        <is>
          <t>Patricia</t>
        </is>
      </c>
      <c r="E274" s="17" t="inlineStr">
        <is>
          <t>PARTNERSHIP</t>
        </is>
      </c>
      <c r="F274" s="17" t="inlineStr">
        <is>
          <t>Bennett Ventures LLC</t>
        </is>
      </c>
      <c r="G274" s="27" t="n">
        <v>44859</v>
      </c>
      <c r="H274" s="17" t="inlineStr">
        <is>
          <t>EXPIRED</t>
        </is>
      </c>
      <c r="I274" s="17" t="inlineStr">
        <is>
          <t>CORMORANT LIGHT</t>
        </is>
      </c>
      <c r="J274" s="17" t="inlineStr">
        <is>
          <t>POWER_STERNDRIVE</t>
        </is>
      </c>
      <c r="K274" s="17" t="n">
        <v>46.7</v>
      </c>
      <c r="L274" s="17" t="n">
        <v>14.3</v>
      </c>
      <c r="M274" s="17" t="inlineStr">
        <is>
          <t>ANY</t>
        </is>
      </c>
      <c r="N274" s="17" t="n">
        <v>28</v>
      </c>
      <c r="O274" s="17" t="inlineStr">
        <is>
          <t>(503) 555-1067</t>
        </is>
      </c>
      <c r="P274" s="17" t="inlineStr">
        <is>
          <t>patricia.bennett@quillayute.org</t>
        </is>
      </c>
      <c r="Q274" s="17" t="inlineStr">
        <is>
          <t>Portland</t>
        </is>
      </c>
      <c r="R274" s="17" t="inlineStr">
        <is>
          <t>OR</t>
        </is>
      </c>
      <c r="S274" s="17" t="inlineStr">
        <is>
          <t>97201</t>
        </is>
      </c>
      <c r="T274" s="17" t="inlineStr"/>
      <c r="U274" s="17" t="n">
        <v>2024</v>
      </c>
      <c r="V274" s="17" t="inlineStr"/>
    </row>
    <row r="275">
      <c r="A275" s="21" t="inlineStr">
        <is>
          <t>WL-01270</t>
        </is>
      </c>
      <c r="B275" s="21" t="n">
        <v>270</v>
      </c>
      <c r="C275" s="21" t="inlineStr">
        <is>
          <t>Gonzalez</t>
        </is>
      </c>
      <c r="D275" s="21" t="inlineStr">
        <is>
          <t>Eric</t>
        </is>
      </c>
      <c r="E275" s="21" t="inlineStr">
        <is>
          <t>JOINT</t>
        </is>
      </c>
      <c r="F275" s="21" t="inlineStr"/>
      <c r="G275" s="28" t="n">
        <v>44859</v>
      </c>
      <c r="H275" s="21" t="inlineStr">
        <is>
          <t>SUSPENDED</t>
        </is>
      </c>
      <c r="I275" s="21" t="inlineStr">
        <is>
          <t>FOUL SOUND</t>
        </is>
      </c>
      <c r="J275" s="21" t="inlineStr">
        <is>
          <t>HOUSEBOAT</t>
        </is>
      </c>
      <c r="K275" s="21" t="n">
        <v>49.3</v>
      </c>
      <c r="L275" s="21" t="n">
        <v>16</v>
      </c>
      <c r="M275" s="21" t="inlineStr">
        <is>
          <t>Vessbank</t>
        </is>
      </c>
      <c r="N275" s="21" t="n">
        <v>40</v>
      </c>
      <c r="O275" s="21" t="inlineStr">
        <is>
          <t>(253) 555-6305</t>
        </is>
      </c>
      <c r="P275" s="21" t="inlineStr">
        <is>
          <t>ericgonzalez@outlook.example.com</t>
        </is>
      </c>
      <c r="Q275" s="21" t="inlineStr">
        <is>
          <t>Tacoma</t>
        </is>
      </c>
      <c r="R275" s="21" t="inlineStr">
        <is>
          <t>WA</t>
        </is>
      </c>
      <c r="S275" s="21" t="inlineStr">
        <is>
          <t>98402</t>
        </is>
      </c>
      <c r="T275" s="28" t="n">
        <v>46001</v>
      </c>
      <c r="U275" s="21" t="n">
        <v>2026</v>
      </c>
      <c r="V275" s="21" t="inlineStr"/>
    </row>
    <row r="276">
      <c r="A276" s="17" t="inlineStr">
        <is>
          <t>WL-01271</t>
        </is>
      </c>
      <c r="B276" s="17" t="n">
        <v>271</v>
      </c>
      <c r="C276" s="17" t="inlineStr">
        <is>
          <t>Love</t>
        </is>
      </c>
      <c r="D276" s="17" t="inlineStr">
        <is>
          <t>Anthony</t>
        </is>
      </c>
      <c r="E276" s="17" t="inlineStr">
        <is>
          <t>INDIVIDUAL</t>
        </is>
      </c>
      <c r="F276" s="17" t="inlineStr"/>
      <c r="G276" s="27" t="n">
        <v>44860</v>
      </c>
      <c r="H276" s="17" t="inlineStr">
        <is>
          <t>ACTIVE_WAITLIST</t>
        </is>
      </c>
      <c r="I276" s="17" t="inlineStr">
        <is>
          <t>WIDGEON SHORE</t>
        </is>
      </c>
      <c r="J276" s="17" t="inlineStr">
        <is>
          <t>TRAWLER</t>
        </is>
      </c>
      <c r="K276" s="17" t="n">
        <v>20.4</v>
      </c>
      <c r="L276" s="17" t="n">
        <v>5.8</v>
      </c>
      <c r="M276" s="17" t="inlineStr">
        <is>
          <t>Vessbank</t>
        </is>
      </c>
      <c r="N276" s="17" t="n">
        <v>45</v>
      </c>
      <c r="O276" s="17" t="inlineStr">
        <is>
          <t>(503) 555-9906</t>
        </is>
      </c>
      <c r="P276" s="17" t="inlineStr">
        <is>
          <t>anthony.love@pugetpost.com</t>
        </is>
      </c>
      <c r="Q276" s="17" t="inlineStr">
        <is>
          <t>Portland</t>
        </is>
      </c>
      <c r="R276" s="17" t="inlineStr">
        <is>
          <t>OR</t>
        </is>
      </c>
      <c r="S276" s="17" t="inlineStr">
        <is>
          <t>97201</t>
        </is>
      </c>
      <c r="T276" s="27" t="n">
        <v>46015</v>
      </c>
      <c r="U276" s="17" t="n">
        <v>2026</v>
      </c>
      <c r="V276" s="17" t="inlineStr"/>
    </row>
    <row r="277">
      <c r="A277" s="21" t="inlineStr">
        <is>
          <t>WL-01272</t>
        </is>
      </c>
      <c r="B277" s="21" t="n">
        <v>272</v>
      </c>
      <c r="C277" s="21" t="inlineStr">
        <is>
          <t>Dixon</t>
        </is>
      </c>
      <c r="D277" s="21" t="inlineStr">
        <is>
          <t>Christopher</t>
        </is>
      </c>
      <c r="E277" s="21" t="inlineStr">
        <is>
          <t>INDIVIDUAL</t>
        </is>
      </c>
      <c r="F277" s="21" t="inlineStr"/>
      <c r="G277" s="28" t="n">
        <v>44862</v>
      </c>
      <c r="H277" s="21" t="inlineStr">
        <is>
          <t>ACTIVE_WAITLIST</t>
        </is>
      </c>
      <c r="I277" s="21" t="inlineStr">
        <is>
          <t>BRANT SHORE</t>
        </is>
      </c>
      <c r="J277" s="21" t="inlineStr">
        <is>
          <t>SAIL_MONO</t>
        </is>
      </c>
      <c r="K277" s="21" t="n">
        <v>20.5</v>
      </c>
      <c r="L277" s="21" t="n">
        <v>6.5</v>
      </c>
      <c r="M277" s="21" t="inlineStr">
        <is>
          <t>Vessbank</t>
        </is>
      </c>
      <c r="N277" s="21" t="n">
        <v>32</v>
      </c>
      <c r="O277" s="21" t="inlineStr">
        <is>
          <t>(206) 555-2222</t>
        </is>
      </c>
      <c r="P277" s="21" t="inlineStr">
        <is>
          <t>christopherdixon@salishnet.net</t>
        </is>
      </c>
      <c r="Q277" s="21" t="inlineStr">
        <is>
          <t>Seattle</t>
        </is>
      </c>
      <c r="R277" s="21" t="inlineStr">
        <is>
          <t>WA</t>
        </is>
      </c>
      <c r="S277" s="21" t="inlineStr">
        <is>
          <t>98101</t>
        </is>
      </c>
      <c r="T277" s="28" t="n">
        <v>46006</v>
      </c>
      <c r="U277" s="21" t="n">
        <v>2026</v>
      </c>
      <c r="V277" s="21" t="inlineStr"/>
    </row>
    <row r="278">
      <c r="A278" s="17" t="inlineStr">
        <is>
          <t>WL-01273</t>
        </is>
      </c>
      <c r="B278" s="17" t="n">
        <v>273</v>
      </c>
      <c r="C278" s="17" t="inlineStr">
        <is>
          <t>Henry</t>
        </is>
      </c>
      <c r="D278" s="17" t="inlineStr">
        <is>
          <t>Eduardo</t>
        </is>
      </c>
      <c r="E278" s="17" t="inlineStr">
        <is>
          <t>INDIVIDUAL</t>
        </is>
      </c>
      <c r="F278" s="17" t="inlineStr"/>
      <c r="G278" s="27" t="n">
        <v>44863</v>
      </c>
      <c r="H278" s="17" t="inlineStr">
        <is>
          <t>ACTIVE_WAITLIST</t>
        </is>
      </c>
      <c r="I278" s="17" t="inlineStr">
        <is>
          <t>FOUL LINE</t>
        </is>
      </c>
      <c r="J278" s="17" t="inlineStr">
        <is>
          <t>SAIL_MONO</t>
        </is>
      </c>
      <c r="K278" s="17" t="n">
        <v>58.1</v>
      </c>
      <c r="L278" s="17" t="n">
        <v>19.5</v>
      </c>
      <c r="M278" s="17" t="inlineStr">
        <is>
          <t>ANY</t>
        </is>
      </c>
      <c r="N278" s="17" t="n">
        <v>32</v>
      </c>
      <c r="O278" s="17" t="inlineStr">
        <is>
          <t>(541) 555-9386</t>
        </is>
      </c>
      <c r="P278" s="17" t="inlineStr">
        <is>
          <t>eduardohenry@outlook.example.com</t>
        </is>
      </c>
      <c r="Q278" s="17" t="inlineStr">
        <is>
          <t>Newport</t>
        </is>
      </c>
      <c r="R278" s="17" t="inlineStr">
        <is>
          <t>OR</t>
        </is>
      </c>
      <c r="S278" s="17" t="inlineStr">
        <is>
          <t>97365</t>
        </is>
      </c>
      <c r="T278" s="27" t="n">
        <v>45997</v>
      </c>
      <c r="U278" s="17" t="n">
        <v>2026</v>
      </c>
      <c r="V278" s="17" t="inlineStr"/>
    </row>
    <row r="279">
      <c r="A279" s="21" t="inlineStr">
        <is>
          <t>WL-01274</t>
        </is>
      </c>
      <c r="B279" s="21" t="n">
        <v>274</v>
      </c>
      <c r="C279" s="21" t="inlineStr">
        <is>
          <t>Campbell</t>
        </is>
      </c>
      <c r="D279" s="21" t="inlineStr">
        <is>
          <t>Lisa</t>
        </is>
      </c>
      <c r="E279" s="21" t="inlineStr">
        <is>
          <t>COMMERCIAL</t>
        </is>
      </c>
      <c r="F279" s="21" t="inlineStr">
        <is>
          <t>Campbell Ventures LLC</t>
        </is>
      </c>
      <c r="G279" s="28" t="n">
        <v>44863</v>
      </c>
      <c r="H279" s="21" t="inlineStr">
        <is>
          <t>ACTIVE_WAITLIST</t>
        </is>
      </c>
      <c r="I279" s="21" t="inlineStr">
        <is>
          <t>POINT BAY</t>
        </is>
      </c>
      <c r="J279" s="21" t="inlineStr">
        <is>
          <t>POWER_INBOARD</t>
        </is>
      </c>
      <c r="K279" s="21" t="n">
        <v>52.9</v>
      </c>
      <c r="L279" s="21" t="n">
        <v>16</v>
      </c>
      <c r="M279" s="21" t="inlineStr">
        <is>
          <t>ANY</t>
        </is>
      </c>
      <c r="N279" s="21" t="n">
        <v>45</v>
      </c>
      <c r="O279" s="21" t="inlineStr">
        <is>
          <t>(541) 555-7719</t>
        </is>
      </c>
      <c r="P279" s="21" t="inlineStr">
        <is>
          <t>lisacampbell@salishnet.net</t>
        </is>
      </c>
      <c r="Q279" s="21" t="inlineStr">
        <is>
          <t>Coos Bay</t>
        </is>
      </c>
      <c r="R279" s="21" t="inlineStr">
        <is>
          <t>OR</t>
        </is>
      </c>
      <c r="S279" s="21" t="inlineStr">
        <is>
          <t>97420</t>
        </is>
      </c>
      <c r="T279" s="28" t="n">
        <v>45999</v>
      </c>
      <c r="U279" s="21" t="n">
        <v>2026</v>
      </c>
      <c r="V279" s="21" t="inlineStr"/>
    </row>
    <row r="280">
      <c r="A280" s="17" t="inlineStr">
        <is>
          <t>WL-01275</t>
        </is>
      </c>
      <c r="B280" s="17" t="n">
        <v>275</v>
      </c>
      <c r="C280" s="17" t="inlineStr">
        <is>
          <t>Shepherd</t>
        </is>
      </c>
      <c r="D280" s="17" t="inlineStr">
        <is>
          <t>Adam</t>
        </is>
      </c>
      <c r="E280" s="17" t="inlineStr">
        <is>
          <t>CORPORATION</t>
        </is>
      </c>
      <c r="F280" s="17" t="inlineStr">
        <is>
          <t>Shepherd Marine LLC</t>
        </is>
      </c>
      <c r="G280" s="27" t="n">
        <v>44864</v>
      </c>
      <c r="H280" s="17" t="inlineStr">
        <is>
          <t>ACTIVE_WAITLIST</t>
        </is>
      </c>
      <c r="I280" s="17" t="inlineStr">
        <is>
          <t>HERON MIST</t>
        </is>
      </c>
      <c r="J280" s="17" t="inlineStr">
        <is>
          <t>COMMERCIAL_FISH</t>
        </is>
      </c>
      <c r="K280" s="17" t="n">
        <v>19.9</v>
      </c>
      <c r="L280" s="17" t="n">
        <v>6.4</v>
      </c>
      <c r="M280" s="17" t="inlineStr">
        <is>
          <t>ANY</t>
        </is>
      </c>
      <c r="N280" s="17" t="n">
        <v>40</v>
      </c>
      <c r="O280" s="17" t="inlineStr">
        <is>
          <t>(360) 555-9787</t>
        </is>
      </c>
      <c r="P280" s="17" t="inlineStr">
        <is>
          <t>adam_shepherd@outlook.example.com</t>
        </is>
      </c>
      <c r="Q280" s="17" t="inlineStr">
        <is>
          <t>Bellingham</t>
        </is>
      </c>
      <c r="R280" s="17" t="inlineStr">
        <is>
          <t>WA</t>
        </is>
      </c>
      <c r="S280" s="17" t="inlineStr">
        <is>
          <t>98225</t>
        </is>
      </c>
      <c r="T280" s="27" t="n">
        <v>46010</v>
      </c>
      <c r="U280" s="17" t="n">
        <v>2026</v>
      </c>
      <c r="V280" s="17" t="inlineStr">
        <is>
          <t xml:space="preserve"> </t>
        </is>
      </c>
    </row>
    <row r="281">
      <c r="A281" s="21" t="inlineStr">
        <is>
          <t>WL-01276</t>
        </is>
      </c>
      <c r="B281" s="21" t="n">
        <v>276</v>
      </c>
      <c r="C281" s="21" t="inlineStr">
        <is>
          <t>Fritz</t>
        </is>
      </c>
      <c r="D281" s="21" t="inlineStr">
        <is>
          <t>Nicole</t>
        </is>
      </c>
      <c r="E281" s="21" t="inlineStr">
        <is>
          <t>TRUST</t>
        </is>
      </c>
      <c r="F281" s="21" t="inlineStr">
        <is>
          <t>Fritz Ventures LLC</t>
        </is>
      </c>
      <c r="G281" s="28" t="n">
        <v>44864</v>
      </c>
      <c r="H281" s="21" t="inlineStr">
        <is>
          <t>ACTIVE_WAITLIST</t>
        </is>
      </c>
      <c r="I281" s="21" t="inlineStr">
        <is>
          <t>TIDE VEER</t>
        </is>
      </c>
      <c r="J281" s="21" t="inlineStr">
        <is>
          <t>POWER_INBOARD</t>
        </is>
      </c>
      <c r="K281" s="21" t="n">
        <v>33.8</v>
      </c>
      <c r="L281" s="21" t="n">
        <v>12</v>
      </c>
      <c r="M281" s="21" t="inlineStr">
        <is>
          <t>COVERED_ONLY</t>
        </is>
      </c>
      <c r="N281" s="21" t="n">
        <v>45</v>
      </c>
      <c r="O281" s="21" t="inlineStr">
        <is>
          <t>(360) 555-4368</t>
        </is>
      </c>
      <c r="P281" s="21" t="inlineStr">
        <is>
          <t>nicole.fritz@outlook.example.com</t>
        </is>
      </c>
      <c r="Q281" s="21" t="inlineStr">
        <is>
          <t>Bremerton</t>
        </is>
      </c>
      <c r="R281" s="21" t="inlineStr">
        <is>
          <t>WA</t>
        </is>
      </c>
      <c r="S281" s="21" t="inlineStr">
        <is>
          <t>98337</t>
        </is>
      </c>
      <c r="T281" s="28" t="n">
        <v>45993</v>
      </c>
      <c r="U281" s="21" t="n">
        <v>2026</v>
      </c>
      <c r="V281" s="21" t="inlineStr"/>
    </row>
    <row r="282">
      <c r="A282" s="17" t="inlineStr">
        <is>
          <t>WL-01277</t>
        </is>
      </c>
      <c r="B282" s="17" t="n">
        <v>277</v>
      </c>
      <c r="C282" s="17" t="inlineStr">
        <is>
          <t>Palmer</t>
        </is>
      </c>
      <c r="D282" s="17" t="inlineStr">
        <is>
          <t>Nicole</t>
        </is>
      </c>
      <c r="E282" s="17" t="inlineStr">
        <is>
          <t>LLC</t>
        </is>
      </c>
      <c r="F282" s="17" t="inlineStr">
        <is>
          <t>Palmer Charters Inc</t>
        </is>
      </c>
      <c r="G282" s="27" t="n">
        <v>44866</v>
      </c>
      <c r="H282" s="17" t="inlineStr">
        <is>
          <t>ACTIVE_WAITLIST</t>
        </is>
      </c>
      <c r="I282" s="17" t="inlineStr">
        <is>
          <t>OSPREY WIND</t>
        </is>
      </c>
      <c r="J282" s="17" t="inlineStr">
        <is>
          <t>TRAWLER</t>
        </is>
      </c>
      <c r="K282" s="17" t="n">
        <v>54.6</v>
      </c>
      <c r="L282" s="17" t="n">
        <v>18.5</v>
      </c>
      <c r="M282" s="17" t="inlineStr">
        <is>
          <t>Vessbank</t>
        </is>
      </c>
      <c r="N282" s="17" t="n">
        <v>32</v>
      </c>
      <c r="O282" s="17" t="inlineStr">
        <is>
          <t>(360) 555-6003</t>
        </is>
      </c>
      <c r="P282" s="17" t="inlineStr">
        <is>
          <t>nicole_palmer@gmail.example.com</t>
        </is>
      </c>
      <c r="Q282" s="17" t="inlineStr">
        <is>
          <t>Port Angeles</t>
        </is>
      </c>
      <c r="R282" s="17" t="inlineStr">
        <is>
          <t>WA</t>
        </is>
      </c>
      <c r="S282" s="17" t="inlineStr">
        <is>
          <t>98362</t>
        </is>
      </c>
      <c r="T282" s="27" t="n">
        <v>46001</v>
      </c>
      <c r="U282" s="17" t="n">
        <v>2026</v>
      </c>
      <c r="V282" s="17" t="inlineStr"/>
    </row>
    <row r="283">
      <c r="A283" s="21" t="inlineStr">
        <is>
          <t>WL-01278</t>
        </is>
      </c>
      <c r="B283" s="21" t="n">
        <v>278</v>
      </c>
      <c r="C283" s="21" t="inlineStr">
        <is>
          <t>Smith</t>
        </is>
      </c>
      <c r="D283" s="21" t="inlineStr">
        <is>
          <t>John</t>
        </is>
      </c>
      <c r="E283" s="21" t="inlineStr">
        <is>
          <t>COMMERCIAL</t>
        </is>
      </c>
      <c r="F283" s="21" t="inlineStr">
        <is>
          <t>Smith Marine LLC</t>
        </is>
      </c>
      <c r="G283" s="28" t="n">
        <v>44867</v>
      </c>
      <c r="H283" s="21" t="inlineStr">
        <is>
          <t>ACTIVE_WAITLIST</t>
        </is>
      </c>
      <c r="I283" s="21" t="inlineStr">
        <is>
          <t>OSPREY WEATHER</t>
        </is>
      </c>
      <c r="J283" s="21" t="inlineStr">
        <is>
          <t>SPORTFISH</t>
        </is>
      </c>
      <c r="K283" s="21" t="n">
        <v>32.9</v>
      </c>
      <c r="L283" s="21" t="n">
        <v>9.800000000000001</v>
      </c>
      <c r="M283" s="21" t="inlineStr">
        <is>
          <t>COVERED_ONLY</t>
        </is>
      </c>
      <c r="N283" s="21" t="n">
        <v>28</v>
      </c>
      <c r="O283" s="21" t="inlineStr">
        <is>
          <t>(360) 555-4028</t>
        </is>
      </c>
      <c r="P283" s="21" t="inlineStr">
        <is>
          <t>john_smith@outlook.example.com</t>
        </is>
      </c>
      <c r="Q283" s="21" t="inlineStr">
        <is>
          <t>Olympia</t>
        </is>
      </c>
      <c r="R283" s="21" t="inlineStr">
        <is>
          <t>WA</t>
        </is>
      </c>
      <c r="S283" s="21" t="inlineStr">
        <is>
          <t>98501</t>
        </is>
      </c>
      <c r="T283" s="28" t="n">
        <v>45993</v>
      </c>
      <c r="U283" s="21" t="n">
        <v>2026</v>
      </c>
      <c r="V283" s="21" t="inlineStr"/>
    </row>
    <row r="284">
      <c r="A284" s="17" t="inlineStr">
        <is>
          <t>WL-01279</t>
        </is>
      </c>
      <c r="B284" s="17" t="n">
        <v>279</v>
      </c>
      <c r="C284" s="17" t="inlineStr">
        <is>
          <t>Carr</t>
        </is>
      </c>
      <c r="D284" s="17" t="inlineStr">
        <is>
          <t>Melissa</t>
        </is>
      </c>
      <c r="E284" s="17" t="inlineStr">
        <is>
          <t>INDIVIDUAL</t>
        </is>
      </c>
      <c r="F284" s="17" t="inlineStr"/>
      <c r="G284" s="27" t="n">
        <v>44868</v>
      </c>
      <c r="H284" s="17" t="inlineStr">
        <is>
          <t>ACTIVE_WAITLIST</t>
        </is>
      </c>
      <c r="I284" s="17" t="inlineStr">
        <is>
          <t>OSPREY WAKE</t>
        </is>
      </c>
      <c r="J284" s="17" t="inlineStr">
        <is>
          <t>CRUISER</t>
        </is>
      </c>
      <c r="K284" s="17" t="n">
        <v>56.2</v>
      </c>
      <c r="L284" s="17" t="n">
        <v>15.9</v>
      </c>
      <c r="M284" s="17" t="inlineStr">
        <is>
          <t>Salmonberry</t>
        </is>
      </c>
      <c r="N284" s="17" t="n">
        <v>40</v>
      </c>
      <c r="O284" s="17" t="inlineStr">
        <is>
          <t>(360) 555-7411</t>
        </is>
      </c>
      <c r="P284" s="17" t="inlineStr">
        <is>
          <t>melissa.carr@outlook.example.com</t>
        </is>
      </c>
      <c r="Q284" s="17" t="inlineStr">
        <is>
          <t>Bellingham</t>
        </is>
      </c>
      <c r="R284" s="17" t="inlineStr">
        <is>
          <t>WA</t>
        </is>
      </c>
      <c r="S284" s="17" t="inlineStr">
        <is>
          <t>98225</t>
        </is>
      </c>
      <c r="T284" s="27" t="n">
        <v>46010</v>
      </c>
      <c r="U284" s="17" t="n">
        <v>2026</v>
      </c>
      <c r="V284" s="17" t="inlineStr"/>
    </row>
    <row r="285">
      <c r="A285" s="21" t="inlineStr">
        <is>
          <t>WL-01280</t>
        </is>
      </c>
      <c r="B285" s="21" t="n">
        <v>280</v>
      </c>
      <c r="C285" s="21" t="inlineStr">
        <is>
          <t>Garcia</t>
        </is>
      </c>
      <c r="D285" s="21" t="inlineStr">
        <is>
          <t>Zachary</t>
        </is>
      </c>
      <c r="E285" s="21" t="inlineStr">
        <is>
          <t>INDIVIDUAL</t>
        </is>
      </c>
      <c r="F285" s="21" t="inlineStr"/>
      <c r="G285" s="28" t="n">
        <v>44870</v>
      </c>
      <c r="H285" s="21" t="inlineStr">
        <is>
          <t>ACTIVE_WAITLIST</t>
        </is>
      </c>
      <c r="I285" s="21" t="inlineStr">
        <is>
          <t>ANCHOR SOUND</t>
        </is>
      </c>
      <c r="J285" s="21" t="inlineStr">
        <is>
          <t>POWER_OUTBOARD</t>
        </is>
      </c>
      <c r="K285" s="21" t="n">
        <v>46</v>
      </c>
      <c r="L285" s="21" t="n">
        <v>13.5</v>
      </c>
      <c r="M285" s="21" t="inlineStr">
        <is>
          <t>Ledgport</t>
        </is>
      </c>
      <c r="N285" s="21" t="n">
        <v>36</v>
      </c>
      <c r="O285" s="21" t="inlineStr">
        <is>
          <t>(360) 555-6571</t>
        </is>
      </c>
      <c r="P285" s="21" t="inlineStr">
        <is>
          <t>zachary_garcia@quillayute.org</t>
        </is>
      </c>
      <c r="Q285" s="21" t="inlineStr">
        <is>
          <t>Bellingham</t>
        </is>
      </c>
      <c r="R285" s="21" t="inlineStr">
        <is>
          <t>WA</t>
        </is>
      </c>
      <c r="S285" s="21" t="inlineStr">
        <is>
          <t>98225</t>
        </is>
      </c>
      <c r="T285" s="28" t="n">
        <v>46001</v>
      </c>
      <c r="U285" s="21" t="n">
        <v>2026</v>
      </c>
      <c r="V285" s="21" t="inlineStr"/>
    </row>
    <row r="286">
      <c r="A286" s="17" t="inlineStr">
        <is>
          <t>WL-01281</t>
        </is>
      </c>
      <c r="B286" s="17" t="n">
        <v>281</v>
      </c>
      <c r="C286" s="17" t="inlineStr">
        <is>
          <t>Ferguson</t>
        </is>
      </c>
      <c r="D286" s="17" t="inlineStr">
        <is>
          <t>Alexander</t>
        </is>
      </c>
      <c r="E286" s="17" t="inlineStr">
        <is>
          <t>PARTNERSHIP</t>
        </is>
      </c>
      <c r="F286" s="17" t="inlineStr">
        <is>
          <t>Ferguson Ventures LLC</t>
        </is>
      </c>
      <c r="G286" s="27" t="n">
        <v>44871</v>
      </c>
      <c r="H286" s="17" t="inlineStr">
        <is>
          <t>ACTIVE_WAITLIST</t>
        </is>
      </c>
      <c r="I286" s="17" t="inlineStr">
        <is>
          <t>POINT WEATHER</t>
        </is>
      </c>
      <c r="J286" s="17" t="inlineStr">
        <is>
          <t>HOUSEBOAT</t>
        </is>
      </c>
      <c r="K286" s="17" t="n">
        <v>50.7</v>
      </c>
      <c r="L286" s="17" t="n">
        <v>15.4</v>
      </c>
      <c r="M286" s="17" t="inlineStr">
        <is>
          <t>COVERED_ONLY</t>
        </is>
      </c>
      <c r="N286" s="17" t="n">
        <v>24</v>
      </c>
      <c r="O286" s="17" t="inlineStr">
        <is>
          <t>(360) 555-5978</t>
        </is>
      </c>
      <c r="P286" s="17" t="inlineStr">
        <is>
          <t>alexander.ferguson@quillayute.org</t>
        </is>
      </c>
      <c r="Q286" s="17" t="inlineStr">
        <is>
          <t>Olympia</t>
        </is>
      </c>
      <c r="R286" s="17" t="inlineStr">
        <is>
          <t>WA</t>
        </is>
      </c>
      <c r="S286" s="17" t="inlineStr">
        <is>
          <t>98501</t>
        </is>
      </c>
      <c r="T286" s="27" t="n">
        <v>46002</v>
      </c>
      <c r="U286" s="17" t="n">
        <v>2026</v>
      </c>
      <c r="V286" s="17" t="inlineStr"/>
    </row>
    <row r="287">
      <c r="A287" s="21" t="inlineStr">
        <is>
          <t>WL-01282</t>
        </is>
      </c>
      <c r="B287" s="21" t="n">
        <v>282</v>
      </c>
      <c r="C287" s="21" t="inlineStr">
        <is>
          <t>Miller</t>
        </is>
      </c>
      <c r="D287" s="21" t="inlineStr">
        <is>
          <t>Nancy</t>
        </is>
      </c>
      <c r="E287" s="21" t="inlineStr">
        <is>
          <t>NONPROFIT</t>
        </is>
      </c>
      <c r="F287" s="21" t="inlineStr">
        <is>
          <t>Miller Ventures LLC</t>
        </is>
      </c>
      <c r="G287" s="28" t="n">
        <v>44871</v>
      </c>
      <c r="H287" s="21" t="inlineStr">
        <is>
          <t>ACTIVE_WAITLIST</t>
        </is>
      </c>
      <c r="I287" s="21" t="inlineStr">
        <is>
          <t>COHO ROCK</t>
        </is>
      </c>
      <c r="J287" s="21" t="inlineStr">
        <is>
          <t>ELECTRIC</t>
        </is>
      </c>
      <c r="K287" s="21" t="n">
        <v>35.1</v>
      </c>
      <c r="L287" s="21" t="n">
        <v>11.2</v>
      </c>
      <c r="M287" s="21" t="inlineStr">
        <is>
          <t>ANY</t>
        </is>
      </c>
      <c r="N287" s="21" t="n">
        <v>32</v>
      </c>
      <c r="O287" s="21" t="inlineStr">
        <is>
          <t>(360) 555-5616</t>
        </is>
      </c>
      <c r="P287" s="21" t="inlineStr">
        <is>
          <t>nancy_miller@quillayute.org</t>
        </is>
      </c>
      <c r="Q287" s="21" t="inlineStr">
        <is>
          <t>Bremerton</t>
        </is>
      </c>
      <c r="R287" s="21" t="inlineStr">
        <is>
          <t>WA</t>
        </is>
      </c>
      <c r="S287" s="21" t="inlineStr">
        <is>
          <t>98337</t>
        </is>
      </c>
      <c r="T287" s="28" t="n">
        <v>45995</v>
      </c>
      <c r="U287" s="21" t="n">
        <v>2026</v>
      </c>
      <c r="V287" s="21" t="inlineStr"/>
    </row>
    <row r="288">
      <c r="A288" s="17" t="inlineStr">
        <is>
          <t>WL-01283</t>
        </is>
      </c>
      <c r="B288" s="17" t="n">
        <v>283</v>
      </c>
      <c r="C288" s="17" t="inlineStr">
        <is>
          <t>Gregory</t>
        </is>
      </c>
      <c r="D288" s="17" t="inlineStr">
        <is>
          <t>Jay</t>
        </is>
      </c>
      <c r="E288" s="17" t="inlineStr">
        <is>
          <t>CORPORATION</t>
        </is>
      </c>
      <c r="F288" s="17" t="inlineStr">
        <is>
          <t>Gregory Charters Inc</t>
        </is>
      </c>
      <c r="G288" s="27" t="n">
        <v>44872</v>
      </c>
      <c r="H288" s="17" t="inlineStr">
        <is>
          <t>ACTIVE_WAITLIST</t>
        </is>
      </c>
      <c r="I288" s="17" t="inlineStr">
        <is>
          <t>SEAL SHORE</t>
        </is>
      </c>
      <c r="J288" s="17" t="inlineStr">
        <is>
          <t>HOUSEBOAT</t>
        </is>
      </c>
      <c r="K288" s="17" t="n">
        <v>46.6</v>
      </c>
      <c r="L288" s="17" t="n">
        <v>16.1</v>
      </c>
      <c r="M288" s="17" t="inlineStr">
        <is>
          <t>OPEN_ONLY</t>
        </is>
      </c>
      <c r="N288" s="17" t="n">
        <v>24</v>
      </c>
      <c r="O288" s="17" t="inlineStr">
        <is>
          <t>(360) 555-5182</t>
        </is>
      </c>
      <c r="P288" s="17" t="inlineStr">
        <is>
          <t>jay_gregory@salishnet.net</t>
        </is>
      </c>
      <c r="Q288" s="17" t="inlineStr">
        <is>
          <t>Port Angeles</t>
        </is>
      </c>
      <c r="R288" s="17" t="inlineStr">
        <is>
          <t>WA</t>
        </is>
      </c>
      <c r="S288" s="17" t="inlineStr">
        <is>
          <t>98362</t>
        </is>
      </c>
      <c r="T288" s="27" t="n">
        <v>45994</v>
      </c>
      <c r="U288" s="17" t="n">
        <v>2026</v>
      </c>
      <c r="V288" s="17" t="inlineStr"/>
    </row>
    <row r="289">
      <c r="A289" s="21" t="inlineStr">
        <is>
          <t>WL-01284</t>
        </is>
      </c>
      <c r="B289" s="21" t="n">
        <v>284</v>
      </c>
      <c r="C289" s="21" t="inlineStr">
        <is>
          <t>Wilson</t>
        </is>
      </c>
      <c r="D289" s="21" t="inlineStr">
        <is>
          <t>Gerald</t>
        </is>
      </c>
      <c r="E289" s="21" t="inlineStr">
        <is>
          <t>PARTNERSHIP</t>
        </is>
      </c>
      <c r="F289" s="21" t="inlineStr">
        <is>
          <t>Wilson Holdings LLC</t>
        </is>
      </c>
      <c r="G289" s="28" t="n">
        <v>44873</v>
      </c>
      <c r="H289" s="21" t="inlineStr">
        <is>
          <t>RETAINER</t>
        </is>
      </c>
      <c r="I289" s="21" t="inlineStr">
        <is>
          <t>SPINDRIFT RUNNER</t>
        </is>
      </c>
      <c r="J289" s="21" t="inlineStr">
        <is>
          <t>ELECTRIC</t>
        </is>
      </c>
      <c r="K289" s="21" t="n">
        <v>39.8</v>
      </c>
      <c r="L289" s="21" t="n">
        <v>12.4</v>
      </c>
      <c r="M289" s="21" t="inlineStr">
        <is>
          <t>Ledgport</t>
        </is>
      </c>
      <c r="N289" s="21" t="n">
        <v>28</v>
      </c>
      <c r="O289" s="21" t="inlineStr">
        <is>
          <t>(425) 555-1735</t>
        </is>
      </c>
      <c r="P289" s="21" t="inlineStr">
        <is>
          <t>gerald.wilson@gmail.example.com</t>
        </is>
      </c>
      <c r="Q289" s="21" t="inlineStr">
        <is>
          <t>Everett</t>
        </is>
      </c>
      <c r="R289" s="21" t="inlineStr">
        <is>
          <t>WA</t>
        </is>
      </c>
      <c r="S289" s="21" t="inlineStr">
        <is>
          <t>98201</t>
        </is>
      </c>
      <c r="T289" s="28" t="n">
        <v>45999</v>
      </c>
      <c r="U289" s="21" t="n">
        <v>2026</v>
      </c>
      <c r="V289" s="21" t="inlineStr"/>
    </row>
    <row r="290">
      <c r="A290" s="17" t="inlineStr">
        <is>
          <t>WL-01285</t>
        </is>
      </c>
      <c r="B290" s="17" t="n">
        <v>285</v>
      </c>
      <c r="C290" s="17" t="inlineStr">
        <is>
          <t>Lopez</t>
        </is>
      </c>
      <c r="D290" s="17" t="inlineStr">
        <is>
          <t>Paula</t>
        </is>
      </c>
      <c r="E290" s="17" t="inlineStr">
        <is>
          <t>INDIVIDUAL</t>
        </is>
      </c>
      <c r="F290" s="17" t="inlineStr"/>
      <c r="G290" s="27" t="n">
        <v>44873</v>
      </c>
      <c r="H290" s="17" t="inlineStr">
        <is>
          <t>ACTIVE_WAITLIST</t>
        </is>
      </c>
      <c r="I290" s="17" t="inlineStr">
        <is>
          <t>SALISH WEATHER</t>
        </is>
      </c>
      <c r="J290" s="17" t="inlineStr">
        <is>
          <t>POWER_OUTBOARD</t>
        </is>
      </c>
      <c r="K290" s="17" t="n">
        <v>18.9</v>
      </c>
      <c r="L290" s="17" t="n">
        <v>5.6</v>
      </c>
      <c r="M290" s="17" t="inlineStr">
        <is>
          <t>Gullwing</t>
        </is>
      </c>
      <c r="N290" s="17" t="n">
        <v>28</v>
      </c>
      <c r="O290" s="17" t="inlineStr">
        <is>
          <t>(253) 555-0761</t>
        </is>
      </c>
      <c r="P290" s="17" t="inlineStr">
        <is>
          <t>paulalopez@gmail.example.com</t>
        </is>
      </c>
      <c r="Q290" s="17" t="inlineStr">
        <is>
          <t>Tacoma</t>
        </is>
      </c>
      <c r="R290" s="17" t="inlineStr">
        <is>
          <t>WA</t>
        </is>
      </c>
      <c r="S290" s="17" t="inlineStr">
        <is>
          <t>98402</t>
        </is>
      </c>
      <c r="T290" s="27" t="n">
        <v>45997</v>
      </c>
      <c r="U290" s="17" t="n">
        <v>2026</v>
      </c>
      <c r="V290" s="17" t="inlineStr"/>
    </row>
    <row r="291">
      <c r="A291" s="21" t="inlineStr">
        <is>
          <t>WL-01286</t>
        </is>
      </c>
      <c r="B291" s="21" t="n">
        <v>286</v>
      </c>
      <c r="C291" s="21" t="inlineStr">
        <is>
          <t>Wiley</t>
        </is>
      </c>
      <c r="D291" s="21" t="inlineStr">
        <is>
          <t>Kevin</t>
        </is>
      </c>
      <c r="E291" s="21" t="inlineStr">
        <is>
          <t>INDIVIDUAL</t>
        </is>
      </c>
      <c r="F291" s="21" t="inlineStr"/>
      <c r="G291" s="28" t="n">
        <v>44874</v>
      </c>
      <c r="H291" s="21" t="inlineStr">
        <is>
          <t>ACTIVE_WAITLIST</t>
        </is>
      </c>
      <c r="I291" s="21" t="inlineStr">
        <is>
          <t>TIDE STAR</t>
        </is>
      </c>
      <c r="J291" s="21" t="inlineStr">
        <is>
          <t>SAIL_MONO</t>
        </is>
      </c>
      <c r="K291" s="21" t="n">
        <v>35.2</v>
      </c>
      <c r="L291" s="21" t="n">
        <v>11.2</v>
      </c>
      <c r="M291" s="21" t="inlineStr">
        <is>
          <t>ANY</t>
        </is>
      </c>
      <c r="N291" s="21" t="n">
        <v>36</v>
      </c>
      <c r="O291" s="21" t="inlineStr">
        <is>
          <t>(253) 555-2173</t>
        </is>
      </c>
      <c r="P291" s="21" t="inlineStr">
        <is>
          <t>kevin_wiley@pugetpost.com</t>
        </is>
      </c>
      <c r="Q291" s="21" t="inlineStr">
        <is>
          <t>Tacoma</t>
        </is>
      </c>
      <c r="R291" s="21" t="inlineStr">
        <is>
          <t>WA</t>
        </is>
      </c>
      <c r="S291" s="21" t="inlineStr">
        <is>
          <t>98402</t>
        </is>
      </c>
      <c r="T291" s="28" t="n">
        <v>46018</v>
      </c>
      <c r="U291" s="21" t="n">
        <v>2026</v>
      </c>
      <c r="V291" s="21" t="inlineStr"/>
    </row>
    <row r="292">
      <c r="A292" s="17" t="inlineStr">
        <is>
          <t>WL-01287</t>
        </is>
      </c>
      <c r="B292" s="17" t="n">
        <v>287</v>
      </c>
      <c r="C292" s="17" t="inlineStr">
        <is>
          <t>Wright</t>
        </is>
      </c>
      <c r="D292" s="17" t="inlineStr">
        <is>
          <t>Melissa</t>
        </is>
      </c>
      <c r="E292" s="17" t="inlineStr">
        <is>
          <t>PARTNERSHIP</t>
        </is>
      </c>
      <c r="F292" s="17" t="inlineStr">
        <is>
          <t>Wright Marine LLC</t>
        </is>
      </c>
      <c r="G292" s="27" t="n">
        <v>44874</v>
      </c>
      <c r="H292" s="17" t="inlineStr">
        <is>
          <t>ACTIVE_WAITLIST</t>
        </is>
      </c>
      <c r="I292" s="17" t="inlineStr">
        <is>
          <t>COHO HARBOR</t>
        </is>
      </c>
      <c r="J292" s="17" t="inlineStr">
        <is>
          <t>SPORTFISH</t>
        </is>
      </c>
      <c r="K292" s="17" t="n">
        <v>44.4</v>
      </c>
      <c r="L292" s="17" t="n">
        <v>12.5</v>
      </c>
      <c r="M292" s="17" t="inlineStr">
        <is>
          <t>Vessbank</t>
        </is>
      </c>
      <c r="N292" s="17" t="n">
        <v>40</v>
      </c>
      <c r="O292" s="17" t="inlineStr">
        <is>
          <t>(541) 555-3510</t>
        </is>
      </c>
      <c r="P292" s="17" t="inlineStr">
        <is>
          <t>melissa.wright@gmail.example.com</t>
        </is>
      </c>
      <c r="Q292" s="17" t="inlineStr">
        <is>
          <t>Newport</t>
        </is>
      </c>
      <c r="R292" s="17" t="inlineStr">
        <is>
          <t>OR</t>
        </is>
      </c>
      <c r="S292" s="17" t="inlineStr">
        <is>
          <t>97365</t>
        </is>
      </c>
      <c r="T292" s="27" t="n">
        <v>46018</v>
      </c>
      <c r="U292" s="17" t="n">
        <v>2026</v>
      </c>
      <c r="V292" s="17" t="inlineStr"/>
    </row>
    <row r="293">
      <c r="A293" s="21" t="inlineStr">
        <is>
          <t>WL-01288</t>
        </is>
      </c>
      <c r="B293" s="21" t="n">
        <v>288</v>
      </c>
      <c r="C293" s="21" t="inlineStr">
        <is>
          <t>Riley</t>
        </is>
      </c>
      <c r="D293" s="21" t="inlineStr">
        <is>
          <t>Christopher</t>
        </is>
      </c>
      <c r="E293" s="21" t="inlineStr">
        <is>
          <t>INDIVIDUAL</t>
        </is>
      </c>
      <c r="F293" s="21" t="inlineStr"/>
      <c r="G293" s="28" t="n">
        <v>44877</v>
      </c>
      <c r="H293" s="21" t="inlineStr">
        <is>
          <t>RETAINER</t>
        </is>
      </c>
      <c r="I293" s="21" t="inlineStr">
        <is>
          <t>SCOTER BAY</t>
        </is>
      </c>
      <c r="J293" s="21" t="inlineStr">
        <is>
          <t>POWER_OUTBOARD</t>
        </is>
      </c>
      <c r="K293" s="21" t="n">
        <v>34.4</v>
      </c>
      <c r="L293" s="21" t="n">
        <v>11.3</v>
      </c>
      <c r="M293" s="21" t="inlineStr">
        <is>
          <t>ANY</t>
        </is>
      </c>
      <c r="N293" s="21" t="n">
        <v>32</v>
      </c>
      <c r="O293" s="21" t="inlineStr">
        <is>
          <t>(253) 555-3667</t>
        </is>
      </c>
      <c r="P293" s="21" t="inlineStr">
        <is>
          <t>christopher.riley@outlook.example.com</t>
        </is>
      </c>
      <c r="Q293" s="21" t="inlineStr">
        <is>
          <t>Tacoma</t>
        </is>
      </c>
      <c r="R293" s="21" t="inlineStr">
        <is>
          <t>WA</t>
        </is>
      </c>
      <c r="S293" s="21" t="inlineStr">
        <is>
          <t>98402</t>
        </is>
      </c>
      <c r="T293" s="28" t="n">
        <v>45999</v>
      </c>
      <c r="U293" s="21" t="n">
        <v>2026</v>
      </c>
      <c r="V293" s="21" t="inlineStr"/>
    </row>
    <row r="294">
      <c r="A294" s="17" t="inlineStr">
        <is>
          <t>WL-01289</t>
        </is>
      </c>
      <c r="B294" s="17" t="n">
        <v>289</v>
      </c>
      <c r="C294" s="17" t="inlineStr">
        <is>
          <t>Faulkner</t>
        </is>
      </c>
      <c r="D294" s="17" t="inlineStr">
        <is>
          <t>Harry</t>
        </is>
      </c>
      <c r="E294" s="17" t="inlineStr">
        <is>
          <t>NONPROFIT</t>
        </is>
      </c>
      <c r="F294" s="17" t="inlineStr">
        <is>
          <t>Faulkner Charters Inc</t>
        </is>
      </c>
      <c r="G294" s="27" t="n">
        <v>44877</v>
      </c>
      <c r="H294" s="17" t="inlineStr">
        <is>
          <t>ACTIVE_WAITLIST</t>
        </is>
      </c>
      <c r="I294" s="17" t="inlineStr">
        <is>
          <t>PINTAIL RUNNER</t>
        </is>
      </c>
      <c r="J294" s="17" t="inlineStr">
        <is>
          <t>SAIL_MONO</t>
        </is>
      </c>
      <c r="K294" s="17" t="n">
        <v>42.6</v>
      </c>
      <c r="L294" s="17" t="n">
        <v>12.2</v>
      </c>
      <c r="M294" s="17" t="inlineStr">
        <is>
          <t>COVERED_ONLY</t>
        </is>
      </c>
      <c r="N294" s="17" t="n">
        <v>32</v>
      </c>
      <c r="O294" s="17" t="inlineStr">
        <is>
          <t>(503) 555-1276</t>
        </is>
      </c>
      <c r="P294" s="17" t="inlineStr">
        <is>
          <t>harry.faulkner@outlook.example.com</t>
        </is>
      </c>
      <c r="Q294" s="17" t="inlineStr">
        <is>
          <t>Astoria</t>
        </is>
      </c>
      <c r="R294" s="17" t="inlineStr">
        <is>
          <t>OR</t>
        </is>
      </c>
      <c r="S294" s="17" t="inlineStr">
        <is>
          <t>97103</t>
        </is>
      </c>
      <c r="T294" s="27" t="n">
        <v>46010</v>
      </c>
      <c r="U294" s="17" t="n">
        <v>2026</v>
      </c>
      <c r="V294" s="17" t="inlineStr"/>
    </row>
    <row r="295">
      <c r="A295" s="21" t="inlineStr">
        <is>
          <t>WL-01290</t>
        </is>
      </c>
      <c r="B295" s="21" t="n">
        <v>290</v>
      </c>
      <c r="C295" s="21" t="inlineStr">
        <is>
          <t>Ball</t>
        </is>
      </c>
      <c r="D295" s="21" t="inlineStr">
        <is>
          <t>Laura</t>
        </is>
      </c>
      <c r="E295" s="21" t="inlineStr">
        <is>
          <t>TRUST</t>
        </is>
      </c>
      <c r="F295" s="21" t="inlineStr">
        <is>
          <t>Ball Charters Inc</t>
        </is>
      </c>
      <c r="G295" s="28" t="n">
        <v>44878</v>
      </c>
      <c r="H295" s="21" t="inlineStr">
        <is>
          <t>ACTIVE_WAITLIST</t>
        </is>
      </c>
      <c r="I295" s="21" t="inlineStr">
        <is>
          <t>TIDE WIND</t>
        </is>
      </c>
      <c r="J295" s="21" t="inlineStr">
        <is>
          <t>COMMERCIAL_FISH</t>
        </is>
      </c>
      <c r="K295" s="21" t="n">
        <v>27.6</v>
      </c>
      <c r="L295" s="21" t="n">
        <v>8.199999999999999</v>
      </c>
      <c r="M295" s="21" t="inlineStr">
        <is>
          <t>ANY</t>
        </is>
      </c>
      <c r="N295" s="21" t="n">
        <v>50</v>
      </c>
      <c r="O295" s="21" t="inlineStr">
        <is>
          <t>(425) 555-9042</t>
        </is>
      </c>
      <c r="P295" s="21" t="inlineStr">
        <is>
          <t>lauraball@harbormail.net</t>
        </is>
      </c>
      <c r="Q295" s="21" t="inlineStr">
        <is>
          <t>Everett</t>
        </is>
      </c>
      <c r="R295" s="21" t="inlineStr">
        <is>
          <t>WA</t>
        </is>
      </c>
      <c r="S295" s="21" t="inlineStr">
        <is>
          <t>98201</t>
        </is>
      </c>
      <c r="T295" s="28" t="n">
        <v>45997</v>
      </c>
      <c r="U295" s="21" t="n">
        <v>2026</v>
      </c>
      <c r="V295" s="21" t="inlineStr"/>
    </row>
    <row r="296">
      <c r="A296" s="17" t="inlineStr">
        <is>
          <t>WL-01291</t>
        </is>
      </c>
      <c r="B296" s="17" t="n">
        <v>291</v>
      </c>
      <c r="C296" s="17" t="inlineStr">
        <is>
          <t>Wallace</t>
        </is>
      </c>
      <c r="D296" s="17" t="inlineStr">
        <is>
          <t>Brian</t>
        </is>
      </c>
      <c r="E296" s="17" t="inlineStr">
        <is>
          <t>LLC</t>
        </is>
      </c>
      <c r="F296" s="17" t="inlineStr">
        <is>
          <t>Wallace Holdings LLC</t>
        </is>
      </c>
      <c r="G296" s="27" t="n">
        <v>44879</v>
      </c>
      <c r="H296" s="17" t="inlineStr">
        <is>
          <t>ACTIVE_WAITLIST</t>
        </is>
      </c>
      <c r="I296" s="17" t="inlineStr">
        <is>
          <t>ANCHOR RUNNER</t>
        </is>
      </c>
      <c r="J296" s="17" t="inlineStr">
        <is>
          <t>SAIL_MONO</t>
        </is>
      </c>
      <c r="K296" s="17" t="n">
        <v>52.2</v>
      </c>
      <c r="L296" s="17" t="n">
        <v>18.5</v>
      </c>
      <c r="M296" s="17" t="inlineStr">
        <is>
          <t>ANY</t>
        </is>
      </c>
      <c r="N296" s="17" t="n">
        <v>28</v>
      </c>
      <c r="O296" s="17" t="inlineStr">
        <is>
          <t>(503) 555-5093</t>
        </is>
      </c>
      <c r="P296" s="17" t="inlineStr">
        <is>
          <t>brian_wallace@gmail.example.com</t>
        </is>
      </c>
      <c r="Q296" s="17" t="inlineStr">
        <is>
          <t>Astoria</t>
        </is>
      </c>
      <c r="R296" s="17" t="inlineStr">
        <is>
          <t>OR</t>
        </is>
      </c>
      <c r="S296" s="17" t="inlineStr">
        <is>
          <t>97103</t>
        </is>
      </c>
      <c r="T296" s="27" t="n">
        <v>46016</v>
      </c>
      <c r="U296" s="17" t="n">
        <v>2026</v>
      </c>
      <c r="V296" s="17" t="inlineStr"/>
    </row>
    <row r="297">
      <c r="A297" s="21" t="inlineStr">
        <is>
          <t>WL-01292</t>
        </is>
      </c>
      <c r="B297" s="21" t="n">
        <v>292</v>
      </c>
      <c r="C297" s="21" t="inlineStr">
        <is>
          <t>Stein</t>
        </is>
      </c>
      <c r="D297" s="21" t="inlineStr">
        <is>
          <t>Joe</t>
        </is>
      </c>
      <c r="E297" s="21" t="inlineStr">
        <is>
          <t>TRUST</t>
        </is>
      </c>
      <c r="F297" s="21" t="inlineStr">
        <is>
          <t>Stein Marine LLC</t>
        </is>
      </c>
      <c r="G297" s="28" t="n">
        <v>44879</v>
      </c>
      <c r="H297" s="21" t="inlineStr">
        <is>
          <t>ACTIVE_WAITLIST</t>
        </is>
      </c>
      <c r="I297" s="21" t="inlineStr">
        <is>
          <t>SANDERLING MOON</t>
        </is>
      </c>
      <c r="J297" s="21" t="inlineStr">
        <is>
          <t>TRAWLER</t>
        </is>
      </c>
      <c r="K297" s="21" t="n">
        <v>22.4</v>
      </c>
      <c r="L297" s="21" t="n">
        <v>6.7</v>
      </c>
      <c r="M297" s="21" t="inlineStr">
        <is>
          <t>ANY</t>
        </is>
      </c>
      <c r="N297" s="21" t="n">
        <v>45</v>
      </c>
      <c r="O297" s="21" t="inlineStr">
        <is>
          <t>(541) 555-0851</t>
        </is>
      </c>
      <c r="P297" s="21" t="inlineStr">
        <is>
          <t>joe_stein@pugetpost.com</t>
        </is>
      </c>
      <c r="Q297" s="21" t="inlineStr">
        <is>
          <t>Newport</t>
        </is>
      </c>
      <c r="R297" s="21" t="inlineStr">
        <is>
          <t>OR</t>
        </is>
      </c>
      <c r="S297" s="21" t="inlineStr">
        <is>
          <t>97365</t>
        </is>
      </c>
      <c r="T297" s="28" t="n">
        <v>45996</v>
      </c>
      <c r="U297" s="21" t="n">
        <v>2026</v>
      </c>
      <c r="V297" s="21" t="inlineStr"/>
    </row>
    <row r="298">
      <c r="A298" s="17" t="inlineStr">
        <is>
          <t>WL-01293</t>
        </is>
      </c>
      <c r="B298" s="17" t="n">
        <v>293</v>
      </c>
      <c r="C298" s="17" t="inlineStr">
        <is>
          <t>Powell</t>
        </is>
      </c>
      <c r="D298" s="17" t="inlineStr">
        <is>
          <t>Pamela</t>
        </is>
      </c>
      <c r="E298" s="17" t="inlineStr">
        <is>
          <t>INDIVIDUAL</t>
        </is>
      </c>
      <c r="F298" s="17" t="inlineStr"/>
      <c r="G298" s="27" t="n">
        <v>44880</v>
      </c>
      <c r="H298" s="17" t="inlineStr">
        <is>
          <t>ACTIVE_WAITLIST</t>
        </is>
      </c>
      <c r="I298" s="17" t="inlineStr">
        <is>
          <t>PETREL SOUND</t>
        </is>
      </c>
      <c r="J298" s="17" t="inlineStr">
        <is>
          <t>POWER_INBOARD</t>
        </is>
      </c>
      <c r="K298" s="17" t="n">
        <v>31.8</v>
      </c>
      <c r="L298" s="17" t="n">
        <v>9.800000000000001</v>
      </c>
      <c r="M298" s="17" t="inlineStr">
        <is>
          <t>ANY</t>
        </is>
      </c>
      <c r="N298" s="17" t="n">
        <v>28</v>
      </c>
      <c r="O298" s="17" t="inlineStr">
        <is>
          <t>(360) 555-0168</t>
        </is>
      </c>
      <c r="P298" s="17" t="inlineStr">
        <is>
          <t>pamelapowell@quillayute.org</t>
        </is>
      </c>
      <c r="Q298" s="17" t="inlineStr">
        <is>
          <t>Port Angeles</t>
        </is>
      </c>
      <c r="R298" s="17" t="inlineStr">
        <is>
          <t>WA</t>
        </is>
      </c>
      <c r="S298" s="17" t="inlineStr">
        <is>
          <t>98362</t>
        </is>
      </c>
      <c r="T298" s="27" t="n">
        <v>45992</v>
      </c>
      <c r="U298" s="17" t="n">
        <v>2026</v>
      </c>
      <c r="V298" s="17" t="inlineStr"/>
    </row>
    <row r="299">
      <c r="A299" s="21" t="inlineStr">
        <is>
          <t>WL-01294</t>
        </is>
      </c>
      <c r="B299" s="21" t="n">
        <v>294</v>
      </c>
      <c r="C299" s="21" t="inlineStr">
        <is>
          <t>Jenkins</t>
        </is>
      </c>
      <c r="D299" s="21" t="inlineStr">
        <is>
          <t>Peter</t>
        </is>
      </c>
      <c r="E299" s="21" t="inlineStr">
        <is>
          <t>LLC</t>
        </is>
      </c>
      <c r="F299" s="21" t="inlineStr">
        <is>
          <t>Jenkins Charters Inc</t>
        </is>
      </c>
      <c r="G299" s="28" t="n">
        <v>44880</v>
      </c>
      <c r="H299" s="21" t="inlineStr">
        <is>
          <t>ACTIVE_WAITLIST</t>
        </is>
      </c>
      <c r="I299" s="21" t="inlineStr">
        <is>
          <t>ANCHOR REACH</t>
        </is>
      </c>
      <c r="J299" s="21" t="inlineStr">
        <is>
          <t>SAIL_MONO</t>
        </is>
      </c>
      <c r="K299" s="21" t="n">
        <v>48.2</v>
      </c>
      <c r="L299" s="21" t="n">
        <v>14.1</v>
      </c>
      <c r="M299" s="21" t="inlineStr">
        <is>
          <t>Vessbank</t>
        </is>
      </c>
      <c r="N299" s="21" t="n">
        <v>24</v>
      </c>
      <c r="O299" s="21" t="inlineStr">
        <is>
          <t>(503) 555-5955</t>
        </is>
      </c>
      <c r="P299" s="21" t="inlineStr">
        <is>
          <t>peter_jenkins@harbormail.net</t>
        </is>
      </c>
      <c r="Q299" s="21" t="inlineStr">
        <is>
          <t>Astoria</t>
        </is>
      </c>
      <c r="R299" s="21" t="inlineStr">
        <is>
          <t>OR</t>
        </is>
      </c>
      <c r="S299" s="21" t="inlineStr">
        <is>
          <t>97103</t>
        </is>
      </c>
      <c r="T299" s="28" t="n">
        <v>46007</v>
      </c>
      <c r="U299" s="21" t="n">
        <v>2026</v>
      </c>
      <c r="V299" s="21" t="inlineStr"/>
    </row>
    <row r="300">
      <c r="A300" s="17" t="inlineStr">
        <is>
          <t>WL-01295</t>
        </is>
      </c>
      <c r="B300" s="17" t="n">
        <v>295</v>
      </c>
      <c r="C300" s="17" t="inlineStr">
        <is>
          <t>Gutierrez</t>
        </is>
      </c>
      <c r="D300" s="17" t="inlineStr">
        <is>
          <t>Philip</t>
        </is>
      </c>
      <c r="E300" s="17" t="inlineStr">
        <is>
          <t>LLC</t>
        </is>
      </c>
      <c r="F300" s="17" t="inlineStr">
        <is>
          <t>Gutierrez Marine LLC</t>
        </is>
      </c>
      <c r="G300" s="27" t="n">
        <v>44880</v>
      </c>
      <c r="H300" s="17" t="inlineStr">
        <is>
          <t>ACTIVE_WAITLIST</t>
        </is>
      </c>
      <c r="I300" s="17" t="inlineStr">
        <is>
          <t>KESTREL MOON</t>
        </is>
      </c>
      <c r="J300" s="17" t="inlineStr">
        <is>
          <t>SPORTFISH</t>
        </is>
      </c>
      <c r="K300" s="17" t="n">
        <v>29</v>
      </c>
      <c r="L300" s="17" t="n">
        <v>9.4</v>
      </c>
      <c r="M300" s="17" t="inlineStr">
        <is>
          <t>Ledgport</t>
        </is>
      </c>
      <c r="N300" s="17" t="n">
        <v>50</v>
      </c>
      <c r="O300" s="17" t="inlineStr">
        <is>
          <t>(253) 555-6388</t>
        </is>
      </c>
      <c r="P300" s="17" t="inlineStr">
        <is>
          <t>philip_gutierrez@outlook.example.com</t>
        </is>
      </c>
      <c r="Q300" s="17" t="inlineStr">
        <is>
          <t>Tacoma</t>
        </is>
      </c>
      <c r="R300" s="17" t="inlineStr">
        <is>
          <t>WA</t>
        </is>
      </c>
      <c r="S300" s="17" t="inlineStr">
        <is>
          <t>98402</t>
        </is>
      </c>
      <c r="T300" s="27" t="n">
        <v>46014</v>
      </c>
      <c r="U300" s="17" t="n">
        <v>2026</v>
      </c>
      <c r="V300" s="17" t="inlineStr"/>
    </row>
    <row r="301">
      <c r="A301" s="21" t="inlineStr">
        <is>
          <t>WL-01296</t>
        </is>
      </c>
      <c r="B301" s="21" t="n">
        <v>296</v>
      </c>
      <c r="C301" s="21" t="inlineStr">
        <is>
          <t>Young</t>
        </is>
      </c>
      <c r="D301" s="21" t="inlineStr">
        <is>
          <t>Gregory</t>
        </is>
      </c>
      <c r="E301" s="21" t="inlineStr">
        <is>
          <t>LLC</t>
        </is>
      </c>
      <c r="F301" s="21" t="inlineStr">
        <is>
          <t>Young Marine LLC</t>
        </is>
      </c>
      <c r="G301" s="28" t="n">
        <v>44881</v>
      </c>
      <c r="H301" s="21" t="inlineStr">
        <is>
          <t>ACTIVE_WAITLIST</t>
        </is>
      </c>
      <c r="I301" s="21" t="inlineStr">
        <is>
          <t>SEAL WAKE</t>
        </is>
      </c>
      <c r="J301" s="21" t="inlineStr">
        <is>
          <t>HOUSEBOAT</t>
        </is>
      </c>
      <c r="K301" s="21" t="n">
        <v>51</v>
      </c>
      <c r="L301" s="21" t="n">
        <v>17.6</v>
      </c>
      <c r="M301" s="21" t="inlineStr">
        <is>
          <t>Ledgport</t>
        </is>
      </c>
      <c r="N301" s="21" t="n">
        <v>32</v>
      </c>
      <c r="O301" s="21" t="inlineStr">
        <is>
          <t>(503) 555-6579</t>
        </is>
      </c>
      <c r="P301" s="21" t="inlineStr">
        <is>
          <t>gregory_young@outlook.example.com</t>
        </is>
      </c>
      <c r="Q301" s="21" t="inlineStr">
        <is>
          <t>Portland</t>
        </is>
      </c>
      <c r="R301" s="21" t="inlineStr">
        <is>
          <t>OR</t>
        </is>
      </c>
      <c r="S301" s="21" t="inlineStr">
        <is>
          <t>97201</t>
        </is>
      </c>
      <c r="T301" s="28" t="n">
        <v>45998</v>
      </c>
      <c r="U301" s="21" t="n">
        <v>2026</v>
      </c>
      <c r="V301" s="21" t="inlineStr"/>
    </row>
    <row r="302">
      <c r="A302" s="17" t="inlineStr">
        <is>
          <t>WL-01297</t>
        </is>
      </c>
      <c r="B302" s="17" t="n">
        <v>297</v>
      </c>
      <c r="C302" s="17" t="inlineStr">
        <is>
          <t>Harris</t>
        </is>
      </c>
      <c r="D302" s="17" t="inlineStr">
        <is>
          <t>Alan</t>
        </is>
      </c>
      <c r="E302" s="17" t="inlineStr">
        <is>
          <t>TRUST</t>
        </is>
      </c>
      <c r="F302" s="17" t="inlineStr">
        <is>
          <t>Harris Holdings LLC</t>
        </is>
      </c>
      <c r="G302" s="27" t="n">
        <v>44881</v>
      </c>
      <c r="H302" s="17" t="inlineStr">
        <is>
          <t>ACTIVE_WAITLIST</t>
        </is>
      </c>
      <c r="I302" s="17" t="inlineStr">
        <is>
          <t>SPINDRIFT ROSE</t>
        </is>
      </c>
      <c r="J302" s="17" t="inlineStr">
        <is>
          <t>SAIL_MONO</t>
        </is>
      </c>
      <c r="K302" s="17" t="n">
        <v>44</v>
      </c>
      <c r="L302" s="17" t="n">
        <v>14.1</v>
      </c>
      <c r="M302" s="17" t="inlineStr">
        <is>
          <t>Ledgport</t>
        </is>
      </c>
      <c r="N302" s="17" t="n">
        <v>50</v>
      </c>
      <c r="O302" s="17" t="inlineStr">
        <is>
          <t>(541) 555-0266</t>
        </is>
      </c>
      <c r="P302" s="17" t="inlineStr">
        <is>
          <t>alan_harris@gmail.example.com</t>
        </is>
      </c>
      <c r="Q302" s="17" t="inlineStr">
        <is>
          <t>Coos Bay</t>
        </is>
      </c>
      <c r="R302" s="17" t="inlineStr">
        <is>
          <t>OR</t>
        </is>
      </c>
      <c r="S302" s="17" t="inlineStr">
        <is>
          <t>97420</t>
        </is>
      </c>
      <c r="T302" s="27" t="n">
        <v>46006</v>
      </c>
      <c r="U302" s="17" t="n">
        <v>2026</v>
      </c>
      <c r="V302" s="17" t="inlineStr"/>
    </row>
    <row r="303">
      <c r="A303" s="21" t="inlineStr">
        <is>
          <t>WL-01298</t>
        </is>
      </c>
      <c r="B303" s="21" t="n">
        <v>298</v>
      </c>
      <c r="C303" s="21" t="inlineStr">
        <is>
          <t>Boyd</t>
        </is>
      </c>
      <c r="D303" s="21" t="inlineStr">
        <is>
          <t>Jason</t>
        </is>
      </c>
      <c r="E303" s="21" t="inlineStr">
        <is>
          <t>PARTNERSHIP</t>
        </is>
      </c>
      <c r="F303" s="21" t="inlineStr">
        <is>
          <t>Boyd Marine LLC</t>
        </is>
      </c>
      <c r="G303" s="28" t="n">
        <v>44882</v>
      </c>
      <c r="H303" s="21" t="inlineStr">
        <is>
          <t>ACTIVE_WAITLIST</t>
        </is>
      </c>
      <c r="I303" s="21" t="inlineStr">
        <is>
          <t>ASLISH SHORE</t>
        </is>
      </c>
      <c r="J303" s="21" t="inlineStr">
        <is>
          <t>POWER_OUTBOARD</t>
        </is>
      </c>
      <c r="K303" s="21" t="n">
        <v>19.2</v>
      </c>
      <c r="L303" s="21" t="n">
        <v>6.1</v>
      </c>
      <c r="M303" s="21" t="inlineStr">
        <is>
          <t>Vessbank</t>
        </is>
      </c>
      <c r="N303" s="21" t="n">
        <v>36</v>
      </c>
      <c r="O303" s="21" t="inlineStr">
        <is>
          <t>(360) 555-6481</t>
        </is>
      </c>
      <c r="P303" s="21" t="inlineStr">
        <is>
          <t>jason_boyd@pugetpost.com</t>
        </is>
      </c>
      <c r="Q303" s="21" t="inlineStr">
        <is>
          <t>Bellingham</t>
        </is>
      </c>
      <c r="R303" s="21" t="inlineStr">
        <is>
          <t>WA</t>
        </is>
      </c>
      <c r="S303" s="21" t="inlineStr">
        <is>
          <t>98225</t>
        </is>
      </c>
      <c r="T303" s="28" t="n">
        <v>45999</v>
      </c>
      <c r="U303" s="21" t="n">
        <v>2026</v>
      </c>
      <c r="V303" s="21" t="inlineStr"/>
    </row>
    <row r="304">
      <c r="A304" s="17" t="inlineStr">
        <is>
          <t>WL-01299</t>
        </is>
      </c>
      <c r="B304" s="17" t="n">
        <v>299</v>
      </c>
      <c r="C304" s="17" t="inlineStr">
        <is>
          <t>Andrews</t>
        </is>
      </c>
      <c r="D304" s="17" t="inlineStr">
        <is>
          <t>Wayne</t>
        </is>
      </c>
      <c r="E304" s="17" t="inlineStr">
        <is>
          <t>PARTNERSHIP</t>
        </is>
      </c>
      <c r="F304" s="17" t="inlineStr">
        <is>
          <t>Andrews Holdings LLC</t>
        </is>
      </c>
      <c r="G304" s="27" t="n">
        <v>44883</v>
      </c>
      <c r="H304" s="17" t="inlineStr">
        <is>
          <t>ACTIVE_WAITLIST</t>
        </is>
      </c>
      <c r="I304" s="17" t="inlineStr">
        <is>
          <t>COHO SONG</t>
        </is>
      </c>
      <c r="J304" s="17" t="inlineStr">
        <is>
          <t>SAIL_MONO</t>
        </is>
      </c>
      <c r="K304" s="17" t="n">
        <v>55.9</v>
      </c>
      <c r="L304" s="17" t="n">
        <v>20.1</v>
      </c>
      <c r="M304" s="17" t="inlineStr">
        <is>
          <t>Ledgport</t>
        </is>
      </c>
      <c r="N304" s="17" t="n">
        <v>36</v>
      </c>
      <c r="O304" s="17" t="inlineStr">
        <is>
          <t>(206) 555-2662</t>
        </is>
      </c>
      <c r="P304" s="17" t="inlineStr">
        <is>
          <t>wayne_andrews@outlook.example.com</t>
        </is>
      </c>
      <c r="Q304" s="17" t="inlineStr">
        <is>
          <t>Seattle</t>
        </is>
      </c>
      <c r="R304" s="17" t="inlineStr">
        <is>
          <t>WA</t>
        </is>
      </c>
      <c r="S304" s="17" t="inlineStr">
        <is>
          <t>98101</t>
        </is>
      </c>
      <c r="T304" s="27" t="n">
        <v>46002</v>
      </c>
      <c r="U304" s="17" t="n">
        <v>2026</v>
      </c>
      <c r="V304" s="17" t="inlineStr"/>
    </row>
    <row r="305">
      <c r="A305" s="21" t="inlineStr">
        <is>
          <t>WL-01300</t>
        </is>
      </c>
      <c r="B305" s="21" t="n">
        <v>300</v>
      </c>
      <c r="C305" s="21" t="inlineStr">
        <is>
          <t>Johnson</t>
        </is>
      </c>
      <c r="D305" s="21" t="inlineStr">
        <is>
          <t>Clinton</t>
        </is>
      </c>
      <c r="E305" s="21" t="inlineStr">
        <is>
          <t>INDIVIDUAL</t>
        </is>
      </c>
      <c r="F305" s="21" t="inlineStr"/>
      <c r="G305" s="28" t="n">
        <v>44884</v>
      </c>
      <c r="H305" s="21" t="inlineStr">
        <is>
          <t>ACTIVE_WAITLIST</t>
        </is>
      </c>
      <c r="I305" s="21" t="inlineStr">
        <is>
          <t>OTTER DANCER</t>
        </is>
      </c>
      <c r="J305" s="21" t="inlineStr">
        <is>
          <t>TRAWLER</t>
        </is>
      </c>
      <c r="K305" s="21" t="n">
        <v>45.5</v>
      </c>
      <c r="L305" s="21" t="n">
        <v>15.8</v>
      </c>
      <c r="M305" s="21" t="inlineStr">
        <is>
          <t>ANY</t>
        </is>
      </c>
      <c r="N305" s="21" t="n">
        <v>36</v>
      </c>
      <c r="O305" s="21" t="inlineStr">
        <is>
          <t>(360) 555-2410</t>
        </is>
      </c>
      <c r="P305" s="21" t="inlineStr">
        <is>
          <t>clintonjohnson@pugetpost.com</t>
        </is>
      </c>
      <c r="Q305" s="21" t="inlineStr">
        <is>
          <t>Bellingham</t>
        </is>
      </c>
      <c r="R305" s="21" t="inlineStr">
        <is>
          <t>WA</t>
        </is>
      </c>
      <c r="S305" s="21" t="inlineStr">
        <is>
          <t>98225</t>
        </is>
      </c>
      <c r="T305" s="28" t="n">
        <v>45993</v>
      </c>
      <c r="U305" s="21" t="n">
        <v>2026</v>
      </c>
      <c r="V305" s="21" t="inlineStr"/>
    </row>
    <row r="306">
      <c r="A306" s="17" t="inlineStr">
        <is>
          <t>WL-01301</t>
        </is>
      </c>
      <c r="B306" s="17" t="n">
        <v>301</v>
      </c>
      <c r="C306" s="17" t="inlineStr">
        <is>
          <t>Gomez</t>
        </is>
      </c>
      <c r="D306" s="17" t="inlineStr">
        <is>
          <t>Kimberly</t>
        </is>
      </c>
      <c r="E306" s="17" t="inlineStr">
        <is>
          <t>CORPORATION</t>
        </is>
      </c>
      <c r="F306" s="17" t="inlineStr">
        <is>
          <t>Gomez Marine LLC</t>
        </is>
      </c>
      <c r="G306" s="27" t="n">
        <v>44884</v>
      </c>
      <c r="H306" s="17" t="inlineStr">
        <is>
          <t>RETAINER</t>
        </is>
      </c>
      <c r="I306" s="17" t="inlineStr">
        <is>
          <t>SALISH WAKE</t>
        </is>
      </c>
      <c r="J306" s="17" t="inlineStr">
        <is>
          <t>SAIL_MONO</t>
        </is>
      </c>
      <c r="K306" s="17" t="n">
        <v>41.3</v>
      </c>
      <c r="L306" s="17" t="n">
        <v>14.2</v>
      </c>
      <c r="M306" s="17" t="inlineStr">
        <is>
          <t>ANY</t>
        </is>
      </c>
      <c r="N306" s="17" t="n">
        <v>50</v>
      </c>
      <c r="O306" s="17" t="inlineStr">
        <is>
          <t>(360) 555-8032</t>
        </is>
      </c>
      <c r="P306" s="17" t="inlineStr">
        <is>
          <t>kimberlygomez@salishnet.net</t>
        </is>
      </c>
      <c r="Q306" s="17" t="inlineStr">
        <is>
          <t>Bellingham</t>
        </is>
      </c>
      <c r="R306" s="17" t="inlineStr">
        <is>
          <t>WA</t>
        </is>
      </c>
      <c r="S306" s="17" t="inlineStr">
        <is>
          <t>98225</t>
        </is>
      </c>
      <c r="T306" s="27" t="n">
        <v>46005</v>
      </c>
      <c r="U306" s="17" t="n">
        <v>2026</v>
      </c>
      <c r="V306" s="17" t="inlineStr"/>
    </row>
    <row r="307">
      <c r="A307" s="21" t="inlineStr">
        <is>
          <t>WL-01302</t>
        </is>
      </c>
      <c r="B307" s="21" t="n">
        <v>302</v>
      </c>
      <c r="C307" s="21" t="inlineStr">
        <is>
          <t>Maynard</t>
        </is>
      </c>
      <c r="D307" s="21" t="inlineStr">
        <is>
          <t>Shelby</t>
        </is>
      </c>
      <c r="E307" s="21" t="inlineStr">
        <is>
          <t>NONPROFIT</t>
        </is>
      </c>
      <c r="F307" s="21" t="inlineStr">
        <is>
          <t>Maynard Ventures LLC</t>
        </is>
      </c>
      <c r="G307" s="28" t="n">
        <v>44884</v>
      </c>
      <c r="H307" s="21" t="inlineStr">
        <is>
          <t>ACTIVE_WAITLIST</t>
        </is>
      </c>
      <c r="I307" s="21" t="inlineStr">
        <is>
          <t>GRAY HARBOR</t>
        </is>
      </c>
      <c r="J307" s="21" t="inlineStr">
        <is>
          <t>POWER_STERNDRIVE</t>
        </is>
      </c>
      <c r="K307" s="21" t="n">
        <v>42</v>
      </c>
      <c r="L307" s="21" t="n">
        <v>14.9</v>
      </c>
      <c r="M307" s="21" t="inlineStr">
        <is>
          <t>OPEN_ONLY</t>
        </is>
      </c>
      <c r="N307" s="21" t="n">
        <v>50</v>
      </c>
      <c r="O307" s="21" t="inlineStr">
        <is>
          <t>(360) 555-6732</t>
        </is>
      </c>
      <c r="P307" s="21" t="inlineStr">
        <is>
          <t>shelby.maynard@pugetpost.com</t>
        </is>
      </c>
      <c r="Q307" s="21" t="inlineStr">
        <is>
          <t>Longview</t>
        </is>
      </c>
      <c r="R307" s="21" t="inlineStr">
        <is>
          <t>WA</t>
        </is>
      </c>
      <c r="S307" s="21" t="inlineStr">
        <is>
          <t>98632</t>
        </is>
      </c>
      <c r="T307" s="28" t="n">
        <v>46016</v>
      </c>
      <c r="U307" s="21" t="n">
        <v>2026</v>
      </c>
      <c r="V307" s="21" t="inlineStr"/>
    </row>
    <row r="308">
      <c r="A308" s="17" t="inlineStr">
        <is>
          <t>WL-01303</t>
        </is>
      </c>
      <c r="B308" s="17" t="n">
        <v>303</v>
      </c>
      <c r="C308" s="17" t="inlineStr">
        <is>
          <t>Harmon</t>
        </is>
      </c>
      <c r="D308" s="17" t="inlineStr">
        <is>
          <t>Robert</t>
        </is>
      </c>
      <c r="E308" s="17" t="inlineStr">
        <is>
          <t>NONPROFIT</t>
        </is>
      </c>
      <c r="F308" s="17" t="inlineStr">
        <is>
          <t>Harmon Marine LLC</t>
        </is>
      </c>
      <c r="G308" s="27" t="n">
        <v>44885</v>
      </c>
      <c r="H308" s="17" t="inlineStr">
        <is>
          <t>ACTIVE_WAITLIST</t>
        </is>
      </c>
      <c r="I308" s="17" t="inlineStr">
        <is>
          <t>SCOTER MIST</t>
        </is>
      </c>
      <c r="J308" s="17" t="inlineStr">
        <is>
          <t>POWER_INBOARD</t>
        </is>
      </c>
      <c r="K308" s="17" t="n">
        <v>32.2</v>
      </c>
      <c r="L308" s="17" t="n">
        <v>9.9</v>
      </c>
      <c r="M308" s="17" t="inlineStr">
        <is>
          <t>ANY</t>
        </is>
      </c>
      <c r="N308" s="17" t="n">
        <v>24</v>
      </c>
      <c r="O308" s="17" t="inlineStr">
        <is>
          <t>(360) 555-7141</t>
        </is>
      </c>
      <c r="P308" s="17" t="inlineStr">
        <is>
          <t>robert.harmon@outlook.example.com</t>
        </is>
      </c>
      <c r="Q308" s="17" t="inlineStr">
        <is>
          <t>Longview</t>
        </is>
      </c>
      <c r="R308" s="17" t="inlineStr">
        <is>
          <t>WA</t>
        </is>
      </c>
      <c r="S308" s="17" t="inlineStr">
        <is>
          <t>98632</t>
        </is>
      </c>
      <c r="T308" s="27" t="n">
        <v>46015</v>
      </c>
      <c r="U308" s="17" t="n">
        <v>2026</v>
      </c>
      <c r="V308" s="17" t="inlineStr"/>
    </row>
    <row r="309">
      <c r="A309" s="21" t="inlineStr">
        <is>
          <t>WL-01304</t>
        </is>
      </c>
      <c r="B309" s="21" t="n">
        <v>304</v>
      </c>
      <c r="C309" s="21" t="inlineStr">
        <is>
          <t>Hill</t>
        </is>
      </c>
      <c r="D309" s="21" t="inlineStr">
        <is>
          <t>Ashley</t>
        </is>
      </c>
      <c r="E309" s="21" t="inlineStr">
        <is>
          <t>PARTNERSHIP</t>
        </is>
      </c>
      <c r="F309" s="21" t="inlineStr">
        <is>
          <t>Hill Marine LLC</t>
        </is>
      </c>
      <c r="G309" s="28" t="n">
        <v>44889</v>
      </c>
      <c r="H309" s="21" t="inlineStr">
        <is>
          <t>ACTIVE_WAITLIST</t>
        </is>
      </c>
      <c r="I309" s="21" t="inlineStr">
        <is>
          <t>BRANT LIGHT</t>
        </is>
      </c>
      <c r="J309" s="21" t="inlineStr">
        <is>
          <t>SAIL_MULTI</t>
        </is>
      </c>
      <c r="K309" s="21" t="n">
        <v>60.2</v>
      </c>
      <c r="L309" s="21" t="n">
        <v>21.1</v>
      </c>
      <c r="M309" s="21" t="inlineStr">
        <is>
          <t>ANY</t>
        </is>
      </c>
      <c r="N309" s="21" t="n">
        <v>45</v>
      </c>
      <c r="O309" s="21" t="inlineStr">
        <is>
          <t>(425) 555-3855</t>
        </is>
      </c>
      <c r="P309" s="21" t="inlineStr">
        <is>
          <t>ashley_hill@pugetpost.com</t>
        </is>
      </c>
      <c r="Q309" s="21" t="inlineStr">
        <is>
          <t>Everett</t>
        </is>
      </c>
      <c r="R309" s="21" t="inlineStr">
        <is>
          <t>WA</t>
        </is>
      </c>
      <c r="S309" s="21" t="inlineStr">
        <is>
          <t>98201</t>
        </is>
      </c>
      <c r="T309" s="28" t="n">
        <v>45994</v>
      </c>
      <c r="U309" s="21" t="n">
        <v>2026</v>
      </c>
      <c r="V309" s="21" t="inlineStr"/>
    </row>
    <row r="310">
      <c r="A310" s="17" t="inlineStr">
        <is>
          <t>WL-01305</t>
        </is>
      </c>
      <c r="B310" s="17" t="n">
        <v>305</v>
      </c>
      <c r="C310" s="17" t="inlineStr">
        <is>
          <t>Mason</t>
        </is>
      </c>
      <c r="D310" s="17" t="inlineStr">
        <is>
          <t>Jonathan</t>
        </is>
      </c>
      <c r="E310" s="17" t="inlineStr">
        <is>
          <t>COMMERCIAL</t>
        </is>
      </c>
      <c r="F310" s="17" t="inlineStr">
        <is>
          <t>Mason Charters Inc</t>
        </is>
      </c>
      <c r="G310" s="27" t="n">
        <v>44891</v>
      </c>
      <c r="H310" s="17" t="inlineStr">
        <is>
          <t>ACTIVE_WAITLIST</t>
        </is>
      </c>
      <c r="I310" s="17" t="inlineStr">
        <is>
          <t>HERON RUNNER</t>
        </is>
      </c>
      <c r="J310" s="17" t="inlineStr">
        <is>
          <t>HOUSEBOAT</t>
        </is>
      </c>
      <c r="K310" s="17" t="n">
        <v>26</v>
      </c>
      <c r="L310" s="17" t="n">
        <v>9.199999999999999</v>
      </c>
      <c r="M310" s="17" t="inlineStr">
        <is>
          <t>ANY</t>
        </is>
      </c>
      <c r="N310" s="17" t="n">
        <v>50</v>
      </c>
      <c r="O310" s="17" t="inlineStr">
        <is>
          <t>(206) 555-6010</t>
        </is>
      </c>
      <c r="P310" s="17" t="inlineStr">
        <is>
          <t>jonathan_mason@salishnet.net</t>
        </is>
      </c>
      <c r="Q310" s="17" t="inlineStr">
        <is>
          <t>Seattle</t>
        </is>
      </c>
      <c r="R310" s="17" t="inlineStr">
        <is>
          <t>WA</t>
        </is>
      </c>
      <c r="S310" s="17" t="inlineStr">
        <is>
          <t>98101</t>
        </is>
      </c>
      <c r="T310" s="27" t="n">
        <v>46011</v>
      </c>
      <c r="U310" s="17" t="n">
        <v>2026</v>
      </c>
      <c r="V310" s="17" t="inlineStr"/>
    </row>
    <row r="311">
      <c r="A311" s="21" t="inlineStr">
        <is>
          <t>WL-01306</t>
        </is>
      </c>
      <c r="B311" s="21" t="n">
        <v>306</v>
      </c>
      <c r="C311" s="21" t="inlineStr">
        <is>
          <t>Cameron</t>
        </is>
      </c>
      <c r="D311" s="21" t="inlineStr">
        <is>
          <t>Cynthia</t>
        </is>
      </c>
      <c r="E311" s="21" t="inlineStr">
        <is>
          <t>INDIVIDUAL</t>
        </is>
      </c>
      <c r="F311" s="21" t="inlineStr"/>
      <c r="G311" s="28" t="n">
        <v>44891</v>
      </c>
      <c r="H311" s="21" t="inlineStr">
        <is>
          <t>EXPIRED</t>
        </is>
      </c>
      <c r="I311" s="21" t="inlineStr">
        <is>
          <t>SCOTER CREST</t>
        </is>
      </c>
      <c r="J311" s="21" t="inlineStr">
        <is>
          <t>HOUSEBOAT</t>
        </is>
      </c>
      <c r="K311" s="21" t="n">
        <v>37</v>
      </c>
      <c r="L311" s="21" t="n">
        <v>10.4</v>
      </c>
      <c r="M311" s="21" t="inlineStr">
        <is>
          <t>ANY</t>
        </is>
      </c>
      <c r="N311" s="21" t="n">
        <v>36</v>
      </c>
      <c r="O311" s="21" t="inlineStr">
        <is>
          <t>(360) 555-3943</t>
        </is>
      </c>
      <c r="P311" s="21" t="inlineStr">
        <is>
          <t>cynthia_cameron@salishnet.net</t>
        </is>
      </c>
      <c r="Q311" s="21" t="inlineStr">
        <is>
          <t>Longview</t>
        </is>
      </c>
      <c r="R311" s="21" t="inlineStr">
        <is>
          <t>WA</t>
        </is>
      </c>
      <c r="S311" s="21" t="inlineStr">
        <is>
          <t>98632</t>
        </is>
      </c>
      <c r="T311" s="21" t="inlineStr"/>
      <c r="U311" s="21" t="n">
        <v>2023</v>
      </c>
      <c r="V311" s="21" t="inlineStr"/>
    </row>
    <row r="312">
      <c r="A312" s="17" t="inlineStr">
        <is>
          <t>WL-01307</t>
        </is>
      </c>
      <c r="B312" s="17" t="n">
        <v>307</v>
      </c>
      <c r="C312" s="17" t="inlineStr">
        <is>
          <t>Ryan</t>
        </is>
      </c>
      <c r="D312" s="17" t="inlineStr">
        <is>
          <t>Dustin</t>
        </is>
      </c>
      <c r="E312" s="17" t="inlineStr">
        <is>
          <t>COMMERCIAL</t>
        </is>
      </c>
      <c r="F312" s="17" t="inlineStr">
        <is>
          <t>Ryan Holdings LLC</t>
        </is>
      </c>
      <c r="G312" s="27" t="n">
        <v>44891</v>
      </c>
      <c r="H312" s="17" t="inlineStr">
        <is>
          <t>ACTIVE_WAITLIST</t>
        </is>
      </c>
      <c r="I312" s="17" t="inlineStr">
        <is>
          <t>CORMORANT SHORE</t>
        </is>
      </c>
      <c r="J312" s="17" t="inlineStr">
        <is>
          <t>TRAWLER</t>
        </is>
      </c>
      <c r="K312" s="17" t="n">
        <v>26.2</v>
      </c>
      <c r="L312" s="17" t="n">
        <v>7.6</v>
      </c>
      <c r="M312" s="17" t="inlineStr">
        <is>
          <t>ANY</t>
        </is>
      </c>
      <c r="N312" s="17" t="n">
        <v>40</v>
      </c>
      <c r="O312" s="17" t="inlineStr">
        <is>
          <t>(360) 555-3848</t>
        </is>
      </c>
      <c r="P312" s="17" t="inlineStr"/>
      <c r="Q312" s="17" t="inlineStr">
        <is>
          <t>Port Angeles</t>
        </is>
      </c>
      <c r="R312" s="17" t="inlineStr">
        <is>
          <t>WA</t>
        </is>
      </c>
      <c r="S312" s="17" t="inlineStr">
        <is>
          <t>98362</t>
        </is>
      </c>
      <c r="T312" s="27" t="n">
        <v>45993</v>
      </c>
      <c r="U312" s="17" t="n">
        <v>2026</v>
      </c>
      <c r="V312" s="17" t="inlineStr"/>
    </row>
    <row r="313">
      <c r="A313" s="21" t="inlineStr">
        <is>
          <t>WL-01308</t>
        </is>
      </c>
      <c r="B313" s="21" t="n">
        <v>308</v>
      </c>
      <c r="C313" s="21" t="inlineStr">
        <is>
          <t>Lee</t>
        </is>
      </c>
      <c r="D313" s="21" t="inlineStr">
        <is>
          <t>Christopher</t>
        </is>
      </c>
      <c r="E313" s="21" t="inlineStr">
        <is>
          <t>INDIVIDUAL</t>
        </is>
      </c>
      <c r="F313" s="21" t="inlineStr"/>
      <c r="G313" s="28" t="n">
        <v>44893</v>
      </c>
      <c r="H313" s="21" t="inlineStr">
        <is>
          <t>ACTIVE_WAITLIST</t>
        </is>
      </c>
      <c r="I313" s="21" t="inlineStr">
        <is>
          <t>WIDGEON GLIDE</t>
        </is>
      </c>
      <c r="J313" s="21" t="inlineStr">
        <is>
          <t>ELECTRIC</t>
        </is>
      </c>
      <c r="K313" s="21" t="n">
        <v>57.1</v>
      </c>
      <c r="L313" s="21" t="n">
        <v>20.4</v>
      </c>
      <c r="M313" s="21" t="inlineStr">
        <is>
          <t>COVERED_ONLY</t>
        </is>
      </c>
      <c r="N313" s="21" t="n">
        <v>28</v>
      </c>
      <c r="O313" s="21" t="inlineStr">
        <is>
          <t>(360) 555-4395</t>
        </is>
      </c>
      <c r="P313" s="21" t="inlineStr">
        <is>
          <t>christopher.lee@gmail.example.com</t>
        </is>
      </c>
      <c r="Q313" s="21" t="inlineStr">
        <is>
          <t>Olympia</t>
        </is>
      </c>
      <c r="R313" s="21" t="inlineStr">
        <is>
          <t>WA</t>
        </is>
      </c>
      <c r="S313" s="21" t="inlineStr">
        <is>
          <t>98501</t>
        </is>
      </c>
      <c r="T313" s="28" t="n">
        <v>46012</v>
      </c>
      <c r="U313" s="21" t="n">
        <v>2026</v>
      </c>
      <c r="V313" s="21" t="inlineStr"/>
    </row>
    <row r="314">
      <c r="A314" s="17" t="inlineStr">
        <is>
          <t>WL-01309</t>
        </is>
      </c>
      <c r="B314" s="17" t="n">
        <v>309</v>
      </c>
      <c r="C314" s="17" t="inlineStr">
        <is>
          <t>Smith</t>
        </is>
      </c>
      <c r="D314" s="17" t="inlineStr">
        <is>
          <t>Vanessa</t>
        </is>
      </c>
      <c r="E314" s="17" t="inlineStr">
        <is>
          <t>TRUST</t>
        </is>
      </c>
      <c r="F314" s="17" t="inlineStr">
        <is>
          <t>Smith Marine LLC</t>
        </is>
      </c>
      <c r="G314" s="27" t="n">
        <v>44893</v>
      </c>
      <c r="H314" s="17" t="inlineStr">
        <is>
          <t>ACTIVE_WAITLIST</t>
        </is>
      </c>
      <c r="I314" s="17" t="inlineStr">
        <is>
          <t>PINTAIL BAY</t>
        </is>
      </c>
      <c r="J314" s="17" t="inlineStr">
        <is>
          <t>SPORTFISH</t>
        </is>
      </c>
      <c r="K314" s="17" t="n">
        <v>28.9</v>
      </c>
      <c r="L314" s="17" t="n">
        <v>9.199999999999999</v>
      </c>
      <c r="M314" s="17" t="inlineStr">
        <is>
          <t>ANY</t>
        </is>
      </c>
      <c r="N314" s="17" t="n">
        <v>40</v>
      </c>
      <c r="O314" s="17" t="inlineStr">
        <is>
          <t>(360) 555-1333</t>
        </is>
      </c>
      <c r="P314" s="17" t="inlineStr">
        <is>
          <t>vanessasmith@harbormail.net</t>
        </is>
      </c>
      <c r="Q314" s="17" t="inlineStr">
        <is>
          <t>Aberdeen</t>
        </is>
      </c>
      <c r="R314" s="17" t="inlineStr">
        <is>
          <t>WA</t>
        </is>
      </c>
      <c r="S314" s="17" t="inlineStr">
        <is>
          <t>98520</t>
        </is>
      </c>
      <c r="T314" s="27" t="n">
        <v>46007</v>
      </c>
      <c r="U314" s="17" t="n">
        <v>2026</v>
      </c>
      <c r="V314" s="17" t="inlineStr"/>
    </row>
    <row r="315">
      <c r="A315" s="21" t="inlineStr">
        <is>
          <t>WL-01310</t>
        </is>
      </c>
      <c r="B315" s="21" t="n">
        <v>310</v>
      </c>
      <c r="C315" s="21" t="inlineStr">
        <is>
          <t>Weber</t>
        </is>
      </c>
      <c r="D315" s="21" t="inlineStr">
        <is>
          <t>Donna</t>
        </is>
      </c>
      <c r="E315" s="21" t="inlineStr">
        <is>
          <t>COMMERCIAL</t>
        </is>
      </c>
      <c r="F315" s="21" t="inlineStr">
        <is>
          <t>Weber Holdings LLC</t>
        </is>
      </c>
      <c r="G315" s="28" t="n">
        <v>44893</v>
      </c>
      <c r="H315" s="21" t="inlineStr">
        <is>
          <t>ACTIVE_WAITLIST</t>
        </is>
      </c>
      <c r="I315" s="21" t="inlineStr">
        <is>
          <t>SCOTER MOON</t>
        </is>
      </c>
      <c r="J315" s="21" t="inlineStr">
        <is>
          <t>POWER_OUTBOARD</t>
        </is>
      </c>
      <c r="K315" s="21" t="n">
        <v>56.2</v>
      </c>
      <c r="L315" s="21" t="n">
        <v>19.6</v>
      </c>
      <c r="M315" s="21" t="inlineStr">
        <is>
          <t>OPEN_ONLY</t>
        </is>
      </c>
      <c r="N315" s="21" t="n">
        <v>50</v>
      </c>
      <c r="O315" s="21" t="inlineStr">
        <is>
          <t>(541) 555-9255</t>
        </is>
      </c>
      <c r="P315" s="21" t="inlineStr">
        <is>
          <t>donna_weber@salishnet.net</t>
        </is>
      </c>
      <c r="Q315" s="21" t="inlineStr">
        <is>
          <t>Coos Bay</t>
        </is>
      </c>
      <c r="R315" s="21" t="inlineStr">
        <is>
          <t>OR</t>
        </is>
      </c>
      <c r="S315" s="21" t="inlineStr">
        <is>
          <t>97420</t>
        </is>
      </c>
      <c r="T315" s="28" t="n">
        <v>45995</v>
      </c>
      <c r="U315" s="21" t="n">
        <v>2026</v>
      </c>
      <c r="V315" s="21" t="inlineStr"/>
    </row>
    <row r="316">
      <c r="A316" s="17" t="inlineStr">
        <is>
          <t>WL-01311</t>
        </is>
      </c>
      <c r="B316" s="17" t="n">
        <v>311</v>
      </c>
      <c r="C316" s="17" t="inlineStr">
        <is>
          <t>Fox</t>
        </is>
      </c>
      <c r="D316" s="17" t="inlineStr">
        <is>
          <t>Michael</t>
        </is>
      </c>
      <c r="E316" s="17" t="inlineStr">
        <is>
          <t>INDIVIDUAL</t>
        </is>
      </c>
      <c r="F316" s="17" t="inlineStr"/>
      <c r="G316" s="27" t="n">
        <v>44893</v>
      </c>
      <c r="H316" s="17" t="inlineStr">
        <is>
          <t>ACTIVE_WAITLIST</t>
        </is>
      </c>
      <c r="I316" s="17" t="inlineStr">
        <is>
          <t>OSPREY ROCK</t>
        </is>
      </c>
      <c r="J316" s="17" t="inlineStr">
        <is>
          <t>CRUISER</t>
        </is>
      </c>
      <c r="K316" s="17" t="n">
        <v>36.7</v>
      </c>
      <c r="L316" s="17" t="n">
        <v>12.5</v>
      </c>
      <c r="M316" s="17" t="inlineStr">
        <is>
          <t>ANY</t>
        </is>
      </c>
      <c r="N316" s="17" t="n">
        <v>36</v>
      </c>
      <c r="O316" s="17" t="inlineStr">
        <is>
          <t>(360) 555-5512</t>
        </is>
      </c>
      <c r="P316" s="17" t="inlineStr">
        <is>
          <t>michael_fox@harbormail.net</t>
        </is>
      </c>
      <c r="Q316" s="17" t="inlineStr">
        <is>
          <t>Bremerton</t>
        </is>
      </c>
      <c r="R316" s="17" t="inlineStr">
        <is>
          <t>WA</t>
        </is>
      </c>
      <c r="S316" s="17" t="inlineStr">
        <is>
          <t>98337</t>
        </is>
      </c>
      <c r="T316" s="27" t="n">
        <v>45996</v>
      </c>
      <c r="U316" s="17" t="n">
        <v>2026</v>
      </c>
      <c r="V316" s="17" t="inlineStr"/>
    </row>
    <row r="317">
      <c r="A317" s="21" t="inlineStr">
        <is>
          <t>WL-01312</t>
        </is>
      </c>
      <c r="B317" s="21" t="n">
        <v>312</v>
      </c>
      <c r="C317" s="21" t="inlineStr">
        <is>
          <t>King</t>
        </is>
      </c>
      <c r="D317" s="21" t="inlineStr">
        <is>
          <t>Matthew</t>
        </is>
      </c>
      <c r="E317" s="21" t="inlineStr">
        <is>
          <t>COMMERCIAL</t>
        </is>
      </c>
      <c r="F317" s="21" t="inlineStr">
        <is>
          <t>King Charters Inc</t>
        </is>
      </c>
      <c r="G317" s="28" t="n">
        <v>44894</v>
      </c>
      <c r="H317" s="21" t="inlineStr">
        <is>
          <t>ACTIVE_WAITLIST</t>
        </is>
      </c>
      <c r="I317" s="21" t="inlineStr">
        <is>
          <t>SANDERLING STAR</t>
        </is>
      </c>
      <c r="J317" s="21" t="inlineStr">
        <is>
          <t>POWER_OUTBOARD</t>
        </is>
      </c>
      <c r="K317" s="21" t="n">
        <v>59.9</v>
      </c>
      <c r="L317" s="21" t="n">
        <v>18.1</v>
      </c>
      <c r="M317" s="21" t="inlineStr">
        <is>
          <t>OPEN_ONLY</t>
        </is>
      </c>
      <c r="N317" s="21" t="n">
        <v>45</v>
      </c>
      <c r="O317" s="21" t="inlineStr">
        <is>
          <t>(206) 555-9624</t>
        </is>
      </c>
      <c r="P317" s="21" t="inlineStr">
        <is>
          <t>matthewking@salishnet.net</t>
        </is>
      </c>
      <c r="Q317" s="21" t="inlineStr">
        <is>
          <t>Seattle</t>
        </is>
      </c>
      <c r="R317" s="21" t="inlineStr">
        <is>
          <t>WA</t>
        </is>
      </c>
      <c r="S317" s="21" t="inlineStr">
        <is>
          <t>98101</t>
        </is>
      </c>
      <c r="T317" s="28" t="n">
        <v>46018</v>
      </c>
      <c r="U317" s="21" t="n">
        <v>2026</v>
      </c>
      <c r="V317" s="21" t="inlineStr"/>
    </row>
    <row r="318">
      <c r="A318" s="17" t="inlineStr">
        <is>
          <t>WL-01313</t>
        </is>
      </c>
      <c r="B318" s="17" t="n">
        <v>313</v>
      </c>
      <c r="C318" s="17" t="inlineStr">
        <is>
          <t>Jones</t>
        </is>
      </c>
      <c r="D318" s="17" t="inlineStr">
        <is>
          <t>David</t>
        </is>
      </c>
      <c r="E318" s="17" t="inlineStr">
        <is>
          <t>JOINT</t>
        </is>
      </c>
      <c r="F318" s="17" t="inlineStr"/>
      <c r="G318" s="27" t="n">
        <v>44895</v>
      </c>
      <c r="H318" s="17" t="inlineStr">
        <is>
          <t>ACTIVE_WAITLIST</t>
        </is>
      </c>
      <c r="I318" s="17" t="inlineStr">
        <is>
          <t>FOUL ROCK</t>
        </is>
      </c>
      <c r="J318" s="17" t="inlineStr">
        <is>
          <t>HOUSEBOAT</t>
        </is>
      </c>
      <c r="K318" s="17" t="n">
        <v>26.6</v>
      </c>
      <c r="L318" s="17" t="n">
        <v>8.4</v>
      </c>
      <c r="M318" s="17" t="inlineStr">
        <is>
          <t>ANY</t>
        </is>
      </c>
      <c r="N318" s="17" t="n">
        <v>36</v>
      </c>
      <c r="O318" s="17" t="inlineStr">
        <is>
          <t>(360) 555-8002</t>
        </is>
      </c>
      <c r="P318" s="17" t="inlineStr">
        <is>
          <t>davidjones@harbormail.net</t>
        </is>
      </c>
      <c r="Q318" s="17" t="inlineStr">
        <is>
          <t>Aberdeen</t>
        </is>
      </c>
      <c r="R318" s="17" t="inlineStr">
        <is>
          <t>WA</t>
        </is>
      </c>
      <c r="S318" s="17" t="inlineStr">
        <is>
          <t>98520</t>
        </is>
      </c>
      <c r="T318" s="27" t="n">
        <v>46004</v>
      </c>
      <c r="U318" s="17" t="n">
        <v>2026</v>
      </c>
      <c r="V318" s="17" t="inlineStr"/>
    </row>
    <row r="319">
      <c r="A319" s="21" t="inlineStr">
        <is>
          <t>WL-01314</t>
        </is>
      </c>
      <c r="B319" s="21" t="n">
        <v>314</v>
      </c>
      <c r="C319" s="21" t="inlineStr">
        <is>
          <t>Peterson</t>
        </is>
      </c>
      <c r="D319" s="21" t="inlineStr">
        <is>
          <t>Bobby</t>
        </is>
      </c>
      <c r="E319" s="21" t="inlineStr">
        <is>
          <t>PARTNERSHIP</t>
        </is>
      </c>
      <c r="F319" s="21" t="inlineStr">
        <is>
          <t>Peterson Charters Inc</t>
        </is>
      </c>
      <c r="G319" s="28" t="n">
        <v>44895</v>
      </c>
      <c r="H319" s="21" t="inlineStr">
        <is>
          <t>ACTIVE_WAITLIST</t>
        </is>
      </c>
      <c r="I319" s="21" t="inlineStr">
        <is>
          <t>SCOTER QUEEN</t>
        </is>
      </c>
      <c r="J319" s="21" t="inlineStr">
        <is>
          <t>POWER_INBOARD</t>
        </is>
      </c>
      <c r="K319" s="21" t="n">
        <v>46.2</v>
      </c>
      <c r="L319" s="21" t="n">
        <v>13.1</v>
      </c>
      <c r="M319" s="21" t="inlineStr">
        <is>
          <t>Salmonberry</t>
        </is>
      </c>
      <c r="N319" s="21" t="n">
        <v>32</v>
      </c>
      <c r="O319" s="21" t="inlineStr">
        <is>
          <t>(541) 555-9507</t>
        </is>
      </c>
      <c r="P319" s="21" t="inlineStr">
        <is>
          <t>bobbypeterson@salishnet.net</t>
        </is>
      </c>
      <c r="Q319" s="21" t="inlineStr">
        <is>
          <t>Coos Bay</t>
        </is>
      </c>
      <c r="R319" s="21" t="inlineStr">
        <is>
          <t>OR</t>
        </is>
      </c>
      <c r="S319" s="21" t="inlineStr">
        <is>
          <t>97420</t>
        </is>
      </c>
      <c r="T319" s="28" t="n">
        <v>46006</v>
      </c>
      <c r="U319" s="21" t="n">
        <v>2026</v>
      </c>
      <c r="V319" s="21" t="inlineStr"/>
    </row>
    <row r="320">
      <c r="A320" s="17" t="inlineStr">
        <is>
          <t>WL-01315</t>
        </is>
      </c>
      <c r="B320" s="17" t="n">
        <v>315</v>
      </c>
      <c r="C320" s="17" t="inlineStr">
        <is>
          <t>Richardson</t>
        </is>
      </c>
      <c r="D320" s="17" t="inlineStr">
        <is>
          <t>Justin</t>
        </is>
      </c>
      <c r="E320" s="17" t="inlineStr">
        <is>
          <t>INDIVIDUAL</t>
        </is>
      </c>
      <c r="F320" s="17" t="inlineStr"/>
      <c r="G320" s="27" t="n">
        <v>44895</v>
      </c>
      <c r="H320" s="17" t="inlineStr">
        <is>
          <t>ACTIVE_WAITLIST</t>
        </is>
      </c>
      <c r="I320" s="17" t="inlineStr">
        <is>
          <t>HERON MIST</t>
        </is>
      </c>
      <c r="J320" s="17" t="inlineStr">
        <is>
          <t>POWER_INBOARD</t>
        </is>
      </c>
      <c r="K320" s="17" t="n">
        <v>55.2</v>
      </c>
      <c r="L320" s="17" t="n">
        <v>19.9</v>
      </c>
      <c r="M320" s="17" t="inlineStr">
        <is>
          <t>Eastwey</t>
        </is>
      </c>
      <c r="N320" s="17" t="n">
        <v>32</v>
      </c>
      <c r="O320" s="17" t="inlineStr">
        <is>
          <t>(360) 555-9942</t>
        </is>
      </c>
      <c r="P320" s="17" t="inlineStr">
        <is>
          <t>justin_richardson@gmail.example.com</t>
        </is>
      </c>
      <c r="Q320" s="17" t="inlineStr">
        <is>
          <t>Port Angeles</t>
        </is>
      </c>
      <c r="R320" s="17" t="inlineStr">
        <is>
          <t>WA</t>
        </is>
      </c>
      <c r="S320" s="17" t="inlineStr">
        <is>
          <t>98362</t>
        </is>
      </c>
      <c r="T320" s="27" t="n">
        <v>46017</v>
      </c>
      <c r="U320" s="17" t="n">
        <v>2026</v>
      </c>
      <c r="V320" s="17" t="inlineStr"/>
    </row>
    <row r="321">
      <c r="A321" s="21" t="inlineStr">
        <is>
          <t>WL-01316</t>
        </is>
      </c>
      <c r="B321" s="21" t="n">
        <v>316</v>
      </c>
      <c r="C321" s="21" t="inlineStr">
        <is>
          <t>Turner</t>
        </is>
      </c>
      <c r="D321" s="21" t="inlineStr">
        <is>
          <t>Matthew</t>
        </is>
      </c>
      <c r="E321" s="21" t="inlineStr">
        <is>
          <t>INDIVIDUAL</t>
        </is>
      </c>
      <c r="F321" s="21" t="inlineStr"/>
      <c r="G321" s="28" t="n">
        <v>44897</v>
      </c>
      <c r="H321" s="21" t="inlineStr">
        <is>
          <t>ACTIVE_WAITLIST</t>
        </is>
      </c>
      <c r="I321" s="21" t="inlineStr">
        <is>
          <t>MURRE WAKE</t>
        </is>
      </c>
      <c r="J321" s="21" t="inlineStr">
        <is>
          <t>CRUISER</t>
        </is>
      </c>
      <c r="K321" s="21" t="n">
        <v>24.4</v>
      </c>
      <c r="L321" s="21" t="n">
        <v>8.300000000000001</v>
      </c>
      <c r="M321" s="21" t="inlineStr">
        <is>
          <t>ANY</t>
        </is>
      </c>
      <c r="N321" s="21" t="n">
        <v>28</v>
      </c>
      <c r="O321" s="21" t="inlineStr">
        <is>
          <t>(360) 555-6350</t>
        </is>
      </c>
      <c r="P321" s="21" t="inlineStr">
        <is>
          <t>matthew.turner@harbormail.net</t>
        </is>
      </c>
      <c r="Q321" s="21" t="inlineStr">
        <is>
          <t>Aberdeen</t>
        </is>
      </c>
      <c r="R321" s="21" t="inlineStr">
        <is>
          <t>WA</t>
        </is>
      </c>
      <c r="S321" s="21" t="inlineStr">
        <is>
          <t>98520</t>
        </is>
      </c>
      <c r="T321" s="28" t="n">
        <v>46015</v>
      </c>
      <c r="U321" s="21" t="n">
        <v>2026</v>
      </c>
      <c r="V321" s="21" t="inlineStr"/>
    </row>
    <row r="322">
      <c r="A322" s="17" t="inlineStr">
        <is>
          <t>WL-01317</t>
        </is>
      </c>
      <c r="B322" s="17" t="n">
        <v>317</v>
      </c>
      <c r="C322" s="17" t="inlineStr">
        <is>
          <t>George</t>
        </is>
      </c>
      <c r="D322" s="17" t="inlineStr">
        <is>
          <t>Shari</t>
        </is>
      </c>
      <c r="E322" s="17" t="inlineStr">
        <is>
          <t>INDIVIDUAL</t>
        </is>
      </c>
      <c r="F322" s="17" t="inlineStr"/>
      <c r="G322" s="27" t="n">
        <v>44897</v>
      </c>
      <c r="H322" s="17" t="inlineStr">
        <is>
          <t>ACTIVE_WAITLIST</t>
        </is>
      </c>
      <c r="I322" s="17" t="inlineStr">
        <is>
          <t>SCOTER ANN</t>
        </is>
      </c>
      <c r="J322" s="17" t="inlineStr">
        <is>
          <t>POWER_OUTBOARD</t>
        </is>
      </c>
      <c r="K322" s="17" t="n">
        <v>49.6</v>
      </c>
      <c r="L322" s="17" t="n">
        <v>14.8</v>
      </c>
      <c r="M322" s="17" t="inlineStr">
        <is>
          <t>OPEN_ONLY</t>
        </is>
      </c>
      <c r="N322" s="17" t="n">
        <v>32</v>
      </c>
      <c r="O322" s="17" t="inlineStr">
        <is>
          <t>(541) 555-2909</t>
        </is>
      </c>
      <c r="P322" s="17" t="inlineStr">
        <is>
          <t>sharigeorge@gmail.example.com</t>
        </is>
      </c>
      <c r="Q322" s="17" t="inlineStr">
        <is>
          <t>Coos Bay</t>
        </is>
      </c>
      <c r="R322" s="17" t="inlineStr">
        <is>
          <t>OR</t>
        </is>
      </c>
      <c r="S322" s="17" t="inlineStr">
        <is>
          <t>97420</t>
        </is>
      </c>
      <c r="T322" s="27" t="n">
        <v>45999</v>
      </c>
      <c r="U322" s="17" t="n">
        <v>2026</v>
      </c>
      <c r="V322" s="17" t="inlineStr"/>
    </row>
    <row r="323">
      <c r="A323" s="21" t="inlineStr">
        <is>
          <t>WL-01318</t>
        </is>
      </c>
      <c r="B323" s="21" t="n">
        <v>318</v>
      </c>
      <c r="C323" s="21" t="inlineStr">
        <is>
          <t>Montgomery</t>
        </is>
      </c>
      <c r="D323" s="21" t="inlineStr">
        <is>
          <t>Denise</t>
        </is>
      </c>
      <c r="E323" s="21" t="inlineStr">
        <is>
          <t>INDIVIDUAL</t>
        </is>
      </c>
      <c r="F323" s="21" t="inlineStr"/>
      <c r="G323" s="28" t="n">
        <v>44897</v>
      </c>
      <c r="H323" s="21" t="inlineStr">
        <is>
          <t>ACTIVE_WAITLIST</t>
        </is>
      </c>
      <c r="I323" s="21" t="inlineStr">
        <is>
          <t>PINTAIL LINE</t>
        </is>
      </c>
      <c r="J323" s="21" t="inlineStr">
        <is>
          <t>SPORTFISH</t>
        </is>
      </c>
      <c r="K323" s="21" t="n">
        <v>38</v>
      </c>
      <c r="L323" s="21" t="n">
        <v>13.1</v>
      </c>
      <c r="M323" s="21" t="inlineStr">
        <is>
          <t>ANY</t>
        </is>
      </c>
      <c r="N323" s="21" t="n">
        <v>50</v>
      </c>
      <c r="O323" s="21" t="inlineStr">
        <is>
          <t>(503) 555-8593</t>
        </is>
      </c>
      <c r="P323" s="21" t="inlineStr">
        <is>
          <t>denise_montgomery@quillayute.org</t>
        </is>
      </c>
      <c r="Q323" s="21" t="inlineStr">
        <is>
          <t>Portland</t>
        </is>
      </c>
      <c r="R323" s="21" t="inlineStr">
        <is>
          <t>OR</t>
        </is>
      </c>
      <c r="S323" s="21" t="inlineStr">
        <is>
          <t>97201</t>
        </is>
      </c>
      <c r="T323" s="28" t="n">
        <v>46003</v>
      </c>
      <c r="U323" s="21" t="n">
        <v>2026</v>
      </c>
      <c r="V323" s="21" t="inlineStr"/>
    </row>
    <row r="324">
      <c r="A324" s="17" t="inlineStr">
        <is>
          <t>WL-01319</t>
        </is>
      </c>
      <c r="B324" s="17" t="n">
        <v>319</v>
      </c>
      <c r="C324" s="17" t="inlineStr">
        <is>
          <t>Roy</t>
        </is>
      </c>
      <c r="D324" s="17" t="inlineStr">
        <is>
          <t>Janice</t>
        </is>
      </c>
      <c r="E324" s="17" t="inlineStr">
        <is>
          <t>COMMERCIAL</t>
        </is>
      </c>
      <c r="F324" s="17" t="inlineStr">
        <is>
          <t>Roy Charters Inc</t>
        </is>
      </c>
      <c r="G324" s="27" t="n">
        <v>44898</v>
      </c>
      <c r="H324" s="17" t="inlineStr">
        <is>
          <t>ACTIVE_WAITLIST</t>
        </is>
      </c>
      <c r="I324" s="17" t="inlineStr">
        <is>
          <t>COHO BAY</t>
        </is>
      </c>
      <c r="J324" s="17" t="inlineStr">
        <is>
          <t>SPORTFISH</t>
        </is>
      </c>
      <c r="K324" s="17" t="n">
        <v>59.6</v>
      </c>
      <c r="L324" s="17" t="n">
        <v>19.8</v>
      </c>
      <c r="M324" s="17" t="inlineStr">
        <is>
          <t>ANY</t>
        </is>
      </c>
      <c r="N324" s="17" t="n">
        <v>40</v>
      </c>
      <c r="O324" s="17" t="inlineStr">
        <is>
          <t>(360) 555-0394</t>
        </is>
      </c>
      <c r="P324" s="17" t="inlineStr">
        <is>
          <t>janiceroy@quillayute.org</t>
        </is>
      </c>
      <c r="Q324" s="17" t="inlineStr">
        <is>
          <t>Chaldale</t>
        </is>
      </c>
      <c r="R324" s="17" t="inlineStr">
        <is>
          <t>WA</t>
        </is>
      </c>
      <c r="S324" s="17" t="inlineStr">
        <is>
          <t>98554</t>
        </is>
      </c>
      <c r="T324" s="27" t="n">
        <v>46010</v>
      </c>
      <c r="U324" s="17" t="n">
        <v>2026</v>
      </c>
      <c r="V324" s="17" t="inlineStr"/>
    </row>
    <row r="325">
      <c r="A325" s="21" t="inlineStr">
        <is>
          <t>WL-01320</t>
        </is>
      </c>
      <c r="B325" s="21" t="n">
        <v>320</v>
      </c>
      <c r="C325" s="21" t="inlineStr">
        <is>
          <t>Jennings</t>
        </is>
      </c>
      <c r="D325" s="21" t="inlineStr">
        <is>
          <t>Jesse</t>
        </is>
      </c>
      <c r="E325" s="21" t="inlineStr">
        <is>
          <t>LLC</t>
        </is>
      </c>
      <c r="F325" s="21" t="inlineStr">
        <is>
          <t>Jennings Charters Inc</t>
        </is>
      </c>
      <c r="G325" s="28" t="n">
        <v>44898</v>
      </c>
      <c r="H325" s="21" t="inlineStr">
        <is>
          <t>ACTIVE_WAITLIST</t>
        </is>
      </c>
      <c r="I325" s="21" t="inlineStr">
        <is>
          <t>GRAY PASSAGE</t>
        </is>
      </c>
      <c r="J325" s="21" t="inlineStr">
        <is>
          <t>CRUISER</t>
        </is>
      </c>
      <c r="K325" s="21" t="n">
        <v>50.8</v>
      </c>
      <c r="L325" s="21" t="n">
        <v>15.3</v>
      </c>
      <c r="M325" s="21" t="inlineStr">
        <is>
          <t>OPEN_ONLY</t>
        </is>
      </c>
      <c r="N325" s="21" t="n">
        <v>50</v>
      </c>
      <c r="O325" s="21" t="inlineStr">
        <is>
          <t>(360) 555-6865</t>
        </is>
      </c>
      <c r="P325" s="21" t="inlineStr">
        <is>
          <t>jessejennings@outlook.example.com</t>
        </is>
      </c>
      <c r="Q325" s="21" t="inlineStr">
        <is>
          <t>Bellingham</t>
        </is>
      </c>
      <c r="R325" s="21" t="inlineStr">
        <is>
          <t>WA</t>
        </is>
      </c>
      <c r="S325" s="21" t="inlineStr">
        <is>
          <t>98225</t>
        </is>
      </c>
      <c r="T325" s="28" t="n">
        <v>46004</v>
      </c>
      <c r="U325" s="21" t="n">
        <v>2026</v>
      </c>
      <c r="V325" s="21" t="inlineStr"/>
    </row>
    <row r="326">
      <c r="A326" s="17" t="inlineStr">
        <is>
          <t>WL-01321</t>
        </is>
      </c>
      <c r="B326" s="17" t="n">
        <v>321</v>
      </c>
      <c r="C326" s="17" t="inlineStr">
        <is>
          <t>Brown</t>
        </is>
      </c>
      <c r="D326" s="17" t="inlineStr">
        <is>
          <t>Pam</t>
        </is>
      </c>
      <c r="E326" s="17" t="inlineStr">
        <is>
          <t>INDIVIDUAL</t>
        </is>
      </c>
      <c r="F326" s="17" t="inlineStr"/>
      <c r="G326" s="27" t="n">
        <v>44898</v>
      </c>
      <c r="H326" s="17" t="inlineStr">
        <is>
          <t>ACTIVE_WAITLIST</t>
        </is>
      </c>
      <c r="I326" s="17" t="inlineStr">
        <is>
          <t>WIDGEON MIST</t>
        </is>
      </c>
      <c r="J326" s="17" t="inlineStr">
        <is>
          <t>ELECTRIC</t>
        </is>
      </c>
      <c r="K326" s="17" t="n">
        <v>41.2</v>
      </c>
      <c r="L326" s="17" t="n">
        <v>12.9</v>
      </c>
      <c r="M326" s="17" t="inlineStr">
        <is>
          <t>COVERED_ONLY</t>
        </is>
      </c>
      <c r="N326" s="17" t="n">
        <v>45</v>
      </c>
      <c r="O326" s="17" t="inlineStr">
        <is>
          <t>(360) 555-1734</t>
        </is>
      </c>
      <c r="P326" s="17" t="inlineStr">
        <is>
          <t>pam.brown@harbormail.net</t>
        </is>
      </c>
      <c r="Q326" s="17" t="inlineStr">
        <is>
          <t>Olympia</t>
        </is>
      </c>
      <c r="R326" s="17" t="inlineStr">
        <is>
          <t>WA</t>
        </is>
      </c>
      <c r="S326" s="17" t="inlineStr">
        <is>
          <t>98501</t>
        </is>
      </c>
      <c r="T326" s="27" t="n">
        <v>46000</v>
      </c>
      <c r="U326" s="17" t="n">
        <v>2026</v>
      </c>
      <c r="V326" s="17" t="inlineStr"/>
    </row>
    <row r="327">
      <c r="A327" s="21" t="inlineStr">
        <is>
          <t>WL-01322</t>
        </is>
      </c>
      <c r="B327" s="21" t="n">
        <v>322</v>
      </c>
      <c r="C327" s="21" t="inlineStr">
        <is>
          <t>Rodriguez</t>
        </is>
      </c>
      <c r="D327" s="21" t="inlineStr">
        <is>
          <t>Jesse</t>
        </is>
      </c>
      <c r="E327" s="21" t="inlineStr">
        <is>
          <t>TRUST</t>
        </is>
      </c>
      <c r="F327" s="21" t="inlineStr">
        <is>
          <t>Rodriguez Ventures LLC</t>
        </is>
      </c>
      <c r="G327" s="28" t="n">
        <v>44898</v>
      </c>
      <c r="H327" s="21" t="inlineStr">
        <is>
          <t>ACTIVE_WAITLIST</t>
        </is>
      </c>
      <c r="I327" s="21" t="inlineStr">
        <is>
          <t>SABLE SOUND</t>
        </is>
      </c>
      <c r="J327" s="21" t="inlineStr">
        <is>
          <t>TRAWLER</t>
        </is>
      </c>
      <c r="K327" s="21" t="n">
        <v>23.2</v>
      </c>
      <c r="L327" s="21" t="n">
        <v>7.1</v>
      </c>
      <c r="M327" s="21" t="inlineStr">
        <is>
          <t>Ledgport</t>
        </is>
      </c>
      <c r="N327" s="21" t="n">
        <v>40</v>
      </c>
      <c r="O327" s="21" t="inlineStr">
        <is>
          <t>(360) 555-3594</t>
        </is>
      </c>
      <c r="P327" s="21" t="inlineStr">
        <is>
          <t>jesse.rodriguez@gmail.example.com</t>
        </is>
      </c>
      <c r="Q327" s="21" t="inlineStr">
        <is>
          <t>Chaldale</t>
        </is>
      </c>
      <c r="R327" s="21" t="inlineStr">
        <is>
          <t>WA</t>
        </is>
      </c>
      <c r="S327" s="21" t="inlineStr">
        <is>
          <t>98554</t>
        </is>
      </c>
      <c r="T327" s="28" t="n">
        <v>45992</v>
      </c>
      <c r="U327" s="21" t="n">
        <v>2026</v>
      </c>
      <c r="V327" s="21" t="inlineStr"/>
    </row>
    <row r="328">
      <c r="A328" s="17" t="inlineStr">
        <is>
          <t>WL-01323</t>
        </is>
      </c>
      <c r="B328" s="17" t="n">
        <v>323</v>
      </c>
      <c r="C328" s="17" t="inlineStr">
        <is>
          <t>Alvarado</t>
        </is>
      </c>
      <c r="D328" s="17" t="inlineStr">
        <is>
          <t>Melanie</t>
        </is>
      </c>
      <c r="E328" s="17" t="inlineStr">
        <is>
          <t>INDIVIDUAL</t>
        </is>
      </c>
      <c r="F328" s="17" t="inlineStr"/>
      <c r="G328" s="27" t="n">
        <v>44899</v>
      </c>
      <c r="H328" s="17" t="inlineStr">
        <is>
          <t>ACTIVE_WAITLIST</t>
        </is>
      </c>
      <c r="I328" s="17" t="inlineStr">
        <is>
          <t>MURRE LINE</t>
        </is>
      </c>
      <c r="J328" s="17" t="inlineStr">
        <is>
          <t>TRAWLER</t>
        </is>
      </c>
      <c r="K328" s="17" t="n">
        <v>57.4</v>
      </c>
      <c r="L328" s="17" t="n">
        <v>16.7</v>
      </c>
      <c r="M328" s="17" t="inlineStr">
        <is>
          <t>COVERED_ONLY</t>
        </is>
      </c>
      <c r="N328" s="17" t="n">
        <v>36</v>
      </c>
      <c r="O328" s="17" t="inlineStr">
        <is>
          <t>(253) 555-3333</t>
        </is>
      </c>
      <c r="P328" s="17" t="inlineStr">
        <is>
          <t>melanie.alvarado@pugetpost.com</t>
        </is>
      </c>
      <c r="Q328" s="17" t="inlineStr">
        <is>
          <t>Tacoma</t>
        </is>
      </c>
      <c r="R328" s="17" t="inlineStr">
        <is>
          <t>WA</t>
        </is>
      </c>
      <c r="S328" s="17" t="inlineStr">
        <is>
          <t>98402</t>
        </is>
      </c>
      <c r="T328" s="27" t="n">
        <v>45999</v>
      </c>
      <c r="U328" s="17" t="n">
        <v>2026</v>
      </c>
      <c r="V328" s="17" t="inlineStr"/>
    </row>
    <row r="329">
      <c r="A329" s="21" t="inlineStr">
        <is>
          <t>WL-01324</t>
        </is>
      </c>
      <c r="B329" s="21" t="n">
        <v>324</v>
      </c>
      <c r="C329" s="21" t="inlineStr">
        <is>
          <t>Baker</t>
        </is>
      </c>
      <c r="D329" s="21" t="inlineStr">
        <is>
          <t>Bradley</t>
        </is>
      </c>
      <c r="E329" s="21" t="inlineStr">
        <is>
          <t>INDIVIDUAL</t>
        </is>
      </c>
      <c r="F329" s="21" t="inlineStr"/>
      <c r="G329" s="28" t="n">
        <v>44900</v>
      </c>
      <c r="H329" s="21" t="inlineStr">
        <is>
          <t>ACTIVE_WAITLIST</t>
        </is>
      </c>
      <c r="I329" s="21" t="inlineStr">
        <is>
          <t>PINTAIL QUEEN</t>
        </is>
      </c>
      <c r="J329" s="21" t="inlineStr">
        <is>
          <t>SAIL_MULTI</t>
        </is>
      </c>
      <c r="K329" s="21" t="n">
        <v>46.9</v>
      </c>
      <c r="L329" s="21" t="n">
        <v>16.2</v>
      </c>
      <c r="M329" s="21" t="inlineStr">
        <is>
          <t>Ledgport</t>
        </is>
      </c>
      <c r="N329" s="21" t="n">
        <v>36</v>
      </c>
      <c r="O329" s="21" t="inlineStr">
        <is>
          <t>(360) 555-0109</t>
        </is>
      </c>
      <c r="P329" s="21" t="inlineStr">
        <is>
          <t>bradley_baker@pugetpost.com</t>
        </is>
      </c>
      <c r="Q329" s="21" t="inlineStr">
        <is>
          <t>Bellingham</t>
        </is>
      </c>
      <c r="R329" s="21" t="inlineStr">
        <is>
          <t>WA</t>
        </is>
      </c>
      <c r="S329" s="21" t="inlineStr">
        <is>
          <t>98225</t>
        </is>
      </c>
      <c r="T329" s="28" t="n">
        <v>46016</v>
      </c>
      <c r="U329" s="21" t="n">
        <v>2026</v>
      </c>
      <c r="V329" s="21" t="inlineStr"/>
    </row>
    <row r="330">
      <c r="A330" s="17" t="inlineStr">
        <is>
          <t>WL-01325</t>
        </is>
      </c>
      <c r="B330" s="17" t="n">
        <v>325</v>
      </c>
      <c r="C330" s="17" t="inlineStr">
        <is>
          <t>Phillips</t>
        </is>
      </c>
      <c r="D330" s="17" t="inlineStr">
        <is>
          <t>Amy</t>
        </is>
      </c>
      <c r="E330" s="17" t="inlineStr">
        <is>
          <t>INDIVIDUAL</t>
        </is>
      </c>
      <c r="F330" s="17" t="inlineStr"/>
      <c r="G330" s="27" t="n">
        <v>44900</v>
      </c>
      <c r="H330" s="17" t="inlineStr">
        <is>
          <t>ACTIVE_WAITLIST</t>
        </is>
      </c>
      <c r="I330" s="17" t="inlineStr">
        <is>
          <t>SEAL WAKE</t>
        </is>
      </c>
      <c r="J330" s="17" t="inlineStr">
        <is>
          <t>POWER_INBOARD</t>
        </is>
      </c>
      <c r="K330" s="17" t="n">
        <v>31.2</v>
      </c>
      <c r="L330" s="17" t="n">
        <v>10.2</v>
      </c>
      <c r="M330" s="17" t="inlineStr">
        <is>
          <t>COVERED_ONLY</t>
        </is>
      </c>
      <c r="N330" s="17" t="n">
        <v>28</v>
      </c>
      <c r="O330" s="17" t="inlineStr">
        <is>
          <t>(360) 555-0730</t>
        </is>
      </c>
      <c r="P330" s="17" t="inlineStr">
        <is>
          <t>amy.phillips@salishnet.net</t>
        </is>
      </c>
      <c r="Q330" s="17" t="inlineStr">
        <is>
          <t>Chaldale</t>
        </is>
      </c>
      <c r="R330" s="17" t="inlineStr">
        <is>
          <t>WA</t>
        </is>
      </c>
      <c r="S330" s="17" t="inlineStr">
        <is>
          <t>98554</t>
        </is>
      </c>
      <c r="T330" s="27" t="n">
        <v>46006</v>
      </c>
      <c r="U330" s="17" t="n">
        <v>2026</v>
      </c>
      <c r="V330" s="17" t="inlineStr"/>
    </row>
    <row r="331">
      <c r="A331" s="21" t="inlineStr">
        <is>
          <t>WL-01326</t>
        </is>
      </c>
      <c r="B331" s="21" t="n">
        <v>326</v>
      </c>
      <c r="C331" s="21" t="inlineStr">
        <is>
          <t>Smith</t>
        </is>
      </c>
      <c r="D331" s="21" t="inlineStr">
        <is>
          <t>Kristin</t>
        </is>
      </c>
      <c r="E331" s="21" t="inlineStr">
        <is>
          <t>PARTNERSHIP</t>
        </is>
      </c>
      <c r="F331" s="21" t="inlineStr">
        <is>
          <t>Smith Holdings LLC</t>
        </is>
      </c>
      <c r="G331" s="28" t="n">
        <v>44900</v>
      </c>
      <c r="H331" s="21" t="inlineStr">
        <is>
          <t>ACTIVE_WAITLIST</t>
        </is>
      </c>
      <c r="I331" s="21" t="inlineStr">
        <is>
          <t>DRIFT RUNNER</t>
        </is>
      </c>
      <c r="J331" s="21" t="inlineStr">
        <is>
          <t>CRUISER</t>
        </is>
      </c>
      <c r="K331" s="21" t="n">
        <v>33.2</v>
      </c>
      <c r="L331" s="21" t="n">
        <v>11</v>
      </c>
      <c r="M331" s="21" t="inlineStr">
        <is>
          <t>COVERED_ONLY</t>
        </is>
      </c>
      <c r="N331" s="21" t="n">
        <v>32</v>
      </c>
      <c r="O331" s="21" t="inlineStr">
        <is>
          <t>(206) 555-1355</t>
        </is>
      </c>
      <c r="P331" s="21" t="inlineStr">
        <is>
          <t>kristin.smith@outlook.example.com</t>
        </is>
      </c>
      <c r="Q331" s="21" t="inlineStr">
        <is>
          <t>Seattle</t>
        </is>
      </c>
      <c r="R331" s="21" t="inlineStr">
        <is>
          <t>WA</t>
        </is>
      </c>
      <c r="S331" s="21" t="inlineStr">
        <is>
          <t>98101</t>
        </is>
      </c>
      <c r="T331" s="28" t="n">
        <v>46003</v>
      </c>
      <c r="U331" s="21" t="n">
        <v>2026</v>
      </c>
      <c r="V331" s="21" t="inlineStr"/>
    </row>
    <row r="332">
      <c r="A332" s="17" t="inlineStr">
        <is>
          <t>WL-01327</t>
        </is>
      </c>
      <c r="B332" s="17" t="n">
        <v>327</v>
      </c>
      <c r="C332" s="17" t="inlineStr">
        <is>
          <t>Henson</t>
        </is>
      </c>
      <c r="D332" s="17" t="inlineStr">
        <is>
          <t>Amanda</t>
        </is>
      </c>
      <c r="E332" s="17" t="inlineStr">
        <is>
          <t>INDIVIDUAL</t>
        </is>
      </c>
      <c r="F332" s="17" t="inlineStr"/>
      <c r="G332" s="27" t="n">
        <v>44901</v>
      </c>
      <c r="H332" s="17" t="inlineStr">
        <is>
          <t>ACTIVE_WAITLIST</t>
        </is>
      </c>
      <c r="I332" s="17" t="inlineStr">
        <is>
          <t>MURRE BAY</t>
        </is>
      </c>
      <c r="J332" s="17" t="inlineStr">
        <is>
          <t>SAIL_MULTI</t>
        </is>
      </c>
      <c r="K332" s="17" t="n">
        <v>28.7</v>
      </c>
      <c r="L332" s="17" t="n">
        <v>9.6</v>
      </c>
      <c r="M332" s="17" t="inlineStr">
        <is>
          <t>COVERED_ONLY</t>
        </is>
      </c>
      <c r="N332" s="17" t="n">
        <v>50</v>
      </c>
      <c r="O332" s="17" t="inlineStr">
        <is>
          <t>(360) 555-4769</t>
        </is>
      </c>
      <c r="P332" s="17" t="inlineStr">
        <is>
          <t>amandahenson@quillayute.org</t>
        </is>
      </c>
      <c r="Q332" s="17" t="inlineStr">
        <is>
          <t>Bellingham</t>
        </is>
      </c>
      <c r="R332" s="17" t="inlineStr">
        <is>
          <t>WA</t>
        </is>
      </c>
      <c r="S332" s="17" t="inlineStr">
        <is>
          <t>98225</t>
        </is>
      </c>
      <c r="T332" s="27" t="n">
        <v>46007</v>
      </c>
      <c r="U332" s="17" t="n">
        <v>2026</v>
      </c>
      <c r="V332" s="17" t="inlineStr"/>
    </row>
    <row r="333">
      <c r="A333" s="21" t="inlineStr">
        <is>
          <t>WL-01328</t>
        </is>
      </c>
      <c r="B333" s="21" t="n">
        <v>328</v>
      </c>
      <c r="C333" s="21" t="inlineStr">
        <is>
          <t>Solis</t>
        </is>
      </c>
      <c r="D333" s="21" t="inlineStr">
        <is>
          <t>Charles</t>
        </is>
      </c>
      <c r="E333" s="21" t="inlineStr">
        <is>
          <t>COMMERCIAL</t>
        </is>
      </c>
      <c r="F333" s="21" t="inlineStr">
        <is>
          <t>Solis Charters Inc</t>
        </is>
      </c>
      <c r="G333" s="28" t="n">
        <v>44902</v>
      </c>
      <c r="H333" s="21" t="inlineStr">
        <is>
          <t>RETAINER</t>
        </is>
      </c>
      <c r="I333" s="21" t="inlineStr">
        <is>
          <t>MURRE WAKE</t>
        </is>
      </c>
      <c r="J333" s="21" t="inlineStr">
        <is>
          <t>SPORTFISH</t>
        </is>
      </c>
      <c r="K333" s="21" t="n">
        <v>52</v>
      </c>
      <c r="L333" s="21" t="n">
        <v>15.3</v>
      </c>
      <c r="M333" s="21" t="inlineStr">
        <is>
          <t>ANY</t>
        </is>
      </c>
      <c r="N333" s="21" t="n">
        <v>24</v>
      </c>
      <c r="O333" s="21" t="inlineStr">
        <is>
          <t>(360) 555-7441</t>
        </is>
      </c>
      <c r="P333" s="21" t="inlineStr">
        <is>
          <t>charlessolis@outlook.example.com</t>
        </is>
      </c>
      <c r="Q333" s="21" t="inlineStr">
        <is>
          <t>Bremerton</t>
        </is>
      </c>
      <c r="R333" s="21" t="inlineStr">
        <is>
          <t>WA</t>
        </is>
      </c>
      <c r="S333" s="21" t="inlineStr">
        <is>
          <t>98337</t>
        </is>
      </c>
      <c r="T333" s="28" t="n">
        <v>45995</v>
      </c>
      <c r="U333" s="21" t="n">
        <v>2026</v>
      </c>
      <c r="V333" s="21" t="inlineStr"/>
    </row>
    <row r="334">
      <c r="A334" s="17" t="inlineStr">
        <is>
          <t>WL-01329</t>
        </is>
      </c>
      <c r="B334" s="17" t="n">
        <v>329</v>
      </c>
      <c r="C334" s="17" t="inlineStr">
        <is>
          <t>Washington</t>
        </is>
      </c>
      <c r="D334" s="17" t="inlineStr">
        <is>
          <t>Daniel</t>
        </is>
      </c>
      <c r="E334" s="17" t="inlineStr">
        <is>
          <t>INDIVIDUAL</t>
        </is>
      </c>
      <c r="F334" s="17" t="inlineStr"/>
      <c r="G334" s="27" t="n">
        <v>44902</v>
      </c>
      <c r="H334" s="17" t="inlineStr">
        <is>
          <t>ACTIVE_WAITLIST</t>
        </is>
      </c>
      <c r="I334" s="17" t="inlineStr">
        <is>
          <t>PETREL LIGHT</t>
        </is>
      </c>
      <c r="J334" s="17" t="inlineStr">
        <is>
          <t>CRUISER</t>
        </is>
      </c>
      <c r="K334" s="17" t="n">
        <v>40.4</v>
      </c>
      <c r="L334" s="17" t="n">
        <v>12.7</v>
      </c>
      <c r="M334" s="17" t="inlineStr">
        <is>
          <t>ANY</t>
        </is>
      </c>
      <c r="N334" s="17" t="n">
        <v>32</v>
      </c>
      <c r="O334" s="17" t="inlineStr">
        <is>
          <t>(253) 555-8033</t>
        </is>
      </c>
      <c r="P334" s="17" t="inlineStr">
        <is>
          <t>daniel_washington@quillayute.org</t>
        </is>
      </c>
      <c r="Q334" s="17" t="inlineStr">
        <is>
          <t>Tacoma</t>
        </is>
      </c>
      <c r="R334" s="17" t="inlineStr">
        <is>
          <t>WA</t>
        </is>
      </c>
      <c r="S334" s="17" t="inlineStr">
        <is>
          <t>98402</t>
        </is>
      </c>
      <c r="T334" s="27" t="n">
        <v>46017</v>
      </c>
      <c r="U334" s="17" t="n">
        <v>2026</v>
      </c>
      <c r="V334" s="17" t="inlineStr"/>
    </row>
    <row r="335">
      <c r="A335" s="21" t="inlineStr">
        <is>
          <t>WL-01330</t>
        </is>
      </c>
      <c r="B335" s="21" t="n">
        <v>330</v>
      </c>
      <c r="C335" s="21" t="inlineStr">
        <is>
          <t>Flynn</t>
        </is>
      </c>
      <c r="D335" s="21" t="inlineStr">
        <is>
          <t>Mark</t>
        </is>
      </c>
      <c r="E335" s="21" t="inlineStr">
        <is>
          <t>INDIVIDUAL</t>
        </is>
      </c>
      <c r="F335" s="21" t="inlineStr"/>
      <c r="G335" s="28" t="n">
        <v>44902</v>
      </c>
      <c r="H335" s="21" t="inlineStr">
        <is>
          <t>ACTIVE_WAITLIST</t>
        </is>
      </c>
      <c r="I335" s="21" t="inlineStr">
        <is>
          <t>GRAY CREST</t>
        </is>
      </c>
      <c r="J335" s="21" t="inlineStr">
        <is>
          <t>SAIL_MULTI</t>
        </is>
      </c>
      <c r="K335" s="21" t="n">
        <v>18.3</v>
      </c>
      <c r="L335" s="21" t="n">
        <v>6.4</v>
      </c>
      <c r="M335" s="21" t="inlineStr">
        <is>
          <t>ANY</t>
        </is>
      </c>
      <c r="N335" s="21" t="n">
        <v>36</v>
      </c>
      <c r="O335" s="21" t="inlineStr">
        <is>
          <t>(360) 555-0516</t>
        </is>
      </c>
      <c r="P335" s="21" t="inlineStr">
        <is>
          <t>mark_flynn@salishnet.net</t>
        </is>
      </c>
      <c r="Q335" s="21" t="inlineStr">
        <is>
          <t>Bremerton</t>
        </is>
      </c>
      <c r="R335" s="21" t="inlineStr">
        <is>
          <t>WA</t>
        </is>
      </c>
      <c r="S335" s="21" t="inlineStr">
        <is>
          <t>98337</t>
        </is>
      </c>
      <c r="T335" s="28" t="n">
        <v>46008</v>
      </c>
      <c r="U335" s="21" t="n">
        <v>2026</v>
      </c>
      <c r="V335" s="21" t="inlineStr"/>
    </row>
    <row r="336">
      <c r="A336" s="17" t="inlineStr">
        <is>
          <t>WL-01331</t>
        </is>
      </c>
      <c r="B336" s="17" t="n">
        <v>331</v>
      </c>
      <c r="C336" s="17" t="inlineStr">
        <is>
          <t>Benson</t>
        </is>
      </c>
      <c r="D336" s="17" t="inlineStr">
        <is>
          <t>Richard</t>
        </is>
      </c>
      <c r="E336" s="17" t="inlineStr">
        <is>
          <t>INDIVIDUAL</t>
        </is>
      </c>
      <c r="F336" s="17" t="inlineStr"/>
      <c r="G336" s="27" t="n">
        <v>44903</v>
      </c>
      <c r="H336" s="17" t="inlineStr">
        <is>
          <t>RETAINER</t>
        </is>
      </c>
      <c r="I336" s="17" t="inlineStr">
        <is>
          <t>OTTER CREST</t>
        </is>
      </c>
      <c r="J336" s="17" t="inlineStr">
        <is>
          <t>HOUSEBOAT</t>
        </is>
      </c>
      <c r="K336" s="17" t="n">
        <v>29.6</v>
      </c>
      <c r="L336" s="17" t="n">
        <v>9.9</v>
      </c>
      <c r="M336" s="17" t="inlineStr">
        <is>
          <t>COVERED_ONLY</t>
        </is>
      </c>
      <c r="N336" s="17" t="n">
        <v>40</v>
      </c>
      <c r="O336" s="17" t="inlineStr">
        <is>
          <t>(541) 555-1433</t>
        </is>
      </c>
      <c r="P336" s="17" t="inlineStr">
        <is>
          <t>richard_benson@quillayute.org</t>
        </is>
      </c>
      <c r="Q336" s="17" t="inlineStr">
        <is>
          <t>Newport</t>
        </is>
      </c>
      <c r="R336" s="17" t="inlineStr">
        <is>
          <t>OR</t>
        </is>
      </c>
      <c r="S336" s="17" t="inlineStr">
        <is>
          <t>97365</t>
        </is>
      </c>
      <c r="T336" s="27" t="n">
        <v>45999</v>
      </c>
      <c r="U336" s="17" t="n">
        <v>2026</v>
      </c>
      <c r="V336" s="17" t="inlineStr"/>
    </row>
    <row r="337">
      <c r="A337" s="21" t="inlineStr">
        <is>
          <t>WL-01332</t>
        </is>
      </c>
      <c r="B337" s="21" t="n">
        <v>332</v>
      </c>
      <c r="C337" s="21" t="inlineStr">
        <is>
          <t>Ferguson</t>
        </is>
      </c>
      <c r="D337" s="21" t="inlineStr">
        <is>
          <t>Stacey</t>
        </is>
      </c>
      <c r="E337" s="21" t="inlineStr">
        <is>
          <t>NONPROFIT</t>
        </is>
      </c>
      <c r="F337" s="21" t="inlineStr">
        <is>
          <t>Ferguson Marine LLC</t>
        </is>
      </c>
      <c r="G337" s="28" t="n">
        <v>44903</v>
      </c>
      <c r="H337" s="21" t="inlineStr">
        <is>
          <t>SUSPENDED</t>
        </is>
      </c>
      <c r="I337" s="21" t="inlineStr">
        <is>
          <t>GRAY STAR</t>
        </is>
      </c>
      <c r="J337" s="21" t="inlineStr">
        <is>
          <t>CRUISER</t>
        </is>
      </c>
      <c r="K337" s="21" t="n">
        <v>54.4</v>
      </c>
      <c r="L337" s="21" t="n">
        <v>16.2</v>
      </c>
      <c r="M337" s="21" t="inlineStr">
        <is>
          <t>Gullwing</t>
        </is>
      </c>
      <c r="N337" s="21" t="n">
        <v>50</v>
      </c>
      <c r="O337" s="21" t="inlineStr">
        <is>
          <t>(206) 555-0533</t>
        </is>
      </c>
      <c r="P337" s="21" t="inlineStr">
        <is>
          <t>stacey.ferguson@salishnet.net</t>
        </is>
      </c>
      <c r="Q337" s="21" t="inlineStr">
        <is>
          <t>Seattle</t>
        </is>
      </c>
      <c r="R337" s="21" t="inlineStr">
        <is>
          <t>WA</t>
        </is>
      </c>
      <c r="S337" s="21" t="inlineStr">
        <is>
          <t>98101</t>
        </is>
      </c>
      <c r="T337" s="28" t="n">
        <v>45999</v>
      </c>
      <c r="U337" s="21" t="n">
        <v>2026</v>
      </c>
      <c r="V337" s="21" t="inlineStr"/>
    </row>
    <row r="338">
      <c r="A338" s="17" t="inlineStr">
        <is>
          <t>WL-01333</t>
        </is>
      </c>
      <c r="B338" s="17" t="n">
        <v>333</v>
      </c>
      <c r="C338" s="17" t="inlineStr">
        <is>
          <t>Hayden</t>
        </is>
      </c>
      <c r="D338" s="17" t="inlineStr">
        <is>
          <t>Andrew</t>
        </is>
      </c>
      <c r="E338" s="17" t="inlineStr">
        <is>
          <t>INDIVIDUAL</t>
        </is>
      </c>
      <c r="F338" s="17" t="inlineStr"/>
      <c r="G338" s="27" t="n">
        <v>44904</v>
      </c>
      <c r="H338" s="17" t="inlineStr">
        <is>
          <t>RETAINER</t>
        </is>
      </c>
      <c r="I338" s="17" t="inlineStr">
        <is>
          <t>FOUL MIST</t>
        </is>
      </c>
      <c r="J338" s="17" t="inlineStr">
        <is>
          <t>SAIL_MONO</t>
        </is>
      </c>
      <c r="K338" s="17" t="n">
        <v>30.6</v>
      </c>
      <c r="L338" s="17" t="n">
        <v>10.1</v>
      </c>
      <c r="M338" s="17" t="inlineStr">
        <is>
          <t>Vessbank</t>
        </is>
      </c>
      <c r="N338" s="17" t="n">
        <v>28</v>
      </c>
      <c r="O338" s="17" t="inlineStr">
        <is>
          <t>(206) 555-2724</t>
        </is>
      </c>
      <c r="P338" s="17" t="inlineStr">
        <is>
          <t>andrewhayden@pugetpost.com</t>
        </is>
      </c>
      <c r="Q338" s="17" t="inlineStr">
        <is>
          <t>Seattle</t>
        </is>
      </c>
      <c r="R338" s="17" t="inlineStr">
        <is>
          <t>WA</t>
        </is>
      </c>
      <c r="S338" s="17" t="inlineStr">
        <is>
          <t>98101</t>
        </is>
      </c>
      <c r="T338" s="27" t="n">
        <v>46007</v>
      </c>
      <c r="U338" s="17" t="n">
        <v>2026</v>
      </c>
      <c r="V338" s="17" t="inlineStr"/>
    </row>
    <row r="339">
      <c r="A339" s="21" t="inlineStr">
        <is>
          <t>WL-01334</t>
        </is>
      </c>
      <c r="B339" s="21" t="n">
        <v>334</v>
      </c>
      <c r="C339" s="21" t="inlineStr">
        <is>
          <t>Jones</t>
        </is>
      </c>
      <c r="D339" s="21" t="inlineStr">
        <is>
          <t>Tammy</t>
        </is>
      </c>
      <c r="E339" s="21" t="inlineStr">
        <is>
          <t>JOINT</t>
        </is>
      </c>
      <c r="F339" s="21" t="inlineStr"/>
      <c r="G339" s="28" t="n">
        <v>44906</v>
      </c>
      <c r="H339" s="21" t="inlineStr">
        <is>
          <t>ACTIVE_WAITLIST</t>
        </is>
      </c>
      <c r="I339" s="21" t="inlineStr">
        <is>
          <t>BRANT MIST</t>
        </is>
      </c>
      <c r="J339" s="21" t="inlineStr">
        <is>
          <t>SAIL_MULTI</t>
        </is>
      </c>
      <c r="K339" s="21" t="n">
        <v>31.5</v>
      </c>
      <c r="L339" s="21" t="n">
        <v>10.7</v>
      </c>
      <c r="M339" s="21" t="inlineStr">
        <is>
          <t>OPEN_ONLY</t>
        </is>
      </c>
      <c r="N339" s="21" t="n">
        <v>40</v>
      </c>
      <c r="O339" s="21" t="inlineStr">
        <is>
          <t>(541) 555-3810</t>
        </is>
      </c>
      <c r="P339" s="21" t="inlineStr">
        <is>
          <t>tammy.jones@pugetpost.com</t>
        </is>
      </c>
      <c r="Q339" s="21" t="inlineStr">
        <is>
          <t>Coos Bay</t>
        </is>
      </c>
      <c r="R339" s="21" t="inlineStr">
        <is>
          <t>OR</t>
        </is>
      </c>
      <c r="S339" s="21" t="inlineStr">
        <is>
          <t>97420</t>
        </is>
      </c>
      <c r="T339" s="28" t="n">
        <v>46011</v>
      </c>
      <c r="U339" s="21" t="n">
        <v>2026</v>
      </c>
      <c r="V339" s="21" t="inlineStr"/>
    </row>
    <row r="340">
      <c r="A340" s="17" t="inlineStr">
        <is>
          <t>WL-01335</t>
        </is>
      </c>
      <c r="B340" s="17" t="n">
        <v>335</v>
      </c>
      <c r="C340" s="17" t="inlineStr">
        <is>
          <t>Smith</t>
        </is>
      </c>
      <c r="D340" s="17" t="inlineStr">
        <is>
          <t>Eric</t>
        </is>
      </c>
      <c r="E340" s="17" t="inlineStr">
        <is>
          <t>CORPORATION</t>
        </is>
      </c>
      <c r="F340" s="17" t="inlineStr">
        <is>
          <t>Smith Charters Inc</t>
        </is>
      </c>
      <c r="G340" s="27" t="n">
        <v>44906</v>
      </c>
      <c r="H340" s="17" t="inlineStr">
        <is>
          <t>ACTIVE_WAITLIST</t>
        </is>
      </c>
      <c r="I340" s="17" t="inlineStr">
        <is>
          <t>PETREL WEATHER</t>
        </is>
      </c>
      <c r="J340" s="17" t="inlineStr">
        <is>
          <t>POWER_STERNDRIVE</t>
        </is>
      </c>
      <c r="K340" s="17" t="n">
        <v>29.5</v>
      </c>
      <c r="L340" s="17" t="n">
        <v>10.1</v>
      </c>
      <c r="M340" s="17" t="inlineStr">
        <is>
          <t>OPEN_ONLY</t>
        </is>
      </c>
      <c r="N340" s="17" t="n">
        <v>32</v>
      </c>
      <c r="O340" s="17" t="inlineStr">
        <is>
          <t>(206) 555-0932</t>
        </is>
      </c>
      <c r="P340" s="17" t="inlineStr">
        <is>
          <t>ericsmith@pugetpost.com</t>
        </is>
      </c>
      <c r="Q340" s="17" t="inlineStr">
        <is>
          <t>Seattle</t>
        </is>
      </c>
      <c r="R340" s="17" t="inlineStr">
        <is>
          <t>WA</t>
        </is>
      </c>
      <c r="S340" s="17" t="inlineStr">
        <is>
          <t>98101</t>
        </is>
      </c>
      <c r="T340" s="27" t="n">
        <v>45996</v>
      </c>
      <c r="U340" s="17" t="n">
        <v>2026</v>
      </c>
      <c r="V340" s="17" t="inlineStr"/>
    </row>
    <row r="341">
      <c r="A341" s="21" t="inlineStr">
        <is>
          <t>WL-01336</t>
        </is>
      </c>
      <c r="B341" s="21" t="n">
        <v>336</v>
      </c>
      <c r="C341" s="21" t="inlineStr">
        <is>
          <t>Davis</t>
        </is>
      </c>
      <c r="D341" s="21" t="inlineStr">
        <is>
          <t>Rebecca</t>
        </is>
      </c>
      <c r="E341" s="21" t="inlineStr">
        <is>
          <t>INDIVIDUAL</t>
        </is>
      </c>
      <c r="F341" s="21" t="inlineStr"/>
      <c r="G341" s="28" t="n">
        <v>44907</v>
      </c>
      <c r="H341" s="21" t="inlineStr">
        <is>
          <t>ACTIVE_WAITLIST</t>
        </is>
      </c>
      <c r="I341" s="21" t="inlineStr">
        <is>
          <t>SCOTER MOON</t>
        </is>
      </c>
      <c r="J341" s="21" t="inlineStr">
        <is>
          <t>SAIL_MONO</t>
        </is>
      </c>
      <c r="K341" s="21" t="n">
        <v>46.7</v>
      </c>
      <c r="L341" s="21" t="n">
        <v>16.8</v>
      </c>
      <c r="M341" s="21" t="inlineStr">
        <is>
          <t>ANY</t>
        </is>
      </c>
      <c r="N341" s="21" t="n">
        <v>28</v>
      </c>
      <c r="O341" s="21" t="inlineStr">
        <is>
          <t>(360) 555-1714</t>
        </is>
      </c>
      <c r="P341" s="21" t="inlineStr">
        <is>
          <t>rebecca.davis@quillayute.org</t>
        </is>
      </c>
      <c r="Q341" s="21" t="inlineStr">
        <is>
          <t>Bellingham</t>
        </is>
      </c>
      <c r="R341" s="21" t="inlineStr">
        <is>
          <t>WA</t>
        </is>
      </c>
      <c r="S341" s="21" t="inlineStr">
        <is>
          <t>98225</t>
        </is>
      </c>
      <c r="T341" s="28" t="n">
        <v>46013</v>
      </c>
      <c r="U341" s="21" t="n">
        <v>2026</v>
      </c>
      <c r="V341" s="21" t="inlineStr"/>
    </row>
    <row r="342">
      <c r="A342" s="17" t="inlineStr">
        <is>
          <t>WL-01337</t>
        </is>
      </c>
      <c r="B342" s="17" t="n">
        <v>337</v>
      </c>
      <c r="C342" s="17" t="inlineStr">
        <is>
          <t>Wright</t>
        </is>
      </c>
      <c r="D342" s="17" t="inlineStr">
        <is>
          <t>Anna</t>
        </is>
      </c>
      <c r="E342" s="17" t="inlineStr">
        <is>
          <t>JOINT</t>
        </is>
      </c>
      <c r="F342" s="17" t="inlineStr"/>
      <c r="G342" s="27" t="n">
        <v>44907</v>
      </c>
      <c r="H342" s="17" t="inlineStr">
        <is>
          <t>ACTIVE_WAITLIST</t>
        </is>
      </c>
      <c r="I342" s="17" t="inlineStr">
        <is>
          <t>WIDGEON LIGHT</t>
        </is>
      </c>
      <c r="J342" s="17" t="inlineStr">
        <is>
          <t>POWER_INBOARD</t>
        </is>
      </c>
      <c r="K342" s="17" t="n">
        <v>26.3</v>
      </c>
      <c r="L342" s="17" t="n">
        <v>9.4</v>
      </c>
      <c r="M342" s="17" t="inlineStr">
        <is>
          <t>COVERED_ONLY</t>
        </is>
      </c>
      <c r="N342" s="17" t="n">
        <v>40</v>
      </c>
      <c r="O342" s="17" t="inlineStr">
        <is>
          <t>(425) 555-0321</t>
        </is>
      </c>
      <c r="P342" s="17" t="inlineStr">
        <is>
          <t>annawright@quillayute.org</t>
        </is>
      </c>
      <c r="Q342" s="17" t="inlineStr">
        <is>
          <t>Everett</t>
        </is>
      </c>
      <c r="R342" s="17" t="inlineStr">
        <is>
          <t>WA</t>
        </is>
      </c>
      <c r="S342" s="17" t="inlineStr">
        <is>
          <t>98201</t>
        </is>
      </c>
      <c r="T342" s="27" t="n">
        <v>46019</v>
      </c>
      <c r="U342" s="17" t="n">
        <v>2026</v>
      </c>
      <c r="V342" s="17" t="inlineStr"/>
    </row>
    <row r="343">
      <c r="A343" s="21" t="inlineStr">
        <is>
          <t>WL-01338</t>
        </is>
      </c>
      <c r="B343" s="21" t="n">
        <v>338</v>
      </c>
      <c r="C343" s="21" t="inlineStr">
        <is>
          <t>Simpson</t>
        </is>
      </c>
      <c r="D343" s="21" t="inlineStr">
        <is>
          <t>Philip</t>
        </is>
      </c>
      <c r="E343" s="21" t="inlineStr">
        <is>
          <t>NONPROFIT</t>
        </is>
      </c>
      <c r="F343" s="21" t="inlineStr">
        <is>
          <t>Simpson Marine LLC</t>
        </is>
      </c>
      <c r="G343" s="28" t="n">
        <v>44907</v>
      </c>
      <c r="H343" s="21" t="inlineStr">
        <is>
          <t>ACTIVE_WAITLIST</t>
        </is>
      </c>
      <c r="I343" s="21" t="inlineStr">
        <is>
          <t>MURRE STAR</t>
        </is>
      </c>
      <c r="J343" s="21" t="inlineStr">
        <is>
          <t>POWER_INBOARD</t>
        </is>
      </c>
      <c r="K343" s="21" t="n">
        <v>35.7</v>
      </c>
      <c r="L343" s="21" t="n">
        <v>10.1</v>
      </c>
      <c r="M343" s="21" t="inlineStr">
        <is>
          <t>Eastwey</t>
        </is>
      </c>
      <c r="N343" s="21" t="n">
        <v>28</v>
      </c>
      <c r="O343" s="21" t="inlineStr">
        <is>
          <t>(541) 555-5728</t>
        </is>
      </c>
      <c r="P343" s="21" t="inlineStr">
        <is>
          <t>philip.simpson@quillayute.org</t>
        </is>
      </c>
      <c r="Q343" s="21" t="inlineStr">
        <is>
          <t>Coos Bay</t>
        </is>
      </c>
      <c r="R343" s="21" t="inlineStr">
        <is>
          <t>OR</t>
        </is>
      </c>
      <c r="S343" s="21" t="inlineStr">
        <is>
          <t>97420</t>
        </is>
      </c>
      <c r="T343" s="28" t="n">
        <v>46012</v>
      </c>
      <c r="U343" s="21" t="n">
        <v>2026</v>
      </c>
      <c r="V343" s="21" t="inlineStr"/>
    </row>
    <row r="344">
      <c r="A344" s="17" t="inlineStr">
        <is>
          <t>WL-01339</t>
        </is>
      </c>
      <c r="B344" s="17" t="n">
        <v>339</v>
      </c>
      <c r="C344" s="17" t="inlineStr">
        <is>
          <t>Houston</t>
        </is>
      </c>
      <c r="D344" s="17" t="inlineStr">
        <is>
          <t>Robert</t>
        </is>
      </c>
      <c r="E344" s="17" t="inlineStr">
        <is>
          <t>JOINT</t>
        </is>
      </c>
      <c r="F344" s="17" t="inlineStr"/>
      <c r="G344" s="27" t="n">
        <v>44908</v>
      </c>
      <c r="H344" s="17" t="inlineStr">
        <is>
          <t>ACTIVE_WAITLIST</t>
        </is>
      </c>
      <c r="I344" s="17" t="inlineStr">
        <is>
          <t>GRAY GLIDE</t>
        </is>
      </c>
      <c r="J344" s="17" t="inlineStr">
        <is>
          <t>POWER_STERNDRIVE</t>
        </is>
      </c>
      <c r="K344" s="17" t="n">
        <v>30.5</v>
      </c>
      <c r="L344" s="17" t="n">
        <v>10.6</v>
      </c>
      <c r="M344" s="17" t="inlineStr">
        <is>
          <t>Ledgport</t>
        </is>
      </c>
      <c r="N344" s="17" t="n">
        <v>40</v>
      </c>
      <c r="O344" s="17" t="inlineStr">
        <is>
          <t>(206) 555-0869</t>
        </is>
      </c>
      <c r="P344" s="17" t="inlineStr">
        <is>
          <t>robert.houston@outlook.example.com</t>
        </is>
      </c>
      <c r="Q344" s="17" t="inlineStr">
        <is>
          <t>Seattle</t>
        </is>
      </c>
      <c r="R344" s="17" t="inlineStr">
        <is>
          <t>WA</t>
        </is>
      </c>
      <c r="S344" s="17" t="inlineStr">
        <is>
          <t>98101</t>
        </is>
      </c>
      <c r="T344" s="27" t="n">
        <v>46001</v>
      </c>
      <c r="U344" s="17" t="n">
        <v>2026</v>
      </c>
      <c r="V344" s="17" t="inlineStr"/>
    </row>
    <row r="345">
      <c r="A345" s="21" t="inlineStr">
        <is>
          <t>WL-01340</t>
        </is>
      </c>
      <c r="B345" s="21" t="n">
        <v>340</v>
      </c>
      <c r="C345" s="21" t="inlineStr">
        <is>
          <t>Boyer</t>
        </is>
      </c>
      <c r="D345" s="21" t="inlineStr">
        <is>
          <t>Jennifer</t>
        </is>
      </c>
      <c r="E345" s="21" t="inlineStr">
        <is>
          <t>JOINT</t>
        </is>
      </c>
      <c r="F345" s="21" t="inlineStr"/>
      <c r="G345" s="28" t="n">
        <v>44908</v>
      </c>
      <c r="H345" s="21" t="inlineStr">
        <is>
          <t>ACTIVE_WAITLIST</t>
        </is>
      </c>
      <c r="I345" s="21" t="inlineStr">
        <is>
          <t>SPINDRIFT HARBOR</t>
        </is>
      </c>
      <c r="J345" s="21" t="inlineStr">
        <is>
          <t>POWER_INBOARD</t>
        </is>
      </c>
      <c r="K345" s="21" t="n">
        <v>58.7</v>
      </c>
      <c r="L345" s="21" t="n">
        <v>17.7</v>
      </c>
      <c r="M345" s="21" t="inlineStr">
        <is>
          <t>ANY</t>
        </is>
      </c>
      <c r="N345" s="21" t="n">
        <v>32</v>
      </c>
      <c r="O345" s="21" t="inlineStr">
        <is>
          <t>(360) 555-8897</t>
        </is>
      </c>
      <c r="P345" s="21" t="inlineStr">
        <is>
          <t>jennifer_boyer@harbormail.net</t>
        </is>
      </c>
      <c r="Q345" s="21" t="inlineStr">
        <is>
          <t>Aberdeen</t>
        </is>
      </c>
      <c r="R345" s="21" t="inlineStr">
        <is>
          <t>WA</t>
        </is>
      </c>
      <c r="S345" s="21" t="inlineStr">
        <is>
          <t>98520</t>
        </is>
      </c>
      <c r="T345" s="28" t="n">
        <v>45994</v>
      </c>
      <c r="U345" s="21" t="n">
        <v>2026</v>
      </c>
      <c r="V345" s="21" t="inlineStr"/>
    </row>
    <row r="346">
      <c r="A346" s="17" t="inlineStr">
        <is>
          <t>WL-01341</t>
        </is>
      </c>
      <c r="B346" s="17" t="n">
        <v>341</v>
      </c>
      <c r="C346" s="17" t="inlineStr">
        <is>
          <t>Cooper</t>
        </is>
      </c>
      <c r="D346" s="17" t="inlineStr">
        <is>
          <t>William</t>
        </is>
      </c>
      <c r="E346" s="17" t="inlineStr">
        <is>
          <t>PARTNERSHIP</t>
        </is>
      </c>
      <c r="F346" s="17" t="inlineStr">
        <is>
          <t>Cooper Charters Inc</t>
        </is>
      </c>
      <c r="G346" s="27" t="n">
        <v>44909</v>
      </c>
      <c r="H346" s="17" t="inlineStr">
        <is>
          <t>ACTIVE_WAITLIST</t>
        </is>
      </c>
      <c r="I346" s="17" t="inlineStr">
        <is>
          <t>COHO VEER</t>
        </is>
      </c>
      <c r="J346" s="17" t="inlineStr">
        <is>
          <t>CRUISER</t>
        </is>
      </c>
      <c r="K346" s="17" t="n">
        <v>61.9</v>
      </c>
      <c r="L346" s="17" t="n">
        <v>20.2</v>
      </c>
      <c r="M346" s="17" t="inlineStr">
        <is>
          <t>ANY</t>
        </is>
      </c>
      <c r="N346" s="17" t="n">
        <v>40</v>
      </c>
      <c r="O346" s="17" t="inlineStr">
        <is>
          <t>(503) 555-2647</t>
        </is>
      </c>
      <c r="P346" s="17" t="inlineStr">
        <is>
          <t>william.cooper@pugetpost.com</t>
        </is>
      </c>
      <c r="Q346" s="17" t="inlineStr">
        <is>
          <t>Astoria</t>
        </is>
      </c>
      <c r="R346" s="17" t="inlineStr">
        <is>
          <t>OR</t>
        </is>
      </c>
      <c r="S346" s="17" t="inlineStr">
        <is>
          <t>97103</t>
        </is>
      </c>
      <c r="T346" s="27" t="n">
        <v>45992</v>
      </c>
      <c r="U346" s="17" t="n">
        <v>2026</v>
      </c>
      <c r="V346" s="17" t="inlineStr"/>
    </row>
    <row r="347">
      <c r="A347" s="21" t="inlineStr">
        <is>
          <t>WL-01342</t>
        </is>
      </c>
      <c r="B347" s="21" t="n">
        <v>342</v>
      </c>
      <c r="C347" s="21" t="inlineStr">
        <is>
          <t>Maldonado</t>
        </is>
      </c>
      <c r="D347" s="21" t="inlineStr">
        <is>
          <t>Lee</t>
        </is>
      </c>
      <c r="E347" s="21" t="inlineStr">
        <is>
          <t>LLC</t>
        </is>
      </c>
      <c r="F347" s="21" t="inlineStr">
        <is>
          <t>Maldonado Holdings LLC</t>
        </is>
      </c>
      <c r="G347" s="28" t="n">
        <v>44909</v>
      </c>
      <c r="H347" s="21" t="inlineStr">
        <is>
          <t>ACTIVE_WAITLIST</t>
        </is>
      </c>
      <c r="I347" s="21" t="inlineStr">
        <is>
          <t>SCOTER PASSAGE</t>
        </is>
      </c>
      <c r="J347" s="21" t="inlineStr">
        <is>
          <t>SAIL_MONO</t>
        </is>
      </c>
      <c r="K347" s="21" t="n">
        <v>57.7</v>
      </c>
      <c r="L347" s="21" t="n">
        <v>16.5</v>
      </c>
      <c r="M347" s="21" t="inlineStr">
        <is>
          <t>OPEN_ONLY</t>
        </is>
      </c>
      <c r="N347" s="21" t="n">
        <v>32</v>
      </c>
      <c r="O347" s="21" t="inlineStr">
        <is>
          <t>(541) 555-9541</t>
        </is>
      </c>
      <c r="P347" s="21" t="inlineStr">
        <is>
          <t>leemaldonado@salishnet.net</t>
        </is>
      </c>
      <c r="Q347" s="21" t="inlineStr">
        <is>
          <t>Coos Bay</t>
        </is>
      </c>
      <c r="R347" s="21" t="inlineStr">
        <is>
          <t>OR</t>
        </is>
      </c>
      <c r="S347" s="21" t="inlineStr">
        <is>
          <t>97420</t>
        </is>
      </c>
      <c r="T347" s="28" t="n">
        <v>46001</v>
      </c>
      <c r="U347" s="21" t="n">
        <v>2026</v>
      </c>
      <c r="V347" s="21" t="inlineStr"/>
    </row>
    <row r="348">
      <c r="A348" s="17" t="inlineStr">
        <is>
          <t>WL-01343</t>
        </is>
      </c>
      <c r="B348" s="17" t="n">
        <v>343</v>
      </c>
      <c r="C348" s="17" t="inlineStr">
        <is>
          <t>Jones</t>
        </is>
      </c>
      <c r="D348" s="17" t="inlineStr">
        <is>
          <t>Shawn</t>
        </is>
      </c>
      <c r="E348" s="17" t="inlineStr">
        <is>
          <t>PARTNERSHIP</t>
        </is>
      </c>
      <c r="F348" s="17" t="inlineStr">
        <is>
          <t>Jones Marine LLC</t>
        </is>
      </c>
      <c r="G348" s="27" t="n">
        <v>44910</v>
      </c>
      <c r="H348" s="17" t="inlineStr">
        <is>
          <t>ACTIVE_WAITLIST</t>
        </is>
      </c>
      <c r="I348" s="17" t="inlineStr">
        <is>
          <t>KESTREL SONG</t>
        </is>
      </c>
      <c r="J348" s="17" t="inlineStr">
        <is>
          <t>POWER_INBOARD</t>
        </is>
      </c>
      <c r="K348" s="17" t="n">
        <v>54.8</v>
      </c>
      <c r="L348" s="17" t="n">
        <v>19.7</v>
      </c>
      <c r="M348" s="17" t="inlineStr">
        <is>
          <t>Ledgport</t>
        </is>
      </c>
      <c r="N348" s="17" t="n">
        <v>36</v>
      </c>
      <c r="O348" s="17" t="inlineStr">
        <is>
          <t>(425) 555-9853</t>
        </is>
      </c>
      <c r="P348" s="17" t="inlineStr">
        <is>
          <t>shawnjones@quillayute.org</t>
        </is>
      </c>
      <c r="Q348" s="17" t="inlineStr">
        <is>
          <t>Everett</t>
        </is>
      </c>
      <c r="R348" s="17" t="inlineStr">
        <is>
          <t>WA</t>
        </is>
      </c>
      <c r="S348" s="17" t="inlineStr">
        <is>
          <t>98201</t>
        </is>
      </c>
      <c r="T348" s="27" t="n">
        <v>46001</v>
      </c>
      <c r="U348" s="17" t="n">
        <v>2026</v>
      </c>
      <c r="V348" s="17" t="inlineStr"/>
    </row>
    <row r="349">
      <c r="A349" s="21" t="inlineStr">
        <is>
          <t>WL-01344</t>
        </is>
      </c>
      <c r="B349" s="21" t="n">
        <v>344</v>
      </c>
      <c r="C349" s="21" t="inlineStr">
        <is>
          <t>Villarreal</t>
        </is>
      </c>
      <c r="D349" s="21" t="inlineStr">
        <is>
          <t>Maria</t>
        </is>
      </c>
      <c r="E349" s="21" t="inlineStr">
        <is>
          <t>LLC</t>
        </is>
      </c>
      <c r="F349" s="21" t="inlineStr">
        <is>
          <t>Villarreal Ventures LLC</t>
        </is>
      </c>
      <c r="G349" s="28" t="n">
        <v>44910</v>
      </c>
      <c r="H349" s="21" t="inlineStr">
        <is>
          <t>ACTIVE_WAITLIST</t>
        </is>
      </c>
      <c r="I349" s="21" t="inlineStr">
        <is>
          <t>BRANT MOON</t>
        </is>
      </c>
      <c r="J349" s="21" t="inlineStr">
        <is>
          <t>POWER_INBOARD</t>
        </is>
      </c>
      <c r="K349" s="21" t="n">
        <v>52.8</v>
      </c>
      <c r="L349" s="21" t="n">
        <v>18.2</v>
      </c>
      <c r="M349" s="21" t="inlineStr">
        <is>
          <t>Ledgport</t>
        </is>
      </c>
      <c r="N349" s="21" t="n">
        <v>36</v>
      </c>
      <c r="O349" s="21" t="inlineStr">
        <is>
          <t>(360) 555-9441</t>
        </is>
      </c>
      <c r="P349" s="21" t="inlineStr">
        <is>
          <t>mariavillarreal@pugetpost.com</t>
        </is>
      </c>
      <c r="Q349" s="21" t="inlineStr">
        <is>
          <t>Longview</t>
        </is>
      </c>
      <c r="R349" s="21" t="inlineStr">
        <is>
          <t>WA</t>
        </is>
      </c>
      <c r="S349" s="21" t="inlineStr">
        <is>
          <t>98632</t>
        </is>
      </c>
      <c r="T349" s="28" t="n">
        <v>45993</v>
      </c>
      <c r="U349" s="21" t="n">
        <v>2026</v>
      </c>
      <c r="V349" s="21" t="inlineStr"/>
    </row>
    <row r="350">
      <c r="A350" s="17" t="inlineStr">
        <is>
          <t>WL-01345</t>
        </is>
      </c>
      <c r="B350" s="17" t="n">
        <v>345</v>
      </c>
      <c r="C350" s="17" t="inlineStr">
        <is>
          <t>Gregory</t>
        </is>
      </c>
      <c r="D350" s="17" t="inlineStr">
        <is>
          <t>Samantha</t>
        </is>
      </c>
      <c r="E350" s="17" t="inlineStr">
        <is>
          <t>TRUST</t>
        </is>
      </c>
      <c r="F350" s="17" t="inlineStr">
        <is>
          <t>Gregory Ventures LLC</t>
        </is>
      </c>
      <c r="G350" s="27" t="n">
        <v>44911</v>
      </c>
      <c r="H350" s="17" t="inlineStr">
        <is>
          <t>ACTIVE_WAITLIST</t>
        </is>
      </c>
      <c r="I350" s="17" t="inlineStr">
        <is>
          <t>WIDGEON MIST</t>
        </is>
      </c>
      <c r="J350" s="17" t="inlineStr">
        <is>
          <t>POWER_INBOARD</t>
        </is>
      </c>
      <c r="K350" s="17" t="n">
        <v>55.2</v>
      </c>
      <c r="L350" s="17" t="n">
        <v>19.8</v>
      </c>
      <c r="M350" s="17" t="inlineStr">
        <is>
          <t>ANY</t>
        </is>
      </c>
      <c r="N350" s="17" t="n">
        <v>50</v>
      </c>
      <c r="O350" s="17" t="inlineStr">
        <is>
          <t>(253) 555-9138</t>
        </is>
      </c>
      <c r="P350" s="17" t="inlineStr">
        <is>
          <t>samantha.gregory@harbormail.net</t>
        </is>
      </c>
      <c r="Q350" s="17" t="inlineStr">
        <is>
          <t>Tacoma</t>
        </is>
      </c>
      <c r="R350" s="17" t="inlineStr">
        <is>
          <t>WA</t>
        </is>
      </c>
      <c r="S350" s="17" t="inlineStr">
        <is>
          <t>98402</t>
        </is>
      </c>
      <c r="T350" s="27" t="n">
        <v>45993</v>
      </c>
      <c r="U350" s="17" t="n">
        <v>2026</v>
      </c>
      <c r="V350" s="17" t="inlineStr"/>
    </row>
    <row r="351">
      <c r="A351" s="21" t="inlineStr">
        <is>
          <t>WL-01346</t>
        </is>
      </c>
      <c r="B351" s="21" t="n">
        <v>346</v>
      </c>
      <c r="C351" s="21" t="inlineStr">
        <is>
          <t>Robertson</t>
        </is>
      </c>
      <c r="D351" s="21" t="inlineStr">
        <is>
          <t>Stacey</t>
        </is>
      </c>
      <c r="E351" s="21" t="inlineStr">
        <is>
          <t>LLC</t>
        </is>
      </c>
      <c r="F351" s="21" t="inlineStr">
        <is>
          <t>Robertson Marine LLC</t>
        </is>
      </c>
      <c r="G351" s="28" t="n">
        <v>44911</v>
      </c>
      <c r="H351" s="21" t="inlineStr">
        <is>
          <t>ACTIVE_WAITLIST</t>
        </is>
      </c>
      <c r="I351" s="21" t="inlineStr">
        <is>
          <t>GRAY CREST</t>
        </is>
      </c>
      <c r="J351" s="21" t="inlineStr">
        <is>
          <t>SAIL_MONO</t>
        </is>
      </c>
      <c r="K351" s="21" t="n">
        <v>43.8</v>
      </c>
      <c r="L351" s="21" t="n">
        <v>14.5</v>
      </c>
      <c r="M351" s="21" t="inlineStr">
        <is>
          <t>Ledgport</t>
        </is>
      </c>
      <c r="N351" s="21" t="n">
        <v>45</v>
      </c>
      <c r="O351" s="21" t="inlineStr">
        <is>
          <t>(360) 555-7618</t>
        </is>
      </c>
      <c r="P351" s="21" t="inlineStr">
        <is>
          <t>staceyrobertson@harbormail.net</t>
        </is>
      </c>
      <c r="Q351" s="21" t="inlineStr">
        <is>
          <t>Chaldale</t>
        </is>
      </c>
      <c r="R351" s="21" t="inlineStr">
        <is>
          <t>WA</t>
        </is>
      </c>
      <c r="S351" s="21" t="inlineStr">
        <is>
          <t>98554</t>
        </is>
      </c>
      <c r="T351" s="28" t="n">
        <v>46010</v>
      </c>
      <c r="U351" s="21" t="n">
        <v>2026</v>
      </c>
      <c r="V351" s="21" t="inlineStr"/>
    </row>
    <row r="352">
      <c r="A352" s="17" t="inlineStr">
        <is>
          <t>WL-01347</t>
        </is>
      </c>
      <c r="B352" s="17" t="n">
        <v>347</v>
      </c>
      <c r="C352" s="17" t="inlineStr">
        <is>
          <t>Bennett</t>
        </is>
      </c>
      <c r="D352" s="17" t="inlineStr">
        <is>
          <t>Ryan</t>
        </is>
      </c>
      <c r="E352" s="17" t="inlineStr">
        <is>
          <t>NONPROFIT</t>
        </is>
      </c>
      <c r="F352" s="17" t="inlineStr">
        <is>
          <t>Bennett Marine LLC</t>
        </is>
      </c>
      <c r="G352" s="27" t="n">
        <v>44911</v>
      </c>
      <c r="H352" s="17" t="inlineStr">
        <is>
          <t>ACTIVE_WAITLIST</t>
        </is>
      </c>
      <c r="I352" s="17" t="inlineStr">
        <is>
          <t>POINT SONG</t>
        </is>
      </c>
      <c r="J352" s="17" t="inlineStr">
        <is>
          <t>COMMERCIAL_FISH</t>
        </is>
      </c>
      <c r="K352" s="17" t="n">
        <v>54.9</v>
      </c>
      <c r="L352" s="17" t="n">
        <v>16.5</v>
      </c>
      <c r="M352" s="17" t="inlineStr">
        <is>
          <t>OPEN_ONLY</t>
        </is>
      </c>
      <c r="N352" s="17" t="n">
        <v>24</v>
      </c>
      <c r="O352" s="17" t="inlineStr">
        <is>
          <t>(360) 555-3510</t>
        </is>
      </c>
      <c r="P352" s="17" t="inlineStr"/>
      <c r="Q352" s="17" t="inlineStr">
        <is>
          <t>Olympia</t>
        </is>
      </c>
      <c r="R352" s="17" t="inlineStr">
        <is>
          <t>WA</t>
        </is>
      </c>
      <c r="S352" s="17" t="inlineStr">
        <is>
          <t>98501</t>
        </is>
      </c>
      <c r="T352" s="27" t="n">
        <v>46007</v>
      </c>
      <c r="U352" s="17" t="n">
        <v>2026</v>
      </c>
      <c r="V352" s="17" t="inlineStr"/>
    </row>
    <row r="353">
      <c r="A353" s="21" t="inlineStr">
        <is>
          <t>WL-01348</t>
        </is>
      </c>
      <c r="B353" s="21" t="n">
        <v>348</v>
      </c>
      <c r="C353" s="21" t="inlineStr">
        <is>
          <t>Patel</t>
        </is>
      </c>
      <c r="D353" s="21" t="inlineStr">
        <is>
          <t>Jessica</t>
        </is>
      </c>
      <c r="E353" s="21" t="inlineStr">
        <is>
          <t>PARTNERSHIP</t>
        </is>
      </c>
      <c r="F353" s="21" t="inlineStr">
        <is>
          <t>Patel Marine LLC</t>
        </is>
      </c>
      <c r="G353" s="28" t="n">
        <v>44911</v>
      </c>
      <c r="H353" s="21" t="inlineStr">
        <is>
          <t>ACTIVE_WAITLIST</t>
        </is>
      </c>
      <c r="I353" s="21" t="inlineStr">
        <is>
          <t>ANCHOR CREST</t>
        </is>
      </c>
      <c r="J353" s="21" t="inlineStr">
        <is>
          <t>POWER_INBOARD</t>
        </is>
      </c>
      <c r="K353" s="21" t="n">
        <v>46.4</v>
      </c>
      <c r="L353" s="21" t="n">
        <v>14.2</v>
      </c>
      <c r="M353" s="21" t="inlineStr">
        <is>
          <t>ANY</t>
        </is>
      </c>
      <c r="N353" s="21" t="n">
        <v>24</v>
      </c>
      <c r="O353" s="21" t="inlineStr">
        <is>
          <t>(253) 555-1086</t>
        </is>
      </c>
      <c r="P353" s="21" t="inlineStr">
        <is>
          <t>jessicapatel@outlook.example.com</t>
        </is>
      </c>
      <c r="Q353" s="21" t="inlineStr">
        <is>
          <t>Tacoma</t>
        </is>
      </c>
      <c r="R353" s="21" t="inlineStr">
        <is>
          <t>WA</t>
        </is>
      </c>
      <c r="S353" s="21" t="inlineStr">
        <is>
          <t>98402</t>
        </is>
      </c>
      <c r="T353" s="28" t="n">
        <v>46004</v>
      </c>
      <c r="U353" s="21" t="n">
        <v>2026</v>
      </c>
      <c r="V353" s="21" t="inlineStr">
        <is>
          <t xml:space="preserve"> </t>
        </is>
      </c>
    </row>
    <row r="354">
      <c r="A354" s="17" t="inlineStr">
        <is>
          <t>WL-01349</t>
        </is>
      </c>
      <c r="B354" s="17" t="n">
        <v>349</v>
      </c>
      <c r="C354" s="17" t="inlineStr">
        <is>
          <t>Johnson</t>
        </is>
      </c>
      <c r="D354" s="17" t="inlineStr">
        <is>
          <t>Justin</t>
        </is>
      </c>
      <c r="E354" s="17" t="inlineStr">
        <is>
          <t>LLC</t>
        </is>
      </c>
      <c r="F354" s="17" t="inlineStr">
        <is>
          <t>Johnson Marine LLC</t>
        </is>
      </c>
      <c r="G354" s="27" t="n">
        <v>44912</v>
      </c>
      <c r="H354" s="17" t="inlineStr">
        <is>
          <t>ACTIVE_WAITLIST</t>
        </is>
      </c>
      <c r="I354" s="17" t="inlineStr">
        <is>
          <t>SCOTER DANCER</t>
        </is>
      </c>
      <c r="J354" s="17" t="inlineStr">
        <is>
          <t>POWER_STERNDRIVE</t>
        </is>
      </c>
      <c r="K354" s="17" t="n">
        <v>44.8</v>
      </c>
      <c r="L354" s="17" t="n">
        <v>12.7</v>
      </c>
      <c r="M354" s="17" t="inlineStr">
        <is>
          <t>Ledgport</t>
        </is>
      </c>
      <c r="N354" s="17" t="n">
        <v>32</v>
      </c>
      <c r="O354" s="17" t="inlineStr">
        <is>
          <t>(503) 555-2439</t>
        </is>
      </c>
      <c r="P354" s="17" t="inlineStr">
        <is>
          <t>justinjohnson@outlook.example.com</t>
        </is>
      </c>
      <c r="Q354" s="17" t="inlineStr">
        <is>
          <t>Astoria</t>
        </is>
      </c>
      <c r="R354" s="17" t="inlineStr">
        <is>
          <t>OR</t>
        </is>
      </c>
      <c r="S354" s="17" t="inlineStr">
        <is>
          <t>97103</t>
        </is>
      </c>
      <c r="T354" s="27" t="n">
        <v>46000</v>
      </c>
      <c r="U354" s="17" t="n">
        <v>2026</v>
      </c>
      <c r="V354" s="17" t="inlineStr"/>
    </row>
    <row r="355">
      <c r="A355" s="21" t="inlineStr">
        <is>
          <t>WL-01350</t>
        </is>
      </c>
      <c r="B355" s="21" t="n">
        <v>350</v>
      </c>
      <c r="C355" s="21" t="inlineStr">
        <is>
          <t>George</t>
        </is>
      </c>
      <c r="D355" s="21" t="inlineStr">
        <is>
          <t>John</t>
        </is>
      </c>
      <c r="E355" s="21" t="inlineStr">
        <is>
          <t>COMMERCIAL</t>
        </is>
      </c>
      <c r="F355" s="21" t="inlineStr">
        <is>
          <t>George Charters Inc</t>
        </is>
      </c>
      <c r="G355" s="28" t="n">
        <v>44912</v>
      </c>
      <c r="H355" s="21" t="inlineStr">
        <is>
          <t>ACTIVE_WAITLIST</t>
        </is>
      </c>
      <c r="I355" s="21" t="inlineStr">
        <is>
          <t>TIDE RUNNER</t>
        </is>
      </c>
      <c r="J355" s="21" t="inlineStr">
        <is>
          <t>SAIL_MULTI</t>
        </is>
      </c>
      <c r="K355" s="21" t="n">
        <v>22.5</v>
      </c>
      <c r="L355" s="21" t="n">
        <v>7.8</v>
      </c>
      <c r="M355" s="21" t="inlineStr">
        <is>
          <t>Vessbank</t>
        </is>
      </c>
      <c r="N355" s="21" t="n">
        <v>36</v>
      </c>
      <c r="O355" s="21" t="inlineStr">
        <is>
          <t>(206) 555-4011</t>
        </is>
      </c>
      <c r="P355" s="21" t="inlineStr">
        <is>
          <t>johngeorge@harbormail.net</t>
        </is>
      </c>
      <c r="Q355" s="21" t="inlineStr">
        <is>
          <t>Seattle</t>
        </is>
      </c>
      <c r="R355" s="21" t="inlineStr">
        <is>
          <t>WA</t>
        </is>
      </c>
      <c r="S355" s="21" t="inlineStr">
        <is>
          <t>98101</t>
        </is>
      </c>
      <c r="T355" s="28" t="n">
        <v>46018</v>
      </c>
      <c r="U355" s="21" t="n">
        <v>2026</v>
      </c>
      <c r="V355" s="21" t="inlineStr"/>
    </row>
    <row r="356">
      <c r="A356" s="17" t="inlineStr">
        <is>
          <t>WL-01351</t>
        </is>
      </c>
      <c r="B356" s="17" t="n">
        <v>351</v>
      </c>
      <c r="C356" s="17" t="inlineStr">
        <is>
          <t>Campbell</t>
        </is>
      </c>
      <c r="D356" s="17" t="inlineStr">
        <is>
          <t>Leslie</t>
        </is>
      </c>
      <c r="E356" s="17" t="inlineStr">
        <is>
          <t>INDIVIDUAL</t>
        </is>
      </c>
      <c r="F356" s="17" t="inlineStr"/>
      <c r="G356" s="27" t="n">
        <v>44912</v>
      </c>
      <c r="H356" s="17" t="inlineStr">
        <is>
          <t>ACTIVE_WAITLIST</t>
        </is>
      </c>
      <c r="I356" s="17" t="inlineStr">
        <is>
          <t>PINTAIL ANN</t>
        </is>
      </c>
      <c r="J356" s="17" t="inlineStr">
        <is>
          <t>SAIL_MULTI</t>
        </is>
      </c>
      <c r="K356" s="17" t="n">
        <v>57.1</v>
      </c>
      <c r="L356" s="17" t="n">
        <v>16.9</v>
      </c>
      <c r="M356" s="17" t="inlineStr">
        <is>
          <t>Vessbank</t>
        </is>
      </c>
      <c r="N356" s="17" t="n">
        <v>45</v>
      </c>
      <c r="O356" s="17" t="inlineStr">
        <is>
          <t>(425) 555-5274</t>
        </is>
      </c>
      <c r="P356" s="17" t="inlineStr">
        <is>
          <t>leslie.campbell@outlook.example.com</t>
        </is>
      </c>
      <c r="Q356" s="17" t="inlineStr">
        <is>
          <t>Everett</t>
        </is>
      </c>
      <c r="R356" s="17" t="inlineStr">
        <is>
          <t>WA</t>
        </is>
      </c>
      <c r="S356" s="17" t="inlineStr">
        <is>
          <t>98201</t>
        </is>
      </c>
      <c r="T356" s="27" t="n">
        <v>46014</v>
      </c>
      <c r="U356" s="17" t="n">
        <v>2026</v>
      </c>
      <c r="V356" s="17" t="inlineStr"/>
    </row>
    <row r="357">
      <c r="A357" s="21" t="inlineStr">
        <is>
          <t>WL-01352</t>
        </is>
      </c>
      <c r="B357" s="21" t="n">
        <v>352</v>
      </c>
      <c r="C357" s="21" t="inlineStr">
        <is>
          <t>Hoffman</t>
        </is>
      </c>
      <c r="D357" s="21" t="inlineStr">
        <is>
          <t>Donald</t>
        </is>
      </c>
      <c r="E357" s="21" t="inlineStr">
        <is>
          <t>NONPROFIT</t>
        </is>
      </c>
      <c r="F357" s="21" t="inlineStr">
        <is>
          <t>Hoffman Marine LLC</t>
        </is>
      </c>
      <c r="G357" s="28" t="n">
        <v>44913</v>
      </c>
      <c r="H357" s="21" t="inlineStr">
        <is>
          <t>ACTIVE_WAITLIST</t>
        </is>
      </c>
      <c r="I357" s="21" t="inlineStr">
        <is>
          <t>MURRE VEER</t>
        </is>
      </c>
      <c r="J357" s="21" t="inlineStr">
        <is>
          <t>POWER_INBOARD</t>
        </is>
      </c>
      <c r="K357" s="21" t="n">
        <v>42.6</v>
      </c>
      <c r="L357" s="21" t="n">
        <v>14.1</v>
      </c>
      <c r="M357" s="21" t="inlineStr">
        <is>
          <t>COVERED_ONLY</t>
        </is>
      </c>
      <c r="N357" s="21" t="n">
        <v>32</v>
      </c>
      <c r="O357" s="21" t="inlineStr">
        <is>
          <t>(360) 555-6532</t>
        </is>
      </c>
      <c r="P357" s="21" t="inlineStr">
        <is>
          <t>donald_hoffman@gmail.example.com</t>
        </is>
      </c>
      <c r="Q357" s="21" t="inlineStr">
        <is>
          <t>Longview</t>
        </is>
      </c>
      <c r="R357" s="21" t="inlineStr">
        <is>
          <t>WA</t>
        </is>
      </c>
      <c r="S357" s="21" t="inlineStr">
        <is>
          <t>98632</t>
        </is>
      </c>
      <c r="T357" s="28" t="n">
        <v>46005</v>
      </c>
      <c r="U357" s="21" t="n">
        <v>2026</v>
      </c>
      <c r="V357" s="21" t="inlineStr"/>
    </row>
    <row r="358">
      <c r="A358" s="17" t="inlineStr">
        <is>
          <t>WL-01353</t>
        </is>
      </c>
      <c r="B358" s="17" t="n">
        <v>353</v>
      </c>
      <c r="C358" s="17" t="inlineStr">
        <is>
          <t>Gordon</t>
        </is>
      </c>
      <c r="D358" s="17" t="inlineStr">
        <is>
          <t>Robert</t>
        </is>
      </c>
      <c r="E358" s="17" t="inlineStr">
        <is>
          <t>TRUST</t>
        </is>
      </c>
      <c r="F358" s="17" t="inlineStr">
        <is>
          <t>Gordon Charters Inc</t>
        </is>
      </c>
      <c r="G358" s="27" t="n">
        <v>44913</v>
      </c>
      <c r="H358" s="17" t="inlineStr">
        <is>
          <t>ACTIVE_WAITLIST</t>
        </is>
      </c>
      <c r="I358" s="17" t="inlineStr">
        <is>
          <t>OSPREY REACH</t>
        </is>
      </c>
      <c r="J358" s="17" t="inlineStr">
        <is>
          <t>TRAWLER</t>
        </is>
      </c>
      <c r="K358" s="17" t="n">
        <v>38.6</v>
      </c>
      <c r="L358" s="17" t="n">
        <v>12.1</v>
      </c>
      <c r="M358" s="17" t="inlineStr">
        <is>
          <t>OPEN_ONLY</t>
        </is>
      </c>
      <c r="N358" s="17" t="n">
        <v>40</v>
      </c>
      <c r="O358" s="17" t="inlineStr">
        <is>
          <t>(425) 555-9960</t>
        </is>
      </c>
      <c r="P358" s="17" t="inlineStr">
        <is>
          <t>robert_gordon@pugetpost.com</t>
        </is>
      </c>
      <c r="Q358" s="17" t="inlineStr">
        <is>
          <t>Everett</t>
        </is>
      </c>
      <c r="R358" s="17" t="inlineStr">
        <is>
          <t>WA</t>
        </is>
      </c>
      <c r="S358" s="17" t="inlineStr">
        <is>
          <t>98201</t>
        </is>
      </c>
      <c r="T358" s="27" t="n">
        <v>46014</v>
      </c>
      <c r="U358" s="17" t="n">
        <v>2026</v>
      </c>
      <c r="V358" s="17" t="inlineStr"/>
    </row>
    <row r="359">
      <c r="A359" s="21" t="inlineStr">
        <is>
          <t>WL-01354</t>
        </is>
      </c>
      <c r="B359" s="21" t="n">
        <v>354</v>
      </c>
      <c r="C359" s="21" t="inlineStr">
        <is>
          <t>White</t>
        </is>
      </c>
      <c r="D359" s="21" t="inlineStr">
        <is>
          <t>Kevin</t>
        </is>
      </c>
      <c r="E359" s="21" t="inlineStr">
        <is>
          <t>LLC</t>
        </is>
      </c>
      <c r="F359" s="21" t="inlineStr">
        <is>
          <t>White Ventures LLC</t>
        </is>
      </c>
      <c r="G359" s="28" t="n">
        <v>44913</v>
      </c>
      <c r="H359" s="21" t="inlineStr">
        <is>
          <t>ACTIVE_WAITLIST</t>
        </is>
      </c>
      <c r="I359" s="21" t="inlineStr">
        <is>
          <t>SEAL STAR</t>
        </is>
      </c>
      <c r="J359" s="21" t="inlineStr">
        <is>
          <t>POWER_STERNDRIVE</t>
        </is>
      </c>
      <c r="K359" s="21" t="n">
        <v>50.8</v>
      </c>
      <c r="L359" s="21" t="n">
        <v>14.5</v>
      </c>
      <c r="M359" s="21" t="inlineStr">
        <is>
          <t>Vessbank</t>
        </is>
      </c>
      <c r="N359" s="21" t="n">
        <v>45</v>
      </c>
      <c r="O359" s="21" t="inlineStr">
        <is>
          <t>(360) 555-2416</t>
        </is>
      </c>
      <c r="P359" s="21" t="inlineStr">
        <is>
          <t>kevin_white@gmail.example.com</t>
        </is>
      </c>
      <c r="Q359" s="21" t="inlineStr">
        <is>
          <t>Longview</t>
        </is>
      </c>
      <c r="R359" s="21" t="inlineStr">
        <is>
          <t>WA</t>
        </is>
      </c>
      <c r="S359" s="21" t="inlineStr">
        <is>
          <t>98632</t>
        </is>
      </c>
      <c r="T359" s="28" t="n">
        <v>45998</v>
      </c>
      <c r="U359" s="21" t="n">
        <v>2026</v>
      </c>
      <c r="V359" s="21" t="inlineStr"/>
    </row>
    <row r="360">
      <c r="A360" s="17" t="inlineStr">
        <is>
          <t>WL-01355</t>
        </is>
      </c>
      <c r="B360" s="17" t="n">
        <v>355</v>
      </c>
      <c r="C360" s="17" t="inlineStr">
        <is>
          <t>Moore</t>
        </is>
      </c>
      <c r="D360" s="17" t="inlineStr">
        <is>
          <t>Michael</t>
        </is>
      </c>
      <c r="E360" s="17" t="inlineStr">
        <is>
          <t>INDIVIDUAL</t>
        </is>
      </c>
      <c r="F360" s="17" t="inlineStr"/>
      <c r="G360" s="27" t="n">
        <v>44914</v>
      </c>
      <c r="H360" s="17" t="inlineStr">
        <is>
          <t>ACTIVE_WAITLIST</t>
        </is>
      </c>
      <c r="I360" s="17" t="inlineStr">
        <is>
          <t>SEAL MOON</t>
        </is>
      </c>
      <c r="J360" s="17" t="inlineStr">
        <is>
          <t>CRUISER</t>
        </is>
      </c>
      <c r="K360" s="17" t="n">
        <v>58.3</v>
      </c>
      <c r="L360" s="17" t="n">
        <v>16.9</v>
      </c>
      <c r="M360" s="17" t="inlineStr">
        <is>
          <t>ANY</t>
        </is>
      </c>
      <c r="N360" s="17" t="n">
        <v>24</v>
      </c>
      <c r="O360" s="17" t="inlineStr">
        <is>
          <t>(425) 555-3005</t>
        </is>
      </c>
      <c r="P360" s="17" t="inlineStr">
        <is>
          <t>michael_moore@harbormail.net</t>
        </is>
      </c>
      <c r="Q360" s="17" t="inlineStr">
        <is>
          <t>Everett</t>
        </is>
      </c>
      <c r="R360" s="17" t="inlineStr">
        <is>
          <t>WA</t>
        </is>
      </c>
      <c r="S360" s="17" t="inlineStr">
        <is>
          <t>98201</t>
        </is>
      </c>
      <c r="T360" s="27" t="n">
        <v>46012</v>
      </c>
      <c r="U360" s="17" t="n">
        <v>2026</v>
      </c>
      <c r="V360" s="17" t="inlineStr"/>
    </row>
    <row r="361">
      <c r="A361" s="21" t="inlineStr">
        <is>
          <t>WL-01356</t>
        </is>
      </c>
      <c r="B361" s="21" t="n">
        <v>356</v>
      </c>
      <c r="C361" s="21" t="inlineStr">
        <is>
          <t>Wheeler</t>
        </is>
      </c>
      <c r="D361" s="21" t="inlineStr">
        <is>
          <t>Jennifer</t>
        </is>
      </c>
      <c r="E361" s="21" t="inlineStr">
        <is>
          <t>JOINT</t>
        </is>
      </c>
      <c r="F361" s="21" t="inlineStr"/>
      <c r="G361" s="28" t="n">
        <v>44914</v>
      </c>
      <c r="H361" s="21" t="inlineStr">
        <is>
          <t>ACTIVE_WAITLIST</t>
        </is>
      </c>
      <c r="I361" s="21" t="inlineStr">
        <is>
          <t>ANCHOR CREST</t>
        </is>
      </c>
      <c r="J361" s="21" t="inlineStr">
        <is>
          <t>CRUISER</t>
        </is>
      </c>
      <c r="K361" s="21" t="n">
        <v>36.4</v>
      </c>
      <c r="L361" s="21" t="n">
        <v>13</v>
      </c>
      <c r="M361" s="21" t="inlineStr">
        <is>
          <t>Gullwing</t>
        </is>
      </c>
      <c r="N361" s="21" t="n">
        <v>32</v>
      </c>
      <c r="O361" s="21" t="inlineStr">
        <is>
          <t>(360) 555-6119</t>
        </is>
      </c>
      <c r="P361" s="21" t="inlineStr">
        <is>
          <t>jennifer.wheeler@harbormail.net</t>
        </is>
      </c>
      <c r="Q361" s="21" t="inlineStr">
        <is>
          <t>Aberdeen</t>
        </is>
      </c>
      <c r="R361" s="21" t="inlineStr">
        <is>
          <t>WA</t>
        </is>
      </c>
      <c r="S361" s="21" t="inlineStr">
        <is>
          <t>98520</t>
        </is>
      </c>
      <c r="T361" s="28" t="n">
        <v>46016</v>
      </c>
      <c r="U361" s="21" t="n">
        <v>2026</v>
      </c>
      <c r="V361" s="21" t="inlineStr"/>
    </row>
    <row r="362">
      <c r="A362" s="17" t="inlineStr">
        <is>
          <t>WL-01357</t>
        </is>
      </c>
      <c r="B362" s="17" t="n">
        <v>357</v>
      </c>
      <c r="C362" s="17" t="inlineStr">
        <is>
          <t>Rose</t>
        </is>
      </c>
      <c r="D362" s="17" t="inlineStr">
        <is>
          <t>Cody</t>
        </is>
      </c>
      <c r="E362" s="17" t="inlineStr">
        <is>
          <t>INDIVIDUAL</t>
        </is>
      </c>
      <c r="F362" s="17" t="inlineStr"/>
      <c r="G362" s="27" t="n">
        <v>44914</v>
      </c>
      <c r="H362" s="17" t="inlineStr">
        <is>
          <t>ACTIVE_WAITLIST</t>
        </is>
      </c>
      <c r="I362" s="17" t="inlineStr">
        <is>
          <t>HALIBUT ANN</t>
        </is>
      </c>
      <c r="J362" s="17" t="inlineStr">
        <is>
          <t>POWER_OUTBOARD</t>
        </is>
      </c>
      <c r="K362" s="17" t="n">
        <v>39.9</v>
      </c>
      <c r="L362" s="17" t="n">
        <v>11.4</v>
      </c>
      <c r="M362" s="17" t="inlineStr">
        <is>
          <t>Ledgport</t>
        </is>
      </c>
      <c r="N362" s="17" t="n">
        <v>50</v>
      </c>
      <c r="O362" s="17" t="inlineStr">
        <is>
          <t>(541) 555-0909</t>
        </is>
      </c>
      <c r="P362" s="17" t="inlineStr">
        <is>
          <t>codyrose@pugetpost.com</t>
        </is>
      </c>
      <c r="Q362" s="17" t="inlineStr">
        <is>
          <t>Newport</t>
        </is>
      </c>
      <c r="R362" s="17" t="inlineStr">
        <is>
          <t>OR</t>
        </is>
      </c>
      <c r="S362" s="17" t="inlineStr">
        <is>
          <t>97365</t>
        </is>
      </c>
      <c r="T362" s="27" t="n">
        <v>46004</v>
      </c>
      <c r="U362" s="17" t="n">
        <v>2026</v>
      </c>
      <c r="V362" s="17" t="inlineStr"/>
    </row>
    <row r="363">
      <c r="A363" s="21" t="inlineStr">
        <is>
          <t>WL-01358</t>
        </is>
      </c>
      <c r="B363" s="21" t="n">
        <v>358</v>
      </c>
      <c r="C363" s="21" t="inlineStr">
        <is>
          <t>Hayden</t>
        </is>
      </c>
      <c r="D363" s="21" t="inlineStr">
        <is>
          <t>Kenneth</t>
        </is>
      </c>
      <c r="E363" s="21" t="inlineStr">
        <is>
          <t>NONPROFIT</t>
        </is>
      </c>
      <c r="F363" s="21" t="inlineStr">
        <is>
          <t>Hayden Holdings LLC</t>
        </is>
      </c>
      <c r="G363" s="28" t="n">
        <v>44915</v>
      </c>
      <c r="H363" s="21" t="inlineStr">
        <is>
          <t>ACTIVE_WAITLIST</t>
        </is>
      </c>
      <c r="I363" s="21" t="inlineStr">
        <is>
          <t>SABLE SHORE</t>
        </is>
      </c>
      <c r="J363" s="21" t="inlineStr">
        <is>
          <t>COMMERCIAL_FISH</t>
        </is>
      </c>
      <c r="K363" s="21" t="n">
        <v>35.5</v>
      </c>
      <c r="L363" s="21" t="n">
        <v>11.5</v>
      </c>
      <c r="M363" s="21" t="inlineStr">
        <is>
          <t>COVERED_ONLY</t>
        </is>
      </c>
      <c r="N363" s="21" t="n">
        <v>40</v>
      </c>
      <c r="O363" s="21" t="inlineStr">
        <is>
          <t>(503) 555-1070</t>
        </is>
      </c>
      <c r="P363" s="21" t="inlineStr"/>
      <c r="Q363" s="21" t="inlineStr">
        <is>
          <t>Astoria</t>
        </is>
      </c>
      <c r="R363" s="21" t="inlineStr">
        <is>
          <t>OR</t>
        </is>
      </c>
      <c r="S363" s="21" t="inlineStr">
        <is>
          <t>97103</t>
        </is>
      </c>
      <c r="T363" s="28" t="n">
        <v>46013</v>
      </c>
      <c r="U363" s="21" t="n">
        <v>2026</v>
      </c>
      <c r="V363" s="21" t="inlineStr"/>
    </row>
    <row r="364">
      <c r="A364" s="17" t="inlineStr">
        <is>
          <t>WL-01359</t>
        </is>
      </c>
      <c r="B364" s="17" t="n">
        <v>359</v>
      </c>
      <c r="C364" s="17" t="inlineStr">
        <is>
          <t>Mays</t>
        </is>
      </c>
      <c r="D364" s="17" t="inlineStr">
        <is>
          <t>Tony</t>
        </is>
      </c>
      <c r="E364" s="17" t="inlineStr">
        <is>
          <t>COMMERCIAL</t>
        </is>
      </c>
      <c r="F364" s="17" t="inlineStr">
        <is>
          <t>Mays Charters Inc</t>
        </is>
      </c>
      <c r="G364" s="27" t="n">
        <v>44915</v>
      </c>
      <c r="H364" s="17" t="inlineStr">
        <is>
          <t>ACTIVE_WAITLIST</t>
        </is>
      </c>
      <c r="I364" s="17" t="inlineStr">
        <is>
          <t>OTTER CREST</t>
        </is>
      </c>
      <c r="J364" s="17" t="inlineStr">
        <is>
          <t>CRUISER</t>
        </is>
      </c>
      <c r="K364" s="17" t="n">
        <v>47.7</v>
      </c>
      <c r="L364" s="17" t="n">
        <v>17</v>
      </c>
      <c r="M364" s="17" t="inlineStr">
        <is>
          <t>Vessbank</t>
        </is>
      </c>
      <c r="N364" s="17" t="n">
        <v>40</v>
      </c>
      <c r="O364" s="17" t="inlineStr">
        <is>
          <t>(503) 555-8360</t>
        </is>
      </c>
      <c r="P364" s="17" t="inlineStr">
        <is>
          <t>tony.mays@salishnet.net</t>
        </is>
      </c>
      <c r="Q364" s="17" t="inlineStr">
        <is>
          <t>Astoria</t>
        </is>
      </c>
      <c r="R364" s="17" t="inlineStr">
        <is>
          <t>OR</t>
        </is>
      </c>
      <c r="S364" s="17" t="inlineStr">
        <is>
          <t>97103</t>
        </is>
      </c>
      <c r="T364" s="27" t="n">
        <v>46011</v>
      </c>
      <c r="U364" s="17" t="n">
        <v>2026</v>
      </c>
      <c r="V364" s="17" t="inlineStr"/>
    </row>
    <row r="365">
      <c r="A365" s="21" t="inlineStr">
        <is>
          <t>WL-01360</t>
        </is>
      </c>
      <c r="B365" s="21" t="n">
        <v>360</v>
      </c>
      <c r="C365" s="21" t="inlineStr">
        <is>
          <t>Sullivan</t>
        </is>
      </c>
      <c r="D365" s="21" t="inlineStr">
        <is>
          <t>Desiree</t>
        </is>
      </c>
      <c r="E365" s="21" t="inlineStr">
        <is>
          <t>INDIVIDUAL</t>
        </is>
      </c>
      <c r="F365" s="21" t="inlineStr"/>
      <c r="G365" s="28" t="n">
        <v>44917</v>
      </c>
      <c r="H365" s="21" t="inlineStr">
        <is>
          <t>ACTIVE_WAITLIST</t>
        </is>
      </c>
      <c r="I365" s="21" t="inlineStr">
        <is>
          <t>SABLE ANN</t>
        </is>
      </c>
      <c r="J365" s="21" t="inlineStr">
        <is>
          <t>POWER_OUTBOARD</t>
        </is>
      </c>
      <c r="K365" s="21" t="n">
        <v>53</v>
      </c>
      <c r="L365" s="21" t="n">
        <v>18.6</v>
      </c>
      <c r="M365" s="21" t="inlineStr">
        <is>
          <t>ANY</t>
        </is>
      </c>
      <c r="N365" s="21" t="n">
        <v>24</v>
      </c>
      <c r="O365" s="21" t="inlineStr">
        <is>
          <t>(541) 555-9142</t>
        </is>
      </c>
      <c r="P365" s="21" t="inlineStr">
        <is>
          <t>desiree_sullivan@salishnet.net</t>
        </is>
      </c>
      <c r="Q365" s="21" t="inlineStr">
        <is>
          <t>Coos Bay</t>
        </is>
      </c>
      <c r="R365" s="21" t="inlineStr">
        <is>
          <t>OR</t>
        </is>
      </c>
      <c r="S365" s="21" t="inlineStr">
        <is>
          <t>97420</t>
        </is>
      </c>
      <c r="T365" s="28" t="n">
        <v>46000</v>
      </c>
      <c r="U365" s="21" t="n">
        <v>2026</v>
      </c>
      <c r="V365" s="21" t="inlineStr"/>
    </row>
    <row r="366">
      <c r="A366" s="17" t="inlineStr">
        <is>
          <t>WL-01361</t>
        </is>
      </c>
      <c r="B366" s="17" t="n">
        <v>361</v>
      </c>
      <c r="C366" s="17" t="inlineStr">
        <is>
          <t>Willis</t>
        </is>
      </c>
      <c r="D366" s="17" t="inlineStr">
        <is>
          <t>Benjamin</t>
        </is>
      </c>
      <c r="E366" s="17" t="inlineStr">
        <is>
          <t>JOINT</t>
        </is>
      </c>
      <c r="F366" s="17" t="inlineStr"/>
      <c r="G366" s="27" t="n">
        <v>44918</v>
      </c>
      <c r="H366" s="17" t="inlineStr">
        <is>
          <t>ACTIVE_WAITLIST</t>
        </is>
      </c>
      <c r="I366" s="17" t="inlineStr">
        <is>
          <t>COHO BAY</t>
        </is>
      </c>
      <c r="J366" s="17" t="inlineStr">
        <is>
          <t>POWER_INBOARD</t>
        </is>
      </c>
      <c r="K366" s="17" t="n">
        <v>28.7</v>
      </c>
      <c r="L366" s="17" t="n">
        <v>8.5</v>
      </c>
      <c r="M366" s="17" t="inlineStr">
        <is>
          <t>ANY</t>
        </is>
      </c>
      <c r="N366" s="17" t="n">
        <v>45</v>
      </c>
      <c r="O366" s="17" t="inlineStr">
        <is>
          <t>(360) 555-3510</t>
        </is>
      </c>
      <c r="P366" s="17" t="inlineStr">
        <is>
          <t>benjamin.willis@salishnet.net</t>
        </is>
      </c>
      <c r="Q366" s="17" t="inlineStr">
        <is>
          <t>Bremerton</t>
        </is>
      </c>
      <c r="R366" s="17" t="inlineStr">
        <is>
          <t>WA</t>
        </is>
      </c>
      <c r="S366" s="17" t="inlineStr">
        <is>
          <t>98337</t>
        </is>
      </c>
      <c r="T366" s="27" t="n">
        <v>46006</v>
      </c>
      <c r="U366" s="17" t="n">
        <v>2026</v>
      </c>
      <c r="V366" s="17" t="inlineStr"/>
    </row>
    <row r="367">
      <c r="A367" s="21" t="inlineStr">
        <is>
          <t>WL-01362</t>
        </is>
      </c>
      <c r="B367" s="21" t="n">
        <v>362</v>
      </c>
      <c r="C367" s="21" t="inlineStr">
        <is>
          <t>Baker</t>
        </is>
      </c>
      <c r="D367" s="21" t="inlineStr">
        <is>
          <t>Amy</t>
        </is>
      </c>
      <c r="E367" s="21" t="inlineStr">
        <is>
          <t>INDIVIDUAL</t>
        </is>
      </c>
      <c r="F367" s="21" t="inlineStr"/>
      <c r="G367" s="28" t="n">
        <v>44918</v>
      </c>
      <c r="H367" s="21" t="inlineStr">
        <is>
          <t>RETAINER</t>
        </is>
      </c>
      <c r="I367" s="21" t="inlineStr">
        <is>
          <t>HERON VEER</t>
        </is>
      </c>
      <c r="J367" s="21" t="inlineStr">
        <is>
          <t>SAIL_MONO</t>
        </is>
      </c>
      <c r="K367" s="21" t="n">
        <v>53.5</v>
      </c>
      <c r="L367" s="21" t="n">
        <v>18.9</v>
      </c>
      <c r="M367" s="21" t="inlineStr">
        <is>
          <t>ANY</t>
        </is>
      </c>
      <c r="N367" s="21" t="n">
        <v>36</v>
      </c>
      <c r="O367" s="21" t="inlineStr">
        <is>
          <t>(206) 555-9783</t>
        </is>
      </c>
      <c r="P367" s="21" t="inlineStr">
        <is>
          <t>amy.baker@pugetpost.com</t>
        </is>
      </c>
      <c r="Q367" s="21" t="inlineStr">
        <is>
          <t>Seattle</t>
        </is>
      </c>
      <c r="R367" s="21" t="inlineStr">
        <is>
          <t>WA</t>
        </is>
      </c>
      <c r="S367" s="21" t="inlineStr">
        <is>
          <t>98101</t>
        </is>
      </c>
      <c r="T367" s="28" t="n">
        <v>45994</v>
      </c>
      <c r="U367" s="21" t="n">
        <v>2026</v>
      </c>
      <c r="V367" s="21" t="inlineStr"/>
    </row>
    <row r="368">
      <c r="A368" s="17" t="inlineStr">
        <is>
          <t>WL-01363</t>
        </is>
      </c>
      <c r="B368" s="17" t="n">
        <v>363</v>
      </c>
      <c r="C368" s="17" t="inlineStr">
        <is>
          <t>Wiggins</t>
        </is>
      </c>
      <c r="D368" s="17" t="inlineStr">
        <is>
          <t>Timothy</t>
        </is>
      </c>
      <c r="E368" s="17" t="inlineStr">
        <is>
          <t>INDIVIDUAL</t>
        </is>
      </c>
      <c r="F368" s="17" t="inlineStr"/>
      <c r="G368" s="27" t="n">
        <v>44919</v>
      </c>
      <c r="H368" s="17" t="inlineStr">
        <is>
          <t>ACTIVE_WAITLIST</t>
        </is>
      </c>
      <c r="I368" s="17" t="inlineStr">
        <is>
          <t>CORMORANT WIND</t>
        </is>
      </c>
      <c r="J368" s="17" t="inlineStr">
        <is>
          <t>COMMERCIAL_FISH</t>
        </is>
      </c>
      <c r="K368" s="17" t="n">
        <v>35.7</v>
      </c>
      <c r="L368" s="17" t="n">
        <v>11.6</v>
      </c>
      <c r="M368" s="17" t="inlineStr">
        <is>
          <t>Gullwing</t>
        </is>
      </c>
      <c r="N368" s="17" t="n">
        <v>28</v>
      </c>
      <c r="O368" s="17" t="inlineStr">
        <is>
          <t>(541) 555-5006</t>
        </is>
      </c>
      <c r="P368" s="17" t="inlineStr">
        <is>
          <t>timothy_wiggins@outlook.example.com</t>
        </is>
      </c>
      <c r="Q368" s="17" t="inlineStr">
        <is>
          <t>Coos Bay</t>
        </is>
      </c>
      <c r="R368" s="17" t="inlineStr">
        <is>
          <t>OR</t>
        </is>
      </c>
      <c r="S368" s="17" t="inlineStr">
        <is>
          <t>97420</t>
        </is>
      </c>
      <c r="T368" s="27" t="n">
        <v>45996</v>
      </c>
      <c r="U368" s="17" t="n">
        <v>2026</v>
      </c>
      <c r="V368" s="17" t="inlineStr"/>
    </row>
    <row r="369">
      <c r="A369" s="21" t="inlineStr">
        <is>
          <t>WL-01364</t>
        </is>
      </c>
      <c r="B369" s="21" t="n">
        <v>364</v>
      </c>
      <c r="C369" s="21" t="inlineStr">
        <is>
          <t>Richmond</t>
        </is>
      </c>
      <c r="D369" s="21" t="inlineStr">
        <is>
          <t>Patrick</t>
        </is>
      </c>
      <c r="E369" s="21" t="inlineStr">
        <is>
          <t>TRUST</t>
        </is>
      </c>
      <c r="F369" s="21" t="inlineStr">
        <is>
          <t>Richmond Charters Inc</t>
        </is>
      </c>
      <c r="G369" s="28" t="n">
        <v>44919</v>
      </c>
      <c r="H369" s="21" t="inlineStr">
        <is>
          <t>ACTIVE_WAITLIST</t>
        </is>
      </c>
      <c r="I369" s="21" t="inlineStr">
        <is>
          <t>OTTER MOON</t>
        </is>
      </c>
      <c r="J369" s="21" t="inlineStr">
        <is>
          <t>POWER_INBOARD</t>
        </is>
      </c>
      <c r="K369" s="21" t="n">
        <v>20</v>
      </c>
      <c r="L369" s="21" t="n">
        <v>6.8</v>
      </c>
      <c r="M369" s="21" t="inlineStr">
        <is>
          <t>COVERED_ONLY</t>
        </is>
      </c>
      <c r="N369" s="21" t="n">
        <v>36</v>
      </c>
      <c r="O369" s="21" t="inlineStr">
        <is>
          <t>(503) 555-9993</t>
        </is>
      </c>
      <c r="P369" s="21" t="inlineStr">
        <is>
          <t>patrick_richmond@pugetpost.com</t>
        </is>
      </c>
      <c r="Q369" s="21" t="inlineStr">
        <is>
          <t>Portland</t>
        </is>
      </c>
      <c r="R369" s="21" t="inlineStr">
        <is>
          <t>OR</t>
        </is>
      </c>
      <c r="S369" s="21" t="inlineStr">
        <is>
          <t>97201</t>
        </is>
      </c>
      <c r="T369" s="28" t="n">
        <v>46000</v>
      </c>
      <c r="U369" s="21" t="n">
        <v>2026</v>
      </c>
      <c r="V369" s="21" t="inlineStr"/>
    </row>
    <row r="370">
      <c r="A370" s="17" t="inlineStr">
        <is>
          <t>WL-01365</t>
        </is>
      </c>
      <c r="B370" s="17" t="n">
        <v>365</v>
      </c>
      <c r="C370" s="17" t="inlineStr">
        <is>
          <t>Griffith</t>
        </is>
      </c>
      <c r="D370" s="17" t="inlineStr">
        <is>
          <t>Andrew</t>
        </is>
      </c>
      <c r="E370" s="17" t="inlineStr">
        <is>
          <t>LLC</t>
        </is>
      </c>
      <c r="F370" s="17" t="inlineStr">
        <is>
          <t>Griffith Ventures LLC</t>
        </is>
      </c>
      <c r="G370" s="27" t="n">
        <v>44919</v>
      </c>
      <c r="H370" s="17" t="inlineStr">
        <is>
          <t>ACTIVE_WAITLIST</t>
        </is>
      </c>
      <c r="I370" s="17" t="inlineStr">
        <is>
          <t>GRAY WIND</t>
        </is>
      </c>
      <c r="J370" s="17" t="inlineStr">
        <is>
          <t>SAIL_MULTI</t>
        </is>
      </c>
      <c r="K370" s="17" t="n">
        <v>29.9</v>
      </c>
      <c r="L370" s="17" t="n">
        <v>10.2</v>
      </c>
      <c r="M370" s="17" t="inlineStr">
        <is>
          <t>ANY</t>
        </is>
      </c>
      <c r="N370" s="17" t="n">
        <v>40</v>
      </c>
      <c r="O370" s="17" t="inlineStr">
        <is>
          <t>(206) 555-0753</t>
        </is>
      </c>
      <c r="P370" s="17" t="inlineStr">
        <is>
          <t>andrew.griffith@outlook.example.com</t>
        </is>
      </c>
      <c r="Q370" s="17" t="inlineStr">
        <is>
          <t>Seattle</t>
        </is>
      </c>
      <c r="R370" s="17" t="inlineStr">
        <is>
          <t>WA</t>
        </is>
      </c>
      <c r="S370" s="17" t="inlineStr">
        <is>
          <t>98101</t>
        </is>
      </c>
      <c r="T370" s="27" t="n">
        <v>45996</v>
      </c>
      <c r="U370" s="17" t="n">
        <v>2026</v>
      </c>
      <c r="V370" s="17" t="inlineStr"/>
    </row>
    <row r="371">
      <c r="A371" s="21" t="inlineStr">
        <is>
          <t>WL-01366</t>
        </is>
      </c>
      <c r="B371" s="21" t="n">
        <v>366</v>
      </c>
      <c r="C371" s="21" t="inlineStr">
        <is>
          <t>Sweeney</t>
        </is>
      </c>
      <c r="D371" s="21" t="inlineStr">
        <is>
          <t>Anna</t>
        </is>
      </c>
      <c r="E371" s="21" t="inlineStr">
        <is>
          <t>CORPORATION</t>
        </is>
      </c>
      <c r="F371" s="21" t="inlineStr">
        <is>
          <t>Sweeney Marine LLC</t>
        </is>
      </c>
      <c r="G371" s="28" t="n">
        <v>44920</v>
      </c>
      <c r="H371" s="21" t="inlineStr">
        <is>
          <t>ACTIVE_WAITLIST</t>
        </is>
      </c>
      <c r="I371" s="21" t="inlineStr">
        <is>
          <t>COHO MIST</t>
        </is>
      </c>
      <c r="J371" s="21" t="inlineStr">
        <is>
          <t>COMMERCIAL_FISH</t>
        </is>
      </c>
      <c r="K371" s="21" t="n">
        <v>18.3</v>
      </c>
      <c r="L371" s="21" t="n">
        <v>5.3</v>
      </c>
      <c r="M371" s="21" t="inlineStr">
        <is>
          <t>COVERED_ONLY</t>
        </is>
      </c>
      <c r="N371" s="21" t="n">
        <v>45</v>
      </c>
      <c r="O371" s="21" t="inlineStr">
        <is>
          <t>(503) 555-1177</t>
        </is>
      </c>
      <c r="P371" s="21" t="inlineStr"/>
      <c r="Q371" s="21" t="inlineStr">
        <is>
          <t>Portland</t>
        </is>
      </c>
      <c r="R371" s="21" t="inlineStr">
        <is>
          <t>OR</t>
        </is>
      </c>
      <c r="S371" s="21" t="inlineStr">
        <is>
          <t>97201</t>
        </is>
      </c>
      <c r="T371" s="28" t="n">
        <v>45995</v>
      </c>
      <c r="U371" s="21" t="n">
        <v>2026</v>
      </c>
      <c r="V371" s="21" t="inlineStr"/>
    </row>
    <row r="372">
      <c r="A372" s="17" t="inlineStr">
        <is>
          <t>WL-01367</t>
        </is>
      </c>
      <c r="B372" s="17" t="n">
        <v>367</v>
      </c>
      <c r="C372" s="17" t="inlineStr">
        <is>
          <t>Golden</t>
        </is>
      </c>
      <c r="D372" s="17" t="inlineStr">
        <is>
          <t>Stephen</t>
        </is>
      </c>
      <c r="E372" s="17" t="inlineStr">
        <is>
          <t>LLC</t>
        </is>
      </c>
      <c r="F372" s="17" t="inlineStr">
        <is>
          <t>Golden Holdings LLC</t>
        </is>
      </c>
      <c r="G372" s="27" t="n">
        <v>44921</v>
      </c>
      <c r="H372" s="17" t="inlineStr">
        <is>
          <t>ACTIVE_WAITLIST</t>
        </is>
      </c>
      <c r="I372" s="17" t="inlineStr">
        <is>
          <t>ANCHOR MIST</t>
        </is>
      </c>
      <c r="J372" s="17" t="inlineStr">
        <is>
          <t>SAIL_MULTI</t>
        </is>
      </c>
      <c r="K372" s="17" t="n">
        <v>51.9</v>
      </c>
      <c r="L372" s="17" t="n">
        <v>16.5</v>
      </c>
      <c r="M372" s="17" t="inlineStr">
        <is>
          <t>ANY</t>
        </is>
      </c>
      <c r="N372" s="17" t="n">
        <v>32</v>
      </c>
      <c r="O372" s="17" t="inlineStr">
        <is>
          <t>(541) 555-0872</t>
        </is>
      </c>
      <c r="P372" s="17" t="inlineStr">
        <is>
          <t>stephen.golden@salishnet.net</t>
        </is>
      </c>
      <c r="Q372" s="17" t="inlineStr">
        <is>
          <t>Coos Bay</t>
        </is>
      </c>
      <c r="R372" s="17" t="inlineStr">
        <is>
          <t>OR</t>
        </is>
      </c>
      <c r="S372" s="17" t="inlineStr">
        <is>
          <t>97420</t>
        </is>
      </c>
      <c r="T372" s="27" t="n">
        <v>45994</v>
      </c>
      <c r="U372" s="17" t="n">
        <v>2026</v>
      </c>
      <c r="V372" s="17" t="inlineStr"/>
    </row>
    <row r="373">
      <c r="A373" s="21" t="inlineStr">
        <is>
          <t>WL-01368</t>
        </is>
      </c>
      <c r="B373" s="21" t="n">
        <v>368</v>
      </c>
      <c r="C373" s="21" t="inlineStr">
        <is>
          <t>Turner</t>
        </is>
      </c>
      <c r="D373" s="21" t="inlineStr">
        <is>
          <t>Justin</t>
        </is>
      </c>
      <c r="E373" s="21" t="inlineStr">
        <is>
          <t>INDIVIDUAL</t>
        </is>
      </c>
      <c r="F373" s="21" t="inlineStr"/>
      <c r="G373" s="28" t="n">
        <v>44921</v>
      </c>
      <c r="H373" s="21" t="inlineStr">
        <is>
          <t>ACTIVE_WAITLIST</t>
        </is>
      </c>
      <c r="I373" s="21" t="inlineStr">
        <is>
          <t>SABLE WIND</t>
        </is>
      </c>
      <c r="J373" s="21" t="inlineStr">
        <is>
          <t>POWER_OUTBOARD</t>
        </is>
      </c>
      <c r="K373" s="21" t="n">
        <v>23.7</v>
      </c>
      <c r="L373" s="21" t="n">
        <v>7.3</v>
      </c>
      <c r="M373" s="21" t="inlineStr">
        <is>
          <t>ANY</t>
        </is>
      </c>
      <c r="N373" s="21" t="n">
        <v>24</v>
      </c>
      <c r="O373" s="21" t="inlineStr">
        <is>
          <t>(360) 555-6993</t>
        </is>
      </c>
      <c r="P373" s="21" t="inlineStr">
        <is>
          <t>justin.turner@harbormail.net</t>
        </is>
      </c>
      <c r="Q373" s="21" t="inlineStr">
        <is>
          <t>Bremerton</t>
        </is>
      </c>
      <c r="R373" s="21" t="inlineStr">
        <is>
          <t>WA</t>
        </is>
      </c>
      <c r="S373" s="21" t="inlineStr">
        <is>
          <t>98337</t>
        </is>
      </c>
      <c r="T373" s="28" t="n">
        <v>46002</v>
      </c>
      <c r="U373" s="21" t="n">
        <v>2026</v>
      </c>
      <c r="V373" s="21" t="inlineStr"/>
    </row>
    <row r="374">
      <c r="A374" s="17" t="inlineStr">
        <is>
          <t>WL-01369</t>
        </is>
      </c>
      <c r="B374" s="17" t="n">
        <v>369</v>
      </c>
      <c r="C374" s="17" t="inlineStr">
        <is>
          <t>Weeks</t>
        </is>
      </c>
      <c r="D374" s="17" t="inlineStr">
        <is>
          <t>Mike</t>
        </is>
      </c>
      <c r="E374" s="17" t="inlineStr">
        <is>
          <t>JOINT</t>
        </is>
      </c>
      <c r="F374" s="17" t="inlineStr"/>
      <c r="G374" s="27" t="n">
        <v>44921</v>
      </c>
      <c r="H374" s="17" t="inlineStr">
        <is>
          <t>ACTIVE_WAITLIST</t>
        </is>
      </c>
      <c r="I374" s="17" t="inlineStr">
        <is>
          <t>OTTER VEER</t>
        </is>
      </c>
      <c r="J374" s="17" t="inlineStr">
        <is>
          <t>SAIL_MONO</t>
        </is>
      </c>
      <c r="K374" s="17" t="n">
        <v>43.1</v>
      </c>
      <c r="L374" s="17" t="n">
        <v>14.6</v>
      </c>
      <c r="M374" s="17" t="inlineStr">
        <is>
          <t>COVERED_ONLY</t>
        </is>
      </c>
      <c r="N374" s="17" t="n">
        <v>28</v>
      </c>
      <c r="O374" s="17" t="inlineStr">
        <is>
          <t>(541) 555-2139</t>
        </is>
      </c>
      <c r="P374" s="17" t="inlineStr">
        <is>
          <t>mike.weeks@salishnet.net</t>
        </is>
      </c>
      <c r="Q374" s="17" t="inlineStr">
        <is>
          <t>Coos Bay</t>
        </is>
      </c>
      <c r="R374" s="17" t="inlineStr">
        <is>
          <t>OR</t>
        </is>
      </c>
      <c r="S374" s="17" t="inlineStr">
        <is>
          <t>97420</t>
        </is>
      </c>
      <c r="T374" s="27" t="n">
        <v>46000</v>
      </c>
      <c r="U374" s="17" t="n">
        <v>2026</v>
      </c>
      <c r="V374" s="17" t="inlineStr"/>
    </row>
    <row r="375">
      <c r="A375" s="21" t="inlineStr">
        <is>
          <t>WL-01370</t>
        </is>
      </c>
      <c r="B375" s="21" t="n">
        <v>370</v>
      </c>
      <c r="C375" s="21" t="inlineStr">
        <is>
          <t>Graham</t>
        </is>
      </c>
      <c r="D375" s="21" t="inlineStr">
        <is>
          <t>James</t>
        </is>
      </c>
      <c r="E375" s="21" t="inlineStr">
        <is>
          <t>PARTNERSHIP</t>
        </is>
      </c>
      <c r="F375" s="21" t="inlineStr">
        <is>
          <t>Graham Holdings LLC</t>
        </is>
      </c>
      <c r="G375" s="28" t="n">
        <v>44924</v>
      </c>
      <c r="H375" s="21" t="inlineStr">
        <is>
          <t>ACTIVE_WAITLIST</t>
        </is>
      </c>
      <c r="I375" s="21" t="inlineStr">
        <is>
          <t>SABLE ROSE</t>
        </is>
      </c>
      <c r="J375" s="21" t="inlineStr">
        <is>
          <t>COMMERCIAL_FISH</t>
        </is>
      </c>
      <c r="K375" s="21" t="n">
        <v>31.8</v>
      </c>
      <c r="L375" s="21" t="n">
        <v>10.8</v>
      </c>
      <c r="M375" s="21" t="inlineStr">
        <is>
          <t>ANY</t>
        </is>
      </c>
      <c r="N375" s="21" t="n">
        <v>36</v>
      </c>
      <c r="O375" s="21" t="inlineStr">
        <is>
          <t>(360) 555-3538</t>
        </is>
      </c>
      <c r="P375" s="21" t="inlineStr">
        <is>
          <t>jamesgraham@salishnet.net</t>
        </is>
      </c>
      <c r="Q375" s="21" t="inlineStr">
        <is>
          <t>Chaldale</t>
        </is>
      </c>
      <c r="R375" s="21" t="inlineStr">
        <is>
          <t>WA</t>
        </is>
      </c>
      <c r="S375" s="21" t="inlineStr">
        <is>
          <t>98554</t>
        </is>
      </c>
      <c r="T375" s="28" t="n">
        <v>46013</v>
      </c>
      <c r="U375" s="21" t="n">
        <v>2026</v>
      </c>
      <c r="V375" s="21" t="inlineStr"/>
    </row>
    <row r="376">
      <c r="A376" s="17" t="inlineStr">
        <is>
          <t>WL-01371</t>
        </is>
      </c>
      <c r="B376" s="17" t="n">
        <v>371</v>
      </c>
      <c r="C376" s="17" t="inlineStr">
        <is>
          <t>Nelson</t>
        </is>
      </c>
      <c r="D376" s="17" t="inlineStr">
        <is>
          <t>Christopher</t>
        </is>
      </c>
      <c r="E376" s="17" t="inlineStr">
        <is>
          <t>INDIVIDUAL</t>
        </is>
      </c>
      <c r="F376" s="17" t="inlineStr"/>
      <c r="G376" s="27" t="n">
        <v>44924</v>
      </c>
      <c r="H376" s="17" t="inlineStr">
        <is>
          <t>RETAINER</t>
        </is>
      </c>
      <c r="I376" s="17" t="inlineStr">
        <is>
          <t>BRANT CREST</t>
        </is>
      </c>
      <c r="J376" s="17" t="inlineStr">
        <is>
          <t>SAIL_MONO</t>
        </is>
      </c>
      <c r="K376" s="17" t="n">
        <v>21.1</v>
      </c>
      <c r="L376" s="17" t="n">
        <v>6.8</v>
      </c>
      <c r="M376" s="17" t="inlineStr">
        <is>
          <t>ANY</t>
        </is>
      </c>
      <c r="N376" s="17" t="n">
        <v>50</v>
      </c>
      <c r="O376" s="17" t="inlineStr">
        <is>
          <t>(425) 555-1285</t>
        </is>
      </c>
      <c r="P376" s="17" t="inlineStr">
        <is>
          <t>christophernelson@salishnet.net</t>
        </is>
      </c>
      <c r="Q376" s="17" t="inlineStr">
        <is>
          <t>Everett</t>
        </is>
      </c>
      <c r="R376" s="17" t="inlineStr">
        <is>
          <t>WA</t>
        </is>
      </c>
      <c r="S376" s="17" t="inlineStr">
        <is>
          <t>98201</t>
        </is>
      </c>
      <c r="T376" s="27" t="n">
        <v>46002</v>
      </c>
      <c r="U376" s="17" t="n">
        <v>2026</v>
      </c>
      <c r="V376" s="17" t="inlineStr"/>
    </row>
    <row r="377">
      <c r="A377" s="21" t="inlineStr">
        <is>
          <t>WL-01372</t>
        </is>
      </c>
      <c r="B377" s="21" t="n">
        <v>372</v>
      </c>
      <c r="C377" s="21" t="inlineStr">
        <is>
          <t>Jones</t>
        </is>
      </c>
      <c r="D377" s="21" t="inlineStr">
        <is>
          <t>Claire</t>
        </is>
      </c>
      <c r="E377" s="21" t="inlineStr">
        <is>
          <t>PARTNERSHIP</t>
        </is>
      </c>
      <c r="F377" s="21" t="inlineStr">
        <is>
          <t>Jones Charters Inc</t>
        </is>
      </c>
      <c r="G377" s="28" t="n">
        <v>44925</v>
      </c>
      <c r="H377" s="21" t="inlineStr">
        <is>
          <t>ACTIVE_WAITLIST</t>
        </is>
      </c>
      <c r="I377" s="21" t="inlineStr">
        <is>
          <t>SALISH LIGHT</t>
        </is>
      </c>
      <c r="J377" s="21" t="inlineStr">
        <is>
          <t>POWER_INBOARD</t>
        </is>
      </c>
      <c r="K377" s="21" t="n">
        <v>57</v>
      </c>
      <c r="L377" s="21" t="n">
        <v>17</v>
      </c>
      <c r="M377" s="21" t="inlineStr">
        <is>
          <t>COVERED_ONLY</t>
        </is>
      </c>
      <c r="N377" s="21" t="n">
        <v>40</v>
      </c>
      <c r="O377" s="21" t="inlineStr">
        <is>
          <t>(360) 555-3169</t>
        </is>
      </c>
      <c r="P377" s="21" t="inlineStr">
        <is>
          <t>claire.jones@harbormail.net</t>
        </is>
      </c>
      <c r="Q377" s="21" t="inlineStr">
        <is>
          <t>Olympia</t>
        </is>
      </c>
      <c r="R377" s="21" t="inlineStr">
        <is>
          <t>WA</t>
        </is>
      </c>
      <c r="S377" s="21" t="inlineStr">
        <is>
          <t>98501</t>
        </is>
      </c>
      <c r="T377" s="28" t="n">
        <v>46000</v>
      </c>
      <c r="U377" s="21" t="n">
        <v>2026</v>
      </c>
      <c r="V377" s="21" t="inlineStr"/>
    </row>
    <row r="378">
      <c r="A378" s="17" t="inlineStr">
        <is>
          <t>WL-01373</t>
        </is>
      </c>
      <c r="B378" s="17" t="n">
        <v>373</v>
      </c>
      <c r="C378" s="17" t="inlineStr">
        <is>
          <t>Davis</t>
        </is>
      </c>
      <c r="D378" s="17" t="inlineStr">
        <is>
          <t>Lori</t>
        </is>
      </c>
      <c r="E378" s="17" t="inlineStr">
        <is>
          <t>LLC</t>
        </is>
      </c>
      <c r="F378" s="17" t="inlineStr">
        <is>
          <t>Davis Ventures LLC</t>
        </is>
      </c>
      <c r="G378" s="27" t="n">
        <v>44926</v>
      </c>
      <c r="H378" s="17" t="inlineStr">
        <is>
          <t>ACTIVE_WAITLIST</t>
        </is>
      </c>
      <c r="I378" s="17" t="inlineStr">
        <is>
          <t>SPINDRIFT ROCK</t>
        </is>
      </c>
      <c r="J378" s="17" t="inlineStr">
        <is>
          <t>POWER_OUTBOARD</t>
        </is>
      </c>
      <c r="K378" s="17" t="n">
        <v>31.6</v>
      </c>
      <c r="L378" s="17" t="n">
        <v>9</v>
      </c>
      <c r="M378" s="17" t="inlineStr">
        <is>
          <t>Ledgport</t>
        </is>
      </c>
      <c r="N378" s="17" t="n">
        <v>50</v>
      </c>
      <c r="O378" s="17" t="inlineStr">
        <is>
          <t>(360) 555-5925</t>
        </is>
      </c>
      <c r="P378" s="17" t="inlineStr">
        <is>
          <t>lori_davis@quillayute.org</t>
        </is>
      </c>
      <c r="Q378" s="17" t="inlineStr">
        <is>
          <t>Chaldale</t>
        </is>
      </c>
      <c r="R378" s="17" t="inlineStr">
        <is>
          <t>WA</t>
        </is>
      </c>
      <c r="S378" s="17" t="inlineStr">
        <is>
          <t>98554</t>
        </is>
      </c>
      <c r="T378" s="27" t="n">
        <v>46018</v>
      </c>
      <c r="U378" s="17" t="n">
        <v>2026</v>
      </c>
      <c r="V378" s="17" t="inlineStr"/>
    </row>
    <row r="379">
      <c r="A379" s="21" t="inlineStr">
        <is>
          <t>WL-01374</t>
        </is>
      </c>
      <c r="B379" s="21" t="n">
        <v>374</v>
      </c>
      <c r="C379" s="21" t="inlineStr">
        <is>
          <t>Reid</t>
        </is>
      </c>
      <c r="D379" s="21" t="inlineStr">
        <is>
          <t>Caroline</t>
        </is>
      </c>
      <c r="E379" s="21" t="inlineStr">
        <is>
          <t>CORPORATION</t>
        </is>
      </c>
      <c r="F379" s="21" t="inlineStr">
        <is>
          <t>Reid Charters Inc</t>
        </is>
      </c>
      <c r="G379" s="28" t="n">
        <v>44927</v>
      </c>
      <c r="H379" s="21" t="inlineStr">
        <is>
          <t>ACTIVE_WAITLIST</t>
        </is>
      </c>
      <c r="I379" s="21" t="inlineStr">
        <is>
          <t>COHO STAR</t>
        </is>
      </c>
      <c r="J379" s="21" t="inlineStr">
        <is>
          <t>POWER_INBOARD</t>
        </is>
      </c>
      <c r="K379" s="21" t="n">
        <v>19.5</v>
      </c>
      <c r="L379" s="21" t="n">
        <v>6.7</v>
      </c>
      <c r="M379" s="21" t="inlineStr">
        <is>
          <t>ANY</t>
        </is>
      </c>
      <c r="N379" s="21" t="n">
        <v>28</v>
      </c>
      <c r="O379" s="21" t="inlineStr">
        <is>
          <t>(360) 555-0704</t>
        </is>
      </c>
      <c r="P379" s="21" t="inlineStr">
        <is>
          <t>caroline.reid@quillayute.org</t>
        </is>
      </c>
      <c r="Q379" s="21" t="inlineStr">
        <is>
          <t>Bellingham</t>
        </is>
      </c>
      <c r="R379" s="21" t="inlineStr">
        <is>
          <t>WA</t>
        </is>
      </c>
      <c r="S379" s="21" t="inlineStr">
        <is>
          <t>98225</t>
        </is>
      </c>
      <c r="T379" s="28" t="n">
        <v>46012</v>
      </c>
      <c r="U379" s="21" t="n">
        <v>2026</v>
      </c>
      <c r="V379" s="21" t="inlineStr"/>
    </row>
    <row r="380">
      <c r="A380" s="17" t="inlineStr">
        <is>
          <t>WL-01375</t>
        </is>
      </c>
      <c r="B380" s="17" t="n">
        <v>375</v>
      </c>
      <c r="C380" s="17" t="inlineStr">
        <is>
          <t>Austin</t>
        </is>
      </c>
      <c r="D380" s="17" t="inlineStr">
        <is>
          <t>Crystal</t>
        </is>
      </c>
      <c r="E380" s="17" t="inlineStr">
        <is>
          <t>TRUST</t>
        </is>
      </c>
      <c r="F380" s="17" t="inlineStr">
        <is>
          <t>Austin Holdings LLC</t>
        </is>
      </c>
      <c r="G380" s="27" t="n">
        <v>44928</v>
      </c>
      <c r="H380" s="17" t="inlineStr">
        <is>
          <t>ACTIVE_WAITLIST</t>
        </is>
      </c>
      <c r="I380" s="17" t="inlineStr">
        <is>
          <t>MURRE MOON</t>
        </is>
      </c>
      <c r="J380" s="17" t="inlineStr">
        <is>
          <t>SPORTFISH</t>
        </is>
      </c>
      <c r="K380" s="17" t="n">
        <v>33.5</v>
      </c>
      <c r="L380" s="17" t="n">
        <v>11.3</v>
      </c>
      <c r="M380" s="17" t="inlineStr">
        <is>
          <t>Ledgport</t>
        </is>
      </c>
      <c r="N380" s="17" t="n">
        <v>36</v>
      </c>
      <c r="O380" s="17" t="inlineStr">
        <is>
          <t>(360) 555-5101</t>
        </is>
      </c>
      <c r="P380" s="17" t="inlineStr">
        <is>
          <t>crystal.austin@quillayute.org</t>
        </is>
      </c>
      <c r="Q380" s="17" t="inlineStr">
        <is>
          <t>Longview</t>
        </is>
      </c>
      <c r="R380" s="17" t="inlineStr">
        <is>
          <t>WA</t>
        </is>
      </c>
      <c r="S380" s="17" t="inlineStr">
        <is>
          <t>98632</t>
        </is>
      </c>
      <c r="T380" s="27" t="n">
        <v>45993</v>
      </c>
      <c r="U380" s="17" t="n">
        <v>2026</v>
      </c>
      <c r="V380" s="17" t="inlineStr"/>
    </row>
    <row r="381">
      <c r="A381" s="21" t="inlineStr">
        <is>
          <t>WL-01376</t>
        </is>
      </c>
      <c r="B381" s="21" t="n">
        <v>376</v>
      </c>
      <c r="C381" s="21" t="inlineStr">
        <is>
          <t>Fisher</t>
        </is>
      </c>
      <c r="D381" s="21" t="inlineStr">
        <is>
          <t>Steven</t>
        </is>
      </c>
      <c r="E381" s="21" t="inlineStr">
        <is>
          <t>JOINT</t>
        </is>
      </c>
      <c r="F381" s="21" t="inlineStr"/>
      <c r="G381" s="28" t="n">
        <v>44928</v>
      </c>
      <c r="H381" s="21" t="inlineStr">
        <is>
          <t>ACTIVE_WAITLIST</t>
        </is>
      </c>
      <c r="I381" s="21" t="inlineStr">
        <is>
          <t>KESTREL SHORE</t>
        </is>
      </c>
      <c r="J381" s="21" t="inlineStr">
        <is>
          <t>ELECTRIC</t>
        </is>
      </c>
      <c r="K381" s="21" t="n">
        <v>42.1</v>
      </c>
      <c r="L381" s="21" t="n">
        <v>13.2</v>
      </c>
      <c r="M381" s="21" t="inlineStr">
        <is>
          <t>Salmonberry</t>
        </is>
      </c>
      <c r="N381" s="21" t="n">
        <v>40</v>
      </c>
      <c r="O381" s="21" t="inlineStr">
        <is>
          <t>(541) 555-1140</t>
        </is>
      </c>
      <c r="P381" s="21" t="inlineStr">
        <is>
          <t>steven_fisher@quillayute.org</t>
        </is>
      </c>
      <c r="Q381" s="21" t="inlineStr">
        <is>
          <t>Newport</t>
        </is>
      </c>
      <c r="R381" s="21" t="inlineStr">
        <is>
          <t>OR</t>
        </is>
      </c>
      <c r="S381" s="21" t="inlineStr">
        <is>
          <t>97365</t>
        </is>
      </c>
      <c r="T381" s="28" t="n">
        <v>45993</v>
      </c>
      <c r="U381" s="21" t="n">
        <v>2026</v>
      </c>
      <c r="V381" s="21" t="inlineStr"/>
    </row>
    <row r="382">
      <c r="A382" s="17" t="inlineStr">
        <is>
          <t>WL-01377</t>
        </is>
      </c>
      <c r="B382" s="17" t="n">
        <v>377</v>
      </c>
      <c r="C382" s="17" t="inlineStr">
        <is>
          <t>Ferguson</t>
        </is>
      </c>
      <c r="D382" s="17" t="inlineStr">
        <is>
          <t>Rhonda</t>
        </is>
      </c>
      <c r="E382" s="17" t="inlineStr">
        <is>
          <t>JOINT</t>
        </is>
      </c>
      <c r="F382" s="17" t="inlineStr"/>
      <c r="G382" s="27" t="n">
        <v>44928</v>
      </c>
      <c r="H382" s="17" t="inlineStr">
        <is>
          <t>ACTIVE_WAITLIST</t>
        </is>
      </c>
      <c r="I382" s="17" t="inlineStr">
        <is>
          <t>PETREL ROSE</t>
        </is>
      </c>
      <c r="J382" s="17" t="inlineStr">
        <is>
          <t>POWER_STERNDRIVE</t>
        </is>
      </c>
      <c r="K382" s="17" t="n">
        <v>22.5</v>
      </c>
      <c r="L382" s="17" t="n">
        <v>7.4</v>
      </c>
      <c r="M382" s="17" t="inlineStr">
        <is>
          <t>Vessbank</t>
        </is>
      </c>
      <c r="N382" s="17" t="n">
        <v>45</v>
      </c>
      <c r="O382" s="17" t="inlineStr">
        <is>
          <t>(503) 555-1171</t>
        </is>
      </c>
      <c r="P382" s="17" t="inlineStr">
        <is>
          <t>rhonda.ferguson@salishnet.net</t>
        </is>
      </c>
      <c r="Q382" s="17" t="inlineStr">
        <is>
          <t>Astoria</t>
        </is>
      </c>
      <c r="R382" s="17" t="inlineStr">
        <is>
          <t>OR</t>
        </is>
      </c>
      <c r="S382" s="17" t="inlineStr">
        <is>
          <t>97103</t>
        </is>
      </c>
      <c r="T382" s="27" t="n">
        <v>46008</v>
      </c>
      <c r="U382" s="17" t="n">
        <v>2026</v>
      </c>
      <c r="V382" s="17" t="inlineStr"/>
    </row>
    <row r="383">
      <c r="A383" s="21" t="inlineStr">
        <is>
          <t>WL-01378</t>
        </is>
      </c>
      <c r="B383" s="21" t="n">
        <v>378</v>
      </c>
      <c r="C383" s="21" t="inlineStr">
        <is>
          <t>Clark</t>
        </is>
      </c>
      <c r="D383" s="21" t="inlineStr">
        <is>
          <t>Morgan</t>
        </is>
      </c>
      <c r="E383" s="21" t="inlineStr">
        <is>
          <t>COMMERCIAL</t>
        </is>
      </c>
      <c r="F383" s="21" t="inlineStr">
        <is>
          <t>Clark Holdings LLC</t>
        </is>
      </c>
      <c r="G383" s="28" t="n">
        <v>44929</v>
      </c>
      <c r="H383" s="21" t="inlineStr">
        <is>
          <t>ACTIVE_WAITLIST</t>
        </is>
      </c>
      <c r="I383" s="21" t="inlineStr">
        <is>
          <t>TIDE MOON</t>
        </is>
      </c>
      <c r="J383" s="21" t="inlineStr">
        <is>
          <t>POWER_OUTBOARD</t>
        </is>
      </c>
      <c r="K383" s="21" t="n">
        <v>30.7</v>
      </c>
      <c r="L383" s="21" t="n">
        <v>10.4</v>
      </c>
      <c r="M383" s="21" t="inlineStr">
        <is>
          <t>COVERED_ONLY</t>
        </is>
      </c>
      <c r="N383" s="21" t="n">
        <v>32</v>
      </c>
      <c r="O383" s="21" t="inlineStr">
        <is>
          <t>(360) 555-2405</t>
        </is>
      </c>
      <c r="P383" s="21" t="inlineStr">
        <is>
          <t>morganclark@harbormail.net</t>
        </is>
      </c>
      <c r="Q383" s="21" t="inlineStr">
        <is>
          <t>Olympia</t>
        </is>
      </c>
      <c r="R383" s="21" t="inlineStr">
        <is>
          <t>WA</t>
        </is>
      </c>
      <c r="S383" s="21" t="inlineStr">
        <is>
          <t>98501</t>
        </is>
      </c>
      <c r="T383" s="28" t="n">
        <v>45995</v>
      </c>
      <c r="U383" s="21" t="n">
        <v>2026</v>
      </c>
      <c r="V383" s="21" t="inlineStr"/>
    </row>
    <row r="384">
      <c r="A384" s="17" t="inlineStr">
        <is>
          <t>WL-01379</t>
        </is>
      </c>
      <c r="B384" s="17" t="n">
        <v>379</v>
      </c>
      <c r="C384" s="17" t="inlineStr">
        <is>
          <t>Wong</t>
        </is>
      </c>
      <c r="D384" s="17" t="inlineStr">
        <is>
          <t>Jacob</t>
        </is>
      </c>
      <c r="E384" s="17" t="inlineStr">
        <is>
          <t>LLC</t>
        </is>
      </c>
      <c r="F384" s="17" t="inlineStr">
        <is>
          <t>Wong Ventures LLC</t>
        </is>
      </c>
      <c r="G384" s="27" t="n">
        <v>44930</v>
      </c>
      <c r="H384" s="17" t="inlineStr">
        <is>
          <t>ACTIVE_WAITLIST</t>
        </is>
      </c>
      <c r="I384" s="17" t="inlineStr">
        <is>
          <t>SABLE REACH</t>
        </is>
      </c>
      <c r="J384" s="17" t="inlineStr">
        <is>
          <t>SAIL_MULTI</t>
        </is>
      </c>
      <c r="K384" s="17" t="n">
        <v>32</v>
      </c>
      <c r="L384" s="17" t="n">
        <v>9.199999999999999</v>
      </c>
      <c r="M384" s="17" t="inlineStr">
        <is>
          <t>Ledgport</t>
        </is>
      </c>
      <c r="N384" s="17" t="n">
        <v>45</v>
      </c>
      <c r="O384" s="17" t="inlineStr">
        <is>
          <t>(360) 555-1039</t>
        </is>
      </c>
      <c r="P384" s="17" t="inlineStr">
        <is>
          <t>jacobwong@outlook.example.com</t>
        </is>
      </c>
      <c r="Q384" s="17" t="inlineStr">
        <is>
          <t>Chaldale</t>
        </is>
      </c>
      <c r="R384" s="17" t="inlineStr">
        <is>
          <t>WA</t>
        </is>
      </c>
      <c r="S384" s="17" t="inlineStr">
        <is>
          <t>98554</t>
        </is>
      </c>
      <c r="T384" s="27" t="n">
        <v>46002</v>
      </c>
      <c r="U384" s="17" t="n">
        <v>2026</v>
      </c>
      <c r="V384" s="17" t="inlineStr"/>
    </row>
    <row r="385">
      <c r="A385" s="21" t="inlineStr">
        <is>
          <t>WL-01380</t>
        </is>
      </c>
      <c r="B385" s="21" t="n">
        <v>380</v>
      </c>
      <c r="C385" s="21" t="inlineStr">
        <is>
          <t>Sanders</t>
        </is>
      </c>
      <c r="D385" s="21" t="inlineStr">
        <is>
          <t>Sherry</t>
        </is>
      </c>
      <c r="E385" s="21" t="inlineStr">
        <is>
          <t>JOINT</t>
        </is>
      </c>
      <c r="F385" s="21" t="inlineStr"/>
      <c r="G385" s="28" t="n">
        <v>44930</v>
      </c>
      <c r="H385" s="21" t="inlineStr">
        <is>
          <t>ACTIVE_WAITLIST</t>
        </is>
      </c>
      <c r="I385" s="21" t="inlineStr">
        <is>
          <t>TIDE WAKE</t>
        </is>
      </c>
      <c r="J385" s="21" t="inlineStr">
        <is>
          <t>SAIL_MONO</t>
        </is>
      </c>
      <c r="K385" s="21" t="n">
        <v>23.4</v>
      </c>
      <c r="L385" s="21" t="n">
        <v>7.4</v>
      </c>
      <c r="M385" s="21" t="inlineStr">
        <is>
          <t>OPEN_ONLY</t>
        </is>
      </c>
      <c r="N385" s="21" t="n">
        <v>40</v>
      </c>
      <c r="O385" s="21" t="inlineStr">
        <is>
          <t>(541) 555-8521</t>
        </is>
      </c>
      <c r="P385" s="21" t="inlineStr">
        <is>
          <t>sherry_sanders@pugetpost.com</t>
        </is>
      </c>
      <c r="Q385" s="21" t="inlineStr">
        <is>
          <t>Newport</t>
        </is>
      </c>
      <c r="R385" s="21" t="inlineStr">
        <is>
          <t>OR</t>
        </is>
      </c>
      <c r="S385" s="21" t="inlineStr">
        <is>
          <t>97365</t>
        </is>
      </c>
      <c r="T385" s="28" t="n">
        <v>46013</v>
      </c>
      <c r="U385" s="21" t="n">
        <v>2026</v>
      </c>
      <c r="V385" s="21" t="inlineStr"/>
    </row>
    <row r="386">
      <c r="A386" s="17" t="inlineStr">
        <is>
          <t>WL-01381</t>
        </is>
      </c>
      <c r="B386" s="17" t="n">
        <v>381</v>
      </c>
      <c r="C386" s="17" t="inlineStr">
        <is>
          <t>Dickson</t>
        </is>
      </c>
      <c r="D386" s="17" t="inlineStr">
        <is>
          <t>Michael</t>
        </is>
      </c>
      <c r="E386" s="17" t="inlineStr">
        <is>
          <t>INDIVIDUAL</t>
        </is>
      </c>
      <c r="F386" s="17" t="inlineStr"/>
      <c r="G386" s="27" t="n">
        <v>44930</v>
      </c>
      <c r="H386" s="17" t="inlineStr">
        <is>
          <t>ACTIVE_WAITLIST</t>
        </is>
      </c>
      <c r="I386" s="17" t="inlineStr">
        <is>
          <t>SCOTER ROCK</t>
        </is>
      </c>
      <c r="J386" s="17" t="inlineStr">
        <is>
          <t>SAIL_MONO</t>
        </is>
      </c>
      <c r="K386" s="17" t="n">
        <v>25.8</v>
      </c>
      <c r="L386" s="17" t="n">
        <v>7.2</v>
      </c>
      <c r="M386" s="17" t="inlineStr">
        <is>
          <t>COVERED_ONLY</t>
        </is>
      </c>
      <c r="N386" s="17" t="n">
        <v>32</v>
      </c>
      <c r="O386" s="17" t="inlineStr">
        <is>
          <t>(360) 555-4576</t>
        </is>
      </c>
      <c r="P386" s="17" t="inlineStr">
        <is>
          <t>michaeldickson@salishnet.net</t>
        </is>
      </c>
      <c r="Q386" s="17" t="inlineStr">
        <is>
          <t>Bellingham</t>
        </is>
      </c>
      <c r="R386" s="17" t="inlineStr">
        <is>
          <t>WA</t>
        </is>
      </c>
      <c r="S386" s="17" t="inlineStr">
        <is>
          <t>98225</t>
        </is>
      </c>
      <c r="T386" s="27" t="n">
        <v>46006</v>
      </c>
      <c r="U386" s="17" t="n">
        <v>2026</v>
      </c>
      <c r="V386" s="17" t="inlineStr"/>
    </row>
    <row r="387">
      <c r="A387" s="21" t="inlineStr">
        <is>
          <t>WL-01382</t>
        </is>
      </c>
      <c r="B387" s="21" t="n">
        <v>382</v>
      </c>
      <c r="C387" s="21" t="inlineStr">
        <is>
          <t>King</t>
        </is>
      </c>
      <c r="D387" s="21" t="inlineStr">
        <is>
          <t>Jose</t>
        </is>
      </c>
      <c r="E387" s="21" t="inlineStr">
        <is>
          <t>NONPROFIT</t>
        </is>
      </c>
      <c r="F387" s="21" t="inlineStr">
        <is>
          <t>King Charters Inc</t>
        </is>
      </c>
      <c r="G387" s="28" t="n">
        <v>44931</v>
      </c>
      <c r="H387" s="21" t="inlineStr">
        <is>
          <t>ACTIVE_WAITLIST</t>
        </is>
      </c>
      <c r="I387" s="21" t="inlineStr">
        <is>
          <t>HERON HARBOR</t>
        </is>
      </c>
      <c r="J387" s="21" t="inlineStr">
        <is>
          <t>SAIL_MONO</t>
        </is>
      </c>
      <c r="K387" s="21" t="n">
        <v>32.2</v>
      </c>
      <c r="L387" s="21" t="n">
        <v>10</v>
      </c>
      <c r="M387" s="21" t="inlineStr">
        <is>
          <t>COVERED_ONLY</t>
        </is>
      </c>
      <c r="N387" s="21" t="n">
        <v>50</v>
      </c>
      <c r="O387" s="21" t="inlineStr">
        <is>
          <t>(360) 555-6326</t>
        </is>
      </c>
      <c r="P387" s="21" t="inlineStr">
        <is>
          <t>jose_king@harbormail.net</t>
        </is>
      </c>
      <c r="Q387" s="21" t="inlineStr">
        <is>
          <t>Bremerton</t>
        </is>
      </c>
      <c r="R387" s="21" t="inlineStr">
        <is>
          <t>WA</t>
        </is>
      </c>
      <c r="S387" s="21" t="inlineStr">
        <is>
          <t>98337</t>
        </is>
      </c>
      <c r="T387" s="28" t="n">
        <v>45999</v>
      </c>
      <c r="U387" s="21" t="n">
        <v>2026</v>
      </c>
      <c r="V387" s="21" t="inlineStr"/>
    </row>
    <row r="388">
      <c r="A388" s="17" t="inlineStr">
        <is>
          <t>WL-01383</t>
        </is>
      </c>
      <c r="B388" s="17" t="n">
        <v>383</v>
      </c>
      <c r="C388" s="17" t="inlineStr">
        <is>
          <t>Henderson</t>
        </is>
      </c>
      <c r="D388" s="17" t="inlineStr">
        <is>
          <t>Donna</t>
        </is>
      </c>
      <c r="E388" s="17" t="inlineStr">
        <is>
          <t>JOINT</t>
        </is>
      </c>
      <c r="F388" s="17" t="inlineStr"/>
      <c r="G388" s="27" t="n">
        <v>44932</v>
      </c>
      <c r="H388" s="17" t="inlineStr">
        <is>
          <t>ACTIVE_WAITLIST</t>
        </is>
      </c>
      <c r="I388" s="17" t="inlineStr">
        <is>
          <t>OTTER ANN</t>
        </is>
      </c>
      <c r="J388" s="17" t="inlineStr">
        <is>
          <t>HOUSEBOAT</t>
        </is>
      </c>
      <c r="K388" s="17" t="n">
        <v>27.6</v>
      </c>
      <c r="L388" s="17" t="n">
        <v>9.300000000000001</v>
      </c>
      <c r="M388" s="17" t="inlineStr">
        <is>
          <t>ANY</t>
        </is>
      </c>
      <c r="N388" s="17" t="n">
        <v>28</v>
      </c>
      <c r="O388" s="17" t="inlineStr">
        <is>
          <t>(425) 555-1692</t>
        </is>
      </c>
      <c r="P388" s="17" t="inlineStr">
        <is>
          <t>donna.henderson@harbormail.net</t>
        </is>
      </c>
      <c r="Q388" s="17" t="inlineStr">
        <is>
          <t>Everett</t>
        </is>
      </c>
      <c r="R388" s="17" t="inlineStr">
        <is>
          <t>WA</t>
        </is>
      </c>
      <c r="S388" s="17" t="inlineStr">
        <is>
          <t>98201</t>
        </is>
      </c>
      <c r="T388" s="27" t="n">
        <v>46004</v>
      </c>
      <c r="U388" s="17" t="n">
        <v>2026</v>
      </c>
      <c r="V388" s="17" t="inlineStr"/>
    </row>
    <row r="389">
      <c r="A389" s="21" t="inlineStr">
        <is>
          <t>WL-01384</t>
        </is>
      </c>
      <c r="B389" s="21" t="n">
        <v>384</v>
      </c>
      <c r="C389" s="21" t="inlineStr">
        <is>
          <t>Williams</t>
        </is>
      </c>
      <c r="D389" s="21" t="inlineStr">
        <is>
          <t>Kimberly</t>
        </is>
      </c>
      <c r="E389" s="21" t="inlineStr">
        <is>
          <t>INDIVIDUAL</t>
        </is>
      </c>
      <c r="F389" s="21" t="inlineStr"/>
      <c r="G389" s="28" t="n">
        <v>44932</v>
      </c>
      <c r="H389" s="21" t="inlineStr">
        <is>
          <t>ACTIVE_WAITLIST</t>
        </is>
      </c>
      <c r="I389" s="21" t="inlineStr">
        <is>
          <t>POINT ROCK</t>
        </is>
      </c>
      <c r="J389" s="21" t="inlineStr">
        <is>
          <t>ELECTRIC</t>
        </is>
      </c>
      <c r="K389" s="21" t="n">
        <v>34.2</v>
      </c>
      <c r="L389" s="21" t="n">
        <v>10.6</v>
      </c>
      <c r="M389" s="21" t="inlineStr">
        <is>
          <t>ANY</t>
        </is>
      </c>
      <c r="N389" s="21" t="n">
        <v>45</v>
      </c>
      <c r="O389" s="21" t="inlineStr">
        <is>
          <t>(206) 555-0791</t>
        </is>
      </c>
      <c r="P389" s="21" t="inlineStr">
        <is>
          <t>kimberlywilliams@gmail.example.com</t>
        </is>
      </c>
      <c r="Q389" s="21" t="inlineStr">
        <is>
          <t>Seattle</t>
        </is>
      </c>
      <c r="R389" s="21" t="inlineStr">
        <is>
          <t>WA</t>
        </is>
      </c>
      <c r="S389" s="21" t="inlineStr">
        <is>
          <t>98101</t>
        </is>
      </c>
      <c r="T389" s="28" t="n">
        <v>45992</v>
      </c>
      <c r="U389" s="21" t="n">
        <v>2026</v>
      </c>
      <c r="V389" s="21" t="inlineStr"/>
    </row>
    <row r="390">
      <c r="A390" s="17" t="inlineStr">
        <is>
          <t>WL-01385</t>
        </is>
      </c>
      <c r="B390" s="17" t="n">
        <v>385</v>
      </c>
      <c r="C390" s="17" t="inlineStr">
        <is>
          <t>Morrison</t>
        </is>
      </c>
      <c r="D390" s="17" t="inlineStr">
        <is>
          <t>Amanda</t>
        </is>
      </c>
      <c r="E390" s="17" t="inlineStr">
        <is>
          <t>COMMERCIAL</t>
        </is>
      </c>
      <c r="F390" s="17" t="inlineStr">
        <is>
          <t>Morrison Charters Inc</t>
        </is>
      </c>
      <c r="G390" s="27" t="n">
        <v>44932</v>
      </c>
      <c r="H390" s="17" t="inlineStr">
        <is>
          <t>ACTIVE_WAITLIST</t>
        </is>
      </c>
      <c r="I390" s="17" t="inlineStr">
        <is>
          <t>DRIFT CREST</t>
        </is>
      </c>
      <c r="J390" s="17" t="inlineStr">
        <is>
          <t>POWER_STERNDRIVE</t>
        </is>
      </c>
      <c r="K390" s="17" t="n">
        <v>43.2</v>
      </c>
      <c r="L390" s="17" t="n">
        <v>13.9</v>
      </c>
      <c r="M390" s="17" t="inlineStr">
        <is>
          <t>Vessbank</t>
        </is>
      </c>
      <c r="N390" s="17" t="n">
        <v>45</v>
      </c>
      <c r="O390" s="17" t="inlineStr">
        <is>
          <t>(503) 555-5458</t>
        </is>
      </c>
      <c r="P390" s="17" t="inlineStr">
        <is>
          <t>amandamorrison@quillayute.org</t>
        </is>
      </c>
      <c r="Q390" s="17" t="inlineStr">
        <is>
          <t>Astoria</t>
        </is>
      </c>
      <c r="R390" s="17" t="inlineStr">
        <is>
          <t>OR</t>
        </is>
      </c>
      <c r="S390" s="17" t="inlineStr">
        <is>
          <t>97103</t>
        </is>
      </c>
      <c r="T390" s="27" t="n">
        <v>46015</v>
      </c>
      <c r="U390" s="17" t="n">
        <v>2026</v>
      </c>
      <c r="V390" s="17" t="inlineStr"/>
    </row>
    <row r="391">
      <c r="A391" s="21" t="inlineStr">
        <is>
          <t>WL-01386</t>
        </is>
      </c>
      <c r="B391" s="21" t="n">
        <v>386</v>
      </c>
      <c r="C391" s="21" t="inlineStr">
        <is>
          <t>Bell</t>
        </is>
      </c>
      <c r="D391" s="21" t="inlineStr">
        <is>
          <t>Kenneth</t>
        </is>
      </c>
      <c r="E391" s="21" t="inlineStr">
        <is>
          <t>JOINT</t>
        </is>
      </c>
      <c r="F391" s="21" t="inlineStr"/>
      <c r="G391" s="28" t="n">
        <v>44932</v>
      </c>
      <c r="H391" s="21" t="inlineStr">
        <is>
          <t>EXPIRED</t>
        </is>
      </c>
      <c r="I391" s="21" t="inlineStr">
        <is>
          <t>DRIFT RUNNER</t>
        </is>
      </c>
      <c r="J391" s="21" t="inlineStr">
        <is>
          <t>POWER_OUTBOARD</t>
        </is>
      </c>
      <c r="K391" s="21" t="n">
        <v>38.6</v>
      </c>
      <c r="L391" s="21" t="n">
        <v>13.8</v>
      </c>
      <c r="M391" s="21" t="inlineStr">
        <is>
          <t>COVERED_ONLY</t>
        </is>
      </c>
      <c r="N391" s="21" t="n">
        <v>36</v>
      </c>
      <c r="O391" s="21" t="inlineStr">
        <is>
          <t>(360) 555-3529</t>
        </is>
      </c>
      <c r="P391" s="21" t="inlineStr">
        <is>
          <t>kennethbell@pugetpost.com</t>
        </is>
      </c>
      <c r="Q391" s="21" t="inlineStr">
        <is>
          <t>Bellingham</t>
        </is>
      </c>
      <c r="R391" s="21" t="inlineStr">
        <is>
          <t>WA</t>
        </is>
      </c>
      <c r="S391" s="21" t="inlineStr">
        <is>
          <t>98225</t>
        </is>
      </c>
      <c r="T391" s="21" t="inlineStr"/>
      <c r="U391" s="21" t="n">
        <v>2022</v>
      </c>
      <c r="V391" s="21" t="inlineStr"/>
    </row>
    <row r="392">
      <c r="A392" s="17" t="inlineStr">
        <is>
          <t>WL-01387</t>
        </is>
      </c>
      <c r="B392" s="17" t="n">
        <v>387</v>
      </c>
      <c r="C392" s="17" t="inlineStr">
        <is>
          <t>Benitez</t>
        </is>
      </c>
      <c r="D392" s="17" t="inlineStr">
        <is>
          <t>Benjamin</t>
        </is>
      </c>
      <c r="E392" s="17" t="inlineStr">
        <is>
          <t>INDIVIDUAL</t>
        </is>
      </c>
      <c r="F392" s="17" t="inlineStr"/>
      <c r="G392" s="27" t="n">
        <v>44933</v>
      </c>
      <c r="H392" s="17" t="inlineStr">
        <is>
          <t>RETAINER</t>
        </is>
      </c>
      <c r="I392" s="17" t="inlineStr">
        <is>
          <t>PINTAIL CREST</t>
        </is>
      </c>
      <c r="J392" s="17" t="inlineStr">
        <is>
          <t>CRUISER</t>
        </is>
      </c>
      <c r="K392" s="17" t="n">
        <v>18.3</v>
      </c>
      <c r="L392" s="17" t="n">
        <v>5.8</v>
      </c>
      <c r="M392" s="17" t="inlineStr">
        <is>
          <t>ANY</t>
        </is>
      </c>
      <c r="N392" s="17" t="n">
        <v>24</v>
      </c>
      <c r="O392" s="17" t="inlineStr">
        <is>
          <t>(360) 555-9031</t>
        </is>
      </c>
      <c r="P392" s="17" t="inlineStr">
        <is>
          <t>benjaminbenitez@quillayute.org</t>
        </is>
      </c>
      <c r="Q392" s="17" t="inlineStr">
        <is>
          <t>Aberdeen</t>
        </is>
      </c>
      <c r="R392" s="17" t="inlineStr">
        <is>
          <t>WA</t>
        </is>
      </c>
      <c r="S392" s="17" t="inlineStr">
        <is>
          <t>98520</t>
        </is>
      </c>
      <c r="T392" s="27" t="n">
        <v>46013</v>
      </c>
      <c r="U392" s="17" t="n">
        <v>2026</v>
      </c>
      <c r="V392" s="17" t="inlineStr"/>
    </row>
    <row r="393">
      <c r="A393" s="21" t="inlineStr">
        <is>
          <t>WL-01388</t>
        </is>
      </c>
      <c r="B393" s="21" t="n">
        <v>388</v>
      </c>
      <c r="C393" s="21" t="inlineStr">
        <is>
          <t>Young</t>
        </is>
      </c>
      <c r="D393" s="21" t="inlineStr">
        <is>
          <t>Sharon</t>
        </is>
      </c>
      <c r="E393" s="21" t="inlineStr">
        <is>
          <t>INDIVIDUAL</t>
        </is>
      </c>
      <c r="F393" s="21" t="inlineStr"/>
      <c r="G393" s="28" t="n">
        <v>44933</v>
      </c>
      <c r="H393" s="21" t="inlineStr">
        <is>
          <t>ACTIVE_WAITLIST</t>
        </is>
      </c>
      <c r="I393" s="21" t="inlineStr">
        <is>
          <t>SALISH QUEEN</t>
        </is>
      </c>
      <c r="J393" s="21" t="inlineStr">
        <is>
          <t>POWER_INBOARD</t>
        </is>
      </c>
      <c r="K393" s="21" t="n">
        <v>26.7</v>
      </c>
      <c r="L393" s="21" t="n">
        <v>9.199999999999999</v>
      </c>
      <c r="M393" s="21" t="inlineStr">
        <is>
          <t>Ledgport</t>
        </is>
      </c>
      <c r="N393" s="21" t="n">
        <v>32</v>
      </c>
      <c r="O393" s="21" t="inlineStr">
        <is>
          <t>(503) 555-0791</t>
        </is>
      </c>
      <c r="P393" s="21" t="inlineStr">
        <is>
          <t>sharon.young@pugetpost.com</t>
        </is>
      </c>
      <c r="Q393" s="21" t="inlineStr">
        <is>
          <t>Astoria</t>
        </is>
      </c>
      <c r="R393" s="21" t="inlineStr">
        <is>
          <t>OR</t>
        </is>
      </c>
      <c r="S393" s="21" t="inlineStr">
        <is>
          <t>97103</t>
        </is>
      </c>
      <c r="T393" s="28" t="n">
        <v>45992</v>
      </c>
      <c r="U393" s="21" t="n">
        <v>2026</v>
      </c>
      <c r="V393" s="21" t="inlineStr"/>
    </row>
    <row r="394">
      <c r="A394" s="17" t="inlineStr">
        <is>
          <t>WL-01389</t>
        </is>
      </c>
      <c r="B394" s="17" t="n">
        <v>389</v>
      </c>
      <c r="C394" s="17" t="inlineStr">
        <is>
          <t>White</t>
        </is>
      </c>
      <c r="D394" s="17" t="inlineStr">
        <is>
          <t>Brian</t>
        </is>
      </c>
      <c r="E394" s="17" t="inlineStr">
        <is>
          <t>JOINT</t>
        </is>
      </c>
      <c r="F394" s="17" t="inlineStr"/>
      <c r="G394" s="27" t="n">
        <v>44933</v>
      </c>
      <c r="H394" s="17" t="inlineStr">
        <is>
          <t>ACTIVE_WAITLIST</t>
        </is>
      </c>
      <c r="I394" s="17" t="inlineStr">
        <is>
          <t>PINTAIL WAKE</t>
        </is>
      </c>
      <c r="J394" s="17" t="inlineStr">
        <is>
          <t>SAIL_MULTI</t>
        </is>
      </c>
      <c r="K394" s="17" t="n">
        <v>37</v>
      </c>
      <c r="L394" s="17" t="n">
        <v>11.3</v>
      </c>
      <c r="M394" s="17" t="inlineStr">
        <is>
          <t>ANY</t>
        </is>
      </c>
      <c r="N394" s="17" t="n">
        <v>32</v>
      </c>
      <c r="O394" s="17" t="inlineStr">
        <is>
          <t>(360) 555-1846</t>
        </is>
      </c>
      <c r="P394" s="17" t="inlineStr">
        <is>
          <t>brian.white@gmail.example.com</t>
        </is>
      </c>
      <c r="Q394" s="17" t="inlineStr">
        <is>
          <t>Chaldale</t>
        </is>
      </c>
      <c r="R394" s="17" t="inlineStr">
        <is>
          <t>WA</t>
        </is>
      </c>
      <c r="S394" s="17" t="inlineStr">
        <is>
          <t>98554</t>
        </is>
      </c>
      <c r="T394" s="27" t="n">
        <v>46019</v>
      </c>
      <c r="U394" s="17" t="n">
        <v>2026</v>
      </c>
      <c r="V394" s="17" t="inlineStr"/>
    </row>
    <row r="395">
      <c r="A395" s="21" t="inlineStr">
        <is>
          <t>WL-01390</t>
        </is>
      </c>
      <c r="B395" s="21" t="n">
        <v>390</v>
      </c>
      <c r="C395" s="21" t="inlineStr">
        <is>
          <t>Moss</t>
        </is>
      </c>
      <c r="D395" s="21" t="inlineStr">
        <is>
          <t>Michael</t>
        </is>
      </c>
      <c r="E395" s="21" t="inlineStr">
        <is>
          <t>INDIVIDUAL</t>
        </is>
      </c>
      <c r="F395" s="21" t="inlineStr"/>
      <c r="G395" s="28" t="n">
        <v>44933</v>
      </c>
      <c r="H395" s="21" t="inlineStr">
        <is>
          <t>ACTIVE_WAITLIST</t>
        </is>
      </c>
      <c r="I395" s="21" t="inlineStr">
        <is>
          <t>DRIFT WIND</t>
        </is>
      </c>
      <c r="J395" s="21" t="inlineStr">
        <is>
          <t>ELECTRIC</t>
        </is>
      </c>
      <c r="K395" s="21" t="n">
        <v>28.9</v>
      </c>
      <c r="L395" s="21" t="n">
        <v>8.1</v>
      </c>
      <c r="M395" s="21" t="inlineStr">
        <is>
          <t>Ledgport</t>
        </is>
      </c>
      <c r="N395" s="21" t="n">
        <v>36</v>
      </c>
      <c r="O395" s="21" t="inlineStr">
        <is>
          <t>(541) 555-2766</t>
        </is>
      </c>
      <c r="P395" s="21" t="inlineStr">
        <is>
          <t>michael_moss@gmail.example.com</t>
        </is>
      </c>
      <c r="Q395" s="21" t="inlineStr">
        <is>
          <t>Coos Bay</t>
        </is>
      </c>
      <c r="R395" s="21" t="inlineStr">
        <is>
          <t>OR</t>
        </is>
      </c>
      <c r="S395" s="21" t="inlineStr">
        <is>
          <t>97420</t>
        </is>
      </c>
      <c r="T395" s="28" t="n">
        <v>46008</v>
      </c>
      <c r="U395" s="21" t="n">
        <v>2026</v>
      </c>
      <c r="V395" s="21" t="inlineStr"/>
    </row>
    <row r="396">
      <c r="A396" s="17" t="inlineStr">
        <is>
          <t>WL-01391</t>
        </is>
      </c>
      <c r="B396" s="17" t="n">
        <v>391</v>
      </c>
      <c r="C396" s="17" t="inlineStr">
        <is>
          <t>Wallace</t>
        </is>
      </c>
      <c r="D396" s="17" t="inlineStr">
        <is>
          <t>Debbie</t>
        </is>
      </c>
      <c r="E396" s="17" t="inlineStr">
        <is>
          <t>INDIVIDUAL</t>
        </is>
      </c>
      <c r="F396" s="17" t="inlineStr"/>
      <c r="G396" s="27" t="n">
        <v>44934</v>
      </c>
      <c r="H396" s="17" t="inlineStr">
        <is>
          <t>ACTIVE_WAITLIST</t>
        </is>
      </c>
      <c r="I396" s="17" t="inlineStr">
        <is>
          <t>COHO VEER</t>
        </is>
      </c>
      <c r="J396" s="17" t="inlineStr">
        <is>
          <t>SAIL_MONO</t>
        </is>
      </c>
      <c r="K396" s="17" t="n">
        <v>27.8</v>
      </c>
      <c r="L396" s="17" t="n">
        <v>9.9</v>
      </c>
      <c r="M396" s="17" t="inlineStr">
        <is>
          <t>Ledgport</t>
        </is>
      </c>
      <c r="N396" s="17" t="n">
        <v>40</v>
      </c>
      <c r="O396" s="17" t="inlineStr">
        <is>
          <t>(541) 555-2182</t>
        </is>
      </c>
      <c r="P396" s="17" t="inlineStr">
        <is>
          <t>debbiewallace@harbormail.net</t>
        </is>
      </c>
      <c r="Q396" s="17" t="inlineStr">
        <is>
          <t>Coos Bay</t>
        </is>
      </c>
      <c r="R396" s="17" t="inlineStr">
        <is>
          <t>OR</t>
        </is>
      </c>
      <c r="S396" s="17" t="inlineStr">
        <is>
          <t>97420</t>
        </is>
      </c>
      <c r="T396" s="27" t="n">
        <v>45993</v>
      </c>
      <c r="U396" s="17" t="n">
        <v>2026</v>
      </c>
      <c r="V396" s="17" t="inlineStr"/>
    </row>
    <row r="397">
      <c r="A397" s="21" t="inlineStr">
        <is>
          <t>WL-01392</t>
        </is>
      </c>
      <c r="B397" s="21" t="n">
        <v>392</v>
      </c>
      <c r="C397" s="21" t="inlineStr">
        <is>
          <t>Carr</t>
        </is>
      </c>
      <c r="D397" s="21" t="inlineStr">
        <is>
          <t>Ryan</t>
        </is>
      </c>
      <c r="E397" s="21" t="inlineStr">
        <is>
          <t>JOINT</t>
        </is>
      </c>
      <c r="F397" s="21" t="inlineStr"/>
      <c r="G397" s="28" t="n">
        <v>44934</v>
      </c>
      <c r="H397" s="21" t="inlineStr">
        <is>
          <t>ACTIVE_WAITLIST</t>
        </is>
      </c>
      <c r="I397" s="21" t="inlineStr">
        <is>
          <t>TIDE CREST</t>
        </is>
      </c>
      <c r="J397" s="21" t="inlineStr">
        <is>
          <t>ELECTRIC</t>
        </is>
      </c>
      <c r="K397" s="21" t="n">
        <v>34.5</v>
      </c>
      <c r="L397" s="21" t="n">
        <v>10.5</v>
      </c>
      <c r="M397" s="21" t="inlineStr">
        <is>
          <t>ANY</t>
        </is>
      </c>
      <c r="N397" s="21" t="n">
        <v>32</v>
      </c>
      <c r="O397" s="21" t="inlineStr">
        <is>
          <t>(360) 555-2403</t>
        </is>
      </c>
      <c r="P397" s="21" t="inlineStr">
        <is>
          <t>ryancarr@gmail.example.com</t>
        </is>
      </c>
      <c r="Q397" s="21" t="inlineStr">
        <is>
          <t>Bremerton</t>
        </is>
      </c>
      <c r="R397" s="21" t="inlineStr">
        <is>
          <t>WA</t>
        </is>
      </c>
      <c r="S397" s="21" t="inlineStr">
        <is>
          <t>98337</t>
        </is>
      </c>
      <c r="T397" s="28" t="n">
        <v>45995</v>
      </c>
      <c r="U397" s="21" t="n">
        <v>2026</v>
      </c>
      <c r="V397" s="21" t="inlineStr"/>
    </row>
    <row r="398">
      <c r="A398" s="17" t="inlineStr">
        <is>
          <t>WL-01393</t>
        </is>
      </c>
      <c r="B398" s="17" t="n">
        <v>393</v>
      </c>
      <c r="C398" s="17" t="inlineStr">
        <is>
          <t>Thompson</t>
        </is>
      </c>
      <c r="D398" s="17" t="inlineStr">
        <is>
          <t>Lauren</t>
        </is>
      </c>
      <c r="E398" s="17" t="inlineStr">
        <is>
          <t>INDIVIDUAL</t>
        </is>
      </c>
      <c r="F398" s="17" t="inlineStr"/>
      <c r="G398" s="27" t="n">
        <v>44934</v>
      </c>
      <c r="H398" s="17" t="inlineStr">
        <is>
          <t>ACTIVE_WAITLIST</t>
        </is>
      </c>
      <c r="I398" s="17" t="inlineStr">
        <is>
          <t>SCOTER SHORE</t>
        </is>
      </c>
      <c r="J398" s="17" t="inlineStr">
        <is>
          <t>COMMERCIAL_FISH</t>
        </is>
      </c>
      <c r="K398" s="17" t="n">
        <v>47</v>
      </c>
      <c r="L398" s="17" t="n">
        <v>14.6</v>
      </c>
      <c r="M398" s="17" t="inlineStr">
        <is>
          <t>ANY</t>
        </is>
      </c>
      <c r="N398" s="17" t="n">
        <v>40</v>
      </c>
      <c r="O398" s="17" t="inlineStr">
        <is>
          <t>(206) 555-2822</t>
        </is>
      </c>
      <c r="P398" s="17" t="inlineStr">
        <is>
          <t>laurenthompson@quillayute.org</t>
        </is>
      </c>
      <c r="Q398" s="17" t="inlineStr">
        <is>
          <t>Seattle</t>
        </is>
      </c>
      <c r="R398" s="17" t="inlineStr">
        <is>
          <t>WA</t>
        </is>
      </c>
      <c r="S398" s="17" t="inlineStr">
        <is>
          <t>98101</t>
        </is>
      </c>
      <c r="T398" s="27" t="n">
        <v>46010</v>
      </c>
      <c r="U398" s="17" t="n">
        <v>2026</v>
      </c>
      <c r="V398" s="17" t="inlineStr"/>
    </row>
    <row r="399">
      <c r="A399" s="21" t="inlineStr">
        <is>
          <t>WL-01394</t>
        </is>
      </c>
      <c r="B399" s="21" t="n">
        <v>394</v>
      </c>
      <c r="C399" s="21" t="inlineStr">
        <is>
          <t>Walker</t>
        </is>
      </c>
      <c r="D399" s="21" t="inlineStr">
        <is>
          <t>Kenneth</t>
        </is>
      </c>
      <c r="E399" s="21" t="inlineStr">
        <is>
          <t>COMMERCIAL</t>
        </is>
      </c>
      <c r="F399" s="21" t="inlineStr">
        <is>
          <t>Walker Charters Inc</t>
        </is>
      </c>
      <c r="G399" s="28" t="n">
        <v>44935</v>
      </c>
      <c r="H399" s="21" t="inlineStr">
        <is>
          <t>EXPIRED</t>
        </is>
      </c>
      <c r="I399" s="21" t="inlineStr">
        <is>
          <t>SABLE CREST</t>
        </is>
      </c>
      <c r="J399" s="21" t="inlineStr">
        <is>
          <t>POWER_INBOARD</t>
        </is>
      </c>
      <c r="K399" s="21" t="n">
        <v>55.8</v>
      </c>
      <c r="L399" s="21" t="n">
        <v>16.8</v>
      </c>
      <c r="M399" s="21" t="inlineStr">
        <is>
          <t>ANY</t>
        </is>
      </c>
      <c r="N399" s="21" t="n">
        <v>36</v>
      </c>
      <c r="O399" s="21" t="inlineStr">
        <is>
          <t>(206) 555-9022</t>
        </is>
      </c>
      <c r="P399" s="21" t="inlineStr">
        <is>
          <t>kennethwalker@salishnet.net</t>
        </is>
      </c>
      <c r="Q399" s="21" t="inlineStr">
        <is>
          <t>Seattle</t>
        </is>
      </c>
      <c r="R399" s="21" t="inlineStr">
        <is>
          <t>WA</t>
        </is>
      </c>
      <c r="S399" s="21" t="inlineStr">
        <is>
          <t>98101</t>
        </is>
      </c>
      <c r="T399" s="21" t="inlineStr"/>
      <c r="U399" s="21" t="n">
        <v>2022</v>
      </c>
      <c r="V399" s="21" t="inlineStr"/>
    </row>
    <row r="400">
      <c r="A400" s="17" t="inlineStr">
        <is>
          <t>WL-01395</t>
        </is>
      </c>
      <c r="B400" s="17" t="n">
        <v>395</v>
      </c>
      <c r="C400" s="17" t="inlineStr">
        <is>
          <t>Mitchell</t>
        </is>
      </c>
      <c r="D400" s="17" t="inlineStr">
        <is>
          <t>Denise</t>
        </is>
      </c>
      <c r="E400" s="17" t="inlineStr">
        <is>
          <t>INDIVIDUAL</t>
        </is>
      </c>
      <c r="F400" s="17" t="inlineStr"/>
      <c r="G400" s="27" t="n">
        <v>44935</v>
      </c>
      <c r="H400" s="17" t="inlineStr">
        <is>
          <t>ACTIVE_WAITLIST</t>
        </is>
      </c>
      <c r="I400" s="17" t="inlineStr">
        <is>
          <t>SEAL STAR</t>
        </is>
      </c>
      <c r="J400" s="17" t="inlineStr">
        <is>
          <t>TRAWLER</t>
        </is>
      </c>
      <c r="K400" s="17" t="n">
        <v>23.8</v>
      </c>
      <c r="L400" s="17" t="n">
        <v>7.6</v>
      </c>
      <c r="M400" s="17" t="inlineStr">
        <is>
          <t>COVERED_ONLY</t>
        </is>
      </c>
      <c r="N400" s="17" t="n">
        <v>36</v>
      </c>
      <c r="O400" s="17" t="inlineStr">
        <is>
          <t>(425) 555-1909</t>
        </is>
      </c>
      <c r="P400" s="17" t="inlineStr">
        <is>
          <t>denise_mitchell@gmail.example.com</t>
        </is>
      </c>
      <c r="Q400" s="17" t="inlineStr">
        <is>
          <t>Everett</t>
        </is>
      </c>
      <c r="R400" s="17" t="inlineStr">
        <is>
          <t>WA</t>
        </is>
      </c>
      <c r="S400" s="17" t="inlineStr">
        <is>
          <t>98201</t>
        </is>
      </c>
      <c r="T400" s="27" t="n">
        <v>46005</v>
      </c>
      <c r="U400" s="17" t="n">
        <v>2026</v>
      </c>
      <c r="V400" s="17" t="inlineStr"/>
    </row>
    <row r="401">
      <c r="A401" s="21" t="inlineStr">
        <is>
          <t>WL-01396</t>
        </is>
      </c>
      <c r="B401" s="21" t="n">
        <v>396</v>
      </c>
      <c r="C401" s="21" t="inlineStr">
        <is>
          <t>Pacheco</t>
        </is>
      </c>
      <c r="D401" s="21" t="inlineStr">
        <is>
          <t>Christopher</t>
        </is>
      </c>
      <c r="E401" s="21" t="inlineStr">
        <is>
          <t>INDIVIDUAL</t>
        </is>
      </c>
      <c r="F401" s="21" t="inlineStr"/>
      <c r="G401" s="28" t="n">
        <v>44935</v>
      </c>
      <c r="H401" s="21" t="inlineStr">
        <is>
          <t>SUSPENDED</t>
        </is>
      </c>
      <c r="I401" s="21" t="inlineStr">
        <is>
          <t>SALISH WAKE</t>
        </is>
      </c>
      <c r="J401" s="21" t="inlineStr">
        <is>
          <t>SAIL_MULTI</t>
        </is>
      </c>
      <c r="K401" s="21" t="n">
        <v>59.2</v>
      </c>
      <c r="L401" s="21" t="n">
        <v>20.6</v>
      </c>
      <c r="M401" s="21" t="inlineStr">
        <is>
          <t>COVERED_ONLY</t>
        </is>
      </c>
      <c r="N401" s="21" t="n">
        <v>32</v>
      </c>
      <c r="O401" s="21" t="inlineStr">
        <is>
          <t>(360) 555-1079</t>
        </is>
      </c>
      <c r="P401" s="21" t="inlineStr">
        <is>
          <t>christopherpacheco@harbormail.net</t>
        </is>
      </c>
      <c r="Q401" s="21" t="inlineStr">
        <is>
          <t>Aberdeen</t>
        </is>
      </c>
      <c r="R401" s="21" t="inlineStr">
        <is>
          <t>WA</t>
        </is>
      </c>
      <c r="S401" s="21" t="inlineStr">
        <is>
          <t>98520</t>
        </is>
      </c>
      <c r="T401" s="28" t="n">
        <v>46009</v>
      </c>
      <c r="U401" s="21" t="n">
        <v>2026</v>
      </c>
      <c r="V401" s="21" t="inlineStr"/>
    </row>
    <row r="402">
      <c r="A402" s="17" t="inlineStr">
        <is>
          <t>WL-01397</t>
        </is>
      </c>
      <c r="B402" s="17" t="n">
        <v>397</v>
      </c>
      <c r="C402" s="17" t="inlineStr">
        <is>
          <t>Lopez</t>
        </is>
      </c>
      <c r="D402" s="17" t="inlineStr">
        <is>
          <t>Jessica</t>
        </is>
      </c>
      <c r="E402" s="17" t="inlineStr">
        <is>
          <t>NONPROFIT</t>
        </is>
      </c>
      <c r="F402" s="17" t="inlineStr">
        <is>
          <t>Lopez Marine LLC</t>
        </is>
      </c>
      <c r="G402" s="27" t="n">
        <v>44936</v>
      </c>
      <c r="H402" s="17" t="inlineStr">
        <is>
          <t>RETAINER</t>
        </is>
      </c>
      <c r="I402" s="17" t="inlineStr">
        <is>
          <t>CORMORANT WEATHER</t>
        </is>
      </c>
      <c r="J402" s="17" t="inlineStr">
        <is>
          <t>TRAWLER</t>
        </is>
      </c>
      <c r="K402" s="17" t="n">
        <v>32.1</v>
      </c>
      <c r="L402" s="17" t="n">
        <v>9.5</v>
      </c>
      <c r="M402" s="17" t="inlineStr">
        <is>
          <t>ANY</t>
        </is>
      </c>
      <c r="N402" s="17" t="n">
        <v>24</v>
      </c>
      <c r="O402" s="17" t="inlineStr">
        <is>
          <t>(360) 555-4378</t>
        </is>
      </c>
      <c r="P402" s="17" t="inlineStr">
        <is>
          <t>jessica.lopez@pugetpost.com</t>
        </is>
      </c>
      <c r="Q402" s="17" t="inlineStr">
        <is>
          <t>Bremerton</t>
        </is>
      </c>
      <c r="R402" s="17" t="inlineStr">
        <is>
          <t>WA</t>
        </is>
      </c>
      <c r="S402" s="17" t="inlineStr">
        <is>
          <t>98337</t>
        </is>
      </c>
      <c r="T402" s="27" t="n">
        <v>46014</v>
      </c>
      <c r="U402" s="17" t="n">
        <v>2026</v>
      </c>
      <c r="V402" s="17" t="inlineStr"/>
    </row>
    <row r="403">
      <c r="A403" s="21" t="inlineStr">
        <is>
          <t>WL-01398</t>
        </is>
      </c>
      <c r="B403" s="21" t="n">
        <v>398</v>
      </c>
      <c r="C403" s="21" t="inlineStr">
        <is>
          <t>Fisher</t>
        </is>
      </c>
      <c r="D403" s="21" t="inlineStr">
        <is>
          <t>Nicole</t>
        </is>
      </c>
      <c r="E403" s="21" t="inlineStr">
        <is>
          <t>TRUST</t>
        </is>
      </c>
      <c r="F403" s="21" t="inlineStr">
        <is>
          <t>Fisher Marine LLC</t>
        </is>
      </c>
      <c r="G403" s="28" t="n">
        <v>44938</v>
      </c>
      <c r="H403" s="21" t="inlineStr">
        <is>
          <t>EXPIRED</t>
        </is>
      </c>
      <c r="I403" s="21" t="inlineStr">
        <is>
          <t>SCOTER WIND</t>
        </is>
      </c>
      <c r="J403" s="21" t="inlineStr">
        <is>
          <t>TRAWLER</t>
        </is>
      </c>
      <c r="K403" s="21" t="n">
        <v>32.7</v>
      </c>
      <c r="L403" s="21" t="n">
        <v>11.8</v>
      </c>
      <c r="M403" s="21" t="inlineStr">
        <is>
          <t>Gullwing</t>
        </is>
      </c>
      <c r="N403" s="21" t="n">
        <v>45</v>
      </c>
      <c r="O403" s="21" t="inlineStr">
        <is>
          <t>(360) 555-8168</t>
        </is>
      </c>
      <c r="P403" s="21" t="inlineStr">
        <is>
          <t>nicole_fisher@harbormail.net</t>
        </is>
      </c>
      <c r="Q403" s="21" t="inlineStr">
        <is>
          <t>Bremerton</t>
        </is>
      </c>
      <c r="R403" s="21" t="inlineStr">
        <is>
          <t>WA</t>
        </is>
      </c>
      <c r="S403" s="21" t="inlineStr">
        <is>
          <t>98337</t>
        </is>
      </c>
      <c r="T403" s="21" t="inlineStr"/>
      <c r="U403" s="21" t="n">
        <v>2024</v>
      </c>
      <c r="V403" s="21" t="inlineStr"/>
    </row>
    <row r="404">
      <c r="A404" s="17" t="inlineStr">
        <is>
          <t>WL-01399</t>
        </is>
      </c>
      <c r="B404" s="17" t="n">
        <v>399</v>
      </c>
      <c r="C404" s="17" t="inlineStr">
        <is>
          <t>Trujillo</t>
        </is>
      </c>
      <c r="D404" s="17" t="inlineStr">
        <is>
          <t>Heather</t>
        </is>
      </c>
      <c r="E404" s="17" t="inlineStr">
        <is>
          <t>COMMERCIAL</t>
        </is>
      </c>
      <c r="F404" s="17" t="inlineStr">
        <is>
          <t>Trujillo Charters Inc</t>
        </is>
      </c>
      <c r="G404" s="27" t="n">
        <v>44939</v>
      </c>
      <c r="H404" s="17" t="inlineStr">
        <is>
          <t>ACTIVE_WAITLIST</t>
        </is>
      </c>
      <c r="I404" s="17" t="inlineStr">
        <is>
          <t>HALIBUT LIGHT</t>
        </is>
      </c>
      <c r="J404" s="17" t="inlineStr">
        <is>
          <t>CRUISER</t>
        </is>
      </c>
      <c r="K404" s="17" t="n">
        <v>42.3</v>
      </c>
      <c r="L404" s="17" t="n">
        <v>14.5</v>
      </c>
      <c r="M404" s="17" t="inlineStr">
        <is>
          <t>Ledgport</t>
        </is>
      </c>
      <c r="N404" s="17" t="n">
        <v>28</v>
      </c>
      <c r="O404" s="17" t="inlineStr">
        <is>
          <t>(425) 555-6698</t>
        </is>
      </c>
      <c r="P404" s="17" t="inlineStr">
        <is>
          <t>heather.trujillo@harbormail.net</t>
        </is>
      </c>
      <c r="Q404" s="17" t="inlineStr">
        <is>
          <t>Everett</t>
        </is>
      </c>
      <c r="R404" s="17" t="inlineStr">
        <is>
          <t>WA</t>
        </is>
      </c>
      <c r="S404" s="17" t="inlineStr">
        <is>
          <t>98201</t>
        </is>
      </c>
      <c r="T404" s="27" t="n">
        <v>46015</v>
      </c>
      <c r="U404" s="17" t="n">
        <v>2026</v>
      </c>
      <c r="V404" s="17" t="inlineStr"/>
    </row>
    <row r="405">
      <c r="A405" s="21" t="inlineStr">
        <is>
          <t>WL-01400</t>
        </is>
      </c>
      <c r="B405" s="21" t="n">
        <v>400</v>
      </c>
      <c r="C405" s="21" t="inlineStr">
        <is>
          <t>Hayden</t>
        </is>
      </c>
      <c r="D405" s="21" t="inlineStr">
        <is>
          <t>Christopher</t>
        </is>
      </c>
      <c r="E405" s="21" t="inlineStr">
        <is>
          <t>INDIVIDUAL</t>
        </is>
      </c>
      <c r="F405" s="21" t="inlineStr"/>
      <c r="G405" s="28" t="n">
        <v>44939</v>
      </c>
      <c r="H405" s="21" t="inlineStr">
        <is>
          <t>ACTIVE_WAITLIST</t>
        </is>
      </c>
      <c r="I405" s="21" t="inlineStr">
        <is>
          <t>SABLE REACH</t>
        </is>
      </c>
      <c r="J405" s="21" t="inlineStr">
        <is>
          <t>TRAWLER</t>
        </is>
      </c>
      <c r="K405" s="21" t="n">
        <v>35.3</v>
      </c>
      <c r="L405" s="21" t="n">
        <v>11</v>
      </c>
      <c r="M405" s="21" t="inlineStr">
        <is>
          <t>COVERED_ONLY</t>
        </is>
      </c>
      <c r="N405" s="21" t="n">
        <v>24</v>
      </c>
      <c r="O405" s="21" t="inlineStr">
        <is>
          <t>(541) 555-3092</t>
        </is>
      </c>
      <c r="P405" s="21" t="inlineStr">
        <is>
          <t>christopher_hayden@pugetpost.com</t>
        </is>
      </c>
      <c r="Q405" s="21" t="inlineStr">
        <is>
          <t>Coos Bay</t>
        </is>
      </c>
      <c r="R405" s="21" t="inlineStr">
        <is>
          <t>OR</t>
        </is>
      </c>
      <c r="S405" s="21" t="inlineStr">
        <is>
          <t>97420</t>
        </is>
      </c>
      <c r="T405" s="28" t="n">
        <v>46005</v>
      </c>
      <c r="U405" s="21" t="n">
        <v>2026</v>
      </c>
      <c r="V405" s="21" t="inlineStr"/>
    </row>
    <row r="406">
      <c r="A406" s="17" t="inlineStr">
        <is>
          <t>WL-01401</t>
        </is>
      </c>
      <c r="B406" s="17" t="n">
        <v>401</v>
      </c>
      <c r="C406" s="17" t="inlineStr">
        <is>
          <t>Thompson</t>
        </is>
      </c>
      <c r="D406" s="17" t="inlineStr">
        <is>
          <t>Douglas</t>
        </is>
      </c>
      <c r="E406" s="17" t="inlineStr">
        <is>
          <t>INDIVIDUAL</t>
        </is>
      </c>
      <c r="F406" s="17" t="inlineStr"/>
      <c r="G406" s="27" t="n">
        <v>44939</v>
      </c>
      <c r="H406" s="17" t="inlineStr">
        <is>
          <t>ACTIVE_WAITLIST</t>
        </is>
      </c>
      <c r="I406" s="17" t="inlineStr">
        <is>
          <t>SCOTER WEATHER</t>
        </is>
      </c>
      <c r="J406" s="17" t="inlineStr">
        <is>
          <t>POWER_OUTBOARD</t>
        </is>
      </c>
      <c r="K406" s="17" t="n">
        <v>39.8</v>
      </c>
      <c r="L406" s="17" t="n">
        <v>13.4</v>
      </c>
      <c r="M406" s="17" t="inlineStr">
        <is>
          <t>ANY</t>
        </is>
      </c>
      <c r="N406" s="17" t="n">
        <v>24</v>
      </c>
      <c r="O406" s="17" t="inlineStr">
        <is>
          <t>(360) 555-2652</t>
        </is>
      </c>
      <c r="P406" s="17" t="inlineStr">
        <is>
          <t>douglas_thompson@quillayute.org</t>
        </is>
      </c>
      <c r="Q406" s="17" t="inlineStr">
        <is>
          <t>Aberdeen</t>
        </is>
      </c>
      <c r="R406" s="17" t="inlineStr">
        <is>
          <t>WA</t>
        </is>
      </c>
      <c r="S406" s="17" t="inlineStr">
        <is>
          <t>98520</t>
        </is>
      </c>
      <c r="T406" s="27" t="n">
        <v>46017</v>
      </c>
      <c r="U406" s="17" t="n">
        <v>2026</v>
      </c>
      <c r="V406" s="17" t="inlineStr"/>
    </row>
    <row r="407">
      <c r="A407" s="21" t="inlineStr">
        <is>
          <t>WL-01402</t>
        </is>
      </c>
      <c r="B407" s="21" t="n">
        <v>402</v>
      </c>
      <c r="C407" s="21" t="inlineStr">
        <is>
          <t>Castro</t>
        </is>
      </c>
      <c r="D407" s="21" t="inlineStr">
        <is>
          <t>Edward</t>
        </is>
      </c>
      <c r="E407" s="21" t="inlineStr">
        <is>
          <t>INDIVIDUAL</t>
        </is>
      </c>
      <c r="F407" s="21" t="inlineStr"/>
      <c r="G407" s="28" t="n">
        <v>44940</v>
      </c>
      <c r="H407" s="21" t="inlineStr">
        <is>
          <t>ACTIVE_WAITLIST</t>
        </is>
      </c>
      <c r="I407" s="21" t="inlineStr">
        <is>
          <t>HERON LIGHT</t>
        </is>
      </c>
      <c r="J407" s="21" t="inlineStr">
        <is>
          <t>SAIL_MONO</t>
        </is>
      </c>
      <c r="K407" s="21" t="n">
        <v>47.7</v>
      </c>
      <c r="L407" s="21" t="n">
        <v>15.5</v>
      </c>
      <c r="M407" s="21" t="inlineStr">
        <is>
          <t>ANY</t>
        </is>
      </c>
      <c r="N407" s="21" t="n">
        <v>24</v>
      </c>
      <c r="O407" s="21" t="inlineStr">
        <is>
          <t>(253) 555-5338</t>
        </is>
      </c>
      <c r="P407" s="21" t="inlineStr">
        <is>
          <t>edward_castro@salishnet.net</t>
        </is>
      </c>
      <c r="Q407" s="21" t="inlineStr">
        <is>
          <t>Tacoma</t>
        </is>
      </c>
      <c r="R407" s="21" t="inlineStr">
        <is>
          <t>WA</t>
        </is>
      </c>
      <c r="S407" s="21" t="inlineStr">
        <is>
          <t>98402</t>
        </is>
      </c>
      <c r="T407" s="28" t="n">
        <v>46015</v>
      </c>
      <c r="U407" s="21" t="n">
        <v>2026</v>
      </c>
      <c r="V407" s="21" t="inlineStr"/>
    </row>
    <row r="408">
      <c r="A408" s="17" t="inlineStr">
        <is>
          <t>WL-01403</t>
        </is>
      </c>
      <c r="B408" s="17" t="n">
        <v>403</v>
      </c>
      <c r="C408" s="17" t="inlineStr">
        <is>
          <t>Peters</t>
        </is>
      </c>
      <c r="D408" s="17" t="inlineStr">
        <is>
          <t>Jenna</t>
        </is>
      </c>
      <c r="E408" s="17" t="inlineStr">
        <is>
          <t>CORPORATION</t>
        </is>
      </c>
      <c r="F408" s="17" t="inlineStr">
        <is>
          <t>Peters Holdings LLC</t>
        </is>
      </c>
      <c r="G408" s="27" t="n">
        <v>44941</v>
      </c>
      <c r="H408" s="17" t="inlineStr">
        <is>
          <t>ACTIVE_WAITLIST</t>
        </is>
      </c>
      <c r="I408" s="17" t="inlineStr">
        <is>
          <t>SPINDRIFT QUEEN</t>
        </is>
      </c>
      <c r="J408" s="17" t="inlineStr">
        <is>
          <t>POWER_INBOARD</t>
        </is>
      </c>
      <c r="K408" s="17" t="n">
        <v>54.6</v>
      </c>
      <c r="L408" s="17" t="n">
        <v>17.3</v>
      </c>
      <c r="M408" s="17" t="inlineStr">
        <is>
          <t>ANY</t>
        </is>
      </c>
      <c r="N408" s="17" t="n">
        <v>50</v>
      </c>
      <c r="O408" s="17" t="inlineStr">
        <is>
          <t>(360) 555-9587</t>
        </is>
      </c>
      <c r="P408" s="17" t="inlineStr">
        <is>
          <t>jennapeters@quillayute.org</t>
        </is>
      </c>
      <c r="Q408" s="17" t="inlineStr">
        <is>
          <t>Aberdeen</t>
        </is>
      </c>
      <c r="R408" s="17" t="inlineStr">
        <is>
          <t>WA</t>
        </is>
      </c>
      <c r="S408" s="17" t="inlineStr">
        <is>
          <t>98520</t>
        </is>
      </c>
      <c r="T408" s="27" t="n">
        <v>46003</v>
      </c>
      <c r="U408" s="17" t="n">
        <v>2026</v>
      </c>
      <c r="V408" s="17" t="inlineStr"/>
    </row>
    <row r="409">
      <c r="A409" s="21" t="inlineStr">
        <is>
          <t>WL-01404</t>
        </is>
      </c>
      <c r="B409" s="21" t="n">
        <v>404</v>
      </c>
      <c r="C409" s="21" t="inlineStr">
        <is>
          <t>Boyle</t>
        </is>
      </c>
      <c r="D409" s="21" t="inlineStr">
        <is>
          <t>Eric</t>
        </is>
      </c>
      <c r="E409" s="21" t="inlineStr">
        <is>
          <t>INDIVIDUAL</t>
        </is>
      </c>
      <c r="F409" s="21" t="inlineStr"/>
      <c r="G409" s="28" t="n">
        <v>44941</v>
      </c>
      <c r="H409" s="21" t="inlineStr">
        <is>
          <t>ACTIVE_WAITLIST</t>
        </is>
      </c>
      <c r="I409" s="21" t="inlineStr">
        <is>
          <t>SALISH VEER</t>
        </is>
      </c>
      <c r="J409" s="21" t="inlineStr">
        <is>
          <t>TRAWLER</t>
        </is>
      </c>
      <c r="K409" s="21" t="n">
        <v>56.6</v>
      </c>
      <c r="L409" s="21" t="n">
        <v>17.6</v>
      </c>
      <c r="M409" s="21" t="inlineStr">
        <is>
          <t>Eastwey</t>
        </is>
      </c>
      <c r="N409" s="21" t="n">
        <v>50</v>
      </c>
      <c r="O409" s="21" t="inlineStr">
        <is>
          <t>(360) 555-6875</t>
        </is>
      </c>
      <c r="P409" s="21" t="inlineStr">
        <is>
          <t>ericboyle@salishnet.net</t>
        </is>
      </c>
      <c r="Q409" s="21" t="inlineStr">
        <is>
          <t>Olympia</t>
        </is>
      </c>
      <c r="R409" s="21" t="inlineStr">
        <is>
          <t>WA</t>
        </is>
      </c>
      <c r="S409" s="21" t="inlineStr">
        <is>
          <t>98501</t>
        </is>
      </c>
      <c r="T409" s="28" t="n">
        <v>45994</v>
      </c>
      <c r="U409" s="21" t="n">
        <v>2026</v>
      </c>
      <c r="V409" s="21" t="inlineStr"/>
    </row>
    <row r="410">
      <c r="A410" s="17" t="inlineStr">
        <is>
          <t>WL-01405</t>
        </is>
      </c>
      <c r="B410" s="17" t="n">
        <v>405</v>
      </c>
      <c r="C410" s="17" t="inlineStr">
        <is>
          <t>Castillo</t>
        </is>
      </c>
      <c r="D410" s="17" t="inlineStr">
        <is>
          <t>Joshua</t>
        </is>
      </c>
      <c r="E410" s="17" t="inlineStr">
        <is>
          <t>TRUST</t>
        </is>
      </c>
      <c r="F410" s="17" t="inlineStr">
        <is>
          <t>Castillo Holdings LLC</t>
        </is>
      </c>
      <c r="G410" s="27" t="n">
        <v>44942</v>
      </c>
      <c r="H410" s="17" t="inlineStr">
        <is>
          <t>ACTIVE_WAITLIST</t>
        </is>
      </c>
      <c r="I410" s="17" t="inlineStr">
        <is>
          <t>DRIFT ROSE</t>
        </is>
      </c>
      <c r="J410" s="17" t="inlineStr">
        <is>
          <t>POWER_INBOARD</t>
        </is>
      </c>
      <c r="K410" s="17" t="n">
        <v>23.3</v>
      </c>
      <c r="L410" s="17" t="n">
        <v>7.1</v>
      </c>
      <c r="M410" s="17" t="inlineStr">
        <is>
          <t>OPEN_ONLY</t>
        </is>
      </c>
      <c r="N410" s="17" t="n">
        <v>45</v>
      </c>
      <c r="O410" s="17" t="inlineStr">
        <is>
          <t>(360) 555-3825</t>
        </is>
      </c>
      <c r="P410" s="17" t="inlineStr">
        <is>
          <t>joshua.castillo@pugetpost.com</t>
        </is>
      </c>
      <c r="Q410" s="17" t="inlineStr">
        <is>
          <t>Bellingham</t>
        </is>
      </c>
      <c r="R410" s="17" t="inlineStr">
        <is>
          <t>WA</t>
        </is>
      </c>
      <c r="S410" s="17" t="inlineStr">
        <is>
          <t>98225</t>
        </is>
      </c>
      <c r="T410" s="27" t="n">
        <v>45992</v>
      </c>
      <c r="U410" s="17" t="n">
        <v>2026</v>
      </c>
      <c r="V410" s="17" t="inlineStr"/>
    </row>
    <row r="411">
      <c r="A411" s="21" t="inlineStr">
        <is>
          <t>WL-01406</t>
        </is>
      </c>
      <c r="B411" s="21" t="n">
        <v>406</v>
      </c>
      <c r="C411" s="21" t="inlineStr">
        <is>
          <t>Wilson</t>
        </is>
      </c>
      <c r="D411" s="21" t="inlineStr">
        <is>
          <t>Jennifer</t>
        </is>
      </c>
      <c r="E411" s="21" t="inlineStr">
        <is>
          <t>NONPROFIT</t>
        </is>
      </c>
      <c r="F411" s="21" t="inlineStr">
        <is>
          <t>Wilson Charters Inc</t>
        </is>
      </c>
      <c r="G411" s="28" t="n">
        <v>44943</v>
      </c>
      <c r="H411" s="21" t="inlineStr">
        <is>
          <t>RETAINER</t>
        </is>
      </c>
      <c r="I411" s="21" t="inlineStr">
        <is>
          <t>HALIBUT LIGHT</t>
        </is>
      </c>
      <c r="J411" s="21" t="inlineStr">
        <is>
          <t>HOUSEBOAT</t>
        </is>
      </c>
      <c r="K411" s="21" t="n">
        <v>60.7</v>
      </c>
      <c r="L411" s="21" t="n">
        <v>17.2</v>
      </c>
      <c r="M411" s="21" t="inlineStr">
        <is>
          <t>Vessbank</t>
        </is>
      </c>
      <c r="N411" s="21" t="n">
        <v>28</v>
      </c>
      <c r="O411" s="21" t="inlineStr">
        <is>
          <t>(360) 555-7002</t>
        </is>
      </c>
      <c r="P411" s="21" t="inlineStr">
        <is>
          <t>jennifer.wilson@quillayute.org</t>
        </is>
      </c>
      <c r="Q411" s="21" t="inlineStr">
        <is>
          <t>Olympia</t>
        </is>
      </c>
      <c r="R411" s="21" t="inlineStr">
        <is>
          <t>WA</t>
        </is>
      </c>
      <c r="S411" s="21" t="inlineStr">
        <is>
          <t>98501</t>
        </is>
      </c>
      <c r="T411" s="28" t="n">
        <v>46010</v>
      </c>
      <c r="U411" s="21" t="n">
        <v>2026</v>
      </c>
      <c r="V411" s="21" t="inlineStr"/>
    </row>
    <row r="412">
      <c r="A412" s="17" t="inlineStr">
        <is>
          <t>WL-01407</t>
        </is>
      </c>
      <c r="B412" s="17" t="n">
        <v>407</v>
      </c>
      <c r="C412" s="17" t="inlineStr">
        <is>
          <t>Rodgers</t>
        </is>
      </c>
      <c r="D412" s="17" t="inlineStr">
        <is>
          <t>Kelly</t>
        </is>
      </c>
      <c r="E412" s="17" t="inlineStr">
        <is>
          <t>JOINT</t>
        </is>
      </c>
      <c r="F412" s="17" t="inlineStr"/>
      <c r="G412" s="27" t="n">
        <v>44944</v>
      </c>
      <c r="H412" s="17" t="inlineStr">
        <is>
          <t>ACTIVE_WAITLIST</t>
        </is>
      </c>
      <c r="I412" s="17" t="inlineStr">
        <is>
          <t>COHO ROCK</t>
        </is>
      </c>
      <c r="J412" s="17" t="inlineStr">
        <is>
          <t>POWER_INBOARD</t>
        </is>
      </c>
      <c r="K412" s="17" t="n">
        <v>25.1</v>
      </c>
      <c r="L412" s="17" t="n">
        <v>7.3</v>
      </c>
      <c r="M412" s="17" t="inlineStr">
        <is>
          <t>Vessbank</t>
        </is>
      </c>
      <c r="N412" s="17" t="n">
        <v>40</v>
      </c>
      <c r="O412" s="17" t="inlineStr">
        <is>
          <t>(360) 555-7072</t>
        </is>
      </c>
      <c r="P412" s="17" t="inlineStr">
        <is>
          <t>kelly_rodgers@pugetpost.com</t>
        </is>
      </c>
      <c r="Q412" s="17" t="inlineStr">
        <is>
          <t>Longview</t>
        </is>
      </c>
      <c r="R412" s="17" t="inlineStr">
        <is>
          <t>WA</t>
        </is>
      </c>
      <c r="S412" s="17" t="inlineStr">
        <is>
          <t>98632</t>
        </is>
      </c>
      <c r="T412" s="27" t="n">
        <v>46000</v>
      </c>
      <c r="U412" s="17" t="n">
        <v>2026</v>
      </c>
      <c r="V412" s="17" t="inlineStr"/>
    </row>
    <row r="413">
      <c r="A413" s="21" t="inlineStr">
        <is>
          <t>WL-01408</t>
        </is>
      </c>
      <c r="B413" s="21" t="n">
        <v>408</v>
      </c>
      <c r="C413" s="21" t="inlineStr">
        <is>
          <t>Rojas</t>
        </is>
      </c>
      <c r="D413" s="21" t="inlineStr">
        <is>
          <t>Kelly</t>
        </is>
      </c>
      <c r="E413" s="21" t="inlineStr">
        <is>
          <t>INDIVIDUAL</t>
        </is>
      </c>
      <c r="F413" s="21" t="inlineStr"/>
      <c r="G413" s="28" t="n">
        <v>44944</v>
      </c>
      <c r="H413" s="21" t="inlineStr">
        <is>
          <t>SUSPENDED</t>
        </is>
      </c>
      <c r="I413" s="21" t="inlineStr">
        <is>
          <t>BRANT WEATHER</t>
        </is>
      </c>
      <c r="J413" s="21" t="inlineStr">
        <is>
          <t>CRUISER</t>
        </is>
      </c>
      <c r="K413" s="21" t="n">
        <v>24.2</v>
      </c>
      <c r="L413" s="21" t="n">
        <v>8.199999999999999</v>
      </c>
      <c r="M413" s="21" t="inlineStr">
        <is>
          <t>Ledgport</t>
        </is>
      </c>
      <c r="N413" s="21" t="n">
        <v>40</v>
      </c>
      <c r="O413" s="21" t="inlineStr">
        <is>
          <t>(206) 555-4411</t>
        </is>
      </c>
      <c r="P413" s="21" t="inlineStr">
        <is>
          <t>kellyrojas@harbormail.net</t>
        </is>
      </c>
      <c r="Q413" s="21" t="inlineStr">
        <is>
          <t>Seattle</t>
        </is>
      </c>
      <c r="R413" s="21" t="inlineStr">
        <is>
          <t>WA</t>
        </is>
      </c>
      <c r="S413" s="21" t="inlineStr">
        <is>
          <t>98101</t>
        </is>
      </c>
      <c r="T413" s="28" t="n">
        <v>46000</v>
      </c>
      <c r="U413" s="21" t="n">
        <v>2026</v>
      </c>
      <c r="V413" s="21" t="inlineStr"/>
    </row>
    <row r="414">
      <c r="A414" s="17" t="inlineStr">
        <is>
          <t>WL-01409</t>
        </is>
      </c>
      <c r="B414" s="17" t="n">
        <v>409</v>
      </c>
      <c r="C414" s="17" t="inlineStr">
        <is>
          <t>Brown</t>
        </is>
      </c>
      <c r="D414" s="17" t="inlineStr">
        <is>
          <t>Crystal</t>
        </is>
      </c>
      <c r="E414" s="17" t="inlineStr">
        <is>
          <t>LLC</t>
        </is>
      </c>
      <c r="F414" s="17" t="inlineStr">
        <is>
          <t>Brown Holdings LLC</t>
        </is>
      </c>
      <c r="G414" s="27" t="n">
        <v>44944</v>
      </c>
      <c r="H414" s="17" t="inlineStr">
        <is>
          <t>ACTIVE_WAITLIST</t>
        </is>
      </c>
      <c r="I414" s="17" t="inlineStr">
        <is>
          <t>HERON ROSE</t>
        </is>
      </c>
      <c r="J414" s="17" t="inlineStr">
        <is>
          <t>COMMERCIAL_FISH</t>
        </is>
      </c>
      <c r="K414" s="17" t="n">
        <v>20.4</v>
      </c>
      <c r="L414" s="17" t="n">
        <v>6.4</v>
      </c>
      <c r="M414" s="17" t="inlineStr">
        <is>
          <t>Eastwey</t>
        </is>
      </c>
      <c r="N414" s="17" t="n">
        <v>28</v>
      </c>
      <c r="O414" s="17" t="inlineStr">
        <is>
          <t>(360) 555-7684</t>
        </is>
      </c>
      <c r="P414" s="17" t="inlineStr"/>
      <c r="Q414" s="17" t="inlineStr">
        <is>
          <t>Port Angeles</t>
        </is>
      </c>
      <c r="R414" s="17" t="inlineStr">
        <is>
          <t>WA</t>
        </is>
      </c>
      <c r="S414" s="17" t="inlineStr">
        <is>
          <t>98362</t>
        </is>
      </c>
      <c r="T414" s="27" t="n">
        <v>46018</v>
      </c>
      <c r="U414" s="17" t="n">
        <v>2026</v>
      </c>
      <c r="V414" s="17" t="inlineStr"/>
    </row>
    <row r="415">
      <c r="A415" s="21" t="inlineStr">
        <is>
          <t>WL-01410</t>
        </is>
      </c>
      <c r="B415" s="21" t="n">
        <v>410</v>
      </c>
      <c r="C415" s="21" t="inlineStr">
        <is>
          <t>Madden</t>
        </is>
      </c>
      <c r="D415" s="21" t="inlineStr">
        <is>
          <t>Aimee</t>
        </is>
      </c>
      <c r="E415" s="21" t="inlineStr">
        <is>
          <t>NONPROFIT</t>
        </is>
      </c>
      <c r="F415" s="21" t="inlineStr">
        <is>
          <t>Madden Ventures LLC</t>
        </is>
      </c>
      <c r="G415" s="28" t="n">
        <v>44945</v>
      </c>
      <c r="H415" s="21" t="inlineStr">
        <is>
          <t>ACTIVE_WAITLIST</t>
        </is>
      </c>
      <c r="I415" s="21" t="inlineStr">
        <is>
          <t>ANCHOR LINE</t>
        </is>
      </c>
      <c r="J415" s="21" t="inlineStr">
        <is>
          <t>POWER_STERNDRIVE</t>
        </is>
      </c>
      <c r="K415" s="21" t="n">
        <v>60.6</v>
      </c>
      <c r="L415" s="21" t="n">
        <v>17.2</v>
      </c>
      <c r="M415" s="21" t="inlineStr">
        <is>
          <t>ANY</t>
        </is>
      </c>
      <c r="N415" s="21" t="n">
        <v>24</v>
      </c>
      <c r="O415" s="21" t="inlineStr">
        <is>
          <t>(206) 555-5342</t>
        </is>
      </c>
      <c r="P415" s="21" t="inlineStr"/>
      <c r="Q415" s="21" t="inlineStr">
        <is>
          <t>Seattle</t>
        </is>
      </c>
      <c r="R415" s="21" t="inlineStr">
        <is>
          <t>WA</t>
        </is>
      </c>
      <c r="S415" s="21" t="inlineStr">
        <is>
          <t>98101</t>
        </is>
      </c>
      <c r="T415" s="28" t="n">
        <v>46019</v>
      </c>
      <c r="U415" s="21" t="n">
        <v>2026</v>
      </c>
      <c r="V415" s="21" t="inlineStr"/>
    </row>
    <row r="416">
      <c r="A416" s="17" t="inlineStr">
        <is>
          <t>WL-01411</t>
        </is>
      </c>
      <c r="B416" s="17" t="n">
        <v>411</v>
      </c>
      <c r="C416" s="17" t="inlineStr">
        <is>
          <t>Graham</t>
        </is>
      </c>
      <c r="D416" s="17" t="inlineStr">
        <is>
          <t>Amanda</t>
        </is>
      </c>
      <c r="E416" s="17" t="inlineStr">
        <is>
          <t>JOINT</t>
        </is>
      </c>
      <c r="F416" s="17" t="inlineStr"/>
      <c r="G416" s="27" t="n">
        <v>44946</v>
      </c>
      <c r="H416" s="17" t="inlineStr">
        <is>
          <t>SUSPENDED</t>
        </is>
      </c>
      <c r="I416" s="17" t="inlineStr">
        <is>
          <t>OTTER WIND</t>
        </is>
      </c>
      <c r="J416" s="17" t="inlineStr">
        <is>
          <t>POWER_INBOARD</t>
        </is>
      </c>
      <c r="K416" s="17" t="n">
        <v>58.7</v>
      </c>
      <c r="L416" s="17" t="n">
        <v>17.1</v>
      </c>
      <c r="M416" s="17" t="inlineStr">
        <is>
          <t>COVERED_ONLY</t>
        </is>
      </c>
      <c r="N416" s="17" t="n">
        <v>32</v>
      </c>
      <c r="O416" s="17" t="inlineStr">
        <is>
          <t>(541) 555-7428</t>
        </is>
      </c>
      <c r="P416" s="17" t="inlineStr">
        <is>
          <t>amanda.graham@harbormail.net</t>
        </is>
      </c>
      <c r="Q416" s="17" t="inlineStr">
        <is>
          <t>Coos Bay</t>
        </is>
      </c>
      <c r="R416" s="17" t="inlineStr">
        <is>
          <t>OR</t>
        </is>
      </c>
      <c r="S416" s="17" t="inlineStr">
        <is>
          <t>97420</t>
        </is>
      </c>
      <c r="T416" s="27" t="n">
        <v>46012</v>
      </c>
      <c r="U416" s="17" t="n">
        <v>2026</v>
      </c>
      <c r="V416" s="17" t="inlineStr"/>
    </row>
    <row r="417">
      <c r="A417" s="21" t="inlineStr">
        <is>
          <t>WL-01412</t>
        </is>
      </c>
      <c r="B417" s="21" t="n">
        <v>412</v>
      </c>
      <c r="C417" s="21" t="inlineStr">
        <is>
          <t>Carter</t>
        </is>
      </c>
      <c r="D417" s="21" t="inlineStr">
        <is>
          <t>Michelle</t>
        </is>
      </c>
      <c r="E417" s="21" t="inlineStr">
        <is>
          <t>INDIVIDUAL</t>
        </is>
      </c>
      <c r="F417" s="21" t="inlineStr"/>
      <c r="G417" s="28" t="n">
        <v>44946</v>
      </c>
      <c r="H417" s="21" t="inlineStr">
        <is>
          <t>ACTIVE_WAITLIST</t>
        </is>
      </c>
      <c r="I417" s="21" t="inlineStr">
        <is>
          <t>SANDERLING ROSE</t>
        </is>
      </c>
      <c r="J417" s="21" t="inlineStr">
        <is>
          <t>COMMERCIAL_FISH</t>
        </is>
      </c>
      <c r="K417" s="21" t="n">
        <v>53.4</v>
      </c>
      <c r="L417" s="21" t="n">
        <v>16.5</v>
      </c>
      <c r="M417" s="21" t="inlineStr">
        <is>
          <t>Ledgport</t>
        </is>
      </c>
      <c r="N417" s="21" t="n">
        <v>32</v>
      </c>
      <c r="O417" s="21" t="inlineStr">
        <is>
          <t>(360) 555-4022</t>
        </is>
      </c>
      <c r="P417" s="21" t="inlineStr">
        <is>
          <t>michellecarter@salishnet.net</t>
        </is>
      </c>
      <c r="Q417" s="21" t="inlineStr">
        <is>
          <t>Aberdeen</t>
        </is>
      </c>
      <c r="R417" s="21" t="inlineStr">
        <is>
          <t>WA</t>
        </is>
      </c>
      <c r="S417" s="21" t="inlineStr">
        <is>
          <t>98520</t>
        </is>
      </c>
      <c r="T417" s="28" t="n">
        <v>46012</v>
      </c>
      <c r="U417" s="21" t="n">
        <v>2026</v>
      </c>
      <c r="V417" s="21" t="inlineStr"/>
    </row>
    <row r="418">
      <c r="A418" s="17" t="inlineStr">
        <is>
          <t>WL-01413</t>
        </is>
      </c>
      <c r="B418" s="17" t="n">
        <v>413</v>
      </c>
      <c r="C418" s="17" t="inlineStr">
        <is>
          <t>Garcia</t>
        </is>
      </c>
      <c r="D418" s="17" t="inlineStr">
        <is>
          <t>Kim</t>
        </is>
      </c>
      <c r="E418" s="17" t="inlineStr">
        <is>
          <t>PARTNERSHIP</t>
        </is>
      </c>
      <c r="F418" s="17" t="inlineStr">
        <is>
          <t>Garcia Ventures LLC</t>
        </is>
      </c>
      <c r="G418" s="27" t="n">
        <v>44946</v>
      </c>
      <c r="H418" s="17" t="inlineStr">
        <is>
          <t>ACTIVE_WAITLIST</t>
        </is>
      </c>
      <c r="I418" s="17" t="inlineStr">
        <is>
          <t>SPINDRIFT VEER</t>
        </is>
      </c>
      <c r="J418" s="17" t="inlineStr">
        <is>
          <t>POWER_OUTBOARD</t>
        </is>
      </c>
      <c r="K418" s="17" t="n">
        <v>51.5</v>
      </c>
      <c r="L418" s="17" t="n">
        <v>17.6</v>
      </c>
      <c r="M418" s="17" t="inlineStr">
        <is>
          <t>ANY</t>
        </is>
      </c>
      <c r="N418" s="17" t="n">
        <v>28</v>
      </c>
      <c r="O418" s="17" t="inlineStr">
        <is>
          <t>(503) 555-9639</t>
        </is>
      </c>
      <c r="P418" s="17" t="inlineStr">
        <is>
          <t>kim.garcia@gmail.example.com</t>
        </is>
      </c>
      <c r="Q418" s="17" t="inlineStr">
        <is>
          <t>Portland</t>
        </is>
      </c>
      <c r="R418" s="17" t="inlineStr">
        <is>
          <t>OR</t>
        </is>
      </c>
      <c r="S418" s="17" t="inlineStr">
        <is>
          <t>97201</t>
        </is>
      </c>
      <c r="T418" s="27" t="n">
        <v>46004</v>
      </c>
      <c r="U418" s="17" t="n">
        <v>2026</v>
      </c>
      <c r="V418" s="17" t="inlineStr"/>
    </row>
    <row r="419">
      <c r="A419" s="21" t="inlineStr">
        <is>
          <t>WL-01414</t>
        </is>
      </c>
      <c r="B419" s="21" t="n">
        <v>414</v>
      </c>
      <c r="C419" s="21" t="inlineStr">
        <is>
          <t>Massey</t>
        </is>
      </c>
      <c r="D419" s="21" t="inlineStr">
        <is>
          <t>Phillip</t>
        </is>
      </c>
      <c r="E419" s="21" t="inlineStr">
        <is>
          <t>CORPORATION</t>
        </is>
      </c>
      <c r="F419" s="21" t="inlineStr">
        <is>
          <t>Massey Marine LLC</t>
        </is>
      </c>
      <c r="G419" s="28" t="n">
        <v>44947</v>
      </c>
      <c r="H419" s="21" t="inlineStr">
        <is>
          <t>ACTIVE_WAITLIST</t>
        </is>
      </c>
      <c r="I419" s="21" t="inlineStr">
        <is>
          <t>POINT SHORE</t>
        </is>
      </c>
      <c r="J419" s="21" t="inlineStr">
        <is>
          <t>SPORTFISH</t>
        </is>
      </c>
      <c r="K419" s="21" t="n">
        <v>29.3</v>
      </c>
      <c r="L419" s="21" t="n">
        <v>8.300000000000001</v>
      </c>
      <c r="M419" s="21" t="inlineStr">
        <is>
          <t>Vessbank</t>
        </is>
      </c>
      <c r="N419" s="21" t="n">
        <v>28</v>
      </c>
      <c r="O419" s="21" t="inlineStr">
        <is>
          <t>(425) 555-7739</t>
        </is>
      </c>
      <c r="P419" s="21" t="inlineStr">
        <is>
          <t>phillip.massey@outlook.example.com</t>
        </is>
      </c>
      <c r="Q419" s="21" t="inlineStr">
        <is>
          <t>Everett</t>
        </is>
      </c>
      <c r="R419" s="21" t="inlineStr">
        <is>
          <t>WA</t>
        </is>
      </c>
      <c r="S419" s="21" t="inlineStr">
        <is>
          <t>98201</t>
        </is>
      </c>
      <c r="T419" s="28" t="n">
        <v>46003</v>
      </c>
      <c r="U419" s="21" t="n">
        <v>2026</v>
      </c>
      <c r="V419" s="21" t="inlineStr"/>
    </row>
    <row r="420">
      <c r="A420" s="17" t="inlineStr">
        <is>
          <t>WL-01415</t>
        </is>
      </c>
      <c r="B420" s="17" t="n">
        <v>415</v>
      </c>
      <c r="C420" s="17" t="inlineStr">
        <is>
          <t>Stevens</t>
        </is>
      </c>
      <c r="D420" s="17" t="inlineStr">
        <is>
          <t>Jeremy</t>
        </is>
      </c>
      <c r="E420" s="17" t="inlineStr">
        <is>
          <t>INDIVIDUAL</t>
        </is>
      </c>
      <c r="F420" s="17" t="inlineStr"/>
      <c r="G420" s="27" t="n">
        <v>44947</v>
      </c>
      <c r="H420" s="17" t="inlineStr">
        <is>
          <t>ACTIVE_WAITLIST</t>
        </is>
      </c>
      <c r="I420" s="17" t="inlineStr">
        <is>
          <t>ANCHOR GLIDE</t>
        </is>
      </c>
      <c r="J420" s="17" t="inlineStr">
        <is>
          <t>SAIL_MONO</t>
        </is>
      </c>
      <c r="K420" s="17" t="n">
        <v>25.8</v>
      </c>
      <c r="L420" s="17" t="n">
        <v>7.5</v>
      </c>
      <c r="M420" s="17" t="inlineStr">
        <is>
          <t>ANY</t>
        </is>
      </c>
      <c r="N420" s="17" t="n">
        <v>28</v>
      </c>
      <c r="O420" s="17" t="inlineStr">
        <is>
          <t>(360) 555-6054</t>
        </is>
      </c>
      <c r="P420" s="17" t="inlineStr">
        <is>
          <t>jeremy_stevens@pugetpost.com</t>
        </is>
      </c>
      <c r="Q420" s="17" t="inlineStr">
        <is>
          <t>Port Angeles</t>
        </is>
      </c>
      <c r="R420" s="17" t="inlineStr">
        <is>
          <t>WA</t>
        </is>
      </c>
      <c r="S420" s="17" t="inlineStr">
        <is>
          <t>98362</t>
        </is>
      </c>
      <c r="T420" s="27" t="n">
        <v>46006</v>
      </c>
      <c r="U420" s="17" t="n">
        <v>2026</v>
      </c>
      <c r="V420" s="17" t="inlineStr"/>
    </row>
    <row r="421">
      <c r="A421" s="21" t="inlineStr">
        <is>
          <t>WL-01416</t>
        </is>
      </c>
      <c r="B421" s="21" t="n">
        <v>416</v>
      </c>
      <c r="C421" s="21" t="inlineStr">
        <is>
          <t>Hernandez</t>
        </is>
      </c>
      <c r="D421" s="21" t="inlineStr">
        <is>
          <t>Carmen</t>
        </is>
      </c>
      <c r="E421" s="21" t="inlineStr">
        <is>
          <t>CORPORATION</t>
        </is>
      </c>
      <c r="F421" s="21" t="inlineStr">
        <is>
          <t>Hernandez Charters Inc</t>
        </is>
      </c>
      <c r="G421" s="28" t="n">
        <v>44948</v>
      </c>
      <c r="H421" s="21" t="inlineStr">
        <is>
          <t>ACTIVE_WAITLIST</t>
        </is>
      </c>
      <c r="I421" s="21" t="inlineStr">
        <is>
          <t>SCOTER REACH</t>
        </is>
      </c>
      <c r="J421" s="21" t="inlineStr">
        <is>
          <t>SAIL_MULTI</t>
        </is>
      </c>
      <c r="K421" s="21" t="n">
        <v>35.1</v>
      </c>
      <c r="L421" s="21" t="n">
        <v>10.6</v>
      </c>
      <c r="M421" s="21" t="inlineStr">
        <is>
          <t>Salmonberry</t>
        </is>
      </c>
      <c r="N421" s="21" t="n">
        <v>45</v>
      </c>
      <c r="O421" s="21" t="inlineStr">
        <is>
          <t>(253) 555-4394</t>
        </is>
      </c>
      <c r="P421" s="21" t="inlineStr">
        <is>
          <t>carmen.hernandez@quillayute.org</t>
        </is>
      </c>
      <c r="Q421" s="21" t="inlineStr">
        <is>
          <t>Tacoma</t>
        </is>
      </c>
      <c r="R421" s="21" t="inlineStr">
        <is>
          <t>WA</t>
        </is>
      </c>
      <c r="S421" s="21" t="inlineStr">
        <is>
          <t>98402</t>
        </is>
      </c>
      <c r="T421" s="28" t="n">
        <v>46012</v>
      </c>
      <c r="U421" s="21" t="n">
        <v>2026</v>
      </c>
      <c r="V421" s="21" t="inlineStr"/>
    </row>
    <row r="422">
      <c r="A422" s="17" t="inlineStr">
        <is>
          <t>WL-01417</t>
        </is>
      </c>
      <c r="B422" s="17" t="n">
        <v>417</v>
      </c>
      <c r="C422" s="17" t="inlineStr">
        <is>
          <t>Walton</t>
        </is>
      </c>
      <c r="D422" s="17" t="inlineStr">
        <is>
          <t>Carrie</t>
        </is>
      </c>
      <c r="E422" s="17" t="inlineStr">
        <is>
          <t>JOINT</t>
        </is>
      </c>
      <c r="F422" s="17" t="inlineStr"/>
      <c r="G422" s="27" t="n">
        <v>44949</v>
      </c>
      <c r="H422" s="17" t="inlineStr">
        <is>
          <t>ACTIVE_WAITLIST</t>
        </is>
      </c>
      <c r="I422" s="17" t="inlineStr">
        <is>
          <t>OSPREY RUNNER</t>
        </is>
      </c>
      <c r="J422" s="17" t="inlineStr">
        <is>
          <t>SAIL_MONO</t>
        </is>
      </c>
      <c r="K422" s="17" t="n">
        <v>60.6</v>
      </c>
      <c r="L422" s="17" t="n">
        <v>18.6</v>
      </c>
      <c r="M422" s="17" t="inlineStr">
        <is>
          <t>Salmonberry</t>
        </is>
      </c>
      <c r="N422" s="17" t="n">
        <v>32</v>
      </c>
      <c r="O422" s="17" t="inlineStr">
        <is>
          <t>(360) 555-4715</t>
        </is>
      </c>
      <c r="P422" s="17" t="inlineStr">
        <is>
          <t>carrie_walton@pugetpost.com</t>
        </is>
      </c>
      <c r="Q422" s="17" t="inlineStr">
        <is>
          <t>Bremerton</t>
        </is>
      </c>
      <c r="R422" s="17" t="inlineStr">
        <is>
          <t>WA</t>
        </is>
      </c>
      <c r="S422" s="17" t="inlineStr">
        <is>
          <t>98337</t>
        </is>
      </c>
      <c r="T422" s="27" t="n">
        <v>45997</v>
      </c>
      <c r="U422" s="17" t="n">
        <v>2026</v>
      </c>
      <c r="V422" s="17" t="inlineStr"/>
    </row>
    <row r="423">
      <c r="A423" s="21" t="inlineStr">
        <is>
          <t>WL-01418</t>
        </is>
      </c>
      <c r="B423" s="21" t="n">
        <v>418</v>
      </c>
      <c r="C423" s="21" t="inlineStr">
        <is>
          <t>Jones</t>
        </is>
      </c>
      <c r="D423" s="21" t="inlineStr">
        <is>
          <t>Alicia</t>
        </is>
      </c>
      <c r="E423" s="21" t="inlineStr">
        <is>
          <t>INDIVIDUAL</t>
        </is>
      </c>
      <c r="F423" s="21" t="inlineStr"/>
      <c r="G423" s="28" t="n">
        <v>44949</v>
      </c>
      <c r="H423" s="21" t="inlineStr">
        <is>
          <t>ACTIVE_WAITLIST</t>
        </is>
      </c>
      <c r="I423" s="21" t="inlineStr">
        <is>
          <t>HALIBUT HARBOR</t>
        </is>
      </c>
      <c r="J423" s="21" t="inlineStr">
        <is>
          <t>POWER_OUTBOARD</t>
        </is>
      </c>
      <c r="K423" s="21" t="n">
        <v>48.7</v>
      </c>
      <c r="L423" s="21" t="n">
        <v>15.1</v>
      </c>
      <c r="M423" s="21" t="inlineStr">
        <is>
          <t>ANY</t>
        </is>
      </c>
      <c r="N423" s="21" t="n">
        <v>40</v>
      </c>
      <c r="O423" s="21" t="inlineStr">
        <is>
          <t>(541) 555-4365</t>
        </is>
      </c>
      <c r="P423" s="21" t="inlineStr">
        <is>
          <t>alicia_jones@salishnet.net</t>
        </is>
      </c>
      <c r="Q423" s="21" t="inlineStr">
        <is>
          <t>Coos Bay</t>
        </is>
      </c>
      <c r="R423" s="21" t="inlineStr">
        <is>
          <t>OR</t>
        </is>
      </c>
      <c r="S423" s="21" t="inlineStr">
        <is>
          <t>97420</t>
        </is>
      </c>
      <c r="T423" s="28" t="n">
        <v>46013</v>
      </c>
      <c r="U423" s="21" t="n">
        <v>2026</v>
      </c>
      <c r="V423" s="21" t="inlineStr"/>
    </row>
    <row r="424">
      <c r="A424" s="17" t="inlineStr">
        <is>
          <t>WL-01419</t>
        </is>
      </c>
      <c r="B424" s="17" t="n">
        <v>419</v>
      </c>
      <c r="C424" s="17" t="inlineStr">
        <is>
          <t>Fisher</t>
        </is>
      </c>
      <c r="D424" s="17" t="inlineStr">
        <is>
          <t>Jason</t>
        </is>
      </c>
      <c r="E424" s="17" t="inlineStr">
        <is>
          <t>PARTNERSHIP</t>
        </is>
      </c>
      <c r="F424" s="17" t="inlineStr">
        <is>
          <t>Fisher Charters Inc</t>
        </is>
      </c>
      <c r="G424" s="27" t="n">
        <v>44949</v>
      </c>
      <c r="H424" s="17" t="inlineStr">
        <is>
          <t>ACTIVE_WAITLIST</t>
        </is>
      </c>
      <c r="I424" s="17" t="inlineStr">
        <is>
          <t>SANDERLING RUNNER</t>
        </is>
      </c>
      <c r="J424" s="17" t="inlineStr">
        <is>
          <t>POWER_OUTBOARD</t>
        </is>
      </c>
      <c r="K424" s="17" t="n">
        <v>56.8</v>
      </c>
      <c r="L424" s="17" t="n">
        <v>16.4</v>
      </c>
      <c r="M424" s="17" t="inlineStr">
        <is>
          <t>COVERED_ONLY</t>
        </is>
      </c>
      <c r="N424" s="17" t="n">
        <v>45</v>
      </c>
      <c r="O424" s="17" t="inlineStr">
        <is>
          <t>(360) 555-9451</t>
        </is>
      </c>
      <c r="P424" s="17" t="inlineStr">
        <is>
          <t>jason.fisher@quillayute.org</t>
        </is>
      </c>
      <c r="Q424" s="17" t="inlineStr">
        <is>
          <t>Port Angeles</t>
        </is>
      </c>
      <c r="R424" s="17" t="inlineStr">
        <is>
          <t>WA</t>
        </is>
      </c>
      <c r="S424" s="17" t="inlineStr">
        <is>
          <t>98362</t>
        </is>
      </c>
      <c r="T424" s="27" t="n">
        <v>45994</v>
      </c>
      <c r="U424" s="17" t="n">
        <v>2026</v>
      </c>
      <c r="V424" s="17" t="inlineStr"/>
    </row>
    <row r="425">
      <c r="A425" s="21" t="inlineStr">
        <is>
          <t>WL-01420</t>
        </is>
      </c>
      <c r="B425" s="21" t="n">
        <v>420</v>
      </c>
      <c r="C425" s="21" t="inlineStr">
        <is>
          <t>Wilson</t>
        </is>
      </c>
      <c r="D425" s="21" t="inlineStr">
        <is>
          <t>Patricia</t>
        </is>
      </c>
      <c r="E425" s="21" t="inlineStr">
        <is>
          <t>JOINT</t>
        </is>
      </c>
      <c r="F425" s="21" t="inlineStr"/>
      <c r="G425" s="28" t="n">
        <v>44951</v>
      </c>
      <c r="H425" s="21" t="inlineStr">
        <is>
          <t>ACTIVE_WAITLIST</t>
        </is>
      </c>
      <c r="I425" s="21" t="inlineStr">
        <is>
          <t>PETREL ROSE</t>
        </is>
      </c>
      <c r="J425" s="21" t="inlineStr">
        <is>
          <t>CRUISER</t>
        </is>
      </c>
      <c r="K425" s="21" t="n">
        <v>26.2</v>
      </c>
      <c r="L425" s="21" t="n">
        <v>9.300000000000001</v>
      </c>
      <c r="M425" s="21" t="inlineStr">
        <is>
          <t>ANY</t>
        </is>
      </c>
      <c r="N425" s="21" t="n">
        <v>36</v>
      </c>
      <c r="O425" s="21" t="inlineStr">
        <is>
          <t>(360) 555-1945</t>
        </is>
      </c>
      <c r="P425" s="21" t="inlineStr">
        <is>
          <t>patriciawilson@harbormail.net</t>
        </is>
      </c>
      <c r="Q425" s="21" t="inlineStr">
        <is>
          <t>Bremerton</t>
        </is>
      </c>
      <c r="R425" s="21" t="inlineStr">
        <is>
          <t>WA</t>
        </is>
      </c>
      <c r="S425" s="21" t="inlineStr">
        <is>
          <t>98337</t>
        </is>
      </c>
      <c r="T425" s="28" t="n">
        <v>46003</v>
      </c>
      <c r="U425" s="21" t="n">
        <v>2026</v>
      </c>
      <c r="V425" s="21" t="inlineStr"/>
    </row>
    <row r="426">
      <c r="A426" s="17" t="inlineStr">
        <is>
          <t>WL-01421</t>
        </is>
      </c>
      <c r="B426" s="17" t="n">
        <v>421</v>
      </c>
      <c r="C426" s="17" t="inlineStr">
        <is>
          <t>Brown</t>
        </is>
      </c>
      <c r="D426" s="17" t="inlineStr">
        <is>
          <t>Jessica</t>
        </is>
      </c>
      <c r="E426" s="17" t="inlineStr">
        <is>
          <t>INDIVIDUAL</t>
        </is>
      </c>
      <c r="F426" s="17" t="inlineStr"/>
      <c r="G426" s="27" t="n">
        <v>44951</v>
      </c>
      <c r="H426" s="17" t="inlineStr">
        <is>
          <t>ACTIVE_WAITLIST</t>
        </is>
      </c>
      <c r="I426" s="17" t="inlineStr">
        <is>
          <t>GRAY LINE</t>
        </is>
      </c>
      <c r="J426" s="17" t="inlineStr">
        <is>
          <t>HOUSEBOAT</t>
        </is>
      </c>
      <c r="K426" s="17" t="n">
        <v>36</v>
      </c>
      <c r="L426" s="17" t="n">
        <v>11.5</v>
      </c>
      <c r="M426" s="17" t="inlineStr">
        <is>
          <t>ANY</t>
        </is>
      </c>
      <c r="N426" s="17" t="n">
        <v>36</v>
      </c>
      <c r="O426" s="17" t="inlineStr">
        <is>
          <t>(503) 555-8576</t>
        </is>
      </c>
      <c r="P426" s="17" t="inlineStr">
        <is>
          <t>jessicabrown@salishnet.net</t>
        </is>
      </c>
      <c r="Q426" s="17" t="inlineStr">
        <is>
          <t>Portland</t>
        </is>
      </c>
      <c r="R426" s="17" t="inlineStr">
        <is>
          <t>OR</t>
        </is>
      </c>
      <c r="S426" s="17" t="inlineStr">
        <is>
          <t>97201</t>
        </is>
      </c>
      <c r="T426" s="27" t="n">
        <v>46014</v>
      </c>
      <c r="U426" s="17" t="n">
        <v>2026</v>
      </c>
      <c r="V426" s="17" t="inlineStr"/>
    </row>
    <row r="427">
      <c r="A427" s="21" t="inlineStr">
        <is>
          <t>WL-01422</t>
        </is>
      </c>
      <c r="B427" s="21" t="n">
        <v>422</v>
      </c>
      <c r="C427" s="21" t="inlineStr">
        <is>
          <t>Chapman</t>
        </is>
      </c>
      <c r="D427" s="21" t="inlineStr">
        <is>
          <t>Cynthia</t>
        </is>
      </c>
      <c r="E427" s="21" t="inlineStr">
        <is>
          <t>COMMERCIAL</t>
        </is>
      </c>
      <c r="F427" s="21" t="inlineStr">
        <is>
          <t>Chapman Marine LLC</t>
        </is>
      </c>
      <c r="G427" s="28" t="n">
        <v>44952</v>
      </c>
      <c r="H427" s="21" t="inlineStr">
        <is>
          <t>ACTIVE_WAITLIST</t>
        </is>
      </c>
      <c r="I427" s="21" t="inlineStr">
        <is>
          <t>HALIBUT ROCK</t>
        </is>
      </c>
      <c r="J427" s="21" t="inlineStr">
        <is>
          <t>POWER_STERNDRIVE</t>
        </is>
      </c>
      <c r="K427" s="21" t="n">
        <v>22.9</v>
      </c>
      <c r="L427" s="21" t="n">
        <v>8</v>
      </c>
      <c r="M427" s="21" t="inlineStr">
        <is>
          <t>COVERED_ONLY</t>
        </is>
      </c>
      <c r="N427" s="21" t="n">
        <v>45</v>
      </c>
      <c r="O427" s="21" t="inlineStr">
        <is>
          <t>(503) 555-1158</t>
        </is>
      </c>
      <c r="P427" s="21" t="inlineStr">
        <is>
          <t>cynthia.chapman@harbormail.net</t>
        </is>
      </c>
      <c r="Q427" s="21" t="inlineStr">
        <is>
          <t>Astoria</t>
        </is>
      </c>
      <c r="R427" s="21" t="inlineStr">
        <is>
          <t>OR</t>
        </is>
      </c>
      <c r="S427" s="21" t="inlineStr">
        <is>
          <t>97103</t>
        </is>
      </c>
      <c r="T427" s="28" t="n">
        <v>46019</v>
      </c>
      <c r="U427" s="21" t="n">
        <v>2026</v>
      </c>
      <c r="V427" s="21" t="inlineStr"/>
    </row>
    <row r="428">
      <c r="A428" s="17" t="inlineStr">
        <is>
          <t>WL-01423</t>
        </is>
      </c>
      <c r="B428" s="17" t="n">
        <v>423</v>
      </c>
      <c r="C428" s="17" t="inlineStr">
        <is>
          <t>Mayo</t>
        </is>
      </c>
      <c r="D428" s="17" t="inlineStr">
        <is>
          <t>Emma</t>
        </is>
      </c>
      <c r="E428" s="17" t="inlineStr">
        <is>
          <t>NONPROFIT</t>
        </is>
      </c>
      <c r="F428" s="17" t="inlineStr">
        <is>
          <t>Mayo Holdings LLC</t>
        </is>
      </c>
      <c r="G428" s="27" t="n">
        <v>44952</v>
      </c>
      <c r="H428" s="17" t="inlineStr">
        <is>
          <t>ACTIVE_WAITLIST</t>
        </is>
      </c>
      <c r="I428" s="17" t="inlineStr">
        <is>
          <t>ANCHOR GLIDE</t>
        </is>
      </c>
      <c r="J428" s="17" t="inlineStr">
        <is>
          <t>POWER_STERNDRIVE</t>
        </is>
      </c>
      <c r="K428" s="17" t="n">
        <v>43.2</v>
      </c>
      <c r="L428" s="17" t="n">
        <v>12.2</v>
      </c>
      <c r="M428" s="17" t="inlineStr">
        <is>
          <t>OPEN_ONLY</t>
        </is>
      </c>
      <c r="N428" s="17" t="n">
        <v>45</v>
      </c>
      <c r="O428" s="17" t="inlineStr">
        <is>
          <t>(360) 555-8888</t>
        </is>
      </c>
      <c r="P428" s="17" t="inlineStr">
        <is>
          <t>emmamayo@salishnet.net</t>
        </is>
      </c>
      <c r="Q428" s="17" t="inlineStr">
        <is>
          <t>Aberdeen</t>
        </is>
      </c>
      <c r="R428" s="17" t="inlineStr">
        <is>
          <t>WA</t>
        </is>
      </c>
      <c r="S428" s="17" t="inlineStr">
        <is>
          <t>98520</t>
        </is>
      </c>
      <c r="T428" s="27" t="n">
        <v>46012</v>
      </c>
      <c r="U428" s="17" t="n">
        <v>2026</v>
      </c>
      <c r="V428" s="17" t="inlineStr"/>
    </row>
    <row r="429">
      <c r="A429" s="21" t="inlineStr">
        <is>
          <t>WL-01424</t>
        </is>
      </c>
      <c r="B429" s="21" t="n">
        <v>424</v>
      </c>
      <c r="C429" s="21" t="inlineStr">
        <is>
          <t>Miller</t>
        </is>
      </c>
      <c r="D429" s="21" t="inlineStr">
        <is>
          <t>Kristen</t>
        </is>
      </c>
      <c r="E429" s="21" t="inlineStr">
        <is>
          <t>NONPROFIT</t>
        </is>
      </c>
      <c r="F429" s="21" t="inlineStr">
        <is>
          <t>Miller Holdings LLC</t>
        </is>
      </c>
      <c r="G429" s="28" t="n">
        <v>44953</v>
      </c>
      <c r="H429" s="21" t="inlineStr">
        <is>
          <t>ACTIVE_WAITLIST</t>
        </is>
      </c>
      <c r="I429" s="21" t="inlineStr">
        <is>
          <t>SABLE RUNNER</t>
        </is>
      </c>
      <c r="J429" s="21" t="inlineStr">
        <is>
          <t>POWER_OUTBOARD</t>
        </is>
      </c>
      <c r="K429" s="21" t="n">
        <v>27.7</v>
      </c>
      <c r="L429" s="21" t="n">
        <v>9</v>
      </c>
      <c r="M429" s="21" t="inlineStr">
        <is>
          <t>Vessbank</t>
        </is>
      </c>
      <c r="N429" s="21" t="n">
        <v>24</v>
      </c>
      <c r="O429" s="21" t="inlineStr">
        <is>
          <t>(360) 555-7775</t>
        </is>
      </c>
      <c r="P429" s="21" t="inlineStr"/>
      <c r="Q429" s="21" t="inlineStr">
        <is>
          <t>Longview</t>
        </is>
      </c>
      <c r="R429" s="21" t="inlineStr">
        <is>
          <t>WA</t>
        </is>
      </c>
      <c r="S429" s="21" t="inlineStr">
        <is>
          <t>98632</t>
        </is>
      </c>
      <c r="T429" s="28" t="n">
        <v>46013</v>
      </c>
      <c r="U429" s="21" t="n">
        <v>2026</v>
      </c>
      <c r="V429" s="21" t="inlineStr"/>
    </row>
    <row r="430">
      <c r="A430" s="17" t="inlineStr">
        <is>
          <t>WL-01425</t>
        </is>
      </c>
      <c r="B430" s="17" t="n">
        <v>425</v>
      </c>
      <c r="C430" s="17" t="inlineStr">
        <is>
          <t>Munoz</t>
        </is>
      </c>
      <c r="D430" s="17" t="inlineStr">
        <is>
          <t>Annette</t>
        </is>
      </c>
      <c r="E430" s="17" t="inlineStr">
        <is>
          <t>LLC</t>
        </is>
      </c>
      <c r="F430" s="17" t="inlineStr">
        <is>
          <t>Munoz Charters Inc</t>
        </is>
      </c>
      <c r="G430" s="27" t="n">
        <v>44953</v>
      </c>
      <c r="H430" s="17" t="inlineStr">
        <is>
          <t>ACTIVE_WAITLIST</t>
        </is>
      </c>
      <c r="I430" s="17" t="inlineStr">
        <is>
          <t>GRAY QUEEN</t>
        </is>
      </c>
      <c r="J430" s="17" t="inlineStr">
        <is>
          <t>POWER_INBOARD</t>
        </is>
      </c>
      <c r="K430" s="17" t="n">
        <v>58.3</v>
      </c>
      <c r="L430" s="17" t="n">
        <v>18.8</v>
      </c>
      <c r="M430" s="17" t="inlineStr">
        <is>
          <t>OPEN_ONLY</t>
        </is>
      </c>
      <c r="N430" s="17" t="n">
        <v>32</v>
      </c>
      <c r="O430" s="17" t="inlineStr">
        <is>
          <t>(360) 555-2752</t>
        </is>
      </c>
      <c r="P430" s="17" t="inlineStr">
        <is>
          <t>annette.munoz@pugetpost.com</t>
        </is>
      </c>
      <c r="Q430" s="17" t="inlineStr">
        <is>
          <t>Bremerton</t>
        </is>
      </c>
      <c r="R430" s="17" t="inlineStr">
        <is>
          <t>WA</t>
        </is>
      </c>
      <c r="S430" s="17" t="inlineStr">
        <is>
          <t>98337</t>
        </is>
      </c>
      <c r="T430" s="27" t="n">
        <v>45994</v>
      </c>
      <c r="U430" s="17" t="n">
        <v>2026</v>
      </c>
      <c r="V430" s="17" t="inlineStr"/>
    </row>
    <row r="431">
      <c r="A431" s="21" t="inlineStr">
        <is>
          <t>WL-01426</t>
        </is>
      </c>
      <c r="B431" s="21" t="n">
        <v>426</v>
      </c>
      <c r="C431" s="21" t="inlineStr">
        <is>
          <t>Owen</t>
        </is>
      </c>
      <c r="D431" s="21" t="inlineStr">
        <is>
          <t>Glen</t>
        </is>
      </c>
      <c r="E431" s="21" t="inlineStr">
        <is>
          <t>INDIVIDUAL</t>
        </is>
      </c>
      <c r="F431" s="21" t="inlineStr"/>
      <c r="G431" s="28" t="n">
        <v>44953</v>
      </c>
      <c r="H431" s="21" t="inlineStr">
        <is>
          <t>ACTIVE_WAITLIST</t>
        </is>
      </c>
      <c r="I431" s="21" t="inlineStr">
        <is>
          <t>SANDERLING ANN</t>
        </is>
      </c>
      <c r="J431" s="21" t="inlineStr">
        <is>
          <t>POWER_OUTBOARD</t>
        </is>
      </c>
      <c r="K431" s="21" t="n">
        <v>61.4</v>
      </c>
      <c r="L431" s="21" t="n">
        <v>19.2</v>
      </c>
      <c r="M431" s="21" t="inlineStr">
        <is>
          <t>ANY</t>
        </is>
      </c>
      <c r="N431" s="21" t="n">
        <v>40</v>
      </c>
      <c r="O431" s="21" t="inlineStr">
        <is>
          <t>(541) 555-4619</t>
        </is>
      </c>
      <c r="P431" s="21" t="inlineStr">
        <is>
          <t>glen_owen@harbormail.net</t>
        </is>
      </c>
      <c r="Q431" s="21" t="inlineStr">
        <is>
          <t>Newport</t>
        </is>
      </c>
      <c r="R431" s="21" t="inlineStr">
        <is>
          <t>OR</t>
        </is>
      </c>
      <c r="S431" s="21" t="inlineStr">
        <is>
          <t>97365</t>
        </is>
      </c>
      <c r="T431" s="28" t="n">
        <v>46009</v>
      </c>
      <c r="U431" s="21" t="n">
        <v>2026</v>
      </c>
      <c r="V431" s="21" t="inlineStr"/>
    </row>
    <row r="432">
      <c r="A432" s="17" t="inlineStr">
        <is>
          <t>WL-01427</t>
        </is>
      </c>
      <c r="B432" s="17" t="n">
        <v>427</v>
      </c>
      <c r="C432" s="17" t="inlineStr">
        <is>
          <t>Mayo</t>
        </is>
      </c>
      <c r="D432" s="17" t="inlineStr">
        <is>
          <t>Sharon</t>
        </is>
      </c>
      <c r="E432" s="17" t="inlineStr">
        <is>
          <t>LLC</t>
        </is>
      </c>
      <c r="F432" s="17" t="inlineStr">
        <is>
          <t>Mayo Holdings LLC</t>
        </is>
      </c>
      <c r="G432" s="27" t="n">
        <v>44953</v>
      </c>
      <c r="H432" s="17" t="inlineStr">
        <is>
          <t>ACTIVE_WAITLIST</t>
        </is>
      </c>
      <c r="I432" s="17" t="inlineStr">
        <is>
          <t>CORMORANT MIST</t>
        </is>
      </c>
      <c r="J432" s="17" t="inlineStr">
        <is>
          <t>POWER_OUTBOARD</t>
        </is>
      </c>
      <c r="K432" s="17" t="n">
        <v>20.9</v>
      </c>
      <c r="L432" s="17" t="n">
        <v>7.1</v>
      </c>
      <c r="M432" s="17" t="inlineStr">
        <is>
          <t>COVERED_ONLY</t>
        </is>
      </c>
      <c r="N432" s="17" t="n">
        <v>40</v>
      </c>
      <c r="O432" s="17" t="inlineStr">
        <is>
          <t>(503) 555-0148</t>
        </is>
      </c>
      <c r="P432" s="17" t="inlineStr"/>
      <c r="Q432" s="17" t="inlineStr">
        <is>
          <t>Astoria</t>
        </is>
      </c>
      <c r="R432" s="17" t="inlineStr">
        <is>
          <t>OR</t>
        </is>
      </c>
      <c r="S432" s="17" t="inlineStr">
        <is>
          <t>97103</t>
        </is>
      </c>
      <c r="T432" s="27" t="n">
        <v>45998</v>
      </c>
      <c r="U432" s="17" t="n">
        <v>2026</v>
      </c>
      <c r="V432" s="17" t="inlineStr"/>
    </row>
    <row r="433">
      <c r="A433" s="21" t="inlineStr">
        <is>
          <t>WL-01428</t>
        </is>
      </c>
      <c r="B433" s="21" t="n">
        <v>428</v>
      </c>
      <c r="C433" s="21" t="inlineStr">
        <is>
          <t>Taylor</t>
        </is>
      </c>
      <c r="D433" s="21" t="inlineStr">
        <is>
          <t>Audrey</t>
        </is>
      </c>
      <c r="E433" s="21" t="inlineStr">
        <is>
          <t>INDIVIDUAL</t>
        </is>
      </c>
      <c r="F433" s="21" t="inlineStr"/>
      <c r="G433" s="28" t="n">
        <v>44953</v>
      </c>
      <c r="H433" s="21" t="inlineStr">
        <is>
          <t>ACTIVE_WAITLIST</t>
        </is>
      </c>
      <c r="I433" s="21" t="inlineStr">
        <is>
          <t>SCOTER CREST</t>
        </is>
      </c>
      <c r="J433" s="21" t="inlineStr">
        <is>
          <t>HOUSEBOAT</t>
        </is>
      </c>
      <c r="K433" s="21" t="n">
        <v>57</v>
      </c>
      <c r="L433" s="21" t="n">
        <v>17.3</v>
      </c>
      <c r="M433" s="21" t="inlineStr">
        <is>
          <t>COVERED_ONLY</t>
        </is>
      </c>
      <c r="N433" s="21" t="n">
        <v>24</v>
      </c>
      <c r="O433" s="21" t="inlineStr">
        <is>
          <t>(360) 555-2071</t>
        </is>
      </c>
      <c r="P433" s="21" t="inlineStr">
        <is>
          <t>audrey.taylor@outlook.example.com</t>
        </is>
      </c>
      <c r="Q433" s="21" t="inlineStr">
        <is>
          <t>Port Angeles</t>
        </is>
      </c>
      <c r="R433" s="21" t="inlineStr">
        <is>
          <t>WA</t>
        </is>
      </c>
      <c r="S433" s="21" t="inlineStr">
        <is>
          <t>98362</t>
        </is>
      </c>
      <c r="T433" s="28" t="n">
        <v>45997</v>
      </c>
      <c r="U433" s="21" t="n">
        <v>2026</v>
      </c>
      <c r="V433" s="21" t="inlineStr"/>
    </row>
    <row r="434">
      <c r="A434" s="17" t="inlineStr">
        <is>
          <t>WL-01429</t>
        </is>
      </c>
      <c r="B434" s="17" t="n">
        <v>429</v>
      </c>
      <c r="C434" s="17" t="inlineStr">
        <is>
          <t>Evans</t>
        </is>
      </c>
      <c r="D434" s="17" t="inlineStr">
        <is>
          <t>Teresa</t>
        </is>
      </c>
      <c r="E434" s="17" t="inlineStr">
        <is>
          <t>PARTNERSHIP</t>
        </is>
      </c>
      <c r="F434" s="17" t="inlineStr">
        <is>
          <t>Evans Ventures LLC</t>
        </is>
      </c>
      <c r="G434" s="27" t="n">
        <v>44954</v>
      </c>
      <c r="H434" s="17" t="inlineStr">
        <is>
          <t>ACTIVE_WAITLIST</t>
        </is>
      </c>
      <c r="I434" s="17" t="inlineStr">
        <is>
          <t>SEAL SOUND</t>
        </is>
      </c>
      <c r="J434" s="17" t="inlineStr">
        <is>
          <t>SAIL_MONO</t>
        </is>
      </c>
      <c r="K434" s="17" t="n">
        <v>21.8</v>
      </c>
      <c r="L434" s="17" t="n">
        <v>7.5</v>
      </c>
      <c r="M434" s="17" t="inlineStr">
        <is>
          <t>OPEN_ONLY</t>
        </is>
      </c>
      <c r="N434" s="17" t="n">
        <v>24</v>
      </c>
      <c r="O434" s="17" t="inlineStr">
        <is>
          <t>(503) 555-1661</t>
        </is>
      </c>
      <c r="P434" s="17" t="inlineStr">
        <is>
          <t>teresa.evans@harbormail.net</t>
        </is>
      </c>
      <c r="Q434" s="17" t="inlineStr">
        <is>
          <t>Astoria</t>
        </is>
      </c>
      <c r="R434" s="17" t="inlineStr">
        <is>
          <t>OR</t>
        </is>
      </c>
      <c r="S434" s="17" t="inlineStr">
        <is>
          <t>97103</t>
        </is>
      </c>
      <c r="T434" s="27" t="n">
        <v>46018</v>
      </c>
      <c r="U434" s="17" t="n">
        <v>2026</v>
      </c>
      <c r="V434" s="17" t="inlineStr"/>
    </row>
    <row r="435">
      <c r="A435" s="21" t="inlineStr">
        <is>
          <t>WL-01430</t>
        </is>
      </c>
      <c r="B435" s="21" t="n">
        <v>430</v>
      </c>
      <c r="C435" s="21" t="inlineStr">
        <is>
          <t>Hall</t>
        </is>
      </c>
      <c r="D435" s="21" t="inlineStr">
        <is>
          <t>Brandon</t>
        </is>
      </c>
      <c r="E435" s="21" t="inlineStr">
        <is>
          <t>JOINT</t>
        </is>
      </c>
      <c r="F435" s="21" t="inlineStr"/>
      <c r="G435" s="28" t="n">
        <v>44954</v>
      </c>
      <c r="H435" s="21" t="inlineStr">
        <is>
          <t>ACTIVE_WAITLIST</t>
        </is>
      </c>
      <c r="I435" s="21" t="inlineStr">
        <is>
          <t>SABLE SOUND</t>
        </is>
      </c>
      <c r="J435" s="21" t="inlineStr">
        <is>
          <t>ELECTRIC</t>
        </is>
      </c>
      <c r="K435" s="21" t="n">
        <v>30.8</v>
      </c>
      <c r="L435" s="21" t="n">
        <v>10.2</v>
      </c>
      <c r="M435" s="21" t="inlineStr">
        <is>
          <t>Gullwing</t>
        </is>
      </c>
      <c r="N435" s="21" t="n">
        <v>36</v>
      </c>
      <c r="O435" s="21" t="inlineStr">
        <is>
          <t>(206) 555-9040</t>
        </is>
      </c>
      <c r="P435" s="21" t="inlineStr">
        <is>
          <t>brandon.hall@salishnet.net</t>
        </is>
      </c>
      <c r="Q435" s="21" t="inlineStr">
        <is>
          <t>Seattle</t>
        </is>
      </c>
      <c r="R435" s="21" t="inlineStr">
        <is>
          <t>WA</t>
        </is>
      </c>
      <c r="S435" s="21" t="inlineStr">
        <is>
          <t>98101</t>
        </is>
      </c>
      <c r="T435" s="28" t="n">
        <v>46016</v>
      </c>
      <c r="U435" s="21" t="n">
        <v>2026</v>
      </c>
      <c r="V435" s="21" t="inlineStr"/>
    </row>
    <row r="436">
      <c r="A436" s="17" t="inlineStr">
        <is>
          <t>WL-01431</t>
        </is>
      </c>
      <c r="B436" s="17" t="n">
        <v>431</v>
      </c>
      <c r="C436" s="17" t="inlineStr">
        <is>
          <t>Schneider</t>
        </is>
      </c>
      <c r="D436" s="17" t="inlineStr">
        <is>
          <t>Tracey</t>
        </is>
      </c>
      <c r="E436" s="17" t="inlineStr">
        <is>
          <t>INDIVIDUAL</t>
        </is>
      </c>
      <c r="F436" s="17" t="inlineStr"/>
      <c r="G436" s="27" t="n">
        <v>44954</v>
      </c>
      <c r="H436" s="17" t="inlineStr">
        <is>
          <t>ACTIVE_WAITLIST</t>
        </is>
      </c>
      <c r="I436" s="17" t="inlineStr">
        <is>
          <t>FOUL ROCK</t>
        </is>
      </c>
      <c r="J436" s="17" t="inlineStr">
        <is>
          <t>SAIL_MONO</t>
        </is>
      </c>
      <c r="K436" s="17" t="n">
        <v>58.4</v>
      </c>
      <c r="L436" s="17" t="n">
        <v>18.6</v>
      </c>
      <c r="M436" s="17" t="inlineStr">
        <is>
          <t>OPEN_ONLY</t>
        </is>
      </c>
      <c r="N436" s="17" t="n">
        <v>32</v>
      </c>
      <c r="O436" s="17" t="inlineStr">
        <is>
          <t>(503) 555-7747</t>
        </is>
      </c>
      <c r="P436" s="17" t="inlineStr">
        <is>
          <t>tracey_schneider@outlook.example.com</t>
        </is>
      </c>
      <c r="Q436" s="17" t="inlineStr">
        <is>
          <t>Astoria</t>
        </is>
      </c>
      <c r="R436" s="17" t="inlineStr">
        <is>
          <t>OR</t>
        </is>
      </c>
      <c r="S436" s="17" t="inlineStr">
        <is>
          <t>97103</t>
        </is>
      </c>
      <c r="T436" s="27" t="n">
        <v>46010</v>
      </c>
      <c r="U436" s="17" t="n">
        <v>2026</v>
      </c>
      <c r="V436" s="17" t="inlineStr"/>
    </row>
    <row r="437">
      <c r="A437" s="21" t="inlineStr">
        <is>
          <t>WL-01432</t>
        </is>
      </c>
      <c r="B437" s="21" t="n">
        <v>432</v>
      </c>
      <c r="C437" s="21" t="inlineStr">
        <is>
          <t>Anderson</t>
        </is>
      </c>
      <c r="D437" s="21" t="inlineStr">
        <is>
          <t>Daniel</t>
        </is>
      </c>
      <c r="E437" s="21" t="inlineStr">
        <is>
          <t>TRUST</t>
        </is>
      </c>
      <c r="F437" s="21" t="inlineStr">
        <is>
          <t>Anderson Ventures LLC</t>
        </is>
      </c>
      <c r="G437" s="28" t="n">
        <v>44954</v>
      </c>
      <c r="H437" s="21" t="inlineStr">
        <is>
          <t>ACTIVE_WAITLIST</t>
        </is>
      </c>
      <c r="I437" s="21" t="inlineStr">
        <is>
          <t>GRAY QUEEN</t>
        </is>
      </c>
      <c r="J437" s="21" t="inlineStr">
        <is>
          <t>POWER_INBOARD</t>
        </is>
      </c>
      <c r="K437" s="21" t="n">
        <v>26.2</v>
      </c>
      <c r="L437" s="21" t="n">
        <v>7.9</v>
      </c>
      <c r="M437" s="21" t="inlineStr">
        <is>
          <t>COVERED_ONLY</t>
        </is>
      </c>
      <c r="N437" s="21" t="n">
        <v>28</v>
      </c>
      <c r="O437" s="21" t="inlineStr">
        <is>
          <t>(503) 555-3727</t>
        </is>
      </c>
      <c r="P437" s="21" t="inlineStr">
        <is>
          <t>daniel_anderson@harbormail.net</t>
        </is>
      </c>
      <c r="Q437" s="21" t="inlineStr">
        <is>
          <t>Astoria</t>
        </is>
      </c>
      <c r="R437" s="21" t="inlineStr">
        <is>
          <t>OR</t>
        </is>
      </c>
      <c r="S437" s="21" t="inlineStr">
        <is>
          <t>97103</t>
        </is>
      </c>
      <c r="T437" s="28" t="n">
        <v>46006</v>
      </c>
      <c r="U437" s="21" t="n">
        <v>2026</v>
      </c>
      <c r="V437" s="21" t="inlineStr"/>
    </row>
    <row r="438">
      <c r="A438" s="17" t="inlineStr">
        <is>
          <t>WL-01433</t>
        </is>
      </c>
      <c r="B438" s="17" t="n">
        <v>433</v>
      </c>
      <c r="C438" s="17" t="inlineStr">
        <is>
          <t>Aguilar</t>
        </is>
      </c>
      <c r="D438" s="17" t="inlineStr">
        <is>
          <t>Lisa</t>
        </is>
      </c>
      <c r="E438" s="17" t="inlineStr">
        <is>
          <t>JOINT</t>
        </is>
      </c>
      <c r="F438" s="17" t="inlineStr"/>
      <c r="G438" s="27" t="n">
        <v>44954</v>
      </c>
      <c r="H438" s="17" t="inlineStr">
        <is>
          <t>ACTIVE_WAITLIST</t>
        </is>
      </c>
      <c r="I438" s="17" t="inlineStr">
        <is>
          <t>OSPREY BAY</t>
        </is>
      </c>
      <c r="J438" s="17" t="inlineStr">
        <is>
          <t>POWER_OUTBOARD</t>
        </is>
      </c>
      <c r="K438" s="17" t="n">
        <v>36.8</v>
      </c>
      <c r="L438" s="17" t="n">
        <v>11.1</v>
      </c>
      <c r="M438" s="17" t="inlineStr">
        <is>
          <t>OPEN_ONLY</t>
        </is>
      </c>
      <c r="N438" s="17" t="n">
        <v>36</v>
      </c>
      <c r="O438" s="17" t="inlineStr">
        <is>
          <t>(206) 555-0811</t>
        </is>
      </c>
      <c r="P438" s="17" t="inlineStr">
        <is>
          <t>lisa_aguilar@harbormail.net</t>
        </is>
      </c>
      <c r="Q438" s="17" t="inlineStr">
        <is>
          <t>Seattle</t>
        </is>
      </c>
      <c r="R438" s="17" t="inlineStr">
        <is>
          <t>WA</t>
        </is>
      </c>
      <c r="S438" s="17" t="inlineStr">
        <is>
          <t>98101</t>
        </is>
      </c>
      <c r="T438" s="27" t="n">
        <v>46011</v>
      </c>
      <c r="U438" s="17" t="n">
        <v>2026</v>
      </c>
      <c r="V438" s="17" t="inlineStr"/>
    </row>
    <row r="439">
      <c r="A439" s="21" t="inlineStr">
        <is>
          <t>WL-01434</t>
        </is>
      </c>
      <c r="B439" s="21" t="n">
        <v>434</v>
      </c>
      <c r="C439" s="21" t="inlineStr">
        <is>
          <t>Brown</t>
        </is>
      </c>
      <c r="D439" s="21" t="inlineStr">
        <is>
          <t>William</t>
        </is>
      </c>
      <c r="E439" s="21" t="inlineStr">
        <is>
          <t>INDIVIDUAL</t>
        </is>
      </c>
      <c r="F439" s="21" t="inlineStr"/>
      <c r="G439" s="28" t="n">
        <v>44958</v>
      </c>
      <c r="H439" s="21" t="inlineStr">
        <is>
          <t>ACTIVE_WAITLIST</t>
        </is>
      </c>
      <c r="I439" s="21" t="inlineStr">
        <is>
          <t>COROMRANT WEATHER</t>
        </is>
      </c>
      <c r="J439" s="21" t="inlineStr">
        <is>
          <t>SAIL_MONO</t>
        </is>
      </c>
      <c r="K439" s="21" t="n">
        <v>44.4</v>
      </c>
      <c r="L439" s="21" t="n">
        <v>13.6</v>
      </c>
      <c r="M439" s="21" t="inlineStr">
        <is>
          <t>COVERED_ONLY</t>
        </is>
      </c>
      <c r="N439" s="21" t="n">
        <v>40</v>
      </c>
      <c r="O439" s="21" t="inlineStr">
        <is>
          <t>(360) 555-6322</t>
        </is>
      </c>
      <c r="P439" s="21" t="inlineStr">
        <is>
          <t>williambrown@quillayute.org</t>
        </is>
      </c>
      <c r="Q439" s="21" t="inlineStr">
        <is>
          <t>Olympia</t>
        </is>
      </c>
      <c r="R439" s="21" t="inlineStr">
        <is>
          <t>WA</t>
        </is>
      </c>
      <c r="S439" s="21" t="inlineStr">
        <is>
          <t>98501</t>
        </is>
      </c>
      <c r="T439" s="28" t="n">
        <v>46003</v>
      </c>
      <c r="U439" s="21" t="n">
        <v>2026</v>
      </c>
      <c r="V439" s="21" t="inlineStr"/>
    </row>
    <row r="440">
      <c r="A440" s="17" t="inlineStr">
        <is>
          <t>WL-01435</t>
        </is>
      </c>
      <c r="B440" s="17" t="n">
        <v>435</v>
      </c>
      <c r="C440" s="17" t="inlineStr">
        <is>
          <t>Schultz</t>
        </is>
      </c>
      <c r="D440" s="17" t="inlineStr">
        <is>
          <t>Jessica</t>
        </is>
      </c>
      <c r="E440" s="17" t="inlineStr">
        <is>
          <t>INDIVIDUAL</t>
        </is>
      </c>
      <c r="F440" s="17" t="inlineStr"/>
      <c r="G440" s="27" t="n">
        <v>44958</v>
      </c>
      <c r="H440" s="17" t="inlineStr">
        <is>
          <t>ACTIVE_WAITLIST</t>
        </is>
      </c>
      <c r="I440" s="17" t="inlineStr">
        <is>
          <t>OSPREY WIND</t>
        </is>
      </c>
      <c r="J440" s="17" t="inlineStr">
        <is>
          <t>POWER_STERNDRIVE</t>
        </is>
      </c>
      <c r="K440" s="17" t="n">
        <v>39.3</v>
      </c>
      <c r="L440" s="17" t="n">
        <v>12.2</v>
      </c>
      <c r="M440" s="17" t="inlineStr">
        <is>
          <t>Vessbank</t>
        </is>
      </c>
      <c r="N440" s="17" t="n">
        <v>45</v>
      </c>
      <c r="O440" s="17" t="inlineStr">
        <is>
          <t>(253) 555-3987</t>
        </is>
      </c>
      <c r="P440" s="17" t="inlineStr">
        <is>
          <t>jessicaschultz@salishnet.net</t>
        </is>
      </c>
      <c r="Q440" s="17" t="inlineStr">
        <is>
          <t>Tacoma</t>
        </is>
      </c>
      <c r="R440" s="17" t="inlineStr">
        <is>
          <t>WA</t>
        </is>
      </c>
      <c r="S440" s="17" t="inlineStr">
        <is>
          <t>98402</t>
        </is>
      </c>
      <c r="T440" s="27" t="n">
        <v>45992</v>
      </c>
      <c r="U440" s="17" t="n">
        <v>2026</v>
      </c>
      <c r="V440" s="17" t="inlineStr"/>
    </row>
    <row r="441">
      <c r="A441" s="21" t="inlineStr">
        <is>
          <t>WL-01436</t>
        </is>
      </c>
      <c r="B441" s="21" t="n">
        <v>436</v>
      </c>
      <c r="C441" s="21" t="inlineStr">
        <is>
          <t>Cook</t>
        </is>
      </c>
      <c r="D441" s="21" t="inlineStr">
        <is>
          <t>William</t>
        </is>
      </c>
      <c r="E441" s="21" t="inlineStr">
        <is>
          <t>CORPORATION</t>
        </is>
      </c>
      <c r="F441" s="21" t="inlineStr">
        <is>
          <t>Cook Charters Inc</t>
        </is>
      </c>
      <c r="G441" s="28" t="n">
        <v>44959</v>
      </c>
      <c r="H441" s="21" t="inlineStr">
        <is>
          <t>ACTIVE_WAITLIST</t>
        </is>
      </c>
      <c r="I441" s="21" t="inlineStr">
        <is>
          <t>OSPREY DANCER</t>
        </is>
      </c>
      <c r="J441" s="21" t="inlineStr">
        <is>
          <t>ELECTRIC</t>
        </is>
      </c>
      <c r="K441" s="21" t="n">
        <v>33.7</v>
      </c>
      <c r="L441" s="21" t="n">
        <v>10.5</v>
      </c>
      <c r="M441" s="21" t="inlineStr">
        <is>
          <t>Vessbank</t>
        </is>
      </c>
      <c r="N441" s="21" t="n">
        <v>32</v>
      </c>
      <c r="O441" s="21" t="inlineStr">
        <is>
          <t>(360) 555-6380</t>
        </is>
      </c>
      <c r="P441" s="21" t="inlineStr">
        <is>
          <t>williamcook@outlook.example.com</t>
        </is>
      </c>
      <c r="Q441" s="21" t="inlineStr">
        <is>
          <t>Port Angeles</t>
        </is>
      </c>
      <c r="R441" s="21" t="inlineStr">
        <is>
          <t>WA</t>
        </is>
      </c>
      <c r="S441" s="21" t="inlineStr">
        <is>
          <t>98362</t>
        </is>
      </c>
      <c r="T441" s="28" t="n">
        <v>46002</v>
      </c>
      <c r="U441" s="21" t="n">
        <v>2026</v>
      </c>
      <c r="V441" s="21" t="inlineStr"/>
    </row>
    <row r="442">
      <c r="A442" s="17" t="inlineStr">
        <is>
          <t>WL-01437</t>
        </is>
      </c>
      <c r="B442" s="17" t="n">
        <v>437</v>
      </c>
      <c r="C442" s="17" t="inlineStr">
        <is>
          <t>Woodward</t>
        </is>
      </c>
      <c r="D442" s="17" t="inlineStr">
        <is>
          <t>Nicholas</t>
        </is>
      </c>
      <c r="E442" s="17" t="inlineStr">
        <is>
          <t>JOINT</t>
        </is>
      </c>
      <c r="F442" s="17" t="inlineStr"/>
      <c r="G442" s="27" t="n">
        <v>44959</v>
      </c>
      <c r="H442" s="17" t="inlineStr">
        <is>
          <t>ACTIVE_WAITLIST</t>
        </is>
      </c>
      <c r="I442" s="17" t="inlineStr">
        <is>
          <t>SEAL STAR</t>
        </is>
      </c>
      <c r="J442" s="17" t="inlineStr">
        <is>
          <t>POWER_INBOARD</t>
        </is>
      </c>
      <c r="K442" s="17" t="n">
        <v>31.9</v>
      </c>
      <c r="L442" s="17" t="n">
        <v>10.5</v>
      </c>
      <c r="M442" s="17" t="inlineStr">
        <is>
          <t>ANY</t>
        </is>
      </c>
      <c r="N442" s="17" t="n">
        <v>45</v>
      </c>
      <c r="O442" s="17" t="inlineStr">
        <is>
          <t>(541) 555-2017</t>
        </is>
      </c>
      <c r="P442" s="17" t="inlineStr">
        <is>
          <t>nicholas.woodward@pugetpost.com</t>
        </is>
      </c>
      <c r="Q442" s="17" t="inlineStr">
        <is>
          <t>Newport</t>
        </is>
      </c>
      <c r="R442" s="17" t="inlineStr">
        <is>
          <t>OR</t>
        </is>
      </c>
      <c r="S442" s="17" t="inlineStr">
        <is>
          <t>97365</t>
        </is>
      </c>
      <c r="T442" s="27" t="n">
        <v>45993</v>
      </c>
      <c r="U442" s="17" t="n">
        <v>2026</v>
      </c>
      <c r="V442" s="17" t="inlineStr"/>
    </row>
    <row r="443">
      <c r="A443" s="21" t="inlineStr">
        <is>
          <t>WL-01438</t>
        </is>
      </c>
      <c r="B443" s="21" t="n">
        <v>438</v>
      </c>
      <c r="C443" s="21" t="inlineStr">
        <is>
          <t>Whitehead</t>
        </is>
      </c>
      <c r="D443" s="21" t="inlineStr">
        <is>
          <t>Angela</t>
        </is>
      </c>
      <c r="E443" s="21" t="inlineStr">
        <is>
          <t>INDIVIDUAL</t>
        </is>
      </c>
      <c r="F443" s="21" t="inlineStr"/>
      <c r="G443" s="28" t="n">
        <v>44960</v>
      </c>
      <c r="H443" s="21" t="inlineStr">
        <is>
          <t>ACTIVE_WAITLIST</t>
        </is>
      </c>
      <c r="I443" s="21" t="inlineStr">
        <is>
          <t>KESTREL SOUND</t>
        </is>
      </c>
      <c r="J443" s="21" t="inlineStr">
        <is>
          <t>ELECTRIC</t>
        </is>
      </c>
      <c r="K443" s="21" t="n">
        <v>28.7</v>
      </c>
      <c r="L443" s="21" t="n">
        <v>9.5</v>
      </c>
      <c r="M443" s="21" t="inlineStr">
        <is>
          <t>ANY</t>
        </is>
      </c>
      <c r="N443" s="21" t="n">
        <v>45</v>
      </c>
      <c r="O443" s="21" t="inlineStr">
        <is>
          <t>(503) 555-3077</t>
        </is>
      </c>
      <c r="P443" s="21" t="inlineStr">
        <is>
          <t>angela.whitehead@outlook.example.com</t>
        </is>
      </c>
      <c r="Q443" s="21" t="inlineStr">
        <is>
          <t>Portland</t>
        </is>
      </c>
      <c r="R443" s="21" t="inlineStr">
        <is>
          <t>OR</t>
        </is>
      </c>
      <c r="S443" s="21" t="inlineStr">
        <is>
          <t>97201</t>
        </is>
      </c>
      <c r="T443" s="28" t="n">
        <v>46008</v>
      </c>
      <c r="U443" s="21" t="n">
        <v>2026</v>
      </c>
      <c r="V443" s="21" t="inlineStr"/>
    </row>
    <row r="444">
      <c r="A444" s="17" t="inlineStr">
        <is>
          <t>WL-01439</t>
        </is>
      </c>
      <c r="B444" s="17" t="n">
        <v>439</v>
      </c>
      <c r="C444" s="17" t="inlineStr">
        <is>
          <t>Rodriguez</t>
        </is>
      </c>
      <c r="D444" s="17" t="inlineStr">
        <is>
          <t>Ryan</t>
        </is>
      </c>
      <c r="E444" s="17" t="inlineStr">
        <is>
          <t>INDIVIDUAL</t>
        </is>
      </c>
      <c r="F444" s="17" t="inlineStr"/>
      <c r="G444" s="27" t="n">
        <v>44960</v>
      </c>
      <c r="H444" s="17" t="inlineStr">
        <is>
          <t>ACTIVE_WAITLIST</t>
        </is>
      </c>
      <c r="I444" s="17" t="inlineStr">
        <is>
          <t>TIDE LINE</t>
        </is>
      </c>
      <c r="J444" s="17" t="inlineStr">
        <is>
          <t>COMMERCIAL_FISH</t>
        </is>
      </c>
      <c r="K444" s="17" t="n">
        <v>28.5</v>
      </c>
      <c r="L444" s="17" t="n">
        <v>9.300000000000001</v>
      </c>
      <c r="M444" s="17" t="inlineStr">
        <is>
          <t>OPEN_ONLY</t>
        </is>
      </c>
      <c r="N444" s="17" t="n">
        <v>36</v>
      </c>
      <c r="O444" s="17" t="inlineStr">
        <is>
          <t>(503) 555-2190</t>
        </is>
      </c>
      <c r="P444" s="17" t="inlineStr">
        <is>
          <t>ryan.rodriguez@harbormail.net</t>
        </is>
      </c>
      <c r="Q444" s="17" t="inlineStr">
        <is>
          <t>Astoria</t>
        </is>
      </c>
      <c r="R444" s="17" t="inlineStr">
        <is>
          <t>OR</t>
        </is>
      </c>
      <c r="S444" s="17" t="inlineStr">
        <is>
          <t>97103</t>
        </is>
      </c>
      <c r="T444" s="27" t="n">
        <v>45994</v>
      </c>
      <c r="U444" s="17" t="n">
        <v>2026</v>
      </c>
      <c r="V444" s="17" t="inlineStr"/>
    </row>
    <row r="445">
      <c r="A445" s="21" t="inlineStr">
        <is>
          <t>WL-01440</t>
        </is>
      </c>
      <c r="B445" s="21" t="n">
        <v>440</v>
      </c>
      <c r="C445" s="21" t="inlineStr">
        <is>
          <t>Hansen</t>
        </is>
      </c>
      <c r="D445" s="21" t="inlineStr">
        <is>
          <t>Sean</t>
        </is>
      </c>
      <c r="E445" s="21" t="inlineStr">
        <is>
          <t>LLC</t>
        </is>
      </c>
      <c r="F445" s="21" t="inlineStr">
        <is>
          <t>Hansen Marine LLC</t>
        </is>
      </c>
      <c r="G445" s="28" t="n">
        <v>44960</v>
      </c>
      <c r="H445" s="21" t="inlineStr">
        <is>
          <t>ACTIVE_WAITLIST</t>
        </is>
      </c>
      <c r="I445" s="21" t="inlineStr">
        <is>
          <t>HALIBUT MOON</t>
        </is>
      </c>
      <c r="J445" s="21" t="inlineStr">
        <is>
          <t>POWER_OUTBOARD</t>
        </is>
      </c>
      <c r="K445" s="21" t="n">
        <v>50.1</v>
      </c>
      <c r="L445" s="21" t="n">
        <v>15.5</v>
      </c>
      <c r="M445" s="21" t="inlineStr">
        <is>
          <t>ANY</t>
        </is>
      </c>
      <c r="N445" s="21" t="n">
        <v>24</v>
      </c>
      <c r="O445" s="21" t="inlineStr">
        <is>
          <t>(360) 555-3850</t>
        </is>
      </c>
      <c r="P445" s="21" t="inlineStr">
        <is>
          <t>sean_hansen@pugetpost.com</t>
        </is>
      </c>
      <c r="Q445" s="21" t="inlineStr">
        <is>
          <t>Port Angeles</t>
        </is>
      </c>
      <c r="R445" s="21" t="inlineStr">
        <is>
          <t>WA</t>
        </is>
      </c>
      <c r="S445" s="21" t="inlineStr">
        <is>
          <t>98362</t>
        </is>
      </c>
      <c r="T445" s="28" t="n">
        <v>46010</v>
      </c>
      <c r="U445" s="21" t="n">
        <v>2026</v>
      </c>
      <c r="V445" s="21" t="inlineStr"/>
    </row>
    <row r="446">
      <c r="A446" s="17" t="inlineStr">
        <is>
          <t>WL-01441</t>
        </is>
      </c>
      <c r="B446" s="17" t="n">
        <v>441</v>
      </c>
      <c r="C446" s="17" t="inlineStr">
        <is>
          <t>Osborne</t>
        </is>
      </c>
      <c r="D446" s="17" t="inlineStr">
        <is>
          <t>Jill</t>
        </is>
      </c>
      <c r="E446" s="17" t="inlineStr">
        <is>
          <t>PARTNERSHIP</t>
        </is>
      </c>
      <c r="F446" s="17" t="inlineStr">
        <is>
          <t>Osborne Charters Inc</t>
        </is>
      </c>
      <c r="G446" s="27" t="n">
        <v>44961</v>
      </c>
      <c r="H446" s="17" t="inlineStr">
        <is>
          <t>ACTIVE_WAITLIST</t>
        </is>
      </c>
      <c r="I446" s="17" t="inlineStr">
        <is>
          <t>TIDE RUNNRE</t>
        </is>
      </c>
      <c r="J446" s="17" t="inlineStr">
        <is>
          <t>CRUISER</t>
        </is>
      </c>
      <c r="K446" s="17" t="n">
        <v>25.3</v>
      </c>
      <c r="L446" s="17" t="n">
        <v>7.7</v>
      </c>
      <c r="M446" s="17" t="inlineStr">
        <is>
          <t>Vessbank</t>
        </is>
      </c>
      <c r="N446" s="17" t="n">
        <v>32</v>
      </c>
      <c r="O446" s="17" t="inlineStr">
        <is>
          <t>(360) 555-4220</t>
        </is>
      </c>
      <c r="P446" s="17" t="inlineStr"/>
      <c r="Q446" s="17" t="inlineStr">
        <is>
          <t>Port Angeles</t>
        </is>
      </c>
      <c r="R446" s="17" t="inlineStr">
        <is>
          <t>WA</t>
        </is>
      </c>
      <c r="S446" s="17" t="inlineStr">
        <is>
          <t>98362</t>
        </is>
      </c>
      <c r="T446" s="27" t="n">
        <v>46013</v>
      </c>
      <c r="U446" s="17" t="n">
        <v>2026</v>
      </c>
      <c r="V446" s="17" t="inlineStr"/>
    </row>
    <row r="447">
      <c r="A447" s="21" t="inlineStr">
        <is>
          <t>WL-01442</t>
        </is>
      </c>
      <c r="B447" s="21" t="n">
        <v>442</v>
      </c>
      <c r="C447" s="21" t="inlineStr">
        <is>
          <t>Williams</t>
        </is>
      </c>
      <c r="D447" s="21" t="inlineStr">
        <is>
          <t>Tina</t>
        </is>
      </c>
      <c r="E447" s="21" t="inlineStr">
        <is>
          <t>COMMERCIAL</t>
        </is>
      </c>
      <c r="F447" s="21" t="inlineStr">
        <is>
          <t>Williams Charters Inc</t>
        </is>
      </c>
      <c r="G447" s="28" t="n">
        <v>44961</v>
      </c>
      <c r="H447" s="21" t="inlineStr">
        <is>
          <t>ACTIVE_WAITLIST</t>
        </is>
      </c>
      <c r="I447" s="21" t="inlineStr">
        <is>
          <t>PETREL QUEEN</t>
        </is>
      </c>
      <c r="J447" s="21" t="inlineStr">
        <is>
          <t>SAIL_MULTI</t>
        </is>
      </c>
      <c r="K447" s="21" t="n">
        <v>43.4</v>
      </c>
      <c r="L447" s="21" t="n">
        <v>13</v>
      </c>
      <c r="M447" s="21" t="inlineStr">
        <is>
          <t>Eastwey</t>
        </is>
      </c>
      <c r="N447" s="21" t="n">
        <v>28</v>
      </c>
      <c r="O447" s="21" t="inlineStr">
        <is>
          <t>(360) 555-1979</t>
        </is>
      </c>
      <c r="P447" s="21" t="inlineStr">
        <is>
          <t>tina_williams@salishnet.net</t>
        </is>
      </c>
      <c r="Q447" s="21" t="inlineStr">
        <is>
          <t>Chaldale</t>
        </is>
      </c>
      <c r="R447" s="21" t="inlineStr">
        <is>
          <t>WA</t>
        </is>
      </c>
      <c r="S447" s="21" t="inlineStr">
        <is>
          <t>98554</t>
        </is>
      </c>
      <c r="T447" s="28" t="n">
        <v>45996</v>
      </c>
      <c r="U447" s="21" t="n">
        <v>2026</v>
      </c>
      <c r="V447" s="21" t="inlineStr"/>
    </row>
    <row r="448">
      <c r="A448" s="17" t="inlineStr">
        <is>
          <t>WL-01443</t>
        </is>
      </c>
      <c r="B448" s="17" t="n">
        <v>443</v>
      </c>
      <c r="C448" s="17" t="inlineStr">
        <is>
          <t>Terry</t>
        </is>
      </c>
      <c r="D448" s="17" t="inlineStr">
        <is>
          <t>Jessica</t>
        </is>
      </c>
      <c r="E448" s="17" t="inlineStr">
        <is>
          <t>INDIVIDUAL</t>
        </is>
      </c>
      <c r="F448" s="17" t="inlineStr"/>
      <c r="G448" s="27" t="n">
        <v>44961</v>
      </c>
      <c r="H448" s="17" t="inlineStr">
        <is>
          <t>ACTIVE_WAITLIST</t>
        </is>
      </c>
      <c r="I448" s="17" t="inlineStr">
        <is>
          <t>SALISH VEER</t>
        </is>
      </c>
      <c r="J448" s="17" t="inlineStr">
        <is>
          <t>SAIL_MONO</t>
        </is>
      </c>
      <c r="K448" s="17" t="n">
        <v>38.4</v>
      </c>
      <c r="L448" s="17" t="n">
        <v>11.4</v>
      </c>
      <c r="M448" s="17" t="inlineStr">
        <is>
          <t>COVERED_ONLY</t>
        </is>
      </c>
      <c r="N448" s="17" t="n">
        <v>50</v>
      </c>
      <c r="O448" s="17" t="inlineStr">
        <is>
          <t>(503) 555-0796</t>
        </is>
      </c>
      <c r="P448" s="17" t="inlineStr">
        <is>
          <t>jessica_terry@salishnet.net</t>
        </is>
      </c>
      <c r="Q448" s="17" t="inlineStr">
        <is>
          <t>Portland</t>
        </is>
      </c>
      <c r="R448" s="17" t="inlineStr">
        <is>
          <t>OR</t>
        </is>
      </c>
      <c r="S448" s="17" t="inlineStr">
        <is>
          <t>97201</t>
        </is>
      </c>
      <c r="T448" s="27" t="n">
        <v>46003</v>
      </c>
      <c r="U448" s="17" t="n">
        <v>2026</v>
      </c>
      <c r="V448" s="17" t="inlineStr"/>
    </row>
    <row r="449">
      <c r="A449" s="21" t="inlineStr">
        <is>
          <t>WL-01444</t>
        </is>
      </c>
      <c r="B449" s="21" t="n">
        <v>444</v>
      </c>
      <c r="C449" s="21" t="inlineStr">
        <is>
          <t>Wade</t>
        </is>
      </c>
      <c r="D449" s="21" t="inlineStr">
        <is>
          <t>Andrea</t>
        </is>
      </c>
      <c r="E449" s="21" t="inlineStr">
        <is>
          <t>INDIVIDUAL</t>
        </is>
      </c>
      <c r="F449" s="21" t="inlineStr"/>
      <c r="G449" s="28" t="n">
        <v>44962</v>
      </c>
      <c r="H449" s="21" t="inlineStr">
        <is>
          <t>RETAINER</t>
        </is>
      </c>
      <c r="I449" s="21" t="inlineStr">
        <is>
          <t>PETREL SONG</t>
        </is>
      </c>
      <c r="J449" s="21" t="inlineStr">
        <is>
          <t>CRUISER</t>
        </is>
      </c>
      <c r="K449" s="21" t="n">
        <v>51.7</v>
      </c>
      <c r="L449" s="21" t="n">
        <v>18.5</v>
      </c>
      <c r="M449" s="21" t="inlineStr">
        <is>
          <t>COVERED_ONLY</t>
        </is>
      </c>
      <c r="N449" s="21" t="n">
        <v>45</v>
      </c>
      <c r="O449" s="21" t="inlineStr">
        <is>
          <t>(360) 555-6471</t>
        </is>
      </c>
      <c r="P449" s="21" t="inlineStr">
        <is>
          <t>andrea.wade@harbormail.net</t>
        </is>
      </c>
      <c r="Q449" s="21" t="inlineStr">
        <is>
          <t>Port Angeles</t>
        </is>
      </c>
      <c r="R449" s="21" t="inlineStr">
        <is>
          <t>WA</t>
        </is>
      </c>
      <c r="S449" s="21" t="inlineStr">
        <is>
          <t>98362</t>
        </is>
      </c>
      <c r="T449" s="28" t="n">
        <v>46009</v>
      </c>
      <c r="U449" s="21" t="n">
        <v>2026</v>
      </c>
      <c r="V449" s="21" t="inlineStr"/>
    </row>
    <row r="450">
      <c r="A450" s="17" t="inlineStr">
        <is>
          <t>WL-01445</t>
        </is>
      </c>
      <c r="B450" s="17" t="n">
        <v>445</v>
      </c>
      <c r="C450" s="17" t="inlineStr">
        <is>
          <t>Estes</t>
        </is>
      </c>
      <c r="D450" s="17" t="inlineStr">
        <is>
          <t>Kyle</t>
        </is>
      </c>
      <c r="E450" s="17" t="inlineStr">
        <is>
          <t>NONPROFIT</t>
        </is>
      </c>
      <c r="F450" s="17" t="inlineStr">
        <is>
          <t>Estes Holdings LLC</t>
        </is>
      </c>
      <c r="G450" s="27" t="n">
        <v>44962</v>
      </c>
      <c r="H450" s="17" t="inlineStr">
        <is>
          <t>ACTIVE_WAITLIST</t>
        </is>
      </c>
      <c r="I450" s="17" t="inlineStr">
        <is>
          <t>SCOTER WEATHER</t>
        </is>
      </c>
      <c r="J450" s="17" t="inlineStr">
        <is>
          <t>SPORTFISH</t>
        </is>
      </c>
      <c r="K450" s="17" t="n">
        <v>43.8</v>
      </c>
      <c r="L450" s="17" t="n">
        <v>13.5</v>
      </c>
      <c r="M450" s="17" t="inlineStr">
        <is>
          <t>Gullwing</t>
        </is>
      </c>
      <c r="N450" s="17" t="n">
        <v>36</v>
      </c>
      <c r="O450" s="17" t="inlineStr">
        <is>
          <t>(360) 555-1628</t>
        </is>
      </c>
      <c r="P450" s="17" t="inlineStr">
        <is>
          <t>kyleestes@harbormail.net</t>
        </is>
      </c>
      <c r="Q450" s="17" t="inlineStr">
        <is>
          <t>Port Angeles</t>
        </is>
      </c>
      <c r="R450" s="17" t="inlineStr">
        <is>
          <t>WA</t>
        </is>
      </c>
      <c r="S450" s="17" t="inlineStr">
        <is>
          <t>98362</t>
        </is>
      </c>
      <c r="T450" s="27" t="n">
        <v>45994</v>
      </c>
      <c r="U450" s="17" t="n">
        <v>2026</v>
      </c>
      <c r="V450" s="17" t="inlineStr"/>
    </row>
    <row r="451">
      <c r="A451" s="21" t="inlineStr">
        <is>
          <t>WL-01446</t>
        </is>
      </c>
      <c r="B451" s="21" t="n">
        <v>446</v>
      </c>
      <c r="C451" s="21" t="inlineStr">
        <is>
          <t>Mccarthy</t>
        </is>
      </c>
      <c r="D451" s="21" t="inlineStr">
        <is>
          <t>Daniel</t>
        </is>
      </c>
      <c r="E451" s="21" t="inlineStr">
        <is>
          <t>PARTNERSHIP</t>
        </is>
      </c>
      <c r="F451" s="21" t="inlineStr">
        <is>
          <t>Mccarthy Marine LLC</t>
        </is>
      </c>
      <c r="G451" s="28" t="n">
        <v>44962</v>
      </c>
      <c r="H451" s="21" t="inlineStr">
        <is>
          <t>ACTIVE_WAITLIST</t>
        </is>
      </c>
      <c r="I451" s="21" t="inlineStr">
        <is>
          <t>OTTER MIST</t>
        </is>
      </c>
      <c r="J451" s="21" t="inlineStr">
        <is>
          <t>SAIL_MULTI</t>
        </is>
      </c>
      <c r="K451" s="21" t="n">
        <v>21.8</v>
      </c>
      <c r="L451" s="21" t="n">
        <v>7.8</v>
      </c>
      <c r="M451" s="21" t="inlineStr">
        <is>
          <t>Ledgport</t>
        </is>
      </c>
      <c r="N451" s="21" t="n">
        <v>24</v>
      </c>
      <c r="O451" s="21" t="inlineStr">
        <is>
          <t>(360) 555-2479</t>
        </is>
      </c>
      <c r="P451" s="21" t="inlineStr">
        <is>
          <t>danielmccarthy@outlook.example.com</t>
        </is>
      </c>
      <c r="Q451" s="21" t="inlineStr">
        <is>
          <t>Bremerton</t>
        </is>
      </c>
      <c r="R451" s="21" t="inlineStr">
        <is>
          <t>WA</t>
        </is>
      </c>
      <c r="S451" s="21" t="inlineStr">
        <is>
          <t>98337</t>
        </is>
      </c>
      <c r="T451" s="28" t="n">
        <v>46018</v>
      </c>
      <c r="U451" s="21" t="n">
        <v>2026</v>
      </c>
      <c r="V451" s="21" t="inlineStr"/>
    </row>
    <row r="452">
      <c r="A452" s="17" t="inlineStr">
        <is>
          <t>WL-01447</t>
        </is>
      </c>
      <c r="B452" s="17" t="n">
        <v>447</v>
      </c>
      <c r="C452" s="17" t="inlineStr">
        <is>
          <t>Bailey</t>
        </is>
      </c>
      <c r="D452" s="17" t="inlineStr">
        <is>
          <t>Tim</t>
        </is>
      </c>
      <c r="E452" s="17" t="inlineStr">
        <is>
          <t>INDIVIDUAL</t>
        </is>
      </c>
      <c r="F452" s="17" t="inlineStr"/>
      <c r="G452" s="27" t="n">
        <v>44962</v>
      </c>
      <c r="H452" s="17" t="inlineStr">
        <is>
          <t>ACTIVE_WAITLIST</t>
        </is>
      </c>
      <c r="I452" s="17" t="inlineStr">
        <is>
          <t>SCOTER DANCER</t>
        </is>
      </c>
      <c r="J452" s="17" t="inlineStr">
        <is>
          <t>SAIL_MONO</t>
        </is>
      </c>
      <c r="K452" s="17" t="n">
        <v>41.3</v>
      </c>
      <c r="L452" s="17" t="n">
        <v>12.8</v>
      </c>
      <c r="M452" s="17" t="inlineStr">
        <is>
          <t>ANY</t>
        </is>
      </c>
      <c r="N452" s="17" t="n">
        <v>24</v>
      </c>
      <c r="O452" s="17" t="inlineStr">
        <is>
          <t>(541) 555-9442</t>
        </is>
      </c>
      <c r="P452" s="17" t="inlineStr">
        <is>
          <t>timbailey@pugetpost.com</t>
        </is>
      </c>
      <c r="Q452" s="17" t="inlineStr">
        <is>
          <t>Newport</t>
        </is>
      </c>
      <c r="R452" s="17" t="inlineStr">
        <is>
          <t>OR</t>
        </is>
      </c>
      <c r="S452" s="17" t="inlineStr">
        <is>
          <t>97365</t>
        </is>
      </c>
      <c r="T452" s="27" t="n">
        <v>45995</v>
      </c>
      <c r="U452" s="17" t="n">
        <v>2026</v>
      </c>
      <c r="V452" s="17" t="inlineStr"/>
    </row>
    <row r="453">
      <c r="A453" s="21" t="inlineStr">
        <is>
          <t>WL-01448</t>
        </is>
      </c>
      <c r="B453" s="21" t="n">
        <v>448</v>
      </c>
      <c r="C453" s="21" t="inlineStr">
        <is>
          <t>Strong</t>
        </is>
      </c>
      <c r="D453" s="21" t="inlineStr">
        <is>
          <t>Alex</t>
        </is>
      </c>
      <c r="E453" s="21" t="inlineStr">
        <is>
          <t>INDIVIDUAL</t>
        </is>
      </c>
      <c r="F453" s="21" t="inlineStr"/>
      <c r="G453" s="28" t="n">
        <v>44964</v>
      </c>
      <c r="H453" s="21" t="inlineStr">
        <is>
          <t>ACTIVE_WAITLIST</t>
        </is>
      </c>
      <c r="I453" s="21" t="inlineStr">
        <is>
          <t>SABLE PASSAGE</t>
        </is>
      </c>
      <c r="J453" s="21" t="inlineStr">
        <is>
          <t>TRAWLER</t>
        </is>
      </c>
      <c r="K453" s="21" t="n">
        <v>61.7</v>
      </c>
      <c r="L453" s="21" t="n">
        <v>21.7</v>
      </c>
      <c r="M453" s="21" t="inlineStr">
        <is>
          <t>Eastwey</t>
        </is>
      </c>
      <c r="N453" s="21" t="n">
        <v>28</v>
      </c>
      <c r="O453" s="21" t="inlineStr">
        <is>
          <t>(253) 555-7195</t>
        </is>
      </c>
      <c r="P453" s="21" t="inlineStr">
        <is>
          <t>alex_strong@gmail.example.com</t>
        </is>
      </c>
      <c r="Q453" s="21" t="inlineStr">
        <is>
          <t>Tacoma</t>
        </is>
      </c>
      <c r="R453" s="21" t="inlineStr">
        <is>
          <t>WA</t>
        </is>
      </c>
      <c r="S453" s="21" t="inlineStr">
        <is>
          <t>98402</t>
        </is>
      </c>
      <c r="T453" s="28" t="n">
        <v>45993</v>
      </c>
      <c r="U453" s="21" t="n">
        <v>2026</v>
      </c>
      <c r="V453" s="21" t="inlineStr"/>
    </row>
    <row r="454">
      <c r="A454" s="17" t="inlineStr">
        <is>
          <t>WL-01449</t>
        </is>
      </c>
      <c r="B454" s="17" t="n">
        <v>449</v>
      </c>
      <c r="C454" s="17" t="inlineStr">
        <is>
          <t>Hudson</t>
        </is>
      </c>
      <c r="D454" s="17" t="inlineStr">
        <is>
          <t>Charles</t>
        </is>
      </c>
      <c r="E454" s="17" t="inlineStr">
        <is>
          <t>COMMERCIAL</t>
        </is>
      </c>
      <c r="F454" s="17" t="inlineStr">
        <is>
          <t>Hudson Holdings LLC</t>
        </is>
      </c>
      <c r="G454" s="27" t="n">
        <v>44964</v>
      </c>
      <c r="H454" s="17" t="inlineStr">
        <is>
          <t>ACTIVE_WAITLIST</t>
        </is>
      </c>
      <c r="I454" s="17" t="inlineStr">
        <is>
          <t>HALIBUT HARBOR</t>
        </is>
      </c>
      <c r="J454" s="17" t="inlineStr">
        <is>
          <t>TRAWLER</t>
        </is>
      </c>
      <c r="K454" s="17" t="n">
        <v>32.7</v>
      </c>
      <c r="L454" s="17" t="n">
        <v>11.4</v>
      </c>
      <c r="M454" s="17" t="inlineStr">
        <is>
          <t>COVERED_ONLY</t>
        </is>
      </c>
      <c r="N454" s="17" t="n">
        <v>40</v>
      </c>
      <c r="O454" s="17" t="inlineStr">
        <is>
          <t>(360) 555-7517</t>
        </is>
      </c>
      <c r="P454" s="17" t="inlineStr">
        <is>
          <t>charleshudson@salishnet.net</t>
        </is>
      </c>
      <c r="Q454" s="17" t="inlineStr">
        <is>
          <t>Aberdeen</t>
        </is>
      </c>
      <c r="R454" s="17" t="inlineStr">
        <is>
          <t>WA</t>
        </is>
      </c>
      <c r="S454" s="17" t="inlineStr">
        <is>
          <t>98520</t>
        </is>
      </c>
      <c r="T454" s="27" t="n">
        <v>46014</v>
      </c>
      <c r="U454" s="17" t="n">
        <v>2026</v>
      </c>
      <c r="V454" s="17" t="inlineStr"/>
    </row>
    <row r="455">
      <c r="A455" s="21" t="inlineStr">
        <is>
          <t>WL-01450</t>
        </is>
      </c>
      <c r="B455" s="21" t="n">
        <v>450</v>
      </c>
      <c r="C455" s="21" t="inlineStr">
        <is>
          <t>Barnes</t>
        </is>
      </c>
      <c r="D455" s="21" t="inlineStr">
        <is>
          <t>Joel</t>
        </is>
      </c>
      <c r="E455" s="21" t="inlineStr">
        <is>
          <t>PARTNERSHIP</t>
        </is>
      </c>
      <c r="F455" s="21" t="inlineStr">
        <is>
          <t>Barnes Marine LLC</t>
        </is>
      </c>
      <c r="G455" s="28" t="n">
        <v>44964</v>
      </c>
      <c r="H455" s="21" t="inlineStr">
        <is>
          <t>ACTIVE_WAITLIST</t>
        </is>
      </c>
      <c r="I455" s="21" t="inlineStr">
        <is>
          <t>DRIFT WIND</t>
        </is>
      </c>
      <c r="J455" s="21" t="inlineStr">
        <is>
          <t>TRAWLER</t>
        </is>
      </c>
      <c r="K455" s="21" t="n">
        <v>22.6</v>
      </c>
      <c r="L455" s="21" t="n">
        <v>6.8</v>
      </c>
      <c r="M455" s="21" t="inlineStr">
        <is>
          <t>Ledgport</t>
        </is>
      </c>
      <c r="N455" s="21" t="n">
        <v>32</v>
      </c>
      <c r="O455" s="21" t="inlineStr">
        <is>
          <t>(206) 555-1147</t>
        </is>
      </c>
      <c r="P455" s="21" t="inlineStr">
        <is>
          <t>joelbarnes@harbormail.net</t>
        </is>
      </c>
      <c r="Q455" s="21" t="inlineStr">
        <is>
          <t>Seattle</t>
        </is>
      </c>
      <c r="R455" s="21" t="inlineStr">
        <is>
          <t>WA</t>
        </is>
      </c>
      <c r="S455" s="21" t="inlineStr">
        <is>
          <t>98101</t>
        </is>
      </c>
      <c r="T455" s="28" t="n">
        <v>46003</v>
      </c>
      <c r="U455" s="21" t="n">
        <v>2026</v>
      </c>
      <c r="V455" s="21" t="inlineStr"/>
    </row>
    <row r="456">
      <c r="A456" s="17" t="inlineStr">
        <is>
          <t>WL-01451</t>
        </is>
      </c>
      <c r="B456" s="17" t="n">
        <v>451</v>
      </c>
      <c r="C456" s="17" t="inlineStr">
        <is>
          <t>Hodges</t>
        </is>
      </c>
      <c r="D456" s="17" t="inlineStr">
        <is>
          <t>Christopher</t>
        </is>
      </c>
      <c r="E456" s="17" t="inlineStr">
        <is>
          <t>PARTNERSHIP</t>
        </is>
      </c>
      <c r="F456" s="17" t="inlineStr">
        <is>
          <t>Hodges Holdings LLC</t>
        </is>
      </c>
      <c r="G456" s="27" t="n">
        <v>44964</v>
      </c>
      <c r="H456" s="17" t="inlineStr">
        <is>
          <t>ACTIVE_WAITLIST</t>
        </is>
      </c>
      <c r="I456" s="17" t="inlineStr">
        <is>
          <t>HERON ROSE</t>
        </is>
      </c>
      <c r="J456" s="17" t="inlineStr">
        <is>
          <t>POWER_OUTBOARD</t>
        </is>
      </c>
      <c r="K456" s="17" t="n">
        <v>34.8</v>
      </c>
      <c r="L456" s="17" t="n">
        <v>11.2</v>
      </c>
      <c r="M456" s="17" t="inlineStr">
        <is>
          <t>Vessbank</t>
        </is>
      </c>
      <c r="N456" s="17" t="n">
        <v>50</v>
      </c>
      <c r="O456" s="17" t="inlineStr">
        <is>
          <t>(360) 555-3347</t>
        </is>
      </c>
      <c r="P456" s="17" t="inlineStr">
        <is>
          <t>christopherhodges@quillayute.org</t>
        </is>
      </c>
      <c r="Q456" s="17" t="inlineStr">
        <is>
          <t>Longview</t>
        </is>
      </c>
      <c r="R456" s="17" t="inlineStr">
        <is>
          <t>WA</t>
        </is>
      </c>
      <c r="S456" s="17" t="inlineStr">
        <is>
          <t>98632</t>
        </is>
      </c>
      <c r="T456" s="27" t="n">
        <v>46016</v>
      </c>
      <c r="U456" s="17" t="n">
        <v>2026</v>
      </c>
      <c r="V456" s="17" t="inlineStr"/>
    </row>
    <row r="457">
      <c r="A457" s="21" t="inlineStr">
        <is>
          <t>WL-01452</t>
        </is>
      </c>
      <c r="B457" s="21" t="n">
        <v>452</v>
      </c>
      <c r="C457" s="21" t="inlineStr">
        <is>
          <t>Watson</t>
        </is>
      </c>
      <c r="D457" s="21" t="inlineStr">
        <is>
          <t>Michael</t>
        </is>
      </c>
      <c r="E457" s="21" t="inlineStr">
        <is>
          <t>CORPORATION</t>
        </is>
      </c>
      <c r="F457" s="21" t="inlineStr">
        <is>
          <t>Watson Ventures LLC</t>
        </is>
      </c>
      <c r="G457" s="28" t="n">
        <v>44964</v>
      </c>
      <c r="H457" s="21" t="inlineStr">
        <is>
          <t>ACTIVE_WAITLIST</t>
        </is>
      </c>
      <c r="I457" s="21" t="inlineStr">
        <is>
          <t>PINTAIL PASSAGE</t>
        </is>
      </c>
      <c r="J457" s="21" t="inlineStr">
        <is>
          <t>SAIL_MONO</t>
        </is>
      </c>
      <c r="K457" s="21" t="n">
        <v>52.1</v>
      </c>
      <c r="L457" s="21" t="n">
        <v>17.1</v>
      </c>
      <c r="M457" s="21" t="inlineStr">
        <is>
          <t>ANY</t>
        </is>
      </c>
      <c r="N457" s="21" t="n">
        <v>36</v>
      </c>
      <c r="O457" s="21" t="inlineStr">
        <is>
          <t>(541) 555-7820</t>
        </is>
      </c>
      <c r="P457" s="21" t="inlineStr">
        <is>
          <t>michael.watson@harbormail.net</t>
        </is>
      </c>
      <c r="Q457" s="21" t="inlineStr">
        <is>
          <t>Newport</t>
        </is>
      </c>
      <c r="R457" s="21" t="inlineStr">
        <is>
          <t>OR</t>
        </is>
      </c>
      <c r="S457" s="21" t="inlineStr">
        <is>
          <t>97365</t>
        </is>
      </c>
      <c r="T457" s="28" t="n">
        <v>46002</v>
      </c>
      <c r="U457" s="21" t="n">
        <v>2026</v>
      </c>
      <c r="V457" s="21" t="inlineStr"/>
    </row>
    <row r="458">
      <c r="A458" s="17" t="inlineStr">
        <is>
          <t>WL-01453</t>
        </is>
      </c>
      <c r="B458" s="17" t="n">
        <v>453</v>
      </c>
      <c r="C458" s="17" t="inlineStr">
        <is>
          <t>Lee</t>
        </is>
      </c>
      <c r="D458" s="17" t="inlineStr">
        <is>
          <t>Kelly</t>
        </is>
      </c>
      <c r="E458" s="17" t="inlineStr">
        <is>
          <t>PARTNERSHIP</t>
        </is>
      </c>
      <c r="F458" s="17" t="inlineStr">
        <is>
          <t>Lee Holdings LLC</t>
        </is>
      </c>
      <c r="G458" s="27" t="n">
        <v>44965</v>
      </c>
      <c r="H458" s="17" t="inlineStr">
        <is>
          <t>ACTIVE_WAITLIST</t>
        </is>
      </c>
      <c r="I458" s="17" t="inlineStr">
        <is>
          <t>ANCHOR RUNNER</t>
        </is>
      </c>
      <c r="J458" s="17" t="inlineStr">
        <is>
          <t>CRUISER</t>
        </is>
      </c>
      <c r="K458" s="17" t="n">
        <v>40.6</v>
      </c>
      <c r="L458" s="17" t="n">
        <v>11.9</v>
      </c>
      <c r="M458" s="17" t="inlineStr">
        <is>
          <t>COVERED_ONLY</t>
        </is>
      </c>
      <c r="N458" s="17" t="n">
        <v>40</v>
      </c>
      <c r="O458" s="17" t="inlineStr">
        <is>
          <t>(360) 555-1119</t>
        </is>
      </c>
      <c r="P458" s="17" t="inlineStr">
        <is>
          <t>kellylee@salishnet.net</t>
        </is>
      </c>
      <c r="Q458" s="17" t="inlineStr">
        <is>
          <t>Port Angeles</t>
        </is>
      </c>
      <c r="R458" s="17" t="inlineStr">
        <is>
          <t>WA</t>
        </is>
      </c>
      <c r="S458" s="17" t="inlineStr">
        <is>
          <t>98362</t>
        </is>
      </c>
      <c r="T458" s="27" t="n">
        <v>46006</v>
      </c>
      <c r="U458" s="17" t="n">
        <v>2026</v>
      </c>
      <c r="V458" s="17" t="inlineStr"/>
    </row>
    <row r="459">
      <c r="A459" s="21" t="inlineStr">
        <is>
          <t>WL-01454</t>
        </is>
      </c>
      <c r="B459" s="21" t="n">
        <v>454</v>
      </c>
      <c r="C459" s="21" t="inlineStr">
        <is>
          <t>Scott</t>
        </is>
      </c>
      <c r="D459" s="21" t="inlineStr">
        <is>
          <t>Amber</t>
        </is>
      </c>
      <c r="E459" s="21" t="inlineStr">
        <is>
          <t>NONPROFIT</t>
        </is>
      </c>
      <c r="F459" s="21" t="inlineStr">
        <is>
          <t>Scott Marine LLC</t>
        </is>
      </c>
      <c r="G459" s="28" t="n">
        <v>44967</v>
      </c>
      <c r="H459" s="21" t="inlineStr">
        <is>
          <t>ACTIVE_WAITLIST</t>
        </is>
      </c>
      <c r="I459" s="21" t="inlineStr">
        <is>
          <t>HERON SONG</t>
        </is>
      </c>
      <c r="J459" s="21" t="inlineStr">
        <is>
          <t>HOUSEBOAT</t>
        </is>
      </c>
      <c r="K459" s="21" t="n">
        <v>30.3</v>
      </c>
      <c r="L459" s="21" t="n">
        <v>10.6</v>
      </c>
      <c r="M459" s="21" t="inlineStr">
        <is>
          <t>Ledgport</t>
        </is>
      </c>
      <c r="N459" s="21" t="n">
        <v>50</v>
      </c>
      <c r="O459" s="21" t="inlineStr">
        <is>
          <t>(503) 555-6937</t>
        </is>
      </c>
      <c r="P459" s="21" t="inlineStr">
        <is>
          <t>amberscott@outlook.example.com</t>
        </is>
      </c>
      <c r="Q459" s="21" t="inlineStr">
        <is>
          <t>Portland</t>
        </is>
      </c>
      <c r="R459" s="21" t="inlineStr">
        <is>
          <t>OR</t>
        </is>
      </c>
      <c r="S459" s="21" t="inlineStr">
        <is>
          <t>97201</t>
        </is>
      </c>
      <c r="T459" s="28" t="n">
        <v>46005</v>
      </c>
      <c r="U459" s="21" t="n">
        <v>2026</v>
      </c>
      <c r="V459" s="21" t="inlineStr"/>
    </row>
    <row r="460">
      <c r="A460" s="17" t="inlineStr">
        <is>
          <t>WL-01455</t>
        </is>
      </c>
      <c r="B460" s="17" t="n">
        <v>455</v>
      </c>
      <c r="C460" s="17" t="inlineStr">
        <is>
          <t>Dickson</t>
        </is>
      </c>
      <c r="D460" s="17" t="inlineStr">
        <is>
          <t>Matthew</t>
        </is>
      </c>
      <c r="E460" s="17" t="inlineStr">
        <is>
          <t>NONPROFIT</t>
        </is>
      </c>
      <c r="F460" s="17" t="inlineStr">
        <is>
          <t>Dickson Holdings LLC</t>
        </is>
      </c>
      <c r="G460" s="27" t="n">
        <v>44968</v>
      </c>
      <c r="H460" s="17" t="inlineStr">
        <is>
          <t>ACTIVE_WAITLIST</t>
        </is>
      </c>
      <c r="I460" s="17" t="inlineStr">
        <is>
          <t>GRAY BAY</t>
        </is>
      </c>
      <c r="J460" s="17" t="inlineStr">
        <is>
          <t>ELECTRIC</t>
        </is>
      </c>
      <c r="K460" s="17" t="n">
        <v>60.4</v>
      </c>
      <c r="L460" s="17" t="n">
        <v>21.3</v>
      </c>
      <c r="M460" s="17" t="inlineStr">
        <is>
          <t>COVERED_ONLY</t>
        </is>
      </c>
      <c r="N460" s="17" t="n">
        <v>40</v>
      </c>
      <c r="O460" s="17" t="inlineStr">
        <is>
          <t>(360) 555-3554</t>
        </is>
      </c>
      <c r="P460" s="17" t="inlineStr">
        <is>
          <t>matthew_dickson@harbormail.net</t>
        </is>
      </c>
      <c r="Q460" s="17" t="inlineStr">
        <is>
          <t>Port Angeles</t>
        </is>
      </c>
      <c r="R460" s="17" t="inlineStr">
        <is>
          <t>WA</t>
        </is>
      </c>
      <c r="S460" s="17" t="inlineStr">
        <is>
          <t>98362</t>
        </is>
      </c>
      <c r="T460" s="27" t="n">
        <v>46005</v>
      </c>
      <c r="U460" s="17" t="n">
        <v>2026</v>
      </c>
      <c r="V460" s="17" t="inlineStr"/>
    </row>
    <row r="461">
      <c r="A461" s="21" t="inlineStr">
        <is>
          <t>WL-01456</t>
        </is>
      </c>
      <c r="B461" s="21" t="n">
        <v>456</v>
      </c>
      <c r="C461" s="21" t="inlineStr">
        <is>
          <t>Velez</t>
        </is>
      </c>
      <c r="D461" s="21" t="inlineStr">
        <is>
          <t>Lynn</t>
        </is>
      </c>
      <c r="E461" s="21" t="inlineStr">
        <is>
          <t>LLC</t>
        </is>
      </c>
      <c r="F461" s="21" t="inlineStr">
        <is>
          <t>Velez Holdings LLC</t>
        </is>
      </c>
      <c r="G461" s="28" t="n">
        <v>44968</v>
      </c>
      <c r="H461" s="21" t="inlineStr">
        <is>
          <t>ACTIVE_WAITLIST</t>
        </is>
      </c>
      <c r="I461" s="21" t="inlineStr">
        <is>
          <t>SALISH VEER</t>
        </is>
      </c>
      <c r="J461" s="21" t="inlineStr">
        <is>
          <t>SAIL_MONO</t>
        </is>
      </c>
      <c r="K461" s="21" t="n">
        <v>25.6</v>
      </c>
      <c r="L461" s="21" t="n">
        <v>7.5</v>
      </c>
      <c r="M461" s="21" t="inlineStr">
        <is>
          <t>Vessbank</t>
        </is>
      </c>
      <c r="N461" s="21" t="n">
        <v>40</v>
      </c>
      <c r="O461" s="21" t="inlineStr">
        <is>
          <t>(253) 555-6941</t>
        </is>
      </c>
      <c r="P461" s="21" t="inlineStr">
        <is>
          <t>lynnvelez@gmail.example.com</t>
        </is>
      </c>
      <c r="Q461" s="21" t="inlineStr">
        <is>
          <t>Tacoma</t>
        </is>
      </c>
      <c r="R461" s="21" t="inlineStr">
        <is>
          <t>WA</t>
        </is>
      </c>
      <c r="S461" s="21" t="inlineStr">
        <is>
          <t>98402</t>
        </is>
      </c>
      <c r="T461" s="28" t="n">
        <v>46014</v>
      </c>
      <c r="U461" s="21" t="n">
        <v>2026</v>
      </c>
      <c r="V461" s="21" t="inlineStr"/>
    </row>
    <row r="462">
      <c r="A462" s="17" t="inlineStr">
        <is>
          <t>WL-01457</t>
        </is>
      </c>
      <c r="B462" s="17" t="n">
        <v>457</v>
      </c>
      <c r="C462" s="17" t="inlineStr">
        <is>
          <t>Grant</t>
        </is>
      </c>
      <c r="D462" s="17" t="inlineStr">
        <is>
          <t>Scott</t>
        </is>
      </c>
      <c r="E462" s="17" t="inlineStr">
        <is>
          <t>TRUST</t>
        </is>
      </c>
      <c r="F462" s="17" t="inlineStr">
        <is>
          <t>Grant Marine LLC</t>
        </is>
      </c>
      <c r="G462" s="27" t="n">
        <v>44969</v>
      </c>
      <c r="H462" s="17" t="inlineStr">
        <is>
          <t>ACTIVE_WAITLIST</t>
        </is>
      </c>
      <c r="I462" s="17" t="inlineStr">
        <is>
          <t>PETREL SHORE</t>
        </is>
      </c>
      <c r="J462" s="17" t="inlineStr">
        <is>
          <t>ELECTRIC</t>
        </is>
      </c>
      <c r="K462" s="17" t="n">
        <v>25.5</v>
      </c>
      <c r="L462" s="17" t="n">
        <v>7.5</v>
      </c>
      <c r="M462" s="17" t="inlineStr">
        <is>
          <t>ANY</t>
        </is>
      </c>
      <c r="N462" s="17" t="n">
        <v>40</v>
      </c>
      <c r="O462" s="17" t="inlineStr">
        <is>
          <t>(360) 555-5362</t>
        </is>
      </c>
      <c r="P462" s="17" t="inlineStr">
        <is>
          <t>scottgrant@quillayute.org</t>
        </is>
      </c>
      <c r="Q462" s="17" t="inlineStr">
        <is>
          <t>Aberdeen</t>
        </is>
      </c>
      <c r="R462" s="17" t="inlineStr">
        <is>
          <t>WA</t>
        </is>
      </c>
      <c r="S462" s="17" t="inlineStr">
        <is>
          <t>98520</t>
        </is>
      </c>
      <c r="T462" s="27" t="n">
        <v>46000</v>
      </c>
      <c r="U462" s="17" t="n">
        <v>2026</v>
      </c>
      <c r="V462" s="17" t="inlineStr"/>
    </row>
    <row r="463">
      <c r="A463" s="21" t="inlineStr">
        <is>
          <t>WL-01458</t>
        </is>
      </c>
      <c r="B463" s="21" t="n">
        <v>458</v>
      </c>
      <c r="C463" s="21" t="inlineStr">
        <is>
          <t>Ruiz</t>
        </is>
      </c>
      <c r="D463" s="21" t="inlineStr">
        <is>
          <t>Sean</t>
        </is>
      </c>
      <c r="E463" s="21" t="inlineStr">
        <is>
          <t>NONPROFIT</t>
        </is>
      </c>
      <c r="F463" s="21" t="inlineStr">
        <is>
          <t>Ruiz Charters Inc</t>
        </is>
      </c>
      <c r="G463" s="28" t="n">
        <v>44969</v>
      </c>
      <c r="H463" s="21" t="inlineStr">
        <is>
          <t>ACTIVE_WAITLIST</t>
        </is>
      </c>
      <c r="I463" s="21" t="inlineStr">
        <is>
          <t>SABLE LIGHT</t>
        </is>
      </c>
      <c r="J463" s="21" t="inlineStr">
        <is>
          <t>SAIL_MONO</t>
        </is>
      </c>
      <c r="K463" s="21" t="n">
        <v>22.8</v>
      </c>
      <c r="L463" s="21" t="n">
        <v>6.5</v>
      </c>
      <c r="M463" s="21" t="inlineStr">
        <is>
          <t>Eastwey</t>
        </is>
      </c>
      <c r="N463" s="21" t="n">
        <v>36</v>
      </c>
      <c r="O463" s="21" t="inlineStr">
        <is>
          <t>(360) 555-2153</t>
        </is>
      </c>
      <c r="P463" s="21" t="inlineStr">
        <is>
          <t>sean_ruiz@pugetpost.com</t>
        </is>
      </c>
      <c r="Q463" s="21" t="inlineStr">
        <is>
          <t>Chaldale</t>
        </is>
      </c>
      <c r="R463" s="21" t="inlineStr">
        <is>
          <t>WA</t>
        </is>
      </c>
      <c r="S463" s="21" t="inlineStr">
        <is>
          <t>98554</t>
        </is>
      </c>
      <c r="T463" s="28" t="n">
        <v>46016</v>
      </c>
      <c r="U463" s="21" t="n">
        <v>2026</v>
      </c>
      <c r="V463" s="21" t="inlineStr"/>
    </row>
    <row r="464">
      <c r="A464" s="17" t="inlineStr">
        <is>
          <t>WL-01459</t>
        </is>
      </c>
      <c r="B464" s="17" t="n">
        <v>459</v>
      </c>
      <c r="C464" s="17" t="inlineStr">
        <is>
          <t>Green</t>
        </is>
      </c>
      <c r="D464" s="17" t="inlineStr">
        <is>
          <t>Brian</t>
        </is>
      </c>
      <c r="E464" s="17" t="inlineStr">
        <is>
          <t>INDIVIDUAL</t>
        </is>
      </c>
      <c r="F464" s="17" t="inlineStr"/>
      <c r="G464" s="27" t="n">
        <v>44971</v>
      </c>
      <c r="H464" s="17" t="inlineStr">
        <is>
          <t>ACTIVE_WAITLIST</t>
        </is>
      </c>
      <c r="I464" s="17" t="inlineStr">
        <is>
          <t>PETREL MOON</t>
        </is>
      </c>
      <c r="J464" s="17" t="inlineStr">
        <is>
          <t>HOUSEBOAT</t>
        </is>
      </c>
      <c r="K464" s="17" t="n">
        <v>40.5</v>
      </c>
      <c r="L464" s="17" t="n">
        <v>14.4</v>
      </c>
      <c r="M464" s="17" t="inlineStr">
        <is>
          <t>COVERED_ONLY</t>
        </is>
      </c>
      <c r="N464" s="17" t="n">
        <v>32</v>
      </c>
      <c r="O464" s="17" t="inlineStr">
        <is>
          <t>(503) 555-2265</t>
        </is>
      </c>
      <c r="P464" s="17" t="inlineStr">
        <is>
          <t>brian_green@quillayute.org</t>
        </is>
      </c>
      <c r="Q464" s="17" t="inlineStr">
        <is>
          <t>Portland</t>
        </is>
      </c>
      <c r="R464" s="17" t="inlineStr">
        <is>
          <t>OR</t>
        </is>
      </c>
      <c r="S464" s="17" t="inlineStr">
        <is>
          <t>97201</t>
        </is>
      </c>
      <c r="T464" s="27" t="n">
        <v>46008</v>
      </c>
      <c r="U464" s="17" t="n">
        <v>2026</v>
      </c>
      <c r="V464" s="17" t="inlineStr"/>
    </row>
    <row r="465">
      <c r="A465" s="21" t="inlineStr">
        <is>
          <t>WL-01460</t>
        </is>
      </c>
      <c r="B465" s="21" t="n">
        <v>460</v>
      </c>
      <c r="C465" s="21" t="inlineStr">
        <is>
          <t>Maldonado</t>
        </is>
      </c>
      <c r="D465" s="21" t="inlineStr">
        <is>
          <t>Lori</t>
        </is>
      </c>
      <c r="E465" s="21" t="inlineStr">
        <is>
          <t>INDIVIDUAL</t>
        </is>
      </c>
      <c r="F465" s="21" t="inlineStr"/>
      <c r="G465" s="28" t="n">
        <v>44972</v>
      </c>
      <c r="H465" s="21" t="inlineStr">
        <is>
          <t>ACTIVE_WAITLIST</t>
        </is>
      </c>
      <c r="I465" s="21" t="inlineStr">
        <is>
          <t>PINTAIL SHORE</t>
        </is>
      </c>
      <c r="J465" s="21" t="inlineStr">
        <is>
          <t>POWER_INBOARD</t>
        </is>
      </c>
      <c r="K465" s="21" t="n">
        <v>45.4</v>
      </c>
      <c r="L465" s="21" t="n">
        <v>16.3</v>
      </c>
      <c r="M465" s="21" t="inlineStr">
        <is>
          <t>ANY</t>
        </is>
      </c>
      <c r="N465" s="21" t="n">
        <v>24</v>
      </c>
      <c r="O465" s="21" t="inlineStr">
        <is>
          <t>(541) 555-1448</t>
        </is>
      </c>
      <c r="P465" s="21" t="inlineStr">
        <is>
          <t>lorimaldonado@salishnet.net</t>
        </is>
      </c>
      <c r="Q465" s="21" t="inlineStr">
        <is>
          <t>Coos Bay</t>
        </is>
      </c>
      <c r="R465" s="21" t="inlineStr">
        <is>
          <t>OR</t>
        </is>
      </c>
      <c r="S465" s="21" t="inlineStr">
        <is>
          <t>97420</t>
        </is>
      </c>
      <c r="T465" s="28" t="n">
        <v>46007</v>
      </c>
      <c r="U465" s="21" t="n">
        <v>2026</v>
      </c>
      <c r="V465" s="21" t="inlineStr"/>
    </row>
    <row r="466">
      <c r="A466" s="17" t="inlineStr">
        <is>
          <t>WL-01461</t>
        </is>
      </c>
      <c r="B466" s="17" t="n">
        <v>461</v>
      </c>
      <c r="C466" s="17" t="inlineStr">
        <is>
          <t>Holmes</t>
        </is>
      </c>
      <c r="D466" s="17" t="inlineStr">
        <is>
          <t>Brooke</t>
        </is>
      </c>
      <c r="E466" s="17" t="inlineStr">
        <is>
          <t>JOINT</t>
        </is>
      </c>
      <c r="F466" s="17" t="inlineStr"/>
      <c r="G466" s="27" t="n">
        <v>44972</v>
      </c>
      <c r="H466" s="17" t="inlineStr">
        <is>
          <t>ACTIVE_WAITLIST</t>
        </is>
      </c>
      <c r="I466" s="17" t="inlineStr">
        <is>
          <t>POINT BAY</t>
        </is>
      </c>
      <c r="J466" s="17" t="inlineStr">
        <is>
          <t>ELECTRIC</t>
        </is>
      </c>
      <c r="K466" s="17" t="n">
        <v>20.8</v>
      </c>
      <c r="L466" s="17" t="n">
        <v>6.2</v>
      </c>
      <c r="M466" s="17" t="inlineStr">
        <is>
          <t>Ledgport</t>
        </is>
      </c>
      <c r="N466" s="17" t="n">
        <v>24</v>
      </c>
      <c r="O466" s="17" t="inlineStr">
        <is>
          <t>(360) 555-2218</t>
        </is>
      </c>
      <c r="P466" s="17" t="inlineStr">
        <is>
          <t>brooke.holmes@harbormail.net</t>
        </is>
      </c>
      <c r="Q466" s="17" t="inlineStr">
        <is>
          <t>Longview</t>
        </is>
      </c>
      <c r="R466" s="17" t="inlineStr">
        <is>
          <t>WA</t>
        </is>
      </c>
      <c r="S466" s="17" t="inlineStr">
        <is>
          <t>98632</t>
        </is>
      </c>
      <c r="T466" s="27" t="n">
        <v>46018</v>
      </c>
      <c r="U466" s="17" t="n">
        <v>2026</v>
      </c>
      <c r="V466" s="17" t="inlineStr"/>
    </row>
    <row r="467">
      <c r="A467" s="21" t="inlineStr">
        <is>
          <t>WL-01462</t>
        </is>
      </c>
      <c r="B467" s="21" t="n">
        <v>462</v>
      </c>
      <c r="C467" s="21" t="inlineStr">
        <is>
          <t>Hart</t>
        </is>
      </c>
      <c r="D467" s="21" t="inlineStr">
        <is>
          <t>Stephanie</t>
        </is>
      </c>
      <c r="E467" s="21" t="inlineStr">
        <is>
          <t>INDIVIDUAL</t>
        </is>
      </c>
      <c r="F467" s="21" t="inlineStr"/>
      <c r="G467" s="28" t="n">
        <v>44973</v>
      </c>
      <c r="H467" s="21" t="inlineStr">
        <is>
          <t>ACTIVE_WAITLIST</t>
        </is>
      </c>
      <c r="I467" s="21" t="inlineStr">
        <is>
          <t>BRANT QUEEN</t>
        </is>
      </c>
      <c r="J467" s="21" t="inlineStr">
        <is>
          <t>POWER_INBOARD</t>
        </is>
      </c>
      <c r="K467" s="21" t="n">
        <v>44.5</v>
      </c>
      <c r="L467" s="21" t="n">
        <v>13.4</v>
      </c>
      <c r="M467" s="21" t="inlineStr">
        <is>
          <t>COVERED_ONLY</t>
        </is>
      </c>
      <c r="N467" s="21" t="n">
        <v>32</v>
      </c>
      <c r="O467" s="21" t="inlineStr">
        <is>
          <t>(541) 555-7018</t>
        </is>
      </c>
      <c r="P467" s="21" t="inlineStr">
        <is>
          <t>stephaniehart@harbormail.net</t>
        </is>
      </c>
      <c r="Q467" s="21" t="inlineStr">
        <is>
          <t>Newport</t>
        </is>
      </c>
      <c r="R467" s="21" t="inlineStr">
        <is>
          <t>OR</t>
        </is>
      </c>
      <c r="S467" s="21" t="inlineStr">
        <is>
          <t>97365</t>
        </is>
      </c>
      <c r="T467" s="28" t="n">
        <v>46005</v>
      </c>
      <c r="U467" s="21" t="n">
        <v>2026</v>
      </c>
      <c r="V467" s="21" t="inlineStr"/>
    </row>
    <row r="468">
      <c r="A468" s="17" t="inlineStr">
        <is>
          <t>WL-01463</t>
        </is>
      </c>
      <c r="B468" s="17" t="n">
        <v>463</v>
      </c>
      <c r="C468" s="17" t="inlineStr">
        <is>
          <t>Simon</t>
        </is>
      </c>
      <c r="D468" s="17" t="inlineStr">
        <is>
          <t>Katherine</t>
        </is>
      </c>
      <c r="E468" s="17" t="inlineStr">
        <is>
          <t>INDIVIDUAL</t>
        </is>
      </c>
      <c r="F468" s="17" t="inlineStr"/>
      <c r="G468" s="27" t="n">
        <v>44974</v>
      </c>
      <c r="H468" s="17" t="inlineStr">
        <is>
          <t>ACTIVE_WAITLIST</t>
        </is>
      </c>
      <c r="I468" s="17" t="inlineStr">
        <is>
          <t>GRAY SOUND</t>
        </is>
      </c>
      <c r="J468" s="17" t="inlineStr">
        <is>
          <t>SAIL_MONO</t>
        </is>
      </c>
      <c r="K468" s="17" t="n">
        <v>44.4</v>
      </c>
      <c r="L468" s="17" t="n">
        <v>13</v>
      </c>
      <c r="M468" s="17" t="inlineStr">
        <is>
          <t>Gullwing</t>
        </is>
      </c>
      <c r="N468" s="17" t="n">
        <v>32</v>
      </c>
      <c r="O468" s="17" t="inlineStr">
        <is>
          <t>(360) 555-5054</t>
        </is>
      </c>
      <c r="P468" s="17" t="inlineStr">
        <is>
          <t>katherine.simon@salishnet.net</t>
        </is>
      </c>
      <c r="Q468" s="17" t="inlineStr">
        <is>
          <t>Olympia</t>
        </is>
      </c>
      <c r="R468" s="17" t="inlineStr">
        <is>
          <t>WA</t>
        </is>
      </c>
      <c r="S468" s="17" t="inlineStr">
        <is>
          <t>98501</t>
        </is>
      </c>
      <c r="T468" s="27" t="n">
        <v>46013</v>
      </c>
      <c r="U468" s="17" t="n">
        <v>2026</v>
      </c>
      <c r="V468" s="17" t="inlineStr"/>
    </row>
    <row r="469">
      <c r="A469" s="21" t="inlineStr">
        <is>
          <t>WL-01464</t>
        </is>
      </c>
      <c r="B469" s="21" t="n">
        <v>464</v>
      </c>
      <c r="C469" s="21" t="inlineStr">
        <is>
          <t>Dunn</t>
        </is>
      </c>
      <c r="D469" s="21" t="inlineStr">
        <is>
          <t>Thomas</t>
        </is>
      </c>
      <c r="E469" s="21" t="inlineStr">
        <is>
          <t>JOINT</t>
        </is>
      </c>
      <c r="F469" s="21" t="inlineStr"/>
      <c r="G469" s="28" t="n">
        <v>44974</v>
      </c>
      <c r="H469" s="21" t="inlineStr">
        <is>
          <t>ACTIVE_WAITLIST</t>
        </is>
      </c>
      <c r="I469" s="21" t="inlineStr">
        <is>
          <t>DRIFT QUEEN</t>
        </is>
      </c>
      <c r="J469" s="21" t="inlineStr">
        <is>
          <t>POWER_STERNDRIVE</t>
        </is>
      </c>
      <c r="K469" s="21" t="n">
        <v>43.6</v>
      </c>
      <c r="L469" s="21" t="n">
        <v>14</v>
      </c>
      <c r="M469" s="21" t="inlineStr">
        <is>
          <t>Eastwey</t>
        </is>
      </c>
      <c r="N469" s="21" t="n">
        <v>45</v>
      </c>
      <c r="O469" s="21" t="inlineStr">
        <is>
          <t>(360) 555-5187</t>
        </is>
      </c>
      <c r="P469" s="21" t="inlineStr">
        <is>
          <t>thomas_dunn@pugetpost.com</t>
        </is>
      </c>
      <c r="Q469" s="21" t="inlineStr">
        <is>
          <t>Olympia</t>
        </is>
      </c>
      <c r="R469" s="21" t="inlineStr">
        <is>
          <t>WA</t>
        </is>
      </c>
      <c r="S469" s="21" t="inlineStr">
        <is>
          <t>98501</t>
        </is>
      </c>
      <c r="T469" s="28" t="n">
        <v>45998</v>
      </c>
      <c r="U469" s="21" t="n">
        <v>2026</v>
      </c>
      <c r="V469" s="21" t="inlineStr"/>
    </row>
    <row r="470">
      <c r="A470" s="17" t="inlineStr">
        <is>
          <t>WL-01465</t>
        </is>
      </c>
      <c r="B470" s="17" t="n">
        <v>465</v>
      </c>
      <c r="C470" s="17" t="inlineStr">
        <is>
          <t>Gross</t>
        </is>
      </c>
      <c r="D470" s="17" t="inlineStr">
        <is>
          <t>William</t>
        </is>
      </c>
      <c r="E470" s="17" t="inlineStr">
        <is>
          <t>COMMERCIAL</t>
        </is>
      </c>
      <c r="F470" s="17" t="inlineStr">
        <is>
          <t>Gross Charters Inc</t>
        </is>
      </c>
      <c r="G470" s="27" t="n">
        <v>44974</v>
      </c>
      <c r="H470" s="17" t="inlineStr">
        <is>
          <t>ACTIVE_WAITLIST</t>
        </is>
      </c>
      <c r="I470" s="17" t="inlineStr">
        <is>
          <t>BRANT ROCK</t>
        </is>
      </c>
      <c r="J470" s="17" t="inlineStr">
        <is>
          <t>TRAWLER</t>
        </is>
      </c>
      <c r="K470" s="17" t="n">
        <v>44.4</v>
      </c>
      <c r="L470" s="17" t="n">
        <v>15.7</v>
      </c>
      <c r="M470" s="17" t="inlineStr">
        <is>
          <t>ANY</t>
        </is>
      </c>
      <c r="N470" s="17" t="n">
        <v>50</v>
      </c>
      <c r="O470" s="17" t="inlineStr">
        <is>
          <t>(541) 555-5863</t>
        </is>
      </c>
      <c r="P470" s="17" t="inlineStr">
        <is>
          <t>william_gross@salishnet.net</t>
        </is>
      </c>
      <c r="Q470" s="17" t="inlineStr">
        <is>
          <t>Coos Bay</t>
        </is>
      </c>
      <c r="R470" s="17" t="inlineStr">
        <is>
          <t>OR</t>
        </is>
      </c>
      <c r="S470" s="17" t="inlineStr">
        <is>
          <t>97420</t>
        </is>
      </c>
      <c r="T470" s="27" t="n">
        <v>45999</v>
      </c>
      <c r="U470" s="17" t="n">
        <v>2026</v>
      </c>
      <c r="V470" s="17" t="inlineStr"/>
    </row>
    <row r="471">
      <c r="A471" s="21" t="inlineStr">
        <is>
          <t>WL-01466</t>
        </is>
      </c>
      <c r="B471" s="21" t="n">
        <v>466</v>
      </c>
      <c r="C471" s="21" t="inlineStr">
        <is>
          <t>Escobar</t>
        </is>
      </c>
      <c r="D471" s="21" t="inlineStr">
        <is>
          <t>Dustin</t>
        </is>
      </c>
      <c r="E471" s="21" t="inlineStr">
        <is>
          <t>CORPORATION</t>
        </is>
      </c>
      <c r="F471" s="21" t="inlineStr">
        <is>
          <t>Escobar Holdings LLC</t>
        </is>
      </c>
      <c r="G471" s="28" t="n">
        <v>44975</v>
      </c>
      <c r="H471" s="21" t="inlineStr">
        <is>
          <t>ACTIVE_WAITLIST</t>
        </is>
      </c>
      <c r="I471" s="21" t="inlineStr">
        <is>
          <t>BRANT HARBOR</t>
        </is>
      </c>
      <c r="J471" s="21" t="inlineStr">
        <is>
          <t>HOUSEBOAT</t>
        </is>
      </c>
      <c r="K471" s="21" t="n">
        <v>39.4</v>
      </c>
      <c r="L471" s="21" t="n">
        <v>12.6</v>
      </c>
      <c r="M471" s="21" t="inlineStr">
        <is>
          <t>OPEN_ONLY</t>
        </is>
      </c>
      <c r="N471" s="21" t="n">
        <v>36</v>
      </c>
      <c r="O471" s="21" t="inlineStr">
        <is>
          <t>(360) 555-5328</t>
        </is>
      </c>
      <c r="P471" s="21" t="inlineStr">
        <is>
          <t>dustin.escobar@pugetpost.com</t>
        </is>
      </c>
      <c r="Q471" s="21" t="inlineStr">
        <is>
          <t>Longview</t>
        </is>
      </c>
      <c r="R471" s="21" t="inlineStr">
        <is>
          <t>WA</t>
        </is>
      </c>
      <c r="S471" s="21" t="inlineStr">
        <is>
          <t>98632</t>
        </is>
      </c>
      <c r="T471" s="28" t="n">
        <v>46016</v>
      </c>
      <c r="U471" s="21" t="n">
        <v>2026</v>
      </c>
      <c r="V471" s="21" t="inlineStr"/>
    </row>
    <row r="472">
      <c r="A472" s="17" t="inlineStr">
        <is>
          <t>WL-01467</t>
        </is>
      </c>
      <c r="B472" s="17" t="n">
        <v>467</v>
      </c>
      <c r="C472" s="17" t="inlineStr">
        <is>
          <t>Soto</t>
        </is>
      </c>
      <c r="D472" s="17" t="inlineStr">
        <is>
          <t>Walter</t>
        </is>
      </c>
      <c r="E472" s="17" t="inlineStr">
        <is>
          <t>INDIVIDUAL</t>
        </is>
      </c>
      <c r="F472" s="17" t="inlineStr"/>
      <c r="G472" s="27" t="n">
        <v>44975</v>
      </c>
      <c r="H472" s="17" t="inlineStr">
        <is>
          <t>ACTIVE_WAITLIST</t>
        </is>
      </c>
      <c r="I472" s="17" t="inlineStr">
        <is>
          <t>MURRE BAY</t>
        </is>
      </c>
      <c r="J472" s="17" t="inlineStr">
        <is>
          <t>POWER_INBOARD</t>
        </is>
      </c>
      <c r="K472" s="17" t="n">
        <v>29.6</v>
      </c>
      <c r="L472" s="17" t="n">
        <v>8.5</v>
      </c>
      <c r="M472" s="17" t="inlineStr">
        <is>
          <t>ANY</t>
        </is>
      </c>
      <c r="N472" s="17" t="n">
        <v>40</v>
      </c>
      <c r="O472" s="17" t="inlineStr">
        <is>
          <t>(503) 555-6665</t>
        </is>
      </c>
      <c r="P472" s="17" t="inlineStr">
        <is>
          <t>walter_soto@outlook.example.com</t>
        </is>
      </c>
      <c r="Q472" s="17" t="inlineStr">
        <is>
          <t>Astoria</t>
        </is>
      </c>
      <c r="R472" s="17" t="inlineStr">
        <is>
          <t>OR</t>
        </is>
      </c>
      <c r="S472" s="17" t="inlineStr">
        <is>
          <t>97103</t>
        </is>
      </c>
      <c r="T472" s="27" t="n">
        <v>46019</v>
      </c>
      <c r="U472" s="17" t="n">
        <v>2026</v>
      </c>
      <c r="V472" s="17" t="inlineStr"/>
    </row>
    <row r="473">
      <c r="A473" s="21" t="inlineStr">
        <is>
          <t>WL-01468</t>
        </is>
      </c>
      <c r="B473" s="21" t="n">
        <v>468</v>
      </c>
      <c r="C473" s="21" t="inlineStr">
        <is>
          <t>Medina</t>
        </is>
      </c>
      <c r="D473" s="21" t="inlineStr">
        <is>
          <t>Rebecca</t>
        </is>
      </c>
      <c r="E473" s="21" t="inlineStr">
        <is>
          <t>TRUST</t>
        </is>
      </c>
      <c r="F473" s="21" t="inlineStr">
        <is>
          <t>Medina Marine LLC</t>
        </is>
      </c>
      <c r="G473" s="28" t="n">
        <v>44976</v>
      </c>
      <c r="H473" s="21" t="inlineStr">
        <is>
          <t>ACTIVE_WAITLIST</t>
        </is>
      </c>
      <c r="I473" s="21" t="inlineStr">
        <is>
          <t>BRANT RUNNER</t>
        </is>
      </c>
      <c r="J473" s="21" t="inlineStr">
        <is>
          <t>SAIL_MULTI</t>
        </is>
      </c>
      <c r="K473" s="21" t="n">
        <v>22.6</v>
      </c>
      <c r="L473" s="21" t="n">
        <v>7.7</v>
      </c>
      <c r="M473" s="21" t="inlineStr">
        <is>
          <t>Ledgport</t>
        </is>
      </c>
      <c r="N473" s="21" t="n">
        <v>36</v>
      </c>
      <c r="O473" s="21" t="inlineStr">
        <is>
          <t>(360) 555-9339</t>
        </is>
      </c>
      <c r="P473" s="21" t="inlineStr">
        <is>
          <t>rebeccamedina@outlook.example.com</t>
        </is>
      </c>
      <c r="Q473" s="21" t="inlineStr">
        <is>
          <t>Chaldale</t>
        </is>
      </c>
      <c r="R473" s="21" t="inlineStr">
        <is>
          <t>WA</t>
        </is>
      </c>
      <c r="S473" s="21" t="inlineStr">
        <is>
          <t>98554</t>
        </is>
      </c>
      <c r="T473" s="28" t="n">
        <v>45998</v>
      </c>
      <c r="U473" s="21" t="n">
        <v>2026</v>
      </c>
      <c r="V473" s="21" t="inlineStr"/>
    </row>
    <row r="474">
      <c r="A474" s="17" t="inlineStr">
        <is>
          <t>WL-01469</t>
        </is>
      </c>
      <c r="B474" s="17" t="n">
        <v>469</v>
      </c>
      <c r="C474" s="17" t="inlineStr">
        <is>
          <t>Lynch</t>
        </is>
      </c>
      <c r="D474" s="17" t="inlineStr">
        <is>
          <t>John</t>
        </is>
      </c>
      <c r="E474" s="17" t="inlineStr">
        <is>
          <t>COMMERCIAL</t>
        </is>
      </c>
      <c r="F474" s="17" t="inlineStr">
        <is>
          <t>Lynch Charters Inc</t>
        </is>
      </c>
      <c r="G474" s="27" t="n">
        <v>44977</v>
      </c>
      <c r="H474" s="17" t="inlineStr">
        <is>
          <t>ACTIVE_WAITLIST</t>
        </is>
      </c>
      <c r="I474" s="17" t="inlineStr">
        <is>
          <t>GRAY SOUND</t>
        </is>
      </c>
      <c r="J474" s="17" t="inlineStr">
        <is>
          <t>POWER_INBOARD</t>
        </is>
      </c>
      <c r="K474" s="17" t="n">
        <v>21.4</v>
      </c>
      <c r="L474" s="17" t="n">
        <v>7</v>
      </c>
      <c r="M474" s="17" t="inlineStr">
        <is>
          <t>COVERED_ONLY</t>
        </is>
      </c>
      <c r="N474" s="17" t="n">
        <v>40</v>
      </c>
      <c r="O474" s="17" t="inlineStr">
        <is>
          <t>(360) 555-7623</t>
        </is>
      </c>
      <c r="P474" s="17" t="inlineStr">
        <is>
          <t>john_lynch@pugetpost.com</t>
        </is>
      </c>
      <c r="Q474" s="17" t="inlineStr">
        <is>
          <t>Port Angeles</t>
        </is>
      </c>
      <c r="R474" s="17" t="inlineStr">
        <is>
          <t>WA</t>
        </is>
      </c>
      <c r="S474" s="17" t="inlineStr">
        <is>
          <t>98362</t>
        </is>
      </c>
      <c r="T474" s="27" t="n">
        <v>46007</v>
      </c>
      <c r="U474" s="17" t="n">
        <v>2026</v>
      </c>
      <c r="V474" s="17" t="inlineStr"/>
    </row>
    <row r="475">
      <c r="A475" s="21" t="inlineStr">
        <is>
          <t>WL-01470</t>
        </is>
      </c>
      <c r="B475" s="21" t="n">
        <v>470</v>
      </c>
      <c r="C475" s="21" t="inlineStr">
        <is>
          <t>Harmon</t>
        </is>
      </c>
      <c r="D475" s="21" t="inlineStr">
        <is>
          <t>Gina</t>
        </is>
      </c>
      <c r="E475" s="21" t="inlineStr">
        <is>
          <t>INDIVIDUAL</t>
        </is>
      </c>
      <c r="F475" s="21" t="inlineStr"/>
      <c r="G475" s="28" t="n">
        <v>44978</v>
      </c>
      <c r="H475" s="21" t="inlineStr">
        <is>
          <t>RETAINER</t>
        </is>
      </c>
      <c r="I475" s="21" t="inlineStr">
        <is>
          <t>SANDERLING CREST</t>
        </is>
      </c>
      <c r="J475" s="21" t="inlineStr">
        <is>
          <t>ELECTRIC</t>
        </is>
      </c>
      <c r="K475" s="21" t="n">
        <v>18.6</v>
      </c>
      <c r="L475" s="21" t="n">
        <v>5.4</v>
      </c>
      <c r="M475" s="21" t="inlineStr">
        <is>
          <t>COVERED_ONLY</t>
        </is>
      </c>
      <c r="N475" s="21" t="n">
        <v>45</v>
      </c>
      <c r="O475" s="21" t="inlineStr">
        <is>
          <t>(503) 555-5900</t>
        </is>
      </c>
      <c r="P475" s="21" t="inlineStr">
        <is>
          <t>gina.harmon@quillayute.org</t>
        </is>
      </c>
      <c r="Q475" s="21" t="inlineStr">
        <is>
          <t>Portland</t>
        </is>
      </c>
      <c r="R475" s="21" t="inlineStr">
        <is>
          <t>OR</t>
        </is>
      </c>
      <c r="S475" s="21" t="inlineStr">
        <is>
          <t>97201</t>
        </is>
      </c>
      <c r="T475" s="28" t="n">
        <v>45995</v>
      </c>
      <c r="U475" s="21" t="n">
        <v>2026</v>
      </c>
      <c r="V475" s="21" t="inlineStr"/>
    </row>
    <row r="476">
      <c r="A476" s="17" t="inlineStr">
        <is>
          <t>WL-01471</t>
        </is>
      </c>
      <c r="B476" s="17" t="n">
        <v>471</v>
      </c>
      <c r="C476" s="17" t="inlineStr">
        <is>
          <t>Fleming</t>
        </is>
      </c>
      <c r="D476" s="17" t="inlineStr">
        <is>
          <t>Becky</t>
        </is>
      </c>
      <c r="E476" s="17" t="inlineStr">
        <is>
          <t>CORPORATION</t>
        </is>
      </c>
      <c r="F476" s="17" t="inlineStr">
        <is>
          <t>Fleming Marine LLC</t>
        </is>
      </c>
      <c r="G476" s="27" t="n">
        <v>44978</v>
      </c>
      <c r="H476" s="17" t="inlineStr">
        <is>
          <t>ACTIVE_WAITLIST</t>
        </is>
      </c>
      <c r="I476" s="17" t="inlineStr">
        <is>
          <t>SABLE REACH</t>
        </is>
      </c>
      <c r="J476" s="17" t="inlineStr">
        <is>
          <t>SAIL_MULTI</t>
        </is>
      </c>
      <c r="K476" s="17" t="n">
        <v>52.6</v>
      </c>
      <c r="L476" s="17" t="n">
        <v>15.8</v>
      </c>
      <c r="M476" s="17" t="inlineStr">
        <is>
          <t>COVERED_ONLY</t>
        </is>
      </c>
      <c r="N476" s="17" t="n">
        <v>45</v>
      </c>
      <c r="O476" s="17" t="inlineStr">
        <is>
          <t>(360) 555-6414</t>
        </is>
      </c>
      <c r="P476" s="17" t="inlineStr">
        <is>
          <t>beckyfleming@outlook.example.com</t>
        </is>
      </c>
      <c r="Q476" s="17" t="inlineStr">
        <is>
          <t>Olympia</t>
        </is>
      </c>
      <c r="R476" s="17" t="inlineStr">
        <is>
          <t>WA</t>
        </is>
      </c>
      <c r="S476" s="17" t="inlineStr">
        <is>
          <t>98501</t>
        </is>
      </c>
      <c r="T476" s="27" t="n">
        <v>46019</v>
      </c>
      <c r="U476" s="17" t="n">
        <v>2026</v>
      </c>
      <c r="V476" s="17" t="inlineStr"/>
    </row>
    <row r="477">
      <c r="A477" s="21" t="inlineStr">
        <is>
          <t>WL-01472</t>
        </is>
      </c>
      <c r="B477" s="21" t="n">
        <v>472</v>
      </c>
      <c r="C477" s="21" t="inlineStr">
        <is>
          <t>Rojas</t>
        </is>
      </c>
      <c r="D477" s="21" t="inlineStr">
        <is>
          <t>Amber</t>
        </is>
      </c>
      <c r="E477" s="21" t="inlineStr">
        <is>
          <t>INDIVIDUAL</t>
        </is>
      </c>
      <c r="F477" s="21" t="inlineStr"/>
      <c r="G477" s="28" t="n">
        <v>44980</v>
      </c>
      <c r="H477" s="21" t="inlineStr">
        <is>
          <t>ACTIVE_WAITLIST</t>
        </is>
      </c>
      <c r="I477" s="21" t="inlineStr">
        <is>
          <t>KESTREL WIND</t>
        </is>
      </c>
      <c r="J477" s="21" t="inlineStr">
        <is>
          <t>TRAWLER</t>
        </is>
      </c>
      <c r="K477" s="21" t="n">
        <v>47.3</v>
      </c>
      <c r="L477" s="21" t="n">
        <v>16.2</v>
      </c>
      <c r="M477" s="21" t="inlineStr">
        <is>
          <t>ANY</t>
        </is>
      </c>
      <c r="N477" s="21" t="n">
        <v>45</v>
      </c>
      <c r="O477" s="21" t="inlineStr">
        <is>
          <t>(360) 555-6187</t>
        </is>
      </c>
      <c r="P477" s="21" t="inlineStr">
        <is>
          <t>amber_rojas@gmail.example.com</t>
        </is>
      </c>
      <c r="Q477" s="21" t="inlineStr">
        <is>
          <t>Longview</t>
        </is>
      </c>
      <c r="R477" s="21" t="inlineStr">
        <is>
          <t>WA</t>
        </is>
      </c>
      <c r="S477" s="21" t="inlineStr">
        <is>
          <t>98632</t>
        </is>
      </c>
      <c r="T477" s="28" t="n">
        <v>46014</v>
      </c>
      <c r="U477" s="21" t="n">
        <v>2026</v>
      </c>
      <c r="V477" s="21" t="inlineStr"/>
    </row>
    <row r="478">
      <c r="A478" s="17" t="inlineStr">
        <is>
          <t>WL-01473</t>
        </is>
      </c>
      <c r="B478" s="17" t="n">
        <v>473</v>
      </c>
      <c r="C478" s="17" t="inlineStr">
        <is>
          <t>Parrish</t>
        </is>
      </c>
      <c r="D478" s="17" t="inlineStr">
        <is>
          <t>Ian</t>
        </is>
      </c>
      <c r="E478" s="17" t="inlineStr">
        <is>
          <t>TRUST</t>
        </is>
      </c>
      <c r="F478" s="17" t="inlineStr">
        <is>
          <t>Parrish Charters Inc</t>
        </is>
      </c>
      <c r="G478" s="27" t="n">
        <v>44982</v>
      </c>
      <c r="H478" s="17" t="inlineStr">
        <is>
          <t>ACTIVE_WAITLIST</t>
        </is>
      </c>
      <c r="I478" s="17" t="inlineStr">
        <is>
          <t>OSPREY PASSAGE</t>
        </is>
      </c>
      <c r="J478" s="17" t="inlineStr">
        <is>
          <t>SAIL_MONO</t>
        </is>
      </c>
      <c r="K478" s="17" t="n">
        <v>59</v>
      </c>
      <c r="L478" s="17" t="n">
        <v>19.4</v>
      </c>
      <c r="M478" s="17" t="inlineStr">
        <is>
          <t>COVERED_ONLY</t>
        </is>
      </c>
      <c r="N478" s="17" t="n">
        <v>45</v>
      </c>
      <c r="O478" s="17" t="inlineStr">
        <is>
          <t>(425) 555-3400</t>
        </is>
      </c>
      <c r="P478" s="17" t="inlineStr">
        <is>
          <t>ianparrish@harbormail.net</t>
        </is>
      </c>
      <c r="Q478" s="17" t="inlineStr">
        <is>
          <t>Everett</t>
        </is>
      </c>
      <c r="R478" s="17" t="inlineStr">
        <is>
          <t>WA</t>
        </is>
      </c>
      <c r="S478" s="17" t="inlineStr">
        <is>
          <t>98201</t>
        </is>
      </c>
      <c r="T478" s="27" t="n">
        <v>46003</v>
      </c>
      <c r="U478" s="17" t="n">
        <v>2026</v>
      </c>
      <c r="V478" s="17" t="inlineStr"/>
    </row>
    <row r="479">
      <c r="A479" s="21" t="inlineStr">
        <is>
          <t>WL-01474</t>
        </is>
      </c>
      <c r="B479" s="21" t="n">
        <v>474</v>
      </c>
      <c r="C479" s="21" t="inlineStr">
        <is>
          <t>Barker</t>
        </is>
      </c>
      <c r="D479" s="21" t="inlineStr">
        <is>
          <t>Alexis</t>
        </is>
      </c>
      <c r="E479" s="21" t="inlineStr">
        <is>
          <t>INDIVIDUAL</t>
        </is>
      </c>
      <c r="F479" s="21" t="inlineStr"/>
      <c r="G479" s="28" t="n">
        <v>44982</v>
      </c>
      <c r="H479" s="21" t="inlineStr">
        <is>
          <t>ACTIVE_WAITLIST</t>
        </is>
      </c>
      <c r="I479" s="21" t="inlineStr">
        <is>
          <t>FOUL SHORE</t>
        </is>
      </c>
      <c r="J479" s="21" t="inlineStr">
        <is>
          <t>SAIL_MONO</t>
        </is>
      </c>
      <c r="K479" s="21" t="n">
        <v>56.4</v>
      </c>
      <c r="L479" s="21" t="n">
        <v>18.6</v>
      </c>
      <c r="M479" s="21" t="inlineStr">
        <is>
          <t>COVERED_ONLY</t>
        </is>
      </c>
      <c r="N479" s="21" t="n">
        <v>50</v>
      </c>
      <c r="O479" s="21" t="inlineStr">
        <is>
          <t>(541) 555-7665</t>
        </is>
      </c>
      <c r="P479" s="21" t="inlineStr">
        <is>
          <t>alexis_barker@quillayute.org</t>
        </is>
      </c>
      <c r="Q479" s="21" t="inlineStr">
        <is>
          <t>Coos Bay</t>
        </is>
      </c>
      <c r="R479" s="21" t="inlineStr">
        <is>
          <t>OR</t>
        </is>
      </c>
      <c r="S479" s="21" t="inlineStr">
        <is>
          <t>97420</t>
        </is>
      </c>
      <c r="T479" s="28" t="n">
        <v>45999</v>
      </c>
      <c r="U479" s="21" t="n">
        <v>2026</v>
      </c>
      <c r="V479" s="21" t="inlineStr"/>
    </row>
    <row r="480">
      <c r="A480" s="17" t="inlineStr">
        <is>
          <t>WL-01475</t>
        </is>
      </c>
      <c r="B480" s="17" t="n">
        <v>475</v>
      </c>
      <c r="C480" s="17" t="inlineStr">
        <is>
          <t>Steele</t>
        </is>
      </c>
      <c r="D480" s="17" t="inlineStr">
        <is>
          <t>Melissa</t>
        </is>
      </c>
      <c r="E480" s="17" t="inlineStr">
        <is>
          <t>INDIVIDUAL</t>
        </is>
      </c>
      <c r="F480" s="17" t="inlineStr"/>
      <c r="G480" s="27" t="n">
        <v>44983</v>
      </c>
      <c r="H480" s="17" t="inlineStr">
        <is>
          <t>ACTIVE_WAITLIST</t>
        </is>
      </c>
      <c r="I480" s="17" t="inlineStr">
        <is>
          <t>TIDE ROCK</t>
        </is>
      </c>
      <c r="J480" s="17" t="inlineStr">
        <is>
          <t>POWER_INBOARD</t>
        </is>
      </c>
      <c r="K480" s="17" t="n">
        <v>59.9</v>
      </c>
      <c r="L480" s="17" t="n">
        <v>18.5</v>
      </c>
      <c r="M480" s="17" t="inlineStr">
        <is>
          <t>Ledgport</t>
        </is>
      </c>
      <c r="N480" s="17" t="n">
        <v>28</v>
      </c>
      <c r="O480" s="17" t="inlineStr">
        <is>
          <t>(503) 555-3333</t>
        </is>
      </c>
      <c r="P480" s="17" t="inlineStr">
        <is>
          <t>melissa_steele@outlook.example.com</t>
        </is>
      </c>
      <c r="Q480" s="17" t="inlineStr">
        <is>
          <t>Astoria</t>
        </is>
      </c>
      <c r="R480" s="17" t="inlineStr">
        <is>
          <t>OR</t>
        </is>
      </c>
      <c r="S480" s="17" t="inlineStr">
        <is>
          <t>97103</t>
        </is>
      </c>
      <c r="T480" s="27" t="n">
        <v>46015</v>
      </c>
      <c r="U480" s="17" t="n">
        <v>2026</v>
      </c>
      <c r="V480" s="17" t="inlineStr"/>
    </row>
    <row r="481">
      <c r="A481" s="21" t="inlineStr">
        <is>
          <t>WL-01476</t>
        </is>
      </c>
      <c r="B481" s="21" t="n">
        <v>476</v>
      </c>
      <c r="C481" s="21" t="inlineStr">
        <is>
          <t>Rowland</t>
        </is>
      </c>
      <c r="D481" s="21" t="inlineStr">
        <is>
          <t>Brianna</t>
        </is>
      </c>
      <c r="E481" s="21" t="inlineStr">
        <is>
          <t>COMMERCIAL</t>
        </is>
      </c>
      <c r="F481" s="21" t="inlineStr">
        <is>
          <t>Rowland Holdings LLC</t>
        </is>
      </c>
      <c r="G481" s="28" t="n">
        <v>44983</v>
      </c>
      <c r="H481" s="21" t="inlineStr">
        <is>
          <t>ACTIVE_WAITLIST</t>
        </is>
      </c>
      <c r="I481" s="21" t="inlineStr">
        <is>
          <t>SEAL ANN</t>
        </is>
      </c>
      <c r="J481" s="21" t="inlineStr">
        <is>
          <t>ELECTRIC</t>
        </is>
      </c>
      <c r="K481" s="21" t="n">
        <v>34.6</v>
      </c>
      <c r="L481" s="21" t="n">
        <v>10.1</v>
      </c>
      <c r="M481" s="21" t="inlineStr">
        <is>
          <t>Eastwey</t>
        </is>
      </c>
      <c r="N481" s="21" t="n">
        <v>40</v>
      </c>
      <c r="O481" s="21" t="inlineStr">
        <is>
          <t>(541) 555-8616</t>
        </is>
      </c>
      <c r="P481" s="21" t="inlineStr">
        <is>
          <t>brianna_rowland@pugetpost.com</t>
        </is>
      </c>
      <c r="Q481" s="21" t="inlineStr">
        <is>
          <t>Newport</t>
        </is>
      </c>
      <c r="R481" s="21" t="inlineStr">
        <is>
          <t>OR</t>
        </is>
      </c>
      <c r="S481" s="21" t="inlineStr">
        <is>
          <t>97365</t>
        </is>
      </c>
      <c r="T481" s="28" t="n">
        <v>45995</v>
      </c>
      <c r="U481" s="21" t="n">
        <v>2026</v>
      </c>
      <c r="V481" s="21" t="inlineStr"/>
    </row>
    <row r="482">
      <c r="A482" s="17" t="inlineStr">
        <is>
          <t>WL-01477</t>
        </is>
      </c>
      <c r="B482" s="17" t="n">
        <v>477</v>
      </c>
      <c r="C482" s="17" t="inlineStr">
        <is>
          <t>Brown</t>
        </is>
      </c>
      <c r="D482" s="17" t="inlineStr">
        <is>
          <t>Virginia</t>
        </is>
      </c>
      <c r="E482" s="17" t="inlineStr">
        <is>
          <t>INDIVIDUAL</t>
        </is>
      </c>
      <c r="F482" s="17" t="inlineStr"/>
      <c r="G482" s="27" t="n">
        <v>44983</v>
      </c>
      <c r="H482" s="17" t="inlineStr">
        <is>
          <t>ACTIVE_WAITLIST</t>
        </is>
      </c>
      <c r="I482" s="17" t="inlineStr">
        <is>
          <t>FOUL QUEEN</t>
        </is>
      </c>
      <c r="J482" s="17" t="inlineStr">
        <is>
          <t>POWER_STERNDRIVE</t>
        </is>
      </c>
      <c r="K482" s="17" t="n">
        <v>21.4</v>
      </c>
      <c r="L482" s="17" t="n">
        <v>7.4</v>
      </c>
      <c r="M482" s="17" t="inlineStr">
        <is>
          <t>Vessbank</t>
        </is>
      </c>
      <c r="N482" s="17" t="n">
        <v>24</v>
      </c>
      <c r="O482" s="17" t="inlineStr">
        <is>
          <t>(360) 555-8516</t>
        </is>
      </c>
      <c r="P482" s="17" t="inlineStr">
        <is>
          <t>virginiabrown@quillayute.org</t>
        </is>
      </c>
      <c r="Q482" s="17" t="inlineStr">
        <is>
          <t>Olympia</t>
        </is>
      </c>
      <c r="R482" s="17" t="inlineStr">
        <is>
          <t>WA</t>
        </is>
      </c>
      <c r="S482" s="17" t="inlineStr">
        <is>
          <t>98501</t>
        </is>
      </c>
      <c r="T482" s="27" t="n">
        <v>46018</v>
      </c>
      <c r="U482" s="17" t="n">
        <v>2026</v>
      </c>
      <c r="V482" s="17" t="inlineStr"/>
    </row>
    <row r="483">
      <c r="A483" s="21" t="inlineStr">
        <is>
          <t>WL-01478</t>
        </is>
      </c>
      <c r="B483" s="21" t="n">
        <v>478</v>
      </c>
      <c r="C483" s="21" t="inlineStr">
        <is>
          <t>Thomas</t>
        </is>
      </c>
      <c r="D483" s="21" t="inlineStr">
        <is>
          <t>William</t>
        </is>
      </c>
      <c r="E483" s="21" t="inlineStr">
        <is>
          <t>INDIVIDUAL</t>
        </is>
      </c>
      <c r="F483" s="21" t="inlineStr"/>
      <c r="G483" s="28" t="n">
        <v>44984</v>
      </c>
      <c r="H483" s="21" t="inlineStr">
        <is>
          <t>ACTIVE_WAITLIST</t>
        </is>
      </c>
      <c r="I483" s="21" t="inlineStr">
        <is>
          <t>BRANT CREST</t>
        </is>
      </c>
      <c r="J483" s="21" t="inlineStr">
        <is>
          <t>SAIL_MONO</t>
        </is>
      </c>
      <c r="K483" s="21" t="n">
        <v>38.1</v>
      </c>
      <c r="L483" s="21" t="n">
        <v>11.2</v>
      </c>
      <c r="M483" s="21" t="inlineStr">
        <is>
          <t>COVERED_ONLY</t>
        </is>
      </c>
      <c r="N483" s="21" t="n">
        <v>50</v>
      </c>
      <c r="O483" s="21" t="inlineStr">
        <is>
          <t>(360) 555-5312</t>
        </is>
      </c>
      <c r="P483" s="21" t="inlineStr">
        <is>
          <t>william.thomas@gmail.example.com</t>
        </is>
      </c>
      <c r="Q483" s="21" t="inlineStr">
        <is>
          <t>Olympia</t>
        </is>
      </c>
      <c r="R483" s="21" t="inlineStr">
        <is>
          <t>WA</t>
        </is>
      </c>
      <c r="S483" s="21" t="inlineStr">
        <is>
          <t>98501</t>
        </is>
      </c>
      <c r="T483" s="28" t="n">
        <v>46008</v>
      </c>
      <c r="U483" s="21" t="n">
        <v>2026</v>
      </c>
      <c r="V483" s="21" t="inlineStr"/>
    </row>
    <row r="484">
      <c r="A484" s="17" t="inlineStr">
        <is>
          <t>WL-01479</t>
        </is>
      </c>
      <c r="B484" s="17" t="n">
        <v>479</v>
      </c>
      <c r="C484" s="17" t="inlineStr">
        <is>
          <t>Gonzalez</t>
        </is>
      </c>
      <c r="D484" s="17" t="inlineStr">
        <is>
          <t>Cassandra</t>
        </is>
      </c>
      <c r="E484" s="17" t="inlineStr">
        <is>
          <t>COMMERCIAL</t>
        </is>
      </c>
      <c r="F484" s="17" t="inlineStr">
        <is>
          <t>Gonzalez Charters Inc</t>
        </is>
      </c>
      <c r="G484" s="27" t="n">
        <v>44985</v>
      </c>
      <c r="H484" s="17" t="inlineStr">
        <is>
          <t>ACTIVE_WAITLIST</t>
        </is>
      </c>
      <c r="I484" s="17" t="inlineStr">
        <is>
          <t>SPINDRIFT HARBOR</t>
        </is>
      </c>
      <c r="J484" s="17" t="inlineStr">
        <is>
          <t>POWER_INBOARD</t>
        </is>
      </c>
      <c r="K484" s="17" t="n">
        <v>29.3</v>
      </c>
      <c r="L484" s="17" t="n">
        <v>10.3</v>
      </c>
      <c r="M484" s="17" t="inlineStr">
        <is>
          <t>COVERED_ONLY</t>
        </is>
      </c>
      <c r="N484" s="17" t="n">
        <v>24</v>
      </c>
      <c r="O484" s="17" t="inlineStr">
        <is>
          <t>(253) 555-8070</t>
        </is>
      </c>
      <c r="P484" s="17" t="inlineStr">
        <is>
          <t>cassandra_gonzalez@harbormail.net</t>
        </is>
      </c>
      <c r="Q484" s="17" t="inlineStr">
        <is>
          <t>Tacoma</t>
        </is>
      </c>
      <c r="R484" s="17" t="inlineStr">
        <is>
          <t>WA</t>
        </is>
      </c>
      <c r="S484" s="17" t="inlineStr">
        <is>
          <t>98402</t>
        </is>
      </c>
      <c r="T484" s="27" t="n">
        <v>46009</v>
      </c>
      <c r="U484" s="17" t="n">
        <v>2026</v>
      </c>
      <c r="V484" s="17" t="inlineStr"/>
    </row>
    <row r="485">
      <c r="A485" s="21" t="inlineStr">
        <is>
          <t>WL-01480</t>
        </is>
      </c>
      <c r="B485" s="21" t="n">
        <v>480</v>
      </c>
      <c r="C485" s="21" t="inlineStr">
        <is>
          <t>Meyer</t>
        </is>
      </c>
      <c r="D485" s="21" t="inlineStr">
        <is>
          <t>Kaitlin</t>
        </is>
      </c>
      <c r="E485" s="21" t="inlineStr">
        <is>
          <t>CORPORATION</t>
        </is>
      </c>
      <c r="F485" s="21" t="inlineStr">
        <is>
          <t>Meyer Holdings LLC</t>
        </is>
      </c>
      <c r="G485" s="28" t="n">
        <v>44985</v>
      </c>
      <c r="H485" s="21" t="inlineStr">
        <is>
          <t>ACTIVE_WAITLIST</t>
        </is>
      </c>
      <c r="I485" s="21" t="inlineStr">
        <is>
          <t>ANCHOR MIST</t>
        </is>
      </c>
      <c r="J485" s="21" t="inlineStr">
        <is>
          <t>CRUISER</t>
        </is>
      </c>
      <c r="K485" s="21" t="n">
        <v>48</v>
      </c>
      <c r="L485" s="21" t="n">
        <v>15</v>
      </c>
      <c r="M485" s="21" t="inlineStr">
        <is>
          <t>OPEN_ONLY</t>
        </is>
      </c>
      <c r="N485" s="21" t="n">
        <v>24</v>
      </c>
      <c r="O485" s="21" t="inlineStr">
        <is>
          <t>(541) 555-9497</t>
        </is>
      </c>
      <c r="P485" s="21" t="inlineStr">
        <is>
          <t>kaitlinmeyer@salishnet.net</t>
        </is>
      </c>
      <c r="Q485" s="21" t="inlineStr">
        <is>
          <t>Newport</t>
        </is>
      </c>
      <c r="R485" s="21" t="inlineStr">
        <is>
          <t>OR</t>
        </is>
      </c>
      <c r="S485" s="21" t="inlineStr">
        <is>
          <t>97365</t>
        </is>
      </c>
      <c r="T485" s="28" t="n">
        <v>46017</v>
      </c>
      <c r="U485" s="21" t="n">
        <v>2026</v>
      </c>
      <c r="V485" s="21" t="inlineStr"/>
    </row>
    <row r="486">
      <c r="A486" s="17" t="inlineStr">
        <is>
          <t>WL-01481</t>
        </is>
      </c>
      <c r="B486" s="17" t="n">
        <v>481</v>
      </c>
      <c r="C486" s="17" t="inlineStr">
        <is>
          <t>Jenkins</t>
        </is>
      </c>
      <c r="D486" s="17" t="inlineStr">
        <is>
          <t>Jeremy</t>
        </is>
      </c>
      <c r="E486" s="17" t="inlineStr">
        <is>
          <t>TRUST</t>
        </is>
      </c>
      <c r="F486" s="17" t="inlineStr">
        <is>
          <t>Jenkins Marine LLC</t>
        </is>
      </c>
      <c r="G486" s="27" t="n">
        <v>44985</v>
      </c>
      <c r="H486" s="17" t="inlineStr">
        <is>
          <t>ACTIVE_WAITLIST</t>
        </is>
      </c>
      <c r="I486" s="17" t="inlineStr">
        <is>
          <t>GRAY PASSAGE</t>
        </is>
      </c>
      <c r="J486" s="17" t="inlineStr">
        <is>
          <t>SPORTFISH</t>
        </is>
      </c>
      <c r="K486" s="17" t="n">
        <v>20.4</v>
      </c>
      <c r="L486" s="17" t="n">
        <v>6.5</v>
      </c>
      <c r="M486" s="17" t="inlineStr">
        <is>
          <t>Ledgport</t>
        </is>
      </c>
      <c r="N486" s="17" t="n">
        <v>45</v>
      </c>
      <c r="O486" s="17" t="inlineStr">
        <is>
          <t>(541) 555-3916</t>
        </is>
      </c>
      <c r="P486" s="17" t="inlineStr">
        <is>
          <t>jeremy_jenkins@quillayute.org</t>
        </is>
      </c>
      <c r="Q486" s="17" t="inlineStr">
        <is>
          <t>Coos Bay</t>
        </is>
      </c>
      <c r="R486" s="17" t="inlineStr">
        <is>
          <t>OR</t>
        </is>
      </c>
      <c r="S486" s="17" t="inlineStr">
        <is>
          <t>97420</t>
        </is>
      </c>
      <c r="T486" s="27" t="n">
        <v>45993</v>
      </c>
      <c r="U486" s="17" t="n">
        <v>2026</v>
      </c>
      <c r="V486" s="17" t="inlineStr"/>
    </row>
    <row r="487">
      <c r="A487" s="21" t="inlineStr">
        <is>
          <t>WL-01482</t>
        </is>
      </c>
      <c r="B487" s="21" t="n">
        <v>482</v>
      </c>
      <c r="C487" s="21" t="inlineStr">
        <is>
          <t>Boyer</t>
        </is>
      </c>
      <c r="D487" s="21" t="inlineStr">
        <is>
          <t>Brandon</t>
        </is>
      </c>
      <c r="E487" s="21" t="inlineStr">
        <is>
          <t>CORPORATION</t>
        </is>
      </c>
      <c r="F487" s="21" t="inlineStr">
        <is>
          <t>Boyer Ventures LLC</t>
        </is>
      </c>
      <c r="G487" s="28" t="n">
        <v>44985</v>
      </c>
      <c r="H487" s="21" t="inlineStr">
        <is>
          <t>ACTIVE_WAITLIST</t>
        </is>
      </c>
      <c r="I487" s="21" t="inlineStr">
        <is>
          <t>TIDE MOON</t>
        </is>
      </c>
      <c r="J487" s="21" t="inlineStr">
        <is>
          <t>SPORTFISH</t>
        </is>
      </c>
      <c r="K487" s="21" t="n">
        <v>61.3</v>
      </c>
      <c r="L487" s="21" t="n">
        <v>19.8</v>
      </c>
      <c r="M487" s="21" t="inlineStr">
        <is>
          <t>ANY</t>
        </is>
      </c>
      <c r="N487" s="21" t="n">
        <v>24</v>
      </c>
      <c r="O487" s="21" t="inlineStr">
        <is>
          <t>(425) 555-3080</t>
        </is>
      </c>
      <c r="P487" s="21" t="inlineStr">
        <is>
          <t>brandonboyer@pugetpost.com</t>
        </is>
      </c>
      <c r="Q487" s="21" t="inlineStr">
        <is>
          <t>Everett</t>
        </is>
      </c>
      <c r="R487" s="21" t="inlineStr">
        <is>
          <t>WA</t>
        </is>
      </c>
      <c r="S487" s="21" t="inlineStr">
        <is>
          <t>98201</t>
        </is>
      </c>
      <c r="T487" s="28" t="n">
        <v>46013</v>
      </c>
      <c r="U487" s="21" t="n">
        <v>2026</v>
      </c>
      <c r="V487" s="21" t="inlineStr"/>
    </row>
    <row r="488">
      <c r="A488" s="17" t="inlineStr">
        <is>
          <t>WL-01483</t>
        </is>
      </c>
      <c r="B488" s="17" t="n">
        <v>483</v>
      </c>
      <c r="C488" s="17" t="inlineStr">
        <is>
          <t>Steele</t>
        </is>
      </c>
      <c r="D488" s="17" t="inlineStr">
        <is>
          <t>Jorge</t>
        </is>
      </c>
      <c r="E488" s="17" t="inlineStr">
        <is>
          <t>CORPORATION</t>
        </is>
      </c>
      <c r="F488" s="17" t="inlineStr">
        <is>
          <t>Steele Holdings LLC</t>
        </is>
      </c>
      <c r="G488" s="27" t="n">
        <v>44986</v>
      </c>
      <c r="H488" s="17" t="inlineStr">
        <is>
          <t>ACTIVE_WAITLIST</t>
        </is>
      </c>
      <c r="I488" s="17" t="inlineStr">
        <is>
          <t>ANCHOR ROSE</t>
        </is>
      </c>
      <c r="J488" s="17" t="inlineStr">
        <is>
          <t>SAIL_MONO</t>
        </is>
      </c>
      <c r="K488" s="17" t="n">
        <v>22.1</v>
      </c>
      <c r="L488" s="17" t="n">
        <v>6.3</v>
      </c>
      <c r="M488" s="17" t="inlineStr">
        <is>
          <t>Vessbank</t>
        </is>
      </c>
      <c r="N488" s="17" t="n">
        <v>36</v>
      </c>
      <c r="O488" s="17" t="inlineStr">
        <is>
          <t>(253) 555-0141</t>
        </is>
      </c>
      <c r="P488" s="17" t="inlineStr">
        <is>
          <t>jorgesteele@quillayute.org</t>
        </is>
      </c>
      <c r="Q488" s="17" t="inlineStr">
        <is>
          <t>Tacoma</t>
        </is>
      </c>
      <c r="R488" s="17" t="inlineStr">
        <is>
          <t>WA</t>
        </is>
      </c>
      <c r="S488" s="17" t="inlineStr">
        <is>
          <t>98402</t>
        </is>
      </c>
      <c r="T488" s="27" t="n">
        <v>46018</v>
      </c>
      <c r="U488" s="17" t="n">
        <v>2026</v>
      </c>
      <c r="V488" s="17" t="inlineStr"/>
    </row>
    <row r="489">
      <c r="A489" s="21" t="inlineStr">
        <is>
          <t>WL-01484</t>
        </is>
      </c>
      <c r="B489" s="21" t="n">
        <v>484</v>
      </c>
      <c r="C489" s="21" t="inlineStr">
        <is>
          <t>Mann</t>
        </is>
      </c>
      <c r="D489" s="21" t="inlineStr">
        <is>
          <t>Patricia</t>
        </is>
      </c>
      <c r="E489" s="21" t="inlineStr">
        <is>
          <t>TRUST</t>
        </is>
      </c>
      <c r="F489" s="21" t="inlineStr">
        <is>
          <t>Mann Marine LLC</t>
        </is>
      </c>
      <c r="G489" s="28" t="n">
        <v>44988</v>
      </c>
      <c r="H489" s="21" t="inlineStr">
        <is>
          <t>ACTIVE_WAITLIST</t>
        </is>
      </c>
      <c r="I489" s="21" t="inlineStr">
        <is>
          <t>FOUL PASSAGE</t>
        </is>
      </c>
      <c r="J489" s="21" t="inlineStr">
        <is>
          <t>CRUISER</t>
        </is>
      </c>
      <c r="K489" s="21" t="n">
        <v>53.1</v>
      </c>
      <c r="L489" s="21" t="n">
        <v>16.6</v>
      </c>
      <c r="M489" s="21" t="inlineStr">
        <is>
          <t>ANY</t>
        </is>
      </c>
      <c r="N489" s="21" t="n">
        <v>28</v>
      </c>
      <c r="O489" s="21" t="inlineStr">
        <is>
          <t>(360) 555-4477</t>
        </is>
      </c>
      <c r="P489" s="21" t="inlineStr">
        <is>
          <t>patriciamann@pugetpost.com</t>
        </is>
      </c>
      <c r="Q489" s="21" t="inlineStr">
        <is>
          <t>Chaldale</t>
        </is>
      </c>
      <c r="R489" s="21" t="inlineStr">
        <is>
          <t>WA</t>
        </is>
      </c>
      <c r="S489" s="21" t="inlineStr">
        <is>
          <t>98554</t>
        </is>
      </c>
      <c r="T489" s="28" t="n">
        <v>46005</v>
      </c>
      <c r="U489" s="21" t="n">
        <v>2026</v>
      </c>
      <c r="V489" s="21" t="inlineStr"/>
    </row>
    <row r="490">
      <c r="A490" s="17" t="inlineStr">
        <is>
          <t>WL-01485</t>
        </is>
      </c>
      <c r="B490" s="17" t="n">
        <v>485</v>
      </c>
      <c r="C490" s="17" t="inlineStr">
        <is>
          <t>Vaughn</t>
        </is>
      </c>
      <c r="D490" s="17" t="inlineStr">
        <is>
          <t>Judith</t>
        </is>
      </c>
      <c r="E490" s="17" t="inlineStr">
        <is>
          <t>CORPORATION</t>
        </is>
      </c>
      <c r="F490" s="17" t="inlineStr">
        <is>
          <t>Vaughn Ventures LLC</t>
        </is>
      </c>
      <c r="G490" s="27" t="n">
        <v>44988</v>
      </c>
      <c r="H490" s="17" t="inlineStr">
        <is>
          <t>ACTIVE_WAITLIST</t>
        </is>
      </c>
      <c r="I490" s="17" t="inlineStr">
        <is>
          <t>FOUL BAY</t>
        </is>
      </c>
      <c r="J490" s="17" t="inlineStr">
        <is>
          <t>SAIL_MULTI</t>
        </is>
      </c>
      <c r="K490" s="17" t="n">
        <v>51.5</v>
      </c>
      <c r="L490" s="17" t="n">
        <v>14.6</v>
      </c>
      <c r="M490" s="17" t="inlineStr">
        <is>
          <t>COVERED_ONLY</t>
        </is>
      </c>
      <c r="N490" s="17" t="n">
        <v>40</v>
      </c>
      <c r="O490" s="17" t="inlineStr">
        <is>
          <t>(360) 555-8052</t>
        </is>
      </c>
      <c r="P490" s="17" t="inlineStr">
        <is>
          <t>judithvaughn@gmail.example.com</t>
        </is>
      </c>
      <c r="Q490" s="17" t="inlineStr">
        <is>
          <t>Olympia</t>
        </is>
      </c>
      <c r="R490" s="17" t="inlineStr">
        <is>
          <t>WA</t>
        </is>
      </c>
      <c r="S490" s="17" t="inlineStr">
        <is>
          <t>98501</t>
        </is>
      </c>
      <c r="T490" s="27" t="n">
        <v>46011</v>
      </c>
      <c r="U490" s="17" t="n">
        <v>2026</v>
      </c>
      <c r="V490" s="17" t="inlineStr"/>
    </row>
    <row r="491">
      <c r="A491" s="21" t="inlineStr">
        <is>
          <t>WL-01486</t>
        </is>
      </c>
      <c r="B491" s="21" t="n">
        <v>486</v>
      </c>
      <c r="C491" s="21" t="inlineStr">
        <is>
          <t>Spears</t>
        </is>
      </c>
      <c r="D491" s="21" t="inlineStr">
        <is>
          <t>Stacey</t>
        </is>
      </c>
      <c r="E491" s="21" t="inlineStr">
        <is>
          <t>NONPROFIT</t>
        </is>
      </c>
      <c r="F491" s="21" t="inlineStr">
        <is>
          <t>Spears Charters Inc</t>
        </is>
      </c>
      <c r="G491" s="28" t="n">
        <v>44989</v>
      </c>
      <c r="H491" s="21" t="inlineStr">
        <is>
          <t>ACTIVE_WAITLIST</t>
        </is>
      </c>
      <c r="I491" s="21" t="inlineStr">
        <is>
          <t>SALISH HARBOR</t>
        </is>
      </c>
      <c r="J491" s="21" t="inlineStr">
        <is>
          <t>TRAWLER</t>
        </is>
      </c>
      <c r="K491" s="21" t="n">
        <v>42.1</v>
      </c>
      <c r="L491" s="21" t="n">
        <v>12</v>
      </c>
      <c r="M491" s="21" t="inlineStr">
        <is>
          <t>ANY</t>
        </is>
      </c>
      <c r="N491" s="21" t="n">
        <v>45</v>
      </c>
      <c r="O491" s="21" t="inlineStr">
        <is>
          <t>(541) 555-2247</t>
        </is>
      </c>
      <c r="P491" s="21" t="inlineStr">
        <is>
          <t>stacey_spears@harbormail.net</t>
        </is>
      </c>
      <c r="Q491" s="21" t="inlineStr">
        <is>
          <t>Coos Bay</t>
        </is>
      </c>
      <c r="R491" s="21" t="inlineStr">
        <is>
          <t>OR</t>
        </is>
      </c>
      <c r="S491" s="21" t="inlineStr">
        <is>
          <t>97420</t>
        </is>
      </c>
      <c r="T491" s="28" t="n">
        <v>46011</v>
      </c>
      <c r="U491" s="21" t="n">
        <v>2026</v>
      </c>
      <c r="V491" s="21" t="inlineStr"/>
    </row>
    <row r="492">
      <c r="A492" s="17" t="inlineStr">
        <is>
          <t>WL-01487</t>
        </is>
      </c>
      <c r="B492" s="17" t="n">
        <v>487</v>
      </c>
      <c r="C492" s="17" t="inlineStr">
        <is>
          <t>Palmer</t>
        </is>
      </c>
      <c r="D492" s="17" t="inlineStr">
        <is>
          <t>Thomas</t>
        </is>
      </c>
      <c r="E492" s="17" t="inlineStr">
        <is>
          <t>TRUST</t>
        </is>
      </c>
      <c r="F492" s="17" t="inlineStr">
        <is>
          <t>Palmer Marine LLC</t>
        </is>
      </c>
      <c r="G492" s="27" t="n">
        <v>44990</v>
      </c>
      <c r="H492" s="17" t="inlineStr">
        <is>
          <t>ACTIVE_WAITLIST</t>
        </is>
      </c>
      <c r="I492" s="17" t="inlineStr">
        <is>
          <t>WIDGEON BAY</t>
        </is>
      </c>
      <c r="J492" s="17" t="inlineStr">
        <is>
          <t>CRUISER</t>
        </is>
      </c>
      <c r="K492" s="17" t="n">
        <v>42.3</v>
      </c>
      <c r="L492" s="17" t="n">
        <v>12.6</v>
      </c>
      <c r="M492" s="17" t="inlineStr">
        <is>
          <t>OPEN_ONLY</t>
        </is>
      </c>
      <c r="N492" s="17" t="n">
        <v>40</v>
      </c>
      <c r="O492" s="17" t="inlineStr">
        <is>
          <t>(360) 555-6609</t>
        </is>
      </c>
      <c r="P492" s="17" t="inlineStr">
        <is>
          <t>thomaspalmer@quillayute.org</t>
        </is>
      </c>
      <c r="Q492" s="17" t="inlineStr">
        <is>
          <t>Bellingham</t>
        </is>
      </c>
      <c r="R492" s="17" t="inlineStr">
        <is>
          <t>WA</t>
        </is>
      </c>
      <c r="S492" s="17" t="inlineStr">
        <is>
          <t>98225</t>
        </is>
      </c>
      <c r="T492" s="27" t="n">
        <v>45992</v>
      </c>
      <c r="U492" s="17" t="n">
        <v>2026</v>
      </c>
      <c r="V492" s="17" t="inlineStr"/>
    </row>
    <row r="493">
      <c r="A493" s="21" t="inlineStr">
        <is>
          <t>WL-01488</t>
        </is>
      </c>
      <c r="B493" s="21" t="n">
        <v>488</v>
      </c>
      <c r="C493" s="21" t="inlineStr">
        <is>
          <t>Wilcox</t>
        </is>
      </c>
      <c r="D493" s="21" t="inlineStr">
        <is>
          <t>Stephen</t>
        </is>
      </c>
      <c r="E493" s="21" t="inlineStr">
        <is>
          <t>JOINT</t>
        </is>
      </c>
      <c r="F493" s="21" t="inlineStr"/>
      <c r="G493" s="28" t="n">
        <v>44990</v>
      </c>
      <c r="H493" s="21" t="inlineStr">
        <is>
          <t>ACTIVE_WAITLIST</t>
        </is>
      </c>
      <c r="I493" s="21" t="inlineStr">
        <is>
          <t>HALIBUT STAR</t>
        </is>
      </c>
      <c r="J493" s="21" t="inlineStr">
        <is>
          <t>SAIL_MONO</t>
        </is>
      </c>
      <c r="K493" s="21" t="n">
        <v>43.8</v>
      </c>
      <c r="L493" s="21" t="n">
        <v>15</v>
      </c>
      <c r="M493" s="21" t="inlineStr">
        <is>
          <t>Vessbank</t>
        </is>
      </c>
      <c r="N493" s="21" t="n">
        <v>40</v>
      </c>
      <c r="O493" s="21" t="inlineStr">
        <is>
          <t>(360) 555-2038</t>
        </is>
      </c>
      <c r="P493" s="21" t="inlineStr">
        <is>
          <t>stephenwilcox@quillayute.org</t>
        </is>
      </c>
      <c r="Q493" s="21" t="inlineStr">
        <is>
          <t>Chaldale</t>
        </is>
      </c>
      <c r="R493" s="21" t="inlineStr">
        <is>
          <t>WA</t>
        </is>
      </c>
      <c r="S493" s="21" t="inlineStr">
        <is>
          <t>98554</t>
        </is>
      </c>
      <c r="T493" s="28" t="n">
        <v>46004</v>
      </c>
      <c r="U493" s="21" t="n">
        <v>2026</v>
      </c>
      <c r="V493" s="21" t="inlineStr"/>
    </row>
    <row r="494">
      <c r="A494" s="17" t="inlineStr">
        <is>
          <t>WL-01489</t>
        </is>
      </c>
      <c r="B494" s="17" t="n">
        <v>489</v>
      </c>
      <c r="C494" s="17" t="inlineStr">
        <is>
          <t>Thomas</t>
        </is>
      </c>
      <c r="D494" s="17" t="inlineStr">
        <is>
          <t>Donna</t>
        </is>
      </c>
      <c r="E494" s="17" t="inlineStr">
        <is>
          <t>LLC</t>
        </is>
      </c>
      <c r="F494" s="17" t="inlineStr">
        <is>
          <t>Thomas Marine LLC</t>
        </is>
      </c>
      <c r="G494" s="27" t="n">
        <v>44990</v>
      </c>
      <c r="H494" s="17" t="inlineStr">
        <is>
          <t>ACTIVE_WAITLIST</t>
        </is>
      </c>
      <c r="I494" s="17" t="inlineStr">
        <is>
          <t>TIDE STAR</t>
        </is>
      </c>
      <c r="J494" s="17" t="inlineStr">
        <is>
          <t>CRUISER</t>
        </is>
      </c>
      <c r="K494" s="17" t="n">
        <v>26.8</v>
      </c>
      <c r="L494" s="17" t="n">
        <v>7.8</v>
      </c>
      <c r="M494" s="17" t="inlineStr">
        <is>
          <t>COVERED_ONLY</t>
        </is>
      </c>
      <c r="N494" s="17" t="n">
        <v>40</v>
      </c>
      <c r="O494" s="17" t="inlineStr">
        <is>
          <t>(503) 555-5124</t>
        </is>
      </c>
      <c r="P494" s="17" t="inlineStr">
        <is>
          <t>donnathomas@pugetpost.com</t>
        </is>
      </c>
      <c r="Q494" s="17" t="inlineStr">
        <is>
          <t>Astoria</t>
        </is>
      </c>
      <c r="R494" s="17" t="inlineStr">
        <is>
          <t>OR</t>
        </is>
      </c>
      <c r="S494" s="17" t="inlineStr">
        <is>
          <t>97103</t>
        </is>
      </c>
      <c r="T494" s="27" t="n">
        <v>46004</v>
      </c>
      <c r="U494" s="17" t="n">
        <v>2026</v>
      </c>
      <c r="V494" s="17" t="inlineStr"/>
    </row>
    <row r="495">
      <c r="A495" s="21" t="inlineStr">
        <is>
          <t>WL-01490</t>
        </is>
      </c>
      <c r="B495" s="21" t="n">
        <v>490</v>
      </c>
      <c r="C495" s="21" t="inlineStr">
        <is>
          <t>Arnold</t>
        </is>
      </c>
      <c r="D495" s="21" t="inlineStr">
        <is>
          <t>Cheyenne</t>
        </is>
      </c>
      <c r="E495" s="21" t="inlineStr">
        <is>
          <t>NONPROFIT</t>
        </is>
      </c>
      <c r="F495" s="21" t="inlineStr">
        <is>
          <t>Arnold Charters Inc</t>
        </is>
      </c>
      <c r="G495" s="28" t="n">
        <v>44991</v>
      </c>
      <c r="H495" s="21" t="inlineStr">
        <is>
          <t>ACTIVE_WAITLIST</t>
        </is>
      </c>
      <c r="I495" s="21" t="inlineStr">
        <is>
          <t>TIDE REACH</t>
        </is>
      </c>
      <c r="J495" s="21" t="inlineStr">
        <is>
          <t>POWER_OUTBOARD</t>
        </is>
      </c>
      <c r="K495" s="21" t="n">
        <v>34</v>
      </c>
      <c r="L495" s="21" t="n">
        <v>9.699999999999999</v>
      </c>
      <c r="M495" s="21" t="inlineStr">
        <is>
          <t>Vessbank</t>
        </is>
      </c>
      <c r="N495" s="21" t="n">
        <v>45</v>
      </c>
      <c r="O495" s="21" t="inlineStr">
        <is>
          <t>(360) 555-6428</t>
        </is>
      </c>
      <c r="P495" s="21" t="inlineStr">
        <is>
          <t>cheyenne_arnold@gmail.example.com</t>
        </is>
      </c>
      <c r="Q495" s="21" t="inlineStr">
        <is>
          <t>Olympia</t>
        </is>
      </c>
      <c r="R495" s="21" t="inlineStr">
        <is>
          <t>WA</t>
        </is>
      </c>
      <c r="S495" s="21" t="inlineStr">
        <is>
          <t>98501</t>
        </is>
      </c>
      <c r="T495" s="28" t="n">
        <v>46009</v>
      </c>
      <c r="U495" s="21" t="n">
        <v>2026</v>
      </c>
      <c r="V495" s="21" t="inlineStr"/>
    </row>
    <row r="496">
      <c r="A496" s="17" t="inlineStr">
        <is>
          <t>WL-01491</t>
        </is>
      </c>
      <c r="B496" s="17" t="n">
        <v>491</v>
      </c>
      <c r="C496" s="17" t="inlineStr">
        <is>
          <t>Jones</t>
        </is>
      </c>
      <c r="D496" s="17" t="inlineStr">
        <is>
          <t>Cody</t>
        </is>
      </c>
      <c r="E496" s="17" t="inlineStr">
        <is>
          <t>NONPROFIT</t>
        </is>
      </c>
      <c r="F496" s="17" t="inlineStr">
        <is>
          <t>Jones Holdings LLC</t>
        </is>
      </c>
      <c r="G496" s="27" t="n">
        <v>44993</v>
      </c>
      <c r="H496" s="17" t="inlineStr">
        <is>
          <t>ACTIVE_WAITLIST</t>
        </is>
      </c>
      <c r="I496" s="17" t="inlineStr">
        <is>
          <t>COHO ROSE</t>
        </is>
      </c>
      <c r="J496" s="17" t="inlineStr">
        <is>
          <t>SPORTFISH</t>
        </is>
      </c>
      <c r="K496" s="17" t="n">
        <v>38.2</v>
      </c>
      <c r="L496" s="17" t="n">
        <v>13.3</v>
      </c>
      <c r="M496" s="17" t="inlineStr">
        <is>
          <t>ANY</t>
        </is>
      </c>
      <c r="N496" s="17" t="n">
        <v>32</v>
      </c>
      <c r="O496" s="17" t="inlineStr">
        <is>
          <t>(253) 555-5265</t>
        </is>
      </c>
      <c r="P496" s="17" t="inlineStr">
        <is>
          <t>cody_jones@gmail.example.com</t>
        </is>
      </c>
      <c r="Q496" s="17" t="inlineStr">
        <is>
          <t>Tacoma</t>
        </is>
      </c>
      <c r="R496" s="17" t="inlineStr">
        <is>
          <t>WA</t>
        </is>
      </c>
      <c r="S496" s="17" t="inlineStr">
        <is>
          <t>98402</t>
        </is>
      </c>
      <c r="T496" s="27" t="n">
        <v>46007</v>
      </c>
      <c r="U496" s="17" t="n">
        <v>2026</v>
      </c>
      <c r="V496" s="17" t="inlineStr"/>
    </row>
    <row r="497">
      <c r="A497" s="21" t="inlineStr">
        <is>
          <t>WL-01492</t>
        </is>
      </c>
      <c r="B497" s="21" t="n">
        <v>492</v>
      </c>
      <c r="C497" s="21" t="inlineStr">
        <is>
          <t>Williams</t>
        </is>
      </c>
      <c r="D497" s="21" t="inlineStr">
        <is>
          <t>Elizabeth</t>
        </is>
      </c>
      <c r="E497" s="21" t="inlineStr">
        <is>
          <t>INDIVIDUAL</t>
        </is>
      </c>
      <c r="F497" s="21" t="inlineStr"/>
      <c r="G497" s="28" t="n">
        <v>44993</v>
      </c>
      <c r="H497" s="21" t="inlineStr">
        <is>
          <t>ACTIVE_WAITLIST</t>
        </is>
      </c>
      <c r="I497" s="21" t="inlineStr">
        <is>
          <t>GRAY MOON</t>
        </is>
      </c>
      <c r="J497" s="21" t="inlineStr">
        <is>
          <t>SAIL_MONO</t>
        </is>
      </c>
      <c r="K497" s="21" t="n">
        <v>58.2</v>
      </c>
      <c r="L497" s="21" t="n">
        <v>17.6</v>
      </c>
      <c r="M497" s="21" t="inlineStr">
        <is>
          <t>Ledgport</t>
        </is>
      </c>
      <c r="N497" s="21" t="n">
        <v>50</v>
      </c>
      <c r="O497" s="21" t="inlineStr">
        <is>
          <t>(425) 555-9328</t>
        </is>
      </c>
      <c r="P497" s="21" t="inlineStr">
        <is>
          <t>elizabeth_williams@quillayute.org</t>
        </is>
      </c>
      <c r="Q497" s="21" t="inlineStr">
        <is>
          <t>Everett</t>
        </is>
      </c>
      <c r="R497" s="21" t="inlineStr">
        <is>
          <t>WA</t>
        </is>
      </c>
      <c r="S497" s="21" t="inlineStr">
        <is>
          <t>98201</t>
        </is>
      </c>
      <c r="T497" s="28" t="n">
        <v>46000</v>
      </c>
      <c r="U497" s="21" t="n">
        <v>2026</v>
      </c>
      <c r="V497" s="21" t="inlineStr"/>
    </row>
    <row r="498">
      <c r="A498" s="17" t="inlineStr">
        <is>
          <t>WL-01493</t>
        </is>
      </c>
      <c r="B498" s="17" t="n">
        <v>493</v>
      </c>
      <c r="C498" s="17" t="inlineStr">
        <is>
          <t>Guerra</t>
        </is>
      </c>
      <c r="D498" s="17" t="inlineStr">
        <is>
          <t>Jean</t>
        </is>
      </c>
      <c r="E498" s="17" t="inlineStr">
        <is>
          <t>COMMERCIAL</t>
        </is>
      </c>
      <c r="F498" s="17" t="inlineStr">
        <is>
          <t>Guerra Ventures LLC</t>
        </is>
      </c>
      <c r="G498" s="27" t="n">
        <v>44994</v>
      </c>
      <c r="H498" s="17" t="inlineStr">
        <is>
          <t>ACTIVE_WAITLIST</t>
        </is>
      </c>
      <c r="I498" s="17" t="inlineStr">
        <is>
          <t>OTTER VEER</t>
        </is>
      </c>
      <c r="J498" s="17" t="inlineStr">
        <is>
          <t>CRUISER</t>
        </is>
      </c>
      <c r="K498" s="17" t="n">
        <v>18.4</v>
      </c>
      <c r="L498" s="17" t="n">
        <v>5.6</v>
      </c>
      <c r="M498" s="17" t="inlineStr">
        <is>
          <t>Vessbank</t>
        </is>
      </c>
      <c r="N498" s="17" t="n">
        <v>50</v>
      </c>
      <c r="O498" s="17" t="inlineStr">
        <is>
          <t>(425) 555-4819</t>
        </is>
      </c>
      <c r="P498" s="17" t="inlineStr">
        <is>
          <t>jean.guerra@outlook.example.com</t>
        </is>
      </c>
      <c r="Q498" s="17" t="inlineStr">
        <is>
          <t>Everett</t>
        </is>
      </c>
      <c r="R498" s="17" t="inlineStr">
        <is>
          <t>WA</t>
        </is>
      </c>
      <c r="S498" s="17" t="inlineStr">
        <is>
          <t>98201</t>
        </is>
      </c>
      <c r="T498" s="27" t="n">
        <v>46007</v>
      </c>
      <c r="U498" s="17" t="n">
        <v>2026</v>
      </c>
      <c r="V498" s="17" t="inlineStr"/>
    </row>
    <row r="499">
      <c r="A499" s="21" t="inlineStr">
        <is>
          <t>WL-01494</t>
        </is>
      </c>
      <c r="B499" s="21" t="n">
        <v>494</v>
      </c>
      <c r="C499" s="21" t="inlineStr">
        <is>
          <t>Park</t>
        </is>
      </c>
      <c r="D499" s="21" t="inlineStr">
        <is>
          <t>Ashley</t>
        </is>
      </c>
      <c r="E499" s="21" t="inlineStr">
        <is>
          <t>CORPORATION</t>
        </is>
      </c>
      <c r="F499" s="21" t="inlineStr">
        <is>
          <t>Park Charters Inc</t>
        </is>
      </c>
      <c r="G499" s="28" t="n">
        <v>44994</v>
      </c>
      <c r="H499" s="21" t="inlineStr">
        <is>
          <t>ACTIVE_WAITLIST</t>
        </is>
      </c>
      <c r="I499" s="21" t="inlineStr">
        <is>
          <t>COHO WEATHER</t>
        </is>
      </c>
      <c r="J499" s="21" t="inlineStr">
        <is>
          <t>HOUSEBOAT</t>
        </is>
      </c>
      <c r="K499" s="21" t="n">
        <v>43.9</v>
      </c>
      <c r="L499" s="21" t="n">
        <v>15.3</v>
      </c>
      <c r="M499" s="21" t="inlineStr">
        <is>
          <t>COVERED_ONLY</t>
        </is>
      </c>
      <c r="N499" s="21" t="n">
        <v>36</v>
      </c>
      <c r="O499" s="21" t="inlineStr">
        <is>
          <t>(206) 555-7859</t>
        </is>
      </c>
      <c r="P499" s="21" t="inlineStr">
        <is>
          <t>ashley.park@outlook.example.com</t>
        </is>
      </c>
      <c r="Q499" s="21" t="inlineStr">
        <is>
          <t>Seattle</t>
        </is>
      </c>
      <c r="R499" s="21" t="inlineStr">
        <is>
          <t>WA</t>
        </is>
      </c>
      <c r="S499" s="21" t="inlineStr">
        <is>
          <t>98101</t>
        </is>
      </c>
      <c r="T499" s="28" t="n">
        <v>45992</v>
      </c>
      <c r="U499" s="21" t="n">
        <v>2026</v>
      </c>
      <c r="V499" s="21" t="inlineStr"/>
    </row>
    <row r="500">
      <c r="A500" s="17" t="inlineStr">
        <is>
          <t>WL-01495</t>
        </is>
      </c>
      <c r="B500" s="17" t="n">
        <v>495</v>
      </c>
      <c r="C500" s="17" t="inlineStr">
        <is>
          <t>Bailey</t>
        </is>
      </c>
      <c r="D500" s="17" t="inlineStr">
        <is>
          <t>Melanie</t>
        </is>
      </c>
      <c r="E500" s="17" t="inlineStr">
        <is>
          <t>JOINT</t>
        </is>
      </c>
      <c r="F500" s="17" t="inlineStr"/>
      <c r="G500" s="27" t="n">
        <v>44994</v>
      </c>
      <c r="H500" s="17" t="inlineStr">
        <is>
          <t>ACTIVE_WAITLIST</t>
        </is>
      </c>
      <c r="I500" s="17" t="inlineStr">
        <is>
          <t>SANDERLING CREST</t>
        </is>
      </c>
      <c r="J500" s="17" t="inlineStr">
        <is>
          <t>SPORTFISH</t>
        </is>
      </c>
      <c r="K500" s="17" t="n">
        <v>55.5</v>
      </c>
      <c r="L500" s="17" t="n">
        <v>19.2</v>
      </c>
      <c r="M500" s="17" t="inlineStr">
        <is>
          <t>ANY</t>
        </is>
      </c>
      <c r="N500" s="17" t="n">
        <v>28</v>
      </c>
      <c r="O500" s="17" t="inlineStr">
        <is>
          <t>(541) 555-9297</t>
        </is>
      </c>
      <c r="P500" s="17" t="inlineStr">
        <is>
          <t>melanie_bailey@salishnet.net</t>
        </is>
      </c>
      <c r="Q500" s="17" t="inlineStr">
        <is>
          <t>Coos Bay</t>
        </is>
      </c>
      <c r="R500" s="17" t="inlineStr">
        <is>
          <t>OR</t>
        </is>
      </c>
      <c r="S500" s="17" t="inlineStr">
        <is>
          <t>97420</t>
        </is>
      </c>
      <c r="T500" s="27" t="n">
        <v>46010</v>
      </c>
      <c r="U500" s="17" t="n">
        <v>2026</v>
      </c>
      <c r="V500" s="17" t="inlineStr"/>
    </row>
    <row r="501">
      <c r="A501" s="21" t="inlineStr">
        <is>
          <t>WL-01496</t>
        </is>
      </c>
      <c r="B501" s="21" t="n">
        <v>496</v>
      </c>
      <c r="C501" s="21" t="inlineStr">
        <is>
          <t>Fry</t>
        </is>
      </c>
      <c r="D501" s="21" t="inlineStr">
        <is>
          <t>Kyle</t>
        </is>
      </c>
      <c r="E501" s="21" t="inlineStr">
        <is>
          <t>JOINT</t>
        </is>
      </c>
      <c r="F501" s="21" t="inlineStr"/>
      <c r="G501" s="28" t="n">
        <v>44995</v>
      </c>
      <c r="H501" s="21" t="inlineStr">
        <is>
          <t>ACTIVE_WAITLIST</t>
        </is>
      </c>
      <c r="I501" s="21" t="inlineStr">
        <is>
          <t>GRAY LIGHT</t>
        </is>
      </c>
      <c r="J501" s="21" t="inlineStr">
        <is>
          <t>SPORTFISH</t>
        </is>
      </c>
      <c r="K501" s="21" t="n">
        <v>52.7</v>
      </c>
      <c r="L501" s="21" t="n">
        <v>15.6</v>
      </c>
      <c r="M501" s="21" t="inlineStr">
        <is>
          <t>Ledgport</t>
        </is>
      </c>
      <c r="N501" s="21" t="n">
        <v>40</v>
      </c>
      <c r="O501" s="21" t="inlineStr">
        <is>
          <t>(360) 555-5459</t>
        </is>
      </c>
      <c r="P501" s="21" t="inlineStr">
        <is>
          <t>kylefry@salishnet.net</t>
        </is>
      </c>
      <c r="Q501" s="21" t="inlineStr">
        <is>
          <t>Bremerton</t>
        </is>
      </c>
      <c r="R501" s="21" t="inlineStr">
        <is>
          <t>WA</t>
        </is>
      </c>
      <c r="S501" s="21" t="inlineStr">
        <is>
          <t>98337</t>
        </is>
      </c>
      <c r="T501" s="28" t="n">
        <v>45995</v>
      </c>
      <c r="U501" s="21" t="n">
        <v>2026</v>
      </c>
      <c r="V501" s="21" t="inlineStr"/>
    </row>
    <row r="502">
      <c r="A502" s="17" t="inlineStr">
        <is>
          <t>WL-01497</t>
        </is>
      </c>
      <c r="B502" s="17" t="n">
        <v>497</v>
      </c>
      <c r="C502" s="17" t="inlineStr">
        <is>
          <t>Ellis</t>
        </is>
      </c>
      <c r="D502" s="17" t="inlineStr">
        <is>
          <t>Aaron</t>
        </is>
      </c>
      <c r="E502" s="17" t="inlineStr">
        <is>
          <t>INDIVIDUAL</t>
        </is>
      </c>
      <c r="F502" s="17" t="inlineStr"/>
      <c r="G502" s="27" t="n">
        <v>44995</v>
      </c>
      <c r="H502" s="17" t="inlineStr">
        <is>
          <t>ACTIVE_WAITLIST</t>
        </is>
      </c>
      <c r="I502" s="17" t="inlineStr">
        <is>
          <t>SANDERLING STAR</t>
        </is>
      </c>
      <c r="J502" s="17" t="inlineStr">
        <is>
          <t>CRUISER</t>
        </is>
      </c>
      <c r="K502" s="17" t="n">
        <v>58.7</v>
      </c>
      <c r="L502" s="17" t="n">
        <v>16.7</v>
      </c>
      <c r="M502" s="17" t="inlineStr">
        <is>
          <t>Ledgport</t>
        </is>
      </c>
      <c r="N502" s="17" t="n">
        <v>50</v>
      </c>
      <c r="O502" s="17" t="inlineStr">
        <is>
          <t>(541) 555-9598</t>
        </is>
      </c>
      <c r="P502" s="17" t="inlineStr">
        <is>
          <t>aaron_ellis@harbormail.net</t>
        </is>
      </c>
      <c r="Q502" s="17" t="inlineStr">
        <is>
          <t>Coos Bay</t>
        </is>
      </c>
      <c r="R502" s="17" t="inlineStr">
        <is>
          <t>OR</t>
        </is>
      </c>
      <c r="S502" s="17" t="inlineStr">
        <is>
          <t>97420</t>
        </is>
      </c>
      <c r="T502" s="27" t="n">
        <v>46012</v>
      </c>
      <c r="U502" s="17" t="n">
        <v>2026</v>
      </c>
      <c r="V502" s="17" t="inlineStr"/>
    </row>
    <row r="503">
      <c r="A503" s="21" t="inlineStr">
        <is>
          <t>WL-01498</t>
        </is>
      </c>
      <c r="B503" s="21" t="n">
        <v>498</v>
      </c>
      <c r="C503" s="21" t="inlineStr">
        <is>
          <t>Nelson</t>
        </is>
      </c>
      <c r="D503" s="21" t="inlineStr">
        <is>
          <t>Paul</t>
        </is>
      </c>
      <c r="E503" s="21" t="inlineStr">
        <is>
          <t>TRUST</t>
        </is>
      </c>
      <c r="F503" s="21" t="inlineStr">
        <is>
          <t>Nelson Charters Inc</t>
        </is>
      </c>
      <c r="G503" s="28" t="n">
        <v>44995</v>
      </c>
      <c r="H503" s="21" t="inlineStr">
        <is>
          <t>EXPIRED</t>
        </is>
      </c>
      <c r="I503" s="21" t="inlineStr">
        <is>
          <t>HERON VEER</t>
        </is>
      </c>
      <c r="J503" s="21" t="inlineStr">
        <is>
          <t>SAIL_MONO</t>
        </is>
      </c>
      <c r="K503" s="21" t="n">
        <v>41.3</v>
      </c>
      <c r="L503" s="21" t="n">
        <v>11.8</v>
      </c>
      <c r="M503" s="21" t="inlineStr">
        <is>
          <t>COVERED_ONLY</t>
        </is>
      </c>
      <c r="N503" s="21" t="n">
        <v>32</v>
      </c>
      <c r="O503" s="21" t="inlineStr">
        <is>
          <t>(206) 555-7230</t>
        </is>
      </c>
      <c r="P503" s="21" t="inlineStr">
        <is>
          <t>paulnelson@pugetpost.com</t>
        </is>
      </c>
      <c r="Q503" s="21" t="inlineStr">
        <is>
          <t>Seattle</t>
        </is>
      </c>
      <c r="R503" s="21" t="inlineStr">
        <is>
          <t>WA</t>
        </is>
      </c>
      <c r="S503" s="21" t="inlineStr">
        <is>
          <t>98101</t>
        </is>
      </c>
      <c r="T503" s="21" t="inlineStr"/>
      <c r="U503" s="21" t="n">
        <v>2022</v>
      </c>
      <c r="V503" s="21" t="inlineStr"/>
    </row>
    <row r="504">
      <c r="A504" s="17" t="inlineStr">
        <is>
          <t>WL-01499</t>
        </is>
      </c>
      <c r="B504" s="17" t="n">
        <v>499</v>
      </c>
      <c r="C504" s="17" t="inlineStr">
        <is>
          <t>Miller</t>
        </is>
      </c>
      <c r="D504" s="17" t="inlineStr">
        <is>
          <t>Jessica</t>
        </is>
      </c>
      <c r="E504" s="17" t="inlineStr">
        <is>
          <t>NONPROFIT</t>
        </is>
      </c>
      <c r="F504" s="17" t="inlineStr">
        <is>
          <t>Miller Marine LLC</t>
        </is>
      </c>
      <c r="G504" s="27" t="n">
        <v>44995</v>
      </c>
      <c r="H504" s="17" t="inlineStr">
        <is>
          <t>ACTIVE_WAITLIST</t>
        </is>
      </c>
      <c r="I504" s="17" t="inlineStr">
        <is>
          <t>OTTER WAKE</t>
        </is>
      </c>
      <c r="J504" s="17" t="inlineStr">
        <is>
          <t>HOUSEBOAT</t>
        </is>
      </c>
      <c r="K504" s="17" t="n">
        <v>61.9</v>
      </c>
      <c r="L504" s="17" t="n">
        <v>19</v>
      </c>
      <c r="M504" s="17" t="inlineStr">
        <is>
          <t>COVERED_ONLY</t>
        </is>
      </c>
      <c r="N504" s="17" t="n">
        <v>32</v>
      </c>
      <c r="O504" s="17" t="inlineStr">
        <is>
          <t>(360) 555-6115</t>
        </is>
      </c>
      <c r="P504" s="17" t="inlineStr">
        <is>
          <t>jessica.miller@gmail.example.com</t>
        </is>
      </c>
      <c r="Q504" s="17" t="inlineStr">
        <is>
          <t>Aberdeen</t>
        </is>
      </c>
      <c r="R504" s="17" t="inlineStr">
        <is>
          <t>WA</t>
        </is>
      </c>
      <c r="S504" s="17" t="inlineStr">
        <is>
          <t>98520</t>
        </is>
      </c>
      <c r="T504" s="27" t="n">
        <v>46014</v>
      </c>
      <c r="U504" s="17" t="n">
        <v>2026</v>
      </c>
      <c r="V504" s="17" t="inlineStr"/>
    </row>
    <row r="505">
      <c r="A505" s="21" t="inlineStr">
        <is>
          <t>WL-01500</t>
        </is>
      </c>
      <c r="B505" s="21" t="n">
        <v>500</v>
      </c>
      <c r="C505" s="21" t="inlineStr">
        <is>
          <t>Marquez</t>
        </is>
      </c>
      <c r="D505" s="21" t="inlineStr">
        <is>
          <t>Patricia</t>
        </is>
      </c>
      <c r="E505" s="21" t="inlineStr">
        <is>
          <t>COMMERCIAL</t>
        </is>
      </c>
      <c r="F505" s="21" t="inlineStr">
        <is>
          <t>Marquez Charters Inc</t>
        </is>
      </c>
      <c r="G505" s="28" t="n">
        <v>44996</v>
      </c>
      <c r="H505" s="21" t="inlineStr">
        <is>
          <t>ACTIVE_WAITLIST</t>
        </is>
      </c>
      <c r="I505" s="21" t="inlineStr">
        <is>
          <t>OSPREY GLIDE</t>
        </is>
      </c>
      <c r="J505" s="21" t="inlineStr">
        <is>
          <t>CRUISER</t>
        </is>
      </c>
      <c r="K505" s="21" t="n">
        <v>25.2</v>
      </c>
      <c r="L505" s="21" t="n">
        <v>8.6</v>
      </c>
      <c r="M505" s="21" t="inlineStr">
        <is>
          <t>Vessbank</t>
        </is>
      </c>
      <c r="N505" s="21" t="n">
        <v>50</v>
      </c>
      <c r="O505" s="21" t="inlineStr">
        <is>
          <t>(503) 555-0354</t>
        </is>
      </c>
      <c r="P505" s="21" t="inlineStr"/>
      <c r="Q505" s="21" t="inlineStr">
        <is>
          <t>Portland</t>
        </is>
      </c>
      <c r="R505" s="21" t="inlineStr">
        <is>
          <t>OR</t>
        </is>
      </c>
      <c r="S505" s="21" t="inlineStr">
        <is>
          <t>97201</t>
        </is>
      </c>
      <c r="T505" s="28" t="n">
        <v>46002</v>
      </c>
      <c r="U505" s="21" t="n">
        <v>2026</v>
      </c>
      <c r="V505" s="21" t="inlineStr"/>
    </row>
    <row r="506">
      <c r="A506" s="17" t="inlineStr">
        <is>
          <t>WL-01501</t>
        </is>
      </c>
      <c r="B506" s="17" t="n">
        <v>501</v>
      </c>
      <c r="C506" s="17" t="inlineStr">
        <is>
          <t>Levine</t>
        </is>
      </c>
      <c r="D506" s="17" t="inlineStr">
        <is>
          <t>Thomas</t>
        </is>
      </c>
      <c r="E506" s="17" t="inlineStr">
        <is>
          <t>NONPROFIT</t>
        </is>
      </c>
      <c r="F506" s="17" t="inlineStr">
        <is>
          <t>Levine Charters Inc</t>
        </is>
      </c>
      <c r="G506" s="27" t="n">
        <v>44997</v>
      </c>
      <c r="H506" s="17" t="inlineStr">
        <is>
          <t>ACTIVE_WAITLIST</t>
        </is>
      </c>
      <c r="I506" s="17" t="inlineStr">
        <is>
          <t>POINT LINE</t>
        </is>
      </c>
      <c r="J506" s="17" t="inlineStr">
        <is>
          <t>POWER_OUTBOARD</t>
        </is>
      </c>
      <c r="K506" s="17" t="n">
        <v>47</v>
      </c>
      <c r="L506" s="17" t="n">
        <v>15.5</v>
      </c>
      <c r="M506" s="17" t="inlineStr">
        <is>
          <t>OPEN_ONLY</t>
        </is>
      </c>
      <c r="N506" s="17" t="n">
        <v>36</v>
      </c>
      <c r="O506" s="17" t="inlineStr">
        <is>
          <t>(360) 555-9485</t>
        </is>
      </c>
      <c r="P506" s="17" t="inlineStr">
        <is>
          <t>thomas_levine@gmail.example.com</t>
        </is>
      </c>
      <c r="Q506" s="17" t="inlineStr">
        <is>
          <t>Chaldale</t>
        </is>
      </c>
      <c r="R506" s="17" t="inlineStr">
        <is>
          <t>WA</t>
        </is>
      </c>
      <c r="S506" s="17" t="inlineStr">
        <is>
          <t>98554</t>
        </is>
      </c>
      <c r="T506" s="27" t="n">
        <v>46016</v>
      </c>
      <c r="U506" s="17" t="n">
        <v>2026</v>
      </c>
      <c r="V506" s="17" t="inlineStr"/>
    </row>
    <row r="507">
      <c r="A507" s="21" t="inlineStr">
        <is>
          <t>WL-01502</t>
        </is>
      </c>
      <c r="B507" s="21" t="n">
        <v>502</v>
      </c>
      <c r="C507" s="21" t="inlineStr">
        <is>
          <t>Henry</t>
        </is>
      </c>
      <c r="D507" s="21" t="inlineStr">
        <is>
          <t>Eric</t>
        </is>
      </c>
      <c r="E507" s="21" t="inlineStr">
        <is>
          <t>JOINT</t>
        </is>
      </c>
      <c r="F507" s="21" t="inlineStr"/>
      <c r="G507" s="28" t="n">
        <v>44998</v>
      </c>
      <c r="H507" s="21" t="inlineStr">
        <is>
          <t>ACTIVE_WAITLIST</t>
        </is>
      </c>
      <c r="I507" s="21" t="inlineStr">
        <is>
          <t>PINTAIL SOUND</t>
        </is>
      </c>
      <c r="J507" s="21" t="inlineStr">
        <is>
          <t>CRUISER</t>
        </is>
      </c>
      <c r="K507" s="21" t="n">
        <v>36</v>
      </c>
      <c r="L507" s="21" t="n">
        <v>10.2</v>
      </c>
      <c r="M507" s="21" t="inlineStr">
        <is>
          <t>ANY</t>
        </is>
      </c>
      <c r="N507" s="21" t="n">
        <v>24</v>
      </c>
      <c r="O507" s="21" t="inlineStr">
        <is>
          <t>(360) 555-3364</t>
        </is>
      </c>
      <c r="P507" s="21" t="inlineStr">
        <is>
          <t>erichenry@outlook.example.com</t>
        </is>
      </c>
      <c r="Q507" s="21" t="inlineStr">
        <is>
          <t>Bremerton</t>
        </is>
      </c>
      <c r="R507" s="21" t="inlineStr">
        <is>
          <t>WA</t>
        </is>
      </c>
      <c r="S507" s="21" t="inlineStr">
        <is>
          <t>98337</t>
        </is>
      </c>
      <c r="T507" s="28" t="n">
        <v>45996</v>
      </c>
      <c r="U507" s="21" t="n">
        <v>2026</v>
      </c>
      <c r="V507" s="21" t="inlineStr"/>
    </row>
    <row r="508">
      <c r="A508" s="17" t="inlineStr">
        <is>
          <t>WL-01503</t>
        </is>
      </c>
      <c r="B508" s="17" t="n">
        <v>503</v>
      </c>
      <c r="C508" s="17" t="inlineStr">
        <is>
          <t>Moore</t>
        </is>
      </c>
      <c r="D508" s="17" t="inlineStr">
        <is>
          <t>Kayla</t>
        </is>
      </c>
      <c r="E508" s="17" t="inlineStr">
        <is>
          <t>JOINT</t>
        </is>
      </c>
      <c r="F508" s="17" t="inlineStr"/>
      <c r="G508" s="27" t="n">
        <v>45000</v>
      </c>
      <c r="H508" s="17" t="inlineStr">
        <is>
          <t>ACTIVE_WAITLIST</t>
        </is>
      </c>
      <c r="I508" s="17" t="inlineStr">
        <is>
          <t>SALISH LINE</t>
        </is>
      </c>
      <c r="J508" s="17" t="inlineStr">
        <is>
          <t>CRUISER</t>
        </is>
      </c>
      <c r="K508" s="17" t="n">
        <v>61.1</v>
      </c>
      <c r="L508" s="17" t="n">
        <v>20.3</v>
      </c>
      <c r="M508" s="17" t="inlineStr">
        <is>
          <t>Ledgport</t>
        </is>
      </c>
      <c r="N508" s="17" t="n">
        <v>40</v>
      </c>
      <c r="O508" s="17" t="inlineStr">
        <is>
          <t>(503) 555-3636</t>
        </is>
      </c>
      <c r="P508" s="17" t="inlineStr">
        <is>
          <t>kayla.moore@gmail.example.com</t>
        </is>
      </c>
      <c r="Q508" s="17" t="inlineStr">
        <is>
          <t>Astoria</t>
        </is>
      </c>
      <c r="R508" s="17" t="inlineStr">
        <is>
          <t>OR</t>
        </is>
      </c>
      <c r="S508" s="17" t="inlineStr">
        <is>
          <t>97103</t>
        </is>
      </c>
      <c r="T508" s="27" t="n">
        <v>46003</v>
      </c>
      <c r="U508" s="17" t="n">
        <v>2026</v>
      </c>
      <c r="V508" s="17" t="inlineStr"/>
    </row>
    <row r="509">
      <c r="A509" s="21" t="inlineStr">
        <is>
          <t>WL-01504</t>
        </is>
      </c>
      <c r="B509" s="21" t="n">
        <v>504</v>
      </c>
      <c r="C509" s="21" t="inlineStr">
        <is>
          <t>Johnson</t>
        </is>
      </c>
      <c r="D509" s="21" t="inlineStr">
        <is>
          <t>Margaret</t>
        </is>
      </c>
      <c r="E509" s="21" t="inlineStr">
        <is>
          <t>INDIVIDUAL</t>
        </is>
      </c>
      <c r="F509" s="21" t="inlineStr"/>
      <c r="G509" s="28" t="n">
        <v>45000</v>
      </c>
      <c r="H509" s="21" t="inlineStr">
        <is>
          <t>ACTIVE_WAITLIST</t>
        </is>
      </c>
      <c r="I509" s="21" t="inlineStr">
        <is>
          <t>GRAY LINE</t>
        </is>
      </c>
      <c r="J509" s="21" t="inlineStr">
        <is>
          <t>SAIL_MONO</t>
        </is>
      </c>
      <c r="K509" s="21" t="n">
        <v>32.6</v>
      </c>
      <c r="L509" s="21" t="n">
        <v>11.5</v>
      </c>
      <c r="M509" s="21" t="inlineStr">
        <is>
          <t>COVERED_ONLY</t>
        </is>
      </c>
      <c r="N509" s="21" t="n">
        <v>45</v>
      </c>
      <c r="O509" s="21" t="inlineStr">
        <is>
          <t>(206) 555-6213</t>
        </is>
      </c>
      <c r="P509" s="21" t="inlineStr">
        <is>
          <t>margaretjohnson@outlook.example.com</t>
        </is>
      </c>
      <c r="Q509" s="21" t="inlineStr">
        <is>
          <t>Seattle</t>
        </is>
      </c>
      <c r="R509" s="21" t="inlineStr">
        <is>
          <t>WA</t>
        </is>
      </c>
      <c r="S509" s="21" t="inlineStr">
        <is>
          <t>98101</t>
        </is>
      </c>
      <c r="T509" s="28" t="n">
        <v>45998</v>
      </c>
      <c r="U509" s="21" t="n">
        <v>2026</v>
      </c>
      <c r="V509" s="21" t="inlineStr"/>
    </row>
    <row r="510">
      <c r="A510" s="17" t="inlineStr">
        <is>
          <t>WL-01505</t>
        </is>
      </c>
      <c r="B510" s="17" t="n">
        <v>505</v>
      </c>
      <c r="C510" s="17" t="inlineStr">
        <is>
          <t>Branch</t>
        </is>
      </c>
      <c r="D510" s="17" t="inlineStr">
        <is>
          <t>Abigail</t>
        </is>
      </c>
      <c r="E510" s="17" t="inlineStr">
        <is>
          <t>COMMERCIAL</t>
        </is>
      </c>
      <c r="F510" s="17" t="inlineStr">
        <is>
          <t>Branch Holdings LLC</t>
        </is>
      </c>
      <c r="G510" s="27" t="n">
        <v>45001</v>
      </c>
      <c r="H510" s="17" t="inlineStr">
        <is>
          <t>ACTIVE_WAITLIST</t>
        </is>
      </c>
      <c r="I510" s="17" t="inlineStr">
        <is>
          <t>SEAL MOON</t>
        </is>
      </c>
      <c r="J510" s="17" t="inlineStr">
        <is>
          <t>SAIL_MULTI</t>
        </is>
      </c>
      <c r="K510" s="17" t="n">
        <v>32.8</v>
      </c>
      <c r="L510" s="17" t="n">
        <v>10.5</v>
      </c>
      <c r="M510" s="17" t="inlineStr">
        <is>
          <t>Vessbank</t>
        </is>
      </c>
      <c r="N510" s="17" t="n">
        <v>36</v>
      </c>
      <c r="O510" s="17" t="inlineStr">
        <is>
          <t>(360) 555-7489</t>
        </is>
      </c>
      <c r="P510" s="17" t="inlineStr">
        <is>
          <t>abigailbranch@quillayute.org</t>
        </is>
      </c>
      <c r="Q510" s="17" t="inlineStr">
        <is>
          <t>Chaldale</t>
        </is>
      </c>
      <c r="R510" s="17" t="inlineStr">
        <is>
          <t>WA</t>
        </is>
      </c>
      <c r="S510" s="17" t="inlineStr">
        <is>
          <t>98554</t>
        </is>
      </c>
      <c r="T510" s="27" t="n">
        <v>46019</v>
      </c>
      <c r="U510" s="17" t="n">
        <v>2026</v>
      </c>
      <c r="V510" s="17" t="inlineStr"/>
    </row>
    <row r="511">
      <c r="A511" s="21" t="inlineStr">
        <is>
          <t>WL-01506</t>
        </is>
      </c>
      <c r="B511" s="21" t="n">
        <v>506</v>
      </c>
      <c r="C511" s="21" t="inlineStr">
        <is>
          <t>Solomon</t>
        </is>
      </c>
      <c r="D511" s="21" t="inlineStr">
        <is>
          <t>Adam</t>
        </is>
      </c>
      <c r="E511" s="21" t="inlineStr">
        <is>
          <t>PARTNERSHIP</t>
        </is>
      </c>
      <c r="F511" s="21" t="inlineStr">
        <is>
          <t>Solomon Holdings LLC</t>
        </is>
      </c>
      <c r="G511" s="28" t="n">
        <v>45001</v>
      </c>
      <c r="H511" s="21" t="inlineStr">
        <is>
          <t>ACTIVE_WAITLIST</t>
        </is>
      </c>
      <c r="I511" s="21" t="inlineStr">
        <is>
          <t>FOUL ANN</t>
        </is>
      </c>
      <c r="J511" s="21" t="inlineStr">
        <is>
          <t>POWER_INBOARD</t>
        </is>
      </c>
      <c r="K511" s="21" t="n">
        <v>29.9</v>
      </c>
      <c r="L511" s="21" t="n">
        <v>10.7</v>
      </c>
      <c r="M511" s="21" t="inlineStr">
        <is>
          <t>COVERED_ONLY</t>
        </is>
      </c>
      <c r="N511" s="21" t="n">
        <v>50</v>
      </c>
      <c r="O511" s="21" t="inlineStr">
        <is>
          <t>(425) 555-5318</t>
        </is>
      </c>
      <c r="P511" s="21" t="inlineStr">
        <is>
          <t>adamsolomon@harbormail.net</t>
        </is>
      </c>
      <c r="Q511" s="21" t="inlineStr">
        <is>
          <t>Everett</t>
        </is>
      </c>
      <c r="R511" s="21" t="inlineStr">
        <is>
          <t>WA</t>
        </is>
      </c>
      <c r="S511" s="21" t="inlineStr">
        <is>
          <t>98201</t>
        </is>
      </c>
      <c r="T511" s="28" t="n">
        <v>46017</v>
      </c>
      <c r="U511" s="21" t="n">
        <v>2026</v>
      </c>
      <c r="V511" s="21" t="inlineStr"/>
    </row>
    <row r="512">
      <c r="A512" s="17" t="inlineStr">
        <is>
          <t>WL-01507</t>
        </is>
      </c>
      <c r="B512" s="17" t="n">
        <v>507</v>
      </c>
      <c r="C512" s="17" t="inlineStr">
        <is>
          <t>Mejia</t>
        </is>
      </c>
      <c r="D512" s="17" t="inlineStr">
        <is>
          <t>Andrea</t>
        </is>
      </c>
      <c r="E512" s="17" t="inlineStr">
        <is>
          <t>JOINT</t>
        </is>
      </c>
      <c r="F512" s="17" t="inlineStr"/>
      <c r="G512" s="27" t="n">
        <v>45001</v>
      </c>
      <c r="H512" s="17" t="inlineStr">
        <is>
          <t>SUSPENDED</t>
        </is>
      </c>
      <c r="I512" s="17" t="inlineStr">
        <is>
          <t>GRAY SONG</t>
        </is>
      </c>
      <c r="J512" s="17" t="inlineStr">
        <is>
          <t>CRUISER</t>
        </is>
      </c>
      <c r="K512" s="17" t="n">
        <v>33.2</v>
      </c>
      <c r="L512" s="17" t="n">
        <v>10.2</v>
      </c>
      <c r="M512" s="17" t="inlineStr">
        <is>
          <t>Ledgport</t>
        </is>
      </c>
      <c r="N512" s="17" t="n">
        <v>24</v>
      </c>
      <c r="O512" s="17" t="inlineStr">
        <is>
          <t>(360) 555-9042</t>
        </is>
      </c>
      <c r="P512" s="17" t="inlineStr">
        <is>
          <t>andrea_mejia@gmail.example.com</t>
        </is>
      </c>
      <c r="Q512" s="17" t="inlineStr">
        <is>
          <t>Port Angeles</t>
        </is>
      </c>
      <c r="R512" s="17" t="inlineStr">
        <is>
          <t>WA</t>
        </is>
      </c>
      <c r="S512" s="17" t="inlineStr">
        <is>
          <t>98362</t>
        </is>
      </c>
      <c r="T512" s="27" t="n">
        <v>46010</v>
      </c>
      <c r="U512" s="17" t="n">
        <v>2026</v>
      </c>
      <c r="V512" s="17" t="inlineStr"/>
    </row>
    <row r="513">
      <c r="A513" s="21" t="inlineStr">
        <is>
          <t>WL-01508</t>
        </is>
      </c>
      <c r="B513" s="21" t="n">
        <v>508</v>
      </c>
      <c r="C513" s="21" t="inlineStr">
        <is>
          <t>Williams</t>
        </is>
      </c>
      <c r="D513" s="21" t="inlineStr">
        <is>
          <t>Jose</t>
        </is>
      </c>
      <c r="E513" s="21" t="inlineStr">
        <is>
          <t>NONPROFIT</t>
        </is>
      </c>
      <c r="F513" s="21" t="inlineStr">
        <is>
          <t>Williams Holdings LLC</t>
        </is>
      </c>
      <c r="G513" s="28" t="n">
        <v>45002</v>
      </c>
      <c r="H513" s="21" t="inlineStr">
        <is>
          <t>ACTIVE_WAITLIST</t>
        </is>
      </c>
      <c r="I513" s="21" t="inlineStr">
        <is>
          <t>SALISH QUEEN</t>
        </is>
      </c>
      <c r="J513" s="21" t="inlineStr">
        <is>
          <t>POWER_OUTBOARD</t>
        </is>
      </c>
      <c r="K513" s="21" t="n">
        <v>44.4</v>
      </c>
      <c r="L513" s="21" t="n">
        <v>14.5</v>
      </c>
      <c r="M513" s="21" t="inlineStr">
        <is>
          <t>Vessbank</t>
        </is>
      </c>
      <c r="N513" s="21" t="n">
        <v>50</v>
      </c>
      <c r="O513" s="21" t="inlineStr">
        <is>
          <t>(503) 555-0843</t>
        </is>
      </c>
      <c r="P513" s="21" t="inlineStr">
        <is>
          <t>jose.williams@quillayute.org</t>
        </is>
      </c>
      <c r="Q513" s="21" t="inlineStr">
        <is>
          <t>Portland</t>
        </is>
      </c>
      <c r="R513" s="21" t="inlineStr">
        <is>
          <t>OR</t>
        </is>
      </c>
      <c r="S513" s="21" t="inlineStr">
        <is>
          <t>97201</t>
        </is>
      </c>
      <c r="T513" s="28" t="n">
        <v>46003</v>
      </c>
      <c r="U513" s="21" t="n">
        <v>2026</v>
      </c>
      <c r="V513" s="21" t="inlineStr"/>
    </row>
    <row r="514">
      <c r="A514" s="17" t="inlineStr">
        <is>
          <t>WL-01509</t>
        </is>
      </c>
      <c r="B514" s="17" t="n">
        <v>509</v>
      </c>
      <c r="C514" s="17" t="inlineStr">
        <is>
          <t>Hatfield</t>
        </is>
      </c>
      <c r="D514" s="17" t="inlineStr">
        <is>
          <t>William</t>
        </is>
      </c>
      <c r="E514" s="17" t="inlineStr">
        <is>
          <t>INDIVIDUAL</t>
        </is>
      </c>
      <c r="F514" s="17" t="inlineStr"/>
      <c r="G514" s="27" t="n">
        <v>45003</v>
      </c>
      <c r="H514" s="17" t="inlineStr">
        <is>
          <t>ACTIVE_WAITLIST</t>
        </is>
      </c>
      <c r="I514" s="17" t="inlineStr">
        <is>
          <t>TIDE QUEEN</t>
        </is>
      </c>
      <c r="J514" s="17" t="inlineStr">
        <is>
          <t>CRUISER</t>
        </is>
      </c>
      <c r="K514" s="17" t="n">
        <v>40.2</v>
      </c>
      <c r="L514" s="17" t="n">
        <v>13.9</v>
      </c>
      <c r="M514" s="17" t="inlineStr">
        <is>
          <t>Ledgport</t>
        </is>
      </c>
      <c r="N514" s="17" t="n">
        <v>45</v>
      </c>
      <c r="O514" s="17" t="inlineStr">
        <is>
          <t>(206) 555-2625</t>
        </is>
      </c>
      <c r="P514" s="17" t="inlineStr">
        <is>
          <t>williamhatfield@quillayute.org</t>
        </is>
      </c>
      <c r="Q514" s="17" t="inlineStr">
        <is>
          <t>Seattle</t>
        </is>
      </c>
      <c r="R514" s="17" t="inlineStr">
        <is>
          <t>WA</t>
        </is>
      </c>
      <c r="S514" s="17" t="inlineStr">
        <is>
          <t>98101</t>
        </is>
      </c>
      <c r="T514" s="27" t="n">
        <v>46007</v>
      </c>
      <c r="U514" s="17" t="n">
        <v>2026</v>
      </c>
      <c r="V514" s="17" t="inlineStr"/>
    </row>
    <row r="515">
      <c r="A515" s="21" t="inlineStr">
        <is>
          <t>WL-01510</t>
        </is>
      </c>
      <c r="B515" s="21" t="n">
        <v>510</v>
      </c>
      <c r="C515" s="21" t="inlineStr">
        <is>
          <t>Baker</t>
        </is>
      </c>
      <c r="D515" s="21" t="inlineStr">
        <is>
          <t>Melanie</t>
        </is>
      </c>
      <c r="E515" s="21" t="inlineStr">
        <is>
          <t>INDIVIDUAL</t>
        </is>
      </c>
      <c r="F515" s="21" t="inlineStr"/>
      <c r="G515" s="28" t="n">
        <v>45004</v>
      </c>
      <c r="H515" s="21" t="inlineStr">
        <is>
          <t>ACTIVE_WAITLIST</t>
        </is>
      </c>
      <c r="I515" s="21" t="inlineStr">
        <is>
          <t>SEAL ROCK</t>
        </is>
      </c>
      <c r="J515" s="21" t="inlineStr">
        <is>
          <t>POWER_OUTBOARD</t>
        </is>
      </c>
      <c r="K515" s="21" t="n">
        <v>32.4</v>
      </c>
      <c r="L515" s="21" t="n">
        <v>10.8</v>
      </c>
      <c r="M515" s="21" t="inlineStr">
        <is>
          <t>Ledgport</t>
        </is>
      </c>
      <c r="N515" s="21" t="n">
        <v>40</v>
      </c>
      <c r="O515" s="21" t="inlineStr">
        <is>
          <t>(360) 555-0728</t>
        </is>
      </c>
      <c r="P515" s="21" t="inlineStr">
        <is>
          <t>melanie_baker@outlook.example.com</t>
        </is>
      </c>
      <c r="Q515" s="21" t="inlineStr">
        <is>
          <t>Longview</t>
        </is>
      </c>
      <c r="R515" s="21" t="inlineStr">
        <is>
          <t>WA</t>
        </is>
      </c>
      <c r="S515" s="21" t="inlineStr">
        <is>
          <t>98632</t>
        </is>
      </c>
      <c r="T515" s="28" t="n">
        <v>46009</v>
      </c>
      <c r="U515" s="21" t="n">
        <v>2026</v>
      </c>
      <c r="V515" s="21" t="inlineStr"/>
    </row>
    <row r="516">
      <c r="A516" s="17" t="inlineStr">
        <is>
          <t>WL-01511</t>
        </is>
      </c>
      <c r="B516" s="17" t="n">
        <v>511</v>
      </c>
      <c r="C516" s="17" t="inlineStr">
        <is>
          <t>Sullivan</t>
        </is>
      </c>
      <c r="D516" s="17" t="inlineStr">
        <is>
          <t>Nancy</t>
        </is>
      </c>
      <c r="E516" s="17" t="inlineStr">
        <is>
          <t>JOINT</t>
        </is>
      </c>
      <c r="F516" s="17" t="inlineStr"/>
      <c r="G516" s="27" t="n">
        <v>45004</v>
      </c>
      <c r="H516" s="17" t="inlineStr">
        <is>
          <t>ACTIVE_WAITLIST</t>
        </is>
      </c>
      <c r="I516" s="17" t="inlineStr">
        <is>
          <t>WIDGEON SOUND</t>
        </is>
      </c>
      <c r="J516" s="17" t="inlineStr">
        <is>
          <t>POWER_OUTBOARD</t>
        </is>
      </c>
      <c r="K516" s="17" t="n">
        <v>51.6</v>
      </c>
      <c r="L516" s="17" t="n">
        <v>18.4</v>
      </c>
      <c r="M516" s="17" t="inlineStr">
        <is>
          <t>Vessbank</t>
        </is>
      </c>
      <c r="N516" s="17" t="n">
        <v>24</v>
      </c>
      <c r="O516" s="17" t="inlineStr">
        <is>
          <t>(253) 555-0149</t>
        </is>
      </c>
      <c r="P516" s="17" t="inlineStr">
        <is>
          <t>nancysullivan@harbormail.net</t>
        </is>
      </c>
      <c r="Q516" s="17" t="inlineStr">
        <is>
          <t>Tacoma</t>
        </is>
      </c>
      <c r="R516" s="17" t="inlineStr">
        <is>
          <t>WA</t>
        </is>
      </c>
      <c r="S516" s="17" t="inlineStr">
        <is>
          <t>98402</t>
        </is>
      </c>
      <c r="T516" s="27" t="n">
        <v>46007</v>
      </c>
      <c r="U516" s="17" t="n">
        <v>2026</v>
      </c>
      <c r="V516" s="17" t="inlineStr"/>
    </row>
    <row r="517">
      <c r="A517" s="21" t="inlineStr">
        <is>
          <t>WL-01512</t>
        </is>
      </c>
      <c r="B517" s="21" t="n">
        <v>512</v>
      </c>
      <c r="C517" s="21" t="inlineStr">
        <is>
          <t>Tapia</t>
        </is>
      </c>
      <c r="D517" s="21" t="inlineStr">
        <is>
          <t>David</t>
        </is>
      </c>
      <c r="E517" s="21" t="inlineStr">
        <is>
          <t>PARTNERSHIP</t>
        </is>
      </c>
      <c r="F517" s="21" t="inlineStr">
        <is>
          <t>Tapia Holdings LLC</t>
        </is>
      </c>
      <c r="G517" s="28" t="n">
        <v>45004</v>
      </c>
      <c r="H517" s="21" t="inlineStr">
        <is>
          <t>ACTIVE_WAITLIST</t>
        </is>
      </c>
      <c r="I517" s="21" t="inlineStr">
        <is>
          <t>OSPREY RUNNER</t>
        </is>
      </c>
      <c r="J517" s="21" t="inlineStr">
        <is>
          <t>CRUISER</t>
        </is>
      </c>
      <c r="K517" s="21" t="n">
        <v>19</v>
      </c>
      <c r="L517" s="21" t="n">
        <v>5.7</v>
      </c>
      <c r="M517" s="21" t="inlineStr">
        <is>
          <t>COVERED_ONLY</t>
        </is>
      </c>
      <c r="N517" s="21" t="n">
        <v>32</v>
      </c>
      <c r="O517" s="21" t="inlineStr">
        <is>
          <t>(360) 555-0260</t>
        </is>
      </c>
      <c r="P517" s="21" t="inlineStr">
        <is>
          <t>david.tapia@outlook.example.com</t>
        </is>
      </c>
      <c r="Q517" s="21" t="inlineStr">
        <is>
          <t>Aberdeen</t>
        </is>
      </c>
      <c r="R517" s="21" t="inlineStr">
        <is>
          <t>WA</t>
        </is>
      </c>
      <c r="S517" s="21" t="inlineStr">
        <is>
          <t>98520</t>
        </is>
      </c>
      <c r="T517" s="28" t="n">
        <v>45992</v>
      </c>
      <c r="U517" s="21" t="n">
        <v>2026</v>
      </c>
      <c r="V517" s="21" t="inlineStr"/>
    </row>
    <row r="518">
      <c r="A518" s="17" t="inlineStr">
        <is>
          <t>WL-01513</t>
        </is>
      </c>
      <c r="B518" s="17" t="n">
        <v>513</v>
      </c>
      <c r="C518" s="17" t="inlineStr">
        <is>
          <t>Thomas</t>
        </is>
      </c>
      <c r="D518" s="17" t="inlineStr">
        <is>
          <t>Jennifer</t>
        </is>
      </c>
      <c r="E518" s="17" t="inlineStr">
        <is>
          <t>PARTNERSHIP</t>
        </is>
      </c>
      <c r="F518" s="17" t="inlineStr">
        <is>
          <t>Thomas Holdings LLC</t>
        </is>
      </c>
      <c r="G518" s="27" t="n">
        <v>45004</v>
      </c>
      <c r="H518" s="17" t="inlineStr">
        <is>
          <t>ACTIVE_WAITLIST</t>
        </is>
      </c>
      <c r="I518" s="17" t="inlineStr">
        <is>
          <t>BRANT DANCER</t>
        </is>
      </c>
      <c r="J518" s="17" t="inlineStr">
        <is>
          <t>POWER_STERNDRIVE</t>
        </is>
      </c>
      <c r="K518" s="17" t="n">
        <v>47.3</v>
      </c>
      <c r="L518" s="17" t="n">
        <v>15.9</v>
      </c>
      <c r="M518" s="17" t="inlineStr">
        <is>
          <t>Ledgport</t>
        </is>
      </c>
      <c r="N518" s="17" t="n">
        <v>50</v>
      </c>
      <c r="O518" s="17" t="inlineStr">
        <is>
          <t>(503) 555-7820</t>
        </is>
      </c>
      <c r="P518" s="17" t="inlineStr">
        <is>
          <t>jenniferthomas@gmail.example.com</t>
        </is>
      </c>
      <c r="Q518" s="17" t="inlineStr">
        <is>
          <t>Astoria</t>
        </is>
      </c>
      <c r="R518" s="17" t="inlineStr">
        <is>
          <t>OR</t>
        </is>
      </c>
      <c r="S518" s="17" t="inlineStr">
        <is>
          <t>97103</t>
        </is>
      </c>
      <c r="T518" s="27" t="n">
        <v>46017</v>
      </c>
      <c r="U518" s="17" t="n">
        <v>2026</v>
      </c>
      <c r="V518" s="17" t="inlineStr"/>
    </row>
    <row r="519">
      <c r="A519" s="21" t="inlineStr">
        <is>
          <t>WL-01514</t>
        </is>
      </c>
      <c r="B519" s="21" t="n">
        <v>514</v>
      </c>
      <c r="C519" s="21" t="inlineStr">
        <is>
          <t>Young</t>
        </is>
      </c>
      <c r="D519" s="21" t="inlineStr">
        <is>
          <t>Gary</t>
        </is>
      </c>
      <c r="E519" s="21" t="inlineStr">
        <is>
          <t>INDIVIDUAL</t>
        </is>
      </c>
      <c r="F519" s="21" t="inlineStr"/>
      <c r="G519" s="28" t="n">
        <v>45006</v>
      </c>
      <c r="H519" s="21" t="inlineStr">
        <is>
          <t>ACTIVE_WAITLIST</t>
        </is>
      </c>
      <c r="I519" s="21" t="inlineStr">
        <is>
          <t>SCOTER VEER</t>
        </is>
      </c>
      <c r="J519" s="21" t="inlineStr">
        <is>
          <t>CRUISER</t>
        </is>
      </c>
      <c r="K519" s="21" t="n">
        <v>23</v>
      </c>
      <c r="L519" s="21" t="n">
        <v>7</v>
      </c>
      <c r="M519" s="21" t="inlineStr">
        <is>
          <t>ANY</t>
        </is>
      </c>
      <c r="N519" s="21" t="n">
        <v>32</v>
      </c>
      <c r="O519" s="21" t="inlineStr">
        <is>
          <t>(360) 555-3738</t>
        </is>
      </c>
      <c r="P519" s="21" t="inlineStr">
        <is>
          <t>garyyoung@outlook.example.com</t>
        </is>
      </c>
      <c r="Q519" s="21" t="inlineStr">
        <is>
          <t>Bremerton</t>
        </is>
      </c>
      <c r="R519" s="21" t="inlineStr">
        <is>
          <t>WA</t>
        </is>
      </c>
      <c r="S519" s="21" t="inlineStr">
        <is>
          <t>98337</t>
        </is>
      </c>
      <c r="T519" s="28" t="n">
        <v>45997</v>
      </c>
      <c r="U519" s="21" t="n">
        <v>2026</v>
      </c>
      <c r="V519" s="21" t="inlineStr"/>
    </row>
    <row r="520">
      <c r="A520" s="17" t="inlineStr">
        <is>
          <t>WL-01515</t>
        </is>
      </c>
      <c r="B520" s="17" t="n">
        <v>515</v>
      </c>
      <c r="C520" s="17" t="inlineStr">
        <is>
          <t>Simpson</t>
        </is>
      </c>
      <c r="D520" s="17" t="inlineStr">
        <is>
          <t>Andrea</t>
        </is>
      </c>
      <c r="E520" s="17" t="inlineStr">
        <is>
          <t>INDIVIDUAL</t>
        </is>
      </c>
      <c r="F520" s="17" t="inlineStr"/>
      <c r="G520" s="27" t="n">
        <v>45006</v>
      </c>
      <c r="H520" s="17" t="inlineStr">
        <is>
          <t>ACTIVE_WAITLIST</t>
        </is>
      </c>
      <c r="I520" s="17" t="inlineStr">
        <is>
          <t>OSPREY STAR</t>
        </is>
      </c>
      <c r="J520" s="17" t="inlineStr">
        <is>
          <t>TRAWLER</t>
        </is>
      </c>
      <c r="K520" s="17" t="n">
        <v>50.3</v>
      </c>
      <c r="L520" s="17" t="n">
        <v>16.2</v>
      </c>
      <c r="M520" s="17" t="inlineStr">
        <is>
          <t>OPEN_ONLY</t>
        </is>
      </c>
      <c r="N520" s="17" t="n">
        <v>32</v>
      </c>
      <c r="O520" s="17" t="inlineStr">
        <is>
          <t>(360) 555-1426</t>
        </is>
      </c>
      <c r="P520" s="17" t="inlineStr">
        <is>
          <t>andreasimpson@outlook.example.com</t>
        </is>
      </c>
      <c r="Q520" s="17" t="inlineStr">
        <is>
          <t>Bellingham</t>
        </is>
      </c>
      <c r="R520" s="17" t="inlineStr">
        <is>
          <t>WA</t>
        </is>
      </c>
      <c r="S520" s="17" t="inlineStr">
        <is>
          <t>98225</t>
        </is>
      </c>
      <c r="T520" s="27" t="n">
        <v>46008</v>
      </c>
      <c r="U520" s="17" t="n">
        <v>2026</v>
      </c>
      <c r="V520" s="17" t="inlineStr"/>
    </row>
    <row r="521">
      <c r="A521" s="21" t="inlineStr">
        <is>
          <t>WL-01516</t>
        </is>
      </c>
      <c r="B521" s="21" t="n">
        <v>516</v>
      </c>
      <c r="C521" s="21" t="inlineStr">
        <is>
          <t>Thompson</t>
        </is>
      </c>
      <c r="D521" s="21" t="inlineStr">
        <is>
          <t>Brandon</t>
        </is>
      </c>
      <c r="E521" s="21" t="inlineStr">
        <is>
          <t>TRUST</t>
        </is>
      </c>
      <c r="F521" s="21" t="inlineStr">
        <is>
          <t>Thompson Holdings LLC</t>
        </is>
      </c>
      <c r="G521" s="28" t="n">
        <v>45007</v>
      </c>
      <c r="H521" s="21" t="inlineStr">
        <is>
          <t>ACTIVE_WAITLIST</t>
        </is>
      </c>
      <c r="I521" s="21" t="inlineStr">
        <is>
          <t>OTTER QUEEN</t>
        </is>
      </c>
      <c r="J521" s="21" t="inlineStr">
        <is>
          <t>COMMERCIAL_FISH</t>
        </is>
      </c>
      <c r="K521" s="21" t="n">
        <v>38</v>
      </c>
      <c r="L521" s="21" t="n">
        <v>13.5</v>
      </c>
      <c r="M521" s="21" t="inlineStr">
        <is>
          <t>ANY</t>
        </is>
      </c>
      <c r="N521" s="21" t="n">
        <v>24</v>
      </c>
      <c r="O521" s="21" t="inlineStr">
        <is>
          <t>(360) 555-7186</t>
        </is>
      </c>
      <c r="P521" s="21" t="inlineStr">
        <is>
          <t>brandon_thompson@outlook.example.com</t>
        </is>
      </c>
      <c r="Q521" s="21" t="inlineStr">
        <is>
          <t>Port Angeles</t>
        </is>
      </c>
      <c r="R521" s="21" t="inlineStr">
        <is>
          <t>WA</t>
        </is>
      </c>
      <c r="S521" s="21" t="inlineStr">
        <is>
          <t>98362</t>
        </is>
      </c>
      <c r="T521" s="28" t="n">
        <v>46003</v>
      </c>
      <c r="U521" s="21" t="n">
        <v>2026</v>
      </c>
      <c r="V521" s="21" t="inlineStr"/>
    </row>
    <row r="522">
      <c r="A522" s="17" t="inlineStr">
        <is>
          <t>WL-01517</t>
        </is>
      </c>
      <c r="B522" s="17" t="n">
        <v>517</v>
      </c>
      <c r="C522" s="17" t="inlineStr">
        <is>
          <t>Abbott</t>
        </is>
      </c>
      <c r="D522" s="17" t="inlineStr">
        <is>
          <t>Manuel</t>
        </is>
      </c>
      <c r="E522" s="17" t="inlineStr">
        <is>
          <t>INDIVIDUAL</t>
        </is>
      </c>
      <c r="F522" s="17" t="inlineStr"/>
      <c r="G522" s="27" t="n">
        <v>45009</v>
      </c>
      <c r="H522" s="17" t="inlineStr">
        <is>
          <t>ACTIVE_WAITLIST</t>
        </is>
      </c>
      <c r="I522" s="17" t="inlineStr">
        <is>
          <t>ANCHOR MIST</t>
        </is>
      </c>
      <c r="J522" s="17" t="inlineStr">
        <is>
          <t>TRAWLER</t>
        </is>
      </c>
      <c r="K522" s="17" t="n">
        <v>19.8</v>
      </c>
      <c r="L522" s="17" t="n">
        <v>6.4</v>
      </c>
      <c r="M522" s="17" t="inlineStr">
        <is>
          <t>COVERED_ONLY</t>
        </is>
      </c>
      <c r="N522" s="17" t="n">
        <v>24</v>
      </c>
      <c r="O522" s="17" t="inlineStr">
        <is>
          <t>(503) 555-8268</t>
        </is>
      </c>
      <c r="P522" s="17" t="inlineStr">
        <is>
          <t>manuelabbott@outlook.example.com</t>
        </is>
      </c>
      <c r="Q522" s="17" t="inlineStr">
        <is>
          <t>Portland</t>
        </is>
      </c>
      <c r="R522" s="17" t="inlineStr">
        <is>
          <t>OR</t>
        </is>
      </c>
      <c r="S522" s="17" t="inlineStr">
        <is>
          <t>97201</t>
        </is>
      </c>
      <c r="T522" s="27" t="n">
        <v>46017</v>
      </c>
      <c r="U522" s="17" t="n">
        <v>2026</v>
      </c>
      <c r="V522" s="17" t="inlineStr"/>
    </row>
    <row r="523">
      <c r="A523" s="21" t="inlineStr">
        <is>
          <t>WL-01518</t>
        </is>
      </c>
      <c r="B523" s="21" t="n">
        <v>518</v>
      </c>
      <c r="C523" s="21" t="inlineStr">
        <is>
          <t>Maynard</t>
        </is>
      </c>
      <c r="D523" s="21" t="inlineStr">
        <is>
          <t>Tanya</t>
        </is>
      </c>
      <c r="E523" s="21" t="inlineStr">
        <is>
          <t>INDIVIDUAL</t>
        </is>
      </c>
      <c r="F523" s="21" t="inlineStr"/>
      <c r="G523" s="28" t="n">
        <v>45009</v>
      </c>
      <c r="H523" s="21" t="inlineStr">
        <is>
          <t>ACTIVE_WAITLIST</t>
        </is>
      </c>
      <c r="I523" s="21" t="inlineStr">
        <is>
          <t>HALIBUT MOON</t>
        </is>
      </c>
      <c r="J523" s="21" t="inlineStr">
        <is>
          <t>CRUISER</t>
        </is>
      </c>
      <c r="K523" s="21" t="n">
        <v>40.7</v>
      </c>
      <c r="L523" s="21" t="n">
        <v>14.6</v>
      </c>
      <c r="M523" s="21" t="inlineStr">
        <is>
          <t>ANY</t>
        </is>
      </c>
      <c r="N523" s="21" t="n">
        <v>45</v>
      </c>
      <c r="O523" s="21" t="inlineStr">
        <is>
          <t>(206) 555-6155</t>
        </is>
      </c>
      <c r="P523" s="21" t="inlineStr">
        <is>
          <t>tanyamaynard@pugetpost.com</t>
        </is>
      </c>
      <c r="Q523" s="21" t="inlineStr">
        <is>
          <t>Seattle</t>
        </is>
      </c>
      <c r="R523" s="21" t="inlineStr">
        <is>
          <t>WA</t>
        </is>
      </c>
      <c r="S523" s="21" t="inlineStr">
        <is>
          <t>98101</t>
        </is>
      </c>
      <c r="T523" s="28" t="n">
        <v>45999</v>
      </c>
      <c r="U523" s="21" t="n">
        <v>2026</v>
      </c>
      <c r="V523" s="21" t="inlineStr"/>
    </row>
    <row r="524">
      <c r="A524" s="17" t="inlineStr">
        <is>
          <t>WL-01519</t>
        </is>
      </c>
      <c r="B524" s="17" t="n">
        <v>519</v>
      </c>
      <c r="C524" s="17" t="inlineStr">
        <is>
          <t>Griffin</t>
        </is>
      </c>
      <c r="D524" s="17" t="inlineStr">
        <is>
          <t>Manuel</t>
        </is>
      </c>
      <c r="E524" s="17" t="inlineStr">
        <is>
          <t>PARTNERSHIP</t>
        </is>
      </c>
      <c r="F524" s="17" t="inlineStr">
        <is>
          <t>Griffin Charters Inc</t>
        </is>
      </c>
      <c r="G524" s="27" t="n">
        <v>45009</v>
      </c>
      <c r="H524" s="17" t="inlineStr">
        <is>
          <t>ACTIVE_WAITLIST</t>
        </is>
      </c>
      <c r="I524" s="17" t="inlineStr">
        <is>
          <t>MURRE DANCER</t>
        </is>
      </c>
      <c r="J524" s="17" t="inlineStr">
        <is>
          <t>POWER_INBOARD</t>
        </is>
      </c>
      <c r="K524" s="17" t="n">
        <v>39.4</v>
      </c>
      <c r="L524" s="17" t="n">
        <v>12.4</v>
      </c>
      <c r="M524" s="17" t="inlineStr">
        <is>
          <t>ANY</t>
        </is>
      </c>
      <c r="N524" s="17" t="n">
        <v>24</v>
      </c>
      <c r="O524" s="17" t="inlineStr">
        <is>
          <t>(541) 555-9567</t>
        </is>
      </c>
      <c r="P524" s="17" t="inlineStr">
        <is>
          <t>manuel.griffin@gmail.example.com</t>
        </is>
      </c>
      <c r="Q524" s="17" t="inlineStr">
        <is>
          <t>Newport</t>
        </is>
      </c>
      <c r="R524" s="17" t="inlineStr">
        <is>
          <t>OR</t>
        </is>
      </c>
      <c r="S524" s="17" t="inlineStr">
        <is>
          <t>97365</t>
        </is>
      </c>
      <c r="T524" s="27" t="n">
        <v>46018</v>
      </c>
      <c r="U524" s="17" t="n">
        <v>2026</v>
      </c>
      <c r="V524" s="17" t="inlineStr"/>
    </row>
    <row r="525">
      <c r="A525" s="21" t="inlineStr">
        <is>
          <t>WL-01520</t>
        </is>
      </c>
      <c r="B525" s="21" t="n">
        <v>520</v>
      </c>
      <c r="C525" s="21" t="inlineStr">
        <is>
          <t>Davis</t>
        </is>
      </c>
      <c r="D525" s="21" t="inlineStr">
        <is>
          <t>Michelle</t>
        </is>
      </c>
      <c r="E525" s="21" t="inlineStr">
        <is>
          <t>INDIVIDUAL</t>
        </is>
      </c>
      <c r="F525" s="21" t="inlineStr"/>
      <c r="G525" s="28" t="n">
        <v>45010</v>
      </c>
      <c r="H525" s="21" t="inlineStr">
        <is>
          <t>ACTIVE_WAITLIST</t>
        </is>
      </c>
      <c r="I525" s="21" t="inlineStr">
        <is>
          <t>ANCHOR MOON</t>
        </is>
      </c>
      <c r="J525" s="21" t="inlineStr">
        <is>
          <t>SAIL_MULTI</t>
        </is>
      </c>
      <c r="K525" s="21" t="n">
        <v>32.2</v>
      </c>
      <c r="L525" s="21" t="n">
        <v>10.2</v>
      </c>
      <c r="M525" s="21" t="inlineStr">
        <is>
          <t>OPEN_ONLY</t>
        </is>
      </c>
      <c r="N525" s="21" t="n">
        <v>24</v>
      </c>
      <c r="O525" s="21" t="inlineStr">
        <is>
          <t>(360) 555-9031</t>
        </is>
      </c>
      <c r="P525" s="21" t="inlineStr">
        <is>
          <t>michelle_davis@pugetpost.com</t>
        </is>
      </c>
      <c r="Q525" s="21" t="inlineStr">
        <is>
          <t>Longview</t>
        </is>
      </c>
      <c r="R525" s="21" t="inlineStr">
        <is>
          <t>WA</t>
        </is>
      </c>
      <c r="S525" s="21" t="inlineStr">
        <is>
          <t>98632</t>
        </is>
      </c>
      <c r="T525" s="28" t="n">
        <v>46019</v>
      </c>
      <c r="U525" s="21" t="n">
        <v>2026</v>
      </c>
      <c r="V525" s="21" t="inlineStr"/>
    </row>
    <row r="526">
      <c r="A526" s="17" t="inlineStr">
        <is>
          <t>WL-01521</t>
        </is>
      </c>
      <c r="B526" s="17" t="n">
        <v>521</v>
      </c>
      <c r="C526" s="17" t="inlineStr">
        <is>
          <t>Cook</t>
        </is>
      </c>
      <c r="D526" s="17" t="inlineStr">
        <is>
          <t>Ronald</t>
        </is>
      </c>
      <c r="E526" s="17" t="inlineStr">
        <is>
          <t>LLC</t>
        </is>
      </c>
      <c r="F526" s="17" t="inlineStr">
        <is>
          <t>Cook Ventures LLC</t>
        </is>
      </c>
      <c r="G526" s="27" t="n">
        <v>45011</v>
      </c>
      <c r="H526" s="17" t="inlineStr">
        <is>
          <t>ACTIVE_WAITLIST</t>
        </is>
      </c>
      <c r="I526" s="17" t="inlineStr">
        <is>
          <t>SEAL SHORE</t>
        </is>
      </c>
      <c r="J526" s="17" t="inlineStr">
        <is>
          <t>POWER_INBOARD</t>
        </is>
      </c>
      <c r="K526" s="17" t="n">
        <v>52.1</v>
      </c>
      <c r="L526" s="17" t="n">
        <v>17</v>
      </c>
      <c r="M526" s="17" t="inlineStr">
        <is>
          <t>OPEN_ONLY</t>
        </is>
      </c>
      <c r="N526" s="17" t="n">
        <v>24</v>
      </c>
      <c r="O526" s="17" t="inlineStr">
        <is>
          <t>(360) 555-7962</t>
        </is>
      </c>
      <c r="P526" s="17" t="inlineStr">
        <is>
          <t>ronald.cook@outlook.example.com</t>
        </is>
      </c>
      <c r="Q526" s="17" t="inlineStr">
        <is>
          <t>Bellingham</t>
        </is>
      </c>
      <c r="R526" s="17" t="inlineStr">
        <is>
          <t>WA</t>
        </is>
      </c>
      <c r="S526" s="17" t="inlineStr">
        <is>
          <t>98225</t>
        </is>
      </c>
      <c r="T526" s="27" t="n">
        <v>45993</v>
      </c>
      <c r="U526" s="17" t="n">
        <v>2026</v>
      </c>
      <c r="V526" s="17" t="inlineStr"/>
    </row>
    <row r="527">
      <c r="A527" s="21" t="inlineStr">
        <is>
          <t>WL-01522</t>
        </is>
      </c>
      <c r="B527" s="21" t="n">
        <v>522</v>
      </c>
      <c r="C527" s="21" t="inlineStr">
        <is>
          <t>Hall</t>
        </is>
      </c>
      <c r="D527" s="21" t="inlineStr">
        <is>
          <t>Joyce</t>
        </is>
      </c>
      <c r="E527" s="21" t="inlineStr">
        <is>
          <t>JOINT</t>
        </is>
      </c>
      <c r="F527" s="21" t="inlineStr"/>
      <c r="G527" s="28" t="n">
        <v>45012</v>
      </c>
      <c r="H527" s="21" t="inlineStr">
        <is>
          <t>ACTIVE_WAITLIST</t>
        </is>
      </c>
      <c r="I527" s="21" t="inlineStr">
        <is>
          <t>PINTAIL LIGHT</t>
        </is>
      </c>
      <c r="J527" s="21" t="inlineStr">
        <is>
          <t>CRUISER</t>
        </is>
      </c>
      <c r="K527" s="21" t="n">
        <v>19.6</v>
      </c>
      <c r="L527" s="21" t="n">
        <v>7</v>
      </c>
      <c r="M527" s="21" t="inlineStr">
        <is>
          <t>Vessbank</t>
        </is>
      </c>
      <c r="N527" s="21" t="n">
        <v>28</v>
      </c>
      <c r="O527" s="21" t="inlineStr">
        <is>
          <t>(360) 555-8118</t>
        </is>
      </c>
      <c r="P527" s="21" t="inlineStr">
        <is>
          <t>joyce.hall@harbormail.net</t>
        </is>
      </c>
      <c r="Q527" s="21" t="inlineStr">
        <is>
          <t>Aberdeen</t>
        </is>
      </c>
      <c r="R527" s="21" t="inlineStr">
        <is>
          <t>WA</t>
        </is>
      </c>
      <c r="S527" s="21" t="inlineStr">
        <is>
          <t>98520</t>
        </is>
      </c>
      <c r="T527" s="28" t="n">
        <v>45992</v>
      </c>
      <c r="U527" s="21" t="n">
        <v>2026</v>
      </c>
      <c r="V527" s="21" t="inlineStr"/>
    </row>
    <row r="528">
      <c r="A528" s="17" t="inlineStr">
        <is>
          <t>WL-01523</t>
        </is>
      </c>
      <c r="B528" s="17" t="n">
        <v>523</v>
      </c>
      <c r="C528" s="17" t="inlineStr">
        <is>
          <t>Oneill</t>
        </is>
      </c>
      <c r="D528" s="17" t="inlineStr">
        <is>
          <t>Melissa</t>
        </is>
      </c>
      <c r="E528" s="17" t="inlineStr">
        <is>
          <t>JOINT</t>
        </is>
      </c>
      <c r="F528" s="17" t="inlineStr"/>
      <c r="G528" s="27" t="n">
        <v>45012</v>
      </c>
      <c r="H528" s="17" t="inlineStr">
        <is>
          <t>RETAINER</t>
        </is>
      </c>
      <c r="I528" s="17" t="inlineStr">
        <is>
          <t>HALIBUT SONG</t>
        </is>
      </c>
      <c r="J528" s="17" t="inlineStr">
        <is>
          <t>COMMERCIAL_FISH</t>
        </is>
      </c>
      <c r="K528" s="17" t="n">
        <v>49.4</v>
      </c>
      <c r="L528" s="17" t="n">
        <v>17.8</v>
      </c>
      <c r="M528" s="17" t="inlineStr">
        <is>
          <t>ANY</t>
        </is>
      </c>
      <c r="N528" s="17" t="n">
        <v>45</v>
      </c>
      <c r="O528" s="17" t="inlineStr">
        <is>
          <t>(541) 555-1711</t>
        </is>
      </c>
      <c r="P528" s="17" t="inlineStr">
        <is>
          <t>melissaoneill@gmail.example.com</t>
        </is>
      </c>
      <c r="Q528" s="17" t="inlineStr">
        <is>
          <t>Newport</t>
        </is>
      </c>
      <c r="R528" s="17" t="inlineStr">
        <is>
          <t>OR</t>
        </is>
      </c>
      <c r="S528" s="17" t="inlineStr">
        <is>
          <t>97365</t>
        </is>
      </c>
      <c r="T528" s="27" t="n">
        <v>45999</v>
      </c>
      <c r="U528" s="17" t="n">
        <v>2026</v>
      </c>
      <c r="V528" s="17" t="inlineStr"/>
    </row>
    <row r="529">
      <c r="A529" s="21" t="inlineStr">
        <is>
          <t>WL-01524</t>
        </is>
      </c>
      <c r="B529" s="21" t="n">
        <v>524</v>
      </c>
      <c r="C529" s="21" t="inlineStr">
        <is>
          <t>Wright</t>
        </is>
      </c>
      <c r="D529" s="21" t="inlineStr">
        <is>
          <t>William</t>
        </is>
      </c>
      <c r="E529" s="21" t="inlineStr">
        <is>
          <t>JOINT</t>
        </is>
      </c>
      <c r="F529" s="21" t="inlineStr"/>
      <c r="G529" s="28" t="n">
        <v>45013</v>
      </c>
      <c r="H529" s="21" t="inlineStr">
        <is>
          <t>ACTIVE_WAITLIST</t>
        </is>
      </c>
      <c r="I529" s="21" t="inlineStr">
        <is>
          <t>SCOTER WEATHER</t>
        </is>
      </c>
      <c r="J529" s="21" t="inlineStr">
        <is>
          <t>POWER_INBOARD</t>
        </is>
      </c>
      <c r="K529" s="21" t="n">
        <v>60.8</v>
      </c>
      <c r="L529" s="21" t="n">
        <v>21.2</v>
      </c>
      <c r="M529" s="21" t="inlineStr">
        <is>
          <t>Eastwey</t>
        </is>
      </c>
      <c r="N529" s="21" t="n">
        <v>32</v>
      </c>
      <c r="O529" s="21" t="inlineStr">
        <is>
          <t>(253) 555-3881</t>
        </is>
      </c>
      <c r="P529" s="21" t="inlineStr">
        <is>
          <t>williamwright@gmail.example.com</t>
        </is>
      </c>
      <c r="Q529" s="21" t="inlineStr">
        <is>
          <t>Tacoma</t>
        </is>
      </c>
      <c r="R529" s="21" t="inlineStr">
        <is>
          <t>WA</t>
        </is>
      </c>
      <c r="S529" s="21" t="inlineStr">
        <is>
          <t>98402</t>
        </is>
      </c>
      <c r="T529" s="28" t="n">
        <v>46011</v>
      </c>
      <c r="U529" s="21" t="n">
        <v>2026</v>
      </c>
      <c r="V529" s="21" t="inlineStr"/>
    </row>
    <row r="530">
      <c r="A530" s="17" t="inlineStr">
        <is>
          <t>WL-01525</t>
        </is>
      </c>
      <c r="B530" s="17" t="n">
        <v>525</v>
      </c>
      <c r="C530" s="17" t="inlineStr">
        <is>
          <t>Myers</t>
        </is>
      </c>
      <c r="D530" s="17" t="inlineStr">
        <is>
          <t>Holly</t>
        </is>
      </c>
      <c r="E530" s="17" t="inlineStr">
        <is>
          <t>JOINT</t>
        </is>
      </c>
      <c r="F530" s="17" t="inlineStr"/>
      <c r="G530" s="27" t="n">
        <v>45013</v>
      </c>
      <c r="H530" s="17" t="inlineStr">
        <is>
          <t>ACTIVE_WAITLIST</t>
        </is>
      </c>
      <c r="I530" s="17" t="inlineStr">
        <is>
          <t>SCOTER ROCK</t>
        </is>
      </c>
      <c r="J530" s="17" t="inlineStr">
        <is>
          <t>SAIL_MONO</t>
        </is>
      </c>
      <c r="K530" s="17" t="n">
        <v>36.7</v>
      </c>
      <c r="L530" s="17" t="n">
        <v>13.1</v>
      </c>
      <c r="M530" s="17" t="inlineStr">
        <is>
          <t>ANY</t>
        </is>
      </c>
      <c r="N530" s="17" t="n">
        <v>50</v>
      </c>
      <c r="O530" s="17" t="inlineStr">
        <is>
          <t>(360) 555-2508</t>
        </is>
      </c>
      <c r="P530" s="17" t="inlineStr">
        <is>
          <t>holly_myers@pugetpost.com</t>
        </is>
      </c>
      <c r="Q530" s="17" t="inlineStr">
        <is>
          <t>Longview</t>
        </is>
      </c>
      <c r="R530" s="17" t="inlineStr">
        <is>
          <t>WA</t>
        </is>
      </c>
      <c r="S530" s="17" t="inlineStr">
        <is>
          <t>98632</t>
        </is>
      </c>
      <c r="T530" s="27" t="n">
        <v>46018</v>
      </c>
      <c r="U530" s="17" t="n">
        <v>2026</v>
      </c>
      <c r="V530" s="17" t="inlineStr"/>
    </row>
    <row r="531">
      <c r="A531" s="21" t="inlineStr">
        <is>
          <t>WL-01526</t>
        </is>
      </c>
      <c r="B531" s="21" t="n">
        <v>526</v>
      </c>
      <c r="C531" s="21" t="inlineStr">
        <is>
          <t>Sanchez</t>
        </is>
      </c>
      <c r="D531" s="21" t="inlineStr">
        <is>
          <t>Crystal</t>
        </is>
      </c>
      <c r="E531" s="21" t="inlineStr">
        <is>
          <t>LLC</t>
        </is>
      </c>
      <c r="F531" s="21" t="inlineStr">
        <is>
          <t>Sanchez Marine LLC</t>
        </is>
      </c>
      <c r="G531" s="28" t="n">
        <v>45014</v>
      </c>
      <c r="H531" s="21" t="inlineStr">
        <is>
          <t>RETAINER</t>
        </is>
      </c>
      <c r="I531" s="21" t="inlineStr">
        <is>
          <t>SABLE CRSET</t>
        </is>
      </c>
      <c r="J531" s="21" t="inlineStr">
        <is>
          <t>POWER_INBOARD</t>
        </is>
      </c>
      <c r="K531" s="21" t="n">
        <v>27.9</v>
      </c>
      <c r="L531" s="21" t="n">
        <v>9</v>
      </c>
      <c r="M531" s="21" t="inlineStr">
        <is>
          <t>ANY</t>
        </is>
      </c>
      <c r="N531" s="21" t="n">
        <v>50</v>
      </c>
      <c r="O531" s="21" t="inlineStr">
        <is>
          <t>(360) 555-3573</t>
        </is>
      </c>
      <c r="P531" s="21" t="inlineStr">
        <is>
          <t>crystal.sanchez@pugetpost.com</t>
        </is>
      </c>
      <c r="Q531" s="21" t="inlineStr">
        <is>
          <t>Longview</t>
        </is>
      </c>
      <c r="R531" s="21" t="inlineStr">
        <is>
          <t>WA</t>
        </is>
      </c>
      <c r="S531" s="21" t="inlineStr">
        <is>
          <t>98632</t>
        </is>
      </c>
      <c r="T531" s="28" t="n">
        <v>46010</v>
      </c>
      <c r="U531" s="21" t="n">
        <v>2026</v>
      </c>
      <c r="V531" s="21" t="inlineStr"/>
    </row>
    <row r="532">
      <c r="A532" s="17" t="inlineStr">
        <is>
          <t>WL-01527</t>
        </is>
      </c>
      <c r="B532" s="17" t="n">
        <v>527</v>
      </c>
      <c r="C532" s="17" t="inlineStr">
        <is>
          <t>Hamilton</t>
        </is>
      </c>
      <c r="D532" s="17" t="inlineStr">
        <is>
          <t>Stacey</t>
        </is>
      </c>
      <c r="E532" s="17" t="inlineStr">
        <is>
          <t>INDIVIDUAL</t>
        </is>
      </c>
      <c r="F532" s="17" t="inlineStr"/>
      <c r="G532" s="27" t="n">
        <v>45015</v>
      </c>
      <c r="H532" s="17" t="inlineStr">
        <is>
          <t>ACTIVE_WAITLIST</t>
        </is>
      </c>
      <c r="I532" s="17" t="inlineStr">
        <is>
          <t>KESTREL WIND</t>
        </is>
      </c>
      <c r="J532" s="17" t="inlineStr">
        <is>
          <t>COMMERCIAL_FISH</t>
        </is>
      </c>
      <c r="K532" s="17" t="n">
        <v>40.9</v>
      </c>
      <c r="L532" s="17" t="n">
        <v>13.3</v>
      </c>
      <c r="M532" s="17" t="inlineStr">
        <is>
          <t>ANY</t>
        </is>
      </c>
      <c r="N532" s="17" t="n">
        <v>36</v>
      </c>
      <c r="O532" s="17" t="inlineStr">
        <is>
          <t>(503) 555-9770</t>
        </is>
      </c>
      <c r="P532" s="17" t="inlineStr">
        <is>
          <t>stacey.hamilton@quillayute.org</t>
        </is>
      </c>
      <c r="Q532" s="17" t="inlineStr">
        <is>
          <t>Astoria</t>
        </is>
      </c>
      <c r="R532" s="17" t="inlineStr">
        <is>
          <t>OR</t>
        </is>
      </c>
      <c r="S532" s="17" t="inlineStr">
        <is>
          <t>97103</t>
        </is>
      </c>
      <c r="T532" s="27" t="n">
        <v>46005</v>
      </c>
      <c r="U532" s="17" t="n">
        <v>2026</v>
      </c>
      <c r="V532" s="17" t="inlineStr"/>
    </row>
    <row r="533">
      <c r="A533" s="21" t="inlineStr">
        <is>
          <t>WL-01528</t>
        </is>
      </c>
      <c r="B533" s="21" t="n">
        <v>528</v>
      </c>
      <c r="C533" s="21" t="inlineStr">
        <is>
          <t>Lee</t>
        </is>
      </c>
      <c r="D533" s="21" t="inlineStr">
        <is>
          <t>Leslie</t>
        </is>
      </c>
      <c r="E533" s="21" t="inlineStr">
        <is>
          <t>INDIVIDUAL</t>
        </is>
      </c>
      <c r="F533" s="21" t="inlineStr"/>
      <c r="G533" s="28" t="n">
        <v>45015</v>
      </c>
      <c r="H533" s="21" t="inlineStr">
        <is>
          <t>ACTIVE_WAITLIST</t>
        </is>
      </c>
      <c r="I533" s="21" t="inlineStr">
        <is>
          <t>BRANT ANN</t>
        </is>
      </c>
      <c r="J533" s="21" t="inlineStr">
        <is>
          <t>HOUSEBOAT</t>
        </is>
      </c>
      <c r="K533" s="21" t="n">
        <v>29.3</v>
      </c>
      <c r="L533" s="21" t="n">
        <v>8.6</v>
      </c>
      <c r="M533" s="21" t="inlineStr">
        <is>
          <t>Ledgport</t>
        </is>
      </c>
      <c r="N533" s="21" t="n">
        <v>45</v>
      </c>
      <c r="O533" s="21" t="inlineStr">
        <is>
          <t>(360) 555-3234</t>
        </is>
      </c>
      <c r="P533" s="21" t="inlineStr">
        <is>
          <t>leslielee@harbormail.net</t>
        </is>
      </c>
      <c r="Q533" s="21" t="inlineStr">
        <is>
          <t>Olympia</t>
        </is>
      </c>
      <c r="R533" s="21" t="inlineStr">
        <is>
          <t>WA</t>
        </is>
      </c>
      <c r="S533" s="21" t="inlineStr">
        <is>
          <t>98501</t>
        </is>
      </c>
      <c r="T533" s="28" t="n">
        <v>45994</v>
      </c>
      <c r="U533" s="21" t="n">
        <v>2026</v>
      </c>
      <c r="V533" s="21" t="inlineStr"/>
    </row>
    <row r="534">
      <c r="A534" s="17" t="inlineStr">
        <is>
          <t>WL-01529</t>
        </is>
      </c>
      <c r="B534" s="17" t="n">
        <v>529</v>
      </c>
      <c r="C534" s="17" t="inlineStr">
        <is>
          <t>Carlson</t>
        </is>
      </c>
      <c r="D534" s="17" t="inlineStr">
        <is>
          <t>Audrey</t>
        </is>
      </c>
      <c r="E534" s="17" t="inlineStr">
        <is>
          <t>INDIVIDUAL</t>
        </is>
      </c>
      <c r="F534" s="17" t="inlineStr"/>
      <c r="G534" s="27" t="n">
        <v>45016</v>
      </c>
      <c r="H534" s="17" t="inlineStr">
        <is>
          <t>ACTIVE_WAITLIST</t>
        </is>
      </c>
      <c r="I534" s="17" t="inlineStr">
        <is>
          <t>FOUL SHORE</t>
        </is>
      </c>
      <c r="J534" s="17" t="inlineStr">
        <is>
          <t>ELECTRIC</t>
        </is>
      </c>
      <c r="K534" s="17" t="n">
        <v>27.4</v>
      </c>
      <c r="L534" s="17" t="n">
        <v>9.199999999999999</v>
      </c>
      <c r="M534" s="17" t="inlineStr">
        <is>
          <t>Ledgport</t>
        </is>
      </c>
      <c r="N534" s="17" t="n">
        <v>40</v>
      </c>
      <c r="O534" s="17" t="inlineStr">
        <is>
          <t>(360) 555-7662</t>
        </is>
      </c>
      <c r="P534" s="17" t="inlineStr">
        <is>
          <t>audreycarlson@salishnet.net</t>
        </is>
      </c>
      <c r="Q534" s="17" t="inlineStr">
        <is>
          <t>Bellingham</t>
        </is>
      </c>
      <c r="R534" s="17" t="inlineStr">
        <is>
          <t>WA</t>
        </is>
      </c>
      <c r="S534" s="17" t="inlineStr">
        <is>
          <t>98225</t>
        </is>
      </c>
      <c r="T534" s="27" t="n">
        <v>45993</v>
      </c>
      <c r="U534" s="17" t="n">
        <v>2026</v>
      </c>
      <c r="V534" s="17" t="inlineStr"/>
    </row>
    <row r="535">
      <c r="A535" s="21" t="inlineStr">
        <is>
          <t>WL-01530</t>
        </is>
      </c>
      <c r="B535" s="21" t="n">
        <v>530</v>
      </c>
      <c r="C535" s="21" t="inlineStr">
        <is>
          <t>Huber</t>
        </is>
      </c>
      <c r="D535" s="21" t="inlineStr">
        <is>
          <t>Sean</t>
        </is>
      </c>
      <c r="E535" s="21" t="inlineStr">
        <is>
          <t>COMMERCIAL</t>
        </is>
      </c>
      <c r="F535" s="21" t="inlineStr">
        <is>
          <t>Huber Marine LLC</t>
        </is>
      </c>
      <c r="G535" s="28" t="n">
        <v>45016</v>
      </c>
      <c r="H535" s="21" t="inlineStr">
        <is>
          <t>ACTIVE_WAITLIST</t>
        </is>
      </c>
      <c r="I535" s="21" t="inlineStr">
        <is>
          <t>KESTREL MIST</t>
        </is>
      </c>
      <c r="J535" s="21" t="inlineStr">
        <is>
          <t>POWER_INBOARD</t>
        </is>
      </c>
      <c r="K535" s="21" t="n">
        <v>32.4</v>
      </c>
      <c r="L535" s="21" t="n">
        <v>11.3</v>
      </c>
      <c r="M535" s="21" t="inlineStr">
        <is>
          <t>Vessbank</t>
        </is>
      </c>
      <c r="N535" s="21" t="n">
        <v>24</v>
      </c>
      <c r="O535" s="21" t="inlineStr">
        <is>
          <t>(253) 555-8363</t>
        </is>
      </c>
      <c r="P535" s="21" t="inlineStr">
        <is>
          <t>seanhuber@pugetpost.com</t>
        </is>
      </c>
      <c r="Q535" s="21" t="inlineStr">
        <is>
          <t>Tacoma</t>
        </is>
      </c>
      <c r="R535" s="21" t="inlineStr">
        <is>
          <t>WA</t>
        </is>
      </c>
      <c r="S535" s="21" t="inlineStr">
        <is>
          <t>98402</t>
        </is>
      </c>
      <c r="T535" s="28" t="n">
        <v>46002</v>
      </c>
      <c r="U535" s="21" t="n">
        <v>2026</v>
      </c>
      <c r="V535" s="21" t="inlineStr"/>
    </row>
    <row r="536">
      <c r="A536" s="17" t="inlineStr">
        <is>
          <t>WL-01531</t>
        </is>
      </c>
      <c r="B536" s="17" t="n">
        <v>531</v>
      </c>
      <c r="C536" s="17" t="inlineStr">
        <is>
          <t>Thompson</t>
        </is>
      </c>
      <c r="D536" s="17" t="inlineStr">
        <is>
          <t>Amber</t>
        </is>
      </c>
      <c r="E536" s="17" t="inlineStr">
        <is>
          <t>PARTNERSHIP</t>
        </is>
      </c>
      <c r="F536" s="17" t="inlineStr">
        <is>
          <t>Thompson Ventures LLC</t>
        </is>
      </c>
      <c r="G536" s="27" t="n">
        <v>45017</v>
      </c>
      <c r="H536" s="17" t="inlineStr">
        <is>
          <t>ACTIVE_WAITLIST</t>
        </is>
      </c>
      <c r="I536" s="17" t="inlineStr">
        <is>
          <t>POINT LIGHT</t>
        </is>
      </c>
      <c r="J536" s="17" t="inlineStr">
        <is>
          <t>HOUSEBOAT</t>
        </is>
      </c>
      <c r="K536" s="17" t="n">
        <v>46.1</v>
      </c>
      <c r="L536" s="17" t="n">
        <v>14.9</v>
      </c>
      <c r="M536" s="17" t="inlineStr">
        <is>
          <t>ANY</t>
        </is>
      </c>
      <c r="N536" s="17" t="n">
        <v>32</v>
      </c>
      <c r="O536" s="17" t="inlineStr">
        <is>
          <t>(253) 555-5367</t>
        </is>
      </c>
      <c r="P536" s="17" t="inlineStr">
        <is>
          <t>amber.thompson@salishnet.net</t>
        </is>
      </c>
      <c r="Q536" s="17" t="inlineStr">
        <is>
          <t>Tacoma</t>
        </is>
      </c>
      <c r="R536" s="17" t="inlineStr">
        <is>
          <t>WA</t>
        </is>
      </c>
      <c r="S536" s="17" t="inlineStr">
        <is>
          <t>98402</t>
        </is>
      </c>
      <c r="T536" s="27" t="n">
        <v>46004</v>
      </c>
      <c r="U536" s="17" t="n">
        <v>2026</v>
      </c>
      <c r="V536" s="17" t="inlineStr"/>
    </row>
    <row r="537">
      <c r="A537" s="21" t="inlineStr">
        <is>
          <t>WL-01532</t>
        </is>
      </c>
      <c r="B537" s="21" t="n">
        <v>532</v>
      </c>
      <c r="C537" s="21" t="inlineStr">
        <is>
          <t>Mejia</t>
        </is>
      </c>
      <c r="D537" s="21" t="inlineStr">
        <is>
          <t>Bradley</t>
        </is>
      </c>
      <c r="E537" s="21" t="inlineStr">
        <is>
          <t>INDIVIDUAL</t>
        </is>
      </c>
      <c r="F537" s="21" t="inlineStr"/>
      <c r="G537" s="28" t="n">
        <v>45017</v>
      </c>
      <c r="H537" s="21" t="inlineStr">
        <is>
          <t>ACTIVE_WAITLIST</t>
        </is>
      </c>
      <c r="I537" s="21" t="inlineStr">
        <is>
          <t>TIDE WAKE</t>
        </is>
      </c>
      <c r="J537" s="21" t="inlineStr">
        <is>
          <t>SAIL_MONO</t>
        </is>
      </c>
      <c r="K537" s="21" t="n">
        <v>25.9</v>
      </c>
      <c r="L537" s="21" t="n">
        <v>8.1</v>
      </c>
      <c r="M537" s="21" t="inlineStr">
        <is>
          <t>Ledgport</t>
        </is>
      </c>
      <c r="N537" s="21" t="n">
        <v>45</v>
      </c>
      <c r="O537" s="21" t="inlineStr">
        <is>
          <t>(360) 555-6511</t>
        </is>
      </c>
      <c r="P537" s="21" t="inlineStr">
        <is>
          <t>bradley.mejia@gmail.example.com</t>
        </is>
      </c>
      <c r="Q537" s="21" t="inlineStr">
        <is>
          <t>Longview</t>
        </is>
      </c>
      <c r="R537" s="21" t="inlineStr">
        <is>
          <t>WA</t>
        </is>
      </c>
      <c r="S537" s="21" t="inlineStr">
        <is>
          <t>98632</t>
        </is>
      </c>
      <c r="T537" s="28" t="n">
        <v>46017</v>
      </c>
      <c r="U537" s="21" t="n">
        <v>2026</v>
      </c>
      <c r="V537" s="21" t="inlineStr"/>
    </row>
    <row r="538">
      <c r="A538" s="17" t="inlineStr">
        <is>
          <t>WL-01533</t>
        </is>
      </c>
      <c r="B538" s="17" t="n">
        <v>533</v>
      </c>
      <c r="C538" s="17" t="inlineStr">
        <is>
          <t>Cooper</t>
        </is>
      </c>
      <c r="D538" s="17" t="inlineStr">
        <is>
          <t>Beth</t>
        </is>
      </c>
      <c r="E538" s="17" t="inlineStr">
        <is>
          <t>NONPROFIT</t>
        </is>
      </c>
      <c r="F538" s="17" t="inlineStr">
        <is>
          <t>Cooper Marine LLC</t>
        </is>
      </c>
      <c r="G538" s="27" t="n">
        <v>45018</v>
      </c>
      <c r="H538" s="17" t="inlineStr">
        <is>
          <t>ACTIVE_WAITLIST</t>
        </is>
      </c>
      <c r="I538" s="17" t="inlineStr">
        <is>
          <t>SPINDRIFT WIND</t>
        </is>
      </c>
      <c r="J538" s="17" t="inlineStr">
        <is>
          <t>COMMERCIAL_FISH</t>
        </is>
      </c>
      <c r="K538" s="17" t="n">
        <v>38.7</v>
      </c>
      <c r="L538" s="17" t="n">
        <v>12.2</v>
      </c>
      <c r="M538" s="17" t="inlineStr">
        <is>
          <t>COVERED_ONLY</t>
        </is>
      </c>
      <c r="N538" s="17" t="n">
        <v>28</v>
      </c>
      <c r="O538" s="17" t="inlineStr">
        <is>
          <t>(503) 555-0157</t>
        </is>
      </c>
      <c r="P538" s="17" t="inlineStr">
        <is>
          <t>bethcooper@quillayute.org</t>
        </is>
      </c>
      <c r="Q538" s="17" t="inlineStr">
        <is>
          <t>Astoria</t>
        </is>
      </c>
      <c r="R538" s="17" t="inlineStr">
        <is>
          <t>OR</t>
        </is>
      </c>
      <c r="S538" s="17" t="inlineStr">
        <is>
          <t>97103</t>
        </is>
      </c>
      <c r="T538" s="27" t="n">
        <v>46013</v>
      </c>
      <c r="U538" s="17" t="n">
        <v>2026</v>
      </c>
      <c r="V538" s="17" t="inlineStr"/>
    </row>
    <row r="539">
      <c r="A539" s="21" t="inlineStr">
        <is>
          <t>WL-01534</t>
        </is>
      </c>
      <c r="B539" s="21" t="n">
        <v>534</v>
      </c>
      <c r="C539" s="21" t="inlineStr">
        <is>
          <t>Mueller</t>
        </is>
      </c>
      <c r="D539" s="21" t="inlineStr">
        <is>
          <t>Jose</t>
        </is>
      </c>
      <c r="E539" s="21" t="inlineStr">
        <is>
          <t>LLC</t>
        </is>
      </c>
      <c r="F539" s="21" t="inlineStr">
        <is>
          <t>Mueller Ventures LLC</t>
        </is>
      </c>
      <c r="G539" s="28" t="n">
        <v>45018</v>
      </c>
      <c r="H539" s="21" t="inlineStr">
        <is>
          <t>ACTIVE_WAITLIST</t>
        </is>
      </c>
      <c r="I539" s="21" t="inlineStr">
        <is>
          <t>OSPREY ROCK</t>
        </is>
      </c>
      <c r="J539" s="21" t="inlineStr">
        <is>
          <t>ELECTRIC</t>
        </is>
      </c>
      <c r="K539" s="21" t="n">
        <v>27.6</v>
      </c>
      <c r="L539" s="21" t="n">
        <v>9.9</v>
      </c>
      <c r="M539" s="21" t="inlineStr">
        <is>
          <t>Ledgport</t>
        </is>
      </c>
      <c r="N539" s="21" t="n">
        <v>28</v>
      </c>
      <c r="O539" s="21" t="inlineStr">
        <is>
          <t>(253) 555-6497</t>
        </is>
      </c>
      <c r="P539" s="21" t="inlineStr">
        <is>
          <t>josemueller@quillayute.org</t>
        </is>
      </c>
      <c r="Q539" s="21" t="inlineStr">
        <is>
          <t>Tacoma</t>
        </is>
      </c>
      <c r="R539" s="21" t="inlineStr">
        <is>
          <t>WA</t>
        </is>
      </c>
      <c r="S539" s="21" t="inlineStr">
        <is>
          <t>98402</t>
        </is>
      </c>
      <c r="T539" s="28" t="n">
        <v>46005</v>
      </c>
      <c r="U539" s="21" t="n">
        <v>2026</v>
      </c>
      <c r="V539" s="21" t="inlineStr"/>
    </row>
    <row r="540">
      <c r="A540" s="17" t="inlineStr">
        <is>
          <t>WL-01535</t>
        </is>
      </c>
      <c r="B540" s="17" t="n">
        <v>535</v>
      </c>
      <c r="C540" s="17" t="inlineStr">
        <is>
          <t>Patel</t>
        </is>
      </c>
      <c r="D540" s="17" t="inlineStr">
        <is>
          <t>Angela</t>
        </is>
      </c>
      <c r="E540" s="17" t="inlineStr">
        <is>
          <t>JOINT</t>
        </is>
      </c>
      <c r="F540" s="17" t="inlineStr"/>
      <c r="G540" s="27" t="n">
        <v>45019</v>
      </c>
      <c r="H540" s="17" t="inlineStr">
        <is>
          <t>ACTIVE_WAITLIST</t>
        </is>
      </c>
      <c r="I540" s="17" t="inlineStr">
        <is>
          <t>PINTAIL SOUND</t>
        </is>
      </c>
      <c r="J540" s="17" t="inlineStr">
        <is>
          <t>CRUISER</t>
        </is>
      </c>
      <c r="K540" s="17" t="n">
        <v>33.3</v>
      </c>
      <c r="L540" s="17" t="n">
        <v>11.4</v>
      </c>
      <c r="M540" s="17" t="inlineStr">
        <is>
          <t>ANY</t>
        </is>
      </c>
      <c r="N540" s="17" t="n">
        <v>36</v>
      </c>
      <c r="O540" s="17" t="inlineStr">
        <is>
          <t>(253) 555-8918</t>
        </is>
      </c>
      <c r="P540" s="17" t="inlineStr">
        <is>
          <t>angela.patel@quillayute.org</t>
        </is>
      </c>
      <c r="Q540" s="17" t="inlineStr">
        <is>
          <t>Tacoma</t>
        </is>
      </c>
      <c r="R540" s="17" t="inlineStr">
        <is>
          <t>WA</t>
        </is>
      </c>
      <c r="S540" s="17" t="inlineStr">
        <is>
          <t>98402</t>
        </is>
      </c>
      <c r="T540" s="27" t="n">
        <v>45999</v>
      </c>
      <c r="U540" s="17" t="n">
        <v>2026</v>
      </c>
      <c r="V540" s="17" t="inlineStr"/>
    </row>
    <row r="541">
      <c r="A541" s="21" t="inlineStr">
        <is>
          <t>WL-01536</t>
        </is>
      </c>
      <c r="B541" s="21" t="n">
        <v>536</v>
      </c>
      <c r="C541" s="21" t="inlineStr">
        <is>
          <t>Spears</t>
        </is>
      </c>
      <c r="D541" s="21" t="inlineStr">
        <is>
          <t>Deborah</t>
        </is>
      </c>
      <c r="E541" s="21" t="inlineStr">
        <is>
          <t>INDIVIDUAL</t>
        </is>
      </c>
      <c r="F541" s="21" t="inlineStr"/>
      <c r="G541" s="28" t="n">
        <v>45019</v>
      </c>
      <c r="H541" s="21" t="inlineStr">
        <is>
          <t>ACTIVE_WAITLIST</t>
        </is>
      </c>
      <c r="I541" s="21" t="inlineStr">
        <is>
          <t>FOUL SHORE</t>
        </is>
      </c>
      <c r="J541" s="21" t="inlineStr">
        <is>
          <t>SPORTFISH</t>
        </is>
      </c>
      <c r="K541" s="21" t="n">
        <v>24.9</v>
      </c>
      <c r="L541" s="21" t="n">
        <v>7.1</v>
      </c>
      <c r="M541" s="21" t="inlineStr">
        <is>
          <t>OPEN_ONLY</t>
        </is>
      </c>
      <c r="N541" s="21" t="n">
        <v>45</v>
      </c>
      <c r="O541" s="21" t="inlineStr">
        <is>
          <t>(360) 555-8445</t>
        </is>
      </c>
      <c r="P541" s="21" t="inlineStr">
        <is>
          <t>deborah.spears@quillayute.org</t>
        </is>
      </c>
      <c r="Q541" s="21" t="inlineStr">
        <is>
          <t>Port Angeles</t>
        </is>
      </c>
      <c r="R541" s="21" t="inlineStr">
        <is>
          <t>WA</t>
        </is>
      </c>
      <c r="S541" s="21" t="inlineStr">
        <is>
          <t>98362</t>
        </is>
      </c>
      <c r="T541" s="28" t="n">
        <v>46001</v>
      </c>
      <c r="U541" s="21" t="n">
        <v>2026</v>
      </c>
      <c r="V541" s="21" t="inlineStr"/>
    </row>
    <row r="542">
      <c r="A542" s="17" t="inlineStr">
        <is>
          <t>WL-01537</t>
        </is>
      </c>
      <c r="B542" s="17" t="n">
        <v>537</v>
      </c>
      <c r="C542" s="17" t="inlineStr">
        <is>
          <t>Johnson</t>
        </is>
      </c>
      <c r="D542" s="17" t="inlineStr">
        <is>
          <t>Jessica</t>
        </is>
      </c>
      <c r="E542" s="17" t="inlineStr">
        <is>
          <t>INDIVIDUAL</t>
        </is>
      </c>
      <c r="F542" s="17" t="inlineStr"/>
      <c r="G542" s="27" t="n">
        <v>45020</v>
      </c>
      <c r="H542" s="17" t="inlineStr">
        <is>
          <t>RETAINER</t>
        </is>
      </c>
      <c r="I542" s="17" t="inlineStr">
        <is>
          <t>CORMORANT MIST</t>
        </is>
      </c>
      <c r="J542" s="17" t="inlineStr">
        <is>
          <t>POWER_STERNDRIVE</t>
        </is>
      </c>
      <c r="K542" s="17" t="n">
        <v>21.6</v>
      </c>
      <c r="L542" s="17" t="n">
        <v>6.6</v>
      </c>
      <c r="M542" s="17" t="inlineStr">
        <is>
          <t>COVERED_ONLY</t>
        </is>
      </c>
      <c r="N542" s="17" t="n">
        <v>28</v>
      </c>
      <c r="O542" s="17" t="inlineStr">
        <is>
          <t>(503) 555-9993</t>
        </is>
      </c>
      <c r="P542" s="17" t="inlineStr">
        <is>
          <t>jessica.johnson@salishnet.net</t>
        </is>
      </c>
      <c r="Q542" s="17" t="inlineStr">
        <is>
          <t>Astoria</t>
        </is>
      </c>
      <c r="R542" s="17" t="inlineStr">
        <is>
          <t>OR</t>
        </is>
      </c>
      <c r="S542" s="17" t="inlineStr">
        <is>
          <t>97103</t>
        </is>
      </c>
      <c r="T542" s="27" t="n">
        <v>45995</v>
      </c>
      <c r="U542" s="17" t="n">
        <v>2026</v>
      </c>
      <c r="V542" s="17" t="inlineStr"/>
    </row>
    <row r="543">
      <c r="A543" s="21" t="inlineStr">
        <is>
          <t>WL-01538</t>
        </is>
      </c>
      <c r="B543" s="21" t="n">
        <v>538</v>
      </c>
      <c r="C543" s="21" t="inlineStr">
        <is>
          <t>Simmons</t>
        </is>
      </c>
      <c r="D543" s="21" t="inlineStr">
        <is>
          <t>Jacqueline</t>
        </is>
      </c>
      <c r="E543" s="21" t="inlineStr">
        <is>
          <t>INDIVIDUAL</t>
        </is>
      </c>
      <c r="F543" s="21" t="inlineStr"/>
      <c r="G543" s="28" t="n">
        <v>45021</v>
      </c>
      <c r="H543" s="21" t="inlineStr">
        <is>
          <t>ACTIVE_WAITLIST</t>
        </is>
      </c>
      <c r="I543" s="21" t="inlineStr">
        <is>
          <t>BRANT GLIED</t>
        </is>
      </c>
      <c r="J543" s="21" t="inlineStr">
        <is>
          <t>COMMERCIAL_FISH</t>
        </is>
      </c>
      <c r="K543" s="21" t="n">
        <v>27.9</v>
      </c>
      <c r="L543" s="21" t="n">
        <v>9.800000000000001</v>
      </c>
      <c r="M543" s="21" t="inlineStr">
        <is>
          <t>Ledgport</t>
        </is>
      </c>
      <c r="N543" s="21" t="n">
        <v>45</v>
      </c>
      <c r="O543" s="21" t="inlineStr">
        <is>
          <t>(503) 555-6855</t>
        </is>
      </c>
      <c r="P543" s="21" t="inlineStr">
        <is>
          <t>jacquelinesimmons@pugetpost.com</t>
        </is>
      </c>
      <c r="Q543" s="21" t="inlineStr">
        <is>
          <t>Astoria</t>
        </is>
      </c>
      <c r="R543" s="21" t="inlineStr">
        <is>
          <t>OR</t>
        </is>
      </c>
      <c r="S543" s="21" t="inlineStr">
        <is>
          <t>97103</t>
        </is>
      </c>
      <c r="T543" s="28" t="n">
        <v>46003</v>
      </c>
      <c r="U543" s="21" t="n">
        <v>2026</v>
      </c>
      <c r="V543" s="21" t="inlineStr"/>
    </row>
    <row r="544">
      <c r="A544" s="17" t="inlineStr">
        <is>
          <t>WL-01539</t>
        </is>
      </c>
      <c r="B544" s="17" t="n">
        <v>539</v>
      </c>
      <c r="C544" s="17" t="inlineStr">
        <is>
          <t>Sanford</t>
        </is>
      </c>
      <c r="D544" s="17" t="inlineStr">
        <is>
          <t>Lori</t>
        </is>
      </c>
      <c r="E544" s="17" t="inlineStr">
        <is>
          <t>COMMERCIAL</t>
        </is>
      </c>
      <c r="F544" s="17" t="inlineStr">
        <is>
          <t>Sanford Charters Inc</t>
        </is>
      </c>
      <c r="G544" s="27" t="n">
        <v>45022</v>
      </c>
      <c r="H544" s="17" t="inlineStr">
        <is>
          <t>ACTIVE_WAITLIST</t>
        </is>
      </c>
      <c r="I544" s="17" t="inlineStr">
        <is>
          <t>HERON GLIDE</t>
        </is>
      </c>
      <c r="J544" s="17" t="inlineStr">
        <is>
          <t>POWER_OUTBOARD</t>
        </is>
      </c>
      <c r="K544" s="17" t="n">
        <v>37.3</v>
      </c>
      <c r="L544" s="17" t="n">
        <v>11.1</v>
      </c>
      <c r="M544" s="17" t="inlineStr">
        <is>
          <t>ANY</t>
        </is>
      </c>
      <c r="N544" s="17" t="n">
        <v>40</v>
      </c>
      <c r="O544" s="17" t="inlineStr">
        <is>
          <t>(360) 555-2527</t>
        </is>
      </c>
      <c r="P544" s="17" t="inlineStr">
        <is>
          <t>lorisanford@salishnet.net</t>
        </is>
      </c>
      <c r="Q544" s="17" t="inlineStr">
        <is>
          <t>Longview</t>
        </is>
      </c>
      <c r="R544" s="17" t="inlineStr">
        <is>
          <t>WA</t>
        </is>
      </c>
      <c r="S544" s="17" t="inlineStr">
        <is>
          <t>98632</t>
        </is>
      </c>
      <c r="T544" s="27" t="n">
        <v>45996</v>
      </c>
      <c r="U544" s="17" t="n">
        <v>2026</v>
      </c>
      <c r="V544" s="17" t="inlineStr"/>
    </row>
    <row r="545">
      <c r="A545" s="21" t="inlineStr">
        <is>
          <t>WL-01540</t>
        </is>
      </c>
      <c r="B545" s="21" t="n">
        <v>540</v>
      </c>
      <c r="C545" s="21" t="inlineStr">
        <is>
          <t>Baker</t>
        </is>
      </c>
      <c r="D545" s="21" t="inlineStr">
        <is>
          <t>Jonathan</t>
        </is>
      </c>
      <c r="E545" s="21" t="inlineStr">
        <is>
          <t>INDIVIDUAL</t>
        </is>
      </c>
      <c r="F545" s="21" t="inlineStr"/>
      <c r="G545" s="28" t="n">
        <v>45022</v>
      </c>
      <c r="H545" s="21" t="inlineStr">
        <is>
          <t>ACTIVE_WAITLIST</t>
        </is>
      </c>
      <c r="I545" s="21" t="inlineStr">
        <is>
          <t>PINTAIL PASSAGE</t>
        </is>
      </c>
      <c r="J545" s="21" t="inlineStr">
        <is>
          <t>CRUISER</t>
        </is>
      </c>
      <c r="K545" s="21" t="n">
        <v>60.8</v>
      </c>
      <c r="L545" s="21" t="n">
        <v>19.5</v>
      </c>
      <c r="M545" s="21" t="inlineStr">
        <is>
          <t>ANY</t>
        </is>
      </c>
      <c r="N545" s="21" t="n">
        <v>45</v>
      </c>
      <c r="O545" s="21" t="inlineStr">
        <is>
          <t>(541) 555-3231</t>
        </is>
      </c>
      <c r="P545" s="21" t="inlineStr">
        <is>
          <t>jonathan.baker@harbormail.net</t>
        </is>
      </c>
      <c r="Q545" s="21" t="inlineStr">
        <is>
          <t>Coos Bay</t>
        </is>
      </c>
      <c r="R545" s="21" t="inlineStr">
        <is>
          <t>OR</t>
        </is>
      </c>
      <c r="S545" s="21" t="inlineStr">
        <is>
          <t>97420</t>
        </is>
      </c>
      <c r="T545" s="28" t="n">
        <v>46019</v>
      </c>
      <c r="U545" s="21" t="n">
        <v>2026</v>
      </c>
      <c r="V545" s="21" t="inlineStr"/>
    </row>
    <row r="546">
      <c r="A546" s="17" t="inlineStr">
        <is>
          <t>WL-01541</t>
        </is>
      </c>
      <c r="B546" s="17" t="n">
        <v>541</v>
      </c>
      <c r="C546" s="17" t="inlineStr">
        <is>
          <t>Johnson</t>
        </is>
      </c>
      <c r="D546" s="17" t="inlineStr">
        <is>
          <t>Rhonda</t>
        </is>
      </c>
      <c r="E546" s="17" t="inlineStr">
        <is>
          <t>COMMERCIAL</t>
        </is>
      </c>
      <c r="F546" s="17" t="inlineStr">
        <is>
          <t>Johnson Marine LLC</t>
        </is>
      </c>
      <c r="G546" s="27" t="n">
        <v>45022</v>
      </c>
      <c r="H546" s="17" t="inlineStr">
        <is>
          <t>ACTIVE_WAITLIST</t>
        </is>
      </c>
      <c r="I546" s="17" t="inlineStr">
        <is>
          <t>GRAY QUEEN</t>
        </is>
      </c>
      <c r="J546" s="17" t="inlineStr">
        <is>
          <t>POWER_OUTBOARD</t>
        </is>
      </c>
      <c r="K546" s="17" t="n">
        <v>29.8</v>
      </c>
      <c r="L546" s="17" t="n">
        <v>9.699999999999999</v>
      </c>
      <c r="M546" s="17" t="inlineStr">
        <is>
          <t>Eastwey</t>
        </is>
      </c>
      <c r="N546" s="17" t="n">
        <v>45</v>
      </c>
      <c r="O546" s="17" t="inlineStr">
        <is>
          <t>(425) 555-0862</t>
        </is>
      </c>
      <c r="P546" s="17" t="inlineStr">
        <is>
          <t>rhondajohnson@outlook.example.com</t>
        </is>
      </c>
      <c r="Q546" s="17" t="inlineStr">
        <is>
          <t>Everett</t>
        </is>
      </c>
      <c r="R546" s="17" t="inlineStr">
        <is>
          <t>WA</t>
        </is>
      </c>
      <c r="S546" s="17" t="inlineStr">
        <is>
          <t>98201</t>
        </is>
      </c>
      <c r="T546" s="27" t="n">
        <v>46001</v>
      </c>
      <c r="U546" s="17" t="n">
        <v>2026</v>
      </c>
      <c r="V546" s="17" t="inlineStr"/>
    </row>
    <row r="547">
      <c r="A547" s="21" t="inlineStr">
        <is>
          <t>WL-01542</t>
        </is>
      </c>
      <c r="B547" s="21" t="n">
        <v>542</v>
      </c>
      <c r="C547" s="21" t="inlineStr">
        <is>
          <t>Harris</t>
        </is>
      </c>
      <c r="D547" s="21" t="inlineStr">
        <is>
          <t>Robert</t>
        </is>
      </c>
      <c r="E547" s="21" t="inlineStr">
        <is>
          <t>COMMERCIAL</t>
        </is>
      </c>
      <c r="F547" s="21" t="inlineStr">
        <is>
          <t>Harris Holdings LLC</t>
        </is>
      </c>
      <c r="G547" s="28" t="n">
        <v>45023</v>
      </c>
      <c r="H547" s="21" t="inlineStr">
        <is>
          <t>EXPIRED</t>
        </is>
      </c>
      <c r="I547" s="21" t="inlineStr">
        <is>
          <t>SABLE SHORE</t>
        </is>
      </c>
      <c r="J547" s="21" t="inlineStr">
        <is>
          <t>SAIL_MONO</t>
        </is>
      </c>
      <c r="K547" s="21" t="n">
        <v>41.1</v>
      </c>
      <c r="L547" s="21" t="n">
        <v>12.4</v>
      </c>
      <c r="M547" s="21" t="inlineStr">
        <is>
          <t>OPEN_ONLY</t>
        </is>
      </c>
      <c r="N547" s="21" t="n">
        <v>40</v>
      </c>
      <c r="O547" s="21" t="inlineStr">
        <is>
          <t>(360) 555-8846</t>
        </is>
      </c>
      <c r="P547" s="21" t="inlineStr">
        <is>
          <t>robert_harris@harbormail.net</t>
        </is>
      </c>
      <c r="Q547" s="21" t="inlineStr">
        <is>
          <t>Bellingham</t>
        </is>
      </c>
      <c r="R547" s="21" t="inlineStr">
        <is>
          <t>WA</t>
        </is>
      </c>
      <c r="S547" s="21" t="inlineStr">
        <is>
          <t>98225</t>
        </is>
      </c>
      <c r="T547" s="21" t="inlineStr"/>
      <c r="U547" s="21" t="n">
        <v>2022</v>
      </c>
      <c r="V547" s="21" t="inlineStr"/>
    </row>
    <row r="548">
      <c r="A548" s="17" t="inlineStr">
        <is>
          <t>WL-01543</t>
        </is>
      </c>
      <c r="B548" s="17" t="n">
        <v>543</v>
      </c>
      <c r="C548" s="17" t="inlineStr">
        <is>
          <t>Gomez</t>
        </is>
      </c>
      <c r="D548" s="17" t="inlineStr">
        <is>
          <t>Charles</t>
        </is>
      </c>
      <c r="E548" s="17" t="inlineStr">
        <is>
          <t>TRUST</t>
        </is>
      </c>
      <c r="F548" s="17" t="inlineStr">
        <is>
          <t>Gomez Ventures LLC</t>
        </is>
      </c>
      <c r="G548" s="27" t="n">
        <v>45023</v>
      </c>
      <c r="H548" s="17" t="inlineStr">
        <is>
          <t>ACTIVE_WAITLIST</t>
        </is>
      </c>
      <c r="I548" s="17" t="inlineStr">
        <is>
          <t>SANDERLING RUNNER</t>
        </is>
      </c>
      <c r="J548" s="17" t="inlineStr">
        <is>
          <t>CRUISER</t>
        </is>
      </c>
      <c r="K548" s="17" t="n">
        <v>27.2</v>
      </c>
      <c r="L548" s="17" t="n">
        <v>8.699999999999999</v>
      </c>
      <c r="M548" s="17" t="inlineStr">
        <is>
          <t>COVERED_ONLY</t>
        </is>
      </c>
      <c r="N548" s="17" t="n">
        <v>36</v>
      </c>
      <c r="O548" s="17" t="inlineStr">
        <is>
          <t>(541) 555-7669</t>
        </is>
      </c>
      <c r="P548" s="17" t="inlineStr">
        <is>
          <t>charlesgomez@pugetpost.com</t>
        </is>
      </c>
      <c r="Q548" s="17" t="inlineStr">
        <is>
          <t>Newport</t>
        </is>
      </c>
      <c r="R548" s="17" t="inlineStr">
        <is>
          <t>OR</t>
        </is>
      </c>
      <c r="S548" s="17" t="inlineStr">
        <is>
          <t>97365</t>
        </is>
      </c>
      <c r="T548" s="27" t="n">
        <v>46015</v>
      </c>
      <c r="U548" s="17" t="n">
        <v>2026</v>
      </c>
      <c r="V548" s="17" t="inlineStr"/>
    </row>
    <row r="549">
      <c r="A549" s="21" t="inlineStr">
        <is>
          <t>WL-01544</t>
        </is>
      </c>
      <c r="B549" s="21" t="n">
        <v>544</v>
      </c>
      <c r="C549" s="21" t="inlineStr">
        <is>
          <t>Villa</t>
        </is>
      </c>
      <c r="D549" s="21" t="inlineStr">
        <is>
          <t>Todd</t>
        </is>
      </c>
      <c r="E549" s="21" t="inlineStr">
        <is>
          <t>INDIVIDUAL</t>
        </is>
      </c>
      <c r="F549" s="21" t="inlineStr"/>
      <c r="G549" s="28" t="n">
        <v>45023</v>
      </c>
      <c r="H549" s="21" t="inlineStr">
        <is>
          <t>ACTIVE_WAITLIST</t>
        </is>
      </c>
      <c r="I549" s="21" t="inlineStr">
        <is>
          <t>WIDGEON RUNNER</t>
        </is>
      </c>
      <c r="J549" s="21" t="inlineStr">
        <is>
          <t>SAIL_MONO</t>
        </is>
      </c>
      <c r="K549" s="21" t="n">
        <v>40.7</v>
      </c>
      <c r="L549" s="21" t="n">
        <v>13.1</v>
      </c>
      <c r="M549" s="21" t="inlineStr">
        <is>
          <t>OPEN_ONLY</t>
        </is>
      </c>
      <c r="N549" s="21" t="n">
        <v>24</v>
      </c>
      <c r="O549" s="21" t="inlineStr">
        <is>
          <t>(541) 555-4051</t>
        </is>
      </c>
      <c r="P549" s="21" t="inlineStr">
        <is>
          <t>todd.villa@quillayute.org</t>
        </is>
      </c>
      <c r="Q549" s="21" t="inlineStr">
        <is>
          <t>Newport</t>
        </is>
      </c>
      <c r="R549" s="21" t="inlineStr">
        <is>
          <t>OR</t>
        </is>
      </c>
      <c r="S549" s="21" t="inlineStr">
        <is>
          <t>97365</t>
        </is>
      </c>
      <c r="T549" s="28" t="n">
        <v>45995</v>
      </c>
      <c r="U549" s="21" t="n">
        <v>2026</v>
      </c>
      <c r="V549" s="21" t="inlineStr"/>
    </row>
    <row r="550">
      <c r="A550" s="17" t="inlineStr">
        <is>
          <t>WL-01545</t>
        </is>
      </c>
      <c r="B550" s="17" t="n">
        <v>545</v>
      </c>
      <c r="C550" s="17" t="inlineStr">
        <is>
          <t>King</t>
        </is>
      </c>
      <c r="D550" s="17" t="inlineStr">
        <is>
          <t>Jessica</t>
        </is>
      </c>
      <c r="E550" s="17" t="inlineStr">
        <is>
          <t>INDIVIDUAL</t>
        </is>
      </c>
      <c r="F550" s="17" t="inlineStr"/>
      <c r="G550" s="27" t="n">
        <v>45023</v>
      </c>
      <c r="H550" s="17" t="inlineStr">
        <is>
          <t>ACTIVE_WAITLIST</t>
        </is>
      </c>
      <c r="I550" s="17" t="inlineStr">
        <is>
          <t>TIDE HARBOR</t>
        </is>
      </c>
      <c r="J550" s="17" t="inlineStr">
        <is>
          <t>CRUISER</t>
        </is>
      </c>
      <c r="K550" s="17" t="n">
        <v>21.1</v>
      </c>
      <c r="L550" s="17" t="n">
        <v>6.1</v>
      </c>
      <c r="M550" s="17" t="inlineStr">
        <is>
          <t>COVERED_ONLY</t>
        </is>
      </c>
      <c r="N550" s="17" t="n">
        <v>50</v>
      </c>
      <c r="O550" s="17" t="inlineStr">
        <is>
          <t>(360) 555-4768</t>
        </is>
      </c>
      <c r="P550" s="17" t="inlineStr">
        <is>
          <t>jessica.king@outlook.example.com</t>
        </is>
      </c>
      <c r="Q550" s="17" t="inlineStr">
        <is>
          <t>Longview</t>
        </is>
      </c>
      <c r="R550" s="17" t="inlineStr">
        <is>
          <t>WA</t>
        </is>
      </c>
      <c r="S550" s="17" t="inlineStr">
        <is>
          <t>98632</t>
        </is>
      </c>
      <c r="T550" s="27" t="n">
        <v>46005</v>
      </c>
      <c r="U550" s="17" t="n">
        <v>2026</v>
      </c>
      <c r="V550" s="17" t="inlineStr"/>
    </row>
    <row r="551">
      <c r="A551" s="21" t="inlineStr">
        <is>
          <t>WL-01546</t>
        </is>
      </c>
      <c r="B551" s="21" t="n">
        <v>546</v>
      </c>
      <c r="C551" s="21" t="inlineStr">
        <is>
          <t>Grant</t>
        </is>
      </c>
      <c r="D551" s="21" t="inlineStr">
        <is>
          <t>Edward</t>
        </is>
      </c>
      <c r="E551" s="21" t="inlineStr">
        <is>
          <t>INDIVIDUAL</t>
        </is>
      </c>
      <c r="F551" s="21" t="inlineStr"/>
      <c r="G551" s="28" t="n">
        <v>45025</v>
      </c>
      <c r="H551" s="21" t="inlineStr">
        <is>
          <t>ACTIVE_WAITLIST</t>
        </is>
      </c>
      <c r="I551" s="21" t="inlineStr">
        <is>
          <t>GRAY GLIDE</t>
        </is>
      </c>
      <c r="J551" s="21" t="inlineStr">
        <is>
          <t>HOUSEBOAT</t>
        </is>
      </c>
      <c r="K551" s="21" t="n">
        <v>49.9</v>
      </c>
      <c r="L551" s="21" t="n">
        <v>14.4</v>
      </c>
      <c r="M551" s="21" t="inlineStr">
        <is>
          <t>Salmonberry</t>
        </is>
      </c>
      <c r="N551" s="21" t="n">
        <v>36</v>
      </c>
      <c r="O551" s="21" t="inlineStr">
        <is>
          <t>(360) 555-3863</t>
        </is>
      </c>
      <c r="P551" s="21" t="inlineStr">
        <is>
          <t>edwardgrant@salishnet.net</t>
        </is>
      </c>
      <c r="Q551" s="21" t="inlineStr">
        <is>
          <t>Bremerton</t>
        </is>
      </c>
      <c r="R551" s="21" t="inlineStr">
        <is>
          <t>WA</t>
        </is>
      </c>
      <c r="S551" s="21" t="inlineStr">
        <is>
          <t>98337</t>
        </is>
      </c>
      <c r="T551" s="28" t="n">
        <v>46006</v>
      </c>
      <c r="U551" s="21" t="n">
        <v>2026</v>
      </c>
      <c r="V551" s="21" t="inlineStr"/>
    </row>
    <row r="552">
      <c r="A552" s="17" t="inlineStr">
        <is>
          <t>WL-01547</t>
        </is>
      </c>
      <c r="B552" s="17" t="n">
        <v>547</v>
      </c>
      <c r="C552" s="17" t="inlineStr">
        <is>
          <t>Burke</t>
        </is>
      </c>
      <c r="D552" s="17" t="inlineStr">
        <is>
          <t>Nicole</t>
        </is>
      </c>
      <c r="E552" s="17" t="inlineStr">
        <is>
          <t>COMMERCIAL</t>
        </is>
      </c>
      <c r="F552" s="17" t="inlineStr">
        <is>
          <t>Burke Ventures LLC</t>
        </is>
      </c>
      <c r="G552" s="27" t="n">
        <v>45025</v>
      </c>
      <c r="H552" s="17" t="inlineStr">
        <is>
          <t>ACTIVE_WAITLIST</t>
        </is>
      </c>
      <c r="I552" s="17" t="inlineStr">
        <is>
          <t>KESTREL WEATHER</t>
        </is>
      </c>
      <c r="J552" s="17" t="inlineStr">
        <is>
          <t>ELECTRIC</t>
        </is>
      </c>
      <c r="K552" s="17" t="n">
        <v>34.2</v>
      </c>
      <c r="L552" s="17" t="n">
        <v>11.9</v>
      </c>
      <c r="M552" s="17" t="inlineStr">
        <is>
          <t>ANY</t>
        </is>
      </c>
      <c r="N552" s="17" t="n">
        <v>24</v>
      </c>
      <c r="O552" s="17" t="inlineStr">
        <is>
          <t>(360) 555-6782</t>
        </is>
      </c>
      <c r="P552" s="17" t="inlineStr">
        <is>
          <t>nicole_burke@pugetpost.com</t>
        </is>
      </c>
      <c r="Q552" s="17" t="inlineStr">
        <is>
          <t>Port Angeles</t>
        </is>
      </c>
      <c r="R552" s="17" t="inlineStr">
        <is>
          <t>WA</t>
        </is>
      </c>
      <c r="S552" s="17" t="inlineStr">
        <is>
          <t>98362</t>
        </is>
      </c>
      <c r="T552" s="27" t="n">
        <v>45998</v>
      </c>
      <c r="U552" s="17" t="n">
        <v>2026</v>
      </c>
      <c r="V552" s="17" t="inlineStr"/>
    </row>
    <row r="553">
      <c r="A553" s="21" t="inlineStr">
        <is>
          <t>WL-01548</t>
        </is>
      </c>
      <c r="B553" s="21" t="n">
        <v>548</v>
      </c>
      <c r="C553" s="21" t="inlineStr">
        <is>
          <t>Brown</t>
        </is>
      </c>
      <c r="D553" s="21" t="inlineStr">
        <is>
          <t>William</t>
        </is>
      </c>
      <c r="E553" s="21" t="inlineStr">
        <is>
          <t>CORPORATION</t>
        </is>
      </c>
      <c r="F553" s="21" t="inlineStr">
        <is>
          <t>Brown Ventures LLC</t>
        </is>
      </c>
      <c r="G553" s="28" t="n">
        <v>45026</v>
      </c>
      <c r="H553" s="21" t="inlineStr">
        <is>
          <t>ACTIVE_WAITLIST</t>
        </is>
      </c>
      <c r="I553" s="21" t="inlineStr">
        <is>
          <t>FOUL HARBOR</t>
        </is>
      </c>
      <c r="J553" s="21" t="inlineStr">
        <is>
          <t>SPORTFISH</t>
        </is>
      </c>
      <c r="K553" s="21" t="n">
        <v>19.9</v>
      </c>
      <c r="L553" s="21" t="n">
        <v>7.1</v>
      </c>
      <c r="M553" s="21" t="inlineStr">
        <is>
          <t>Ledgport</t>
        </is>
      </c>
      <c r="N553" s="21" t="n">
        <v>40</v>
      </c>
      <c r="O553" s="21" t="inlineStr">
        <is>
          <t>(360) 555-4725</t>
        </is>
      </c>
      <c r="P553" s="21" t="inlineStr">
        <is>
          <t>william_brown@outlook.example.com</t>
        </is>
      </c>
      <c r="Q553" s="21" t="inlineStr">
        <is>
          <t>Bellingham</t>
        </is>
      </c>
      <c r="R553" s="21" t="inlineStr">
        <is>
          <t>WA</t>
        </is>
      </c>
      <c r="S553" s="21" t="inlineStr">
        <is>
          <t>98225</t>
        </is>
      </c>
      <c r="T553" s="28" t="n">
        <v>46001</v>
      </c>
      <c r="U553" s="21" t="n">
        <v>2026</v>
      </c>
      <c r="V553" s="21" t="inlineStr"/>
    </row>
    <row r="554">
      <c r="A554" s="17" t="inlineStr">
        <is>
          <t>WL-01549</t>
        </is>
      </c>
      <c r="B554" s="17" t="n">
        <v>549</v>
      </c>
      <c r="C554" s="17" t="inlineStr">
        <is>
          <t>Wilson</t>
        </is>
      </c>
      <c r="D554" s="17" t="inlineStr">
        <is>
          <t>Zachary</t>
        </is>
      </c>
      <c r="E554" s="17" t="inlineStr">
        <is>
          <t>INDIVIDUAL</t>
        </is>
      </c>
      <c r="F554" s="17" t="inlineStr"/>
      <c r="G554" s="27" t="n">
        <v>45028</v>
      </c>
      <c r="H554" s="17" t="inlineStr">
        <is>
          <t>ACTIVE_WAITLIST</t>
        </is>
      </c>
      <c r="I554" s="17" t="inlineStr">
        <is>
          <t>FOUL QUEEN</t>
        </is>
      </c>
      <c r="J554" s="17" t="inlineStr">
        <is>
          <t>POWER_INBOARD</t>
        </is>
      </c>
      <c r="K554" s="17" t="n">
        <v>21.4</v>
      </c>
      <c r="L554" s="17" t="n">
        <v>7.3</v>
      </c>
      <c r="M554" s="17" t="inlineStr">
        <is>
          <t>COVERED_ONLY</t>
        </is>
      </c>
      <c r="N554" s="17" t="n">
        <v>40</v>
      </c>
      <c r="O554" s="17" t="inlineStr">
        <is>
          <t>(541) 555-8865</t>
        </is>
      </c>
      <c r="P554" s="17" t="inlineStr">
        <is>
          <t>zachary.wilson@outlook.example.com</t>
        </is>
      </c>
      <c r="Q554" s="17" t="inlineStr">
        <is>
          <t>Coos Bay</t>
        </is>
      </c>
      <c r="R554" s="17" t="inlineStr">
        <is>
          <t>OR</t>
        </is>
      </c>
      <c r="S554" s="17" t="inlineStr">
        <is>
          <t>97420</t>
        </is>
      </c>
      <c r="T554" s="27" t="n">
        <v>46008</v>
      </c>
      <c r="U554" s="17" t="n">
        <v>2026</v>
      </c>
      <c r="V554" s="17" t="inlineStr"/>
    </row>
    <row r="555">
      <c r="A555" s="21" t="inlineStr">
        <is>
          <t>WL-01550</t>
        </is>
      </c>
      <c r="B555" s="21" t="n">
        <v>550</v>
      </c>
      <c r="C555" s="21" t="inlineStr">
        <is>
          <t>Grant</t>
        </is>
      </c>
      <c r="D555" s="21" t="inlineStr">
        <is>
          <t>Brittany</t>
        </is>
      </c>
      <c r="E555" s="21" t="inlineStr">
        <is>
          <t>NONPROFIT</t>
        </is>
      </c>
      <c r="F555" s="21" t="inlineStr">
        <is>
          <t>Grant Ventures LLC</t>
        </is>
      </c>
      <c r="G555" s="28" t="n">
        <v>45028</v>
      </c>
      <c r="H555" s="21" t="inlineStr">
        <is>
          <t>ACTIVE_WAITLIST</t>
        </is>
      </c>
      <c r="I555" s="21" t="inlineStr">
        <is>
          <t>PINTAIL DANCER</t>
        </is>
      </c>
      <c r="J555" s="21" t="inlineStr">
        <is>
          <t>POWER_OUTBOARD</t>
        </is>
      </c>
      <c r="K555" s="21" t="n">
        <v>41.8</v>
      </c>
      <c r="L555" s="21" t="n">
        <v>12.6</v>
      </c>
      <c r="M555" s="21" t="inlineStr">
        <is>
          <t>Eastwey</t>
        </is>
      </c>
      <c r="N555" s="21" t="n">
        <v>24</v>
      </c>
      <c r="O555" s="21" t="inlineStr">
        <is>
          <t>(360) 555-3049</t>
        </is>
      </c>
      <c r="P555" s="21" t="inlineStr">
        <is>
          <t>brittany_grant@quillayute.org</t>
        </is>
      </c>
      <c r="Q555" s="21" t="inlineStr">
        <is>
          <t>Port Angeles</t>
        </is>
      </c>
      <c r="R555" s="21" t="inlineStr">
        <is>
          <t>WA</t>
        </is>
      </c>
      <c r="S555" s="21" t="inlineStr">
        <is>
          <t>98362</t>
        </is>
      </c>
      <c r="T555" s="28" t="n">
        <v>46013</v>
      </c>
      <c r="U555" s="21" t="n">
        <v>2026</v>
      </c>
      <c r="V555" s="21" t="inlineStr"/>
    </row>
    <row r="556">
      <c r="A556" s="17" t="inlineStr">
        <is>
          <t>WL-01551</t>
        </is>
      </c>
      <c r="B556" s="17" t="n">
        <v>551</v>
      </c>
      <c r="C556" s="17" t="inlineStr">
        <is>
          <t>Santiago</t>
        </is>
      </c>
      <c r="D556" s="17" t="inlineStr">
        <is>
          <t>Megan</t>
        </is>
      </c>
      <c r="E556" s="17" t="inlineStr">
        <is>
          <t>INDIVIDUAL</t>
        </is>
      </c>
      <c r="F556" s="17" t="inlineStr"/>
      <c r="G556" s="27" t="n">
        <v>45028</v>
      </c>
      <c r="H556" s="17" t="inlineStr">
        <is>
          <t>ACTIVE_WAITLIST</t>
        </is>
      </c>
      <c r="I556" s="17" t="inlineStr">
        <is>
          <t>KESTREL WIND</t>
        </is>
      </c>
      <c r="J556" s="17" t="inlineStr">
        <is>
          <t>SAIL_MONO</t>
        </is>
      </c>
      <c r="K556" s="17" t="n">
        <v>21</v>
      </c>
      <c r="L556" s="17" t="n">
        <v>7.3</v>
      </c>
      <c r="M556" s="17" t="inlineStr">
        <is>
          <t>COVERED_ONLY</t>
        </is>
      </c>
      <c r="N556" s="17" t="n">
        <v>45</v>
      </c>
      <c r="O556" s="17" t="inlineStr">
        <is>
          <t>(360) 555-2265</t>
        </is>
      </c>
      <c r="P556" s="17" t="inlineStr">
        <is>
          <t>megansantiago@outlook.example.com</t>
        </is>
      </c>
      <c r="Q556" s="17" t="inlineStr">
        <is>
          <t>Chaldale</t>
        </is>
      </c>
      <c r="R556" s="17" t="inlineStr">
        <is>
          <t>WA</t>
        </is>
      </c>
      <c r="S556" s="17" t="inlineStr">
        <is>
          <t>98554</t>
        </is>
      </c>
      <c r="T556" s="27" t="n">
        <v>46005</v>
      </c>
      <c r="U556" s="17" t="n">
        <v>2026</v>
      </c>
      <c r="V556" s="17" t="inlineStr"/>
    </row>
    <row r="557">
      <c r="A557" s="21" t="inlineStr">
        <is>
          <t>WL-01552</t>
        </is>
      </c>
      <c r="B557" s="21" t="n">
        <v>552</v>
      </c>
      <c r="C557" s="21" t="inlineStr">
        <is>
          <t>Erickson</t>
        </is>
      </c>
      <c r="D557" s="21" t="inlineStr">
        <is>
          <t>Lydia</t>
        </is>
      </c>
      <c r="E557" s="21" t="inlineStr">
        <is>
          <t>JOINT</t>
        </is>
      </c>
      <c r="F557" s="21" t="inlineStr"/>
      <c r="G557" s="28" t="n">
        <v>45029</v>
      </c>
      <c r="H557" s="21" t="inlineStr">
        <is>
          <t>ACTIVE_WAITLIST</t>
        </is>
      </c>
      <c r="I557" s="21" t="inlineStr">
        <is>
          <t>SANDERLING STAR</t>
        </is>
      </c>
      <c r="J557" s="21" t="inlineStr">
        <is>
          <t>POWER_OUTBOARD</t>
        </is>
      </c>
      <c r="K557" s="21" t="n">
        <v>28.4</v>
      </c>
      <c r="L557" s="21" t="n">
        <v>8.9</v>
      </c>
      <c r="M557" s="21" t="inlineStr">
        <is>
          <t>Gullwing</t>
        </is>
      </c>
      <c r="N557" s="21" t="n">
        <v>40</v>
      </c>
      <c r="O557" s="21" t="inlineStr">
        <is>
          <t>(253) 555-5437</t>
        </is>
      </c>
      <c r="P557" s="21" t="inlineStr">
        <is>
          <t>lydiaerickson@gmail.example.com</t>
        </is>
      </c>
      <c r="Q557" s="21" t="inlineStr">
        <is>
          <t>Tacoma</t>
        </is>
      </c>
      <c r="R557" s="21" t="inlineStr">
        <is>
          <t>WA</t>
        </is>
      </c>
      <c r="S557" s="21" t="inlineStr">
        <is>
          <t>98402</t>
        </is>
      </c>
      <c r="T557" s="28" t="n">
        <v>46016</v>
      </c>
      <c r="U557" s="21" t="n">
        <v>2026</v>
      </c>
      <c r="V557" s="21" t="inlineStr"/>
    </row>
    <row r="558">
      <c r="A558" s="17" t="inlineStr">
        <is>
          <t>WL-01553</t>
        </is>
      </c>
      <c r="B558" s="17" t="n">
        <v>553</v>
      </c>
      <c r="C558" s="17" t="inlineStr">
        <is>
          <t>Campbell</t>
        </is>
      </c>
      <c r="D558" s="17" t="inlineStr">
        <is>
          <t>Stephanie</t>
        </is>
      </c>
      <c r="E558" s="17" t="inlineStr">
        <is>
          <t>CORPORATION</t>
        </is>
      </c>
      <c r="F558" s="17" t="inlineStr">
        <is>
          <t>Campbell Marine LLC</t>
        </is>
      </c>
      <c r="G558" s="27" t="n">
        <v>45029</v>
      </c>
      <c r="H558" s="17" t="inlineStr">
        <is>
          <t>ACTIVE_WAITLIST</t>
        </is>
      </c>
      <c r="I558" s="17" t="inlineStr">
        <is>
          <t>HERON ROSE</t>
        </is>
      </c>
      <c r="J558" s="17" t="inlineStr">
        <is>
          <t>TRAWLER</t>
        </is>
      </c>
      <c r="K558" s="17" t="n">
        <v>42.3</v>
      </c>
      <c r="L558" s="17" t="n">
        <v>12.8</v>
      </c>
      <c r="M558" s="17" t="inlineStr">
        <is>
          <t>ANY</t>
        </is>
      </c>
      <c r="N558" s="17" t="n">
        <v>24</v>
      </c>
      <c r="O558" s="17" t="inlineStr">
        <is>
          <t>(360) 555-6273</t>
        </is>
      </c>
      <c r="P558" s="17" t="inlineStr">
        <is>
          <t>stephanie_campbell@harbormail.net</t>
        </is>
      </c>
      <c r="Q558" s="17" t="inlineStr">
        <is>
          <t>Port Angeles</t>
        </is>
      </c>
      <c r="R558" s="17" t="inlineStr">
        <is>
          <t>WA</t>
        </is>
      </c>
      <c r="S558" s="17" t="inlineStr">
        <is>
          <t>98362</t>
        </is>
      </c>
      <c r="T558" s="27" t="n">
        <v>45998</v>
      </c>
      <c r="U558" s="17" t="n">
        <v>2026</v>
      </c>
      <c r="V558" s="17" t="inlineStr"/>
    </row>
    <row r="559">
      <c r="A559" s="21" t="inlineStr">
        <is>
          <t>WL-01554</t>
        </is>
      </c>
      <c r="B559" s="21" t="n">
        <v>554</v>
      </c>
      <c r="C559" s="21" t="inlineStr">
        <is>
          <t>Nolan</t>
        </is>
      </c>
      <c r="D559" s="21" t="inlineStr">
        <is>
          <t>Robert</t>
        </is>
      </c>
      <c r="E559" s="21" t="inlineStr">
        <is>
          <t>PARTNERSHIP</t>
        </is>
      </c>
      <c r="F559" s="21" t="inlineStr">
        <is>
          <t>Nolan Charters Inc</t>
        </is>
      </c>
      <c r="G559" s="28" t="n">
        <v>45029</v>
      </c>
      <c r="H559" s="21" t="inlineStr">
        <is>
          <t>ACTIVE_WAITLIST</t>
        </is>
      </c>
      <c r="I559" s="21" t="inlineStr">
        <is>
          <t>GRAY SOUND</t>
        </is>
      </c>
      <c r="J559" s="21" t="inlineStr">
        <is>
          <t>POWER_INBOARD</t>
        </is>
      </c>
      <c r="K559" s="21" t="n">
        <v>57.4</v>
      </c>
      <c r="L559" s="21" t="n">
        <v>18</v>
      </c>
      <c r="M559" s="21" t="inlineStr">
        <is>
          <t>ANY</t>
        </is>
      </c>
      <c r="N559" s="21" t="n">
        <v>50</v>
      </c>
      <c r="O559" s="21" t="inlineStr">
        <is>
          <t>(360) 555-9042</t>
        </is>
      </c>
      <c r="P559" s="21" t="inlineStr">
        <is>
          <t>robert_nolan@harbormail.net</t>
        </is>
      </c>
      <c r="Q559" s="21" t="inlineStr">
        <is>
          <t>Bremerton</t>
        </is>
      </c>
      <c r="R559" s="21" t="inlineStr">
        <is>
          <t>WA</t>
        </is>
      </c>
      <c r="S559" s="21" t="inlineStr">
        <is>
          <t>98337</t>
        </is>
      </c>
      <c r="T559" s="28" t="n">
        <v>46000</v>
      </c>
      <c r="U559" s="21" t="n">
        <v>2026</v>
      </c>
      <c r="V559" s="21" t="inlineStr"/>
    </row>
    <row r="560">
      <c r="A560" s="17" t="inlineStr">
        <is>
          <t>WL-01555</t>
        </is>
      </c>
      <c r="B560" s="17" t="n">
        <v>555</v>
      </c>
      <c r="C560" s="17" t="inlineStr">
        <is>
          <t>Torres</t>
        </is>
      </c>
      <c r="D560" s="17" t="inlineStr">
        <is>
          <t>Anthony</t>
        </is>
      </c>
      <c r="E560" s="17" t="inlineStr">
        <is>
          <t>INDIVIDUAL</t>
        </is>
      </c>
      <c r="F560" s="17" t="inlineStr"/>
      <c r="G560" s="27" t="n">
        <v>45030</v>
      </c>
      <c r="H560" s="17" t="inlineStr">
        <is>
          <t>RETAINER</t>
        </is>
      </c>
      <c r="I560" s="17" t="inlineStr">
        <is>
          <t>SANDERLING PASSAGE</t>
        </is>
      </c>
      <c r="J560" s="17" t="inlineStr">
        <is>
          <t>SAIL_MONO</t>
        </is>
      </c>
      <c r="K560" s="17" t="n">
        <v>45.4</v>
      </c>
      <c r="L560" s="17" t="n">
        <v>13.8</v>
      </c>
      <c r="M560" s="17" t="inlineStr">
        <is>
          <t>OPEN_ONLY</t>
        </is>
      </c>
      <c r="N560" s="17" t="n">
        <v>45</v>
      </c>
      <c r="O560" s="17" t="inlineStr">
        <is>
          <t>(360) 555-4737</t>
        </is>
      </c>
      <c r="P560" s="17" t="inlineStr">
        <is>
          <t>anthonytorres@gmail.example.com</t>
        </is>
      </c>
      <c r="Q560" s="17" t="inlineStr">
        <is>
          <t>Bellingham</t>
        </is>
      </c>
      <c r="R560" s="17" t="inlineStr">
        <is>
          <t>WA</t>
        </is>
      </c>
      <c r="S560" s="17" t="inlineStr">
        <is>
          <t>98225</t>
        </is>
      </c>
      <c r="T560" s="27" t="n">
        <v>45998</v>
      </c>
      <c r="U560" s="17" t="n">
        <v>2026</v>
      </c>
      <c r="V560" s="17" t="inlineStr"/>
    </row>
    <row r="561">
      <c r="A561" s="21" t="inlineStr">
        <is>
          <t>WL-01556</t>
        </is>
      </c>
      <c r="B561" s="21" t="n">
        <v>556</v>
      </c>
      <c r="C561" s="21" t="inlineStr">
        <is>
          <t>Russell</t>
        </is>
      </c>
      <c r="D561" s="21" t="inlineStr">
        <is>
          <t>Christopher</t>
        </is>
      </c>
      <c r="E561" s="21" t="inlineStr">
        <is>
          <t>INDIVIDUAL</t>
        </is>
      </c>
      <c r="F561" s="21" t="inlineStr"/>
      <c r="G561" s="28" t="n">
        <v>45030</v>
      </c>
      <c r="H561" s="21" t="inlineStr">
        <is>
          <t>ACTIVE_WAITLIST</t>
        </is>
      </c>
      <c r="I561" s="21" t="inlineStr">
        <is>
          <t>PETREL REACH</t>
        </is>
      </c>
      <c r="J561" s="21" t="inlineStr">
        <is>
          <t>POWER_INBOARD</t>
        </is>
      </c>
      <c r="K561" s="21" t="n">
        <v>56.1</v>
      </c>
      <c r="L561" s="21" t="n">
        <v>18.7</v>
      </c>
      <c r="M561" s="21" t="inlineStr">
        <is>
          <t>COVERED_ONLY</t>
        </is>
      </c>
      <c r="N561" s="21" t="n">
        <v>32</v>
      </c>
      <c r="O561" s="21" t="inlineStr">
        <is>
          <t>(360) 555-1901</t>
        </is>
      </c>
      <c r="P561" s="21" t="inlineStr">
        <is>
          <t>christopher_russell@gmail.example.com</t>
        </is>
      </c>
      <c r="Q561" s="21" t="inlineStr">
        <is>
          <t>Longview</t>
        </is>
      </c>
      <c r="R561" s="21" t="inlineStr">
        <is>
          <t>WA</t>
        </is>
      </c>
      <c r="S561" s="21" t="inlineStr">
        <is>
          <t>98632</t>
        </is>
      </c>
      <c r="T561" s="28" t="n">
        <v>46013</v>
      </c>
      <c r="U561" s="21" t="n">
        <v>2026</v>
      </c>
      <c r="V561" s="21" t="inlineStr"/>
    </row>
    <row r="562">
      <c r="A562" s="17" t="inlineStr">
        <is>
          <t>WL-01557</t>
        </is>
      </c>
      <c r="B562" s="17" t="n">
        <v>557</v>
      </c>
      <c r="C562" s="17" t="inlineStr">
        <is>
          <t>Martinez</t>
        </is>
      </c>
      <c r="D562" s="17" t="inlineStr">
        <is>
          <t>Shannon</t>
        </is>
      </c>
      <c r="E562" s="17" t="inlineStr">
        <is>
          <t>INDIVIDUAL</t>
        </is>
      </c>
      <c r="F562" s="17" t="inlineStr"/>
      <c r="G562" s="27" t="n">
        <v>45031</v>
      </c>
      <c r="H562" s="17" t="inlineStr">
        <is>
          <t>ACTIVE_WAITLIST</t>
        </is>
      </c>
      <c r="I562" s="17" t="inlineStr">
        <is>
          <t>CORMORANT LIGHT</t>
        </is>
      </c>
      <c r="J562" s="17" t="inlineStr">
        <is>
          <t>TRAWLER</t>
        </is>
      </c>
      <c r="K562" s="17" t="n">
        <v>54.9</v>
      </c>
      <c r="L562" s="17" t="n">
        <v>16.1</v>
      </c>
      <c r="M562" s="17" t="inlineStr">
        <is>
          <t>Ledgport</t>
        </is>
      </c>
      <c r="N562" s="17" t="n">
        <v>36</v>
      </c>
      <c r="O562" s="17" t="inlineStr">
        <is>
          <t>(206) 555-9447</t>
        </is>
      </c>
      <c r="P562" s="17" t="inlineStr">
        <is>
          <t>shannonmartinez@pugetpost.com</t>
        </is>
      </c>
      <c r="Q562" s="17" t="inlineStr">
        <is>
          <t>Seattle</t>
        </is>
      </c>
      <c r="R562" s="17" t="inlineStr">
        <is>
          <t>WA</t>
        </is>
      </c>
      <c r="S562" s="17" t="inlineStr">
        <is>
          <t>98101</t>
        </is>
      </c>
      <c r="T562" s="27" t="n">
        <v>46019</v>
      </c>
      <c r="U562" s="17" t="n">
        <v>2026</v>
      </c>
      <c r="V562" s="17" t="inlineStr"/>
    </row>
    <row r="563">
      <c r="A563" s="21" t="inlineStr">
        <is>
          <t>WL-01558</t>
        </is>
      </c>
      <c r="B563" s="21" t="n">
        <v>558</v>
      </c>
      <c r="C563" s="21" t="inlineStr">
        <is>
          <t>Carter</t>
        </is>
      </c>
      <c r="D563" s="21" t="inlineStr">
        <is>
          <t>Edward</t>
        </is>
      </c>
      <c r="E563" s="21" t="inlineStr">
        <is>
          <t>JOINT</t>
        </is>
      </c>
      <c r="F563" s="21" t="inlineStr"/>
      <c r="G563" s="28" t="n">
        <v>45031</v>
      </c>
      <c r="H563" s="21" t="inlineStr">
        <is>
          <t>ACTIVE_WAITLIST</t>
        </is>
      </c>
      <c r="I563" s="21" t="inlineStr">
        <is>
          <t>HALIBUT GLIDE</t>
        </is>
      </c>
      <c r="J563" s="21" t="inlineStr">
        <is>
          <t>TRAWLER</t>
        </is>
      </c>
      <c r="K563" s="21" t="n">
        <v>26.4</v>
      </c>
      <c r="L563" s="21" t="n">
        <v>8.300000000000001</v>
      </c>
      <c r="M563" s="21" t="inlineStr">
        <is>
          <t>ANY</t>
        </is>
      </c>
      <c r="N563" s="21" t="n">
        <v>36</v>
      </c>
      <c r="O563" s="21" t="inlineStr">
        <is>
          <t>(360) 555-2994</t>
        </is>
      </c>
      <c r="P563" s="21" t="inlineStr">
        <is>
          <t>edward.carter@pugetpost.com</t>
        </is>
      </c>
      <c r="Q563" s="21" t="inlineStr">
        <is>
          <t>Longview</t>
        </is>
      </c>
      <c r="R563" s="21" t="inlineStr">
        <is>
          <t>WA</t>
        </is>
      </c>
      <c r="S563" s="21" t="inlineStr">
        <is>
          <t>98632</t>
        </is>
      </c>
      <c r="T563" s="28" t="n">
        <v>46000</v>
      </c>
      <c r="U563" s="21" t="n">
        <v>2026</v>
      </c>
      <c r="V563" s="21" t="inlineStr"/>
    </row>
    <row r="564">
      <c r="A564" s="17" t="inlineStr">
        <is>
          <t>WL-01559</t>
        </is>
      </c>
      <c r="B564" s="17" t="n">
        <v>559</v>
      </c>
      <c r="C564" s="17" t="inlineStr">
        <is>
          <t>Taylor</t>
        </is>
      </c>
      <c r="D564" s="17" t="inlineStr">
        <is>
          <t>Mary</t>
        </is>
      </c>
      <c r="E564" s="17" t="inlineStr">
        <is>
          <t>TRUST</t>
        </is>
      </c>
      <c r="F564" s="17" t="inlineStr">
        <is>
          <t>Taylor Holdings LLC</t>
        </is>
      </c>
      <c r="G564" s="27" t="n">
        <v>45031</v>
      </c>
      <c r="H564" s="17" t="inlineStr">
        <is>
          <t>ACTIVE_WAITLIST</t>
        </is>
      </c>
      <c r="I564" s="17" t="inlineStr">
        <is>
          <t>KESTREL ANN</t>
        </is>
      </c>
      <c r="J564" s="17" t="inlineStr">
        <is>
          <t>ELECTRIC</t>
        </is>
      </c>
      <c r="K564" s="17" t="n">
        <v>61.7</v>
      </c>
      <c r="L564" s="17" t="n">
        <v>21.5</v>
      </c>
      <c r="M564" s="17" t="inlineStr">
        <is>
          <t>COVERED_ONLY</t>
        </is>
      </c>
      <c r="N564" s="17" t="n">
        <v>36</v>
      </c>
      <c r="O564" s="17" t="inlineStr">
        <is>
          <t>(503) 555-2703</t>
        </is>
      </c>
      <c r="P564" s="17" t="inlineStr">
        <is>
          <t>mary.taylor@salishnet.net</t>
        </is>
      </c>
      <c r="Q564" s="17" t="inlineStr">
        <is>
          <t>Portland</t>
        </is>
      </c>
      <c r="R564" s="17" t="inlineStr">
        <is>
          <t>OR</t>
        </is>
      </c>
      <c r="S564" s="17" t="inlineStr">
        <is>
          <t>97201</t>
        </is>
      </c>
      <c r="T564" s="27" t="n">
        <v>46000</v>
      </c>
      <c r="U564" s="17" t="n">
        <v>2026</v>
      </c>
      <c r="V564" s="17" t="inlineStr"/>
    </row>
    <row r="565">
      <c r="A565" s="21" t="inlineStr">
        <is>
          <t>WL-01560</t>
        </is>
      </c>
      <c r="B565" s="21" t="n">
        <v>560</v>
      </c>
      <c r="C565" s="21" t="inlineStr">
        <is>
          <t>Wilson</t>
        </is>
      </c>
      <c r="D565" s="21" t="inlineStr">
        <is>
          <t>Dana</t>
        </is>
      </c>
      <c r="E565" s="21" t="inlineStr">
        <is>
          <t>CORPORATION</t>
        </is>
      </c>
      <c r="F565" s="21" t="inlineStr">
        <is>
          <t>Wilson Marine LLC</t>
        </is>
      </c>
      <c r="G565" s="28" t="n">
        <v>45032</v>
      </c>
      <c r="H565" s="21" t="inlineStr">
        <is>
          <t>RETAINER</t>
        </is>
      </c>
      <c r="I565" s="21" t="inlineStr">
        <is>
          <t>HERON SHORE</t>
        </is>
      </c>
      <c r="J565" s="21" t="inlineStr">
        <is>
          <t>SAIL_MONO</t>
        </is>
      </c>
      <c r="K565" s="21" t="n">
        <v>49.6</v>
      </c>
      <c r="L565" s="21" t="n">
        <v>15.3</v>
      </c>
      <c r="M565" s="21" t="inlineStr">
        <is>
          <t>ANY</t>
        </is>
      </c>
      <c r="N565" s="21" t="n">
        <v>36</v>
      </c>
      <c r="O565" s="21" t="inlineStr">
        <is>
          <t>(541) 555-1940</t>
        </is>
      </c>
      <c r="P565" s="21" t="inlineStr">
        <is>
          <t>dana_wilson@salishnet.net</t>
        </is>
      </c>
      <c r="Q565" s="21" t="inlineStr">
        <is>
          <t>Coos Bay</t>
        </is>
      </c>
      <c r="R565" s="21" t="inlineStr">
        <is>
          <t>OR</t>
        </is>
      </c>
      <c r="S565" s="21" t="inlineStr">
        <is>
          <t>97420</t>
        </is>
      </c>
      <c r="T565" s="28" t="n">
        <v>46001</v>
      </c>
      <c r="U565" s="21" t="n">
        <v>2026</v>
      </c>
      <c r="V565" s="21" t="inlineStr"/>
    </row>
    <row r="566">
      <c r="A566" s="17" t="inlineStr">
        <is>
          <t>WL-01561</t>
        </is>
      </c>
      <c r="B566" s="17" t="n">
        <v>561</v>
      </c>
      <c r="C566" s="17" t="inlineStr">
        <is>
          <t>Jacobs</t>
        </is>
      </c>
      <c r="D566" s="17" t="inlineStr">
        <is>
          <t>Brandon</t>
        </is>
      </c>
      <c r="E566" s="17" t="inlineStr">
        <is>
          <t>LLC</t>
        </is>
      </c>
      <c r="F566" s="17" t="inlineStr">
        <is>
          <t>Jacobs Holdings LLC</t>
        </is>
      </c>
      <c r="G566" s="27" t="n">
        <v>45033</v>
      </c>
      <c r="H566" s="17" t="inlineStr">
        <is>
          <t>ACTIVE_WAITLIST</t>
        </is>
      </c>
      <c r="I566" s="17" t="inlineStr">
        <is>
          <t>PETREL GLIDE</t>
        </is>
      </c>
      <c r="J566" s="17" t="inlineStr">
        <is>
          <t>SAIL_MULTI</t>
        </is>
      </c>
      <c r="K566" s="17" t="n">
        <v>56.9</v>
      </c>
      <c r="L566" s="17" t="n">
        <v>16.3</v>
      </c>
      <c r="M566" s="17" t="inlineStr">
        <is>
          <t>Ledgport</t>
        </is>
      </c>
      <c r="N566" s="17" t="n">
        <v>50</v>
      </c>
      <c r="O566" s="17" t="inlineStr">
        <is>
          <t>(503) 555-6110</t>
        </is>
      </c>
      <c r="P566" s="17" t="inlineStr">
        <is>
          <t>brandon_jacobs@pugetpost.com</t>
        </is>
      </c>
      <c r="Q566" s="17" t="inlineStr">
        <is>
          <t>Astoria</t>
        </is>
      </c>
      <c r="R566" s="17" t="inlineStr">
        <is>
          <t>OR</t>
        </is>
      </c>
      <c r="S566" s="17" t="inlineStr">
        <is>
          <t>97103</t>
        </is>
      </c>
      <c r="T566" s="27" t="n">
        <v>46009</v>
      </c>
      <c r="U566" s="17" t="n">
        <v>2026</v>
      </c>
      <c r="V566" s="17" t="inlineStr"/>
    </row>
    <row r="567">
      <c r="A567" s="21" t="inlineStr">
        <is>
          <t>WL-01562</t>
        </is>
      </c>
      <c r="B567" s="21" t="n">
        <v>562</v>
      </c>
      <c r="C567" s="21" t="inlineStr">
        <is>
          <t>Ward</t>
        </is>
      </c>
      <c r="D567" s="21" t="inlineStr">
        <is>
          <t>Karen</t>
        </is>
      </c>
      <c r="E567" s="21" t="inlineStr">
        <is>
          <t>NONPROFIT</t>
        </is>
      </c>
      <c r="F567" s="21" t="inlineStr">
        <is>
          <t>Ward Holdings LLC</t>
        </is>
      </c>
      <c r="G567" s="28" t="n">
        <v>45034</v>
      </c>
      <c r="H567" s="21" t="inlineStr">
        <is>
          <t>ACTIVE_WAITLIST</t>
        </is>
      </c>
      <c r="I567" s="21" t="inlineStr">
        <is>
          <t>OSPREY QUEEN</t>
        </is>
      </c>
      <c r="J567" s="21" t="inlineStr">
        <is>
          <t>SAIL_MONO</t>
        </is>
      </c>
      <c r="K567" s="21" t="n">
        <v>40.9</v>
      </c>
      <c r="L567" s="21" t="n">
        <v>12.6</v>
      </c>
      <c r="M567" s="21" t="inlineStr">
        <is>
          <t>OPEN_ONLY</t>
        </is>
      </c>
      <c r="N567" s="21" t="n">
        <v>32</v>
      </c>
      <c r="O567" s="21" t="inlineStr">
        <is>
          <t>(360) 555-0811</t>
        </is>
      </c>
      <c r="P567" s="21" t="inlineStr">
        <is>
          <t>karenward@harbormail.net</t>
        </is>
      </c>
      <c r="Q567" s="21" t="inlineStr">
        <is>
          <t>Aberdeen</t>
        </is>
      </c>
      <c r="R567" s="21" t="inlineStr">
        <is>
          <t>WA</t>
        </is>
      </c>
      <c r="S567" s="21" t="inlineStr">
        <is>
          <t>98520</t>
        </is>
      </c>
      <c r="T567" s="28" t="n">
        <v>46005</v>
      </c>
      <c r="U567" s="21" t="n">
        <v>2026</v>
      </c>
      <c r="V567" s="21" t="inlineStr"/>
    </row>
    <row r="568">
      <c r="A568" s="17" t="inlineStr">
        <is>
          <t>WL-01563</t>
        </is>
      </c>
      <c r="B568" s="17" t="n">
        <v>563</v>
      </c>
      <c r="C568" s="17" t="inlineStr">
        <is>
          <t>Morris</t>
        </is>
      </c>
      <c r="D568" s="17" t="inlineStr">
        <is>
          <t>Brian</t>
        </is>
      </c>
      <c r="E568" s="17" t="inlineStr">
        <is>
          <t>LLC</t>
        </is>
      </c>
      <c r="F568" s="17" t="inlineStr">
        <is>
          <t>Morris Marine LLC</t>
        </is>
      </c>
      <c r="G568" s="27" t="n">
        <v>45036</v>
      </c>
      <c r="H568" s="17" t="inlineStr">
        <is>
          <t>ACTIVE_WAITLIST</t>
        </is>
      </c>
      <c r="I568" s="17" t="inlineStr">
        <is>
          <t>TIDE SHORE</t>
        </is>
      </c>
      <c r="J568" s="17" t="inlineStr">
        <is>
          <t>ELECTRIC</t>
        </is>
      </c>
      <c r="K568" s="17" t="n">
        <v>45.7</v>
      </c>
      <c r="L568" s="17" t="n">
        <v>15.2</v>
      </c>
      <c r="M568" s="17" t="inlineStr">
        <is>
          <t>Vessbank</t>
        </is>
      </c>
      <c r="N568" s="17" t="n">
        <v>28</v>
      </c>
      <c r="O568" s="17" t="inlineStr">
        <is>
          <t>(253) 555-0242</t>
        </is>
      </c>
      <c r="P568" s="17" t="inlineStr">
        <is>
          <t>brianmorris@salishnet.net</t>
        </is>
      </c>
      <c r="Q568" s="17" t="inlineStr">
        <is>
          <t>Tacoma</t>
        </is>
      </c>
      <c r="R568" s="17" t="inlineStr">
        <is>
          <t>WA</t>
        </is>
      </c>
      <c r="S568" s="17" t="inlineStr">
        <is>
          <t>98402</t>
        </is>
      </c>
      <c r="T568" s="27" t="n">
        <v>46006</v>
      </c>
      <c r="U568" s="17" t="n">
        <v>2026</v>
      </c>
      <c r="V568" s="17" t="inlineStr"/>
    </row>
    <row r="569">
      <c r="A569" s="21" t="inlineStr">
        <is>
          <t>WL-01564</t>
        </is>
      </c>
      <c r="B569" s="21" t="n">
        <v>564</v>
      </c>
      <c r="C569" s="21" t="inlineStr">
        <is>
          <t>Rogers</t>
        </is>
      </c>
      <c r="D569" s="21" t="inlineStr">
        <is>
          <t>Mackenzie</t>
        </is>
      </c>
      <c r="E569" s="21" t="inlineStr">
        <is>
          <t>JOINT</t>
        </is>
      </c>
      <c r="F569" s="21" t="inlineStr"/>
      <c r="G569" s="28" t="n">
        <v>45036</v>
      </c>
      <c r="H569" s="21" t="inlineStr">
        <is>
          <t>ACTIVE_WAITLIST</t>
        </is>
      </c>
      <c r="I569" s="21" t="inlineStr">
        <is>
          <t>OSPREY ROSE</t>
        </is>
      </c>
      <c r="J569" s="21" t="inlineStr">
        <is>
          <t>ELECTRIC</t>
        </is>
      </c>
      <c r="K569" s="21" t="n">
        <v>54.6</v>
      </c>
      <c r="L569" s="21" t="n">
        <v>17.2</v>
      </c>
      <c r="M569" s="21" t="inlineStr">
        <is>
          <t>ANY</t>
        </is>
      </c>
      <c r="N569" s="21" t="n">
        <v>50</v>
      </c>
      <c r="O569" s="21" t="inlineStr">
        <is>
          <t>(360) 555-6667</t>
        </is>
      </c>
      <c r="P569" s="21" t="inlineStr">
        <is>
          <t>mackenzie_rogers@outlook.example.com</t>
        </is>
      </c>
      <c r="Q569" s="21" t="inlineStr">
        <is>
          <t>Olympia</t>
        </is>
      </c>
      <c r="R569" s="21" t="inlineStr">
        <is>
          <t>WA</t>
        </is>
      </c>
      <c r="S569" s="21" t="inlineStr">
        <is>
          <t>98501</t>
        </is>
      </c>
      <c r="T569" s="28" t="n">
        <v>46019</v>
      </c>
      <c r="U569" s="21" t="n">
        <v>2026</v>
      </c>
      <c r="V569" s="21" t="inlineStr"/>
    </row>
    <row r="570">
      <c r="A570" s="17" t="inlineStr">
        <is>
          <t>WL-01565</t>
        </is>
      </c>
      <c r="B570" s="17" t="n">
        <v>565</v>
      </c>
      <c r="C570" s="17" t="inlineStr">
        <is>
          <t>Reese</t>
        </is>
      </c>
      <c r="D570" s="17" t="inlineStr">
        <is>
          <t>Justin</t>
        </is>
      </c>
      <c r="E570" s="17" t="inlineStr">
        <is>
          <t>INDIVIDUAL</t>
        </is>
      </c>
      <c r="F570" s="17" t="inlineStr"/>
      <c r="G570" s="27" t="n">
        <v>45036</v>
      </c>
      <c r="H570" s="17" t="inlineStr">
        <is>
          <t>ACTIVE_WAITLIST</t>
        </is>
      </c>
      <c r="I570" s="17" t="inlineStr">
        <is>
          <t>FOUL LINE</t>
        </is>
      </c>
      <c r="J570" s="17" t="inlineStr">
        <is>
          <t>POWER_INBOARD</t>
        </is>
      </c>
      <c r="K570" s="17" t="n">
        <v>32.7</v>
      </c>
      <c r="L570" s="17" t="n">
        <v>10.3</v>
      </c>
      <c r="M570" s="17" t="inlineStr">
        <is>
          <t>COVERED_ONLY</t>
        </is>
      </c>
      <c r="N570" s="17" t="n">
        <v>50</v>
      </c>
      <c r="O570" s="17" t="inlineStr">
        <is>
          <t>(503) 555-0903</t>
        </is>
      </c>
      <c r="P570" s="17" t="inlineStr">
        <is>
          <t>justin_reese@pugetpost.com</t>
        </is>
      </c>
      <c r="Q570" s="17" t="inlineStr">
        <is>
          <t>Portland</t>
        </is>
      </c>
      <c r="R570" s="17" t="inlineStr">
        <is>
          <t>OR</t>
        </is>
      </c>
      <c r="S570" s="17" t="inlineStr">
        <is>
          <t>97201</t>
        </is>
      </c>
      <c r="T570" s="27" t="n">
        <v>45997</v>
      </c>
      <c r="U570" s="17" t="n">
        <v>2026</v>
      </c>
      <c r="V570" s="17" t="inlineStr"/>
    </row>
    <row r="571">
      <c r="A571" s="21" t="inlineStr">
        <is>
          <t>WL-01566</t>
        </is>
      </c>
      <c r="B571" s="21" t="n">
        <v>566</v>
      </c>
      <c r="C571" s="21" t="inlineStr">
        <is>
          <t>Garcia</t>
        </is>
      </c>
      <c r="D571" s="21" t="inlineStr">
        <is>
          <t>Sara</t>
        </is>
      </c>
      <c r="E571" s="21" t="inlineStr">
        <is>
          <t>JOINT</t>
        </is>
      </c>
      <c r="F571" s="21" t="inlineStr"/>
      <c r="G571" s="28" t="n">
        <v>45038</v>
      </c>
      <c r="H571" s="21" t="inlineStr">
        <is>
          <t>ACTIVE_WAITLIST</t>
        </is>
      </c>
      <c r="I571" s="21" t="inlineStr">
        <is>
          <t>HALIBUT STAR</t>
        </is>
      </c>
      <c r="J571" s="21" t="inlineStr">
        <is>
          <t>POWER_INBOARD</t>
        </is>
      </c>
      <c r="K571" s="21" t="n">
        <v>32.9</v>
      </c>
      <c r="L571" s="21" t="n">
        <v>10.9</v>
      </c>
      <c r="M571" s="21" t="inlineStr">
        <is>
          <t>ANY</t>
        </is>
      </c>
      <c r="N571" s="21" t="n">
        <v>40</v>
      </c>
      <c r="O571" s="21" t="inlineStr">
        <is>
          <t>(360) 555-5273</t>
        </is>
      </c>
      <c r="P571" s="21" t="inlineStr">
        <is>
          <t>sara_garcia@pugetpost.com</t>
        </is>
      </c>
      <c r="Q571" s="21" t="inlineStr">
        <is>
          <t>Bellingham</t>
        </is>
      </c>
      <c r="R571" s="21" t="inlineStr">
        <is>
          <t>WA</t>
        </is>
      </c>
      <c r="S571" s="21" t="inlineStr">
        <is>
          <t>98225</t>
        </is>
      </c>
      <c r="T571" s="28" t="n">
        <v>45996</v>
      </c>
      <c r="U571" s="21" t="n">
        <v>2026</v>
      </c>
      <c r="V571" s="21" t="inlineStr"/>
    </row>
    <row r="572">
      <c r="A572" s="17" t="inlineStr">
        <is>
          <t>WL-01567</t>
        </is>
      </c>
      <c r="B572" s="17" t="n">
        <v>567</v>
      </c>
      <c r="C572" s="17" t="inlineStr">
        <is>
          <t>Thomas</t>
        </is>
      </c>
      <c r="D572" s="17" t="inlineStr">
        <is>
          <t>Alan</t>
        </is>
      </c>
      <c r="E572" s="17" t="inlineStr">
        <is>
          <t>INDIVIDUAL</t>
        </is>
      </c>
      <c r="F572" s="17" t="inlineStr"/>
      <c r="G572" s="27" t="n">
        <v>45038</v>
      </c>
      <c r="H572" s="17" t="inlineStr">
        <is>
          <t>ACTIVE_WAITLIST</t>
        </is>
      </c>
      <c r="I572" s="17" t="inlineStr">
        <is>
          <t>PETREL HARBOR</t>
        </is>
      </c>
      <c r="J572" s="17" t="inlineStr">
        <is>
          <t>CRUISER</t>
        </is>
      </c>
      <c r="K572" s="17" t="n">
        <v>23.4</v>
      </c>
      <c r="L572" s="17" t="n">
        <v>8.1</v>
      </c>
      <c r="M572" s="17" t="inlineStr">
        <is>
          <t>COVERED_ONLY</t>
        </is>
      </c>
      <c r="N572" s="17" t="n">
        <v>32</v>
      </c>
      <c r="O572" s="17" t="inlineStr">
        <is>
          <t>(206) 555-3978</t>
        </is>
      </c>
      <c r="P572" s="17" t="inlineStr">
        <is>
          <t>alan.thomas@gmail.example.com</t>
        </is>
      </c>
      <c r="Q572" s="17" t="inlineStr">
        <is>
          <t>Seattle</t>
        </is>
      </c>
      <c r="R572" s="17" t="inlineStr">
        <is>
          <t>WA</t>
        </is>
      </c>
      <c r="S572" s="17" t="inlineStr">
        <is>
          <t>98101</t>
        </is>
      </c>
      <c r="T572" s="27" t="n">
        <v>46007</v>
      </c>
      <c r="U572" s="17" t="n">
        <v>2026</v>
      </c>
      <c r="V572" s="17" t="inlineStr"/>
    </row>
    <row r="573">
      <c r="A573" s="21" t="inlineStr">
        <is>
          <t>WL-01568</t>
        </is>
      </c>
      <c r="B573" s="21" t="n">
        <v>568</v>
      </c>
      <c r="C573" s="21" t="inlineStr">
        <is>
          <t>Lozano</t>
        </is>
      </c>
      <c r="D573" s="21" t="inlineStr">
        <is>
          <t>Rebecca</t>
        </is>
      </c>
      <c r="E573" s="21" t="inlineStr">
        <is>
          <t>JOINT</t>
        </is>
      </c>
      <c r="F573" s="21" t="inlineStr"/>
      <c r="G573" s="28" t="n">
        <v>45039</v>
      </c>
      <c r="H573" s="21" t="inlineStr">
        <is>
          <t>ACTIVE_WAITLIST</t>
        </is>
      </c>
      <c r="I573" s="21" t="inlineStr">
        <is>
          <t>HERON MOON</t>
        </is>
      </c>
      <c r="J573" s="21" t="inlineStr">
        <is>
          <t>POWER_STERNDRIVE</t>
        </is>
      </c>
      <c r="K573" s="21" t="n">
        <v>27.4</v>
      </c>
      <c r="L573" s="21" t="n">
        <v>9.4</v>
      </c>
      <c r="M573" s="21" t="inlineStr">
        <is>
          <t>Ledgport</t>
        </is>
      </c>
      <c r="N573" s="21" t="n">
        <v>28</v>
      </c>
      <c r="O573" s="21" t="inlineStr">
        <is>
          <t>(360) 555-6482</t>
        </is>
      </c>
      <c r="P573" s="21" t="inlineStr">
        <is>
          <t>rebeccalozano@outlook.example.com</t>
        </is>
      </c>
      <c r="Q573" s="21" t="inlineStr">
        <is>
          <t>Port Angeles</t>
        </is>
      </c>
      <c r="R573" s="21" t="inlineStr">
        <is>
          <t>WA</t>
        </is>
      </c>
      <c r="S573" s="21" t="inlineStr">
        <is>
          <t>98362</t>
        </is>
      </c>
      <c r="T573" s="28" t="n">
        <v>46002</v>
      </c>
      <c r="U573" s="21" t="n">
        <v>2026</v>
      </c>
      <c r="V573" s="21" t="inlineStr"/>
    </row>
    <row r="574">
      <c r="A574" s="17" t="inlineStr">
        <is>
          <t>WL-01569</t>
        </is>
      </c>
      <c r="B574" s="17" t="n">
        <v>569</v>
      </c>
      <c r="C574" s="17" t="inlineStr">
        <is>
          <t>Smith</t>
        </is>
      </c>
      <c r="D574" s="17" t="inlineStr">
        <is>
          <t>Sherri</t>
        </is>
      </c>
      <c r="E574" s="17" t="inlineStr">
        <is>
          <t>INDIVIDUAL</t>
        </is>
      </c>
      <c r="F574" s="17" t="inlineStr"/>
      <c r="G574" s="27" t="n">
        <v>45041</v>
      </c>
      <c r="H574" s="17" t="inlineStr">
        <is>
          <t>ACTIVE_WAITLIST</t>
        </is>
      </c>
      <c r="I574" s="17" t="inlineStr">
        <is>
          <t>MURRE GLIDE</t>
        </is>
      </c>
      <c r="J574" s="17" t="inlineStr">
        <is>
          <t>POWER_STERNDRIVE</t>
        </is>
      </c>
      <c r="K574" s="17" t="n">
        <v>59</v>
      </c>
      <c r="L574" s="17" t="n">
        <v>19.9</v>
      </c>
      <c r="M574" s="17" t="inlineStr">
        <is>
          <t>Gullwing</t>
        </is>
      </c>
      <c r="N574" s="17" t="n">
        <v>28</v>
      </c>
      <c r="O574" s="17" t="inlineStr">
        <is>
          <t>(503) 555-7822</t>
        </is>
      </c>
      <c r="P574" s="17" t="inlineStr">
        <is>
          <t>sherri_smith@gmail.example.com</t>
        </is>
      </c>
      <c r="Q574" s="17" t="inlineStr">
        <is>
          <t>Portland</t>
        </is>
      </c>
      <c r="R574" s="17" t="inlineStr">
        <is>
          <t>OR</t>
        </is>
      </c>
      <c r="S574" s="17" t="inlineStr">
        <is>
          <t>97201</t>
        </is>
      </c>
      <c r="T574" s="27" t="n">
        <v>45994</v>
      </c>
      <c r="U574" s="17" t="n">
        <v>2026</v>
      </c>
      <c r="V574" s="17" t="inlineStr"/>
    </row>
    <row r="575">
      <c r="A575" s="21" t="inlineStr">
        <is>
          <t>WL-01570</t>
        </is>
      </c>
      <c r="B575" s="21" t="n">
        <v>570</v>
      </c>
      <c r="C575" s="21" t="inlineStr">
        <is>
          <t>Tucker</t>
        </is>
      </c>
      <c r="D575" s="21" t="inlineStr">
        <is>
          <t>Seth</t>
        </is>
      </c>
      <c r="E575" s="21" t="inlineStr">
        <is>
          <t>JOINT</t>
        </is>
      </c>
      <c r="F575" s="21" t="inlineStr"/>
      <c r="G575" s="28" t="n">
        <v>45042</v>
      </c>
      <c r="H575" s="21" t="inlineStr">
        <is>
          <t>ACTIVE_WAITLIST</t>
        </is>
      </c>
      <c r="I575" s="21" t="inlineStr">
        <is>
          <t>CORMORANT LINE</t>
        </is>
      </c>
      <c r="J575" s="21" t="inlineStr">
        <is>
          <t>SAIL_MONO</t>
        </is>
      </c>
      <c r="K575" s="21" t="n">
        <v>34.9</v>
      </c>
      <c r="L575" s="21" t="n">
        <v>10.6</v>
      </c>
      <c r="M575" s="21" t="inlineStr">
        <is>
          <t>OPEN_ONLY</t>
        </is>
      </c>
      <c r="N575" s="21" t="n">
        <v>45</v>
      </c>
      <c r="O575" s="21" t="inlineStr">
        <is>
          <t>(425) 555-9681</t>
        </is>
      </c>
      <c r="P575" s="21" t="inlineStr"/>
      <c r="Q575" s="21" t="inlineStr">
        <is>
          <t>Everett</t>
        </is>
      </c>
      <c r="R575" s="21" t="inlineStr">
        <is>
          <t>WA</t>
        </is>
      </c>
      <c r="S575" s="21" t="inlineStr">
        <is>
          <t>98201</t>
        </is>
      </c>
      <c r="T575" s="28" t="n">
        <v>46012</v>
      </c>
      <c r="U575" s="21" t="n">
        <v>2026</v>
      </c>
      <c r="V575" s="21" t="inlineStr"/>
    </row>
    <row r="576">
      <c r="A576" s="17" t="inlineStr">
        <is>
          <t>WL-01571</t>
        </is>
      </c>
      <c r="B576" s="17" t="n">
        <v>571</v>
      </c>
      <c r="C576" s="17" t="inlineStr">
        <is>
          <t>Webb</t>
        </is>
      </c>
      <c r="D576" s="17" t="inlineStr">
        <is>
          <t>Blake</t>
        </is>
      </c>
      <c r="E576" s="17" t="inlineStr">
        <is>
          <t>JOINT</t>
        </is>
      </c>
      <c r="F576" s="17" t="inlineStr"/>
      <c r="G576" s="27" t="n">
        <v>45043</v>
      </c>
      <c r="H576" s="17" t="inlineStr">
        <is>
          <t>ACTIVE_WAITLIST</t>
        </is>
      </c>
      <c r="I576" s="17" t="inlineStr">
        <is>
          <t>SABLE VEER</t>
        </is>
      </c>
      <c r="J576" s="17" t="inlineStr">
        <is>
          <t>POWER_INBOARD</t>
        </is>
      </c>
      <c r="K576" s="17" t="n">
        <v>45.8</v>
      </c>
      <c r="L576" s="17" t="n">
        <v>13.8</v>
      </c>
      <c r="M576" s="17" t="inlineStr">
        <is>
          <t>OPEN_ONLY</t>
        </is>
      </c>
      <c r="N576" s="17" t="n">
        <v>28</v>
      </c>
      <c r="O576" s="17" t="inlineStr">
        <is>
          <t>(541) 555-9150</t>
        </is>
      </c>
      <c r="P576" s="17" t="inlineStr">
        <is>
          <t>blakewebb@quillayute.org</t>
        </is>
      </c>
      <c r="Q576" s="17" t="inlineStr">
        <is>
          <t>Coos Bay</t>
        </is>
      </c>
      <c r="R576" s="17" t="inlineStr">
        <is>
          <t>OR</t>
        </is>
      </c>
      <c r="S576" s="17" t="inlineStr">
        <is>
          <t>97420</t>
        </is>
      </c>
      <c r="T576" s="27" t="n">
        <v>46004</v>
      </c>
      <c r="U576" s="17" t="n">
        <v>2026</v>
      </c>
      <c r="V576" s="17" t="inlineStr"/>
    </row>
    <row r="577">
      <c r="A577" s="21" t="inlineStr">
        <is>
          <t>WL-01572</t>
        </is>
      </c>
      <c r="B577" s="21" t="n">
        <v>572</v>
      </c>
      <c r="C577" s="21" t="inlineStr">
        <is>
          <t>Hill</t>
        </is>
      </c>
      <c r="D577" s="21" t="inlineStr">
        <is>
          <t>Vanessa</t>
        </is>
      </c>
      <c r="E577" s="21" t="inlineStr">
        <is>
          <t>INDIVIDUAL</t>
        </is>
      </c>
      <c r="F577" s="21" t="inlineStr"/>
      <c r="G577" s="28" t="n">
        <v>45043</v>
      </c>
      <c r="H577" s="21" t="inlineStr">
        <is>
          <t>SUSPENDED</t>
        </is>
      </c>
      <c r="I577" s="21" t="inlineStr">
        <is>
          <t>TIDE MOON</t>
        </is>
      </c>
      <c r="J577" s="21" t="inlineStr">
        <is>
          <t>POWER_STERNDRIVE</t>
        </is>
      </c>
      <c r="K577" s="21" t="n">
        <v>48.2</v>
      </c>
      <c r="L577" s="21" t="n">
        <v>16.9</v>
      </c>
      <c r="M577" s="21" t="inlineStr">
        <is>
          <t>ANY</t>
        </is>
      </c>
      <c r="N577" s="21" t="n">
        <v>36</v>
      </c>
      <c r="O577" s="21" t="inlineStr">
        <is>
          <t>(425) 555-3283</t>
        </is>
      </c>
      <c r="P577" s="21" t="inlineStr">
        <is>
          <t>vanessa_hill@outlook.example.com</t>
        </is>
      </c>
      <c r="Q577" s="21" t="inlineStr">
        <is>
          <t>Everett</t>
        </is>
      </c>
      <c r="R577" s="21" t="inlineStr">
        <is>
          <t>WA</t>
        </is>
      </c>
      <c r="S577" s="21" t="inlineStr">
        <is>
          <t>98201</t>
        </is>
      </c>
      <c r="T577" s="28" t="n">
        <v>45998</v>
      </c>
      <c r="U577" s="21" t="n">
        <v>2026</v>
      </c>
      <c r="V577" s="21" t="inlineStr"/>
    </row>
    <row r="578">
      <c r="A578" s="17" t="inlineStr">
        <is>
          <t>WL-01573</t>
        </is>
      </c>
      <c r="B578" s="17" t="n">
        <v>573</v>
      </c>
      <c r="C578" s="17" t="inlineStr">
        <is>
          <t>Jimenez</t>
        </is>
      </c>
      <c r="D578" s="17" t="inlineStr">
        <is>
          <t>Benjamin</t>
        </is>
      </c>
      <c r="E578" s="17" t="inlineStr">
        <is>
          <t>LLC</t>
        </is>
      </c>
      <c r="F578" s="17" t="inlineStr">
        <is>
          <t>Jimenez Ventures LLC</t>
        </is>
      </c>
      <c r="G578" s="27" t="n">
        <v>45043</v>
      </c>
      <c r="H578" s="17" t="inlineStr">
        <is>
          <t>ACTIVE_WAITLIST</t>
        </is>
      </c>
      <c r="I578" s="17" t="inlineStr">
        <is>
          <t>GRAY BAY</t>
        </is>
      </c>
      <c r="J578" s="17" t="inlineStr">
        <is>
          <t>SAIL_MULTI</t>
        </is>
      </c>
      <c r="K578" s="17" t="n">
        <v>22.7</v>
      </c>
      <c r="L578" s="17" t="n">
        <v>8</v>
      </c>
      <c r="M578" s="17" t="inlineStr">
        <is>
          <t>ANY</t>
        </is>
      </c>
      <c r="N578" s="17" t="n">
        <v>40</v>
      </c>
      <c r="O578" s="17" t="inlineStr">
        <is>
          <t>(541) 555-6833</t>
        </is>
      </c>
      <c r="P578" s="17" t="inlineStr">
        <is>
          <t>benjamin_jimenez@salishnet.net</t>
        </is>
      </c>
      <c r="Q578" s="17" t="inlineStr">
        <is>
          <t>Newport</t>
        </is>
      </c>
      <c r="R578" s="17" t="inlineStr">
        <is>
          <t>OR</t>
        </is>
      </c>
      <c r="S578" s="17" t="inlineStr">
        <is>
          <t>97365</t>
        </is>
      </c>
      <c r="T578" s="27" t="n">
        <v>46001</v>
      </c>
      <c r="U578" s="17" t="n">
        <v>2026</v>
      </c>
      <c r="V578" s="17" t="inlineStr"/>
    </row>
    <row r="579">
      <c r="A579" s="21" t="inlineStr">
        <is>
          <t>WL-01574</t>
        </is>
      </c>
      <c r="B579" s="21" t="n">
        <v>574</v>
      </c>
      <c r="C579" s="21" t="inlineStr">
        <is>
          <t>Castro</t>
        </is>
      </c>
      <c r="D579" s="21" t="inlineStr">
        <is>
          <t>James</t>
        </is>
      </c>
      <c r="E579" s="21" t="inlineStr">
        <is>
          <t>JOINT</t>
        </is>
      </c>
      <c r="F579" s="21" t="inlineStr"/>
      <c r="G579" s="28" t="n">
        <v>45045</v>
      </c>
      <c r="H579" s="21" t="inlineStr">
        <is>
          <t>ACTIVE_WAITLIST</t>
        </is>
      </c>
      <c r="I579" s="21" t="inlineStr">
        <is>
          <t>SABLE STAR</t>
        </is>
      </c>
      <c r="J579" s="21" t="inlineStr">
        <is>
          <t>ELECTRIC</t>
        </is>
      </c>
      <c r="K579" s="21" t="n">
        <v>34.6</v>
      </c>
      <c r="L579" s="21" t="n">
        <v>12.3</v>
      </c>
      <c r="M579" s="21" t="inlineStr">
        <is>
          <t>ANY</t>
        </is>
      </c>
      <c r="N579" s="21" t="n">
        <v>50</v>
      </c>
      <c r="O579" s="21" t="inlineStr">
        <is>
          <t>(360) 555-5874</t>
        </is>
      </c>
      <c r="P579" s="21" t="inlineStr">
        <is>
          <t>jamescastro@quillayute.org</t>
        </is>
      </c>
      <c r="Q579" s="21" t="inlineStr">
        <is>
          <t>Olympia</t>
        </is>
      </c>
      <c r="R579" s="21" t="inlineStr">
        <is>
          <t>WA</t>
        </is>
      </c>
      <c r="S579" s="21" t="inlineStr">
        <is>
          <t>98501</t>
        </is>
      </c>
      <c r="T579" s="28" t="n">
        <v>46010</v>
      </c>
      <c r="U579" s="21" t="n">
        <v>2026</v>
      </c>
      <c r="V579" s="21" t="inlineStr"/>
    </row>
    <row r="580">
      <c r="A580" s="17" t="inlineStr">
        <is>
          <t>WL-01575</t>
        </is>
      </c>
      <c r="B580" s="17" t="n">
        <v>575</v>
      </c>
      <c r="C580" s="17" t="inlineStr">
        <is>
          <t>Johnston</t>
        </is>
      </c>
      <c r="D580" s="17" t="inlineStr">
        <is>
          <t>Jennifer</t>
        </is>
      </c>
      <c r="E580" s="17" t="inlineStr">
        <is>
          <t>INDIVIDUAL</t>
        </is>
      </c>
      <c r="F580" s="17" t="inlineStr"/>
      <c r="G580" s="27" t="n">
        <v>45046</v>
      </c>
      <c r="H580" s="17" t="inlineStr">
        <is>
          <t>ACTIVE_WAITLIST</t>
        </is>
      </c>
      <c r="I580" s="17" t="inlineStr">
        <is>
          <t>KESTREL HARBOR</t>
        </is>
      </c>
      <c r="J580" s="17" t="inlineStr">
        <is>
          <t>SAIL_MONO</t>
        </is>
      </c>
      <c r="K580" s="17" t="n">
        <v>28.6</v>
      </c>
      <c r="L580" s="17" t="n">
        <v>9.699999999999999</v>
      </c>
      <c r="M580" s="17" t="inlineStr">
        <is>
          <t>Vessbank</t>
        </is>
      </c>
      <c r="N580" s="17" t="n">
        <v>45</v>
      </c>
      <c r="O580" s="17" t="inlineStr">
        <is>
          <t>(360) 555-1755</t>
        </is>
      </c>
      <c r="P580" s="17" t="inlineStr">
        <is>
          <t>jennifer_johnston@quillayute.org</t>
        </is>
      </c>
      <c r="Q580" s="17" t="inlineStr">
        <is>
          <t>Chaldale</t>
        </is>
      </c>
      <c r="R580" s="17" t="inlineStr">
        <is>
          <t>WA</t>
        </is>
      </c>
      <c r="S580" s="17" t="inlineStr">
        <is>
          <t>98554</t>
        </is>
      </c>
      <c r="T580" s="27" t="n">
        <v>46009</v>
      </c>
      <c r="U580" s="17" t="n">
        <v>2026</v>
      </c>
      <c r="V580" s="17" t="inlineStr"/>
    </row>
    <row r="581">
      <c r="A581" s="21" t="inlineStr">
        <is>
          <t>WL-01576</t>
        </is>
      </c>
      <c r="B581" s="21" t="n">
        <v>576</v>
      </c>
      <c r="C581" s="21" t="inlineStr">
        <is>
          <t>Guerra</t>
        </is>
      </c>
      <c r="D581" s="21" t="inlineStr">
        <is>
          <t>Virginia</t>
        </is>
      </c>
      <c r="E581" s="21" t="inlineStr">
        <is>
          <t>PARTNERSHIP</t>
        </is>
      </c>
      <c r="F581" s="21" t="inlineStr">
        <is>
          <t>Guerra Ventures LLC</t>
        </is>
      </c>
      <c r="G581" s="28" t="n">
        <v>45046</v>
      </c>
      <c r="H581" s="21" t="inlineStr">
        <is>
          <t>ACTIVE_WAITLIST</t>
        </is>
      </c>
      <c r="I581" s="21" t="inlineStr">
        <is>
          <t>SABLE LINE</t>
        </is>
      </c>
      <c r="J581" s="21" t="inlineStr">
        <is>
          <t>CRUISER</t>
        </is>
      </c>
      <c r="K581" s="21" t="n">
        <v>61.6</v>
      </c>
      <c r="L581" s="21" t="n">
        <v>18</v>
      </c>
      <c r="M581" s="21" t="inlineStr">
        <is>
          <t>Eastwey</t>
        </is>
      </c>
      <c r="N581" s="21" t="n">
        <v>36</v>
      </c>
      <c r="O581" s="21" t="inlineStr">
        <is>
          <t>(360) 555-1470</t>
        </is>
      </c>
      <c r="P581" s="21" t="inlineStr">
        <is>
          <t>virginia_guerra@salishnet.net</t>
        </is>
      </c>
      <c r="Q581" s="21" t="inlineStr">
        <is>
          <t>Chaldale</t>
        </is>
      </c>
      <c r="R581" s="21" t="inlineStr">
        <is>
          <t>WA</t>
        </is>
      </c>
      <c r="S581" s="21" t="inlineStr">
        <is>
          <t>98554</t>
        </is>
      </c>
      <c r="T581" s="28" t="n">
        <v>46005</v>
      </c>
      <c r="U581" s="21" t="n">
        <v>2026</v>
      </c>
      <c r="V581" s="21" t="inlineStr"/>
    </row>
    <row r="582">
      <c r="A582" s="17" t="inlineStr">
        <is>
          <t>WL-01577</t>
        </is>
      </c>
      <c r="B582" s="17" t="n">
        <v>577</v>
      </c>
      <c r="C582" s="17" t="inlineStr">
        <is>
          <t>Clay</t>
        </is>
      </c>
      <c r="D582" s="17" t="inlineStr">
        <is>
          <t>Sheri</t>
        </is>
      </c>
      <c r="E582" s="17" t="inlineStr">
        <is>
          <t>INDIVIDUAL</t>
        </is>
      </c>
      <c r="F582" s="17" t="inlineStr"/>
      <c r="G582" s="27" t="n">
        <v>45046</v>
      </c>
      <c r="H582" s="17" t="inlineStr">
        <is>
          <t>ACTIVE_WAITLIST</t>
        </is>
      </c>
      <c r="I582" s="17" t="inlineStr">
        <is>
          <t>WIDGEON BAY</t>
        </is>
      </c>
      <c r="J582" s="17" t="inlineStr">
        <is>
          <t>CRUISER</t>
        </is>
      </c>
      <c r="K582" s="17" t="n">
        <v>22.3</v>
      </c>
      <c r="L582" s="17" t="n">
        <v>6.9</v>
      </c>
      <c r="M582" s="17" t="inlineStr">
        <is>
          <t>ANY</t>
        </is>
      </c>
      <c r="N582" s="17" t="n">
        <v>24</v>
      </c>
      <c r="O582" s="17" t="inlineStr">
        <is>
          <t>(360) 555-0776</t>
        </is>
      </c>
      <c r="P582" s="17" t="inlineStr">
        <is>
          <t>sheri_clay@quillayute.org</t>
        </is>
      </c>
      <c r="Q582" s="17" t="inlineStr">
        <is>
          <t>Chaldale</t>
        </is>
      </c>
      <c r="R582" s="17" t="inlineStr">
        <is>
          <t>WA</t>
        </is>
      </c>
      <c r="S582" s="17" t="inlineStr">
        <is>
          <t>98554</t>
        </is>
      </c>
      <c r="T582" s="27" t="n">
        <v>46009</v>
      </c>
      <c r="U582" s="17" t="n">
        <v>2026</v>
      </c>
      <c r="V582" s="17" t="inlineStr"/>
    </row>
    <row r="583">
      <c r="A583" s="21" t="inlineStr">
        <is>
          <t>WL-01578</t>
        </is>
      </c>
      <c r="B583" s="21" t="n">
        <v>578</v>
      </c>
      <c r="C583" s="21" t="inlineStr">
        <is>
          <t>Green</t>
        </is>
      </c>
      <c r="D583" s="21" t="inlineStr">
        <is>
          <t>Ashley</t>
        </is>
      </c>
      <c r="E583" s="21" t="inlineStr">
        <is>
          <t>COMMERCIAL</t>
        </is>
      </c>
      <c r="F583" s="21" t="inlineStr">
        <is>
          <t>Green Ventures LLC</t>
        </is>
      </c>
      <c r="G583" s="28" t="n">
        <v>45047</v>
      </c>
      <c r="H583" s="21" t="inlineStr">
        <is>
          <t>ACTIVE_WAITLIST</t>
        </is>
      </c>
      <c r="I583" s="21" t="inlineStr">
        <is>
          <t>MURRE WAKE</t>
        </is>
      </c>
      <c r="J583" s="21" t="inlineStr">
        <is>
          <t>CRUISER</t>
        </is>
      </c>
      <c r="K583" s="21" t="n">
        <v>48.3</v>
      </c>
      <c r="L583" s="21" t="n">
        <v>14.7</v>
      </c>
      <c r="M583" s="21" t="inlineStr">
        <is>
          <t>COVERED_ONLY</t>
        </is>
      </c>
      <c r="N583" s="21" t="n">
        <v>45</v>
      </c>
      <c r="O583" s="21" t="inlineStr">
        <is>
          <t>(360) 555-6202</t>
        </is>
      </c>
      <c r="P583" s="21" t="inlineStr">
        <is>
          <t>ashley_green@gmail.example.com</t>
        </is>
      </c>
      <c r="Q583" s="21" t="inlineStr">
        <is>
          <t>Bellingham</t>
        </is>
      </c>
      <c r="R583" s="21" t="inlineStr">
        <is>
          <t>WA</t>
        </is>
      </c>
      <c r="S583" s="21" t="inlineStr">
        <is>
          <t>98225</t>
        </is>
      </c>
      <c r="T583" s="28" t="n">
        <v>45998</v>
      </c>
      <c r="U583" s="21" t="n">
        <v>2026</v>
      </c>
      <c r="V583" s="21" t="inlineStr"/>
    </row>
    <row r="584">
      <c r="A584" s="17" t="inlineStr">
        <is>
          <t>WL-01579</t>
        </is>
      </c>
      <c r="B584" s="17" t="n">
        <v>579</v>
      </c>
      <c r="C584" s="17" t="inlineStr">
        <is>
          <t>Allen</t>
        </is>
      </c>
      <c r="D584" s="17" t="inlineStr">
        <is>
          <t>Jessica</t>
        </is>
      </c>
      <c r="E584" s="17" t="inlineStr">
        <is>
          <t>INDIVIDUAL</t>
        </is>
      </c>
      <c r="F584" s="17" t="inlineStr"/>
      <c r="G584" s="27" t="n">
        <v>45047</v>
      </c>
      <c r="H584" s="17" t="inlineStr">
        <is>
          <t>ACTIVE_WAITLIST</t>
        </is>
      </c>
      <c r="I584" s="17" t="inlineStr">
        <is>
          <t>OTTER MIST</t>
        </is>
      </c>
      <c r="J584" s="17" t="inlineStr">
        <is>
          <t>TRAWLER</t>
        </is>
      </c>
      <c r="K584" s="17" t="n">
        <v>32.8</v>
      </c>
      <c r="L584" s="17" t="n">
        <v>10.5</v>
      </c>
      <c r="M584" s="17" t="inlineStr">
        <is>
          <t>Ledgport</t>
        </is>
      </c>
      <c r="N584" s="17" t="n">
        <v>24</v>
      </c>
      <c r="O584" s="17" t="inlineStr">
        <is>
          <t>(541) 555-2350</t>
        </is>
      </c>
      <c r="P584" s="17" t="inlineStr">
        <is>
          <t>jessica.allen@gmail.example.com</t>
        </is>
      </c>
      <c r="Q584" s="17" t="inlineStr">
        <is>
          <t>Coos Bay</t>
        </is>
      </c>
      <c r="R584" s="17" t="inlineStr">
        <is>
          <t>OR</t>
        </is>
      </c>
      <c r="S584" s="17" t="inlineStr">
        <is>
          <t>97420</t>
        </is>
      </c>
      <c r="T584" s="27" t="n">
        <v>46000</v>
      </c>
      <c r="U584" s="17" t="n">
        <v>2026</v>
      </c>
      <c r="V584" s="17" t="inlineStr"/>
    </row>
    <row r="585">
      <c r="A585" s="21" t="inlineStr">
        <is>
          <t>WL-01580</t>
        </is>
      </c>
      <c r="B585" s="21" t="n">
        <v>580</v>
      </c>
      <c r="C585" s="21" t="inlineStr">
        <is>
          <t>Parker</t>
        </is>
      </c>
      <c r="D585" s="21" t="inlineStr">
        <is>
          <t>Denise</t>
        </is>
      </c>
      <c r="E585" s="21" t="inlineStr">
        <is>
          <t>INDIVIDUAL</t>
        </is>
      </c>
      <c r="F585" s="21" t="inlineStr"/>
      <c r="G585" s="28" t="n">
        <v>45048</v>
      </c>
      <c r="H585" s="21" t="inlineStr">
        <is>
          <t>EXPIRED</t>
        </is>
      </c>
      <c r="I585" s="21" t="inlineStr">
        <is>
          <t>SANDERLING LIGHT</t>
        </is>
      </c>
      <c r="J585" s="21" t="inlineStr">
        <is>
          <t>COMMERCIAL_FISH</t>
        </is>
      </c>
      <c r="K585" s="21" t="n">
        <v>58.7</v>
      </c>
      <c r="L585" s="21" t="n">
        <v>20.2</v>
      </c>
      <c r="M585" s="21" t="inlineStr">
        <is>
          <t>ANY</t>
        </is>
      </c>
      <c r="N585" s="21" t="n">
        <v>50</v>
      </c>
      <c r="O585" s="21" t="inlineStr">
        <is>
          <t>(541) 555-9924</t>
        </is>
      </c>
      <c r="P585" s="21" t="inlineStr">
        <is>
          <t>denise_parker@gmail.example.com</t>
        </is>
      </c>
      <c r="Q585" s="21" t="inlineStr">
        <is>
          <t>Coos Bay</t>
        </is>
      </c>
      <c r="R585" s="21" t="inlineStr">
        <is>
          <t>OR</t>
        </is>
      </c>
      <c r="S585" s="21" t="inlineStr">
        <is>
          <t>97420</t>
        </is>
      </c>
      <c r="T585" s="21" t="inlineStr"/>
      <c r="U585" s="21" t="n">
        <v>2022</v>
      </c>
      <c r="V585" s="21" t="inlineStr"/>
    </row>
    <row r="586">
      <c r="A586" s="17" t="inlineStr">
        <is>
          <t>WL-01581</t>
        </is>
      </c>
      <c r="B586" s="17" t="n">
        <v>581</v>
      </c>
      <c r="C586" s="17" t="inlineStr">
        <is>
          <t>Wright</t>
        </is>
      </c>
      <c r="D586" s="17" t="inlineStr">
        <is>
          <t>George</t>
        </is>
      </c>
      <c r="E586" s="17" t="inlineStr">
        <is>
          <t>NONPROFIT</t>
        </is>
      </c>
      <c r="F586" s="17" t="inlineStr">
        <is>
          <t>Wright Ventures LLC</t>
        </is>
      </c>
      <c r="G586" s="27" t="n">
        <v>45048</v>
      </c>
      <c r="H586" s="17" t="inlineStr">
        <is>
          <t>ACTIVE_WAITLIST</t>
        </is>
      </c>
      <c r="I586" s="17" t="inlineStr">
        <is>
          <t>TIDE ROSE</t>
        </is>
      </c>
      <c r="J586" s="17" t="inlineStr">
        <is>
          <t>POWER_STERNDRIVE</t>
        </is>
      </c>
      <c r="K586" s="17" t="n">
        <v>57.1</v>
      </c>
      <c r="L586" s="17" t="n">
        <v>19.9</v>
      </c>
      <c r="M586" s="17" t="inlineStr">
        <is>
          <t>COVERED_ONLY</t>
        </is>
      </c>
      <c r="N586" s="17" t="n">
        <v>40</v>
      </c>
      <c r="O586" s="17" t="inlineStr">
        <is>
          <t>(541) 555-8660</t>
        </is>
      </c>
      <c r="P586" s="17" t="inlineStr">
        <is>
          <t>george_wright@pugetpost.com</t>
        </is>
      </c>
      <c r="Q586" s="17" t="inlineStr">
        <is>
          <t>Coos Bay</t>
        </is>
      </c>
      <c r="R586" s="17" t="inlineStr">
        <is>
          <t>OR</t>
        </is>
      </c>
      <c r="S586" s="17" t="inlineStr">
        <is>
          <t>97420</t>
        </is>
      </c>
      <c r="T586" s="27" t="n">
        <v>46007</v>
      </c>
      <c r="U586" s="17" t="n">
        <v>2026</v>
      </c>
      <c r="V586" s="17" t="inlineStr"/>
    </row>
    <row r="587">
      <c r="A587" s="21" t="inlineStr">
        <is>
          <t>WL-01582</t>
        </is>
      </c>
      <c r="B587" s="21" t="n">
        <v>582</v>
      </c>
      <c r="C587" s="21" t="inlineStr">
        <is>
          <t>Garcia</t>
        </is>
      </c>
      <c r="D587" s="21" t="inlineStr">
        <is>
          <t>Holly</t>
        </is>
      </c>
      <c r="E587" s="21" t="inlineStr">
        <is>
          <t>INDIVIDUAL</t>
        </is>
      </c>
      <c r="F587" s="21" t="inlineStr"/>
      <c r="G587" s="28" t="n">
        <v>45049</v>
      </c>
      <c r="H587" s="21" t="inlineStr">
        <is>
          <t>ACTIVE_WAITLIST</t>
        </is>
      </c>
      <c r="I587" s="21" t="inlineStr">
        <is>
          <t>SEAL HARBOR</t>
        </is>
      </c>
      <c r="J587" s="21" t="inlineStr">
        <is>
          <t>SAIL_MONO</t>
        </is>
      </c>
      <c r="K587" s="21" t="n">
        <v>31.8</v>
      </c>
      <c r="L587" s="21" t="n">
        <v>9.300000000000001</v>
      </c>
      <c r="M587" s="21" t="inlineStr">
        <is>
          <t>ANY</t>
        </is>
      </c>
      <c r="N587" s="21" t="n">
        <v>28</v>
      </c>
      <c r="O587" s="21" t="inlineStr">
        <is>
          <t>(425) 555-1901</t>
        </is>
      </c>
      <c r="P587" s="21" t="inlineStr">
        <is>
          <t>holly_garcia@gmail.example.com</t>
        </is>
      </c>
      <c r="Q587" s="21" t="inlineStr">
        <is>
          <t>Everett</t>
        </is>
      </c>
      <c r="R587" s="21" t="inlineStr">
        <is>
          <t>WA</t>
        </is>
      </c>
      <c r="S587" s="21" t="inlineStr">
        <is>
          <t>98201</t>
        </is>
      </c>
      <c r="T587" s="28" t="n">
        <v>46015</v>
      </c>
      <c r="U587" s="21" t="n">
        <v>2026</v>
      </c>
      <c r="V587" s="21" t="inlineStr"/>
    </row>
    <row r="588">
      <c r="A588" s="17" t="inlineStr">
        <is>
          <t>WL-01583</t>
        </is>
      </c>
      <c r="B588" s="17" t="n">
        <v>583</v>
      </c>
      <c r="C588" s="17" t="inlineStr">
        <is>
          <t>Choi</t>
        </is>
      </c>
      <c r="D588" s="17" t="inlineStr">
        <is>
          <t>Mitchell</t>
        </is>
      </c>
      <c r="E588" s="17" t="inlineStr">
        <is>
          <t>INDIVIDUAL</t>
        </is>
      </c>
      <c r="F588" s="17" t="inlineStr"/>
      <c r="G588" s="27" t="n">
        <v>45049</v>
      </c>
      <c r="H588" s="17" t="inlineStr">
        <is>
          <t>RETAINER</t>
        </is>
      </c>
      <c r="I588" s="17" t="inlineStr">
        <is>
          <t>OTTER REACH</t>
        </is>
      </c>
      <c r="J588" s="17" t="inlineStr">
        <is>
          <t>SAIL_MULTI</t>
        </is>
      </c>
      <c r="K588" s="17" t="n">
        <v>27.9</v>
      </c>
      <c r="L588" s="17" t="n">
        <v>8.199999999999999</v>
      </c>
      <c r="M588" s="17" t="inlineStr">
        <is>
          <t>Ledgport</t>
        </is>
      </c>
      <c r="N588" s="17" t="n">
        <v>24</v>
      </c>
      <c r="O588" s="17" t="inlineStr">
        <is>
          <t>(206) 555-3307</t>
        </is>
      </c>
      <c r="P588" s="17" t="inlineStr">
        <is>
          <t>mitchell.choi@gmail.example.com</t>
        </is>
      </c>
      <c r="Q588" s="17" t="inlineStr">
        <is>
          <t>Seattle</t>
        </is>
      </c>
      <c r="R588" s="17" t="inlineStr">
        <is>
          <t>WA</t>
        </is>
      </c>
      <c r="S588" s="17" t="inlineStr">
        <is>
          <t>98101</t>
        </is>
      </c>
      <c r="T588" s="27" t="n">
        <v>45993</v>
      </c>
      <c r="U588" s="17" t="n">
        <v>2026</v>
      </c>
      <c r="V588" s="17" t="inlineStr"/>
    </row>
    <row r="589">
      <c r="A589" s="21" t="inlineStr">
        <is>
          <t>WL-01584</t>
        </is>
      </c>
      <c r="B589" s="21" t="n">
        <v>584</v>
      </c>
      <c r="C589" s="21" t="inlineStr">
        <is>
          <t>Bennett</t>
        </is>
      </c>
      <c r="D589" s="21" t="inlineStr">
        <is>
          <t>Chad</t>
        </is>
      </c>
      <c r="E589" s="21" t="inlineStr">
        <is>
          <t>CORPORATION</t>
        </is>
      </c>
      <c r="F589" s="21" t="inlineStr">
        <is>
          <t>Bennett Charters Inc</t>
        </is>
      </c>
      <c r="G589" s="28" t="n">
        <v>45050</v>
      </c>
      <c r="H589" s="21" t="inlineStr">
        <is>
          <t>RETAINER</t>
        </is>
      </c>
      <c r="I589" s="21" t="inlineStr">
        <is>
          <t>FOUL HARBOR</t>
        </is>
      </c>
      <c r="J589" s="21" t="inlineStr">
        <is>
          <t>SAIL_MONO</t>
        </is>
      </c>
      <c r="K589" s="21" t="n">
        <v>29</v>
      </c>
      <c r="L589" s="21" t="n">
        <v>9.199999999999999</v>
      </c>
      <c r="M589" s="21" t="inlineStr">
        <is>
          <t>Vessbank</t>
        </is>
      </c>
      <c r="N589" s="21" t="n">
        <v>28</v>
      </c>
      <c r="O589" s="21" t="inlineStr">
        <is>
          <t>(360) 555-0448</t>
        </is>
      </c>
      <c r="P589" s="21" t="inlineStr">
        <is>
          <t>chadbennett@harbormail.net</t>
        </is>
      </c>
      <c r="Q589" s="21" t="inlineStr">
        <is>
          <t>Bremerton</t>
        </is>
      </c>
      <c r="R589" s="21" t="inlineStr">
        <is>
          <t>WA</t>
        </is>
      </c>
      <c r="S589" s="21" t="inlineStr">
        <is>
          <t>98337</t>
        </is>
      </c>
      <c r="T589" s="28" t="n">
        <v>46013</v>
      </c>
      <c r="U589" s="21" t="n">
        <v>2026</v>
      </c>
      <c r="V589" s="21" t="inlineStr"/>
    </row>
    <row r="590">
      <c r="A590" s="17" t="inlineStr">
        <is>
          <t>WL-01585</t>
        </is>
      </c>
      <c r="B590" s="17" t="n">
        <v>585</v>
      </c>
      <c r="C590" s="17" t="inlineStr">
        <is>
          <t>Alvarado</t>
        </is>
      </c>
      <c r="D590" s="17" t="inlineStr">
        <is>
          <t>Edwin</t>
        </is>
      </c>
      <c r="E590" s="17" t="inlineStr">
        <is>
          <t>COMMERCIAL</t>
        </is>
      </c>
      <c r="F590" s="17" t="inlineStr">
        <is>
          <t>Alvarado Holdings LLC</t>
        </is>
      </c>
      <c r="G590" s="27" t="n">
        <v>45050</v>
      </c>
      <c r="H590" s="17" t="inlineStr">
        <is>
          <t>ACTIVE_WAITLIST</t>
        </is>
      </c>
      <c r="I590" s="17" t="inlineStr">
        <is>
          <t>WIDGEON LINE</t>
        </is>
      </c>
      <c r="J590" s="17" t="inlineStr">
        <is>
          <t>SAIL_MONO</t>
        </is>
      </c>
      <c r="K590" s="17" t="n">
        <v>43.3</v>
      </c>
      <c r="L590" s="17" t="n">
        <v>13.6</v>
      </c>
      <c r="M590" s="17" t="inlineStr">
        <is>
          <t>Ledgport</t>
        </is>
      </c>
      <c r="N590" s="17" t="n">
        <v>28</v>
      </c>
      <c r="O590" s="17" t="inlineStr">
        <is>
          <t>(360) 555-9020</t>
        </is>
      </c>
      <c r="P590" s="17" t="inlineStr">
        <is>
          <t>edwinalvarado@quillayute.org</t>
        </is>
      </c>
      <c r="Q590" s="17" t="inlineStr">
        <is>
          <t>Bellingham</t>
        </is>
      </c>
      <c r="R590" s="17" t="inlineStr">
        <is>
          <t>WA</t>
        </is>
      </c>
      <c r="S590" s="17" t="inlineStr">
        <is>
          <t>98225</t>
        </is>
      </c>
      <c r="T590" s="27" t="n">
        <v>46004</v>
      </c>
      <c r="U590" s="17" t="n">
        <v>2026</v>
      </c>
      <c r="V590" s="17" t="inlineStr"/>
    </row>
    <row r="591">
      <c r="A591" s="21" t="inlineStr">
        <is>
          <t>WL-01586</t>
        </is>
      </c>
      <c r="B591" s="21" t="n">
        <v>586</v>
      </c>
      <c r="C591" s="21" t="inlineStr">
        <is>
          <t>Grant</t>
        </is>
      </c>
      <c r="D591" s="21" t="inlineStr">
        <is>
          <t>Calvin</t>
        </is>
      </c>
      <c r="E591" s="21" t="inlineStr">
        <is>
          <t>JOINT</t>
        </is>
      </c>
      <c r="F591" s="21" t="inlineStr"/>
      <c r="G591" s="28" t="n">
        <v>45050</v>
      </c>
      <c r="H591" s="21" t="inlineStr">
        <is>
          <t>ACTIVE_WAITLIST</t>
        </is>
      </c>
      <c r="I591" s="21" t="inlineStr">
        <is>
          <t>COHO SHORE</t>
        </is>
      </c>
      <c r="J591" s="21" t="inlineStr">
        <is>
          <t>CRUISER</t>
        </is>
      </c>
      <c r="K591" s="21" t="n">
        <v>47.4</v>
      </c>
      <c r="L591" s="21" t="n">
        <v>15</v>
      </c>
      <c r="M591" s="21" t="inlineStr">
        <is>
          <t>COVERED_ONLY</t>
        </is>
      </c>
      <c r="N591" s="21" t="n">
        <v>24</v>
      </c>
      <c r="O591" s="21" t="inlineStr">
        <is>
          <t>(541) 555-9315</t>
        </is>
      </c>
      <c r="P591" s="21" t="inlineStr">
        <is>
          <t>calvingrant@outlook.example.com</t>
        </is>
      </c>
      <c r="Q591" s="21" t="inlineStr">
        <is>
          <t>Coos Bay</t>
        </is>
      </c>
      <c r="R591" s="21" t="inlineStr">
        <is>
          <t>OR</t>
        </is>
      </c>
      <c r="S591" s="21" t="inlineStr">
        <is>
          <t>97420</t>
        </is>
      </c>
      <c r="T591" s="28" t="n">
        <v>46007</v>
      </c>
      <c r="U591" s="21" t="n">
        <v>2026</v>
      </c>
      <c r="V591" s="21" t="inlineStr"/>
    </row>
    <row r="592">
      <c r="A592" s="17" t="inlineStr">
        <is>
          <t>WL-01587</t>
        </is>
      </c>
      <c r="B592" s="17" t="n">
        <v>587</v>
      </c>
      <c r="C592" s="17" t="inlineStr">
        <is>
          <t>Guzman</t>
        </is>
      </c>
      <c r="D592" s="17" t="inlineStr">
        <is>
          <t>Patrick</t>
        </is>
      </c>
      <c r="E592" s="17" t="inlineStr">
        <is>
          <t>INDIVIDUAL</t>
        </is>
      </c>
      <c r="F592" s="17" t="inlineStr"/>
      <c r="G592" s="27" t="n">
        <v>45051</v>
      </c>
      <c r="H592" s="17" t="inlineStr">
        <is>
          <t>ACTIVE_WAITLIST</t>
        </is>
      </c>
      <c r="I592" s="17" t="inlineStr">
        <is>
          <t>SCOTER WAKE</t>
        </is>
      </c>
      <c r="J592" s="17" t="inlineStr">
        <is>
          <t>SPORTFISH</t>
        </is>
      </c>
      <c r="K592" s="17" t="n">
        <v>35.6</v>
      </c>
      <c r="L592" s="17" t="n">
        <v>12.7</v>
      </c>
      <c r="M592" s="17" t="inlineStr">
        <is>
          <t>Vessbank</t>
        </is>
      </c>
      <c r="N592" s="17" t="n">
        <v>36</v>
      </c>
      <c r="O592" s="17" t="inlineStr">
        <is>
          <t>(206) 555-0286</t>
        </is>
      </c>
      <c r="P592" s="17" t="inlineStr">
        <is>
          <t>patrickguzman@salishnet.net</t>
        </is>
      </c>
      <c r="Q592" s="17" t="inlineStr">
        <is>
          <t>Seattle</t>
        </is>
      </c>
      <c r="R592" s="17" t="inlineStr">
        <is>
          <t>WA</t>
        </is>
      </c>
      <c r="S592" s="17" t="inlineStr">
        <is>
          <t>98101</t>
        </is>
      </c>
      <c r="T592" s="27" t="n">
        <v>45997</v>
      </c>
      <c r="U592" s="17" t="n">
        <v>2026</v>
      </c>
      <c r="V592" s="17" t="inlineStr"/>
    </row>
    <row r="593">
      <c r="A593" s="21" t="inlineStr">
        <is>
          <t>WL-01588</t>
        </is>
      </c>
      <c r="B593" s="21" t="n">
        <v>588</v>
      </c>
      <c r="C593" s="21" t="inlineStr">
        <is>
          <t>Conner</t>
        </is>
      </c>
      <c r="D593" s="21" t="inlineStr">
        <is>
          <t>Garrett</t>
        </is>
      </c>
      <c r="E593" s="21" t="inlineStr">
        <is>
          <t>TRUST</t>
        </is>
      </c>
      <c r="F593" s="21" t="inlineStr">
        <is>
          <t>Conner Marine LLC</t>
        </is>
      </c>
      <c r="G593" s="28" t="n">
        <v>45054</v>
      </c>
      <c r="H593" s="21" t="inlineStr">
        <is>
          <t>ACTIVE_WAITLIST</t>
        </is>
      </c>
      <c r="I593" s="21" t="inlineStr">
        <is>
          <t>WIDGEON ROCK</t>
        </is>
      </c>
      <c r="J593" s="21" t="inlineStr">
        <is>
          <t>SAIL_MONO</t>
        </is>
      </c>
      <c r="K593" s="21" t="n">
        <v>56</v>
      </c>
      <c r="L593" s="21" t="n">
        <v>17.1</v>
      </c>
      <c r="M593" s="21" t="inlineStr">
        <is>
          <t>Ledgport</t>
        </is>
      </c>
      <c r="N593" s="21" t="n">
        <v>32</v>
      </c>
      <c r="O593" s="21" t="inlineStr">
        <is>
          <t>(360) 555-3142</t>
        </is>
      </c>
      <c r="P593" s="21" t="inlineStr">
        <is>
          <t>garrettconner@salishnet.net</t>
        </is>
      </c>
      <c r="Q593" s="21" t="inlineStr">
        <is>
          <t>Aberdeen</t>
        </is>
      </c>
      <c r="R593" s="21" t="inlineStr">
        <is>
          <t>WA</t>
        </is>
      </c>
      <c r="S593" s="21" t="inlineStr">
        <is>
          <t>98520</t>
        </is>
      </c>
      <c r="T593" s="28" t="n">
        <v>46008</v>
      </c>
      <c r="U593" s="21" t="n">
        <v>2026</v>
      </c>
      <c r="V593" s="21" t="inlineStr"/>
    </row>
    <row r="594">
      <c r="A594" s="17" t="inlineStr">
        <is>
          <t>WL-01589</t>
        </is>
      </c>
      <c r="B594" s="17" t="n">
        <v>589</v>
      </c>
      <c r="C594" s="17" t="inlineStr">
        <is>
          <t>Klein</t>
        </is>
      </c>
      <c r="D594" s="17" t="inlineStr">
        <is>
          <t>Caitlin</t>
        </is>
      </c>
      <c r="E594" s="17" t="inlineStr">
        <is>
          <t>INDIVIDUAL</t>
        </is>
      </c>
      <c r="F594" s="17" t="inlineStr"/>
      <c r="G594" s="27" t="n">
        <v>45054</v>
      </c>
      <c r="H594" s="17" t="inlineStr">
        <is>
          <t>ACTIVE_WAITLIST</t>
        </is>
      </c>
      <c r="I594" s="17" t="inlineStr">
        <is>
          <t>HALIBUT SOUND</t>
        </is>
      </c>
      <c r="J594" s="17" t="inlineStr">
        <is>
          <t>CRUISER</t>
        </is>
      </c>
      <c r="K594" s="17" t="n">
        <v>19.5</v>
      </c>
      <c r="L594" s="17" t="n">
        <v>7</v>
      </c>
      <c r="M594" s="17" t="inlineStr">
        <is>
          <t>ANY</t>
        </is>
      </c>
      <c r="N594" s="17" t="n">
        <v>45</v>
      </c>
      <c r="O594" s="17" t="inlineStr">
        <is>
          <t>(503) 555-6913</t>
        </is>
      </c>
      <c r="P594" s="17" t="inlineStr">
        <is>
          <t>caitlinklein@salishnet.net</t>
        </is>
      </c>
      <c r="Q594" s="17" t="inlineStr">
        <is>
          <t>Astoria</t>
        </is>
      </c>
      <c r="R594" s="17" t="inlineStr">
        <is>
          <t>OR</t>
        </is>
      </c>
      <c r="S594" s="17" t="inlineStr">
        <is>
          <t>97103</t>
        </is>
      </c>
      <c r="T594" s="27" t="n">
        <v>46009</v>
      </c>
      <c r="U594" s="17" t="n">
        <v>2026</v>
      </c>
      <c r="V594" s="17" t="inlineStr"/>
    </row>
    <row r="595">
      <c r="A595" s="21" t="inlineStr">
        <is>
          <t>WL-01590</t>
        </is>
      </c>
      <c r="B595" s="21" t="n">
        <v>590</v>
      </c>
      <c r="C595" s="21" t="inlineStr">
        <is>
          <t>Gutierrez</t>
        </is>
      </c>
      <c r="D595" s="21" t="inlineStr">
        <is>
          <t>Cynthia</t>
        </is>
      </c>
      <c r="E595" s="21" t="inlineStr">
        <is>
          <t>INDIVIDUAL</t>
        </is>
      </c>
      <c r="F595" s="21" t="inlineStr"/>
      <c r="G595" s="28" t="n">
        <v>45054</v>
      </c>
      <c r="H595" s="21" t="inlineStr">
        <is>
          <t>ACTIVE_WAITLIST</t>
        </is>
      </c>
      <c r="I595" s="21" t="inlineStr">
        <is>
          <t>CORMORANT SOUND</t>
        </is>
      </c>
      <c r="J595" s="21" t="inlineStr">
        <is>
          <t>CRUISER</t>
        </is>
      </c>
      <c r="K595" s="21" t="n">
        <v>29.2</v>
      </c>
      <c r="L595" s="21" t="n">
        <v>8.199999999999999</v>
      </c>
      <c r="M595" s="21" t="inlineStr">
        <is>
          <t>COVERED_ONLY</t>
        </is>
      </c>
      <c r="N595" s="21" t="n">
        <v>40</v>
      </c>
      <c r="O595" s="21" t="inlineStr">
        <is>
          <t>(206) 555-9590</t>
        </is>
      </c>
      <c r="P595" s="21" t="inlineStr">
        <is>
          <t>cynthiagutierrez@harbormail.net</t>
        </is>
      </c>
      <c r="Q595" s="21" t="inlineStr">
        <is>
          <t>Seattle</t>
        </is>
      </c>
      <c r="R595" s="21" t="inlineStr">
        <is>
          <t>WA</t>
        </is>
      </c>
      <c r="S595" s="21" t="inlineStr">
        <is>
          <t>98101</t>
        </is>
      </c>
      <c r="T595" s="28" t="n">
        <v>45998</v>
      </c>
      <c r="U595" s="21" t="n">
        <v>2026</v>
      </c>
      <c r="V595" s="21" t="inlineStr"/>
    </row>
    <row r="596">
      <c r="A596" s="17" t="inlineStr">
        <is>
          <t>WL-01591</t>
        </is>
      </c>
      <c r="B596" s="17" t="n">
        <v>591</v>
      </c>
      <c r="C596" s="17" t="inlineStr">
        <is>
          <t>Yang</t>
        </is>
      </c>
      <c r="D596" s="17" t="inlineStr">
        <is>
          <t>Chad</t>
        </is>
      </c>
      <c r="E596" s="17" t="inlineStr">
        <is>
          <t>COMMERCIAL</t>
        </is>
      </c>
      <c r="F596" s="17" t="inlineStr">
        <is>
          <t>Yang Holdings LLC</t>
        </is>
      </c>
      <c r="G596" s="27" t="n">
        <v>45057</v>
      </c>
      <c r="H596" s="17" t="inlineStr">
        <is>
          <t>ACTIVE_WAITLIST</t>
        </is>
      </c>
      <c r="I596" s="17" t="inlineStr">
        <is>
          <t>CORMORANT STAR</t>
        </is>
      </c>
      <c r="J596" s="17" t="inlineStr">
        <is>
          <t>SPORTFISH</t>
        </is>
      </c>
      <c r="K596" s="17" t="n">
        <v>56.4</v>
      </c>
      <c r="L596" s="17" t="n">
        <v>18.5</v>
      </c>
      <c r="M596" s="17" t="inlineStr">
        <is>
          <t>ANY</t>
        </is>
      </c>
      <c r="N596" s="17" t="n">
        <v>50</v>
      </c>
      <c r="O596" s="17" t="inlineStr">
        <is>
          <t>(206) 555-0115</t>
        </is>
      </c>
      <c r="P596" s="17" t="inlineStr">
        <is>
          <t>chadyang@harbormail.net</t>
        </is>
      </c>
      <c r="Q596" s="17" t="inlineStr">
        <is>
          <t>Seattle</t>
        </is>
      </c>
      <c r="R596" s="17" t="inlineStr">
        <is>
          <t>WA</t>
        </is>
      </c>
      <c r="S596" s="17" t="inlineStr">
        <is>
          <t>98101</t>
        </is>
      </c>
      <c r="T596" s="27" t="n">
        <v>45994</v>
      </c>
      <c r="U596" s="17" t="n">
        <v>2026</v>
      </c>
      <c r="V596" s="17" t="inlineStr"/>
    </row>
    <row r="597">
      <c r="A597" s="21" t="inlineStr">
        <is>
          <t>WL-01592</t>
        </is>
      </c>
      <c r="B597" s="21" t="n">
        <v>592</v>
      </c>
      <c r="C597" s="21" t="inlineStr">
        <is>
          <t>Robinson</t>
        </is>
      </c>
      <c r="D597" s="21" t="inlineStr">
        <is>
          <t>Michael</t>
        </is>
      </c>
      <c r="E597" s="21" t="inlineStr">
        <is>
          <t>INDIVIDUAL</t>
        </is>
      </c>
      <c r="F597" s="21" t="inlineStr"/>
      <c r="G597" s="28" t="n">
        <v>45057</v>
      </c>
      <c r="H597" s="21" t="inlineStr">
        <is>
          <t>ACTIVE_WAITLIST</t>
        </is>
      </c>
      <c r="I597" s="21" t="inlineStr">
        <is>
          <t>SALISH CREST</t>
        </is>
      </c>
      <c r="J597" s="21" t="inlineStr">
        <is>
          <t>SAIL_MONO</t>
        </is>
      </c>
      <c r="K597" s="21" t="n">
        <v>44.3</v>
      </c>
      <c r="L597" s="21" t="n">
        <v>14.2</v>
      </c>
      <c r="M597" s="21" t="inlineStr">
        <is>
          <t>ANY</t>
        </is>
      </c>
      <c r="N597" s="21" t="n">
        <v>40</v>
      </c>
      <c r="O597" s="21" t="inlineStr">
        <is>
          <t>(541) 555-4077</t>
        </is>
      </c>
      <c r="P597" s="21" t="inlineStr">
        <is>
          <t>michael_robinson@quillayute.org</t>
        </is>
      </c>
      <c r="Q597" s="21" t="inlineStr">
        <is>
          <t>Newport</t>
        </is>
      </c>
      <c r="R597" s="21" t="inlineStr">
        <is>
          <t>OR</t>
        </is>
      </c>
      <c r="S597" s="21" t="inlineStr">
        <is>
          <t>97365</t>
        </is>
      </c>
      <c r="T597" s="28" t="n">
        <v>46016</v>
      </c>
      <c r="U597" s="21" t="n">
        <v>2026</v>
      </c>
      <c r="V597" s="21" t="inlineStr"/>
    </row>
    <row r="598">
      <c r="A598" s="17" t="inlineStr">
        <is>
          <t>WL-01593</t>
        </is>
      </c>
      <c r="B598" s="17" t="n">
        <v>593</v>
      </c>
      <c r="C598" s="17" t="inlineStr">
        <is>
          <t>Clark</t>
        </is>
      </c>
      <c r="D598" s="17" t="inlineStr">
        <is>
          <t>Jeffrey</t>
        </is>
      </c>
      <c r="E598" s="17" t="inlineStr">
        <is>
          <t>JOINT</t>
        </is>
      </c>
      <c r="F598" s="17" t="inlineStr"/>
      <c r="G598" s="27" t="n">
        <v>45057</v>
      </c>
      <c r="H598" s="17" t="inlineStr">
        <is>
          <t>ACTIVE_WAITLIST</t>
        </is>
      </c>
      <c r="I598" s="17" t="inlineStr">
        <is>
          <t>PINTAIL SHORE</t>
        </is>
      </c>
      <c r="J598" s="17" t="inlineStr">
        <is>
          <t>CRUISER</t>
        </is>
      </c>
      <c r="K598" s="17" t="n">
        <v>50.5</v>
      </c>
      <c r="L598" s="17" t="n">
        <v>17.6</v>
      </c>
      <c r="M598" s="17" t="inlineStr">
        <is>
          <t>COVERED_ONLY</t>
        </is>
      </c>
      <c r="N598" s="17" t="n">
        <v>24</v>
      </c>
      <c r="O598" s="17" t="inlineStr">
        <is>
          <t>(360) 555-7211</t>
        </is>
      </c>
      <c r="P598" s="17" t="inlineStr">
        <is>
          <t>jeffrey_clark@gmail.example.com</t>
        </is>
      </c>
      <c r="Q598" s="17" t="inlineStr">
        <is>
          <t>Port Angeles</t>
        </is>
      </c>
      <c r="R598" s="17" t="inlineStr">
        <is>
          <t>WA</t>
        </is>
      </c>
      <c r="S598" s="17" t="inlineStr">
        <is>
          <t>98362</t>
        </is>
      </c>
      <c r="T598" s="27" t="n">
        <v>46002</v>
      </c>
      <c r="U598" s="17" t="n">
        <v>2026</v>
      </c>
      <c r="V598" s="17" t="inlineStr"/>
    </row>
    <row r="599">
      <c r="A599" s="21" t="inlineStr">
        <is>
          <t>WL-01594</t>
        </is>
      </c>
      <c r="B599" s="21" t="n">
        <v>594</v>
      </c>
      <c r="C599" s="21" t="inlineStr">
        <is>
          <t>Johnson</t>
        </is>
      </c>
      <c r="D599" s="21" t="inlineStr">
        <is>
          <t>Tracey</t>
        </is>
      </c>
      <c r="E599" s="21" t="inlineStr">
        <is>
          <t>INDIVIDUAL</t>
        </is>
      </c>
      <c r="F599" s="21" t="inlineStr"/>
      <c r="G599" s="28" t="n">
        <v>45058</v>
      </c>
      <c r="H599" s="21" t="inlineStr">
        <is>
          <t>ACTIVE_WAITLIST</t>
        </is>
      </c>
      <c r="I599" s="21" t="inlineStr">
        <is>
          <t>PETREL SONG</t>
        </is>
      </c>
      <c r="J599" s="21" t="inlineStr">
        <is>
          <t>CRUISER</t>
        </is>
      </c>
      <c r="K599" s="21" t="n">
        <v>47.4</v>
      </c>
      <c r="L599" s="21" t="n">
        <v>15</v>
      </c>
      <c r="M599" s="21" t="inlineStr">
        <is>
          <t>ANY</t>
        </is>
      </c>
      <c r="N599" s="21" t="n">
        <v>28</v>
      </c>
      <c r="O599" s="21" t="inlineStr">
        <is>
          <t>(206) 555-4563</t>
        </is>
      </c>
      <c r="P599" s="21" t="inlineStr">
        <is>
          <t>tracey.johnson@salishnet.net</t>
        </is>
      </c>
      <c r="Q599" s="21" t="inlineStr">
        <is>
          <t>Seattle</t>
        </is>
      </c>
      <c r="R599" s="21" t="inlineStr">
        <is>
          <t>WA</t>
        </is>
      </c>
      <c r="S599" s="21" t="inlineStr">
        <is>
          <t>98101</t>
        </is>
      </c>
      <c r="T599" s="28" t="n">
        <v>46011</v>
      </c>
      <c r="U599" s="21" t="n">
        <v>2026</v>
      </c>
      <c r="V599" s="21" t="inlineStr"/>
    </row>
    <row r="600">
      <c r="A600" s="17" t="inlineStr">
        <is>
          <t>WL-01595</t>
        </is>
      </c>
      <c r="B600" s="17" t="n">
        <v>595</v>
      </c>
      <c r="C600" s="17" t="inlineStr">
        <is>
          <t>Kemp</t>
        </is>
      </c>
      <c r="D600" s="17" t="inlineStr">
        <is>
          <t>Anthony</t>
        </is>
      </c>
      <c r="E600" s="17" t="inlineStr">
        <is>
          <t>TRUST</t>
        </is>
      </c>
      <c r="F600" s="17" t="inlineStr">
        <is>
          <t>Kemp Charters Inc</t>
        </is>
      </c>
      <c r="G600" s="27" t="n">
        <v>45059</v>
      </c>
      <c r="H600" s="17" t="inlineStr">
        <is>
          <t>ACTIVE_WAITLIST</t>
        </is>
      </c>
      <c r="I600" s="17" t="inlineStr">
        <is>
          <t>CORMORANT LINE</t>
        </is>
      </c>
      <c r="J600" s="17" t="inlineStr">
        <is>
          <t>SPORTFISH</t>
        </is>
      </c>
      <c r="K600" s="17" t="n">
        <v>34.4</v>
      </c>
      <c r="L600" s="17" t="n">
        <v>11.3</v>
      </c>
      <c r="M600" s="17" t="inlineStr">
        <is>
          <t>Vessbank</t>
        </is>
      </c>
      <c r="N600" s="17" t="n">
        <v>28</v>
      </c>
      <c r="O600" s="17" t="inlineStr">
        <is>
          <t>(253) 555-6865</t>
        </is>
      </c>
      <c r="P600" s="17" t="inlineStr">
        <is>
          <t>anthony_kemp@outlook.example.com</t>
        </is>
      </c>
      <c r="Q600" s="17" t="inlineStr">
        <is>
          <t>Tacoma</t>
        </is>
      </c>
      <c r="R600" s="17" t="inlineStr">
        <is>
          <t>WA</t>
        </is>
      </c>
      <c r="S600" s="17" t="inlineStr">
        <is>
          <t>98402</t>
        </is>
      </c>
      <c r="T600" s="27" t="n">
        <v>46002</v>
      </c>
      <c r="U600" s="17" t="n">
        <v>2026</v>
      </c>
      <c r="V600" s="17" t="inlineStr"/>
    </row>
    <row r="601">
      <c r="A601" s="21" t="inlineStr">
        <is>
          <t>WL-01596</t>
        </is>
      </c>
      <c r="B601" s="21" t="n">
        <v>596</v>
      </c>
      <c r="C601" s="21" t="inlineStr">
        <is>
          <t>Tate</t>
        </is>
      </c>
      <c r="D601" s="21" t="inlineStr">
        <is>
          <t>Shirley</t>
        </is>
      </c>
      <c r="E601" s="21" t="inlineStr">
        <is>
          <t>INDIVIDUAL</t>
        </is>
      </c>
      <c r="F601" s="21" t="inlineStr"/>
      <c r="G601" s="28" t="n">
        <v>45059</v>
      </c>
      <c r="H601" s="21" t="inlineStr">
        <is>
          <t>RETAINER</t>
        </is>
      </c>
      <c r="I601" s="21" t="inlineStr">
        <is>
          <t>WIDGEON WAKE</t>
        </is>
      </c>
      <c r="J601" s="21" t="inlineStr">
        <is>
          <t>SPORTFISH</t>
        </is>
      </c>
      <c r="K601" s="21" t="n">
        <v>34.2</v>
      </c>
      <c r="L601" s="21" t="n">
        <v>9.800000000000001</v>
      </c>
      <c r="M601" s="21" t="inlineStr">
        <is>
          <t>OPEN_ONLY</t>
        </is>
      </c>
      <c r="N601" s="21" t="n">
        <v>50</v>
      </c>
      <c r="O601" s="21" t="inlineStr">
        <is>
          <t>(503) 555-8511</t>
        </is>
      </c>
      <c r="P601" s="21" t="inlineStr">
        <is>
          <t>shirley.tate@salishnet.net</t>
        </is>
      </c>
      <c r="Q601" s="21" t="inlineStr">
        <is>
          <t>Astoria</t>
        </is>
      </c>
      <c r="R601" s="21" t="inlineStr">
        <is>
          <t>OR</t>
        </is>
      </c>
      <c r="S601" s="21" t="inlineStr">
        <is>
          <t>97103</t>
        </is>
      </c>
      <c r="T601" s="28" t="n">
        <v>46011</v>
      </c>
      <c r="U601" s="21" t="n">
        <v>2026</v>
      </c>
      <c r="V601" s="21" t="inlineStr"/>
    </row>
    <row r="602">
      <c r="A602" s="17" t="inlineStr">
        <is>
          <t>WL-01597</t>
        </is>
      </c>
      <c r="B602" s="17" t="n">
        <v>597</v>
      </c>
      <c r="C602" s="17" t="inlineStr">
        <is>
          <t>Ford</t>
        </is>
      </c>
      <c r="D602" s="17" t="inlineStr">
        <is>
          <t>Elizabeth</t>
        </is>
      </c>
      <c r="E602" s="17" t="inlineStr">
        <is>
          <t>NONPROFIT</t>
        </is>
      </c>
      <c r="F602" s="17" t="inlineStr">
        <is>
          <t>Ford Holdings LLC</t>
        </is>
      </c>
      <c r="G602" s="27" t="n">
        <v>45060</v>
      </c>
      <c r="H602" s="17" t="inlineStr">
        <is>
          <t>ACTIVE_WAITLIST</t>
        </is>
      </c>
      <c r="I602" s="17" t="inlineStr">
        <is>
          <t>POINT WEATHER</t>
        </is>
      </c>
      <c r="J602" s="17" t="inlineStr">
        <is>
          <t>SAIL_MONO</t>
        </is>
      </c>
      <c r="K602" s="17" t="n">
        <v>61.6</v>
      </c>
      <c r="L602" s="17" t="n">
        <v>20</v>
      </c>
      <c r="M602" s="17" t="inlineStr">
        <is>
          <t>Vessbank</t>
        </is>
      </c>
      <c r="N602" s="17" t="n">
        <v>40</v>
      </c>
      <c r="O602" s="17" t="inlineStr">
        <is>
          <t>(503) 555-0205</t>
        </is>
      </c>
      <c r="P602" s="17" t="inlineStr">
        <is>
          <t>elizabethford@outlook.example.com</t>
        </is>
      </c>
      <c r="Q602" s="17" t="inlineStr">
        <is>
          <t>Portland</t>
        </is>
      </c>
      <c r="R602" s="17" t="inlineStr">
        <is>
          <t>OR</t>
        </is>
      </c>
      <c r="S602" s="17" t="inlineStr">
        <is>
          <t>97201</t>
        </is>
      </c>
      <c r="T602" s="27" t="n">
        <v>46008</v>
      </c>
      <c r="U602" s="17" t="n">
        <v>2026</v>
      </c>
      <c r="V602" s="17" t="inlineStr"/>
    </row>
    <row r="603">
      <c r="A603" s="21" t="inlineStr">
        <is>
          <t>WL-01598</t>
        </is>
      </c>
      <c r="B603" s="21" t="n">
        <v>598</v>
      </c>
      <c r="C603" s="21" t="inlineStr">
        <is>
          <t>Wagner</t>
        </is>
      </c>
      <c r="D603" s="21" t="inlineStr">
        <is>
          <t>Danielle</t>
        </is>
      </c>
      <c r="E603" s="21" t="inlineStr">
        <is>
          <t>INDIVIDUAL</t>
        </is>
      </c>
      <c r="F603" s="21" t="inlineStr"/>
      <c r="G603" s="28" t="n">
        <v>45061</v>
      </c>
      <c r="H603" s="21" t="inlineStr">
        <is>
          <t>ACTIVE_WAITLIST</t>
        </is>
      </c>
      <c r="I603" s="21" t="inlineStr">
        <is>
          <t>COHO ROCK</t>
        </is>
      </c>
      <c r="J603" s="21" t="inlineStr">
        <is>
          <t>SAIL_MULTI</t>
        </is>
      </c>
      <c r="K603" s="21" t="n">
        <v>58.7</v>
      </c>
      <c r="L603" s="21" t="n">
        <v>20.1</v>
      </c>
      <c r="M603" s="21" t="inlineStr">
        <is>
          <t>ANY</t>
        </is>
      </c>
      <c r="N603" s="21" t="n">
        <v>32</v>
      </c>
      <c r="O603" s="21" t="inlineStr">
        <is>
          <t>(503) 555-6247</t>
        </is>
      </c>
      <c r="P603" s="21" t="inlineStr">
        <is>
          <t>danielle_wagner@outlook.example.com</t>
        </is>
      </c>
      <c r="Q603" s="21" t="inlineStr">
        <is>
          <t>Portland</t>
        </is>
      </c>
      <c r="R603" s="21" t="inlineStr">
        <is>
          <t>OR</t>
        </is>
      </c>
      <c r="S603" s="21" t="inlineStr">
        <is>
          <t>97201</t>
        </is>
      </c>
      <c r="T603" s="28" t="n">
        <v>46006</v>
      </c>
      <c r="U603" s="21" t="n">
        <v>2026</v>
      </c>
      <c r="V603" s="21" t="inlineStr"/>
    </row>
    <row r="604">
      <c r="A604" s="17" t="inlineStr">
        <is>
          <t>WL-01599</t>
        </is>
      </c>
      <c r="B604" s="17" t="n">
        <v>599</v>
      </c>
      <c r="C604" s="17" t="inlineStr">
        <is>
          <t>Davis</t>
        </is>
      </c>
      <c r="D604" s="17" t="inlineStr">
        <is>
          <t>Amy</t>
        </is>
      </c>
      <c r="E604" s="17" t="inlineStr">
        <is>
          <t>JOINT</t>
        </is>
      </c>
      <c r="F604" s="17" t="inlineStr"/>
      <c r="G604" s="27" t="n">
        <v>45061</v>
      </c>
      <c r="H604" s="17" t="inlineStr">
        <is>
          <t>EXPIRED</t>
        </is>
      </c>
      <c r="I604" s="17" t="inlineStr">
        <is>
          <t>COHO LINE</t>
        </is>
      </c>
      <c r="J604" s="17" t="inlineStr">
        <is>
          <t>CRUISER</t>
        </is>
      </c>
      <c r="K604" s="17" t="n">
        <v>25.2</v>
      </c>
      <c r="L604" s="17" t="n">
        <v>8.300000000000001</v>
      </c>
      <c r="M604" s="17" t="inlineStr">
        <is>
          <t>Salmonberry</t>
        </is>
      </c>
      <c r="N604" s="17" t="n">
        <v>45</v>
      </c>
      <c r="O604" s="17" t="inlineStr">
        <is>
          <t>(360) 555-7512</t>
        </is>
      </c>
      <c r="P604" s="17" t="inlineStr">
        <is>
          <t>amy_davis@harbormail.net</t>
        </is>
      </c>
      <c r="Q604" s="17" t="inlineStr">
        <is>
          <t>Chaldale</t>
        </is>
      </c>
      <c r="R604" s="17" t="inlineStr">
        <is>
          <t>WA</t>
        </is>
      </c>
      <c r="S604" s="17" t="inlineStr">
        <is>
          <t>98554</t>
        </is>
      </c>
      <c r="T604" s="17" t="inlineStr"/>
      <c r="U604" s="17" t="n">
        <v>2024</v>
      </c>
      <c r="V604" s="17" t="inlineStr"/>
    </row>
    <row r="605">
      <c r="A605" s="21" t="inlineStr">
        <is>
          <t>WL-01600</t>
        </is>
      </c>
      <c r="B605" s="21" t="n">
        <v>600</v>
      </c>
      <c r="C605" s="21" t="inlineStr">
        <is>
          <t>Solomon</t>
        </is>
      </c>
      <c r="D605" s="21" t="inlineStr">
        <is>
          <t>Kimberly</t>
        </is>
      </c>
      <c r="E605" s="21" t="inlineStr">
        <is>
          <t>TRUST</t>
        </is>
      </c>
      <c r="F605" s="21" t="inlineStr">
        <is>
          <t>Solomon Ventures LLC</t>
        </is>
      </c>
      <c r="G605" s="28" t="n">
        <v>45062</v>
      </c>
      <c r="H605" s="21" t="inlineStr">
        <is>
          <t>ACTIVE_WAITLIST</t>
        </is>
      </c>
      <c r="I605" s="21" t="inlineStr">
        <is>
          <t>WIDGEON STAR</t>
        </is>
      </c>
      <c r="J605" s="21" t="inlineStr">
        <is>
          <t>POWER_INBOARD</t>
        </is>
      </c>
      <c r="K605" s="21" t="n">
        <v>24.8</v>
      </c>
      <c r="L605" s="21" t="n">
        <v>8.699999999999999</v>
      </c>
      <c r="M605" s="21" t="inlineStr">
        <is>
          <t>COVERED_ONLY</t>
        </is>
      </c>
      <c r="N605" s="21" t="n">
        <v>50</v>
      </c>
      <c r="O605" s="21" t="inlineStr">
        <is>
          <t>(360) 555-4976</t>
        </is>
      </c>
      <c r="P605" s="21" t="inlineStr">
        <is>
          <t>kimberlysolomon@gmail.example.com</t>
        </is>
      </c>
      <c r="Q605" s="21" t="inlineStr">
        <is>
          <t>Port Angeles</t>
        </is>
      </c>
      <c r="R605" s="21" t="inlineStr">
        <is>
          <t>WA</t>
        </is>
      </c>
      <c r="S605" s="21" t="inlineStr">
        <is>
          <t>98362</t>
        </is>
      </c>
      <c r="T605" s="28" t="n">
        <v>45995</v>
      </c>
      <c r="U605" s="21" t="n">
        <v>2026</v>
      </c>
      <c r="V605" s="21" t="inlineStr"/>
    </row>
    <row r="606">
      <c r="A606" s="17" t="inlineStr">
        <is>
          <t>WL-01601</t>
        </is>
      </c>
      <c r="B606" s="17" t="n">
        <v>601</v>
      </c>
      <c r="C606" s="17" t="inlineStr">
        <is>
          <t>Smith</t>
        </is>
      </c>
      <c r="D606" s="17" t="inlineStr">
        <is>
          <t>Keith</t>
        </is>
      </c>
      <c r="E606" s="17" t="inlineStr">
        <is>
          <t>TRUST</t>
        </is>
      </c>
      <c r="F606" s="17" t="inlineStr">
        <is>
          <t>Smith Holdings LLC</t>
        </is>
      </c>
      <c r="G606" s="27" t="n">
        <v>45062</v>
      </c>
      <c r="H606" s="17" t="inlineStr">
        <is>
          <t>ACTIVE_WAITLIST</t>
        </is>
      </c>
      <c r="I606" s="17" t="inlineStr">
        <is>
          <t>COHO DANCER</t>
        </is>
      </c>
      <c r="J606" s="17" t="inlineStr">
        <is>
          <t>POWER_STERNDRIVE</t>
        </is>
      </c>
      <c r="K606" s="17" t="n">
        <v>34.2</v>
      </c>
      <c r="L606" s="17" t="n">
        <v>10</v>
      </c>
      <c r="M606" s="17" t="inlineStr">
        <is>
          <t>Ledgport</t>
        </is>
      </c>
      <c r="N606" s="17" t="n">
        <v>45</v>
      </c>
      <c r="O606" s="17" t="inlineStr">
        <is>
          <t>(360) 555-2013</t>
        </is>
      </c>
      <c r="P606" s="17" t="inlineStr">
        <is>
          <t>keith.smith@outlook.example.com</t>
        </is>
      </c>
      <c r="Q606" s="17" t="inlineStr">
        <is>
          <t>Olympia</t>
        </is>
      </c>
      <c r="R606" s="17" t="inlineStr">
        <is>
          <t>WA</t>
        </is>
      </c>
      <c r="S606" s="17" t="inlineStr">
        <is>
          <t>98501</t>
        </is>
      </c>
      <c r="T606" s="27" t="n">
        <v>46003</v>
      </c>
      <c r="U606" s="17" t="n">
        <v>2026</v>
      </c>
      <c r="V606" s="17" t="inlineStr"/>
    </row>
    <row r="607">
      <c r="A607" s="21" t="inlineStr">
        <is>
          <t>WL-01602</t>
        </is>
      </c>
      <c r="B607" s="21" t="n">
        <v>602</v>
      </c>
      <c r="C607" s="21" t="inlineStr">
        <is>
          <t>Martinez</t>
        </is>
      </c>
      <c r="D607" s="21" t="inlineStr">
        <is>
          <t>Micheal</t>
        </is>
      </c>
      <c r="E607" s="21" t="inlineStr">
        <is>
          <t>TRUST</t>
        </is>
      </c>
      <c r="F607" s="21" t="inlineStr">
        <is>
          <t>Martinez Ventures LLC</t>
        </is>
      </c>
      <c r="G607" s="28" t="n">
        <v>45064</v>
      </c>
      <c r="H607" s="21" t="inlineStr">
        <is>
          <t>ACTIVE_WAITLIST</t>
        </is>
      </c>
      <c r="I607" s="21" t="inlineStr">
        <is>
          <t>SCOTER MOON</t>
        </is>
      </c>
      <c r="J607" s="21" t="inlineStr">
        <is>
          <t>SPORTFISH</t>
        </is>
      </c>
      <c r="K607" s="21" t="n">
        <v>37.3</v>
      </c>
      <c r="L607" s="21" t="n">
        <v>10.9</v>
      </c>
      <c r="M607" s="21" t="inlineStr">
        <is>
          <t>ANY</t>
        </is>
      </c>
      <c r="N607" s="21" t="n">
        <v>28</v>
      </c>
      <c r="O607" s="21" t="inlineStr">
        <is>
          <t>(503) 555-6527</t>
        </is>
      </c>
      <c r="P607" s="21" t="inlineStr">
        <is>
          <t>michealmartinez@harbormail.net</t>
        </is>
      </c>
      <c r="Q607" s="21" t="inlineStr">
        <is>
          <t>Astoria</t>
        </is>
      </c>
      <c r="R607" s="21" t="inlineStr">
        <is>
          <t>OR</t>
        </is>
      </c>
      <c r="S607" s="21" t="inlineStr">
        <is>
          <t>97103</t>
        </is>
      </c>
      <c r="T607" s="28" t="n">
        <v>46008</v>
      </c>
      <c r="U607" s="21" t="n">
        <v>2026</v>
      </c>
      <c r="V607" s="21" t="inlineStr"/>
    </row>
    <row r="608">
      <c r="A608" s="17" t="inlineStr">
        <is>
          <t>WL-01603</t>
        </is>
      </c>
      <c r="B608" s="17" t="n">
        <v>603</v>
      </c>
      <c r="C608" s="17" t="inlineStr">
        <is>
          <t>Smith</t>
        </is>
      </c>
      <c r="D608" s="17" t="inlineStr">
        <is>
          <t>Lauren</t>
        </is>
      </c>
      <c r="E608" s="17" t="inlineStr">
        <is>
          <t>INDIVIDUAL</t>
        </is>
      </c>
      <c r="F608" s="17" t="inlineStr"/>
      <c r="G608" s="27" t="n">
        <v>45065</v>
      </c>
      <c r="H608" s="17" t="inlineStr">
        <is>
          <t>EXPIRED</t>
        </is>
      </c>
      <c r="I608" s="17" t="inlineStr">
        <is>
          <t>ANCHOR WAKE</t>
        </is>
      </c>
      <c r="J608" s="17" t="inlineStr">
        <is>
          <t>SAIL_MULTI</t>
        </is>
      </c>
      <c r="K608" s="17" t="n">
        <v>57.6</v>
      </c>
      <c r="L608" s="17" t="n">
        <v>17.1</v>
      </c>
      <c r="M608" s="17" t="inlineStr">
        <is>
          <t>ANY</t>
        </is>
      </c>
      <c r="N608" s="17" t="n">
        <v>28</v>
      </c>
      <c r="O608" s="17" t="inlineStr">
        <is>
          <t>(206) 555-3437</t>
        </is>
      </c>
      <c r="P608" s="17" t="inlineStr">
        <is>
          <t>laurensmith@quillayute.org</t>
        </is>
      </c>
      <c r="Q608" s="17" t="inlineStr">
        <is>
          <t>Seattle</t>
        </is>
      </c>
      <c r="R608" s="17" t="inlineStr">
        <is>
          <t>WA</t>
        </is>
      </c>
      <c r="S608" s="17" t="inlineStr">
        <is>
          <t>98101</t>
        </is>
      </c>
      <c r="T608" s="17" t="inlineStr"/>
      <c r="U608" s="17" t="n">
        <v>2023</v>
      </c>
      <c r="V608" s="17" t="inlineStr"/>
    </row>
    <row r="609">
      <c r="A609" s="21" t="inlineStr">
        <is>
          <t>WL-01604</t>
        </is>
      </c>
      <c r="B609" s="21" t="n">
        <v>604</v>
      </c>
      <c r="C609" s="21" t="inlineStr">
        <is>
          <t>Barnes</t>
        </is>
      </c>
      <c r="D609" s="21" t="inlineStr">
        <is>
          <t>Patrick</t>
        </is>
      </c>
      <c r="E609" s="21" t="inlineStr">
        <is>
          <t>JOINT</t>
        </is>
      </c>
      <c r="F609" s="21" t="inlineStr"/>
      <c r="G609" s="28" t="n">
        <v>45065</v>
      </c>
      <c r="H609" s="21" t="inlineStr">
        <is>
          <t>ACTIVE_WAITLIST</t>
        </is>
      </c>
      <c r="I609" s="21" t="inlineStr">
        <is>
          <t>SCOTER LINE</t>
        </is>
      </c>
      <c r="J609" s="21" t="inlineStr">
        <is>
          <t>SPORTFISH</t>
        </is>
      </c>
      <c r="K609" s="21" t="n">
        <v>60.6</v>
      </c>
      <c r="L609" s="21" t="n">
        <v>18.7</v>
      </c>
      <c r="M609" s="21" t="inlineStr">
        <is>
          <t>OPEN_ONLY</t>
        </is>
      </c>
      <c r="N609" s="21" t="n">
        <v>32</v>
      </c>
      <c r="O609" s="21" t="inlineStr">
        <is>
          <t>(541) 555-1770</t>
        </is>
      </c>
      <c r="P609" s="21" t="inlineStr">
        <is>
          <t>patrickbarnes@harbormail.net</t>
        </is>
      </c>
      <c r="Q609" s="21" t="inlineStr">
        <is>
          <t>Coos Bay</t>
        </is>
      </c>
      <c r="R609" s="21" t="inlineStr">
        <is>
          <t>OR</t>
        </is>
      </c>
      <c r="S609" s="21" t="inlineStr">
        <is>
          <t>97420</t>
        </is>
      </c>
      <c r="T609" s="28" t="n">
        <v>46013</v>
      </c>
      <c r="U609" s="21" t="n">
        <v>2026</v>
      </c>
      <c r="V609" s="21" t="inlineStr"/>
    </row>
    <row r="610">
      <c r="A610" s="17" t="inlineStr">
        <is>
          <t>WL-01605</t>
        </is>
      </c>
      <c r="B610" s="17" t="n">
        <v>605</v>
      </c>
      <c r="C610" s="17" t="inlineStr">
        <is>
          <t>Curtis</t>
        </is>
      </c>
      <c r="D610" s="17" t="inlineStr">
        <is>
          <t>Michael</t>
        </is>
      </c>
      <c r="E610" s="17" t="inlineStr">
        <is>
          <t>INDIVIDUAL</t>
        </is>
      </c>
      <c r="F610" s="17" t="inlineStr"/>
      <c r="G610" s="27" t="n">
        <v>45066</v>
      </c>
      <c r="H610" s="17" t="inlineStr">
        <is>
          <t>ACTIVE_WAITLIST</t>
        </is>
      </c>
      <c r="I610" s="17" t="inlineStr">
        <is>
          <t>GRAY WAKE</t>
        </is>
      </c>
      <c r="J610" s="17" t="inlineStr">
        <is>
          <t>POWER_STERNDRIVE</t>
        </is>
      </c>
      <c r="K610" s="17" t="n">
        <v>32.6</v>
      </c>
      <c r="L610" s="17" t="n">
        <v>11</v>
      </c>
      <c r="M610" s="17" t="inlineStr">
        <is>
          <t>COVERED_ONLY</t>
        </is>
      </c>
      <c r="N610" s="17" t="n">
        <v>32</v>
      </c>
      <c r="O610" s="17" t="inlineStr">
        <is>
          <t>(360) 555-0512</t>
        </is>
      </c>
      <c r="P610" s="17" t="inlineStr">
        <is>
          <t>michael.curtis@harbormail.net</t>
        </is>
      </c>
      <c r="Q610" s="17" t="inlineStr">
        <is>
          <t>Chaldale</t>
        </is>
      </c>
      <c r="R610" s="17" t="inlineStr">
        <is>
          <t>WA</t>
        </is>
      </c>
      <c r="S610" s="17" t="inlineStr">
        <is>
          <t>98554</t>
        </is>
      </c>
      <c r="T610" s="27" t="n">
        <v>46009</v>
      </c>
      <c r="U610" s="17" t="n">
        <v>2026</v>
      </c>
      <c r="V610" s="17" t="inlineStr"/>
    </row>
    <row r="611">
      <c r="A611" s="21" t="inlineStr">
        <is>
          <t>WL-01606</t>
        </is>
      </c>
      <c r="B611" s="21" t="n">
        <v>606</v>
      </c>
      <c r="C611" s="21" t="inlineStr">
        <is>
          <t>English</t>
        </is>
      </c>
      <c r="D611" s="21" t="inlineStr">
        <is>
          <t>Joel</t>
        </is>
      </c>
      <c r="E611" s="21" t="inlineStr">
        <is>
          <t>NONPROFIT</t>
        </is>
      </c>
      <c r="F611" s="21" t="inlineStr">
        <is>
          <t>English Marine LLC</t>
        </is>
      </c>
      <c r="G611" s="28" t="n">
        <v>45066</v>
      </c>
      <c r="H611" s="21" t="inlineStr">
        <is>
          <t>ACTIVE_WAITLIST</t>
        </is>
      </c>
      <c r="I611" s="21" t="inlineStr">
        <is>
          <t>COHO GLIDE</t>
        </is>
      </c>
      <c r="J611" s="21" t="inlineStr">
        <is>
          <t>SAIL_MONO</t>
        </is>
      </c>
      <c r="K611" s="21" t="n">
        <v>23.9</v>
      </c>
      <c r="L611" s="21" t="n">
        <v>7.4</v>
      </c>
      <c r="M611" s="21" t="inlineStr">
        <is>
          <t>OPEN_ONLY</t>
        </is>
      </c>
      <c r="N611" s="21" t="n">
        <v>45</v>
      </c>
      <c r="O611" s="21" t="inlineStr">
        <is>
          <t>(206) 555-8349</t>
        </is>
      </c>
      <c r="P611" s="21" t="inlineStr">
        <is>
          <t>joel_english@outlook.example.com</t>
        </is>
      </c>
      <c r="Q611" s="21" t="inlineStr">
        <is>
          <t>Seattle</t>
        </is>
      </c>
      <c r="R611" s="21" t="inlineStr">
        <is>
          <t>WA</t>
        </is>
      </c>
      <c r="S611" s="21" t="inlineStr">
        <is>
          <t>98101</t>
        </is>
      </c>
      <c r="T611" s="28" t="n">
        <v>46016</v>
      </c>
      <c r="U611" s="21" t="n">
        <v>2026</v>
      </c>
      <c r="V611" s="21" t="inlineStr"/>
    </row>
    <row r="612">
      <c r="A612" s="17" t="inlineStr">
        <is>
          <t>WL-01607</t>
        </is>
      </c>
      <c r="B612" s="17" t="n">
        <v>607</v>
      </c>
      <c r="C612" s="17" t="inlineStr">
        <is>
          <t>Williams</t>
        </is>
      </c>
      <c r="D612" s="17" t="inlineStr">
        <is>
          <t>John</t>
        </is>
      </c>
      <c r="E612" s="17" t="inlineStr">
        <is>
          <t>JOINT</t>
        </is>
      </c>
      <c r="F612" s="17" t="inlineStr"/>
      <c r="G612" s="27" t="n">
        <v>45066</v>
      </c>
      <c r="H612" s="17" t="inlineStr">
        <is>
          <t>ACTIVE_WAITLIST</t>
        </is>
      </c>
      <c r="I612" s="17" t="inlineStr">
        <is>
          <t>BRANT WIND</t>
        </is>
      </c>
      <c r="J612" s="17" t="inlineStr">
        <is>
          <t>POWER_INBOARD</t>
        </is>
      </c>
      <c r="K612" s="17" t="n">
        <v>52.3</v>
      </c>
      <c r="L612" s="17" t="n">
        <v>15.1</v>
      </c>
      <c r="M612" s="17" t="inlineStr">
        <is>
          <t>OPEN_ONLY</t>
        </is>
      </c>
      <c r="N612" s="17" t="n">
        <v>36</v>
      </c>
      <c r="O612" s="17" t="inlineStr">
        <is>
          <t>(360) 555-2333</t>
        </is>
      </c>
      <c r="P612" s="17" t="inlineStr">
        <is>
          <t>john_williams@salishnet.net</t>
        </is>
      </c>
      <c r="Q612" s="17" t="inlineStr">
        <is>
          <t>Olympia</t>
        </is>
      </c>
      <c r="R612" s="17" t="inlineStr">
        <is>
          <t>WA</t>
        </is>
      </c>
      <c r="S612" s="17" t="inlineStr">
        <is>
          <t>98501</t>
        </is>
      </c>
      <c r="T612" s="27" t="n">
        <v>45996</v>
      </c>
      <c r="U612" s="17" t="n">
        <v>2026</v>
      </c>
      <c r="V612" s="17" t="inlineStr"/>
    </row>
    <row r="613">
      <c r="A613" s="21" t="inlineStr">
        <is>
          <t>WL-01608</t>
        </is>
      </c>
      <c r="B613" s="21" t="n">
        <v>608</v>
      </c>
      <c r="C613" s="21" t="inlineStr">
        <is>
          <t>Wright</t>
        </is>
      </c>
      <c r="D613" s="21" t="inlineStr">
        <is>
          <t>Madeline</t>
        </is>
      </c>
      <c r="E613" s="21" t="inlineStr">
        <is>
          <t>INDIVIDUAL</t>
        </is>
      </c>
      <c r="F613" s="21" t="inlineStr"/>
      <c r="G613" s="28" t="n">
        <v>45067</v>
      </c>
      <c r="H613" s="21" t="inlineStr">
        <is>
          <t>ACTIVE_WAITLIST</t>
        </is>
      </c>
      <c r="I613" s="21" t="inlineStr">
        <is>
          <t>TIDE LINE</t>
        </is>
      </c>
      <c r="J613" s="21" t="inlineStr">
        <is>
          <t>HOUSEBOAT</t>
        </is>
      </c>
      <c r="K613" s="21" t="n">
        <v>37.4</v>
      </c>
      <c r="L613" s="21" t="n">
        <v>12.5</v>
      </c>
      <c r="M613" s="21" t="inlineStr">
        <is>
          <t>OPEN_ONLY</t>
        </is>
      </c>
      <c r="N613" s="21" t="n">
        <v>24</v>
      </c>
      <c r="O613" s="21" t="inlineStr">
        <is>
          <t>(360) 555-0176</t>
        </is>
      </c>
      <c r="P613" s="21" t="inlineStr">
        <is>
          <t>madelinewright@quillayute.org</t>
        </is>
      </c>
      <c r="Q613" s="21" t="inlineStr">
        <is>
          <t>Bellingham</t>
        </is>
      </c>
      <c r="R613" s="21" t="inlineStr">
        <is>
          <t>WA</t>
        </is>
      </c>
      <c r="S613" s="21" t="inlineStr">
        <is>
          <t>98225</t>
        </is>
      </c>
      <c r="T613" s="28" t="n">
        <v>46019</v>
      </c>
      <c r="U613" s="21" t="n">
        <v>2026</v>
      </c>
      <c r="V613" s="21" t="inlineStr"/>
    </row>
    <row r="614">
      <c r="A614" s="17" t="inlineStr">
        <is>
          <t>WL-01609</t>
        </is>
      </c>
      <c r="B614" s="17" t="n">
        <v>609</v>
      </c>
      <c r="C614" s="17" t="inlineStr">
        <is>
          <t>Singh</t>
        </is>
      </c>
      <c r="D614" s="17" t="inlineStr">
        <is>
          <t>Michael</t>
        </is>
      </c>
      <c r="E614" s="17" t="inlineStr">
        <is>
          <t>NONPROFIT</t>
        </is>
      </c>
      <c r="F614" s="17" t="inlineStr">
        <is>
          <t>Singh Charters Inc</t>
        </is>
      </c>
      <c r="G614" s="27" t="n">
        <v>45068</v>
      </c>
      <c r="H614" s="17" t="inlineStr">
        <is>
          <t>ACTIVE_WAITLIST</t>
        </is>
      </c>
      <c r="I614" s="17" t="inlineStr">
        <is>
          <t>ANCHOR LIGHT</t>
        </is>
      </c>
      <c r="J614" s="17" t="inlineStr">
        <is>
          <t>SAIL_MONO</t>
        </is>
      </c>
      <c r="K614" s="17" t="n">
        <v>21.9</v>
      </c>
      <c r="L614" s="17" t="n">
        <v>6.7</v>
      </c>
      <c r="M614" s="17" t="inlineStr">
        <is>
          <t>COVERED_ONLY</t>
        </is>
      </c>
      <c r="N614" s="17" t="n">
        <v>32</v>
      </c>
      <c r="O614" s="17" t="inlineStr">
        <is>
          <t>(206) 555-5895</t>
        </is>
      </c>
      <c r="P614" s="17" t="inlineStr">
        <is>
          <t>michael.singh@quillayute.org</t>
        </is>
      </c>
      <c r="Q614" s="17" t="inlineStr">
        <is>
          <t>Seattle</t>
        </is>
      </c>
      <c r="R614" s="17" t="inlineStr">
        <is>
          <t>WA</t>
        </is>
      </c>
      <c r="S614" s="17" t="inlineStr">
        <is>
          <t>98101</t>
        </is>
      </c>
      <c r="T614" s="27" t="n">
        <v>46003</v>
      </c>
      <c r="U614" s="17" t="n">
        <v>2026</v>
      </c>
      <c r="V614" s="17" t="inlineStr"/>
    </row>
    <row r="615">
      <c r="A615" s="21" t="inlineStr">
        <is>
          <t>WL-01610</t>
        </is>
      </c>
      <c r="B615" s="21" t="n">
        <v>610</v>
      </c>
      <c r="C615" s="21" t="inlineStr">
        <is>
          <t>Johnson</t>
        </is>
      </c>
      <c r="D615" s="21" t="inlineStr">
        <is>
          <t>Anthony</t>
        </is>
      </c>
      <c r="E615" s="21" t="inlineStr">
        <is>
          <t>INDIVIDUAL</t>
        </is>
      </c>
      <c r="F615" s="21" t="inlineStr"/>
      <c r="G615" s="28" t="n">
        <v>45068</v>
      </c>
      <c r="H615" s="21" t="inlineStr">
        <is>
          <t>ACTIVE_WAITLIST</t>
        </is>
      </c>
      <c r="I615" s="21" t="inlineStr">
        <is>
          <t>DRIFT SOUND</t>
        </is>
      </c>
      <c r="J615" s="21" t="inlineStr">
        <is>
          <t>SAIL_MONO</t>
        </is>
      </c>
      <c r="K615" s="21" t="n">
        <v>26.4</v>
      </c>
      <c r="L615" s="21" t="n">
        <v>8.199999999999999</v>
      </c>
      <c r="M615" s="21" t="inlineStr">
        <is>
          <t>ANY</t>
        </is>
      </c>
      <c r="N615" s="21" t="n">
        <v>32</v>
      </c>
      <c r="O615" s="21" t="inlineStr">
        <is>
          <t>(503) 555-3666</t>
        </is>
      </c>
      <c r="P615" s="21" t="inlineStr">
        <is>
          <t>anthonyjohnson@pugetpost.com</t>
        </is>
      </c>
      <c r="Q615" s="21" t="inlineStr">
        <is>
          <t>Portland</t>
        </is>
      </c>
      <c r="R615" s="21" t="inlineStr">
        <is>
          <t>OR</t>
        </is>
      </c>
      <c r="S615" s="21" t="inlineStr">
        <is>
          <t>97201</t>
        </is>
      </c>
      <c r="T615" s="28" t="n">
        <v>46015</v>
      </c>
      <c r="U615" s="21" t="n">
        <v>2026</v>
      </c>
      <c r="V615" s="21" t="inlineStr"/>
    </row>
    <row r="616">
      <c r="A616" s="17" t="inlineStr">
        <is>
          <t>WL-01611</t>
        </is>
      </c>
      <c r="B616" s="17" t="n">
        <v>611</v>
      </c>
      <c r="C616" s="17" t="inlineStr">
        <is>
          <t>Diaz</t>
        </is>
      </c>
      <c r="D616" s="17" t="inlineStr">
        <is>
          <t>Joshua</t>
        </is>
      </c>
      <c r="E616" s="17" t="inlineStr">
        <is>
          <t>COMMERCIAL</t>
        </is>
      </c>
      <c r="F616" s="17" t="inlineStr">
        <is>
          <t>Diaz Ventures LLC</t>
        </is>
      </c>
      <c r="G616" s="27" t="n">
        <v>45069</v>
      </c>
      <c r="H616" s="17" t="inlineStr">
        <is>
          <t>ACTIVE_WAITLIST</t>
        </is>
      </c>
      <c r="I616" s="17" t="inlineStr">
        <is>
          <t>BRANT WAKE</t>
        </is>
      </c>
      <c r="J616" s="17" t="inlineStr">
        <is>
          <t>SAIL_MONO</t>
        </is>
      </c>
      <c r="K616" s="17" t="n">
        <v>58.1</v>
      </c>
      <c r="L616" s="17" t="n">
        <v>17.3</v>
      </c>
      <c r="M616" s="17" t="inlineStr">
        <is>
          <t>ANY</t>
        </is>
      </c>
      <c r="N616" s="17" t="n">
        <v>40</v>
      </c>
      <c r="O616" s="17" t="inlineStr">
        <is>
          <t>(541) 555-3208</t>
        </is>
      </c>
      <c r="P616" s="17" t="inlineStr">
        <is>
          <t>joshua.diaz@pugetpost.com</t>
        </is>
      </c>
      <c r="Q616" s="17" t="inlineStr">
        <is>
          <t>Newport</t>
        </is>
      </c>
      <c r="R616" s="17" t="inlineStr">
        <is>
          <t>OR</t>
        </is>
      </c>
      <c r="S616" s="17" t="inlineStr">
        <is>
          <t>97365</t>
        </is>
      </c>
      <c r="T616" s="27" t="n">
        <v>46014</v>
      </c>
      <c r="U616" s="17" t="n">
        <v>2026</v>
      </c>
      <c r="V616" s="17" t="inlineStr"/>
    </row>
    <row r="617">
      <c r="A617" s="21" t="inlineStr">
        <is>
          <t>WL-01612</t>
        </is>
      </c>
      <c r="B617" s="21" t="n">
        <v>612</v>
      </c>
      <c r="C617" s="21" t="inlineStr">
        <is>
          <t>Hernandez</t>
        </is>
      </c>
      <c r="D617" s="21" t="inlineStr">
        <is>
          <t>Donald</t>
        </is>
      </c>
      <c r="E617" s="21" t="inlineStr">
        <is>
          <t>INDIVIDUAL</t>
        </is>
      </c>
      <c r="F617" s="21" t="inlineStr"/>
      <c r="G617" s="28" t="n">
        <v>45070</v>
      </c>
      <c r="H617" s="21" t="inlineStr">
        <is>
          <t>ACTIVE_WAITLIST</t>
        </is>
      </c>
      <c r="I617" s="21" t="inlineStr">
        <is>
          <t>DRIFT LINE</t>
        </is>
      </c>
      <c r="J617" s="21" t="inlineStr">
        <is>
          <t>POWER_INBOARD</t>
        </is>
      </c>
      <c r="K617" s="21" t="n">
        <v>30.3</v>
      </c>
      <c r="L617" s="21" t="n">
        <v>8.699999999999999</v>
      </c>
      <c r="M617" s="21" t="inlineStr">
        <is>
          <t>Ledgport</t>
        </is>
      </c>
      <c r="N617" s="21" t="n">
        <v>28</v>
      </c>
      <c r="O617" s="21" t="inlineStr">
        <is>
          <t>(541) 555-4487</t>
        </is>
      </c>
      <c r="P617" s="21" t="inlineStr">
        <is>
          <t>donaldhernandez@salishnet.net</t>
        </is>
      </c>
      <c r="Q617" s="21" t="inlineStr">
        <is>
          <t>Coos Bay</t>
        </is>
      </c>
      <c r="R617" s="21" t="inlineStr">
        <is>
          <t>OR</t>
        </is>
      </c>
      <c r="S617" s="21" t="inlineStr">
        <is>
          <t>97420</t>
        </is>
      </c>
      <c r="T617" s="28" t="n">
        <v>46009</v>
      </c>
      <c r="U617" s="21" t="n">
        <v>2026</v>
      </c>
      <c r="V617" s="21" t="inlineStr"/>
    </row>
    <row r="618">
      <c r="A618" s="17" t="inlineStr">
        <is>
          <t>WL-01613</t>
        </is>
      </c>
      <c r="B618" s="17" t="n">
        <v>613</v>
      </c>
      <c r="C618" s="17" t="inlineStr">
        <is>
          <t>Flores</t>
        </is>
      </c>
      <c r="D618" s="17" t="inlineStr">
        <is>
          <t>Matthew</t>
        </is>
      </c>
      <c r="E618" s="17" t="inlineStr">
        <is>
          <t>NONPROFIT</t>
        </is>
      </c>
      <c r="F618" s="17" t="inlineStr">
        <is>
          <t>Flores Marine LLC</t>
        </is>
      </c>
      <c r="G618" s="27" t="n">
        <v>45070</v>
      </c>
      <c r="H618" s="17" t="inlineStr">
        <is>
          <t>ACTIVE_WAITLIST</t>
        </is>
      </c>
      <c r="I618" s="17" t="inlineStr">
        <is>
          <t>COHO DANCER</t>
        </is>
      </c>
      <c r="J618" s="17" t="inlineStr">
        <is>
          <t>CRUISER</t>
        </is>
      </c>
      <c r="K618" s="17" t="n">
        <v>29.1</v>
      </c>
      <c r="L618" s="17" t="n">
        <v>8.300000000000001</v>
      </c>
      <c r="M618" s="17" t="inlineStr">
        <is>
          <t>OPEN_ONLY</t>
        </is>
      </c>
      <c r="N618" s="17" t="n">
        <v>50</v>
      </c>
      <c r="O618" s="17" t="inlineStr">
        <is>
          <t>(360) 555-2022</t>
        </is>
      </c>
      <c r="P618" s="17" t="inlineStr">
        <is>
          <t>matthew.flores@pugetpost.com</t>
        </is>
      </c>
      <c r="Q618" s="17" t="inlineStr">
        <is>
          <t>Aberdeen</t>
        </is>
      </c>
      <c r="R618" s="17" t="inlineStr">
        <is>
          <t>WA</t>
        </is>
      </c>
      <c r="S618" s="17" t="inlineStr">
        <is>
          <t>98520</t>
        </is>
      </c>
      <c r="T618" s="27" t="n">
        <v>46005</v>
      </c>
      <c r="U618" s="17" t="n">
        <v>2026</v>
      </c>
      <c r="V618" s="17" t="inlineStr"/>
    </row>
    <row r="619">
      <c r="A619" s="21" t="inlineStr">
        <is>
          <t>WL-01614</t>
        </is>
      </c>
      <c r="B619" s="21" t="n">
        <v>614</v>
      </c>
      <c r="C619" s="21" t="inlineStr">
        <is>
          <t>Elliott</t>
        </is>
      </c>
      <c r="D619" s="21" t="inlineStr">
        <is>
          <t>Katrina</t>
        </is>
      </c>
      <c r="E619" s="21" t="inlineStr">
        <is>
          <t>NONPROFIT</t>
        </is>
      </c>
      <c r="F619" s="21" t="inlineStr">
        <is>
          <t>Elliott Holdings LLC</t>
        </is>
      </c>
      <c r="G619" s="28" t="n">
        <v>45070</v>
      </c>
      <c r="H619" s="21" t="inlineStr">
        <is>
          <t>ACTIVE_WAITLIST</t>
        </is>
      </c>
      <c r="I619" s="21" t="inlineStr">
        <is>
          <t>PETREL LIGHT</t>
        </is>
      </c>
      <c r="J619" s="21" t="inlineStr">
        <is>
          <t>CRUISER</t>
        </is>
      </c>
      <c r="K619" s="21" t="n">
        <v>19.2</v>
      </c>
      <c r="L619" s="21" t="n">
        <v>5.4</v>
      </c>
      <c r="M619" s="21" t="inlineStr">
        <is>
          <t>ANY</t>
        </is>
      </c>
      <c r="N619" s="21" t="n">
        <v>40</v>
      </c>
      <c r="O619" s="21" t="inlineStr">
        <is>
          <t>(425) 555-1080</t>
        </is>
      </c>
      <c r="P619" s="21" t="inlineStr">
        <is>
          <t>katrina.elliott@gmail.example.com</t>
        </is>
      </c>
      <c r="Q619" s="21" t="inlineStr">
        <is>
          <t>Everett</t>
        </is>
      </c>
      <c r="R619" s="21" t="inlineStr">
        <is>
          <t>WA</t>
        </is>
      </c>
      <c r="S619" s="21" t="inlineStr">
        <is>
          <t>98201</t>
        </is>
      </c>
      <c r="T619" s="28" t="n">
        <v>46007</v>
      </c>
      <c r="U619" s="21" t="n">
        <v>2026</v>
      </c>
      <c r="V619" s="21" t="inlineStr"/>
    </row>
    <row r="620">
      <c r="A620" s="17" t="inlineStr">
        <is>
          <t>WL-01615</t>
        </is>
      </c>
      <c r="B620" s="17" t="n">
        <v>615</v>
      </c>
      <c r="C620" s="17" t="inlineStr">
        <is>
          <t>Gaines</t>
        </is>
      </c>
      <c r="D620" s="17" t="inlineStr">
        <is>
          <t>Melissa</t>
        </is>
      </c>
      <c r="E620" s="17" t="inlineStr">
        <is>
          <t>CORPORATION</t>
        </is>
      </c>
      <c r="F620" s="17" t="inlineStr">
        <is>
          <t>Gaines Ventures LLC</t>
        </is>
      </c>
      <c r="G620" s="27" t="n">
        <v>45070</v>
      </c>
      <c r="H620" s="17" t="inlineStr">
        <is>
          <t>ACTIVE_WAITLIST</t>
        </is>
      </c>
      <c r="I620" s="17" t="inlineStr">
        <is>
          <t>DRIFT HARBOR</t>
        </is>
      </c>
      <c r="J620" s="17" t="inlineStr">
        <is>
          <t>COMMERCIAL_FISH</t>
        </is>
      </c>
      <c r="K620" s="17" t="n">
        <v>50.9</v>
      </c>
      <c r="L620" s="17" t="n">
        <v>15.1</v>
      </c>
      <c r="M620" s="17" t="inlineStr">
        <is>
          <t>COVERED_ONLY</t>
        </is>
      </c>
      <c r="N620" s="17" t="n">
        <v>40</v>
      </c>
      <c r="O620" s="17" t="inlineStr">
        <is>
          <t>(360) 555-5480</t>
        </is>
      </c>
      <c r="P620" s="17" t="inlineStr">
        <is>
          <t>melissa.gaines@salishnet.net</t>
        </is>
      </c>
      <c r="Q620" s="17" t="inlineStr">
        <is>
          <t>Port Angeles</t>
        </is>
      </c>
      <c r="R620" s="17" t="inlineStr">
        <is>
          <t>WA</t>
        </is>
      </c>
      <c r="S620" s="17" t="inlineStr">
        <is>
          <t>98362</t>
        </is>
      </c>
      <c r="T620" s="27" t="n">
        <v>46001</v>
      </c>
      <c r="U620" s="17" t="n">
        <v>2026</v>
      </c>
      <c r="V620" s="17" t="inlineStr"/>
    </row>
    <row r="621">
      <c r="A621" s="21" t="inlineStr">
        <is>
          <t>WL-01616</t>
        </is>
      </c>
      <c r="B621" s="21" t="n">
        <v>616</v>
      </c>
      <c r="C621" s="21" t="inlineStr">
        <is>
          <t>Green</t>
        </is>
      </c>
      <c r="D621" s="21" t="inlineStr">
        <is>
          <t>Cody</t>
        </is>
      </c>
      <c r="E621" s="21" t="inlineStr">
        <is>
          <t>INDIVIDUAL</t>
        </is>
      </c>
      <c r="F621" s="21" t="inlineStr"/>
      <c r="G621" s="28" t="n">
        <v>45071</v>
      </c>
      <c r="H621" s="21" t="inlineStr">
        <is>
          <t>RETAINER</t>
        </is>
      </c>
      <c r="I621" s="21" t="inlineStr">
        <is>
          <t>SPINDRIFT PASSAGE</t>
        </is>
      </c>
      <c r="J621" s="21" t="inlineStr">
        <is>
          <t>HOUSEBOAT</t>
        </is>
      </c>
      <c r="K621" s="21" t="n">
        <v>50.2</v>
      </c>
      <c r="L621" s="21" t="n">
        <v>15.4</v>
      </c>
      <c r="M621" s="21" t="inlineStr">
        <is>
          <t>COVERED_ONLY</t>
        </is>
      </c>
      <c r="N621" s="21" t="n">
        <v>28</v>
      </c>
      <c r="O621" s="21" t="inlineStr">
        <is>
          <t>(425) 555-2590</t>
        </is>
      </c>
      <c r="P621" s="21" t="inlineStr">
        <is>
          <t>codygreen@outlook.example.com</t>
        </is>
      </c>
      <c r="Q621" s="21" t="inlineStr">
        <is>
          <t>Everett</t>
        </is>
      </c>
      <c r="R621" s="21" t="inlineStr">
        <is>
          <t>WA</t>
        </is>
      </c>
      <c r="S621" s="21" t="inlineStr">
        <is>
          <t>98201</t>
        </is>
      </c>
      <c r="T621" s="28" t="n">
        <v>46007</v>
      </c>
      <c r="U621" s="21" t="n">
        <v>2026</v>
      </c>
      <c r="V621" s="21" t="inlineStr"/>
    </row>
    <row r="622">
      <c r="A622" s="17" t="inlineStr">
        <is>
          <t>WL-01617</t>
        </is>
      </c>
      <c r="B622" s="17" t="n">
        <v>617</v>
      </c>
      <c r="C622" s="17" t="inlineStr">
        <is>
          <t>Ferguson</t>
        </is>
      </c>
      <c r="D622" s="17" t="inlineStr">
        <is>
          <t>James</t>
        </is>
      </c>
      <c r="E622" s="17" t="inlineStr">
        <is>
          <t>JOINT</t>
        </is>
      </c>
      <c r="F622" s="17" t="inlineStr"/>
      <c r="G622" s="27" t="n">
        <v>45071</v>
      </c>
      <c r="H622" s="17" t="inlineStr">
        <is>
          <t>ACTIVE_WAITLIST</t>
        </is>
      </c>
      <c r="I622" s="17" t="inlineStr">
        <is>
          <t>POINT DANCER</t>
        </is>
      </c>
      <c r="J622" s="17" t="inlineStr">
        <is>
          <t>POWER_STERNDRIVE</t>
        </is>
      </c>
      <c r="K622" s="17" t="n">
        <v>43.9</v>
      </c>
      <c r="L622" s="17" t="n">
        <v>13.3</v>
      </c>
      <c r="M622" s="17" t="inlineStr">
        <is>
          <t>ANY</t>
        </is>
      </c>
      <c r="N622" s="17" t="n">
        <v>36</v>
      </c>
      <c r="O622" s="17" t="inlineStr">
        <is>
          <t>(360) 555-6414</t>
        </is>
      </c>
      <c r="P622" s="17" t="inlineStr">
        <is>
          <t>james_ferguson@pugetpost.com</t>
        </is>
      </c>
      <c r="Q622" s="17" t="inlineStr">
        <is>
          <t>Chaldale</t>
        </is>
      </c>
      <c r="R622" s="17" t="inlineStr">
        <is>
          <t>WA</t>
        </is>
      </c>
      <c r="S622" s="17" t="inlineStr">
        <is>
          <t>98554</t>
        </is>
      </c>
      <c r="T622" s="27" t="n">
        <v>46018</v>
      </c>
      <c r="U622" s="17" t="n">
        <v>2026</v>
      </c>
      <c r="V622" s="17" t="inlineStr"/>
    </row>
    <row r="623">
      <c r="A623" s="21" t="inlineStr">
        <is>
          <t>WL-01618</t>
        </is>
      </c>
      <c r="B623" s="21" t="n">
        <v>618</v>
      </c>
      <c r="C623" s="21" t="inlineStr">
        <is>
          <t>Hood</t>
        </is>
      </c>
      <c r="D623" s="21" t="inlineStr">
        <is>
          <t>Charlene</t>
        </is>
      </c>
      <c r="E623" s="21" t="inlineStr">
        <is>
          <t>JOINT</t>
        </is>
      </c>
      <c r="F623" s="21" t="inlineStr"/>
      <c r="G623" s="28" t="n">
        <v>45072</v>
      </c>
      <c r="H623" s="21" t="inlineStr">
        <is>
          <t>ACTIVE_WAITLIST</t>
        </is>
      </c>
      <c r="I623" s="21" t="inlineStr">
        <is>
          <t>KESTREL QUEEN</t>
        </is>
      </c>
      <c r="J623" s="21" t="inlineStr">
        <is>
          <t>SAIL_MONO</t>
        </is>
      </c>
      <c r="K623" s="21" t="n">
        <v>23.4</v>
      </c>
      <c r="L623" s="21" t="n">
        <v>7.2</v>
      </c>
      <c r="M623" s="21" t="inlineStr">
        <is>
          <t>Salmonberry</t>
        </is>
      </c>
      <c r="N623" s="21" t="n">
        <v>28</v>
      </c>
      <c r="O623" s="21" t="inlineStr">
        <is>
          <t>(253) 555-1366</t>
        </is>
      </c>
      <c r="P623" s="21" t="inlineStr">
        <is>
          <t>charlene_hood@quillayute.org</t>
        </is>
      </c>
      <c r="Q623" s="21" t="inlineStr">
        <is>
          <t>Tacoma</t>
        </is>
      </c>
      <c r="R623" s="21" t="inlineStr">
        <is>
          <t>WA</t>
        </is>
      </c>
      <c r="S623" s="21" t="inlineStr">
        <is>
          <t>98402</t>
        </is>
      </c>
      <c r="T623" s="28" t="n">
        <v>46016</v>
      </c>
      <c r="U623" s="21" t="n">
        <v>2026</v>
      </c>
      <c r="V623" s="21" t="inlineStr"/>
    </row>
    <row r="624">
      <c r="A624" s="17" t="inlineStr">
        <is>
          <t>WL-01619</t>
        </is>
      </c>
      <c r="B624" s="17" t="n">
        <v>619</v>
      </c>
      <c r="C624" s="17" t="inlineStr">
        <is>
          <t>Montgomery</t>
        </is>
      </c>
      <c r="D624" s="17" t="inlineStr">
        <is>
          <t>Carmen</t>
        </is>
      </c>
      <c r="E624" s="17" t="inlineStr">
        <is>
          <t>JOINT</t>
        </is>
      </c>
      <c r="F624" s="17" t="inlineStr"/>
      <c r="G624" s="27" t="n">
        <v>45073</v>
      </c>
      <c r="H624" s="17" t="inlineStr">
        <is>
          <t>RETAINER</t>
        </is>
      </c>
      <c r="I624" s="17" t="inlineStr">
        <is>
          <t>OTTER PASSAGE</t>
        </is>
      </c>
      <c r="J624" s="17" t="inlineStr">
        <is>
          <t>HOUSEBOAT</t>
        </is>
      </c>
      <c r="K624" s="17" t="n">
        <v>45.3</v>
      </c>
      <c r="L624" s="17" t="n">
        <v>16</v>
      </c>
      <c r="M624" s="17" t="inlineStr">
        <is>
          <t>ANY</t>
        </is>
      </c>
      <c r="N624" s="17" t="n">
        <v>45</v>
      </c>
      <c r="O624" s="17" t="inlineStr">
        <is>
          <t>(360) 555-3849</t>
        </is>
      </c>
      <c r="P624" s="17" t="inlineStr">
        <is>
          <t>carmen_montgomery@harbormail.net</t>
        </is>
      </c>
      <c r="Q624" s="17" t="inlineStr">
        <is>
          <t>Aberdeen</t>
        </is>
      </c>
      <c r="R624" s="17" t="inlineStr">
        <is>
          <t>WA</t>
        </is>
      </c>
      <c r="S624" s="17" t="inlineStr">
        <is>
          <t>98520</t>
        </is>
      </c>
      <c r="T624" s="27" t="n">
        <v>45994</v>
      </c>
      <c r="U624" s="17" t="n">
        <v>2026</v>
      </c>
      <c r="V624" s="17" t="inlineStr"/>
    </row>
    <row r="625">
      <c r="A625" s="21" t="inlineStr">
        <is>
          <t>WL-01620</t>
        </is>
      </c>
      <c r="B625" s="21" t="n">
        <v>620</v>
      </c>
      <c r="C625" s="21" t="inlineStr">
        <is>
          <t>Livingston</t>
        </is>
      </c>
      <c r="D625" s="21" t="inlineStr">
        <is>
          <t>James</t>
        </is>
      </c>
      <c r="E625" s="21" t="inlineStr">
        <is>
          <t>JOINT</t>
        </is>
      </c>
      <c r="F625" s="21" t="inlineStr"/>
      <c r="G625" s="28" t="n">
        <v>45073</v>
      </c>
      <c r="H625" s="21" t="inlineStr">
        <is>
          <t>ACTIVE_WAITLIST</t>
        </is>
      </c>
      <c r="I625" s="21" t="inlineStr">
        <is>
          <t>OSPREY DANCER</t>
        </is>
      </c>
      <c r="J625" s="21" t="inlineStr">
        <is>
          <t>SPORTFISH</t>
        </is>
      </c>
      <c r="K625" s="21" t="n">
        <v>18.8</v>
      </c>
      <c r="L625" s="21" t="n">
        <v>6.7</v>
      </c>
      <c r="M625" s="21" t="inlineStr">
        <is>
          <t>ANY</t>
        </is>
      </c>
      <c r="N625" s="21" t="n">
        <v>24</v>
      </c>
      <c r="O625" s="21" t="inlineStr">
        <is>
          <t>(360) 555-9684</t>
        </is>
      </c>
      <c r="P625" s="21" t="inlineStr">
        <is>
          <t>jameslivingston@outlook.example.com</t>
        </is>
      </c>
      <c r="Q625" s="21" t="inlineStr">
        <is>
          <t>Longview</t>
        </is>
      </c>
      <c r="R625" s="21" t="inlineStr">
        <is>
          <t>WA</t>
        </is>
      </c>
      <c r="S625" s="21" t="inlineStr">
        <is>
          <t>98632</t>
        </is>
      </c>
      <c r="T625" s="28" t="n">
        <v>46019</v>
      </c>
      <c r="U625" s="21" t="n">
        <v>2026</v>
      </c>
      <c r="V625" s="21" t="inlineStr"/>
    </row>
    <row r="626">
      <c r="A626" s="17" t="inlineStr">
        <is>
          <t>WL-01621</t>
        </is>
      </c>
      <c r="B626" s="17" t="n">
        <v>621</v>
      </c>
      <c r="C626" s="17" t="inlineStr">
        <is>
          <t>Lee</t>
        </is>
      </c>
      <c r="D626" s="17" t="inlineStr">
        <is>
          <t>Scott</t>
        </is>
      </c>
      <c r="E626" s="17" t="inlineStr">
        <is>
          <t>JOINT</t>
        </is>
      </c>
      <c r="F626" s="17" t="inlineStr"/>
      <c r="G626" s="27" t="n">
        <v>45074</v>
      </c>
      <c r="H626" s="17" t="inlineStr">
        <is>
          <t>ACTIVE_WAITLIST</t>
        </is>
      </c>
      <c r="I626" s="17" t="inlineStr">
        <is>
          <t>KESTREL PASSAGE</t>
        </is>
      </c>
      <c r="J626" s="17" t="inlineStr">
        <is>
          <t>SAIL_MONO</t>
        </is>
      </c>
      <c r="K626" s="17" t="n">
        <v>39.6</v>
      </c>
      <c r="L626" s="17" t="n">
        <v>12.7</v>
      </c>
      <c r="M626" s="17" t="inlineStr">
        <is>
          <t>Gullwing</t>
        </is>
      </c>
      <c r="N626" s="17" t="n">
        <v>24</v>
      </c>
      <c r="O626" s="17" t="inlineStr">
        <is>
          <t>(360) 555-2337</t>
        </is>
      </c>
      <c r="P626" s="17" t="inlineStr">
        <is>
          <t>scott.lee@outlook.example.com</t>
        </is>
      </c>
      <c r="Q626" s="17" t="inlineStr">
        <is>
          <t>Chaldale</t>
        </is>
      </c>
      <c r="R626" s="17" t="inlineStr">
        <is>
          <t>WA</t>
        </is>
      </c>
      <c r="S626" s="17" t="inlineStr">
        <is>
          <t>98554</t>
        </is>
      </c>
      <c r="T626" s="27" t="n">
        <v>45995</v>
      </c>
      <c r="U626" s="17" t="n">
        <v>2026</v>
      </c>
      <c r="V626" s="17" t="inlineStr"/>
    </row>
    <row r="627">
      <c r="A627" s="21" t="inlineStr">
        <is>
          <t>WL-01622</t>
        </is>
      </c>
      <c r="B627" s="21" t="n">
        <v>622</v>
      </c>
      <c r="C627" s="21" t="inlineStr">
        <is>
          <t>Rice</t>
        </is>
      </c>
      <c r="D627" s="21" t="inlineStr">
        <is>
          <t>Eduardo</t>
        </is>
      </c>
      <c r="E627" s="21" t="inlineStr">
        <is>
          <t>TRUST</t>
        </is>
      </c>
      <c r="F627" s="21" t="inlineStr">
        <is>
          <t>Rice Holdings LLC</t>
        </is>
      </c>
      <c r="G627" s="28" t="n">
        <v>45074</v>
      </c>
      <c r="H627" s="21" t="inlineStr">
        <is>
          <t>ACTIVE_WAITLIST</t>
        </is>
      </c>
      <c r="I627" s="21" t="inlineStr">
        <is>
          <t>PINTAIL ROSE</t>
        </is>
      </c>
      <c r="J627" s="21" t="inlineStr">
        <is>
          <t>POWER_OUTBOARD</t>
        </is>
      </c>
      <c r="K627" s="21" t="n">
        <v>18.9</v>
      </c>
      <c r="L627" s="21" t="n">
        <v>6.5</v>
      </c>
      <c r="M627" s="21" t="inlineStr">
        <is>
          <t>COVERED_ONLY</t>
        </is>
      </c>
      <c r="N627" s="21" t="n">
        <v>24</v>
      </c>
      <c r="O627" s="21" t="inlineStr">
        <is>
          <t>(360) 555-0644</t>
        </is>
      </c>
      <c r="P627" s="21" t="inlineStr">
        <is>
          <t>eduardorice@gmail.example.com</t>
        </is>
      </c>
      <c r="Q627" s="21" t="inlineStr">
        <is>
          <t>Bremerton</t>
        </is>
      </c>
      <c r="R627" s="21" t="inlineStr">
        <is>
          <t>WA</t>
        </is>
      </c>
      <c r="S627" s="21" t="inlineStr">
        <is>
          <t>98337</t>
        </is>
      </c>
      <c r="T627" s="28" t="n">
        <v>46008</v>
      </c>
      <c r="U627" s="21" t="n">
        <v>2026</v>
      </c>
      <c r="V627" s="21" t="inlineStr"/>
    </row>
    <row r="628">
      <c r="A628" s="17" t="inlineStr">
        <is>
          <t>WL-01623</t>
        </is>
      </c>
      <c r="B628" s="17" t="n">
        <v>623</v>
      </c>
      <c r="C628" s="17" t="inlineStr">
        <is>
          <t>Scott</t>
        </is>
      </c>
      <c r="D628" s="17" t="inlineStr">
        <is>
          <t>Dana</t>
        </is>
      </c>
      <c r="E628" s="17" t="inlineStr">
        <is>
          <t>TRUST</t>
        </is>
      </c>
      <c r="F628" s="17" t="inlineStr">
        <is>
          <t>Scott Ventures LLC</t>
        </is>
      </c>
      <c r="G628" s="27" t="n">
        <v>45074</v>
      </c>
      <c r="H628" s="17" t="inlineStr">
        <is>
          <t>ACTIVE_WAITLIST</t>
        </is>
      </c>
      <c r="I628" s="17" t="inlineStr">
        <is>
          <t>SPINDRIFT MIST</t>
        </is>
      </c>
      <c r="J628" s="17" t="inlineStr">
        <is>
          <t>TRAWLER</t>
        </is>
      </c>
      <c r="K628" s="17" t="n">
        <v>51.7</v>
      </c>
      <c r="L628" s="17" t="n">
        <v>18</v>
      </c>
      <c r="M628" s="17" t="inlineStr">
        <is>
          <t>COVERED_ONLY</t>
        </is>
      </c>
      <c r="N628" s="17" t="n">
        <v>45</v>
      </c>
      <c r="O628" s="17" t="inlineStr">
        <is>
          <t>(206) 555-8056</t>
        </is>
      </c>
      <c r="P628" s="17" t="inlineStr">
        <is>
          <t>danascott@outlook.example.com</t>
        </is>
      </c>
      <c r="Q628" s="17" t="inlineStr">
        <is>
          <t>Seattle</t>
        </is>
      </c>
      <c r="R628" s="17" t="inlineStr">
        <is>
          <t>WA</t>
        </is>
      </c>
      <c r="S628" s="17" t="inlineStr">
        <is>
          <t>98101</t>
        </is>
      </c>
      <c r="T628" s="27" t="n">
        <v>46002</v>
      </c>
      <c r="U628" s="17" t="n">
        <v>2026</v>
      </c>
      <c r="V628" s="17" t="inlineStr"/>
    </row>
    <row r="629">
      <c r="A629" s="21" t="inlineStr">
        <is>
          <t>WL-01624</t>
        </is>
      </c>
      <c r="B629" s="21" t="n">
        <v>624</v>
      </c>
      <c r="C629" s="21" t="inlineStr">
        <is>
          <t>Estrada</t>
        </is>
      </c>
      <c r="D629" s="21" t="inlineStr">
        <is>
          <t>Megan</t>
        </is>
      </c>
      <c r="E629" s="21" t="inlineStr">
        <is>
          <t>TRUST</t>
        </is>
      </c>
      <c r="F629" s="21" t="inlineStr">
        <is>
          <t>Estrada Charters Inc</t>
        </is>
      </c>
      <c r="G629" s="28" t="n">
        <v>45076</v>
      </c>
      <c r="H629" s="21" t="inlineStr">
        <is>
          <t>ACTIVE_WAITLIST</t>
        </is>
      </c>
      <c r="I629" s="21" t="inlineStr">
        <is>
          <t>BRANT DANCER</t>
        </is>
      </c>
      <c r="J629" s="21" t="inlineStr">
        <is>
          <t>POWER_INBOARD</t>
        </is>
      </c>
      <c r="K629" s="21" t="n">
        <v>37.9</v>
      </c>
      <c r="L629" s="21" t="n">
        <v>12.7</v>
      </c>
      <c r="M629" s="21" t="inlineStr">
        <is>
          <t>ANY</t>
        </is>
      </c>
      <c r="N629" s="21" t="n">
        <v>36</v>
      </c>
      <c r="O629" s="21" t="inlineStr">
        <is>
          <t>(360) 555-0242</t>
        </is>
      </c>
      <c r="P629" s="21" t="inlineStr">
        <is>
          <t>megan.estrada@gmail.example.com</t>
        </is>
      </c>
      <c r="Q629" s="21" t="inlineStr">
        <is>
          <t>Chaldale</t>
        </is>
      </c>
      <c r="R629" s="21" t="inlineStr">
        <is>
          <t>WA</t>
        </is>
      </c>
      <c r="S629" s="21" t="inlineStr">
        <is>
          <t>98554</t>
        </is>
      </c>
      <c r="T629" s="28" t="n">
        <v>46009</v>
      </c>
      <c r="U629" s="21" t="n">
        <v>2026</v>
      </c>
      <c r="V629" s="21" t="inlineStr"/>
    </row>
    <row r="630">
      <c r="A630" s="17" t="inlineStr">
        <is>
          <t>WL-01625</t>
        </is>
      </c>
      <c r="B630" s="17" t="n">
        <v>625</v>
      </c>
      <c r="C630" s="17" t="inlineStr">
        <is>
          <t>Rowland</t>
        </is>
      </c>
      <c r="D630" s="17" t="inlineStr">
        <is>
          <t>Albert</t>
        </is>
      </c>
      <c r="E630" s="17" t="inlineStr">
        <is>
          <t>PARTNERSHIP</t>
        </is>
      </c>
      <c r="F630" s="17" t="inlineStr">
        <is>
          <t>Rowland Charters Inc</t>
        </is>
      </c>
      <c r="G630" s="27" t="n">
        <v>45077</v>
      </c>
      <c r="H630" s="17" t="inlineStr">
        <is>
          <t>ACTIVE_WAITLIST</t>
        </is>
      </c>
      <c r="I630" s="17" t="inlineStr">
        <is>
          <t>GRAY VEER</t>
        </is>
      </c>
      <c r="J630" s="17" t="inlineStr">
        <is>
          <t>COMMERCIAL_FISH</t>
        </is>
      </c>
      <c r="K630" s="17" t="n">
        <v>18.6</v>
      </c>
      <c r="L630" s="17" t="n">
        <v>6.4</v>
      </c>
      <c r="M630" s="17" t="inlineStr">
        <is>
          <t>ANY</t>
        </is>
      </c>
      <c r="N630" s="17" t="n">
        <v>28</v>
      </c>
      <c r="O630" s="17" t="inlineStr">
        <is>
          <t>(541) 555-7265</t>
        </is>
      </c>
      <c r="P630" s="17" t="inlineStr">
        <is>
          <t>albertrowland@gmail.example.com</t>
        </is>
      </c>
      <c r="Q630" s="17" t="inlineStr">
        <is>
          <t>Coos Bay</t>
        </is>
      </c>
      <c r="R630" s="17" t="inlineStr">
        <is>
          <t>OR</t>
        </is>
      </c>
      <c r="S630" s="17" t="inlineStr">
        <is>
          <t>97420</t>
        </is>
      </c>
      <c r="T630" s="27" t="n">
        <v>46013</v>
      </c>
      <c r="U630" s="17" t="n">
        <v>2026</v>
      </c>
      <c r="V630" s="17" t="inlineStr"/>
    </row>
    <row r="631">
      <c r="A631" s="21" t="inlineStr">
        <is>
          <t>WL-01626</t>
        </is>
      </c>
      <c r="B631" s="21" t="n">
        <v>626</v>
      </c>
      <c r="C631" s="21" t="inlineStr">
        <is>
          <t>Smith</t>
        </is>
      </c>
      <c r="D631" s="21" t="inlineStr">
        <is>
          <t>Kristen</t>
        </is>
      </c>
      <c r="E631" s="21" t="inlineStr">
        <is>
          <t>INDIVIDUAL</t>
        </is>
      </c>
      <c r="F631" s="21" t="inlineStr"/>
      <c r="G631" s="28" t="n">
        <v>45077</v>
      </c>
      <c r="H631" s="21" t="inlineStr">
        <is>
          <t>SUSPENDED</t>
        </is>
      </c>
      <c r="I631" s="21" t="inlineStr">
        <is>
          <t>GRAY QUEEN</t>
        </is>
      </c>
      <c r="J631" s="21" t="inlineStr">
        <is>
          <t>HOUSEBOAT</t>
        </is>
      </c>
      <c r="K631" s="21" t="n">
        <v>19.6</v>
      </c>
      <c r="L631" s="21" t="n">
        <v>5.5</v>
      </c>
      <c r="M631" s="21" t="inlineStr">
        <is>
          <t>COVERED_ONLY</t>
        </is>
      </c>
      <c r="N631" s="21" t="n">
        <v>40</v>
      </c>
      <c r="O631" s="21" t="inlineStr">
        <is>
          <t>(360) 555-6037</t>
        </is>
      </c>
      <c r="P631" s="21" t="inlineStr">
        <is>
          <t>kristen_smith@harbormail.net</t>
        </is>
      </c>
      <c r="Q631" s="21" t="inlineStr">
        <is>
          <t>Bellingham</t>
        </is>
      </c>
      <c r="R631" s="21" t="inlineStr">
        <is>
          <t>WA</t>
        </is>
      </c>
      <c r="S631" s="21" t="inlineStr">
        <is>
          <t>98225</t>
        </is>
      </c>
      <c r="T631" s="28" t="n">
        <v>46006</v>
      </c>
      <c r="U631" s="21" t="n">
        <v>2026</v>
      </c>
      <c r="V631" s="21" t="inlineStr"/>
    </row>
    <row r="632">
      <c r="A632" s="17" t="inlineStr">
        <is>
          <t>WL-01627</t>
        </is>
      </c>
      <c r="B632" s="17" t="n">
        <v>627</v>
      </c>
      <c r="C632" s="17" t="inlineStr">
        <is>
          <t>Cherry</t>
        </is>
      </c>
      <c r="D632" s="17" t="inlineStr">
        <is>
          <t>Paige</t>
        </is>
      </c>
      <c r="E632" s="17" t="inlineStr">
        <is>
          <t>LLC</t>
        </is>
      </c>
      <c r="F632" s="17" t="inlineStr">
        <is>
          <t>Cherry Charters Inc</t>
        </is>
      </c>
      <c r="G632" s="27" t="n">
        <v>45077</v>
      </c>
      <c r="H632" s="17" t="inlineStr">
        <is>
          <t>ACTIVE_WAITLIST</t>
        </is>
      </c>
      <c r="I632" s="17" t="inlineStr">
        <is>
          <t>HALIBUT WIND</t>
        </is>
      </c>
      <c r="J632" s="17" t="inlineStr">
        <is>
          <t>SAIL_MONO</t>
        </is>
      </c>
      <c r="K632" s="17" t="n">
        <v>32.5</v>
      </c>
      <c r="L632" s="17" t="n">
        <v>10.3</v>
      </c>
      <c r="M632" s="17" t="inlineStr">
        <is>
          <t>OPEN_ONLY</t>
        </is>
      </c>
      <c r="N632" s="17" t="n">
        <v>28</v>
      </c>
      <c r="O632" s="17" t="inlineStr">
        <is>
          <t>(360) 555-9690</t>
        </is>
      </c>
      <c r="P632" s="17" t="inlineStr"/>
      <c r="Q632" s="17" t="inlineStr">
        <is>
          <t>Port Angeles</t>
        </is>
      </c>
      <c r="R632" s="17" t="inlineStr">
        <is>
          <t>WA</t>
        </is>
      </c>
      <c r="S632" s="17" t="inlineStr">
        <is>
          <t>98362</t>
        </is>
      </c>
      <c r="T632" s="27" t="n">
        <v>45993</v>
      </c>
      <c r="U632" s="17" t="n">
        <v>2026</v>
      </c>
      <c r="V632" s="17" t="inlineStr"/>
    </row>
    <row r="633">
      <c r="A633" s="21" t="inlineStr">
        <is>
          <t>WL-01628</t>
        </is>
      </c>
      <c r="B633" s="21" t="n">
        <v>628</v>
      </c>
      <c r="C633" s="21" t="inlineStr">
        <is>
          <t>Fitzgerald</t>
        </is>
      </c>
      <c r="D633" s="21" t="inlineStr">
        <is>
          <t>Nicholas</t>
        </is>
      </c>
      <c r="E633" s="21" t="inlineStr">
        <is>
          <t>INDIVIDUAL</t>
        </is>
      </c>
      <c r="F633" s="21" t="inlineStr"/>
      <c r="G633" s="28" t="n">
        <v>45078</v>
      </c>
      <c r="H633" s="21" t="inlineStr">
        <is>
          <t>ACTIVE_WAITLIST</t>
        </is>
      </c>
      <c r="I633" s="21" t="inlineStr">
        <is>
          <t>BRANT WAKE</t>
        </is>
      </c>
      <c r="J633" s="21" t="inlineStr">
        <is>
          <t>TRAWLER</t>
        </is>
      </c>
      <c r="K633" s="21" t="n">
        <v>54.5</v>
      </c>
      <c r="L633" s="21" t="n">
        <v>16.1</v>
      </c>
      <c r="M633" s="21" t="inlineStr">
        <is>
          <t>ANY</t>
        </is>
      </c>
      <c r="N633" s="21" t="n">
        <v>32</v>
      </c>
      <c r="O633" s="21" t="inlineStr">
        <is>
          <t>(360) 555-9333</t>
        </is>
      </c>
      <c r="P633" s="21" t="inlineStr">
        <is>
          <t>nicholas_fitzgerald@salishnet.net</t>
        </is>
      </c>
      <c r="Q633" s="21" t="inlineStr">
        <is>
          <t>Longview</t>
        </is>
      </c>
      <c r="R633" s="21" t="inlineStr">
        <is>
          <t>WA</t>
        </is>
      </c>
      <c r="S633" s="21" t="inlineStr">
        <is>
          <t>98632</t>
        </is>
      </c>
      <c r="T633" s="28" t="n">
        <v>45998</v>
      </c>
      <c r="U633" s="21" t="n">
        <v>2026</v>
      </c>
      <c r="V633" s="21" t="inlineStr"/>
    </row>
    <row r="634">
      <c r="A634" s="17" t="inlineStr">
        <is>
          <t>WL-01629</t>
        </is>
      </c>
      <c r="B634" s="17" t="n">
        <v>629</v>
      </c>
      <c r="C634" s="17" t="inlineStr">
        <is>
          <t>Parker</t>
        </is>
      </c>
      <c r="D634" s="17" t="inlineStr">
        <is>
          <t>Mary</t>
        </is>
      </c>
      <c r="E634" s="17" t="inlineStr">
        <is>
          <t>INDIVIDUAL</t>
        </is>
      </c>
      <c r="F634" s="17" t="inlineStr"/>
      <c r="G634" s="27" t="n">
        <v>45078</v>
      </c>
      <c r="H634" s="17" t="inlineStr">
        <is>
          <t>ACTIVE_WAITLIST</t>
        </is>
      </c>
      <c r="I634" s="17" t="inlineStr">
        <is>
          <t>SEAL LINE</t>
        </is>
      </c>
      <c r="J634" s="17" t="inlineStr">
        <is>
          <t>SAIL_MONO</t>
        </is>
      </c>
      <c r="K634" s="17" t="n">
        <v>42.3</v>
      </c>
      <c r="L634" s="17" t="n">
        <v>12.5</v>
      </c>
      <c r="M634" s="17" t="inlineStr">
        <is>
          <t>ANY</t>
        </is>
      </c>
      <c r="N634" s="17" t="n">
        <v>32</v>
      </c>
      <c r="O634" s="17" t="inlineStr">
        <is>
          <t>(503) 555-8485</t>
        </is>
      </c>
      <c r="P634" s="17" t="inlineStr">
        <is>
          <t>mary_parker@outlook.example.com</t>
        </is>
      </c>
      <c r="Q634" s="17" t="inlineStr">
        <is>
          <t>Portland</t>
        </is>
      </c>
      <c r="R634" s="17" t="inlineStr">
        <is>
          <t>OR</t>
        </is>
      </c>
      <c r="S634" s="17" t="inlineStr">
        <is>
          <t>97201</t>
        </is>
      </c>
      <c r="T634" s="27" t="n">
        <v>46010</v>
      </c>
      <c r="U634" s="17" t="n">
        <v>2026</v>
      </c>
      <c r="V634" s="17" t="inlineStr"/>
    </row>
    <row r="635">
      <c r="A635" s="21" t="inlineStr">
        <is>
          <t>WL-01630</t>
        </is>
      </c>
      <c r="B635" s="21" t="n">
        <v>630</v>
      </c>
      <c r="C635" s="21" t="inlineStr">
        <is>
          <t>Stevens</t>
        </is>
      </c>
      <c r="D635" s="21" t="inlineStr">
        <is>
          <t>Charlotte</t>
        </is>
      </c>
      <c r="E635" s="21" t="inlineStr">
        <is>
          <t>PARTNERSHIP</t>
        </is>
      </c>
      <c r="F635" s="21" t="inlineStr">
        <is>
          <t>Stevens Marine LLC</t>
        </is>
      </c>
      <c r="G635" s="28" t="n">
        <v>45078</v>
      </c>
      <c r="H635" s="21" t="inlineStr">
        <is>
          <t>ACTIVE_WAITLIST</t>
        </is>
      </c>
      <c r="I635" s="21" t="inlineStr">
        <is>
          <t>OTTER WEATHER</t>
        </is>
      </c>
      <c r="J635" s="21" t="inlineStr">
        <is>
          <t>CRUISER</t>
        </is>
      </c>
      <c r="K635" s="21" t="n">
        <v>56.2</v>
      </c>
      <c r="L635" s="21" t="n">
        <v>17.8</v>
      </c>
      <c r="M635" s="21" t="inlineStr">
        <is>
          <t>Salmonberry</t>
        </is>
      </c>
      <c r="N635" s="21" t="n">
        <v>45</v>
      </c>
      <c r="O635" s="21" t="inlineStr">
        <is>
          <t>(541) 555-2742</t>
        </is>
      </c>
      <c r="P635" s="21" t="inlineStr">
        <is>
          <t>charlotte.stevens@quillayute.org</t>
        </is>
      </c>
      <c r="Q635" s="21" t="inlineStr">
        <is>
          <t>Coos Bay</t>
        </is>
      </c>
      <c r="R635" s="21" t="inlineStr">
        <is>
          <t>OR</t>
        </is>
      </c>
      <c r="S635" s="21" t="inlineStr">
        <is>
          <t>97420</t>
        </is>
      </c>
      <c r="T635" s="28" t="n">
        <v>45992</v>
      </c>
      <c r="U635" s="21" t="n">
        <v>2026</v>
      </c>
      <c r="V635" s="21" t="inlineStr"/>
    </row>
    <row r="636">
      <c r="A636" s="17" t="inlineStr">
        <is>
          <t>WL-01631</t>
        </is>
      </c>
      <c r="B636" s="17" t="n">
        <v>631</v>
      </c>
      <c r="C636" s="17" t="inlineStr">
        <is>
          <t>Vasquez</t>
        </is>
      </c>
      <c r="D636" s="17" t="inlineStr">
        <is>
          <t>Jonathan</t>
        </is>
      </c>
      <c r="E636" s="17" t="inlineStr">
        <is>
          <t>JOINT</t>
        </is>
      </c>
      <c r="F636" s="17" t="inlineStr"/>
      <c r="G636" s="27" t="n">
        <v>45079</v>
      </c>
      <c r="H636" s="17" t="inlineStr">
        <is>
          <t>ACTIVE_WAITLIST</t>
        </is>
      </c>
      <c r="I636" s="17" t="inlineStr">
        <is>
          <t>CORMORANT LIGHT</t>
        </is>
      </c>
      <c r="J636" s="17" t="inlineStr">
        <is>
          <t>SPORTFISH</t>
        </is>
      </c>
      <c r="K636" s="17" t="n">
        <v>26.8</v>
      </c>
      <c r="L636" s="17" t="n">
        <v>9.1</v>
      </c>
      <c r="M636" s="17" t="inlineStr">
        <is>
          <t>ANY</t>
        </is>
      </c>
      <c r="N636" s="17" t="n">
        <v>40</v>
      </c>
      <c r="O636" s="17" t="inlineStr">
        <is>
          <t>(425) 555-2794</t>
        </is>
      </c>
      <c r="P636" s="17" t="inlineStr">
        <is>
          <t>jonathan_vasquez@harbormail.net</t>
        </is>
      </c>
      <c r="Q636" s="17" t="inlineStr">
        <is>
          <t>Everett</t>
        </is>
      </c>
      <c r="R636" s="17" t="inlineStr">
        <is>
          <t>WA</t>
        </is>
      </c>
      <c r="S636" s="17" t="inlineStr">
        <is>
          <t>98201</t>
        </is>
      </c>
      <c r="T636" s="27" t="n">
        <v>46012</v>
      </c>
      <c r="U636" s="17" t="n">
        <v>2026</v>
      </c>
      <c r="V636" s="17" t="inlineStr"/>
    </row>
    <row r="637">
      <c r="A637" s="21" t="inlineStr">
        <is>
          <t>WL-01632</t>
        </is>
      </c>
      <c r="B637" s="21" t="n">
        <v>632</v>
      </c>
      <c r="C637" s="21" t="inlineStr">
        <is>
          <t>Johnson</t>
        </is>
      </c>
      <c r="D637" s="21" t="inlineStr">
        <is>
          <t>Laura</t>
        </is>
      </c>
      <c r="E637" s="21" t="inlineStr">
        <is>
          <t>INDIVIDUAL</t>
        </is>
      </c>
      <c r="F637" s="21" t="inlineStr"/>
      <c r="G637" s="28" t="n">
        <v>45080</v>
      </c>
      <c r="H637" s="21" t="inlineStr">
        <is>
          <t>RETAINER</t>
        </is>
      </c>
      <c r="I637" s="21" t="inlineStr">
        <is>
          <t>TIDE WIND</t>
        </is>
      </c>
      <c r="J637" s="21" t="inlineStr">
        <is>
          <t>HOUSEBOAT</t>
        </is>
      </c>
      <c r="K637" s="21" t="n">
        <v>46.2</v>
      </c>
      <c r="L637" s="21" t="n">
        <v>13.5</v>
      </c>
      <c r="M637" s="21" t="inlineStr">
        <is>
          <t>Ledgport</t>
        </is>
      </c>
      <c r="N637" s="21" t="n">
        <v>40</v>
      </c>
      <c r="O637" s="21" t="inlineStr">
        <is>
          <t>(360) 555-7672</t>
        </is>
      </c>
      <c r="P637" s="21" t="inlineStr">
        <is>
          <t>laura_johnson@salishnet.net</t>
        </is>
      </c>
      <c r="Q637" s="21" t="inlineStr">
        <is>
          <t>Aberdeen</t>
        </is>
      </c>
      <c r="R637" s="21" t="inlineStr">
        <is>
          <t>WA</t>
        </is>
      </c>
      <c r="S637" s="21" t="inlineStr">
        <is>
          <t>98520</t>
        </is>
      </c>
      <c r="T637" s="28" t="n">
        <v>45992</v>
      </c>
      <c r="U637" s="21" t="n">
        <v>2026</v>
      </c>
      <c r="V637" s="21" t="inlineStr"/>
    </row>
    <row r="638">
      <c r="A638" s="17" t="inlineStr">
        <is>
          <t>WL-01633</t>
        </is>
      </c>
      <c r="B638" s="17" t="n">
        <v>633</v>
      </c>
      <c r="C638" s="17" t="inlineStr">
        <is>
          <t>Gonzalez</t>
        </is>
      </c>
      <c r="D638" s="17" t="inlineStr">
        <is>
          <t>Michael</t>
        </is>
      </c>
      <c r="E638" s="17" t="inlineStr">
        <is>
          <t>CORPORATION</t>
        </is>
      </c>
      <c r="F638" s="17" t="inlineStr">
        <is>
          <t>Gonzalez Charters Inc</t>
        </is>
      </c>
      <c r="G638" s="27" t="n">
        <v>45080</v>
      </c>
      <c r="H638" s="17" t="inlineStr">
        <is>
          <t>ACTIVE_WAITLIST</t>
        </is>
      </c>
      <c r="I638" s="17" t="inlineStr">
        <is>
          <t>ANCHOR RUNNER</t>
        </is>
      </c>
      <c r="J638" s="17" t="inlineStr">
        <is>
          <t>COMMERCIAL_FISH</t>
        </is>
      </c>
      <c r="K638" s="17" t="n">
        <v>37</v>
      </c>
      <c r="L638" s="17" t="n">
        <v>10.6</v>
      </c>
      <c r="M638" s="17" t="inlineStr">
        <is>
          <t>COVERED_ONLY</t>
        </is>
      </c>
      <c r="N638" s="17" t="n">
        <v>50</v>
      </c>
      <c r="O638" s="17" t="inlineStr">
        <is>
          <t>(503) 555-1263</t>
        </is>
      </c>
      <c r="P638" s="17" t="inlineStr">
        <is>
          <t>michaelgonzalez@salishnet.net</t>
        </is>
      </c>
      <c r="Q638" s="17" t="inlineStr">
        <is>
          <t>Astoria</t>
        </is>
      </c>
      <c r="R638" s="17" t="inlineStr">
        <is>
          <t>OR</t>
        </is>
      </c>
      <c r="S638" s="17" t="inlineStr">
        <is>
          <t>97103</t>
        </is>
      </c>
      <c r="T638" s="27" t="n">
        <v>46000</v>
      </c>
      <c r="U638" s="17" t="n">
        <v>2026</v>
      </c>
      <c r="V638" s="17" t="inlineStr"/>
    </row>
    <row r="639">
      <c r="A639" s="21" t="inlineStr">
        <is>
          <t>WL-01634</t>
        </is>
      </c>
      <c r="B639" s="21" t="n">
        <v>634</v>
      </c>
      <c r="C639" s="21" t="inlineStr">
        <is>
          <t>Ramirez</t>
        </is>
      </c>
      <c r="D639" s="21" t="inlineStr">
        <is>
          <t>Dawn</t>
        </is>
      </c>
      <c r="E639" s="21" t="inlineStr">
        <is>
          <t>COMMERCIAL</t>
        </is>
      </c>
      <c r="F639" s="21" t="inlineStr">
        <is>
          <t>Ramirez Charters Inc</t>
        </is>
      </c>
      <c r="G639" s="28" t="n">
        <v>45080</v>
      </c>
      <c r="H639" s="21" t="inlineStr">
        <is>
          <t>ACTIVE_WAITLIST</t>
        </is>
      </c>
      <c r="I639" s="21" t="inlineStr">
        <is>
          <t>MURRE LIGHT</t>
        </is>
      </c>
      <c r="J639" s="21" t="inlineStr">
        <is>
          <t>SAIL_MONO</t>
        </is>
      </c>
      <c r="K639" s="21" t="n">
        <v>59</v>
      </c>
      <c r="L639" s="21" t="n">
        <v>19.2</v>
      </c>
      <c r="M639" s="21" t="inlineStr">
        <is>
          <t>Vessbank</t>
        </is>
      </c>
      <c r="N639" s="21" t="n">
        <v>36</v>
      </c>
      <c r="O639" s="21" t="inlineStr">
        <is>
          <t>(360) 555-7777</t>
        </is>
      </c>
      <c r="P639" s="21" t="inlineStr">
        <is>
          <t>dawnramirez@outlook.example.com</t>
        </is>
      </c>
      <c r="Q639" s="21" t="inlineStr">
        <is>
          <t>Chaldale</t>
        </is>
      </c>
      <c r="R639" s="21" t="inlineStr">
        <is>
          <t>WA</t>
        </is>
      </c>
      <c r="S639" s="21" t="inlineStr">
        <is>
          <t>98554</t>
        </is>
      </c>
      <c r="T639" s="28" t="n">
        <v>46009</v>
      </c>
      <c r="U639" s="21" t="n">
        <v>2026</v>
      </c>
      <c r="V639" s="21" t="inlineStr"/>
    </row>
    <row r="640">
      <c r="A640" s="17" t="inlineStr">
        <is>
          <t>WL-01635</t>
        </is>
      </c>
      <c r="B640" s="17" t="n">
        <v>635</v>
      </c>
      <c r="C640" s="17" t="inlineStr">
        <is>
          <t>Lee</t>
        </is>
      </c>
      <c r="D640" s="17" t="inlineStr">
        <is>
          <t>Darrell</t>
        </is>
      </c>
      <c r="E640" s="17" t="inlineStr">
        <is>
          <t>LLC</t>
        </is>
      </c>
      <c r="F640" s="17" t="inlineStr">
        <is>
          <t>Lee Holdings LLC</t>
        </is>
      </c>
      <c r="G640" s="27" t="n">
        <v>45081</v>
      </c>
      <c r="H640" s="17" t="inlineStr">
        <is>
          <t>ACTIVE_WAITLIST</t>
        </is>
      </c>
      <c r="I640" s="17" t="inlineStr">
        <is>
          <t>KESTREL VEER</t>
        </is>
      </c>
      <c r="J640" s="17" t="inlineStr">
        <is>
          <t>ELECTRIC</t>
        </is>
      </c>
      <c r="K640" s="17" t="n">
        <v>28.1</v>
      </c>
      <c r="L640" s="17" t="n">
        <v>9.199999999999999</v>
      </c>
      <c r="M640" s="17" t="inlineStr">
        <is>
          <t>Eastwey</t>
        </is>
      </c>
      <c r="N640" s="17" t="n">
        <v>24</v>
      </c>
      <c r="O640" s="17" t="inlineStr">
        <is>
          <t>(360) 555-4940</t>
        </is>
      </c>
      <c r="P640" s="17" t="inlineStr">
        <is>
          <t>darrell_lee@salishnet.net</t>
        </is>
      </c>
      <c r="Q640" s="17" t="inlineStr">
        <is>
          <t>Longview</t>
        </is>
      </c>
      <c r="R640" s="17" t="inlineStr">
        <is>
          <t>WA</t>
        </is>
      </c>
      <c r="S640" s="17" t="inlineStr">
        <is>
          <t>98632</t>
        </is>
      </c>
      <c r="T640" s="27" t="n">
        <v>46016</v>
      </c>
      <c r="U640" s="17" t="n">
        <v>2026</v>
      </c>
      <c r="V640" s="17" t="inlineStr"/>
    </row>
    <row r="641">
      <c r="A641" s="21" t="inlineStr">
        <is>
          <t>WL-01636</t>
        </is>
      </c>
      <c r="B641" s="21" t="n">
        <v>636</v>
      </c>
      <c r="C641" s="21" t="inlineStr">
        <is>
          <t>Flores</t>
        </is>
      </c>
      <c r="D641" s="21" t="inlineStr">
        <is>
          <t>Stephen</t>
        </is>
      </c>
      <c r="E641" s="21" t="inlineStr">
        <is>
          <t>LLC</t>
        </is>
      </c>
      <c r="F641" s="21" t="inlineStr">
        <is>
          <t>Flores Holdings LLC</t>
        </is>
      </c>
      <c r="G641" s="28" t="n">
        <v>45081</v>
      </c>
      <c r="H641" s="21" t="inlineStr">
        <is>
          <t>RETAINER</t>
        </is>
      </c>
      <c r="I641" s="21" t="inlineStr">
        <is>
          <t>OTTER MIST</t>
        </is>
      </c>
      <c r="J641" s="21" t="inlineStr">
        <is>
          <t>SAIL_MULTI</t>
        </is>
      </c>
      <c r="K641" s="21" t="n">
        <v>26.3</v>
      </c>
      <c r="L641" s="21" t="n">
        <v>7.9</v>
      </c>
      <c r="M641" s="21" t="inlineStr">
        <is>
          <t>OPEN_ONLY</t>
        </is>
      </c>
      <c r="N641" s="21" t="n">
        <v>40</v>
      </c>
      <c r="O641" s="21" t="inlineStr">
        <is>
          <t>(503) 555-5550</t>
        </is>
      </c>
      <c r="P641" s="21" t="inlineStr">
        <is>
          <t>stephen_flores@harbormail.net</t>
        </is>
      </c>
      <c r="Q641" s="21" t="inlineStr">
        <is>
          <t>Portland</t>
        </is>
      </c>
      <c r="R641" s="21" t="inlineStr">
        <is>
          <t>OR</t>
        </is>
      </c>
      <c r="S641" s="21" t="inlineStr">
        <is>
          <t>97201</t>
        </is>
      </c>
      <c r="T641" s="28" t="n">
        <v>46009</v>
      </c>
      <c r="U641" s="21" t="n">
        <v>2026</v>
      </c>
      <c r="V641" s="21" t="inlineStr"/>
    </row>
    <row r="642">
      <c r="A642" s="17" t="inlineStr">
        <is>
          <t>WL-01637</t>
        </is>
      </c>
      <c r="B642" s="17" t="n">
        <v>637</v>
      </c>
      <c r="C642" s="17" t="inlineStr">
        <is>
          <t>Johnson</t>
        </is>
      </c>
      <c r="D642" s="17" t="inlineStr">
        <is>
          <t>Tiffany</t>
        </is>
      </c>
      <c r="E642" s="17" t="inlineStr">
        <is>
          <t>LLC</t>
        </is>
      </c>
      <c r="F642" s="17" t="inlineStr">
        <is>
          <t>Johnson Charters Inc</t>
        </is>
      </c>
      <c r="G642" s="27" t="n">
        <v>45081</v>
      </c>
      <c r="H642" s="17" t="inlineStr">
        <is>
          <t>RETAINER</t>
        </is>
      </c>
      <c r="I642" s="17" t="inlineStr">
        <is>
          <t>SCOTER MOON</t>
        </is>
      </c>
      <c r="J642" s="17" t="inlineStr">
        <is>
          <t>POWER_INBOARD</t>
        </is>
      </c>
      <c r="K642" s="17" t="n">
        <v>26.7</v>
      </c>
      <c r="L642" s="17" t="n">
        <v>7.9</v>
      </c>
      <c r="M642" s="17" t="inlineStr">
        <is>
          <t>ANY</t>
        </is>
      </c>
      <c r="N642" s="17" t="n">
        <v>40</v>
      </c>
      <c r="O642" s="17" t="inlineStr">
        <is>
          <t>(206) 555-9863</t>
        </is>
      </c>
      <c r="P642" s="17" t="inlineStr">
        <is>
          <t>tiffany_johnson@harbormail.net</t>
        </is>
      </c>
      <c r="Q642" s="17" t="inlineStr">
        <is>
          <t>Seattle</t>
        </is>
      </c>
      <c r="R642" s="17" t="inlineStr">
        <is>
          <t>WA</t>
        </is>
      </c>
      <c r="S642" s="17" t="inlineStr">
        <is>
          <t>98101</t>
        </is>
      </c>
      <c r="T642" s="27" t="n">
        <v>45999</v>
      </c>
      <c r="U642" s="17" t="n">
        <v>2026</v>
      </c>
      <c r="V642" s="17" t="inlineStr"/>
    </row>
    <row r="643">
      <c r="A643" s="21" t="inlineStr">
        <is>
          <t>WL-01638</t>
        </is>
      </c>
      <c r="B643" s="21" t="n">
        <v>638</v>
      </c>
      <c r="C643" s="21" t="inlineStr">
        <is>
          <t>Wall</t>
        </is>
      </c>
      <c r="D643" s="21" t="inlineStr">
        <is>
          <t>Christopher</t>
        </is>
      </c>
      <c r="E643" s="21" t="inlineStr">
        <is>
          <t>INDIVIDUAL</t>
        </is>
      </c>
      <c r="F643" s="21" t="inlineStr"/>
      <c r="G643" s="28" t="n">
        <v>45082</v>
      </c>
      <c r="H643" s="21" t="inlineStr">
        <is>
          <t>ACTIVE_WAITLIST</t>
        </is>
      </c>
      <c r="I643" s="21" t="inlineStr">
        <is>
          <t>OSPREY RUNNER</t>
        </is>
      </c>
      <c r="J643" s="21" t="inlineStr">
        <is>
          <t>SAIL_MONO</t>
        </is>
      </c>
      <c r="K643" s="21" t="n">
        <v>32.8</v>
      </c>
      <c r="L643" s="21" t="n">
        <v>10.1</v>
      </c>
      <c r="M643" s="21" t="inlineStr">
        <is>
          <t>COVERED_ONLY</t>
        </is>
      </c>
      <c r="N643" s="21" t="n">
        <v>40</v>
      </c>
      <c r="O643" s="21" t="inlineStr">
        <is>
          <t>(541) 555-9243</t>
        </is>
      </c>
      <c r="P643" s="21" t="inlineStr">
        <is>
          <t>christopherwall@gmail.example.com</t>
        </is>
      </c>
      <c r="Q643" s="21" t="inlineStr">
        <is>
          <t>Newport</t>
        </is>
      </c>
      <c r="R643" s="21" t="inlineStr">
        <is>
          <t>OR</t>
        </is>
      </c>
      <c r="S643" s="21" t="inlineStr">
        <is>
          <t>97365</t>
        </is>
      </c>
      <c r="T643" s="28" t="n">
        <v>46002</v>
      </c>
      <c r="U643" s="21" t="n">
        <v>2026</v>
      </c>
      <c r="V643" s="21" t="inlineStr"/>
    </row>
    <row r="644">
      <c r="A644" s="17" t="inlineStr">
        <is>
          <t>WL-01639</t>
        </is>
      </c>
      <c r="B644" s="17" t="n">
        <v>639</v>
      </c>
      <c r="C644" s="17" t="inlineStr">
        <is>
          <t>Jensen</t>
        </is>
      </c>
      <c r="D644" s="17" t="inlineStr">
        <is>
          <t>Donna</t>
        </is>
      </c>
      <c r="E644" s="17" t="inlineStr">
        <is>
          <t>LLC</t>
        </is>
      </c>
      <c r="F644" s="17" t="inlineStr">
        <is>
          <t>Jensen Charters Inc</t>
        </is>
      </c>
      <c r="G644" s="27" t="n">
        <v>45082</v>
      </c>
      <c r="H644" s="17" t="inlineStr">
        <is>
          <t>ACTIVE_WAITLIST</t>
        </is>
      </c>
      <c r="I644" s="17" t="inlineStr">
        <is>
          <t>DRIFT PASSAGE</t>
        </is>
      </c>
      <c r="J644" s="17" t="inlineStr">
        <is>
          <t>SAIL_MONO</t>
        </is>
      </c>
      <c r="K644" s="17" t="n">
        <v>49.7</v>
      </c>
      <c r="L644" s="17" t="n">
        <v>14.3</v>
      </c>
      <c r="M644" s="17" t="inlineStr">
        <is>
          <t>ANY</t>
        </is>
      </c>
      <c r="N644" s="17" t="n">
        <v>45</v>
      </c>
      <c r="O644" s="17" t="inlineStr">
        <is>
          <t>(425) 555-2335</t>
        </is>
      </c>
      <c r="P644" s="17" t="inlineStr">
        <is>
          <t>donna_jensen@gmail.example.com</t>
        </is>
      </c>
      <c r="Q644" s="17" t="inlineStr">
        <is>
          <t>Everett</t>
        </is>
      </c>
      <c r="R644" s="17" t="inlineStr">
        <is>
          <t>WA</t>
        </is>
      </c>
      <c r="S644" s="17" t="inlineStr">
        <is>
          <t>98201</t>
        </is>
      </c>
      <c r="T644" s="27" t="n">
        <v>46018</v>
      </c>
      <c r="U644" s="17" t="n">
        <v>2026</v>
      </c>
      <c r="V644" s="17" t="inlineStr">
        <is>
          <t xml:space="preserve"> </t>
        </is>
      </c>
    </row>
    <row r="645">
      <c r="A645" s="21" t="inlineStr">
        <is>
          <t>WL-01640</t>
        </is>
      </c>
      <c r="B645" s="21" t="n">
        <v>640</v>
      </c>
      <c r="C645" s="21" t="inlineStr">
        <is>
          <t>Stone</t>
        </is>
      </c>
      <c r="D645" s="21" t="inlineStr">
        <is>
          <t>Tammy</t>
        </is>
      </c>
      <c r="E645" s="21" t="inlineStr">
        <is>
          <t>JOINT</t>
        </is>
      </c>
      <c r="F645" s="21" t="inlineStr"/>
      <c r="G645" s="28" t="n">
        <v>45083</v>
      </c>
      <c r="H645" s="21" t="inlineStr">
        <is>
          <t>ACTIVE_WAITLIST</t>
        </is>
      </c>
      <c r="I645" s="21" t="inlineStr">
        <is>
          <t>DRIFT SONG</t>
        </is>
      </c>
      <c r="J645" s="21" t="inlineStr">
        <is>
          <t>SAIL_MONO</t>
        </is>
      </c>
      <c r="K645" s="21" t="n">
        <v>61.3</v>
      </c>
      <c r="L645" s="21" t="n">
        <v>21</v>
      </c>
      <c r="M645" s="21" t="inlineStr">
        <is>
          <t>Vessbank</t>
        </is>
      </c>
      <c r="N645" s="21" t="n">
        <v>45</v>
      </c>
      <c r="O645" s="21" t="inlineStr">
        <is>
          <t>(253) 555-7749</t>
        </is>
      </c>
      <c r="P645" s="21" t="inlineStr">
        <is>
          <t>tammystone@quillayute.org</t>
        </is>
      </c>
      <c r="Q645" s="21" t="inlineStr">
        <is>
          <t>Tacoma</t>
        </is>
      </c>
      <c r="R645" s="21" t="inlineStr">
        <is>
          <t>WA</t>
        </is>
      </c>
      <c r="S645" s="21" t="inlineStr">
        <is>
          <t>98402</t>
        </is>
      </c>
      <c r="T645" s="28" t="n">
        <v>46002</v>
      </c>
      <c r="U645" s="21" t="n">
        <v>2026</v>
      </c>
      <c r="V645" s="21" t="inlineStr"/>
    </row>
    <row r="646">
      <c r="A646" s="17" t="inlineStr">
        <is>
          <t>WL-01641</t>
        </is>
      </c>
      <c r="B646" s="17" t="n">
        <v>641</v>
      </c>
      <c r="C646" s="17" t="inlineStr">
        <is>
          <t>Medina</t>
        </is>
      </c>
      <c r="D646" s="17" t="inlineStr">
        <is>
          <t>Jason</t>
        </is>
      </c>
      <c r="E646" s="17" t="inlineStr">
        <is>
          <t>TRUST</t>
        </is>
      </c>
      <c r="F646" s="17" t="inlineStr">
        <is>
          <t>Medina Holdings LLC</t>
        </is>
      </c>
      <c r="G646" s="27" t="n">
        <v>45083</v>
      </c>
      <c r="H646" s="17" t="inlineStr">
        <is>
          <t>ACTIVE_WAITLIST</t>
        </is>
      </c>
      <c r="I646" s="17" t="inlineStr">
        <is>
          <t>SALISH CREST</t>
        </is>
      </c>
      <c r="J646" s="17" t="inlineStr">
        <is>
          <t>SAIL_MONO</t>
        </is>
      </c>
      <c r="K646" s="17" t="n">
        <v>19.2</v>
      </c>
      <c r="L646" s="17" t="n">
        <v>5.7</v>
      </c>
      <c r="M646" s="17" t="inlineStr">
        <is>
          <t>Vessbank</t>
        </is>
      </c>
      <c r="N646" s="17" t="n">
        <v>45</v>
      </c>
      <c r="O646" s="17" t="inlineStr">
        <is>
          <t>(360) 555-5454</t>
        </is>
      </c>
      <c r="P646" s="17" t="inlineStr">
        <is>
          <t>jason.medina@salishnet.net</t>
        </is>
      </c>
      <c r="Q646" s="17" t="inlineStr">
        <is>
          <t>Chaldale</t>
        </is>
      </c>
      <c r="R646" s="17" t="inlineStr">
        <is>
          <t>WA</t>
        </is>
      </c>
      <c r="S646" s="17" t="inlineStr">
        <is>
          <t>98554</t>
        </is>
      </c>
      <c r="T646" s="27" t="n">
        <v>46007</v>
      </c>
      <c r="U646" s="17" t="n">
        <v>2026</v>
      </c>
      <c r="V646" s="17" t="inlineStr"/>
    </row>
    <row r="647">
      <c r="A647" s="21" t="inlineStr">
        <is>
          <t>WL-01642</t>
        </is>
      </c>
      <c r="B647" s="21" t="n">
        <v>642</v>
      </c>
      <c r="C647" s="21" t="inlineStr">
        <is>
          <t>Carroll</t>
        </is>
      </c>
      <c r="D647" s="21" t="inlineStr">
        <is>
          <t>Shane</t>
        </is>
      </c>
      <c r="E647" s="21" t="inlineStr">
        <is>
          <t>LLC</t>
        </is>
      </c>
      <c r="F647" s="21" t="inlineStr">
        <is>
          <t>Carroll Holdings LLC</t>
        </is>
      </c>
      <c r="G647" s="28" t="n">
        <v>45083</v>
      </c>
      <c r="H647" s="21" t="inlineStr">
        <is>
          <t>ACTIVE_WAITLIST</t>
        </is>
      </c>
      <c r="I647" s="21" t="inlineStr">
        <is>
          <t>SABLE MIST</t>
        </is>
      </c>
      <c r="J647" s="21" t="inlineStr">
        <is>
          <t>COMMERCIAL_FISH</t>
        </is>
      </c>
      <c r="K647" s="21" t="n">
        <v>31</v>
      </c>
      <c r="L647" s="21" t="n">
        <v>9.300000000000001</v>
      </c>
      <c r="M647" s="21" t="inlineStr">
        <is>
          <t>Ledgport</t>
        </is>
      </c>
      <c r="N647" s="21" t="n">
        <v>40</v>
      </c>
      <c r="O647" s="21" t="inlineStr">
        <is>
          <t>(503) 555-7321</t>
        </is>
      </c>
      <c r="P647" s="21" t="inlineStr">
        <is>
          <t>shanecarroll@quillayute.org</t>
        </is>
      </c>
      <c r="Q647" s="21" t="inlineStr">
        <is>
          <t>Portland</t>
        </is>
      </c>
      <c r="R647" s="21" t="inlineStr">
        <is>
          <t>OR</t>
        </is>
      </c>
      <c r="S647" s="21" t="inlineStr">
        <is>
          <t>97201</t>
        </is>
      </c>
      <c r="T647" s="28" t="n">
        <v>46004</v>
      </c>
      <c r="U647" s="21" t="n">
        <v>2026</v>
      </c>
      <c r="V647" s="21" t="inlineStr"/>
    </row>
    <row r="648">
      <c r="A648" s="17" t="inlineStr">
        <is>
          <t>WL-01643</t>
        </is>
      </c>
      <c r="B648" s="17" t="n">
        <v>643</v>
      </c>
      <c r="C648" s="17" t="inlineStr">
        <is>
          <t>Williams</t>
        </is>
      </c>
      <c r="D648" s="17" t="inlineStr">
        <is>
          <t>Peter</t>
        </is>
      </c>
      <c r="E648" s="17" t="inlineStr">
        <is>
          <t>INDIVIDUAL</t>
        </is>
      </c>
      <c r="F648" s="17" t="inlineStr"/>
      <c r="G648" s="27" t="n">
        <v>45083</v>
      </c>
      <c r="H648" s="17" t="inlineStr">
        <is>
          <t>ACTIVE_WAITLIST</t>
        </is>
      </c>
      <c r="I648" s="17" t="inlineStr">
        <is>
          <t>CORMORANT WIND</t>
        </is>
      </c>
      <c r="J648" s="17" t="inlineStr">
        <is>
          <t>HOUSEBOAT</t>
        </is>
      </c>
      <c r="K648" s="17" t="n">
        <v>54.9</v>
      </c>
      <c r="L648" s="17" t="n">
        <v>17.1</v>
      </c>
      <c r="M648" s="17" t="inlineStr">
        <is>
          <t>ANY</t>
        </is>
      </c>
      <c r="N648" s="17" t="n">
        <v>40</v>
      </c>
      <c r="O648" s="17" t="inlineStr">
        <is>
          <t>(360) 555-5899</t>
        </is>
      </c>
      <c r="P648" s="17" t="inlineStr">
        <is>
          <t>peterwilliams@salishnet.net</t>
        </is>
      </c>
      <c r="Q648" s="17" t="inlineStr">
        <is>
          <t>Port Angeles</t>
        </is>
      </c>
      <c r="R648" s="17" t="inlineStr">
        <is>
          <t>WA</t>
        </is>
      </c>
      <c r="S648" s="17" t="inlineStr">
        <is>
          <t>98362</t>
        </is>
      </c>
      <c r="T648" s="27" t="n">
        <v>46013</v>
      </c>
      <c r="U648" s="17" t="n">
        <v>2026</v>
      </c>
      <c r="V648" s="17" t="inlineStr"/>
    </row>
    <row r="649">
      <c r="A649" s="21" t="inlineStr">
        <is>
          <t>WL-01644</t>
        </is>
      </c>
      <c r="B649" s="21" t="n">
        <v>644</v>
      </c>
      <c r="C649" s="21" t="inlineStr">
        <is>
          <t>Parker</t>
        </is>
      </c>
      <c r="D649" s="21" t="inlineStr">
        <is>
          <t>Natalie</t>
        </is>
      </c>
      <c r="E649" s="21" t="inlineStr">
        <is>
          <t>LLC</t>
        </is>
      </c>
      <c r="F649" s="21" t="inlineStr">
        <is>
          <t>Parker Charters Inc</t>
        </is>
      </c>
      <c r="G649" s="28" t="n">
        <v>45084</v>
      </c>
      <c r="H649" s="21" t="inlineStr">
        <is>
          <t>ACTIVE_WAITLIST</t>
        </is>
      </c>
      <c r="I649" s="21" t="inlineStr">
        <is>
          <t>HERON MIST</t>
        </is>
      </c>
      <c r="J649" s="21" t="inlineStr">
        <is>
          <t>POWER_INBOARD</t>
        </is>
      </c>
      <c r="K649" s="21" t="n">
        <v>38.4</v>
      </c>
      <c r="L649" s="21" t="n">
        <v>12.5</v>
      </c>
      <c r="M649" s="21" t="inlineStr">
        <is>
          <t>COVERED_ONLY</t>
        </is>
      </c>
      <c r="N649" s="21" t="n">
        <v>36</v>
      </c>
      <c r="O649" s="21" t="inlineStr">
        <is>
          <t>(360) 555-4260</t>
        </is>
      </c>
      <c r="P649" s="21" t="inlineStr">
        <is>
          <t>natalie.parker@pugetpost.com</t>
        </is>
      </c>
      <c r="Q649" s="21" t="inlineStr">
        <is>
          <t>Bremerton</t>
        </is>
      </c>
      <c r="R649" s="21" t="inlineStr">
        <is>
          <t>WA</t>
        </is>
      </c>
      <c r="S649" s="21" t="inlineStr">
        <is>
          <t>98337</t>
        </is>
      </c>
      <c r="T649" s="28" t="n">
        <v>45997</v>
      </c>
      <c r="U649" s="21" t="n">
        <v>2026</v>
      </c>
      <c r="V649" s="21" t="inlineStr"/>
    </row>
    <row r="650">
      <c r="A650" s="17" t="inlineStr">
        <is>
          <t>WL-01645</t>
        </is>
      </c>
      <c r="B650" s="17" t="n">
        <v>645</v>
      </c>
      <c r="C650" s="17" t="inlineStr">
        <is>
          <t>Walker</t>
        </is>
      </c>
      <c r="D650" s="17" t="inlineStr">
        <is>
          <t>Michael</t>
        </is>
      </c>
      <c r="E650" s="17" t="inlineStr">
        <is>
          <t>LLC</t>
        </is>
      </c>
      <c r="F650" s="17" t="inlineStr">
        <is>
          <t>Walker Charters Inc</t>
        </is>
      </c>
      <c r="G650" s="27" t="n">
        <v>45085</v>
      </c>
      <c r="H650" s="17" t="inlineStr">
        <is>
          <t>RETAINER</t>
        </is>
      </c>
      <c r="I650" s="17" t="inlineStr">
        <is>
          <t>ANCHOR SONG</t>
        </is>
      </c>
      <c r="J650" s="17" t="inlineStr">
        <is>
          <t>POWER_INBOARD</t>
        </is>
      </c>
      <c r="K650" s="17" t="n">
        <v>28.9</v>
      </c>
      <c r="L650" s="17" t="n">
        <v>9.5</v>
      </c>
      <c r="M650" s="17" t="inlineStr">
        <is>
          <t>COVERED_ONLY</t>
        </is>
      </c>
      <c r="N650" s="17" t="n">
        <v>24</v>
      </c>
      <c r="O650" s="17" t="inlineStr">
        <is>
          <t>(360) 555-8759</t>
        </is>
      </c>
      <c r="P650" s="17" t="inlineStr">
        <is>
          <t>michael_walker@gmail.example.com</t>
        </is>
      </c>
      <c r="Q650" s="17" t="inlineStr">
        <is>
          <t>Aberdeen</t>
        </is>
      </c>
      <c r="R650" s="17" t="inlineStr">
        <is>
          <t>WA</t>
        </is>
      </c>
      <c r="S650" s="17" t="inlineStr">
        <is>
          <t>98520</t>
        </is>
      </c>
      <c r="T650" s="27" t="n">
        <v>46000</v>
      </c>
      <c r="U650" s="17" t="n">
        <v>2026</v>
      </c>
      <c r="V650" s="17" t="inlineStr"/>
    </row>
    <row r="651">
      <c r="A651" s="21" t="inlineStr">
        <is>
          <t>WL-01646</t>
        </is>
      </c>
      <c r="B651" s="21" t="n">
        <v>646</v>
      </c>
      <c r="C651" s="21" t="inlineStr">
        <is>
          <t>Jackson</t>
        </is>
      </c>
      <c r="D651" s="21" t="inlineStr">
        <is>
          <t>Kristen</t>
        </is>
      </c>
      <c r="E651" s="21" t="inlineStr">
        <is>
          <t>INDIVIDUAL</t>
        </is>
      </c>
      <c r="F651" s="21" t="inlineStr"/>
      <c r="G651" s="28" t="n">
        <v>45085</v>
      </c>
      <c r="H651" s="21" t="inlineStr">
        <is>
          <t>EXPIRED</t>
        </is>
      </c>
      <c r="I651" s="21" t="inlineStr">
        <is>
          <t>GRAY REACH</t>
        </is>
      </c>
      <c r="J651" s="21" t="inlineStr">
        <is>
          <t>POWER_STERNDRIVE</t>
        </is>
      </c>
      <c r="K651" s="21" t="n">
        <v>33.8</v>
      </c>
      <c r="L651" s="21" t="n">
        <v>10.3</v>
      </c>
      <c r="M651" s="21" t="inlineStr">
        <is>
          <t>ANY</t>
        </is>
      </c>
      <c r="N651" s="21" t="n">
        <v>24</v>
      </c>
      <c r="O651" s="21" t="inlineStr">
        <is>
          <t>(503) 555-0514</t>
        </is>
      </c>
      <c r="P651" s="21" t="inlineStr">
        <is>
          <t>kristenjackson@gmail.example.com</t>
        </is>
      </c>
      <c r="Q651" s="21" t="inlineStr">
        <is>
          <t>Astoria</t>
        </is>
      </c>
      <c r="R651" s="21" t="inlineStr">
        <is>
          <t>OR</t>
        </is>
      </c>
      <c r="S651" s="21" t="inlineStr">
        <is>
          <t>97103</t>
        </is>
      </c>
      <c r="T651" s="21" t="inlineStr"/>
      <c r="U651" s="21" t="n">
        <v>2022</v>
      </c>
      <c r="V651" s="21" t="inlineStr"/>
    </row>
    <row r="652">
      <c r="A652" s="17" t="inlineStr">
        <is>
          <t>WL-01647</t>
        </is>
      </c>
      <c r="B652" s="17" t="n">
        <v>647</v>
      </c>
      <c r="C652" s="17" t="inlineStr">
        <is>
          <t>Shannon</t>
        </is>
      </c>
      <c r="D652" s="17" t="inlineStr">
        <is>
          <t>Robert</t>
        </is>
      </c>
      <c r="E652" s="17" t="inlineStr">
        <is>
          <t>INDIVIDUAL</t>
        </is>
      </c>
      <c r="F652" s="17" t="inlineStr"/>
      <c r="G652" s="27" t="n">
        <v>45086</v>
      </c>
      <c r="H652" s="17" t="inlineStr">
        <is>
          <t>ACTIVE_WAITLIST</t>
        </is>
      </c>
      <c r="I652" s="17" t="inlineStr">
        <is>
          <t>PINTAIL CREST</t>
        </is>
      </c>
      <c r="J652" s="17" t="inlineStr">
        <is>
          <t>SPORTFISH</t>
        </is>
      </c>
      <c r="K652" s="17" t="n">
        <v>24.6</v>
      </c>
      <c r="L652" s="17" t="n">
        <v>8.9</v>
      </c>
      <c r="M652" s="17" t="inlineStr">
        <is>
          <t>Ledgport</t>
        </is>
      </c>
      <c r="N652" s="17" t="n">
        <v>36</v>
      </c>
      <c r="O652" s="17" t="inlineStr">
        <is>
          <t>(360) 555-4566</t>
        </is>
      </c>
      <c r="P652" s="17" t="inlineStr">
        <is>
          <t>robertshannon@salishnet.net</t>
        </is>
      </c>
      <c r="Q652" s="17" t="inlineStr">
        <is>
          <t>Olympia</t>
        </is>
      </c>
      <c r="R652" s="17" t="inlineStr">
        <is>
          <t>WA</t>
        </is>
      </c>
      <c r="S652" s="17" t="inlineStr">
        <is>
          <t>98501</t>
        </is>
      </c>
      <c r="T652" s="27" t="n">
        <v>46015</v>
      </c>
      <c r="U652" s="17" t="n">
        <v>2026</v>
      </c>
      <c r="V652" s="17" t="inlineStr"/>
    </row>
    <row r="653">
      <c r="A653" s="21" t="inlineStr">
        <is>
          <t>WL-01648</t>
        </is>
      </c>
      <c r="B653" s="21" t="n">
        <v>648</v>
      </c>
      <c r="C653" s="21" t="inlineStr">
        <is>
          <t>Matthews</t>
        </is>
      </c>
      <c r="D653" s="21" t="inlineStr">
        <is>
          <t>Chelsea</t>
        </is>
      </c>
      <c r="E653" s="21" t="inlineStr">
        <is>
          <t>LLC</t>
        </is>
      </c>
      <c r="F653" s="21" t="inlineStr">
        <is>
          <t>Matthews Holdings LLC</t>
        </is>
      </c>
      <c r="G653" s="28" t="n">
        <v>45087</v>
      </c>
      <c r="H653" s="21" t="inlineStr">
        <is>
          <t>ACTIVE_WAITLIST</t>
        </is>
      </c>
      <c r="I653" s="21" t="inlineStr">
        <is>
          <t>OTTER PASSAGE</t>
        </is>
      </c>
      <c r="J653" s="21" t="inlineStr">
        <is>
          <t>TRAWLER</t>
        </is>
      </c>
      <c r="K653" s="21" t="n">
        <v>25.6</v>
      </c>
      <c r="L653" s="21" t="n">
        <v>7.5</v>
      </c>
      <c r="M653" s="21" t="inlineStr">
        <is>
          <t>ANY</t>
        </is>
      </c>
      <c r="N653" s="21" t="n">
        <v>28</v>
      </c>
      <c r="O653" s="21" t="inlineStr">
        <is>
          <t>(206) 555-8745</t>
        </is>
      </c>
      <c r="P653" s="21" t="inlineStr">
        <is>
          <t>chelseamatthews@outlook.example.com</t>
        </is>
      </c>
      <c r="Q653" s="21" t="inlineStr">
        <is>
          <t>Seattle</t>
        </is>
      </c>
      <c r="R653" s="21" t="inlineStr">
        <is>
          <t>WA</t>
        </is>
      </c>
      <c r="S653" s="21" t="inlineStr">
        <is>
          <t>98101</t>
        </is>
      </c>
      <c r="T653" s="28" t="n">
        <v>46005</v>
      </c>
      <c r="U653" s="21" t="n">
        <v>2026</v>
      </c>
      <c r="V653" s="21" t="inlineStr"/>
    </row>
    <row r="654">
      <c r="A654" s="17" t="inlineStr">
        <is>
          <t>WL-01649</t>
        </is>
      </c>
      <c r="B654" s="17" t="n">
        <v>649</v>
      </c>
      <c r="C654" s="17" t="inlineStr">
        <is>
          <t>Krueger</t>
        </is>
      </c>
      <c r="D654" s="17" t="inlineStr">
        <is>
          <t>Amy</t>
        </is>
      </c>
      <c r="E654" s="17" t="inlineStr">
        <is>
          <t>LLC</t>
        </is>
      </c>
      <c r="F654" s="17" t="inlineStr">
        <is>
          <t>Krueger Charters Inc</t>
        </is>
      </c>
      <c r="G654" s="27" t="n">
        <v>45088</v>
      </c>
      <c r="H654" s="17" t="inlineStr">
        <is>
          <t>ACTIVE_WAITLIST</t>
        </is>
      </c>
      <c r="I654" s="17" t="inlineStr">
        <is>
          <t>PETREL RUNNER</t>
        </is>
      </c>
      <c r="J654" s="17" t="inlineStr">
        <is>
          <t>POWER_INBOARD</t>
        </is>
      </c>
      <c r="K654" s="17" t="n">
        <v>50.1</v>
      </c>
      <c r="L654" s="17" t="n">
        <v>17.2</v>
      </c>
      <c r="M654" s="17" t="inlineStr">
        <is>
          <t>COVERED_ONLY</t>
        </is>
      </c>
      <c r="N654" s="17" t="n">
        <v>28</v>
      </c>
      <c r="O654" s="17" t="inlineStr">
        <is>
          <t>(503) 555-8575</t>
        </is>
      </c>
      <c r="P654" s="17" t="inlineStr">
        <is>
          <t>amy.krueger@harbormail.net</t>
        </is>
      </c>
      <c r="Q654" s="17" t="inlineStr">
        <is>
          <t>Astoria</t>
        </is>
      </c>
      <c r="R654" s="17" t="inlineStr">
        <is>
          <t>OR</t>
        </is>
      </c>
      <c r="S654" s="17" t="inlineStr">
        <is>
          <t>97103</t>
        </is>
      </c>
      <c r="T654" s="27" t="n">
        <v>46018</v>
      </c>
      <c r="U654" s="17" t="n">
        <v>2026</v>
      </c>
      <c r="V654" s="17" t="inlineStr"/>
    </row>
    <row r="655">
      <c r="A655" s="21" t="inlineStr">
        <is>
          <t>WL-01650</t>
        </is>
      </c>
      <c r="B655" s="21" t="n">
        <v>650</v>
      </c>
      <c r="C655" s="21" t="inlineStr">
        <is>
          <t>Kerr</t>
        </is>
      </c>
      <c r="D655" s="21" t="inlineStr">
        <is>
          <t>Brett</t>
        </is>
      </c>
      <c r="E655" s="21" t="inlineStr">
        <is>
          <t>PARTNERSHIP</t>
        </is>
      </c>
      <c r="F655" s="21" t="inlineStr">
        <is>
          <t>Kerr Marine LLC</t>
        </is>
      </c>
      <c r="G655" s="28" t="n">
        <v>45088</v>
      </c>
      <c r="H655" s="21" t="inlineStr">
        <is>
          <t>ACTIVE_WAITLIST</t>
        </is>
      </c>
      <c r="I655" s="21" t="inlineStr">
        <is>
          <t>OTTER PASSAGE</t>
        </is>
      </c>
      <c r="J655" s="21" t="inlineStr">
        <is>
          <t>SAIL_MONO</t>
        </is>
      </c>
      <c r="K655" s="21" t="n">
        <v>41.2</v>
      </c>
      <c r="L655" s="21" t="n">
        <v>12.9</v>
      </c>
      <c r="M655" s="21" t="inlineStr">
        <is>
          <t>ANY</t>
        </is>
      </c>
      <c r="N655" s="21" t="n">
        <v>50</v>
      </c>
      <c r="O655" s="21" t="inlineStr">
        <is>
          <t>(253) 555-2752</t>
        </is>
      </c>
      <c r="P655" s="21" t="inlineStr">
        <is>
          <t>brett.kerr@pugetpost.com</t>
        </is>
      </c>
      <c r="Q655" s="21" t="inlineStr">
        <is>
          <t>Tacoma</t>
        </is>
      </c>
      <c r="R655" s="21" t="inlineStr">
        <is>
          <t>WA</t>
        </is>
      </c>
      <c r="S655" s="21" t="inlineStr">
        <is>
          <t>98402</t>
        </is>
      </c>
      <c r="T655" s="28" t="n">
        <v>46010</v>
      </c>
      <c r="U655" s="21" t="n">
        <v>2026</v>
      </c>
      <c r="V655" s="21" t="inlineStr"/>
    </row>
    <row r="656">
      <c r="A656" s="17" t="inlineStr">
        <is>
          <t>WL-01651</t>
        </is>
      </c>
      <c r="B656" s="17" t="n">
        <v>651</v>
      </c>
      <c r="C656" s="17" t="inlineStr">
        <is>
          <t>Lawson</t>
        </is>
      </c>
      <c r="D656" s="17" t="inlineStr">
        <is>
          <t>Kayla</t>
        </is>
      </c>
      <c r="E656" s="17" t="inlineStr">
        <is>
          <t>COMMERCIAL</t>
        </is>
      </c>
      <c r="F656" s="17" t="inlineStr">
        <is>
          <t>Lawson Charters Inc</t>
        </is>
      </c>
      <c r="G656" s="27" t="n">
        <v>45088</v>
      </c>
      <c r="H656" s="17" t="inlineStr">
        <is>
          <t>ACTIVE_WAITLIST</t>
        </is>
      </c>
      <c r="I656" s="17" t="inlineStr">
        <is>
          <t>PETREL RUNNER</t>
        </is>
      </c>
      <c r="J656" s="17" t="inlineStr">
        <is>
          <t>SAIL_MONO</t>
        </is>
      </c>
      <c r="K656" s="17" t="n">
        <v>23.2</v>
      </c>
      <c r="L656" s="17" t="n">
        <v>7.5</v>
      </c>
      <c r="M656" s="17" t="inlineStr">
        <is>
          <t>Eastwey</t>
        </is>
      </c>
      <c r="N656" s="17" t="n">
        <v>36</v>
      </c>
      <c r="O656" s="17" t="inlineStr">
        <is>
          <t>(360) 555-4802</t>
        </is>
      </c>
      <c r="P656" s="17" t="inlineStr">
        <is>
          <t>kayla.lawson@outlook.example.com</t>
        </is>
      </c>
      <c r="Q656" s="17" t="inlineStr">
        <is>
          <t>Port Angeles</t>
        </is>
      </c>
      <c r="R656" s="17" t="inlineStr">
        <is>
          <t>WA</t>
        </is>
      </c>
      <c r="S656" s="17" t="inlineStr">
        <is>
          <t>98362</t>
        </is>
      </c>
      <c r="T656" s="27" t="n">
        <v>46006</v>
      </c>
      <c r="U656" s="17" t="n">
        <v>2026</v>
      </c>
      <c r="V656" s="17" t="inlineStr"/>
    </row>
    <row r="657">
      <c r="A657" s="21" t="inlineStr">
        <is>
          <t>WL-01652</t>
        </is>
      </c>
      <c r="B657" s="21" t="n">
        <v>652</v>
      </c>
      <c r="C657" s="21" t="inlineStr">
        <is>
          <t>Johnson</t>
        </is>
      </c>
      <c r="D657" s="21" t="inlineStr">
        <is>
          <t>Melissa</t>
        </is>
      </c>
      <c r="E657" s="21" t="inlineStr">
        <is>
          <t>JOINT</t>
        </is>
      </c>
      <c r="F657" s="21" t="inlineStr"/>
      <c r="G657" s="28" t="n">
        <v>45089</v>
      </c>
      <c r="H657" s="21" t="inlineStr">
        <is>
          <t>ACTIVE_WAITLIST</t>
        </is>
      </c>
      <c r="I657" s="21" t="inlineStr">
        <is>
          <t>TIDE VEER</t>
        </is>
      </c>
      <c r="J657" s="21" t="inlineStr">
        <is>
          <t>POWER_STERNDRIVE</t>
        </is>
      </c>
      <c r="K657" s="21" t="n">
        <v>25.7</v>
      </c>
      <c r="L657" s="21" t="n">
        <v>8.800000000000001</v>
      </c>
      <c r="M657" s="21" t="inlineStr">
        <is>
          <t>Eastwey</t>
        </is>
      </c>
      <c r="N657" s="21" t="n">
        <v>24</v>
      </c>
      <c r="O657" s="21" t="inlineStr">
        <is>
          <t>(425) 555-7512</t>
        </is>
      </c>
      <c r="P657" s="21" t="inlineStr">
        <is>
          <t>melissajohnson@gmail.example.com</t>
        </is>
      </c>
      <c r="Q657" s="21" t="inlineStr">
        <is>
          <t>Everett</t>
        </is>
      </c>
      <c r="R657" s="21" t="inlineStr">
        <is>
          <t>WA</t>
        </is>
      </c>
      <c r="S657" s="21" t="inlineStr">
        <is>
          <t>98201</t>
        </is>
      </c>
      <c r="T657" s="28" t="n">
        <v>45998</v>
      </c>
      <c r="U657" s="21" t="n">
        <v>2026</v>
      </c>
      <c r="V657" s="21" t="inlineStr"/>
    </row>
    <row r="658">
      <c r="A658" s="17" t="inlineStr">
        <is>
          <t>WL-01653</t>
        </is>
      </c>
      <c r="B658" s="17" t="n">
        <v>653</v>
      </c>
      <c r="C658" s="17" t="inlineStr">
        <is>
          <t>Garrison</t>
        </is>
      </c>
      <c r="D658" s="17" t="inlineStr">
        <is>
          <t>Kenneth</t>
        </is>
      </c>
      <c r="E658" s="17" t="inlineStr">
        <is>
          <t>JOINT</t>
        </is>
      </c>
      <c r="F658" s="17" t="inlineStr"/>
      <c r="G658" s="27" t="n">
        <v>45089</v>
      </c>
      <c r="H658" s="17" t="inlineStr">
        <is>
          <t>ACTIVE_WAITLIST</t>
        </is>
      </c>
      <c r="I658" s="17" t="inlineStr">
        <is>
          <t>PETREL PASSAGE</t>
        </is>
      </c>
      <c r="J658" s="17" t="inlineStr">
        <is>
          <t>POWER_INBOARD</t>
        </is>
      </c>
      <c r="K658" s="17" t="n">
        <v>26.9</v>
      </c>
      <c r="L658" s="17" t="n">
        <v>9.5</v>
      </c>
      <c r="M658" s="17" t="inlineStr">
        <is>
          <t>COVERED_ONLY</t>
        </is>
      </c>
      <c r="N658" s="17" t="n">
        <v>28</v>
      </c>
      <c r="O658" s="17" t="inlineStr">
        <is>
          <t>(360) 555-5850</t>
        </is>
      </c>
      <c r="P658" s="17" t="inlineStr">
        <is>
          <t>kennethgarrison@quillayute.org</t>
        </is>
      </c>
      <c r="Q658" s="17" t="inlineStr">
        <is>
          <t>Longview</t>
        </is>
      </c>
      <c r="R658" s="17" t="inlineStr">
        <is>
          <t>WA</t>
        </is>
      </c>
      <c r="S658" s="17" t="inlineStr">
        <is>
          <t>98632</t>
        </is>
      </c>
      <c r="T658" s="27" t="n">
        <v>46011</v>
      </c>
      <c r="U658" s="17" t="n">
        <v>2026</v>
      </c>
      <c r="V658" s="17" t="inlineStr"/>
    </row>
    <row r="659">
      <c r="A659" s="21" t="inlineStr">
        <is>
          <t>WL-01654</t>
        </is>
      </c>
      <c r="B659" s="21" t="n">
        <v>654</v>
      </c>
      <c r="C659" s="21" t="inlineStr">
        <is>
          <t>Henderson</t>
        </is>
      </c>
      <c r="D659" s="21" t="inlineStr">
        <is>
          <t>Theresa</t>
        </is>
      </c>
      <c r="E659" s="21" t="inlineStr">
        <is>
          <t>LLC</t>
        </is>
      </c>
      <c r="F659" s="21" t="inlineStr">
        <is>
          <t>Henderson Marine LLC</t>
        </is>
      </c>
      <c r="G659" s="28" t="n">
        <v>45089</v>
      </c>
      <c r="H659" s="21" t="inlineStr">
        <is>
          <t>ACTIVE_WAITLIST</t>
        </is>
      </c>
      <c r="I659" s="21" t="inlineStr">
        <is>
          <t>SEAL VEER</t>
        </is>
      </c>
      <c r="J659" s="21" t="inlineStr">
        <is>
          <t>CRUISER</t>
        </is>
      </c>
      <c r="K659" s="21" t="n">
        <v>23.7</v>
      </c>
      <c r="L659" s="21" t="n">
        <v>7.7</v>
      </c>
      <c r="M659" s="21" t="inlineStr">
        <is>
          <t>ANY</t>
        </is>
      </c>
      <c r="N659" s="21" t="n">
        <v>32</v>
      </c>
      <c r="O659" s="21" t="inlineStr">
        <is>
          <t>(360) 555-0757</t>
        </is>
      </c>
      <c r="P659" s="21" t="inlineStr">
        <is>
          <t>theresa_henderson@harbormail.net</t>
        </is>
      </c>
      <c r="Q659" s="21" t="inlineStr">
        <is>
          <t>Bremerton</t>
        </is>
      </c>
      <c r="R659" s="21" t="inlineStr">
        <is>
          <t>WA</t>
        </is>
      </c>
      <c r="S659" s="21" t="inlineStr">
        <is>
          <t>98337</t>
        </is>
      </c>
      <c r="T659" s="28" t="n">
        <v>46003</v>
      </c>
      <c r="U659" s="21" t="n">
        <v>2026</v>
      </c>
      <c r="V659" s="21" t="inlineStr"/>
    </row>
    <row r="660">
      <c r="A660" s="17" t="inlineStr">
        <is>
          <t>WL-01655</t>
        </is>
      </c>
      <c r="B660" s="17" t="n">
        <v>655</v>
      </c>
      <c r="C660" s="17" t="inlineStr">
        <is>
          <t>Williamson</t>
        </is>
      </c>
      <c r="D660" s="17" t="inlineStr">
        <is>
          <t>Michael</t>
        </is>
      </c>
      <c r="E660" s="17" t="inlineStr">
        <is>
          <t>INDIVIDUAL</t>
        </is>
      </c>
      <c r="F660" s="17" t="inlineStr"/>
      <c r="G660" s="27" t="n">
        <v>45089</v>
      </c>
      <c r="H660" s="17" t="inlineStr">
        <is>
          <t>SUSPENDED</t>
        </is>
      </c>
      <c r="I660" s="17" t="inlineStr">
        <is>
          <t>HERON HARBOR</t>
        </is>
      </c>
      <c r="J660" s="17" t="inlineStr">
        <is>
          <t>ELECTRIC</t>
        </is>
      </c>
      <c r="K660" s="17" t="n">
        <v>23</v>
      </c>
      <c r="L660" s="17" t="n">
        <v>8.1</v>
      </c>
      <c r="M660" s="17" t="inlineStr">
        <is>
          <t>Ledgport</t>
        </is>
      </c>
      <c r="N660" s="17" t="n">
        <v>40</v>
      </c>
      <c r="O660" s="17" t="inlineStr">
        <is>
          <t>(360) 555-7400</t>
        </is>
      </c>
      <c r="P660" s="17" t="inlineStr">
        <is>
          <t>michael_williamson@quillayute.org</t>
        </is>
      </c>
      <c r="Q660" s="17" t="inlineStr">
        <is>
          <t>Chaldale</t>
        </is>
      </c>
      <c r="R660" s="17" t="inlineStr">
        <is>
          <t>WA</t>
        </is>
      </c>
      <c r="S660" s="17" t="inlineStr">
        <is>
          <t>98554</t>
        </is>
      </c>
      <c r="T660" s="27" t="n">
        <v>46012</v>
      </c>
      <c r="U660" s="17" t="n">
        <v>2026</v>
      </c>
      <c r="V660" s="17" t="inlineStr"/>
    </row>
    <row r="661">
      <c r="A661" s="21" t="inlineStr">
        <is>
          <t>WL-01656</t>
        </is>
      </c>
      <c r="B661" s="21" t="n">
        <v>656</v>
      </c>
      <c r="C661" s="21" t="inlineStr">
        <is>
          <t>Christian</t>
        </is>
      </c>
      <c r="D661" s="21" t="inlineStr">
        <is>
          <t>Jennifer</t>
        </is>
      </c>
      <c r="E661" s="21" t="inlineStr">
        <is>
          <t>PARTNERSHIP</t>
        </is>
      </c>
      <c r="F661" s="21" t="inlineStr">
        <is>
          <t>Christian Ventures LLC</t>
        </is>
      </c>
      <c r="G661" s="28" t="n">
        <v>45090</v>
      </c>
      <c r="H661" s="21" t="inlineStr">
        <is>
          <t>ACTIVE_WAITLIST</t>
        </is>
      </c>
      <c r="I661" s="21" t="inlineStr">
        <is>
          <t>SALISH WAKE</t>
        </is>
      </c>
      <c r="J661" s="21" t="inlineStr">
        <is>
          <t>ELECTRIC</t>
        </is>
      </c>
      <c r="K661" s="21" t="n">
        <v>41.2</v>
      </c>
      <c r="L661" s="21" t="n">
        <v>12.7</v>
      </c>
      <c r="M661" s="21" t="inlineStr">
        <is>
          <t>Salmonberry</t>
        </is>
      </c>
      <c r="N661" s="21" t="n">
        <v>45</v>
      </c>
      <c r="O661" s="21" t="inlineStr">
        <is>
          <t>(360) 555-3317</t>
        </is>
      </c>
      <c r="P661" s="21" t="inlineStr">
        <is>
          <t>jennifer.christian@salishnet.net</t>
        </is>
      </c>
      <c r="Q661" s="21" t="inlineStr">
        <is>
          <t>Aberdeen</t>
        </is>
      </c>
      <c r="R661" s="21" t="inlineStr">
        <is>
          <t>WA</t>
        </is>
      </c>
      <c r="S661" s="21" t="inlineStr">
        <is>
          <t>98520</t>
        </is>
      </c>
      <c r="T661" s="28" t="n">
        <v>45993</v>
      </c>
      <c r="U661" s="21" t="n">
        <v>2026</v>
      </c>
      <c r="V661" s="21" t="inlineStr"/>
    </row>
    <row r="662">
      <c r="A662" s="17" t="inlineStr">
        <is>
          <t>WL-01657</t>
        </is>
      </c>
      <c r="B662" s="17" t="n">
        <v>657</v>
      </c>
      <c r="C662" s="17" t="inlineStr">
        <is>
          <t>Wells</t>
        </is>
      </c>
      <c r="D662" s="17" t="inlineStr">
        <is>
          <t>Chad</t>
        </is>
      </c>
      <c r="E662" s="17" t="inlineStr">
        <is>
          <t>JOINT</t>
        </is>
      </c>
      <c r="F662" s="17" t="inlineStr"/>
      <c r="G662" s="27" t="n">
        <v>45090</v>
      </c>
      <c r="H662" s="17" t="inlineStr">
        <is>
          <t>ACTIVE_WAITLIST</t>
        </is>
      </c>
      <c r="I662" s="17" t="inlineStr">
        <is>
          <t>SEAL DANCER</t>
        </is>
      </c>
      <c r="J662" s="17" t="inlineStr">
        <is>
          <t>POWER_INBOARD</t>
        </is>
      </c>
      <c r="K662" s="17" t="n">
        <v>46.9</v>
      </c>
      <c r="L662" s="17" t="n">
        <v>16.2</v>
      </c>
      <c r="M662" s="17" t="inlineStr">
        <is>
          <t>ANY</t>
        </is>
      </c>
      <c r="N662" s="17" t="n">
        <v>28</v>
      </c>
      <c r="O662" s="17" t="inlineStr">
        <is>
          <t>(360) 555-3421</t>
        </is>
      </c>
      <c r="P662" s="17" t="inlineStr">
        <is>
          <t>chadwells@gmail.example.com</t>
        </is>
      </c>
      <c r="Q662" s="17" t="inlineStr">
        <is>
          <t>Olympia</t>
        </is>
      </c>
      <c r="R662" s="17" t="inlineStr">
        <is>
          <t>WA</t>
        </is>
      </c>
      <c r="S662" s="17" t="inlineStr">
        <is>
          <t>98501</t>
        </is>
      </c>
      <c r="T662" s="27" t="n">
        <v>45992</v>
      </c>
      <c r="U662" s="17" t="n">
        <v>2026</v>
      </c>
      <c r="V662" s="17" t="inlineStr"/>
    </row>
    <row r="663">
      <c r="A663" s="21" t="inlineStr">
        <is>
          <t>WL-01658</t>
        </is>
      </c>
      <c r="B663" s="21" t="n">
        <v>658</v>
      </c>
      <c r="C663" s="21" t="inlineStr">
        <is>
          <t>Schwartz</t>
        </is>
      </c>
      <c r="D663" s="21" t="inlineStr">
        <is>
          <t>Mary</t>
        </is>
      </c>
      <c r="E663" s="21" t="inlineStr">
        <is>
          <t>JOINT</t>
        </is>
      </c>
      <c r="F663" s="21" t="inlineStr"/>
      <c r="G663" s="28" t="n">
        <v>45090</v>
      </c>
      <c r="H663" s="21" t="inlineStr">
        <is>
          <t>ACTIVE_WAITLIST</t>
        </is>
      </c>
      <c r="I663" s="21" t="inlineStr">
        <is>
          <t>WIDGEON ANN</t>
        </is>
      </c>
      <c r="J663" s="21" t="inlineStr">
        <is>
          <t>ELECTRIC</t>
        </is>
      </c>
      <c r="K663" s="21" t="n">
        <v>25.8</v>
      </c>
      <c r="L663" s="21" t="n">
        <v>9.1</v>
      </c>
      <c r="M663" s="21" t="inlineStr">
        <is>
          <t>ANY</t>
        </is>
      </c>
      <c r="N663" s="21" t="n">
        <v>32</v>
      </c>
      <c r="O663" s="21" t="inlineStr">
        <is>
          <t>(503) 555-3949</t>
        </is>
      </c>
      <c r="P663" s="21" t="inlineStr">
        <is>
          <t>mary_schwartz@quillayute.org</t>
        </is>
      </c>
      <c r="Q663" s="21" t="inlineStr">
        <is>
          <t>Portland</t>
        </is>
      </c>
      <c r="R663" s="21" t="inlineStr">
        <is>
          <t>OR</t>
        </is>
      </c>
      <c r="S663" s="21" t="inlineStr">
        <is>
          <t>97201</t>
        </is>
      </c>
      <c r="T663" s="28" t="n">
        <v>45994</v>
      </c>
      <c r="U663" s="21" t="n">
        <v>2026</v>
      </c>
      <c r="V663" s="21" t="inlineStr"/>
    </row>
    <row r="664">
      <c r="A664" s="17" t="inlineStr">
        <is>
          <t>WL-01659</t>
        </is>
      </c>
      <c r="B664" s="17" t="n">
        <v>659</v>
      </c>
      <c r="C664" s="17" t="inlineStr">
        <is>
          <t>Lopez</t>
        </is>
      </c>
      <c r="D664" s="17" t="inlineStr">
        <is>
          <t>Leslie</t>
        </is>
      </c>
      <c r="E664" s="17" t="inlineStr">
        <is>
          <t>COMMERCIAL</t>
        </is>
      </c>
      <c r="F664" s="17" t="inlineStr">
        <is>
          <t>Lopez Ventures LLC</t>
        </is>
      </c>
      <c r="G664" s="27" t="n">
        <v>45091</v>
      </c>
      <c r="H664" s="17" t="inlineStr">
        <is>
          <t>ACTIVE_WAITLIST</t>
        </is>
      </c>
      <c r="I664" s="17" t="inlineStr">
        <is>
          <t>HALIBUT RUNNER</t>
        </is>
      </c>
      <c r="J664" s="17" t="inlineStr">
        <is>
          <t>POWER_INBOARD</t>
        </is>
      </c>
      <c r="K664" s="17" t="n">
        <v>57.4</v>
      </c>
      <c r="L664" s="17" t="n">
        <v>18.6</v>
      </c>
      <c r="M664" s="17" t="inlineStr">
        <is>
          <t>COVERED_ONLY</t>
        </is>
      </c>
      <c r="N664" s="17" t="n">
        <v>36</v>
      </c>
      <c r="O664" s="17" t="inlineStr">
        <is>
          <t>(360) 555-1279</t>
        </is>
      </c>
      <c r="P664" s="17" t="inlineStr">
        <is>
          <t>leslielopez@outlook.example.com</t>
        </is>
      </c>
      <c r="Q664" s="17" t="inlineStr">
        <is>
          <t>Chaldale</t>
        </is>
      </c>
      <c r="R664" s="17" t="inlineStr">
        <is>
          <t>WA</t>
        </is>
      </c>
      <c r="S664" s="17" t="inlineStr">
        <is>
          <t>98554</t>
        </is>
      </c>
      <c r="T664" s="27" t="n">
        <v>45994</v>
      </c>
      <c r="U664" s="17" t="n">
        <v>2026</v>
      </c>
      <c r="V664" s="17" t="inlineStr"/>
    </row>
    <row r="665">
      <c r="A665" s="21" t="inlineStr">
        <is>
          <t>WL-01660</t>
        </is>
      </c>
      <c r="B665" s="21" t="n">
        <v>660</v>
      </c>
      <c r="C665" s="21" t="inlineStr">
        <is>
          <t>Davis</t>
        </is>
      </c>
      <c r="D665" s="21" t="inlineStr">
        <is>
          <t>Adam</t>
        </is>
      </c>
      <c r="E665" s="21" t="inlineStr">
        <is>
          <t>INDIVIDUAL</t>
        </is>
      </c>
      <c r="F665" s="21" t="inlineStr"/>
      <c r="G665" s="28" t="n">
        <v>45091</v>
      </c>
      <c r="H665" s="21" t="inlineStr">
        <is>
          <t>ACTIVE_WAITLIST</t>
        </is>
      </c>
      <c r="I665" s="21" t="inlineStr">
        <is>
          <t>OTTER RUNNER</t>
        </is>
      </c>
      <c r="J665" s="21" t="inlineStr">
        <is>
          <t>ELECTRIC</t>
        </is>
      </c>
      <c r="K665" s="21" t="n">
        <v>42.1</v>
      </c>
      <c r="L665" s="21" t="n">
        <v>13.6</v>
      </c>
      <c r="M665" s="21" t="inlineStr">
        <is>
          <t>ANY</t>
        </is>
      </c>
      <c r="N665" s="21" t="n">
        <v>40</v>
      </c>
      <c r="O665" s="21" t="inlineStr">
        <is>
          <t>(360) 555-5530</t>
        </is>
      </c>
      <c r="P665" s="21" t="inlineStr">
        <is>
          <t>adamdavis@outlook.example.com</t>
        </is>
      </c>
      <c r="Q665" s="21" t="inlineStr">
        <is>
          <t>Port Angeles</t>
        </is>
      </c>
      <c r="R665" s="21" t="inlineStr">
        <is>
          <t>WA</t>
        </is>
      </c>
      <c r="S665" s="21" t="inlineStr">
        <is>
          <t>98362</t>
        </is>
      </c>
      <c r="T665" s="28" t="n">
        <v>46011</v>
      </c>
      <c r="U665" s="21" t="n">
        <v>2026</v>
      </c>
      <c r="V665" s="21" t="inlineStr"/>
    </row>
    <row r="666">
      <c r="A666" s="17" t="inlineStr">
        <is>
          <t>WL-01661</t>
        </is>
      </c>
      <c r="B666" s="17" t="n">
        <v>661</v>
      </c>
      <c r="C666" s="17" t="inlineStr">
        <is>
          <t>Stewart</t>
        </is>
      </c>
      <c r="D666" s="17" t="inlineStr">
        <is>
          <t>Randy</t>
        </is>
      </c>
      <c r="E666" s="17" t="inlineStr">
        <is>
          <t>NONPROFIT</t>
        </is>
      </c>
      <c r="F666" s="17" t="inlineStr">
        <is>
          <t>Stewart Charters Inc</t>
        </is>
      </c>
      <c r="G666" s="27" t="n">
        <v>45091</v>
      </c>
      <c r="H666" s="17" t="inlineStr">
        <is>
          <t>ACTIVE_WAITLIST</t>
        </is>
      </c>
      <c r="I666" s="17" t="inlineStr">
        <is>
          <t>HERON STAR</t>
        </is>
      </c>
      <c r="J666" s="17" t="inlineStr">
        <is>
          <t>SPORTFISH</t>
        </is>
      </c>
      <c r="K666" s="17" t="n">
        <v>45.9</v>
      </c>
      <c r="L666" s="17" t="n">
        <v>15.1</v>
      </c>
      <c r="M666" s="17" t="inlineStr">
        <is>
          <t>ANY</t>
        </is>
      </c>
      <c r="N666" s="17" t="n">
        <v>28</v>
      </c>
      <c r="O666" s="17" t="inlineStr">
        <is>
          <t>(360) 555-8138</t>
        </is>
      </c>
      <c r="P666" s="17" t="inlineStr">
        <is>
          <t>randystewart@gmail.example.com</t>
        </is>
      </c>
      <c r="Q666" s="17" t="inlineStr">
        <is>
          <t>Bremerton</t>
        </is>
      </c>
      <c r="R666" s="17" t="inlineStr">
        <is>
          <t>WA</t>
        </is>
      </c>
      <c r="S666" s="17" t="inlineStr">
        <is>
          <t>98337</t>
        </is>
      </c>
      <c r="T666" s="27" t="n">
        <v>46019</v>
      </c>
      <c r="U666" s="17" t="n">
        <v>2026</v>
      </c>
      <c r="V666" s="17" t="inlineStr"/>
    </row>
    <row r="667">
      <c r="A667" s="21" t="inlineStr">
        <is>
          <t>WL-01662</t>
        </is>
      </c>
      <c r="B667" s="21" t="n">
        <v>662</v>
      </c>
      <c r="C667" s="21" t="inlineStr">
        <is>
          <t>Wilson</t>
        </is>
      </c>
      <c r="D667" s="21" t="inlineStr">
        <is>
          <t>David</t>
        </is>
      </c>
      <c r="E667" s="21" t="inlineStr">
        <is>
          <t>TRUST</t>
        </is>
      </c>
      <c r="F667" s="21" t="inlineStr">
        <is>
          <t>Wilson Charters Inc</t>
        </is>
      </c>
      <c r="G667" s="28" t="n">
        <v>45091</v>
      </c>
      <c r="H667" s="21" t="inlineStr">
        <is>
          <t>RETAINER</t>
        </is>
      </c>
      <c r="I667" s="21" t="inlineStr">
        <is>
          <t>SPINDRIFT ROSE</t>
        </is>
      </c>
      <c r="J667" s="21" t="inlineStr">
        <is>
          <t>TRAWLER</t>
        </is>
      </c>
      <c r="K667" s="21" t="n">
        <v>24</v>
      </c>
      <c r="L667" s="21" t="n">
        <v>8.300000000000001</v>
      </c>
      <c r="M667" s="21" t="inlineStr">
        <is>
          <t>ANY</t>
        </is>
      </c>
      <c r="N667" s="21" t="n">
        <v>32</v>
      </c>
      <c r="O667" s="21" t="inlineStr">
        <is>
          <t>(360) 555-4311</t>
        </is>
      </c>
      <c r="P667" s="21" t="inlineStr">
        <is>
          <t>david_wilson@salishnet.net</t>
        </is>
      </c>
      <c r="Q667" s="21" t="inlineStr">
        <is>
          <t>Bremerton</t>
        </is>
      </c>
      <c r="R667" s="21" t="inlineStr">
        <is>
          <t>WA</t>
        </is>
      </c>
      <c r="S667" s="21" t="inlineStr">
        <is>
          <t>98337</t>
        </is>
      </c>
      <c r="T667" s="28" t="n">
        <v>45995</v>
      </c>
      <c r="U667" s="21" t="n">
        <v>2026</v>
      </c>
      <c r="V667" s="21" t="inlineStr"/>
    </row>
    <row r="668">
      <c r="A668" s="17" t="inlineStr">
        <is>
          <t>WL-01663</t>
        </is>
      </c>
      <c r="B668" s="17" t="n">
        <v>663</v>
      </c>
      <c r="C668" s="17" t="inlineStr">
        <is>
          <t>Garner</t>
        </is>
      </c>
      <c r="D668" s="17" t="inlineStr">
        <is>
          <t>Chris</t>
        </is>
      </c>
      <c r="E668" s="17" t="inlineStr">
        <is>
          <t>NONPROFIT</t>
        </is>
      </c>
      <c r="F668" s="17" t="inlineStr">
        <is>
          <t>Garner Holdings LLC</t>
        </is>
      </c>
      <c r="G668" s="27" t="n">
        <v>45092</v>
      </c>
      <c r="H668" s="17" t="inlineStr">
        <is>
          <t>ACTIVE_WAITLIST</t>
        </is>
      </c>
      <c r="I668" s="17" t="inlineStr">
        <is>
          <t>OTTER LINE</t>
        </is>
      </c>
      <c r="J668" s="17" t="inlineStr">
        <is>
          <t>SPORTFISH</t>
        </is>
      </c>
      <c r="K668" s="17" t="n">
        <v>41.5</v>
      </c>
      <c r="L668" s="17" t="n">
        <v>12.1</v>
      </c>
      <c r="M668" s="17" t="inlineStr">
        <is>
          <t>ANY</t>
        </is>
      </c>
      <c r="N668" s="17" t="n">
        <v>50</v>
      </c>
      <c r="O668" s="17" t="inlineStr">
        <is>
          <t>(360) 555-9075</t>
        </is>
      </c>
      <c r="P668" s="17" t="inlineStr">
        <is>
          <t>chris.garner@outlook.example.com</t>
        </is>
      </c>
      <c r="Q668" s="17" t="inlineStr">
        <is>
          <t>Port Angeles</t>
        </is>
      </c>
      <c r="R668" s="17" t="inlineStr">
        <is>
          <t>WA</t>
        </is>
      </c>
      <c r="S668" s="17" t="inlineStr">
        <is>
          <t>98362</t>
        </is>
      </c>
      <c r="T668" s="27" t="n">
        <v>45994</v>
      </c>
      <c r="U668" s="17" t="n">
        <v>2026</v>
      </c>
      <c r="V668" s="17" t="inlineStr"/>
    </row>
    <row r="669">
      <c r="A669" s="21" t="inlineStr">
        <is>
          <t>WL-01664</t>
        </is>
      </c>
      <c r="B669" s="21" t="n">
        <v>664</v>
      </c>
      <c r="C669" s="21" t="inlineStr">
        <is>
          <t>Smith</t>
        </is>
      </c>
      <c r="D669" s="21" t="inlineStr">
        <is>
          <t>Kimberly</t>
        </is>
      </c>
      <c r="E669" s="21" t="inlineStr">
        <is>
          <t>TRUST</t>
        </is>
      </c>
      <c r="F669" s="21" t="inlineStr">
        <is>
          <t>Smith Ventures LLC</t>
        </is>
      </c>
      <c r="G669" s="28" t="n">
        <v>45092</v>
      </c>
      <c r="H669" s="21" t="inlineStr">
        <is>
          <t>EXPIRED</t>
        </is>
      </c>
      <c r="I669" s="21" t="inlineStr">
        <is>
          <t>PETREL ROCK</t>
        </is>
      </c>
      <c r="J669" s="21" t="inlineStr">
        <is>
          <t>POWER_OUTBOARD</t>
        </is>
      </c>
      <c r="K669" s="21" t="n">
        <v>54.1</v>
      </c>
      <c r="L669" s="21" t="n">
        <v>17.1</v>
      </c>
      <c r="M669" s="21" t="inlineStr">
        <is>
          <t>ANY</t>
        </is>
      </c>
      <c r="N669" s="21" t="n">
        <v>24</v>
      </c>
      <c r="O669" s="21" t="inlineStr">
        <is>
          <t>(503) 555-5701</t>
        </is>
      </c>
      <c r="P669" s="21" t="inlineStr">
        <is>
          <t>kimberly.smith@harbormail.net</t>
        </is>
      </c>
      <c r="Q669" s="21" t="inlineStr">
        <is>
          <t>Portland</t>
        </is>
      </c>
      <c r="R669" s="21" t="inlineStr">
        <is>
          <t>OR</t>
        </is>
      </c>
      <c r="S669" s="21" t="inlineStr">
        <is>
          <t>97201</t>
        </is>
      </c>
      <c r="T669" s="21" t="inlineStr"/>
      <c r="U669" s="21" t="n">
        <v>2024</v>
      </c>
      <c r="V669" s="21" t="inlineStr"/>
    </row>
    <row r="670">
      <c r="A670" s="17" t="inlineStr">
        <is>
          <t>WL-01665</t>
        </is>
      </c>
      <c r="B670" s="17" t="n">
        <v>665</v>
      </c>
      <c r="C670" s="17" t="inlineStr">
        <is>
          <t>Hunter</t>
        </is>
      </c>
      <c r="D670" s="17" t="inlineStr">
        <is>
          <t>Hector</t>
        </is>
      </c>
      <c r="E670" s="17" t="inlineStr">
        <is>
          <t>LLC</t>
        </is>
      </c>
      <c r="F670" s="17" t="inlineStr">
        <is>
          <t>Hunter Marine LLC</t>
        </is>
      </c>
      <c r="G670" s="27" t="n">
        <v>45092</v>
      </c>
      <c r="H670" s="17" t="inlineStr">
        <is>
          <t>EXPIRED</t>
        </is>
      </c>
      <c r="I670" s="17" t="inlineStr">
        <is>
          <t>GRAY PASSAGE</t>
        </is>
      </c>
      <c r="J670" s="17" t="inlineStr">
        <is>
          <t>CRUISER</t>
        </is>
      </c>
      <c r="K670" s="17" t="n">
        <v>47.9</v>
      </c>
      <c r="L670" s="17" t="n">
        <v>13.6</v>
      </c>
      <c r="M670" s="17" t="inlineStr">
        <is>
          <t>ANY</t>
        </is>
      </c>
      <c r="N670" s="17" t="n">
        <v>40</v>
      </c>
      <c r="O670" s="17" t="inlineStr">
        <is>
          <t>(253) 555-6239</t>
        </is>
      </c>
      <c r="P670" s="17" t="inlineStr">
        <is>
          <t>hectorhunter@gmail.example.com</t>
        </is>
      </c>
      <c r="Q670" s="17" t="inlineStr">
        <is>
          <t>Tacoma</t>
        </is>
      </c>
      <c r="R670" s="17" t="inlineStr">
        <is>
          <t>WA</t>
        </is>
      </c>
      <c r="S670" s="17" t="inlineStr">
        <is>
          <t>98402</t>
        </is>
      </c>
      <c r="T670" s="17" t="inlineStr"/>
      <c r="U670" s="17" t="n">
        <v>2022</v>
      </c>
      <c r="V670" s="17" t="inlineStr"/>
    </row>
    <row r="671">
      <c r="A671" s="21" t="inlineStr">
        <is>
          <t>WL-01666</t>
        </is>
      </c>
      <c r="B671" s="21" t="n">
        <v>666</v>
      </c>
      <c r="C671" s="21" t="inlineStr">
        <is>
          <t>Beard</t>
        </is>
      </c>
      <c r="D671" s="21" t="inlineStr">
        <is>
          <t>Christina</t>
        </is>
      </c>
      <c r="E671" s="21" t="inlineStr">
        <is>
          <t>JOINT</t>
        </is>
      </c>
      <c r="F671" s="21" t="inlineStr"/>
      <c r="G671" s="28" t="n">
        <v>45093</v>
      </c>
      <c r="H671" s="21" t="inlineStr">
        <is>
          <t>ACTIVE_WAITLIST</t>
        </is>
      </c>
      <c r="I671" s="21" t="inlineStr">
        <is>
          <t>OTTER BAY</t>
        </is>
      </c>
      <c r="J671" s="21" t="inlineStr">
        <is>
          <t>SPORTFISH</t>
        </is>
      </c>
      <c r="K671" s="21" t="n">
        <v>58.5</v>
      </c>
      <c r="L671" s="21" t="n">
        <v>18.7</v>
      </c>
      <c r="M671" s="21" t="inlineStr">
        <is>
          <t>COVERED_ONLY</t>
        </is>
      </c>
      <c r="N671" s="21" t="n">
        <v>32</v>
      </c>
      <c r="O671" s="21" t="inlineStr">
        <is>
          <t>(206) 555-9807</t>
        </is>
      </c>
      <c r="P671" s="21" t="inlineStr">
        <is>
          <t>christinabeard@salishnet.net</t>
        </is>
      </c>
      <c r="Q671" s="21" t="inlineStr">
        <is>
          <t>Seattle</t>
        </is>
      </c>
      <c r="R671" s="21" t="inlineStr">
        <is>
          <t>WA</t>
        </is>
      </c>
      <c r="S671" s="21" t="inlineStr">
        <is>
          <t>98101</t>
        </is>
      </c>
      <c r="T671" s="28" t="n">
        <v>46006</v>
      </c>
      <c r="U671" s="21" t="n">
        <v>2026</v>
      </c>
      <c r="V671" s="21" t="inlineStr"/>
    </row>
    <row r="672">
      <c r="A672" s="17" t="inlineStr">
        <is>
          <t>WL-01667</t>
        </is>
      </c>
      <c r="B672" s="17" t="n">
        <v>667</v>
      </c>
      <c r="C672" s="17" t="inlineStr">
        <is>
          <t>Harris</t>
        </is>
      </c>
      <c r="D672" s="17" t="inlineStr">
        <is>
          <t>Mary</t>
        </is>
      </c>
      <c r="E672" s="17" t="inlineStr">
        <is>
          <t>CORPORATION</t>
        </is>
      </c>
      <c r="F672" s="17" t="inlineStr">
        <is>
          <t>Harris Holdings LLC</t>
        </is>
      </c>
      <c r="G672" s="27" t="n">
        <v>45093</v>
      </c>
      <c r="H672" s="17" t="inlineStr">
        <is>
          <t>EXPIRED</t>
        </is>
      </c>
      <c r="I672" s="17" t="inlineStr">
        <is>
          <t>SABLE ROSE</t>
        </is>
      </c>
      <c r="J672" s="17" t="inlineStr">
        <is>
          <t>POWER_INBOARD</t>
        </is>
      </c>
      <c r="K672" s="17" t="n">
        <v>61.2</v>
      </c>
      <c r="L672" s="17" t="n">
        <v>20.8</v>
      </c>
      <c r="M672" s="17" t="inlineStr">
        <is>
          <t>Ledgport</t>
        </is>
      </c>
      <c r="N672" s="17" t="n">
        <v>40</v>
      </c>
      <c r="O672" s="17" t="inlineStr">
        <is>
          <t>(541) 555-4495</t>
        </is>
      </c>
      <c r="P672" s="17" t="inlineStr">
        <is>
          <t>maryharris@pugetpost.com</t>
        </is>
      </c>
      <c r="Q672" s="17" t="inlineStr">
        <is>
          <t>Newport</t>
        </is>
      </c>
      <c r="R672" s="17" t="inlineStr">
        <is>
          <t>OR</t>
        </is>
      </c>
      <c r="S672" s="17" t="inlineStr">
        <is>
          <t>97365</t>
        </is>
      </c>
      <c r="T672" s="17" t="inlineStr"/>
      <c r="U672" s="17" t="n">
        <v>2022</v>
      </c>
      <c r="V672" s="17" t="inlineStr"/>
    </row>
    <row r="673">
      <c r="A673" s="21" t="inlineStr">
        <is>
          <t>WL-01668</t>
        </is>
      </c>
      <c r="B673" s="21" t="n">
        <v>668</v>
      </c>
      <c r="C673" s="21" t="inlineStr">
        <is>
          <t>Alexander</t>
        </is>
      </c>
      <c r="D673" s="21" t="inlineStr">
        <is>
          <t>Marisa</t>
        </is>
      </c>
      <c r="E673" s="21" t="inlineStr">
        <is>
          <t>CORPORATION</t>
        </is>
      </c>
      <c r="F673" s="21" t="inlineStr">
        <is>
          <t>Alexander Charters Inc</t>
        </is>
      </c>
      <c r="G673" s="28" t="n">
        <v>45093</v>
      </c>
      <c r="H673" s="21" t="inlineStr">
        <is>
          <t>ACTIVE_WAITLIST</t>
        </is>
      </c>
      <c r="I673" s="21" t="inlineStr">
        <is>
          <t>BRANT STAR</t>
        </is>
      </c>
      <c r="J673" s="21" t="inlineStr">
        <is>
          <t>COMMERCIAL_FISH</t>
        </is>
      </c>
      <c r="K673" s="21" t="n">
        <v>18.6</v>
      </c>
      <c r="L673" s="21" t="n">
        <v>5.7</v>
      </c>
      <c r="M673" s="21" t="inlineStr">
        <is>
          <t>ANY</t>
        </is>
      </c>
      <c r="N673" s="21" t="n">
        <v>28</v>
      </c>
      <c r="O673" s="21" t="inlineStr">
        <is>
          <t>(360) 555-7094</t>
        </is>
      </c>
      <c r="P673" s="21" t="inlineStr">
        <is>
          <t>marisaalexander@gmail.example.com</t>
        </is>
      </c>
      <c r="Q673" s="21" t="inlineStr">
        <is>
          <t>Longview</t>
        </is>
      </c>
      <c r="R673" s="21" t="inlineStr">
        <is>
          <t>WA</t>
        </is>
      </c>
      <c r="S673" s="21" t="inlineStr">
        <is>
          <t>98632</t>
        </is>
      </c>
      <c r="T673" s="28" t="n">
        <v>46004</v>
      </c>
      <c r="U673" s="21" t="n">
        <v>2026</v>
      </c>
      <c r="V673" s="21" t="inlineStr"/>
    </row>
    <row r="674">
      <c r="A674" s="17" t="inlineStr">
        <is>
          <t>WL-01669</t>
        </is>
      </c>
      <c r="B674" s="17" t="n">
        <v>669</v>
      </c>
      <c r="C674" s="17" t="inlineStr">
        <is>
          <t>Nguyen</t>
        </is>
      </c>
      <c r="D674" s="17" t="inlineStr">
        <is>
          <t>Dakota</t>
        </is>
      </c>
      <c r="E674" s="17" t="inlineStr">
        <is>
          <t>COMMERCIAL</t>
        </is>
      </c>
      <c r="F674" s="17" t="inlineStr">
        <is>
          <t>Nguyen Ventures LLC</t>
        </is>
      </c>
      <c r="G674" s="27" t="n">
        <v>45095</v>
      </c>
      <c r="H674" s="17" t="inlineStr">
        <is>
          <t>RETAINER</t>
        </is>
      </c>
      <c r="I674" s="17" t="inlineStr">
        <is>
          <t>SCOTER WEATHER</t>
        </is>
      </c>
      <c r="J674" s="17" t="inlineStr">
        <is>
          <t>HOUSEBOAT</t>
        </is>
      </c>
      <c r="K674" s="17" t="n">
        <v>41.1</v>
      </c>
      <c r="L674" s="17" t="n">
        <v>13.3</v>
      </c>
      <c r="M674" s="17" t="inlineStr">
        <is>
          <t>ANY</t>
        </is>
      </c>
      <c r="N674" s="17" t="n">
        <v>40</v>
      </c>
      <c r="O674" s="17" t="inlineStr">
        <is>
          <t>(360) 555-3814</t>
        </is>
      </c>
      <c r="P674" s="17" t="inlineStr">
        <is>
          <t>dakotanguyen@pugetpost.com</t>
        </is>
      </c>
      <c r="Q674" s="17" t="inlineStr">
        <is>
          <t>Longview</t>
        </is>
      </c>
      <c r="R674" s="17" t="inlineStr">
        <is>
          <t>WA</t>
        </is>
      </c>
      <c r="S674" s="17" t="inlineStr">
        <is>
          <t>98632</t>
        </is>
      </c>
      <c r="T674" s="27" t="n">
        <v>45992</v>
      </c>
      <c r="U674" s="17" t="n">
        <v>2026</v>
      </c>
      <c r="V674" s="17" t="inlineStr"/>
    </row>
    <row r="675">
      <c r="A675" s="21" t="inlineStr">
        <is>
          <t>WL-01670</t>
        </is>
      </c>
      <c r="B675" s="21" t="n">
        <v>670</v>
      </c>
      <c r="C675" s="21" t="inlineStr">
        <is>
          <t>Larsen</t>
        </is>
      </c>
      <c r="D675" s="21" t="inlineStr">
        <is>
          <t>Benjamin</t>
        </is>
      </c>
      <c r="E675" s="21" t="inlineStr">
        <is>
          <t>CORPORATION</t>
        </is>
      </c>
      <c r="F675" s="21" t="inlineStr">
        <is>
          <t>Larsen Ventures LLC</t>
        </is>
      </c>
      <c r="G675" s="28" t="n">
        <v>45095</v>
      </c>
      <c r="H675" s="21" t="inlineStr">
        <is>
          <t>RETAINER</t>
        </is>
      </c>
      <c r="I675" s="21" t="inlineStr">
        <is>
          <t>PINTAIL RUNNER</t>
        </is>
      </c>
      <c r="J675" s="21" t="inlineStr">
        <is>
          <t>POWER_STERNDRIVE</t>
        </is>
      </c>
      <c r="K675" s="21" t="n">
        <v>59</v>
      </c>
      <c r="L675" s="21" t="n">
        <v>17.3</v>
      </c>
      <c r="M675" s="21" t="inlineStr">
        <is>
          <t>Salmonberry</t>
        </is>
      </c>
      <c r="N675" s="21" t="n">
        <v>40</v>
      </c>
      <c r="O675" s="21" t="inlineStr">
        <is>
          <t>(206) 555-7117</t>
        </is>
      </c>
      <c r="P675" s="21" t="inlineStr">
        <is>
          <t>benjamin.larsen@salishnet.net</t>
        </is>
      </c>
      <c r="Q675" s="21" t="inlineStr">
        <is>
          <t>Seattle</t>
        </is>
      </c>
      <c r="R675" s="21" t="inlineStr">
        <is>
          <t>WA</t>
        </is>
      </c>
      <c r="S675" s="21" t="inlineStr">
        <is>
          <t>98101</t>
        </is>
      </c>
      <c r="T675" s="28" t="n">
        <v>45997</v>
      </c>
      <c r="U675" s="21" t="n">
        <v>2026</v>
      </c>
      <c r="V675" s="21" t="inlineStr"/>
    </row>
    <row r="676">
      <c r="A676" s="17" t="inlineStr">
        <is>
          <t>WL-01671</t>
        </is>
      </c>
      <c r="B676" s="17" t="n">
        <v>671</v>
      </c>
      <c r="C676" s="17" t="inlineStr">
        <is>
          <t>Rodriguez</t>
        </is>
      </c>
      <c r="D676" s="17" t="inlineStr">
        <is>
          <t>Patrick</t>
        </is>
      </c>
      <c r="E676" s="17" t="inlineStr">
        <is>
          <t>JOINT</t>
        </is>
      </c>
      <c r="F676" s="17" t="inlineStr"/>
      <c r="G676" s="27" t="n">
        <v>45097</v>
      </c>
      <c r="H676" s="17" t="inlineStr">
        <is>
          <t>ACTIVE_WAITLIST</t>
        </is>
      </c>
      <c r="I676" s="17" t="inlineStr">
        <is>
          <t>HALIBUT SOUND</t>
        </is>
      </c>
      <c r="J676" s="17" t="inlineStr">
        <is>
          <t>SAIL_MONO</t>
        </is>
      </c>
      <c r="K676" s="17" t="n">
        <v>49.8</v>
      </c>
      <c r="L676" s="17" t="n">
        <v>17.3</v>
      </c>
      <c r="M676" s="17" t="inlineStr">
        <is>
          <t>ANY</t>
        </is>
      </c>
      <c r="N676" s="17" t="n">
        <v>45</v>
      </c>
      <c r="O676" s="17" t="inlineStr">
        <is>
          <t>(360) 555-4936</t>
        </is>
      </c>
      <c r="P676" s="17" t="inlineStr">
        <is>
          <t>patrickrodriguez@quillayute.org</t>
        </is>
      </c>
      <c r="Q676" s="17" t="inlineStr">
        <is>
          <t>Olympia</t>
        </is>
      </c>
      <c r="R676" s="17" t="inlineStr">
        <is>
          <t>WA</t>
        </is>
      </c>
      <c r="S676" s="17" t="inlineStr">
        <is>
          <t>98501</t>
        </is>
      </c>
      <c r="T676" s="27" t="n">
        <v>46010</v>
      </c>
      <c r="U676" s="17" t="n">
        <v>2026</v>
      </c>
      <c r="V676" s="17" t="inlineStr"/>
    </row>
    <row r="677">
      <c r="A677" s="21" t="inlineStr">
        <is>
          <t>WL-01672</t>
        </is>
      </c>
      <c r="B677" s="21" t="n">
        <v>672</v>
      </c>
      <c r="C677" s="21" t="inlineStr">
        <is>
          <t>Jones</t>
        </is>
      </c>
      <c r="D677" s="21" t="inlineStr">
        <is>
          <t>Holly</t>
        </is>
      </c>
      <c r="E677" s="21" t="inlineStr">
        <is>
          <t>TRUST</t>
        </is>
      </c>
      <c r="F677" s="21" t="inlineStr">
        <is>
          <t>Jones Charters Inc</t>
        </is>
      </c>
      <c r="G677" s="28" t="n">
        <v>45097</v>
      </c>
      <c r="H677" s="21" t="inlineStr">
        <is>
          <t>ACTIVE_WAITLIST</t>
        </is>
      </c>
      <c r="I677" s="21" t="inlineStr">
        <is>
          <t>SABLE SOUND</t>
        </is>
      </c>
      <c r="J677" s="21" t="inlineStr">
        <is>
          <t>SAIL_MULTI</t>
        </is>
      </c>
      <c r="K677" s="21" t="n">
        <v>37.4</v>
      </c>
      <c r="L677" s="21" t="n">
        <v>10.6</v>
      </c>
      <c r="M677" s="21" t="inlineStr">
        <is>
          <t>Vessbank</t>
        </is>
      </c>
      <c r="N677" s="21" t="n">
        <v>45</v>
      </c>
      <c r="O677" s="21" t="inlineStr">
        <is>
          <t>(541) 555-2604</t>
        </is>
      </c>
      <c r="P677" s="21" t="inlineStr">
        <is>
          <t>holly_jones@pugetpost.com</t>
        </is>
      </c>
      <c r="Q677" s="21" t="inlineStr">
        <is>
          <t>Newport</t>
        </is>
      </c>
      <c r="R677" s="21" t="inlineStr">
        <is>
          <t>OR</t>
        </is>
      </c>
      <c r="S677" s="21" t="inlineStr">
        <is>
          <t>97365</t>
        </is>
      </c>
      <c r="T677" s="28" t="n">
        <v>45996</v>
      </c>
      <c r="U677" s="21" t="n">
        <v>2026</v>
      </c>
      <c r="V677" s="21" t="inlineStr"/>
    </row>
    <row r="678">
      <c r="A678" s="17" t="inlineStr">
        <is>
          <t>WL-01673</t>
        </is>
      </c>
      <c r="B678" s="17" t="n">
        <v>673</v>
      </c>
      <c r="C678" s="17" t="inlineStr">
        <is>
          <t>Lee</t>
        </is>
      </c>
      <c r="D678" s="17" t="inlineStr">
        <is>
          <t>Kellie</t>
        </is>
      </c>
      <c r="E678" s="17" t="inlineStr">
        <is>
          <t>JOINT</t>
        </is>
      </c>
      <c r="F678" s="17" t="inlineStr"/>
      <c r="G678" s="27" t="n">
        <v>45097</v>
      </c>
      <c r="H678" s="17" t="inlineStr">
        <is>
          <t>ACTIVE_WAITLIST</t>
        </is>
      </c>
      <c r="I678" s="17" t="inlineStr">
        <is>
          <t>WIDGEON WIND</t>
        </is>
      </c>
      <c r="J678" s="17" t="inlineStr">
        <is>
          <t>TRAWLER</t>
        </is>
      </c>
      <c r="K678" s="17" t="n">
        <v>38.6</v>
      </c>
      <c r="L678" s="17" t="n">
        <v>12.1</v>
      </c>
      <c r="M678" s="17" t="inlineStr">
        <is>
          <t>COVERED_ONLY</t>
        </is>
      </c>
      <c r="N678" s="17" t="n">
        <v>36</v>
      </c>
      <c r="O678" s="17" t="inlineStr">
        <is>
          <t>(503) 555-8991</t>
        </is>
      </c>
      <c r="P678" s="17" t="inlineStr">
        <is>
          <t>kellie.lee@quillayute.org</t>
        </is>
      </c>
      <c r="Q678" s="17" t="inlineStr">
        <is>
          <t>Astoria</t>
        </is>
      </c>
      <c r="R678" s="17" t="inlineStr">
        <is>
          <t>OR</t>
        </is>
      </c>
      <c r="S678" s="17" t="inlineStr">
        <is>
          <t>97103</t>
        </is>
      </c>
      <c r="T678" s="27" t="n">
        <v>45993</v>
      </c>
      <c r="U678" s="17" t="n">
        <v>2026</v>
      </c>
      <c r="V678" s="17" t="inlineStr"/>
    </row>
    <row r="679">
      <c r="A679" s="21" t="inlineStr">
        <is>
          <t>WL-01674</t>
        </is>
      </c>
      <c r="B679" s="21" t="n">
        <v>674</v>
      </c>
      <c r="C679" s="21" t="inlineStr">
        <is>
          <t>Singh</t>
        </is>
      </c>
      <c r="D679" s="21" t="inlineStr">
        <is>
          <t>Connie</t>
        </is>
      </c>
      <c r="E679" s="21" t="inlineStr">
        <is>
          <t>COMMERCIAL</t>
        </is>
      </c>
      <c r="F679" s="21" t="inlineStr">
        <is>
          <t>Singh Marine LLC</t>
        </is>
      </c>
      <c r="G679" s="28" t="n">
        <v>45098</v>
      </c>
      <c r="H679" s="21" t="inlineStr">
        <is>
          <t>ACTIVE_WAITLIST</t>
        </is>
      </c>
      <c r="I679" s="21" t="inlineStr">
        <is>
          <t>SCOTER MIST</t>
        </is>
      </c>
      <c r="J679" s="21" t="inlineStr">
        <is>
          <t>POWER_OUTBOARD</t>
        </is>
      </c>
      <c r="K679" s="21" t="n">
        <v>21.6</v>
      </c>
      <c r="L679" s="21" t="n">
        <v>7.6</v>
      </c>
      <c r="M679" s="21" t="inlineStr">
        <is>
          <t>COVERED_ONLY</t>
        </is>
      </c>
      <c r="N679" s="21" t="n">
        <v>50</v>
      </c>
      <c r="O679" s="21" t="inlineStr">
        <is>
          <t>(206) 555-2368</t>
        </is>
      </c>
      <c r="P679" s="21" t="inlineStr">
        <is>
          <t>conniesingh@outlook.example.com</t>
        </is>
      </c>
      <c r="Q679" s="21" t="inlineStr">
        <is>
          <t>Seattle</t>
        </is>
      </c>
      <c r="R679" s="21" t="inlineStr">
        <is>
          <t>WA</t>
        </is>
      </c>
      <c r="S679" s="21" t="inlineStr">
        <is>
          <t>98101</t>
        </is>
      </c>
      <c r="T679" s="28" t="n">
        <v>46011</v>
      </c>
      <c r="U679" s="21" t="n">
        <v>2026</v>
      </c>
      <c r="V679" s="21" t="inlineStr"/>
    </row>
    <row r="680">
      <c r="A680" s="17" t="inlineStr">
        <is>
          <t>WL-01675</t>
        </is>
      </c>
      <c r="B680" s="17" t="n">
        <v>675</v>
      </c>
      <c r="C680" s="17" t="inlineStr">
        <is>
          <t>Smith</t>
        </is>
      </c>
      <c r="D680" s="17" t="inlineStr">
        <is>
          <t>Christina</t>
        </is>
      </c>
      <c r="E680" s="17" t="inlineStr">
        <is>
          <t>INDIVIDUAL</t>
        </is>
      </c>
      <c r="F680" s="17" t="inlineStr"/>
      <c r="G680" s="27" t="n">
        <v>45098</v>
      </c>
      <c r="H680" s="17" t="inlineStr">
        <is>
          <t>ACTIVE_WAITLIST</t>
        </is>
      </c>
      <c r="I680" s="17" t="inlineStr">
        <is>
          <t>SALISH ROSE</t>
        </is>
      </c>
      <c r="J680" s="17" t="inlineStr">
        <is>
          <t>CRUISER</t>
        </is>
      </c>
      <c r="K680" s="17" t="n">
        <v>31.1</v>
      </c>
      <c r="L680" s="17" t="n">
        <v>10.8</v>
      </c>
      <c r="M680" s="17" t="inlineStr">
        <is>
          <t>OPEN_ONLY</t>
        </is>
      </c>
      <c r="N680" s="17" t="n">
        <v>50</v>
      </c>
      <c r="O680" s="17" t="inlineStr">
        <is>
          <t>(360) 555-4339</t>
        </is>
      </c>
      <c r="P680" s="17" t="inlineStr">
        <is>
          <t>christina_smith@outlook.example.com</t>
        </is>
      </c>
      <c r="Q680" s="17" t="inlineStr">
        <is>
          <t>Olympia</t>
        </is>
      </c>
      <c r="R680" s="17" t="inlineStr">
        <is>
          <t>WA</t>
        </is>
      </c>
      <c r="S680" s="17" t="inlineStr">
        <is>
          <t>98501</t>
        </is>
      </c>
      <c r="T680" s="27" t="n">
        <v>46007</v>
      </c>
      <c r="U680" s="17" t="n">
        <v>2026</v>
      </c>
      <c r="V680" s="17" t="inlineStr"/>
    </row>
    <row r="681">
      <c r="A681" s="21" t="inlineStr">
        <is>
          <t>WL-01676</t>
        </is>
      </c>
      <c r="B681" s="21" t="n">
        <v>676</v>
      </c>
      <c r="C681" s="21" t="inlineStr">
        <is>
          <t>Spence</t>
        </is>
      </c>
      <c r="D681" s="21" t="inlineStr">
        <is>
          <t>Jill</t>
        </is>
      </c>
      <c r="E681" s="21" t="inlineStr">
        <is>
          <t>JOINT</t>
        </is>
      </c>
      <c r="F681" s="21" t="inlineStr"/>
      <c r="G681" s="28" t="n">
        <v>45099</v>
      </c>
      <c r="H681" s="21" t="inlineStr">
        <is>
          <t>ACTIVE_WAITLIST</t>
        </is>
      </c>
      <c r="I681" s="21" t="inlineStr">
        <is>
          <t>HALIBUT RUNNER</t>
        </is>
      </c>
      <c r="J681" s="21" t="inlineStr">
        <is>
          <t>CRUISER</t>
        </is>
      </c>
      <c r="K681" s="21" t="n">
        <v>20</v>
      </c>
      <c r="L681" s="21" t="n">
        <v>6</v>
      </c>
      <c r="M681" s="21" t="inlineStr">
        <is>
          <t>OPEN_ONLY</t>
        </is>
      </c>
      <c r="N681" s="21" t="n">
        <v>24</v>
      </c>
      <c r="O681" s="21" t="inlineStr">
        <is>
          <t>(360) 555-0868</t>
        </is>
      </c>
      <c r="P681" s="21" t="inlineStr">
        <is>
          <t>jill.spence@gmail.example.com</t>
        </is>
      </c>
      <c r="Q681" s="21" t="inlineStr">
        <is>
          <t>Bremerton</t>
        </is>
      </c>
      <c r="R681" s="21" t="inlineStr">
        <is>
          <t>WA</t>
        </is>
      </c>
      <c r="S681" s="21" t="inlineStr">
        <is>
          <t>98337</t>
        </is>
      </c>
      <c r="T681" s="28" t="n">
        <v>46006</v>
      </c>
      <c r="U681" s="21" t="n">
        <v>2026</v>
      </c>
      <c r="V681" s="21" t="inlineStr"/>
    </row>
    <row r="682">
      <c r="A682" s="17" t="inlineStr">
        <is>
          <t>WL-01677</t>
        </is>
      </c>
      <c r="B682" s="17" t="n">
        <v>677</v>
      </c>
      <c r="C682" s="17" t="inlineStr">
        <is>
          <t>Harrison</t>
        </is>
      </c>
      <c r="D682" s="17" t="inlineStr">
        <is>
          <t>Christopher</t>
        </is>
      </c>
      <c r="E682" s="17" t="inlineStr">
        <is>
          <t>NONPROFIT</t>
        </is>
      </c>
      <c r="F682" s="17" t="inlineStr">
        <is>
          <t>Harrison Charters Inc</t>
        </is>
      </c>
      <c r="G682" s="27" t="n">
        <v>45100</v>
      </c>
      <c r="H682" s="17" t="inlineStr">
        <is>
          <t>EXPIRED</t>
        </is>
      </c>
      <c r="I682" s="17" t="inlineStr">
        <is>
          <t>FOUL SOUND</t>
        </is>
      </c>
      <c r="J682" s="17" t="inlineStr">
        <is>
          <t>SAIL_MONO</t>
        </is>
      </c>
      <c r="K682" s="17" t="n">
        <v>57.7</v>
      </c>
      <c r="L682" s="17" t="n">
        <v>18.4</v>
      </c>
      <c r="M682" s="17" t="inlineStr">
        <is>
          <t>Vessbank</t>
        </is>
      </c>
      <c r="N682" s="17" t="n">
        <v>32</v>
      </c>
      <c r="O682" s="17" t="inlineStr">
        <is>
          <t>(360) 555-5623</t>
        </is>
      </c>
      <c r="P682" s="17" t="inlineStr">
        <is>
          <t>christopher.harrison@salishnet.net</t>
        </is>
      </c>
      <c r="Q682" s="17" t="inlineStr">
        <is>
          <t>Chaldale</t>
        </is>
      </c>
      <c r="R682" s="17" t="inlineStr">
        <is>
          <t>WA</t>
        </is>
      </c>
      <c r="S682" s="17" t="inlineStr">
        <is>
          <t>98554</t>
        </is>
      </c>
      <c r="T682" s="17" t="inlineStr"/>
      <c r="U682" s="17" t="n">
        <v>2023</v>
      </c>
      <c r="V682" s="17" t="inlineStr"/>
    </row>
    <row r="683">
      <c r="A683" s="21" t="inlineStr">
        <is>
          <t>WL-01678</t>
        </is>
      </c>
      <c r="B683" s="21" t="n">
        <v>678</v>
      </c>
      <c r="C683" s="21" t="inlineStr">
        <is>
          <t>Robles</t>
        </is>
      </c>
      <c r="D683" s="21" t="inlineStr">
        <is>
          <t>Logan</t>
        </is>
      </c>
      <c r="E683" s="21" t="inlineStr">
        <is>
          <t>JOINT</t>
        </is>
      </c>
      <c r="F683" s="21" t="inlineStr"/>
      <c r="G683" s="28" t="n">
        <v>45100</v>
      </c>
      <c r="H683" s="21" t="inlineStr">
        <is>
          <t>RETAINER</t>
        </is>
      </c>
      <c r="I683" s="21" t="inlineStr">
        <is>
          <t>SALISH WIND</t>
        </is>
      </c>
      <c r="J683" s="21" t="inlineStr">
        <is>
          <t>COMMERCIAL_FISH</t>
        </is>
      </c>
      <c r="K683" s="21" t="n">
        <v>36.9</v>
      </c>
      <c r="L683" s="21" t="n">
        <v>11.9</v>
      </c>
      <c r="M683" s="21" t="inlineStr">
        <is>
          <t>OPEN_ONLY</t>
        </is>
      </c>
      <c r="N683" s="21" t="n">
        <v>28</v>
      </c>
      <c r="O683" s="21" t="inlineStr">
        <is>
          <t>(541) 555-8687</t>
        </is>
      </c>
      <c r="P683" s="21" t="inlineStr">
        <is>
          <t>logan.robles@quillayute.org</t>
        </is>
      </c>
      <c r="Q683" s="21" t="inlineStr">
        <is>
          <t>Coos Bay</t>
        </is>
      </c>
      <c r="R683" s="21" t="inlineStr">
        <is>
          <t>OR</t>
        </is>
      </c>
      <c r="S683" s="21" t="inlineStr">
        <is>
          <t>97420</t>
        </is>
      </c>
      <c r="T683" s="28" t="n">
        <v>45997</v>
      </c>
      <c r="U683" s="21" t="n">
        <v>2026</v>
      </c>
      <c r="V683" s="21" t="inlineStr"/>
    </row>
    <row r="684">
      <c r="A684" s="17" t="inlineStr">
        <is>
          <t>WL-01679</t>
        </is>
      </c>
      <c r="B684" s="17" t="n">
        <v>679</v>
      </c>
      <c r="C684" s="17" t="inlineStr">
        <is>
          <t>Reyes</t>
        </is>
      </c>
      <c r="D684" s="17" t="inlineStr">
        <is>
          <t>Rachael</t>
        </is>
      </c>
      <c r="E684" s="17" t="inlineStr">
        <is>
          <t>NONPROFIT</t>
        </is>
      </c>
      <c r="F684" s="17" t="inlineStr">
        <is>
          <t>Reyes Holdings LLC</t>
        </is>
      </c>
      <c r="G684" s="27" t="n">
        <v>45100</v>
      </c>
      <c r="H684" s="17" t="inlineStr">
        <is>
          <t>ACTIVE_WAITLIST</t>
        </is>
      </c>
      <c r="I684" s="17" t="inlineStr">
        <is>
          <t>BRANT SHORE</t>
        </is>
      </c>
      <c r="J684" s="17" t="inlineStr">
        <is>
          <t>CRUISER</t>
        </is>
      </c>
      <c r="K684" s="17" t="n">
        <v>20.7</v>
      </c>
      <c r="L684" s="17" t="n">
        <v>6.9</v>
      </c>
      <c r="M684" s="17" t="inlineStr">
        <is>
          <t>COVERED_ONLY</t>
        </is>
      </c>
      <c r="N684" s="17" t="n">
        <v>32</v>
      </c>
      <c r="O684" s="17" t="inlineStr">
        <is>
          <t>(541) 555-4356</t>
        </is>
      </c>
      <c r="P684" s="17" t="inlineStr">
        <is>
          <t>rachael.reyes@quillayute.org</t>
        </is>
      </c>
      <c r="Q684" s="17" t="inlineStr">
        <is>
          <t>Newport</t>
        </is>
      </c>
      <c r="R684" s="17" t="inlineStr">
        <is>
          <t>OR</t>
        </is>
      </c>
      <c r="S684" s="17" t="inlineStr">
        <is>
          <t>97365</t>
        </is>
      </c>
      <c r="T684" s="27" t="n">
        <v>46017</v>
      </c>
      <c r="U684" s="17" t="n">
        <v>2026</v>
      </c>
      <c r="V684" s="17" t="inlineStr"/>
    </row>
    <row r="685">
      <c r="A685" s="21" t="inlineStr">
        <is>
          <t>WL-01680</t>
        </is>
      </c>
      <c r="B685" s="21" t="n">
        <v>680</v>
      </c>
      <c r="C685" s="21" t="inlineStr">
        <is>
          <t>Nelson</t>
        </is>
      </c>
      <c r="D685" s="21" t="inlineStr">
        <is>
          <t>Sara</t>
        </is>
      </c>
      <c r="E685" s="21" t="inlineStr">
        <is>
          <t>INDIVIDUAL</t>
        </is>
      </c>
      <c r="F685" s="21" t="inlineStr"/>
      <c r="G685" s="28" t="n">
        <v>45101</v>
      </c>
      <c r="H685" s="21" t="inlineStr">
        <is>
          <t>ACTIVE_WAITLIST</t>
        </is>
      </c>
      <c r="I685" s="21" t="inlineStr">
        <is>
          <t>OTTER LINE</t>
        </is>
      </c>
      <c r="J685" s="21" t="inlineStr">
        <is>
          <t>ELECTRIC</t>
        </is>
      </c>
      <c r="K685" s="21" t="n">
        <v>21.4</v>
      </c>
      <c r="L685" s="21" t="n">
        <v>6.8</v>
      </c>
      <c r="M685" s="21" t="inlineStr">
        <is>
          <t>Ledgport</t>
        </is>
      </c>
      <c r="N685" s="21" t="n">
        <v>36</v>
      </c>
      <c r="O685" s="21" t="inlineStr">
        <is>
          <t>(360) 555-4516</t>
        </is>
      </c>
      <c r="P685" s="21" t="inlineStr">
        <is>
          <t>sara_nelson@quillayute.org</t>
        </is>
      </c>
      <c r="Q685" s="21" t="inlineStr">
        <is>
          <t>Aberdeen</t>
        </is>
      </c>
      <c r="R685" s="21" t="inlineStr">
        <is>
          <t>WA</t>
        </is>
      </c>
      <c r="S685" s="21" t="inlineStr">
        <is>
          <t>98520</t>
        </is>
      </c>
      <c r="T685" s="28" t="n">
        <v>45995</v>
      </c>
      <c r="U685" s="21" t="n">
        <v>2026</v>
      </c>
      <c r="V685" s="21" t="inlineStr"/>
    </row>
    <row r="686">
      <c r="A686" s="17" t="inlineStr">
        <is>
          <t>WL-01681</t>
        </is>
      </c>
      <c r="B686" s="17" t="n">
        <v>681</v>
      </c>
      <c r="C686" s="17" t="inlineStr">
        <is>
          <t>Jones</t>
        </is>
      </c>
      <c r="D686" s="17" t="inlineStr">
        <is>
          <t>Trevor</t>
        </is>
      </c>
      <c r="E686" s="17" t="inlineStr">
        <is>
          <t>NONPROFIT</t>
        </is>
      </c>
      <c r="F686" s="17" t="inlineStr">
        <is>
          <t>Jones Marine LLC</t>
        </is>
      </c>
      <c r="G686" s="27" t="n">
        <v>45101</v>
      </c>
      <c r="H686" s="17" t="inlineStr">
        <is>
          <t>ACTIVE_WAITLIST</t>
        </is>
      </c>
      <c r="I686" s="17" t="inlineStr">
        <is>
          <t>TIDE MIST</t>
        </is>
      </c>
      <c r="J686" s="17" t="inlineStr">
        <is>
          <t>TRAWLER</t>
        </is>
      </c>
      <c r="K686" s="17" t="n">
        <v>50.3</v>
      </c>
      <c r="L686" s="17" t="n">
        <v>14.2</v>
      </c>
      <c r="M686" s="17" t="inlineStr">
        <is>
          <t>Ledgport</t>
        </is>
      </c>
      <c r="N686" s="17" t="n">
        <v>36</v>
      </c>
      <c r="O686" s="17" t="inlineStr">
        <is>
          <t>(503) 555-0984</t>
        </is>
      </c>
      <c r="P686" s="17" t="inlineStr">
        <is>
          <t>trevor_jones@outlook.example.com</t>
        </is>
      </c>
      <c r="Q686" s="17" t="inlineStr">
        <is>
          <t>Astoria</t>
        </is>
      </c>
      <c r="R686" s="17" t="inlineStr">
        <is>
          <t>OR</t>
        </is>
      </c>
      <c r="S686" s="17" t="inlineStr">
        <is>
          <t>97103</t>
        </is>
      </c>
      <c r="T686" s="27" t="n">
        <v>46009</v>
      </c>
      <c r="U686" s="17" t="n">
        <v>2026</v>
      </c>
      <c r="V686" s="17" t="inlineStr"/>
    </row>
    <row r="687">
      <c r="A687" s="21" t="inlineStr">
        <is>
          <t>WL-01682</t>
        </is>
      </c>
      <c r="B687" s="21" t="n">
        <v>682</v>
      </c>
      <c r="C687" s="21" t="inlineStr">
        <is>
          <t>Moon</t>
        </is>
      </c>
      <c r="D687" s="21" t="inlineStr">
        <is>
          <t>John</t>
        </is>
      </c>
      <c r="E687" s="21" t="inlineStr">
        <is>
          <t>TRUST</t>
        </is>
      </c>
      <c r="F687" s="21" t="inlineStr">
        <is>
          <t>Moon Ventures LLC</t>
        </is>
      </c>
      <c r="G687" s="28" t="n">
        <v>45102</v>
      </c>
      <c r="H687" s="21" t="inlineStr">
        <is>
          <t>ACTIVE_WAITLIST</t>
        </is>
      </c>
      <c r="I687" s="21" t="inlineStr">
        <is>
          <t>TIDE DANCER</t>
        </is>
      </c>
      <c r="J687" s="21" t="inlineStr">
        <is>
          <t>SAIL_MULTI</t>
        </is>
      </c>
      <c r="K687" s="21" t="n">
        <v>50.8</v>
      </c>
      <c r="L687" s="21" t="n">
        <v>14.9</v>
      </c>
      <c r="M687" s="21" t="inlineStr">
        <is>
          <t>Gullwing</t>
        </is>
      </c>
      <c r="N687" s="21" t="n">
        <v>32</v>
      </c>
      <c r="O687" s="21" t="inlineStr">
        <is>
          <t>(503) 555-9795</t>
        </is>
      </c>
      <c r="P687" s="21" t="inlineStr">
        <is>
          <t>john.moon@harbormail.net</t>
        </is>
      </c>
      <c r="Q687" s="21" t="inlineStr">
        <is>
          <t>Portland</t>
        </is>
      </c>
      <c r="R687" s="21" t="inlineStr">
        <is>
          <t>OR</t>
        </is>
      </c>
      <c r="S687" s="21" t="inlineStr">
        <is>
          <t>97201</t>
        </is>
      </c>
      <c r="T687" s="28" t="n">
        <v>45995</v>
      </c>
      <c r="U687" s="21" t="n">
        <v>2026</v>
      </c>
      <c r="V687" s="21" t="inlineStr"/>
    </row>
    <row r="688">
      <c r="A688" s="17" t="inlineStr">
        <is>
          <t>WL-01683</t>
        </is>
      </c>
      <c r="B688" s="17" t="n">
        <v>683</v>
      </c>
      <c r="C688" s="17" t="inlineStr">
        <is>
          <t>Davis</t>
        </is>
      </c>
      <c r="D688" s="17" t="inlineStr">
        <is>
          <t>Steven</t>
        </is>
      </c>
      <c r="E688" s="17" t="inlineStr">
        <is>
          <t>CORPORATION</t>
        </is>
      </c>
      <c r="F688" s="17" t="inlineStr">
        <is>
          <t>Davis Marine LLC</t>
        </is>
      </c>
      <c r="G688" s="27" t="n">
        <v>45102</v>
      </c>
      <c r="H688" s="17" t="inlineStr">
        <is>
          <t>ACTIVE_WAITLIST</t>
        </is>
      </c>
      <c r="I688" s="17" t="inlineStr">
        <is>
          <t>SCOTER CREST</t>
        </is>
      </c>
      <c r="J688" s="17" t="inlineStr">
        <is>
          <t>SPORTFISH</t>
        </is>
      </c>
      <c r="K688" s="17" t="n">
        <v>26.5</v>
      </c>
      <c r="L688" s="17" t="n">
        <v>8.4</v>
      </c>
      <c r="M688" s="17" t="inlineStr">
        <is>
          <t>ANY</t>
        </is>
      </c>
      <c r="N688" s="17" t="n">
        <v>32</v>
      </c>
      <c r="O688" s="17" t="inlineStr">
        <is>
          <t>(503) 555-7569</t>
        </is>
      </c>
      <c r="P688" s="17" t="inlineStr">
        <is>
          <t>steven_davis@gmail.example.com</t>
        </is>
      </c>
      <c r="Q688" s="17" t="inlineStr">
        <is>
          <t>Astoria</t>
        </is>
      </c>
      <c r="R688" s="17" t="inlineStr">
        <is>
          <t>OR</t>
        </is>
      </c>
      <c r="S688" s="17" t="inlineStr">
        <is>
          <t>97103</t>
        </is>
      </c>
      <c r="T688" s="27" t="n">
        <v>46014</v>
      </c>
      <c r="U688" s="17" t="n">
        <v>2026</v>
      </c>
      <c r="V688" s="17" t="inlineStr"/>
    </row>
    <row r="689">
      <c r="A689" s="21" t="inlineStr">
        <is>
          <t>WL-01684</t>
        </is>
      </c>
      <c r="B689" s="21" t="n">
        <v>684</v>
      </c>
      <c r="C689" s="21" t="inlineStr">
        <is>
          <t>Shaw</t>
        </is>
      </c>
      <c r="D689" s="21" t="inlineStr">
        <is>
          <t>Janet</t>
        </is>
      </c>
      <c r="E689" s="21" t="inlineStr">
        <is>
          <t>PARTNERSHIP</t>
        </is>
      </c>
      <c r="F689" s="21" t="inlineStr">
        <is>
          <t>Shaw Holdings LLC</t>
        </is>
      </c>
      <c r="G689" s="28" t="n">
        <v>45103</v>
      </c>
      <c r="H689" s="21" t="inlineStr">
        <is>
          <t>EXPIRED</t>
        </is>
      </c>
      <c r="I689" s="21" t="inlineStr">
        <is>
          <t>OTTER LINE</t>
        </is>
      </c>
      <c r="J689" s="21" t="inlineStr">
        <is>
          <t>POWER_INBOARD</t>
        </is>
      </c>
      <c r="K689" s="21" t="n">
        <v>31.4</v>
      </c>
      <c r="L689" s="21" t="n">
        <v>9.800000000000001</v>
      </c>
      <c r="M689" s="21" t="inlineStr">
        <is>
          <t>Ledgport</t>
        </is>
      </c>
      <c r="N689" s="21" t="n">
        <v>24</v>
      </c>
      <c r="O689" s="21" t="inlineStr">
        <is>
          <t>(360) 555-3158</t>
        </is>
      </c>
      <c r="P689" s="21" t="inlineStr">
        <is>
          <t>janet.shaw@gmail.example.com</t>
        </is>
      </c>
      <c r="Q689" s="21" t="inlineStr">
        <is>
          <t>Bremerton</t>
        </is>
      </c>
      <c r="R689" s="21" t="inlineStr">
        <is>
          <t>WA</t>
        </is>
      </c>
      <c r="S689" s="21" t="inlineStr">
        <is>
          <t>98337</t>
        </is>
      </c>
      <c r="T689" s="21" t="inlineStr"/>
      <c r="U689" s="21" t="n">
        <v>2022</v>
      </c>
      <c r="V689" s="21" t="inlineStr"/>
    </row>
    <row r="690">
      <c r="A690" s="17" t="inlineStr">
        <is>
          <t>WL-01685</t>
        </is>
      </c>
      <c r="B690" s="17" t="n">
        <v>685</v>
      </c>
      <c r="C690" s="17" t="inlineStr">
        <is>
          <t>Russell</t>
        </is>
      </c>
      <c r="D690" s="17" t="inlineStr">
        <is>
          <t>Eric</t>
        </is>
      </c>
      <c r="E690" s="17" t="inlineStr">
        <is>
          <t>JOINT</t>
        </is>
      </c>
      <c r="F690" s="17" t="inlineStr"/>
      <c r="G690" s="27" t="n">
        <v>45105</v>
      </c>
      <c r="H690" s="17" t="inlineStr">
        <is>
          <t>ACTIVE_WAITLIST</t>
        </is>
      </c>
      <c r="I690" s="17" t="inlineStr">
        <is>
          <t>PETREL MOON</t>
        </is>
      </c>
      <c r="J690" s="17" t="inlineStr">
        <is>
          <t>ELECTRIC</t>
        </is>
      </c>
      <c r="K690" s="17" t="n">
        <v>55.3</v>
      </c>
      <c r="L690" s="17" t="n">
        <v>18.4</v>
      </c>
      <c r="M690" s="17" t="inlineStr">
        <is>
          <t>Ledgport</t>
        </is>
      </c>
      <c r="N690" s="17" t="n">
        <v>32</v>
      </c>
      <c r="O690" s="17" t="inlineStr">
        <is>
          <t>(503) 555-4403</t>
        </is>
      </c>
      <c r="P690" s="17" t="inlineStr"/>
      <c r="Q690" s="17" t="inlineStr">
        <is>
          <t>Astoria</t>
        </is>
      </c>
      <c r="R690" s="17" t="inlineStr">
        <is>
          <t>OR</t>
        </is>
      </c>
      <c r="S690" s="17" t="inlineStr">
        <is>
          <t>97103</t>
        </is>
      </c>
      <c r="T690" s="27" t="n">
        <v>46014</v>
      </c>
      <c r="U690" s="17" t="n">
        <v>2026</v>
      </c>
      <c r="V690" s="17" t="inlineStr"/>
    </row>
    <row r="691">
      <c r="A691" s="21" t="inlineStr">
        <is>
          <t>WL-01686</t>
        </is>
      </c>
      <c r="B691" s="21" t="n">
        <v>686</v>
      </c>
      <c r="C691" s="21" t="inlineStr">
        <is>
          <t>Poole</t>
        </is>
      </c>
      <c r="D691" s="21" t="inlineStr">
        <is>
          <t>Michael</t>
        </is>
      </c>
      <c r="E691" s="21" t="inlineStr">
        <is>
          <t>LLC</t>
        </is>
      </c>
      <c r="F691" s="21" t="inlineStr">
        <is>
          <t>Poole Ventures LLC</t>
        </is>
      </c>
      <c r="G691" s="28" t="n">
        <v>45105</v>
      </c>
      <c r="H691" s="21" t="inlineStr">
        <is>
          <t>EXPIRED</t>
        </is>
      </c>
      <c r="I691" s="21" t="inlineStr">
        <is>
          <t>PETREL STAR</t>
        </is>
      </c>
      <c r="J691" s="21" t="inlineStr">
        <is>
          <t>HOUSEBOAT</t>
        </is>
      </c>
      <c r="K691" s="21" t="n">
        <v>43.2</v>
      </c>
      <c r="L691" s="21" t="n">
        <v>14.9</v>
      </c>
      <c r="M691" s="21" t="inlineStr">
        <is>
          <t>Ledgport</t>
        </is>
      </c>
      <c r="N691" s="21" t="n">
        <v>40</v>
      </c>
      <c r="O691" s="21" t="inlineStr">
        <is>
          <t>(503) 555-9963</t>
        </is>
      </c>
      <c r="P691" s="21" t="inlineStr">
        <is>
          <t>michael_poole@gmail.example.com</t>
        </is>
      </c>
      <c r="Q691" s="21" t="inlineStr">
        <is>
          <t>Portland</t>
        </is>
      </c>
      <c r="R691" s="21" t="inlineStr">
        <is>
          <t>OR</t>
        </is>
      </c>
      <c r="S691" s="21" t="inlineStr">
        <is>
          <t>97201</t>
        </is>
      </c>
      <c r="T691" s="21" t="inlineStr"/>
      <c r="U691" s="21" t="n">
        <v>2024</v>
      </c>
      <c r="V691" s="21" t="inlineStr">
        <is>
          <t xml:space="preserve"> </t>
        </is>
      </c>
    </row>
    <row r="692">
      <c r="A692" s="17" t="inlineStr">
        <is>
          <t>WL-01687</t>
        </is>
      </c>
      <c r="B692" s="17" t="n">
        <v>687</v>
      </c>
      <c r="C692" s="17" t="inlineStr">
        <is>
          <t>Franco</t>
        </is>
      </c>
      <c r="D692" s="17" t="inlineStr">
        <is>
          <t>Holly</t>
        </is>
      </c>
      <c r="E692" s="17" t="inlineStr">
        <is>
          <t>COMMERCIAL</t>
        </is>
      </c>
      <c r="F692" s="17" t="inlineStr">
        <is>
          <t>Franco Ventures LLC</t>
        </is>
      </c>
      <c r="G692" s="27" t="n">
        <v>45106</v>
      </c>
      <c r="H692" s="17" t="inlineStr">
        <is>
          <t>ACTIVE_WAITLIST</t>
        </is>
      </c>
      <c r="I692" s="17" t="inlineStr">
        <is>
          <t>SALISH LINE</t>
        </is>
      </c>
      <c r="J692" s="17" t="inlineStr">
        <is>
          <t>SAIL_MONO</t>
        </is>
      </c>
      <c r="K692" s="17" t="n">
        <v>45.3</v>
      </c>
      <c r="L692" s="17" t="n">
        <v>15.8</v>
      </c>
      <c r="M692" s="17" t="inlineStr">
        <is>
          <t>Ledgport</t>
        </is>
      </c>
      <c r="N692" s="17" t="n">
        <v>36</v>
      </c>
      <c r="O692" s="17" t="inlineStr">
        <is>
          <t>(360) 555-5649</t>
        </is>
      </c>
      <c r="P692" s="17" t="inlineStr">
        <is>
          <t>hollyfranco@harbormail.net</t>
        </is>
      </c>
      <c r="Q692" s="17" t="inlineStr">
        <is>
          <t>Bellingham</t>
        </is>
      </c>
      <c r="R692" s="17" t="inlineStr">
        <is>
          <t>WA</t>
        </is>
      </c>
      <c r="S692" s="17" t="inlineStr">
        <is>
          <t>98225</t>
        </is>
      </c>
      <c r="T692" s="27" t="n">
        <v>45996</v>
      </c>
      <c r="U692" s="17" t="n">
        <v>2026</v>
      </c>
      <c r="V692" s="17" t="inlineStr"/>
    </row>
    <row r="693">
      <c r="A693" s="21" t="inlineStr">
        <is>
          <t>WL-01688</t>
        </is>
      </c>
      <c r="B693" s="21" t="n">
        <v>688</v>
      </c>
      <c r="C693" s="21" t="inlineStr">
        <is>
          <t>Gardner</t>
        </is>
      </c>
      <c r="D693" s="21" t="inlineStr">
        <is>
          <t>Michael</t>
        </is>
      </c>
      <c r="E693" s="21" t="inlineStr">
        <is>
          <t>JOINT</t>
        </is>
      </c>
      <c r="F693" s="21" t="inlineStr"/>
      <c r="G693" s="28" t="n">
        <v>45106</v>
      </c>
      <c r="H693" s="21" t="inlineStr">
        <is>
          <t>ACTIVE_WAITLIST</t>
        </is>
      </c>
      <c r="I693" s="21" t="inlineStr">
        <is>
          <t>KESTREL RUNNER</t>
        </is>
      </c>
      <c r="J693" s="21" t="inlineStr">
        <is>
          <t>TRAWLER</t>
        </is>
      </c>
      <c r="K693" s="21" t="n">
        <v>39.3</v>
      </c>
      <c r="L693" s="21" t="n">
        <v>12.4</v>
      </c>
      <c r="M693" s="21" t="inlineStr">
        <is>
          <t>OPEN_ONLY</t>
        </is>
      </c>
      <c r="N693" s="21" t="n">
        <v>28</v>
      </c>
      <c r="O693" s="21" t="inlineStr">
        <is>
          <t>(541) 555-3956</t>
        </is>
      </c>
      <c r="P693" s="21" t="inlineStr">
        <is>
          <t>michaelgardner@harbormail.net</t>
        </is>
      </c>
      <c r="Q693" s="21" t="inlineStr">
        <is>
          <t>Newport</t>
        </is>
      </c>
      <c r="R693" s="21" t="inlineStr">
        <is>
          <t>OR</t>
        </is>
      </c>
      <c r="S693" s="21" t="inlineStr">
        <is>
          <t>97365</t>
        </is>
      </c>
      <c r="T693" s="28" t="n">
        <v>46015</v>
      </c>
      <c r="U693" s="21" t="n">
        <v>2026</v>
      </c>
      <c r="V693" s="21" t="inlineStr"/>
    </row>
    <row r="694">
      <c r="A694" s="17" t="inlineStr">
        <is>
          <t>WL-01689</t>
        </is>
      </c>
      <c r="B694" s="17" t="n">
        <v>689</v>
      </c>
      <c r="C694" s="17" t="inlineStr">
        <is>
          <t>Nelson</t>
        </is>
      </c>
      <c r="D694" s="17" t="inlineStr">
        <is>
          <t>Joshua</t>
        </is>
      </c>
      <c r="E694" s="17" t="inlineStr">
        <is>
          <t>NONPROFIT</t>
        </is>
      </c>
      <c r="F694" s="17" t="inlineStr">
        <is>
          <t>Nelson Ventures LLC</t>
        </is>
      </c>
      <c r="G694" s="27" t="n">
        <v>45108</v>
      </c>
      <c r="H694" s="17" t="inlineStr">
        <is>
          <t>ACTIVE_WAITLIST</t>
        </is>
      </c>
      <c r="I694" s="17" t="inlineStr">
        <is>
          <t>HALIBUT STAR</t>
        </is>
      </c>
      <c r="J694" s="17" t="inlineStr">
        <is>
          <t>ELECTRIC</t>
        </is>
      </c>
      <c r="K694" s="17" t="n">
        <v>50.2</v>
      </c>
      <c r="L694" s="17" t="n">
        <v>14.5</v>
      </c>
      <c r="M694" s="17" t="inlineStr">
        <is>
          <t>Ledgport</t>
        </is>
      </c>
      <c r="N694" s="17" t="n">
        <v>40</v>
      </c>
      <c r="O694" s="17" t="inlineStr">
        <is>
          <t>(360) 555-3275</t>
        </is>
      </c>
      <c r="P694" s="17" t="inlineStr">
        <is>
          <t>joshuanelson@pugetpost.com</t>
        </is>
      </c>
      <c r="Q694" s="17" t="inlineStr">
        <is>
          <t>Bremerton</t>
        </is>
      </c>
      <c r="R694" s="17" t="inlineStr">
        <is>
          <t>WA</t>
        </is>
      </c>
      <c r="S694" s="17" t="inlineStr">
        <is>
          <t>98337</t>
        </is>
      </c>
      <c r="T694" s="27" t="n">
        <v>46018</v>
      </c>
      <c r="U694" s="17" t="n">
        <v>2026</v>
      </c>
      <c r="V694" s="17" t="inlineStr"/>
    </row>
    <row r="695">
      <c r="A695" s="21" t="inlineStr">
        <is>
          <t>WL-01690</t>
        </is>
      </c>
      <c r="B695" s="21" t="n">
        <v>690</v>
      </c>
      <c r="C695" s="21" t="inlineStr">
        <is>
          <t>Glass</t>
        </is>
      </c>
      <c r="D695" s="21" t="inlineStr">
        <is>
          <t>Andrew</t>
        </is>
      </c>
      <c r="E695" s="21" t="inlineStr">
        <is>
          <t>PARTNERSHIP</t>
        </is>
      </c>
      <c r="F695" s="21" t="inlineStr">
        <is>
          <t>Glass Marine LLC</t>
        </is>
      </c>
      <c r="G695" s="28" t="n">
        <v>45108</v>
      </c>
      <c r="H695" s="21" t="inlineStr">
        <is>
          <t>RETAINER</t>
        </is>
      </c>
      <c r="I695" s="21" t="inlineStr">
        <is>
          <t>DRIFT LINE</t>
        </is>
      </c>
      <c r="J695" s="21" t="inlineStr">
        <is>
          <t>SPORTFISH</t>
        </is>
      </c>
      <c r="K695" s="21" t="n">
        <v>46.8</v>
      </c>
      <c r="L695" s="21" t="n">
        <v>14.9</v>
      </c>
      <c r="M695" s="21" t="inlineStr">
        <is>
          <t>Ledgport</t>
        </is>
      </c>
      <c r="N695" s="21" t="n">
        <v>45</v>
      </c>
      <c r="O695" s="21" t="inlineStr">
        <is>
          <t>(503) 555-3720</t>
        </is>
      </c>
      <c r="P695" s="21" t="inlineStr">
        <is>
          <t>andrew.glass@pugetpost.com</t>
        </is>
      </c>
      <c r="Q695" s="21" t="inlineStr">
        <is>
          <t>Astoria</t>
        </is>
      </c>
      <c r="R695" s="21" t="inlineStr">
        <is>
          <t>OR</t>
        </is>
      </c>
      <c r="S695" s="21" t="inlineStr">
        <is>
          <t>97103</t>
        </is>
      </c>
      <c r="T695" s="28" t="n">
        <v>46005</v>
      </c>
      <c r="U695" s="21" t="n">
        <v>2026</v>
      </c>
      <c r="V695" s="21" t="inlineStr"/>
    </row>
    <row r="696">
      <c r="A696" s="17" t="inlineStr">
        <is>
          <t>WL-01691</t>
        </is>
      </c>
      <c r="B696" s="17" t="n">
        <v>691</v>
      </c>
      <c r="C696" s="17" t="inlineStr">
        <is>
          <t>Li</t>
        </is>
      </c>
      <c r="D696" s="17" t="inlineStr">
        <is>
          <t>Joshua</t>
        </is>
      </c>
      <c r="E696" s="17" t="inlineStr">
        <is>
          <t>JOINT</t>
        </is>
      </c>
      <c r="F696" s="17" t="inlineStr"/>
      <c r="G696" s="27" t="n">
        <v>45109</v>
      </c>
      <c r="H696" s="17" t="inlineStr">
        <is>
          <t>ACTIVE_WAITLIST</t>
        </is>
      </c>
      <c r="I696" s="17" t="inlineStr">
        <is>
          <t>WIDGEON STAR</t>
        </is>
      </c>
      <c r="J696" s="17" t="inlineStr">
        <is>
          <t>POWER_INBOARD</t>
        </is>
      </c>
      <c r="K696" s="17" t="n">
        <v>61.4</v>
      </c>
      <c r="L696" s="17" t="n">
        <v>19.3</v>
      </c>
      <c r="M696" s="17" t="inlineStr">
        <is>
          <t>Eastwey</t>
        </is>
      </c>
      <c r="N696" s="17" t="n">
        <v>36</v>
      </c>
      <c r="O696" s="17" t="inlineStr">
        <is>
          <t>(360) 555-1738</t>
        </is>
      </c>
      <c r="P696" s="17" t="inlineStr">
        <is>
          <t>joshua.li@quillayute.org</t>
        </is>
      </c>
      <c r="Q696" s="17" t="inlineStr">
        <is>
          <t>Aberdeen</t>
        </is>
      </c>
      <c r="R696" s="17" t="inlineStr">
        <is>
          <t>WA</t>
        </is>
      </c>
      <c r="S696" s="17" t="inlineStr">
        <is>
          <t>98520</t>
        </is>
      </c>
      <c r="T696" s="27" t="n">
        <v>46013</v>
      </c>
      <c r="U696" s="17" t="n">
        <v>2026</v>
      </c>
      <c r="V696" s="17" t="inlineStr"/>
    </row>
    <row r="697">
      <c r="A697" s="21" t="inlineStr">
        <is>
          <t>WL-01692</t>
        </is>
      </c>
      <c r="B697" s="21" t="n">
        <v>692</v>
      </c>
      <c r="C697" s="21" t="inlineStr">
        <is>
          <t>Beck</t>
        </is>
      </c>
      <c r="D697" s="21" t="inlineStr">
        <is>
          <t>Steven</t>
        </is>
      </c>
      <c r="E697" s="21" t="inlineStr">
        <is>
          <t>JOINT</t>
        </is>
      </c>
      <c r="F697" s="21" t="inlineStr"/>
      <c r="G697" s="28" t="n">
        <v>45109</v>
      </c>
      <c r="H697" s="21" t="inlineStr">
        <is>
          <t>ACTIVE_WAITLIST</t>
        </is>
      </c>
      <c r="I697" s="21" t="inlineStr">
        <is>
          <t>HALIBUT ROSE</t>
        </is>
      </c>
      <c r="J697" s="21" t="inlineStr">
        <is>
          <t>SPORTFISH</t>
        </is>
      </c>
      <c r="K697" s="21" t="n">
        <v>50.6</v>
      </c>
      <c r="L697" s="21" t="n">
        <v>17.3</v>
      </c>
      <c r="M697" s="21" t="inlineStr">
        <is>
          <t>COVERED_ONLY</t>
        </is>
      </c>
      <c r="N697" s="21" t="n">
        <v>24</v>
      </c>
      <c r="O697" s="21" t="inlineStr">
        <is>
          <t>(360) 555-9901</t>
        </is>
      </c>
      <c r="P697" s="21" t="inlineStr">
        <is>
          <t>steven.beck@pugetpost.com</t>
        </is>
      </c>
      <c r="Q697" s="21" t="inlineStr">
        <is>
          <t>Longview</t>
        </is>
      </c>
      <c r="R697" s="21" t="inlineStr">
        <is>
          <t>WA</t>
        </is>
      </c>
      <c r="S697" s="21" t="inlineStr">
        <is>
          <t>98632</t>
        </is>
      </c>
      <c r="T697" s="28" t="n">
        <v>46002</v>
      </c>
      <c r="U697" s="21" t="n">
        <v>2026</v>
      </c>
      <c r="V697" s="21" t="inlineStr"/>
    </row>
    <row r="698">
      <c r="A698" s="17" t="inlineStr">
        <is>
          <t>WL-01693</t>
        </is>
      </c>
      <c r="B698" s="17" t="n">
        <v>693</v>
      </c>
      <c r="C698" s="17" t="inlineStr">
        <is>
          <t>Price</t>
        </is>
      </c>
      <c r="D698" s="17" t="inlineStr">
        <is>
          <t>Michael</t>
        </is>
      </c>
      <c r="E698" s="17" t="inlineStr">
        <is>
          <t>JOINT</t>
        </is>
      </c>
      <c r="F698" s="17" t="inlineStr"/>
      <c r="G698" s="27" t="n">
        <v>45110</v>
      </c>
      <c r="H698" s="17" t="inlineStr">
        <is>
          <t>ACTIVE_WAITLIST</t>
        </is>
      </c>
      <c r="I698" s="17" t="inlineStr">
        <is>
          <t>ANCHOR HARBOR</t>
        </is>
      </c>
      <c r="J698" s="17" t="inlineStr">
        <is>
          <t>HOUSEBOAT</t>
        </is>
      </c>
      <c r="K698" s="17" t="n">
        <v>26.8</v>
      </c>
      <c r="L698" s="17" t="n">
        <v>8.199999999999999</v>
      </c>
      <c r="M698" s="17" t="inlineStr">
        <is>
          <t>OPEN_ONLY</t>
        </is>
      </c>
      <c r="N698" s="17" t="n">
        <v>32</v>
      </c>
      <c r="O698" s="17" t="inlineStr">
        <is>
          <t>(425) 555-7172</t>
        </is>
      </c>
      <c r="P698" s="17" t="inlineStr">
        <is>
          <t>michael_price@salishnet.net</t>
        </is>
      </c>
      <c r="Q698" s="17" t="inlineStr">
        <is>
          <t>Everett</t>
        </is>
      </c>
      <c r="R698" s="17" t="inlineStr">
        <is>
          <t>WA</t>
        </is>
      </c>
      <c r="S698" s="17" t="inlineStr">
        <is>
          <t>98201</t>
        </is>
      </c>
      <c r="T698" s="27" t="n">
        <v>46010</v>
      </c>
      <c r="U698" s="17" t="n">
        <v>2026</v>
      </c>
      <c r="V698" s="17" t="inlineStr"/>
    </row>
    <row r="699">
      <c r="A699" s="21" t="inlineStr">
        <is>
          <t>WL-01694</t>
        </is>
      </c>
      <c r="B699" s="21" t="n">
        <v>694</v>
      </c>
      <c r="C699" s="21" t="inlineStr">
        <is>
          <t>Aguirre</t>
        </is>
      </c>
      <c r="D699" s="21" t="inlineStr">
        <is>
          <t>Cory</t>
        </is>
      </c>
      <c r="E699" s="21" t="inlineStr">
        <is>
          <t>NONPROFIT</t>
        </is>
      </c>
      <c r="F699" s="21" t="inlineStr">
        <is>
          <t>Aguirre Holdings LLC</t>
        </is>
      </c>
      <c r="G699" s="28" t="n">
        <v>45110</v>
      </c>
      <c r="H699" s="21" t="inlineStr">
        <is>
          <t>ACTIVE_WAITLIST</t>
        </is>
      </c>
      <c r="I699" s="21" t="inlineStr">
        <is>
          <t>HERON REACH</t>
        </is>
      </c>
      <c r="J699" s="21" t="inlineStr">
        <is>
          <t>HOUSEBOAT</t>
        </is>
      </c>
      <c r="K699" s="21" t="n">
        <v>40.1</v>
      </c>
      <c r="L699" s="21" t="n">
        <v>14</v>
      </c>
      <c r="M699" s="21" t="inlineStr">
        <is>
          <t>COVERED_ONLY</t>
        </is>
      </c>
      <c r="N699" s="21" t="n">
        <v>32</v>
      </c>
      <c r="O699" s="21" t="inlineStr">
        <is>
          <t>(360) 555-7250</t>
        </is>
      </c>
      <c r="P699" s="21" t="inlineStr">
        <is>
          <t>cory_aguirre@pugetpost.com</t>
        </is>
      </c>
      <c r="Q699" s="21" t="inlineStr">
        <is>
          <t>Port Angeles</t>
        </is>
      </c>
      <c r="R699" s="21" t="inlineStr">
        <is>
          <t>WA</t>
        </is>
      </c>
      <c r="S699" s="21" t="inlineStr">
        <is>
          <t>98362</t>
        </is>
      </c>
      <c r="T699" s="28" t="n">
        <v>45998</v>
      </c>
      <c r="U699" s="21" t="n">
        <v>2026</v>
      </c>
      <c r="V699" s="21" t="inlineStr"/>
    </row>
    <row r="700">
      <c r="A700" s="17" t="inlineStr">
        <is>
          <t>WL-01695</t>
        </is>
      </c>
      <c r="B700" s="17" t="n">
        <v>695</v>
      </c>
      <c r="C700" s="17" t="inlineStr">
        <is>
          <t>Leach</t>
        </is>
      </c>
      <c r="D700" s="17" t="inlineStr">
        <is>
          <t>Antonio</t>
        </is>
      </c>
      <c r="E700" s="17" t="inlineStr">
        <is>
          <t>INDIVIDUAL</t>
        </is>
      </c>
      <c r="F700" s="17" t="inlineStr"/>
      <c r="G700" s="27" t="n">
        <v>45110</v>
      </c>
      <c r="H700" s="17" t="inlineStr">
        <is>
          <t>ACTIVE_WAITLIST</t>
        </is>
      </c>
      <c r="I700" s="17" t="inlineStr">
        <is>
          <t>SPINDRIFT VEER</t>
        </is>
      </c>
      <c r="J700" s="17" t="inlineStr">
        <is>
          <t>COMMERCIAL_FISH</t>
        </is>
      </c>
      <c r="K700" s="17" t="n">
        <v>24.6</v>
      </c>
      <c r="L700" s="17" t="n">
        <v>7.3</v>
      </c>
      <c r="M700" s="17" t="inlineStr">
        <is>
          <t>ANY</t>
        </is>
      </c>
      <c r="N700" s="17" t="n">
        <v>24</v>
      </c>
      <c r="O700" s="17" t="inlineStr">
        <is>
          <t>(503) 555-0790</t>
        </is>
      </c>
      <c r="P700" s="17" t="inlineStr">
        <is>
          <t>antonio.leach@salishnet.net</t>
        </is>
      </c>
      <c r="Q700" s="17" t="inlineStr">
        <is>
          <t>Astoria</t>
        </is>
      </c>
      <c r="R700" s="17" t="inlineStr">
        <is>
          <t>OR</t>
        </is>
      </c>
      <c r="S700" s="17" t="inlineStr">
        <is>
          <t>97103</t>
        </is>
      </c>
      <c r="T700" s="27" t="n">
        <v>46004</v>
      </c>
      <c r="U700" s="17" t="n">
        <v>2026</v>
      </c>
      <c r="V700" s="17" t="inlineStr"/>
    </row>
    <row r="701">
      <c r="A701" s="21" t="inlineStr">
        <is>
          <t>WL-01696</t>
        </is>
      </c>
      <c r="B701" s="21" t="n">
        <v>696</v>
      </c>
      <c r="C701" s="21" t="inlineStr">
        <is>
          <t>Dixon</t>
        </is>
      </c>
      <c r="D701" s="21" t="inlineStr">
        <is>
          <t>Steve</t>
        </is>
      </c>
      <c r="E701" s="21" t="inlineStr">
        <is>
          <t>CORPORATION</t>
        </is>
      </c>
      <c r="F701" s="21" t="inlineStr">
        <is>
          <t>Dixon Ventures LLC</t>
        </is>
      </c>
      <c r="G701" s="28" t="n">
        <v>45110</v>
      </c>
      <c r="H701" s="21" t="inlineStr">
        <is>
          <t>ACTIVE_WAITLIST</t>
        </is>
      </c>
      <c r="I701" s="21" t="inlineStr">
        <is>
          <t>POINT SONG</t>
        </is>
      </c>
      <c r="J701" s="21" t="inlineStr">
        <is>
          <t>CRUISER</t>
        </is>
      </c>
      <c r="K701" s="21" t="n">
        <v>59.7</v>
      </c>
      <c r="L701" s="21" t="n">
        <v>19</v>
      </c>
      <c r="M701" s="21" t="inlineStr">
        <is>
          <t>Vessbank</t>
        </is>
      </c>
      <c r="N701" s="21" t="n">
        <v>28</v>
      </c>
      <c r="O701" s="21" t="inlineStr">
        <is>
          <t>(360) 555-3808</t>
        </is>
      </c>
      <c r="P701" s="21" t="inlineStr">
        <is>
          <t>steve.dixon@salishnet.net</t>
        </is>
      </c>
      <c r="Q701" s="21" t="inlineStr">
        <is>
          <t>Chaldale</t>
        </is>
      </c>
      <c r="R701" s="21" t="inlineStr">
        <is>
          <t>WA</t>
        </is>
      </c>
      <c r="S701" s="21" t="inlineStr">
        <is>
          <t>98554</t>
        </is>
      </c>
      <c r="T701" s="28" t="n">
        <v>46015</v>
      </c>
      <c r="U701" s="21" t="n">
        <v>2026</v>
      </c>
      <c r="V701" s="21" t="inlineStr"/>
    </row>
    <row r="702">
      <c r="A702" s="17" t="inlineStr">
        <is>
          <t>WL-01697</t>
        </is>
      </c>
      <c r="B702" s="17" t="n">
        <v>697</v>
      </c>
      <c r="C702" s="17" t="inlineStr">
        <is>
          <t>Brown</t>
        </is>
      </c>
      <c r="D702" s="17" t="inlineStr">
        <is>
          <t>Paige</t>
        </is>
      </c>
      <c r="E702" s="17" t="inlineStr">
        <is>
          <t>CORPORATION</t>
        </is>
      </c>
      <c r="F702" s="17" t="inlineStr">
        <is>
          <t>Brown Marine LLC</t>
        </is>
      </c>
      <c r="G702" s="27" t="n">
        <v>45110</v>
      </c>
      <c r="H702" s="17" t="inlineStr">
        <is>
          <t>ACTIVE_WAITLIST</t>
        </is>
      </c>
      <c r="I702" s="17" t="inlineStr">
        <is>
          <t>SEAL SOUND</t>
        </is>
      </c>
      <c r="J702" s="17" t="inlineStr">
        <is>
          <t>SPORTFISH</t>
        </is>
      </c>
      <c r="K702" s="17" t="n">
        <v>35.1</v>
      </c>
      <c r="L702" s="17" t="n">
        <v>11.1</v>
      </c>
      <c r="M702" s="17" t="inlineStr">
        <is>
          <t>ANY</t>
        </is>
      </c>
      <c r="N702" s="17" t="n">
        <v>24</v>
      </c>
      <c r="O702" s="17" t="inlineStr">
        <is>
          <t>(541) 555-1331</t>
        </is>
      </c>
      <c r="P702" s="17" t="inlineStr">
        <is>
          <t>paige.brown@pugetpost.com</t>
        </is>
      </c>
      <c r="Q702" s="17" t="inlineStr">
        <is>
          <t>Coos Bay</t>
        </is>
      </c>
      <c r="R702" s="17" t="inlineStr">
        <is>
          <t>OR</t>
        </is>
      </c>
      <c r="S702" s="17" t="inlineStr">
        <is>
          <t>97420</t>
        </is>
      </c>
      <c r="T702" s="27" t="n">
        <v>45999</v>
      </c>
      <c r="U702" s="17" t="n">
        <v>2026</v>
      </c>
      <c r="V702" s="17" t="inlineStr"/>
    </row>
    <row r="703">
      <c r="A703" s="21" t="inlineStr">
        <is>
          <t>WL-01698</t>
        </is>
      </c>
      <c r="B703" s="21" t="n">
        <v>698</v>
      </c>
      <c r="C703" s="21" t="inlineStr">
        <is>
          <t>Young</t>
        </is>
      </c>
      <c r="D703" s="21" t="inlineStr">
        <is>
          <t>Lisa</t>
        </is>
      </c>
      <c r="E703" s="21" t="inlineStr">
        <is>
          <t>JOINT</t>
        </is>
      </c>
      <c r="F703" s="21" t="inlineStr"/>
      <c r="G703" s="28" t="n">
        <v>45111</v>
      </c>
      <c r="H703" s="21" t="inlineStr">
        <is>
          <t>RETAINER</t>
        </is>
      </c>
      <c r="I703" s="21" t="inlineStr">
        <is>
          <t>SABLE ROCK</t>
        </is>
      </c>
      <c r="J703" s="21" t="inlineStr">
        <is>
          <t>SAIL_MONO</t>
        </is>
      </c>
      <c r="K703" s="21" t="n">
        <v>33.5</v>
      </c>
      <c r="L703" s="21" t="n">
        <v>10.5</v>
      </c>
      <c r="M703" s="21" t="inlineStr">
        <is>
          <t>ANY</t>
        </is>
      </c>
      <c r="N703" s="21" t="n">
        <v>45</v>
      </c>
      <c r="O703" s="21" t="inlineStr">
        <is>
          <t>(360) 555-6354</t>
        </is>
      </c>
      <c r="P703" s="21" t="inlineStr">
        <is>
          <t>lisa_young@harbormail.net</t>
        </is>
      </c>
      <c r="Q703" s="21" t="inlineStr">
        <is>
          <t>Aberdeen</t>
        </is>
      </c>
      <c r="R703" s="21" t="inlineStr">
        <is>
          <t>WA</t>
        </is>
      </c>
      <c r="S703" s="21" t="inlineStr">
        <is>
          <t>98520</t>
        </is>
      </c>
      <c r="T703" s="28" t="n">
        <v>46009</v>
      </c>
      <c r="U703" s="21" t="n">
        <v>2026</v>
      </c>
      <c r="V703" s="21" t="inlineStr"/>
    </row>
    <row r="704">
      <c r="A704" s="17" t="inlineStr">
        <is>
          <t>WL-01699</t>
        </is>
      </c>
      <c r="B704" s="17" t="n">
        <v>699</v>
      </c>
      <c r="C704" s="17" t="inlineStr">
        <is>
          <t>Fuller</t>
        </is>
      </c>
      <c r="D704" s="17" t="inlineStr">
        <is>
          <t>Kevin</t>
        </is>
      </c>
      <c r="E704" s="17" t="inlineStr">
        <is>
          <t>PARTNERSHIP</t>
        </is>
      </c>
      <c r="F704" s="17" t="inlineStr">
        <is>
          <t>Fuller Holdings LLC</t>
        </is>
      </c>
      <c r="G704" s="27" t="n">
        <v>45111</v>
      </c>
      <c r="H704" s="17" t="inlineStr">
        <is>
          <t>ACTIVE_WAITLIST</t>
        </is>
      </c>
      <c r="I704" s="17" t="inlineStr">
        <is>
          <t>OTTER ROSE</t>
        </is>
      </c>
      <c r="J704" s="17" t="inlineStr">
        <is>
          <t>CRUISER</t>
        </is>
      </c>
      <c r="K704" s="17" t="n">
        <v>47.8</v>
      </c>
      <c r="L704" s="17" t="n">
        <v>16</v>
      </c>
      <c r="M704" s="17" t="inlineStr">
        <is>
          <t>COVERED_ONLY</t>
        </is>
      </c>
      <c r="N704" s="17" t="n">
        <v>32</v>
      </c>
      <c r="O704" s="17" t="inlineStr">
        <is>
          <t>(360) 555-5814</t>
        </is>
      </c>
      <c r="P704" s="17" t="inlineStr">
        <is>
          <t>kevin.fuller@harbormail.net</t>
        </is>
      </c>
      <c r="Q704" s="17" t="inlineStr">
        <is>
          <t>Longview</t>
        </is>
      </c>
      <c r="R704" s="17" t="inlineStr">
        <is>
          <t>WA</t>
        </is>
      </c>
      <c r="S704" s="17" t="inlineStr">
        <is>
          <t>98632</t>
        </is>
      </c>
      <c r="T704" s="27" t="n">
        <v>46009</v>
      </c>
      <c r="U704" s="17" t="n">
        <v>2026</v>
      </c>
      <c r="V704" s="17" t="inlineStr"/>
    </row>
    <row r="705">
      <c r="A705" s="21" t="inlineStr">
        <is>
          <t>WL-01700</t>
        </is>
      </c>
      <c r="B705" s="21" t="n">
        <v>700</v>
      </c>
      <c r="C705" s="21" t="inlineStr">
        <is>
          <t>Fletcher</t>
        </is>
      </c>
      <c r="D705" s="21" t="inlineStr">
        <is>
          <t>Sherry</t>
        </is>
      </c>
      <c r="E705" s="21" t="inlineStr">
        <is>
          <t>CORPORATION</t>
        </is>
      </c>
      <c r="F705" s="21" t="inlineStr">
        <is>
          <t>Fletcher Marine LLC</t>
        </is>
      </c>
      <c r="G705" s="28" t="n">
        <v>45111</v>
      </c>
      <c r="H705" s="21" t="inlineStr">
        <is>
          <t>ACTIVE_WAITLIST</t>
        </is>
      </c>
      <c r="I705" s="21" t="inlineStr">
        <is>
          <t>DRIFT BAY</t>
        </is>
      </c>
      <c r="J705" s="21" t="inlineStr">
        <is>
          <t>CRUISER</t>
        </is>
      </c>
      <c r="K705" s="21" t="n">
        <v>61.8</v>
      </c>
      <c r="L705" s="21" t="n">
        <v>21.6</v>
      </c>
      <c r="M705" s="21" t="inlineStr">
        <is>
          <t>COVERED_ONLY</t>
        </is>
      </c>
      <c r="N705" s="21" t="n">
        <v>28</v>
      </c>
      <c r="O705" s="21" t="inlineStr">
        <is>
          <t>(425) 555-4526</t>
        </is>
      </c>
      <c r="P705" s="21" t="inlineStr">
        <is>
          <t>sherry.fletcher@gmail.example.com</t>
        </is>
      </c>
      <c r="Q705" s="21" t="inlineStr">
        <is>
          <t>Everett</t>
        </is>
      </c>
      <c r="R705" s="21" t="inlineStr">
        <is>
          <t>WA</t>
        </is>
      </c>
      <c r="S705" s="21" t="inlineStr">
        <is>
          <t>98201</t>
        </is>
      </c>
      <c r="T705" s="28" t="n">
        <v>45993</v>
      </c>
      <c r="U705" s="21" t="n">
        <v>2026</v>
      </c>
      <c r="V705" s="21" t="inlineStr"/>
    </row>
    <row r="706">
      <c r="A706" s="17" t="inlineStr">
        <is>
          <t>WL-01701</t>
        </is>
      </c>
      <c r="B706" s="17" t="n">
        <v>701</v>
      </c>
      <c r="C706" s="17" t="inlineStr">
        <is>
          <t>Cox</t>
        </is>
      </c>
      <c r="D706" s="17" t="inlineStr">
        <is>
          <t>Robert</t>
        </is>
      </c>
      <c r="E706" s="17" t="inlineStr">
        <is>
          <t>LLC</t>
        </is>
      </c>
      <c r="F706" s="17" t="inlineStr">
        <is>
          <t>Cox Marine LLC</t>
        </is>
      </c>
      <c r="G706" s="27" t="n">
        <v>45113</v>
      </c>
      <c r="H706" s="17" t="inlineStr">
        <is>
          <t>EXPIRED</t>
        </is>
      </c>
      <c r="I706" s="17" t="inlineStr">
        <is>
          <t>SANDERLING LINE</t>
        </is>
      </c>
      <c r="J706" s="17" t="inlineStr">
        <is>
          <t>CRUISER</t>
        </is>
      </c>
      <c r="K706" s="17" t="n">
        <v>32.9</v>
      </c>
      <c r="L706" s="17" t="n">
        <v>10.7</v>
      </c>
      <c r="M706" s="17" t="inlineStr">
        <is>
          <t>Ledgport</t>
        </is>
      </c>
      <c r="N706" s="17" t="n">
        <v>36</v>
      </c>
      <c r="O706" s="17" t="inlineStr">
        <is>
          <t>(253) 555-6895</t>
        </is>
      </c>
      <c r="P706" s="17" t="inlineStr">
        <is>
          <t>robertcox@gmail.example.com</t>
        </is>
      </c>
      <c r="Q706" s="17" t="inlineStr">
        <is>
          <t>Tacoma</t>
        </is>
      </c>
      <c r="R706" s="17" t="inlineStr">
        <is>
          <t>WA</t>
        </is>
      </c>
      <c r="S706" s="17" t="inlineStr">
        <is>
          <t>98402</t>
        </is>
      </c>
      <c r="T706" s="17" t="inlineStr"/>
      <c r="U706" s="17" t="n">
        <v>2022</v>
      </c>
      <c r="V706" s="17" t="inlineStr"/>
    </row>
    <row r="707">
      <c r="A707" s="21" t="inlineStr">
        <is>
          <t>WL-01702</t>
        </is>
      </c>
      <c r="B707" s="21" t="n">
        <v>702</v>
      </c>
      <c r="C707" s="21" t="inlineStr">
        <is>
          <t>Carr</t>
        </is>
      </c>
      <c r="D707" s="21" t="inlineStr">
        <is>
          <t>Larry</t>
        </is>
      </c>
      <c r="E707" s="21" t="inlineStr">
        <is>
          <t>NONPROFIT</t>
        </is>
      </c>
      <c r="F707" s="21" t="inlineStr">
        <is>
          <t>Carr Ventures LLC</t>
        </is>
      </c>
      <c r="G707" s="28" t="n">
        <v>45115</v>
      </c>
      <c r="H707" s="21" t="inlineStr">
        <is>
          <t>ACTIVE_WAITLIST</t>
        </is>
      </c>
      <c r="I707" s="21" t="inlineStr">
        <is>
          <t>CORMORANT LIGHT</t>
        </is>
      </c>
      <c r="J707" s="21" t="inlineStr">
        <is>
          <t>SAIL_MONO</t>
        </is>
      </c>
      <c r="K707" s="21" t="n">
        <v>58.3</v>
      </c>
      <c r="L707" s="21" t="n">
        <v>19.8</v>
      </c>
      <c r="M707" s="21" t="inlineStr">
        <is>
          <t>Eastwey</t>
        </is>
      </c>
      <c r="N707" s="21" t="n">
        <v>28</v>
      </c>
      <c r="O707" s="21" t="inlineStr">
        <is>
          <t>(206) 555-9422</t>
        </is>
      </c>
      <c r="P707" s="21" t="inlineStr">
        <is>
          <t>larrycarr@harbormail.net</t>
        </is>
      </c>
      <c r="Q707" s="21" t="inlineStr">
        <is>
          <t>Seattle</t>
        </is>
      </c>
      <c r="R707" s="21" t="inlineStr">
        <is>
          <t>WA</t>
        </is>
      </c>
      <c r="S707" s="21" t="inlineStr">
        <is>
          <t>98101</t>
        </is>
      </c>
      <c r="T707" s="28" t="n">
        <v>46003</v>
      </c>
      <c r="U707" s="21" t="n">
        <v>2026</v>
      </c>
      <c r="V707" s="21" t="inlineStr"/>
    </row>
    <row r="708">
      <c r="A708" s="17" t="inlineStr">
        <is>
          <t>WL-01703</t>
        </is>
      </c>
      <c r="B708" s="17" t="n">
        <v>703</v>
      </c>
      <c r="C708" s="17" t="inlineStr">
        <is>
          <t>Avery</t>
        </is>
      </c>
      <c r="D708" s="17" t="inlineStr">
        <is>
          <t>Jorge</t>
        </is>
      </c>
      <c r="E708" s="17" t="inlineStr">
        <is>
          <t>COMMERCIAL</t>
        </is>
      </c>
      <c r="F708" s="17" t="inlineStr">
        <is>
          <t>Avery Ventures LLC</t>
        </is>
      </c>
      <c r="G708" s="27" t="n">
        <v>45116</v>
      </c>
      <c r="H708" s="17" t="inlineStr">
        <is>
          <t>ACTIVE_WAITLIST</t>
        </is>
      </c>
      <c r="I708" s="17" t="inlineStr">
        <is>
          <t>PSINDRIFT WIND</t>
        </is>
      </c>
      <c r="J708" s="17" t="inlineStr">
        <is>
          <t>SAIL_MONO</t>
        </is>
      </c>
      <c r="K708" s="17" t="n">
        <v>43.7</v>
      </c>
      <c r="L708" s="17" t="n">
        <v>12.6</v>
      </c>
      <c r="M708" s="17" t="inlineStr">
        <is>
          <t>COVERED_ONLY</t>
        </is>
      </c>
      <c r="N708" s="17" t="n">
        <v>40</v>
      </c>
      <c r="O708" s="17" t="inlineStr">
        <is>
          <t>(541) 555-4394</t>
        </is>
      </c>
      <c r="P708" s="17" t="inlineStr">
        <is>
          <t>jorge.avery@gmail.example.com</t>
        </is>
      </c>
      <c r="Q708" s="17" t="inlineStr">
        <is>
          <t>Coos Bay</t>
        </is>
      </c>
      <c r="R708" s="17" t="inlineStr">
        <is>
          <t>OR</t>
        </is>
      </c>
      <c r="S708" s="17" t="inlineStr">
        <is>
          <t>97420</t>
        </is>
      </c>
      <c r="T708" s="27" t="n">
        <v>46006</v>
      </c>
      <c r="U708" s="17" t="n">
        <v>2026</v>
      </c>
      <c r="V708" s="17" t="inlineStr"/>
    </row>
    <row r="709">
      <c r="A709" s="21" t="inlineStr">
        <is>
          <t>WL-01704</t>
        </is>
      </c>
      <c r="B709" s="21" t="n">
        <v>704</v>
      </c>
      <c r="C709" s="21" t="inlineStr">
        <is>
          <t>Horn</t>
        </is>
      </c>
      <c r="D709" s="21" t="inlineStr">
        <is>
          <t>Justin</t>
        </is>
      </c>
      <c r="E709" s="21" t="inlineStr">
        <is>
          <t>TRUST</t>
        </is>
      </c>
      <c r="F709" s="21" t="inlineStr">
        <is>
          <t>Horn Charters Inc</t>
        </is>
      </c>
      <c r="G709" s="28" t="n">
        <v>45116</v>
      </c>
      <c r="H709" s="21" t="inlineStr">
        <is>
          <t>ACTIVE_WAITLIST</t>
        </is>
      </c>
      <c r="I709" s="21" t="inlineStr">
        <is>
          <t>PINTAIL LINE</t>
        </is>
      </c>
      <c r="J709" s="21" t="inlineStr">
        <is>
          <t>SAIL_MULTI</t>
        </is>
      </c>
      <c r="K709" s="21" t="n">
        <v>24.6</v>
      </c>
      <c r="L709" s="21" t="n">
        <v>8.300000000000001</v>
      </c>
      <c r="M709" s="21" t="inlineStr">
        <is>
          <t>ANY</t>
        </is>
      </c>
      <c r="N709" s="21" t="n">
        <v>45</v>
      </c>
      <c r="O709" s="21" t="inlineStr">
        <is>
          <t>(541) 555-6995</t>
        </is>
      </c>
      <c r="P709" s="21" t="inlineStr">
        <is>
          <t>justin.horn@pugetpost.com</t>
        </is>
      </c>
      <c r="Q709" s="21" t="inlineStr">
        <is>
          <t>Coos Bay</t>
        </is>
      </c>
      <c r="R709" s="21" t="inlineStr">
        <is>
          <t>OR</t>
        </is>
      </c>
      <c r="S709" s="21" t="inlineStr">
        <is>
          <t>97420</t>
        </is>
      </c>
      <c r="T709" s="28" t="n">
        <v>46011</v>
      </c>
      <c r="U709" s="21" t="n">
        <v>2026</v>
      </c>
      <c r="V709" s="21" t="inlineStr"/>
    </row>
    <row r="710">
      <c r="A710" s="17" t="inlineStr">
        <is>
          <t>WL-01705</t>
        </is>
      </c>
      <c r="B710" s="17" t="n">
        <v>705</v>
      </c>
      <c r="C710" s="17" t="inlineStr">
        <is>
          <t>Walker</t>
        </is>
      </c>
      <c r="D710" s="17" t="inlineStr">
        <is>
          <t>Tracy</t>
        </is>
      </c>
      <c r="E710" s="17" t="inlineStr">
        <is>
          <t>INDIVIDUAL</t>
        </is>
      </c>
      <c r="F710" s="17" t="inlineStr"/>
      <c r="G710" s="27" t="n">
        <v>45117</v>
      </c>
      <c r="H710" s="17" t="inlineStr">
        <is>
          <t>ACTIVE_WAITLIST</t>
        </is>
      </c>
      <c r="I710" s="17" t="inlineStr">
        <is>
          <t>SEAL LIGHT</t>
        </is>
      </c>
      <c r="J710" s="17" t="inlineStr">
        <is>
          <t>POWER_INBOARD</t>
        </is>
      </c>
      <c r="K710" s="17" t="n">
        <v>31.4</v>
      </c>
      <c r="L710" s="17" t="n">
        <v>9.199999999999999</v>
      </c>
      <c r="M710" s="17" t="inlineStr">
        <is>
          <t>ANY</t>
        </is>
      </c>
      <c r="N710" s="17" t="n">
        <v>45</v>
      </c>
      <c r="O710" s="17" t="inlineStr">
        <is>
          <t>(541) 555-8058</t>
        </is>
      </c>
      <c r="P710" s="17" t="inlineStr">
        <is>
          <t>tracywalker@salishnet.net</t>
        </is>
      </c>
      <c r="Q710" s="17" t="inlineStr">
        <is>
          <t>Coos Bay</t>
        </is>
      </c>
      <c r="R710" s="17" t="inlineStr">
        <is>
          <t>OR</t>
        </is>
      </c>
      <c r="S710" s="17" t="inlineStr">
        <is>
          <t>97420</t>
        </is>
      </c>
      <c r="T710" s="27" t="n">
        <v>46001</v>
      </c>
      <c r="U710" s="17" t="n">
        <v>2026</v>
      </c>
      <c r="V710" s="17" t="inlineStr"/>
    </row>
    <row r="711">
      <c r="A711" s="21" t="inlineStr">
        <is>
          <t>WL-01706</t>
        </is>
      </c>
      <c r="B711" s="21" t="n">
        <v>706</v>
      </c>
      <c r="C711" s="21" t="inlineStr">
        <is>
          <t>Lee</t>
        </is>
      </c>
      <c r="D711" s="21" t="inlineStr">
        <is>
          <t>Michael</t>
        </is>
      </c>
      <c r="E711" s="21" t="inlineStr">
        <is>
          <t>CORPORATION</t>
        </is>
      </c>
      <c r="F711" s="21" t="inlineStr">
        <is>
          <t>Lee Charters Inc</t>
        </is>
      </c>
      <c r="G711" s="28" t="n">
        <v>45118</v>
      </c>
      <c r="H711" s="21" t="inlineStr">
        <is>
          <t>ACTIVE_WAITLIST</t>
        </is>
      </c>
      <c r="I711" s="21" t="inlineStr">
        <is>
          <t>TIDE RUNNER</t>
        </is>
      </c>
      <c r="J711" s="21" t="inlineStr">
        <is>
          <t>SPORTFISH</t>
        </is>
      </c>
      <c r="K711" s="21" t="n">
        <v>53.2</v>
      </c>
      <c r="L711" s="21" t="n">
        <v>16.9</v>
      </c>
      <c r="M711" s="21" t="inlineStr">
        <is>
          <t>ANY</t>
        </is>
      </c>
      <c r="N711" s="21" t="n">
        <v>24</v>
      </c>
      <c r="O711" s="21" t="inlineStr">
        <is>
          <t>(253) 555-8694</t>
        </is>
      </c>
      <c r="P711" s="21" t="inlineStr">
        <is>
          <t>michaellee@salishnet.net</t>
        </is>
      </c>
      <c r="Q711" s="21" t="inlineStr">
        <is>
          <t>Tacoma</t>
        </is>
      </c>
      <c r="R711" s="21" t="inlineStr">
        <is>
          <t>WA</t>
        </is>
      </c>
      <c r="S711" s="21" t="inlineStr">
        <is>
          <t>98402</t>
        </is>
      </c>
      <c r="T711" s="28" t="n">
        <v>45999</v>
      </c>
      <c r="U711" s="21" t="n">
        <v>2026</v>
      </c>
      <c r="V711" s="21" t="inlineStr"/>
    </row>
    <row r="712">
      <c r="A712" s="17" t="inlineStr">
        <is>
          <t>WL-01707</t>
        </is>
      </c>
      <c r="B712" s="17" t="n">
        <v>707</v>
      </c>
      <c r="C712" s="17" t="inlineStr">
        <is>
          <t>Thompson</t>
        </is>
      </c>
      <c r="D712" s="17" t="inlineStr">
        <is>
          <t>Linda</t>
        </is>
      </c>
      <c r="E712" s="17" t="inlineStr">
        <is>
          <t>INDIVIDUAL</t>
        </is>
      </c>
      <c r="F712" s="17" t="inlineStr"/>
      <c r="G712" s="27" t="n">
        <v>45118</v>
      </c>
      <c r="H712" s="17" t="inlineStr">
        <is>
          <t>ACTIVE_WAITLIST</t>
        </is>
      </c>
      <c r="I712" s="17" t="inlineStr">
        <is>
          <t>COHO LIGHT</t>
        </is>
      </c>
      <c r="J712" s="17" t="inlineStr">
        <is>
          <t>SAIL_MONO</t>
        </is>
      </c>
      <c r="K712" s="17" t="n">
        <v>29.2</v>
      </c>
      <c r="L712" s="17" t="n">
        <v>8.4</v>
      </c>
      <c r="M712" s="17" t="inlineStr">
        <is>
          <t>Ledgport</t>
        </is>
      </c>
      <c r="N712" s="17" t="n">
        <v>36</v>
      </c>
      <c r="O712" s="17" t="inlineStr">
        <is>
          <t>(360) 555-7775</t>
        </is>
      </c>
      <c r="P712" s="17" t="inlineStr">
        <is>
          <t>linda.thompson@outlook.example.com</t>
        </is>
      </c>
      <c r="Q712" s="17" t="inlineStr">
        <is>
          <t>Port Angeles</t>
        </is>
      </c>
      <c r="R712" s="17" t="inlineStr">
        <is>
          <t>WA</t>
        </is>
      </c>
      <c r="S712" s="17" t="inlineStr">
        <is>
          <t>98362</t>
        </is>
      </c>
      <c r="T712" s="27" t="n">
        <v>46004</v>
      </c>
      <c r="U712" s="17" t="n">
        <v>2026</v>
      </c>
      <c r="V712" s="17" t="inlineStr"/>
    </row>
    <row r="713">
      <c r="A713" s="21" t="inlineStr">
        <is>
          <t>WL-01708</t>
        </is>
      </c>
      <c r="B713" s="21" t="n">
        <v>708</v>
      </c>
      <c r="C713" s="21" t="inlineStr">
        <is>
          <t>Jones</t>
        </is>
      </c>
      <c r="D713" s="21" t="inlineStr">
        <is>
          <t>Miranda</t>
        </is>
      </c>
      <c r="E713" s="21" t="inlineStr">
        <is>
          <t>INDIVIDUAL</t>
        </is>
      </c>
      <c r="F713" s="21" t="inlineStr"/>
      <c r="G713" s="28" t="n">
        <v>45118</v>
      </c>
      <c r="H713" s="21" t="inlineStr">
        <is>
          <t>ACTIVE_WAITLIST</t>
        </is>
      </c>
      <c r="I713" s="21" t="inlineStr">
        <is>
          <t>TIDE ANN</t>
        </is>
      </c>
      <c r="J713" s="21" t="inlineStr">
        <is>
          <t>SAIL_MONO</t>
        </is>
      </c>
      <c r="K713" s="21" t="n">
        <v>56.8</v>
      </c>
      <c r="L713" s="21" t="n">
        <v>18.2</v>
      </c>
      <c r="M713" s="21" t="inlineStr">
        <is>
          <t>COVERED_ONLY</t>
        </is>
      </c>
      <c r="N713" s="21" t="n">
        <v>36</v>
      </c>
      <c r="O713" s="21" t="inlineStr">
        <is>
          <t>(360) 555-5083</t>
        </is>
      </c>
      <c r="P713" s="21" t="inlineStr">
        <is>
          <t>miranda_jones@salishnet.net</t>
        </is>
      </c>
      <c r="Q713" s="21" t="inlineStr">
        <is>
          <t>Bremerton</t>
        </is>
      </c>
      <c r="R713" s="21" t="inlineStr">
        <is>
          <t>WA</t>
        </is>
      </c>
      <c r="S713" s="21" t="inlineStr">
        <is>
          <t>98337</t>
        </is>
      </c>
      <c r="T713" s="28" t="n">
        <v>46006</v>
      </c>
      <c r="U713" s="21" t="n">
        <v>2026</v>
      </c>
      <c r="V713" s="21" t="inlineStr"/>
    </row>
    <row r="714">
      <c r="A714" s="17" t="inlineStr">
        <is>
          <t>WL-01709</t>
        </is>
      </c>
      <c r="B714" s="17" t="n">
        <v>709</v>
      </c>
      <c r="C714" s="17" t="inlineStr">
        <is>
          <t>Stephens</t>
        </is>
      </c>
      <c r="D714" s="17" t="inlineStr">
        <is>
          <t>Alexander</t>
        </is>
      </c>
      <c r="E714" s="17" t="inlineStr">
        <is>
          <t>NONPROFIT</t>
        </is>
      </c>
      <c r="F714" s="17" t="inlineStr">
        <is>
          <t>Stephens Marine LLC</t>
        </is>
      </c>
      <c r="G714" s="27" t="n">
        <v>45119</v>
      </c>
      <c r="H714" s="17" t="inlineStr">
        <is>
          <t>ACTIVE_WAITLIST</t>
        </is>
      </c>
      <c r="I714" s="17" t="inlineStr">
        <is>
          <t>WIDGEON VEER</t>
        </is>
      </c>
      <c r="J714" s="17" t="inlineStr">
        <is>
          <t>SAIL_MONO</t>
        </is>
      </c>
      <c r="K714" s="17" t="n">
        <v>53.5</v>
      </c>
      <c r="L714" s="17" t="n">
        <v>17.1</v>
      </c>
      <c r="M714" s="17" t="inlineStr">
        <is>
          <t>ANY</t>
        </is>
      </c>
      <c r="N714" s="17" t="n">
        <v>40</v>
      </c>
      <c r="O714" s="17" t="inlineStr">
        <is>
          <t>(253) 555-2999</t>
        </is>
      </c>
      <c r="P714" s="17" t="inlineStr">
        <is>
          <t>alexanderstephens@salishnet.net</t>
        </is>
      </c>
      <c r="Q714" s="17" t="inlineStr">
        <is>
          <t>Tacoma</t>
        </is>
      </c>
      <c r="R714" s="17" t="inlineStr">
        <is>
          <t>WA</t>
        </is>
      </c>
      <c r="S714" s="17" t="inlineStr">
        <is>
          <t>98402</t>
        </is>
      </c>
      <c r="T714" s="27" t="n">
        <v>46011</v>
      </c>
      <c r="U714" s="17" t="n">
        <v>2026</v>
      </c>
      <c r="V714" s="17" t="inlineStr"/>
    </row>
    <row r="715">
      <c r="A715" s="21" t="inlineStr">
        <is>
          <t>WL-01710</t>
        </is>
      </c>
      <c r="B715" s="21" t="n">
        <v>710</v>
      </c>
      <c r="C715" s="21" t="inlineStr">
        <is>
          <t>Morris</t>
        </is>
      </c>
      <c r="D715" s="21" t="inlineStr">
        <is>
          <t>Alyssa</t>
        </is>
      </c>
      <c r="E715" s="21" t="inlineStr">
        <is>
          <t>COMMERCIAL</t>
        </is>
      </c>
      <c r="F715" s="21" t="inlineStr">
        <is>
          <t>Morris Ventures LLC</t>
        </is>
      </c>
      <c r="G715" s="28" t="n">
        <v>45120</v>
      </c>
      <c r="H715" s="21" t="inlineStr">
        <is>
          <t>ACTIVE_WAITLIST</t>
        </is>
      </c>
      <c r="I715" s="21" t="inlineStr">
        <is>
          <t>GRAY LINE</t>
        </is>
      </c>
      <c r="J715" s="21" t="inlineStr">
        <is>
          <t>POWER_STERNDRIVE</t>
        </is>
      </c>
      <c r="K715" s="21" t="n">
        <v>25.1</v>
      </c>
      <c r="L715" s="21" t="n">
        <v>8.300000000000001</v>
      </c>
      <c r="M715" s="21" t="inlineStr">
        <is>
          <t>Eastwey</t>
        </is>
      </c>
      <c r="N715" s="21" t="n">
        <v>24</v>
      </c>
      <c r="O715" s="21" t="inlineStr">
        <is>
          <t>(360) 555-4784</t>
        </is>
      </c>
      <c r="P715" s="21" t="inlineStr">
        <is>
          <t>alyssa_morris@pugetpost.com</t>
        </is>
      </c>
      <c r="Q715" s="21" t="inlineStr">
        <is>
          <t>Olympia</t>
        </is>
      </c>
      <c r="R715" s="21" t="inlineStr">
        <is>
          <t>WA</t>
        </is>
      </c>
      <c r="S715" s="21" t="inlineStr">
        <is>
          <t>98501</t>
        </is>
      </c>
      <c r="T715" s="28" t="n">
        <v>45994</v>
      </c>
      <c r="U715" s="21" t="n">
        <v>2026</v>
      </c>
      <c r="V715" s="21" t="inlineStr"/>
    </row>
    <row r="716">
      <c r="A716" s="17" t="inlineStr">
        <is>
          <t>WL-01711</t>
        </is>
      </c>
      <c r="B716" s="17" t="n">
        <v>711</v>
      </c>
      <c r="C716" s="17" t="inlineStr">
        <is>
          <t>Peterson</t>
        </is>
      </c>
      <c r="D716" s="17" t="inlineStr">
        <is>
          <t>Julie</t>
        </is>
      </c>
      <c r="E716" s="17" t="inlineStr">
        <is>
          <t>CORPORATION</t>
        </is>
      </c>
      <c r="F716" s="17" t="inlineStr">
        <is>
          <t>Peterson Ventures LLC</t>
        </is>
      </c>
      <c r="G716" s="27" t="n">
        <v>45120</v>
      </c>
      <c r="H716" s="17" t="inlineStr">
        <is>
          <t>ACTIVE_WAITLIST</t>
        </is>
      </c>
      <c r="I716" s="17" t="inlineStr">
        <is>
          <t>PINTAIL WIND</t>
        </is>
      </c>
      <c r="J716" s="17" t="inlineStr">
        <is>
          <t>TRAWLER</t>
        </is>
      </c>
      <c r="K716" s="17" t="n">
        <v>51.4</v>
      </c>
      <c r="L716" s="17" t="n">
        <v>16.8</v>
      </c>
      <c r="M716" s="17" t="inlineStr">
        <is>
          <t>Ledgport</t>
        </is>
      </c>
      <c r="N716" s="17" t="n">
        <v>36</v>
      </c>
      <c r="O716" s="17" t="inlineStr">
        <is>
          <t>(503) 555-8135</t>
        </is>
      </c>
      <c r="P716" s="17" t="inlineStr">
        <is>
          <t>julie_peterson@pugetpost.com</t>
        </is>
      </c>
      <c r="Q716" s="17" t="inlineStr">
        <is>
          <t>Astoria</t>
        </is>
      </c>
      <c r="R716" s="17" t="inlineStr">
        <is>
          <t>OR</t>
        </is>
      </c>
      <c r="S716" s="17" t="inlineStr">
        <is>
          <t>97103</t>
        </is>
      </c>
      <c r="T716" s="27" t="n">
        <v>45996</v>
      </c>
      <c r="U716" s="17" t="n">
        <v>2026</v>
      </c>
      <c r="V716" s="17" t="inlineStr"/>
    </row>
    <row r="717">
      <c r="A717" s="21" t="inlineStr">
        <is>
          <t>WL-01712</t>
        </is>
      </c>
      <c r="B717" s="21" t="n">
        <v>712</v>
      </c>
      <c r="C717" s="21" t="inlineStr">
        <is>
          <t>Liu</t>
        </is>
      </c>
      <c r="D717" s="21" t="inlineStr">
        <is>
          <t>Kevin</t>
        </is>
      </c>
      <c r="E717" s="21" t="inlineStr">
        <is>
          <t>LLC</t>
        </is>
      </c>
      <c r="F717" s="21" t="inlineStr">
        <is>
          <t>Liu Charters Inc</t>
        </is>
      </c>
      <c r="G717" s="28" t="n">
        <v>45120</v>
      </c>
      <c r="H717" s="21" t="inlineStr">
        <is>
          <t>RETAINER</t>
        </is>
      </c>
      <c r="I717" s="21" t="inlineStr">
        <is>
          <t>OSPREY LINE</t>
        </is>
      </c>
      <c r="J717" s="21" t="inlineStr">
        <is>
          <t>SAIL_MULTI</t>
        </is>
      </c>
      <c r="K717" s="21" t="n">
        <v>49.4</v>
      </c>
      <c r="L717" s="21" t="n">
        <v>15</v>
      </c>
      <c r="M717" s="21" t="inlineStr">
        <is>
          <t>COVERED_ONLY</t>
        </is>
      </c>
      <c r="N717" s="21" t="n">
        <v>28</v>
      </c>
      <c r="O717" s="21" t="inlineStr">
        <is>
          <t>(253) 555-9569</t>
        </is>
      </c>
      <c r="P717" s="21" t="inlineStr">
        <is>
          <t>kevinliu@gmail.example.com</t>
        </is>
      </c>
      <c r="Q717" s="21" t="inlineStr">
        <is>
          <t>Tacoma</t>
        </is>
      </c>
      <c r="R717" s="21" t="inlineStr">
        <is>
          <t>WA</t>
        </is>
      </c>
      <c r="S717" s="21" t="inlineStr">
        <is>
          <t>98402</t>
        </is>
      </c>
      <c r="T717" s="28" t="n">
        <v>46004</v>
      </c>
      <c r="U717" s="21" t="n">
        <v>2026</v>
      </c>
      <c r="V717" s="21" t="inlineStr"/>
    </row>
    <row r="718">
      <c r="A718" s="17" t="inlineStr">
        <is>
          <t>WL-01713</t>
        </is>
      </c>
      <c r="B718" s="17" t="n">
        <v>713</v>
      </c>
      <c r="C718" s="17" t="inlineStr">
        <is>
          <t>Garza</t>
        </is>
      </c>
      <c r="D718" s="17" t="inlineStr">
        <is>
          <t>Tina</t>
        </is>
      </c>
      <c r="E718" s="17" t="inlineStr">
        <is>
          <t>JOINT</t>
        </is>
      </c>
      <c r="F718" s="17" t="inlineStr"/>
      <c r="G718" s="27" t="n">
        <v>45120</v>
      </c>
      <c r="H718" s="17" t="inlineStr">
        <is>
          <t>ACTIVE_WAITLIST</t>
        </is>
      </c>
      <c r="I718" s="17" t="inlineStr">
        <is>
          <t>SEAL SHORE</t>
        </is>
      </c>
      <c r="J718" s="17" t="inlineStr">
        <is>
          <t>SPORTFISH</t>
        </is>
      </c>
      <c r="K718" s="17" t="n">
        <v>40.5</v>
      </c>
      <c r="L718" s="17" t="n">
        <v>12.9</v>
      </c>
      <c r="M718" s="17" t="inlineStr">
        <is>
          <t>COVERED_ONLY</t>
        </is>
      </c>
      <c r="N718" s="17" t="n">
        <v>28</v>
      </c>
      <c r="O718" s="17" t="inlineStr">
        <is>
          <t>(360) 555-0186</t>
        </is>
      </c>
      <c r="P718" s="17" t="inlineStr">
        <is>
          <t>tina_garza@gmail.example.com</t>
        </is>
      </c>
      <c r="Q718" s="17" t="inlineStr">
        <is>
          <t>Chaldale</t>
        </is>
      </c>
      <c r="R718" s="17" t="inlineStr">
        <is>
          <t>WA</t>
        </is>
      </c>
      <c r="S718" s="17" t="inlineStr">
        <is>
          <t>98554</t>
        </is>
      </c>
      <c r="T718" s="27" t="n">
        <v>46016</v>
      </c>
      <c r="U718" s="17" t="n">
        <v>2026</v>
      </c>
      <c r="V718" s="17" t="inlineStr"/>
    </row>
    <row r="719">
      <c r="A719" s="21" t="inlineStr">
        <is>
          <t>WL-01714</t>
        </is>
      </c>
      <c r="B719" s="21" t="n">
        <v>714</v>
      </c>
      <c r="C719" s="21" t="inlineStr">
        <is>
          <t>Smith</t>
        </is>
      </c>
      <c r="D719" s="21" t="inlineStr">
        <is>
          <t>Ashley</t>
        </is>
      </c>
      <c r="E719" s="21" t="inlineStr">
        <is>
          <t>INDIVIDUAL</t>
        </is>
      </c>
      <c r="F719" s="21" t="inlineStr"/>
      <c r="G719" s="28" t="n">
        <v>45122</v>
      </c>
      <c r="H719" s="21" t="inlineStr">
        <is>
          <t>ACTIVE_WAITLIST</t>
        </is>
      </c>
      <c r="I719" s="21" t="inlineStr">
        <is>
          <t>FOUL VEER</t>
        </is>
      </c>
      <c r="J719" s="21" t="inlineStr">
        <is>
          <t>SAIL_MULTI</t>
        </is>
      </c>
      <c r="K719" s="21" t="n">
        <v>23.7</v>
      </c>
      <c r="L719" s="21" t="n">
        <v>6.8</v>
      </c>
      <c r="M719" s="21" t="inlineStr">
        <is>
          <t>Eastwey</t>
        </is>
      </c>
      <c r="N719" s="21" t="n">
        <v>24</v>
      </c>
      <c r="O719" s="21" t="inlineStr">
        <is>
          <t>(360) 555-1394</t>
        </is>
      </c>
      <c r="P719" s="21" t="inlineStr">
        <is>
          <t>ashleysmith@quillayute.org</t>
        </is>
      </c>
      <c r="Q719" s="21" t="inlineStr">
        <is>
          <t>Olympia</t>
        </is>
      </c>
      <c r="R719" s="21" t="inlineStr">
        <is>
          <t>WA</t>
        </is>
      </c>
      <c r="S719" s="21" t="inlineStr">
        <is>
          <t>98501</t>
        </is>
      </c>
      <c r="T719" s="28" t="n">
        <v>46010</v>
      </c>
      <c r="U719" s="21" t="n">
        <v>2026</v>
      </c>
      <c r="V719" s="21" t="inlineStr"/>
    </row>
    <row r="720">
      <c r="A720" s="17" t="inlineStr">
        <is>
          <t>WL-01715</t>
        </is>
      </c>
      <c r="B720" s="17" t="n">
        <v>715</v>
      </c>
      <c r="C720" s="17" t="inlineStr">
        <is>
          <t>Snyder</t>
        </is>
      </c>
      <c r="D720" s="17" t="inlineStr">
        <is>
          <t>Richard</t>
        </is>
      </c>
      <c r="E720" s="17" t="inlineStr">
        <is>
          <t>PARTNERSHIP</t>
        </is>
      </c>
      <c r="F720" s="17" t="inlineStr">
        <is>
          <t>Snyder Charters Inc</t>
        </is>
      </c>
      <c r="G720" s="27" t="n">
        <v>45123</v>
      </c>
      <c r="H720" s="17" t="inlineStr">
        <is>
          <t>ACTIVE_WAITLIST</t>
        </is>
      </c>
      <c r="I720" s="17" t="inlineStr">
        <is>
          <t>PETREL MOON</t>
        </is>
      </c>
      <c r="J720" s="17" t="inlineStr">
        <is>
          <t>POWER_STERNDRIVE</t>
        </is>
      </c>
      <c r="K720" s="17" t="n">
        <v>30.1</v>
      </c>
      <c r="L720" s="17" t="n">
        <v>10.8</v>
      </c>
      <c r="M720" s="17" t="inlineStr">
        <is>
          <t>ANY</t>
        </is>
      </c>
      <c r="N720" s="17" t="n">
        <v>24</v>
      </c>
      <c r="O720" s="17" t="inlineStr">
        <is>
          <t>(541) 555-6153</t>
        </is>
      </c>
      <c r="P720" s="17" t="inlineStr">
        <is>
          <t>richard.snyder@harbormail.net</t>
        </is>
      </c>
      <c r="Q720" s="17" t="inlineStr">
        <is>
          <t>Coos Bay</t>
        </is>
      </c>
      <c r="R720" s="17" t="inlineStr">
        <is>
          <t>OR</t>
        </is>
      </c>
      <c r="S720" s="17" t="inlineStr">
        <is>
          <t>97420</t>
        </is>
      </c>
      <c r="T720" s="27" t="n">
        <v>45995</v>
      </c>
      <c r="U720" s="17" t="n">
        <v>2026</v>
      </c>
      <c r="V720" s="17" t="inlineStr"/>
    </row>
    <row r="721">
      <c r="A721" s="21" t="inlineStr">
        <is>
          <t>WL-01716</t>
        </is>
      </c>
      <c r="B721" s="21" t="n">
        <v>716</v>
      </c>
      <c r="C721" s="21" t="inlineStr">
        <is>
          <t>Olsen</t>
        </is>
      </c>
      <c r="D721" s="21" t="inlineStr">
        <is>
          <t>Christina</t>
        </is>
      </c>
      <c r="E721" s="21" t="inlineStr">
        <is>
          <t>INDIVIDUAL</t>
        </is>
      </c>
      <c r="F721" s="21" t="inlineStr"/>
      <c r="G721" s="28" t="n">
        <v>45123</v>
      </c>
      <c r="H721" s="21" t="inlineStr">
        <is>
          <t>ACTIVE_WAITLIST</t>
        </is>
      </c>
      <c r="I721" s="21" t="inlineStr">
        <is>
          <t>SPINDRIFT MOON</t>
        </is>
      </c>
      <c r="J721" s="21" t="inlineStr">
        <is>
          <t>HOUSEBOAT</t>
        </is>
      </c>
      <c r="K721" s="21" t="n">
        <v>32.5</v>
      </c>
      <c r="L721" s="21" t="n">
        <v>10.8</v>
      </c>
      <c r="M721" s="21" t="inlineStr">
        <is>
          <t>Vessbank</t>
        </is>
      </c>
      <c r="N721" s="21" t="n">
        <v>40</v>
      </c>
      <c r="O721" s="21" t="inlineStr">
        <is>
          <t>(360) 555-3236</t>
        </is>
      </c>
      <c r="P721" s="21" t="inlineStr">
        <is>
          <t>christinaolsen@salishnet.net</t>
        </is>
      </c>
      <c r="Q721" s="21" t="inlineStr">
        <is>
          <t>Chaldale</t>
        </is>
      </c>
      <c r="R721" s="21" t="inlineStr">
        <is>
          <t>WA</t>
        </is>
      </c>
      <c r="S721" s="21" t="inlineStr">
        <is>
          <t>98554</t>
        </is>
      </c>
      <c r="T721" s="28" t="n">
        <v>46009</v>
      </c>
      <c r="U721" s="21" t="n">
        <v>2026</v>
      </c>
      <c r="V721" s="21" t="inlineStr"/>
    </row>
    <row r="722">
      <c r="A722" s="17" t="inlineStr">
        <is>
          <t>WL-01717</t>
        </is>
      </c>
      <c r="B722" s="17" t="n">
        <v>717</v>
      </c>
      <c r="C722" s="17" t="inlineStr">
        <is>
          <t>Bailey</t>
        </is>
      </c>
      <c r="D722" s="17" t="inlineStr">
        <is>
          <t>Andrea</t>
        </is>
      </c>
      <c r="E722" s="17" t="inlineStr">
        <is>
          <t>PARTNERSHIP</t>
        </is>
      </c>
      <c r="F722" s="17" t="inlineStr">
        <is>
          <t>Bailey Holdings LLC</t>
        </is>
      </c>
      <c r="G722" s="27" t="n">
        <v>45124</v>
      </c>
      <c r="H722" s="17" t="inlineStr">
        <is>
          <t>ACTIVE_WAITLIST</t>
        </is>
      </c>
      <c r="I722" s="17" t="inlineStr">
        <is>
          <t>SPINDRIFT LIGHT</t>
        </is>
      </c>
      <c r="J722" s="17" t="inlineStr">
        <is>
          <t>CRUISER</t>
        </is>
      </c>
      <c r="K722" s="17" t="n">
        <v>31.3</v>
      </c>
      <c r="L722" s="17" t="n">
        <v>11</v>
      </c>
      <c r="M722" s="17" t="inlineStr">
        <is>
          <t>ANY</t>
        </is>
      </c>
      <c r="N722" s="17" t="n">
        <v>32</v>
      </c>
      <c r="O722" s="17" t="inlineStr">
        <is>
          <t>(360) 555-9606</t>
        </is>
      </c>
      <c r="P722" s="17" t="inlineStr">
        <is>
          <t>andrea.bailey@salishnet.net</t>
        </is>
      </c>
      <c r="Q722" s="17" t="inlineStr">
        <is>
          <t>Olympia</t>
        </is>
      </c>
      <c r="R722" s="17" t="inlineStr">
        <is>
          <t>WA</t>
        </is>
      </c>
      <c r="S722" s="17" t="inlineStr">
        <is>
          <t>98501</t>
        </is>
      </c>
      <c r="T722" s="27" t="n">
        <v>45999</v>
      </c>
      <c r="U722" s="17" t="n">
        <v>2026</v>
      </c>
      <c r="V722" s="17" t="inlineStr"/>
    </row>
    <row r="723">
      <c r="A723" s="21" t="inlineStr">
        <is>
          <t>WL-01718</t>
        </is>
      </c>
      <c r="B723" s="21" t="n">
        <v>718</v>
      </c>
      <c r="C723" s="21" t="inlineStr">
        <is>
          <t>Welch</t>
        </is>
      </c>
      <c r="D723" s="21" t="inlineStr">
        <is>
          <t>Christopher</t>
        </is>
      </c>
      <c r="E723" s="21" t="inlineStr">
        <is>
          <t>INDIVIDUAL</t>
        </is>
      </c>
      <c r="F723" s="21" t="inlineStr"/>
      <c r="G723" s="28" t="n">
        <v>45125</v>
      </c>
      <c r="H723" s="21" t="inlineStr">
        <is>
          <t>ACTIVE_WAITLIST</t>
        </is>
      </c>
      <c r="I723" s="21" t="inlineStr">
        <is>
          <t>PINTAIL STAR</t>
        </is>
      </c>
      <c r="J723" s="21" t="inlineStr">
        <is>
          <t>HOUSEBOAT</t>
        </is>
      </c>
      <c r="K723" s="21" t="n">
        <v>20.6</v>
      </c>
      <c r="L723" s="21" t="n">
        <v>6.4</v>
      </c>
      <c r="M723" s="21" t="inlineStr">
        <is>
          <t>ANY</t>
        </is>
      </c>
      <c r="N723" s="21" t="n">
        <v>36</v>
      </c>
      <c r="O723" s="21" t="inlineStr">
        <is>
          <t>(360) 555-1249</t>
        </is>
      </c>
      <c r="P723" s="21" t="inlineStr">
        <is>
          <t>christopher.welch@gmail.example.com</t>
        </is>
      </c>
      <c r="Q723" s="21" t="inlineStr">
        <is>
          <t>Chaldale</t>
        </is>
      </c>
      <c r="R723" s="21" t="inlineStr">
        <is>
          <t>WA</t>
        </is>
      </c>
      <c r="S723" s="21" t="inlineStr">
        <is>
          <t>98554</t>
        </is>
      </c>
      <c r="T723" s="28" t="n">
        <v>45992</v>
      </c>
      <c r="U723" s="21" t="n">
        <v>2026</v>
      </c>
      <c r="V723" s="21" t="inlineStr"/>
    </row>
    <row r="724">
      <c r="A724" s="17" t="inlineStr">
        <is>
          <t>WL-01719</t>
        </is>
      </c>
      <c r="B724" s="17" t="n">
        <v>719</v>
      </c>
      <c r="C724" s="17" t="inlineStr">
        <is>
          <t>Anderson</t>
        </is>
      </c>
      <c r="D724" s="17" t="inlineStr">
        <is>
          <t>John</t>
        </is>
      </c>
      <c r="E724" s="17" t="inlineStr">
        <is>
          <t>TRUST</t>
        </is>
      </c>
      <c r="F724" s="17" t="inlineStr">
        <is>
          <t>Anderson Marine LLC</t>
        </is>
      </c>
      <c r="G724" s="27" t="n">
        <v>45126</v>
      </c>
      <c r="H724" s="17" t="inlineStr">
        <is>
          <t>ACTIVE_WAITLIST</t>
        </is>
      </c>
      <c r="I724" s="17" t="inlineStr">
        <is>
          <t>FOUL ADNCER</t>
        </is>
      </c>
      <c r="J724" s="17" t="inlineStr">
        <is>
          <t>ELECTRIC</t>
        </is>
      </c>
      <c r="K724" s="17" t="n">
        <v>52.1</v>
      </c>
      <c r="L724" s="17" t="n">
        <v>14.7</v>
      </c>
      <c r="M724" s="17" t="inlineStr">
        <is>
          <t>COVERED_ONLY</t>
        </is>
      </c>
      <c r="N724" s="17" t="n">
        <v>40</v>
      </c>
      <c r="O724" s="17" t="inlineStr">
        <is>
          <t>(360) 555-4838</t>
        </is>
      </c>
      <c r="P724" s="17" t="inlineStr">
        <is>
          <t>john_anderson@gmail.example.com</t>
        </is>
      </c>
      <c r="Q724" s="17" t="inlineStr">
        <is>
          <t>Longview</t>
        </is>
      </c>
      <c r="R724" s="17" t="inlineStr">
        <is>
          <t>WA</t>
        </is>
      </c>
      <c r="S724" s="17" t="inlineStr">
        <is>
          <t>98632</t>
        </is>
      </c>
      <c r="T724" s="27" t="n">
        <v>46001</v>
      </c>
      <c r="U724" s="17" t="n">
        <v>2026</v>
      </c>
      <c r="V724" s="17" t="inlineStr"/>
    </row>
    <row r="725">
      <c r="A725" s="21" t="inlineStr">
        <is>
          <t>WL-01720</t>
        </is>
      </c>
      <c r="B725" s="21" t="n">
        <v>720</v>
      </c>
      <c r="C725" s="21" t="inlineStr">
        <is>
          <t>Peck</t>
        </is>
      </c>
      <c r="D725" s="21" t="inlineStr">
        <is>
          <t>Patricia</t>
        </is>
      </c>
      <c r="E725" s="21" t="inlineStr">
        <is>
          <t>INDIVIDUAL</t>
        </is>
      </c>
      <c r="F725" s="21" t="inlineStr"/>
      <c r="G725" s="28" t="n">
        <v>45126</v>
      </c>
      <c r="H725" s="21" t="inlineStr">
        <is>
          <t>RETAINER</t>
        </is>
      </c>
      <c r="I725" s="21" t="inlineStr">
        <is>
          <t>SPINDRIFT LINE</t>
        </is>
      </c>
      <c r="J725" s="21" t="inlineStr">
        <is>
          <t>POWER_INBOARD</t>
        </is>
      </c>
      <c r="K725" s="21" t="n">
        <v>27.2</v>
      </c>
      <c r="L725" s="21" t="n">
        <v>7.8</v>
      </c>
      <c r="M725" s="21" t="inlineStr">
        <is>
          <t>ANY</t>
        </is>
      </c>
      <c r="N725" s="21" t="n">
        <v>28</v>
      </c>
      <c r="O725" s="21" t="inlineStr">
        <is>
          <t>(541) 555-9779</t>
        </is>
      </c>
      <c r="P725" s="21" t="inlineStr">
        <is>
          <t>patricia_peck@pugetpost.com</t>
        </is>
      </c>
      <c r="Q725" s="21" t="inlineStr">
        <is>
          <t>Newport</t>
        </is>
      </c>
      <c r="R725" s="21" t="inlineStr">
        <is>
          <t>OR</t>
        </is>
      </c>
      <c r="S725" s="21" t="inlineStr">
        <is>
          <t>97365</t>
        </is>
      </c>
      <c r="T725" s="28" t="n">
        <v>46012</v>
      </c>
      <c r="U725" s="21" t="n">
        <v>2026</v>
      </c>
      <c r="V725" s="21" t="inlineStr"/>
    </row>
    <row r="726">
      <c r="A726" s="17" t="inlineStr">
        <is>
          <t>WL-01721</t>
        </is>
      </c>
      <c r="B726" s="17" t="n">
        <v>721</v>
      </c>
      <c r="C726" s="17" t="inlineStr">
        <is>
          <t>Armstrong</t>
        </is>
      </c>
      <c r="D726" s="17" t="inlineStr">
        <is>
          <t>Paul</t>
        </is>
      </c>
      <c r="E726" s="17" t="inlineStr">
        <is>
          <t>INDIVIDUAL</t>
        </is>
      </c>
      <c r="F726" s="17" t="inlineStr"/>
      <c r="G726" s="27" t="n">
        <v>45127</v>
      </c>
      <c r="H726" s="17" t="inlineStr">
        <is>
          <t>ACTIVE_WAITLIST</t>
        </is>
      </c>
      <c r="I726" s="17" t="inlineStr">
        <is>
          <t>HERON ROCK</t>
        </is>
      </c>
      <c r="J726" s="17" t="inlineStr">
        <is>
          <t>ELECTRIC</t>
        </is>
      </c>
      <c r="K726" s="17" t="n">
        <v>44.9</v>
      </c>
      <c r="L726" s="17" t="n">
        <v>12.8</v>
      </c>
      <c r="M726" s="17" t="inlineStr">
        <is>
          <t>ANY</t>
        </is>
      </c>
      <c r="N726" s="17" t="n">
        <v>24</v>
      </c>
      <c r="O726" s="17" t="inlineStr">
        <is>
          <t>(206) 555-3326</t>
        </is>
      </c>
      <c r="P726" s="17" t="inlineStr">
        <is>
          <t>paularmstrong@outlook.example.com</t>
        </is>
      </c>
      <c r="Q726" s="17" t="inlineStr">
        <is>
          <t>Seattle</t>
        </is>
      </c>
      <c r="R726" s="17" t="inlineStr">
        <is>
          <t>WA</t>
        </is>
      </c>
      <c r="S726" s="17" t="inlineStr">
        <is>
          <t>98101</t>
        </is>
      </c>
      <c r="T726" s="27" t="n">
        <v>46010</v>
      </c>
      <c r="U726" s="17" t="n">
        <v>2026</v>
      </c>
      <c r="V726" s="17" t="inlineStr"/>
    </row>
    <row r="727">
      <c r="A727" s="21" t="inlineStr">
        <is>
          <t>WL-01722</t>
        </is>
      </c>
      <c r="B727" s="21" t="n">
        <v>722</v>
      </c>
      <c r="C727" s="21" t="inlineStr">
        <is>
          <t>Collins</t>
        </is>
      </c>
      <c r="D727" s="21" t="inlineStr">
        <is>
          <t>Gregory</t>
        </is>
      </c>
      <c r="E727" s="21" t="inlineStr">
        <is>
          <t>NONPROFIT</t>
        </is>
      </c>
      <c r="F727" s="21" t="inlineStr">
        <is>
          <t>Collins Marine LLC</t>
        </is>
      </c>
      <c r="G727" s="28" t="n">
        <v>45127</v>
      </c>
      <c r="H727" s="21" t="inlineStr">
        <is>
          <t>ACTIVE_WAITLIST</t>
        </is>
      </c>
      <c r="I727" s="21" t="inlineStr">
        <is>
          <t>OSPREY WAKE</t>
        </is>
      </c>
      <c r="J727" s="21" t="inlineStr">
        <is>
          <t>POWER_INBOARD</t>
        </is>
      </c>
      <c r="K727" s="21" t="n">
        <v>44.6</v>
      </c>
      <c r="L727" s="21" t="n">
        <v>13.3</v>
      </c>
      <c r="M727" s="21" t="inlineStr">
        <is>
          <t>ANY</t>
        </is>
      </c>
      <c r="N727" s="21" t="n">
        <v>28</v>
      </c>
      <c r="O727" s="21" t="inlineStr">
        <is>
          <t>(425) 555-1659</t>
        </is>
      </c>
      <c r="P727" s="21" t="inlineStr">
        <is>
          <t>gregory.collins@quillayute.org</t>
        </is>
      </c>
      <c r="Q727" s="21" t="inlineStr">
        <is>
          <t>Everett</t>
        </is>
      </c>
      <c r="R727" s="21" t="inlineStr">
        <is>
          <t>WA</t>
        </is>
      </c>
      <c r="S727" s="21" t="inlineStr">
        <is>
          <t>98201</t>
        </is>
      </c>
      <c r="T727" s="28" t="n">
        <v>46003</v>
      </c>
      <c r="U727" s="21" t="n">
        <v>2026</v>
      </c>
      <c r="V727" s="21" t="inlineStr"/>
    </row>
    <row r="728">
      <c r="A728" s="17" t="inlineStr">
        <is>
          <t>WL-01723</t>
        </is>
      </c>
      <c r="B728" s="17" t="n">
        <v>723</v>
      </c>
      <c r="C728" s="17" t="inlineStr">
        <is>
          <t>Buchanan</t>
        </is>
      </c>
      <c r="D728" s="17" t="inlineStr">
        <is>
          <t>Justin</t>
        </is>
      </c>
      <c r="E728" s="17" t="inlineStr">
        <is>
          <t>CORPORATION</t>
        </is>
      </c>
      <c r="F728" s="17" t="inlineStr">
        <is>
          <t>Buchanan Holdings LLC</t>
        </is>
      </c>
      <c r="G728" s="27" t="n">
        <v>45128</v>
      </c>
      <c r="H728" s="17" t="inlineStr">
        <is>
          <t>ACTIVE_WAITLIST</t>
        </is>
      </c>
      <c r="I728" s="17" t="inlineStr">
        <is>
          <t>CORMORANT STAR</t>
        </is>
      </c>
      <c r="J728" s="17" t="inlineStr">
        <is>
          <t>COMMERCIAL_FISH</t>
        </is>
      </c>
      <c r="K728" s="17" t="n">
        <v>22.9</v>
      </c>
      <c r="L728" s="17" t="n">
        <v>7.6</v>
      </c>
      <c r="M728" s="17" t="inlineStr">
        <is>
          <t>ANY</t>
        </is>
      </c>
      <c r="N728" s="17" t="n">
        <v>28</v>
      </c>
      <c r="O728" s="17" t="inlineStr">
        <is>
          <t>(541) 555-0756</t>
        </is>
      </c>
      <c r="P728" s="17" t="inlineStr">
        <is>
          <t>justin_buchanan@pugetpost.com</t>
        </is>
      </c>
      <c r="Q728" s="17" t="inlineStr">
        <is>
          <t>Coos Bay</t>
        </is>
      </c>
      <c r="R728" s="17" t="inlineStr">
        <is>
          <t>OR</t>
        </is>
      </c>
      <c r="S728" s="17" t="inlineStr">
        <is>
          <t>97420</t>
        </is>
      </c>
      <c r="T728" s="27" t="n">
        <v>46017</v>
      </c>
      <c r="U728" s="17" t="n">
        <v>2026</v>
      </c>
      <c r="V728" s="17" t="inlineStr"/>
    </row>
    <row r="729">
      <c r="A729" s="21" t="inlineStr">
        <is>
          <t>WL-01724</t>
        </is>
      </c>
      <c r="B729" s="21" t="n">
        <v>724</v>
      </c>
      <c r="C729" s="21" t="inlineStr">
        <is>
          <t>Winters</t>
        </is>
      </c>
      <c r="D729" s="21" t="inlineStr">
        <is>
          <t>Bryan</t>
        </is>
      </c>
      <c r="E729" s="21" t="inlineStr">
        <is>
          <t>LLC</t>
        </is>
      </c>
      <c r="F729" s="21" t="inlineStr">
        <is>
          <t>Winters Marine LLC</t>
        </is>
      </c>
      <c r="G729" s="28" t="n">
        <v>45128</v>
      </c>
      <c r="H729" s="21" t="inlineStr">
        <is>
          <t>ACTIVE_WAITLIST</t>
        </is>
      </c>
      <c r="I729" s="21" t="inlineStr">
        <is>
          <t>PETREL SONG</t>
        </is>
      </c>
      <c r="J729" s="21" t="inlineStr">
        <is>
          <t>POWER_INBOARD</t>
        </is>
      </c>
      <c r="K729" s="21" t="n">
        <v>23.1</v>
      </c>
      <c r="L729" s="21" t="n">
        <v>6.9</v>
      </c>
      <c r="M729" s="21" t="inlineStr">
        <is>
          <t>ANY</t>
        </is>
      </c>
      <c r="N729" s="21" t="n">
        <v>50</v>
      </c>
      <c r="O729" s="21" t="inlineStr">
        <is>
          <t>(360) 555-1149</t>
        </is>
      </c>
      <c r="P729" s="21" t="inlineStr">
        <is>
          <t>bryan_winters@gmail.example.com</t>
        </is>
      </c>
      <c r="Q729" s="21" t="inlineStr">
        <is>
          <t>Port Angeles</t>
        </is>
      </c>
      <c r="R729" s="21" t="inlineStr">
        <is>
          <t>WA</t>
        </is>
      </c>
      <c r="S729" s="21" t="inlineStr">
        <is>
          <t>98362</t>
        </is>
      </c>
      <c r="T729" s="28" t="n">
        <v>46010</v>
      </c>
      <c r="U729" s="21" t="n">
        <v>2026</v>
      </c>
      <c r="V729" s="21" t="inlineStr"/>
    </row>
    <row r="730">
      <c r="A730" s="17" t="inlineStr">
        <is>
          <t>WL-01725</t>
        </is>
      </c>
      <c r="B730" s="17" t="n">
        <v>725</v>
      </c>
      <c r="C730" s="17" t="inlineStr">
        <is>
          <t>Hall</t>
        </is>
      </c>
      <c r="D730" s="17" t="inlineStr">
        <is>
          <t>Linda</t>
        </is>
      </c>
      <c r="E730" s="17" t="inlineStr">
        <is>
          <t>JOINT</t>
        </is>
      </c>
      <c r="F730" s="17" t="inlineStr"/>
      <c r="G730" s="27" t="n">
        <v>45128</v>
      </c>
      <c r="H730" s="17" t="inlineStr">
        <is>
          <t>EXPIRED</t>
        </is>
      </c>
      <c r="I730" s="17" t="inlineStr">
        <is>
          <t>MURRE MIST</t>
        </is>
      </c>
      <c r="J730" s="17" t="inlineStr">
        <is>
          <t>TRAWLER</t>
        </is>
      </c>
      <c r="K730" s="17" t="n">
        <v>39.1</v>
      </c>
      <c r="L730" s="17" t="n">
        <v>13.6</v>
      </c>
      <c r="M730" s="17" t="inlineStr">
        <is>
          <t>COVERED_ONLY</t>
        </is>
      </c>
      <c r="N730" s="17" t="n">
        <v>40</v>
      </c>
      <c r="O730" s="17" t="inlineStr">
        <is>
          <t>(360) 555-5030</t>
        </is>
      </c>
      <c r="P730" s="17" t="inlineStr">
        <is>
          <t>lindahall@pugetpost.com</t>
        </is>
      </c>
      <c r="Q730" s="17" t="inlineStr">
        <is>
          <t>Port Angeles</t>
        </is>
      </c>
      <c r="R730" s="17" t="inlineStr">
        <is>
          <t>WA</t>
        </is>
      </c>
      <c r="S730" s="17" t="inlineStr">
        <is>
          <t>98362</t>
        </is>
      </c>
      <c r="T730" s="17" t="inlineStr"/>
      <c r="U730" s="17" t="n">
        <v>2022</v>
      </c>
      <c r="V730" s="17" t="inlineStr"/>
    </row>
    <row r="731">
      <c r="A731" s="21" t="inlineStr">
        <is>
          <t>WL-01726</t>
        </is>
      </c>
      <c r="B731" s="21" t="n">
        <v>726</v>
      </c>
      <c r="C731" s="21" t="inlineStr">
        <is>
          <t>Smith</t>
        </is>
      </c>
      <c r="D731" s="21" t="inlineStr">
        <is>
          <t>Angela</t>
        </is>
      </c>
      <c r="E731" s="21" t="inlineStr">
        <is>
          <t>INDIVIDUAL</t>
        </is>
      </c>
      <c r="F731" s="21" t="inlineStr"/>
      <c r="G731" s="28" t="n">
        <v>45129</v>
      </c>
      <c r="H731" s="21" t="inlineStr">
        <is>
          <t>ACTIVE_WAITLIST</t>
        </is>
      </c>
      <c r="I731" s="21" t="inlineStr">
        <is>
          <t>SCOTER VEER</t>
        </is>
      </c>
      <c r="J731" s="21" t="inlineStr">
        <is>
          <t>TRAWLER</t>
        </is>
      </c>
      <c r="K731" s="21" t="n">
        <v>49.9</v>
      </c>
      <c r="L731" s="21" t="n">
        <v>14.5</v>
      </c>
      <c r="M731" s="21" t="inlineStr">
        <is>
          <t>COVERED_ONLY</t>
        </is>
      </c>
      <c r="N731" s="21" t="n">
        <v>24</v>
      </c>
      <c r="O731" s="21" t="inlineStr">
        <is>
          <t>(503) 555-7857</t>
        </is>
      </c>
      <c r="P731" s="21" t="inlineStr">
        <is>
          <t>angela.smith@pugetpost.com</t>
        </is>
      </c>
      <c r="Q731" s="21" t="inlineStr">
        <is>
          <t>Astoria</t>
        </is>
      </c>
      <c r="R731" s="21" t="inlineStr">
        <is>
          <t>OR</t>
        </is>
      </c>
      <c r="S731" s="21" t="inlineStr">
        <is>
          <t>97103</t>
        </is>
      </c>
      <c r="T731" s="28" t="n">
        <v>45995</v>
      </c>
      <c r="U731" s="21" t="n">
        <v>2026</v>
      </c>
      <c r="V731" s="21" t="inlineStr"/>
    </row>
    <row r="732">
      <c r="A732" s="17" t="inlineStr">
        <is>
          <t>WL-01727</t>
        </is>
      </c>
      <c r="B732" s="17" t="n">
        <v>727</v>
      </c>
      <c r="C732" s="17" t="inlineStr">
        <is>
          <t>Morton</t>
        </is>
      </c>
      <c r="D732" s="17" t="inlineStr">
        <is>
          <t>Ashley</t>
        </is>
      </c>
      <c r="E732" s="17" t="inlineStr">
        <is>
          <t>INDIVIDUAL</t>
        </is>
      </c>
      <c r="F732" s="17" t="inlineStr"/>
      <c r="G732" s="27" t="n">
        <v>45129</v>
      </c>
      <c r="H732" s="17" t="inlineStr">
        <is>
          <t>EXPIRED</t>
        </is>
      </c>
      <c r="I732" s="17" t="inlineStr">
        <is>
          <t>OSPREY VEER</t>
        </is>
      </c>
      <c r="J732" s="17" t="inlineStr">
        <is>
          <t>HOUSEBOAT</t>
        </is>
      </c>
      <c r="K732" s="17" t="n">
        <v>39.9</v>
      </c>
      <c r="L732" s="17" t="n">
        <v>12.6</v>
      </c>
      <c r="M732" s="17" t="inlineStr">
        <is>
          <t>Ledgport</t>
        </is>
      </c>
      <c r="N732" s="17" t="n">
        <v>40</v>
      </c>
      <c r="O732" s="17" t="inlineStr">
        <is>
          <t>(253) 555-6264</t>
        </is>
      </c>
      <c r="P732" s="17" t="inlineStr">
        <is>
          <t>ashleymorton@pugetpost.com</t>
        </is>
      </c>
      <c r="Q732" s="17" t="inlineStr">
        <is>
          <t>Tacoma</t>
        </is>
      </c>
      <c r="R732" s="17" t="inlineStr">
        <is>
          <t>WA</t>
        </is>
      </c>
      <c r="S732" s="17" t="inlineStr">
        <is>
          <t>98402</t>
        </is>
      </c>
      <c r="T732" s="17" t="inlineStr"/>
      <c r="U732" s="17" t="n">
        <v>2024</v>
      </c>
      <c r="V732" s="17" t="inlineStr"/>
    </row>
    <row r="733">
      <c r="A733" s="21" t="inlineStr">
        <is>
          <t>WL-01728</t>
        </is>
      </c>
      <c r="B733" s="21" t="n">
        <v>728</v>
      </c>
      <c r="C733" s="21" t="inlineStr">
        <is>
          <t>Robinson</t>
        </is>
      </c>
      <c r="D733" s="21" t="inlineStr">
        <is>
          <t>Theresa</t>
        </is>
      </c>
      <c r="E733" s="21" t="inlineStr">
        <is>
          <t>TRUST</t>
        </is>
      </c>
      <c r="F733" s="21" t="inlineStr">
        <is>
          <t>Robinson Ventures LLC</t>
        </is>
      </c>
      <c r="G733" s="28" t="n">
        <v>45131</v>
      </c>
      <c r="H733" s="21" t="inlineStr">
        <is>
          <t>EXPIRED</t>
        </is>
      </c>
      <c r="I733" s="21" t="inlineStr">
        <is>
          <t>ANCHOR REACH</t>
        </is>
      </c>
      <c r="J733" s="21" t="inlineStr">
        <is>
          <t>POWER_STERNDRIVE</t>
        </is>
      </c>
      <c r="K733" s="21" t="n">
        <v>22.9</v>
      </c>
      <c r="L733" s="21" t="n">
        <v>7.5</v>
      </c>
      <c r="M733" s="21" t="inlineStr">
        <is>
          <t>Gullwing</t>
        </is>
      </c>
      <c r="N733" s="21" t="n">
        <v>36</v>
      </c>
      <c r="O733" s="21" t="inlineStr">
        <is>
          <t>(360) 555-1250</t>
        </is>
      </c>
      <c r="P733" s="21" t="inlineStr">
        <is>
          <t>theresa.robinson@gmail.example.com</t>
        </is>
      </c>
      <c r="Q733" s="21" t="inlineStr">
        <is>
          <t>Longview</t>
        </is>
      </c>
      <c r="R733" s="21" t="inlineStr">
        <is>
          <t>WA</t>
        </is>
      </c>
      <c r="S733" s="21" t="inlineStr">
        <is>
          <t>98632</t>
        </is>
      </c>
      <c r="T733" s="21" t="inlineStr"/>
      <c r="U733" s="21" t="n">
        <v>2024</v>
      </c>
      <c r="V733" s="21" t="inlineStr"/>
    </row>
    <row r="734">
      <c r="A734" s="17" t="inlineStr">
        <is>
          <t>WL-01729</t>
        </is>
      </c>
      <c r="B734" s="17" t="n">
        <v>729</v>
      </c>
      <c r="C734" s="17" t="inlineStr">
        <is>
          <t>Baker</t>
        </is>
      </c>
      <c r="D734" s="17" t="inlineStr">
        <is>
          <t>Whitney</t>
        </is>
      </c>
      <c r="E734" s="17" t="inlineStr">
        <is>
          <t>LLC</t>
        </is>
      </c>
      <c r="F734" s="17" t="inlineStr">
        <is>
          <t>Baker Marine LLC</t>
        </is>
      </c>
      <c r="G734" s="27" t="n">
        <v>45132</v>
      </c>
      <c r="H734" s="17" t="inlineStr">
        <is>
          <t>ACTIVE_WAITLIST</t>
        </is>
      </c>
      <c r="I734" s="17" t="inlineStr">
        <is>
          <t>PETREL BAY</t>
        </is>
      </c>
      <c r="J734" s="17" t="inlineStr">
        <is>
          <t>CRUISER</t>
        </is>
      </c>
      <c r="K734" s="17" t="n">
        <v>39.6</v>
      </c>
      <c r="L734" s="17" t="n">
        <v>12.2</v>
      </c>
      <c r="M734" s="17" t="inlineStr">
        <is>
          <t>OPEN_ONLY</t>
        </is>
      </c>
      <c r="N734" s="17" t="n">
        <v>32</v>
      </c>
      <c r="O734" s="17" t="inlineStr">
        <is>
          <t>(360) 555-2315</t>
        </is>
      </c>
      <c r="P734" s="17" t="inlineStr">
        <is>
          <t>whitney.baker@harbormail.net</t>
        </is>
      </c>
      <c r="Q734" s="17" t="inlineStr">
        <is>
          <t>Bellingham</t>
        </is>
      </c>
      <c r="R734" s="17" t="inlineStr">
        <is>
          <t>WA</t>
        </is>
      </c>
      <c r="S734" s="17" t="inlineStr">
        <is>
          <t>98225</t>
        </is>
      </c>
      <c r="T734" s="27" t="n">
        <v>46014</v>
      </c>
      <c r="U734" s="17" t="n">
        <v>2026</v>
      </c>
      <c r="V734" s="17" t="inlineStr"/>
    </row>
    <row r="735">
      <c r="A735" s="21" t="inlineStr">
        <is>
          <t>WL-01730</t>
        </is>
      </c>
      <c r="B735" s="21" t="n">
        <v>730</v>
      </c>
      <c r="C735" s="21" t="inlineStr">
        <is>
          <t>Sparks</t>
        </is>
      </c>
      <c r="D735" s="21" t="inlineStr">
        <is>
          <t>Charles</t>
        </is>
      </c>
      <c r="E735" s="21" t="inlineStr">
        <is>
          <t>TRUST</t>
        </is>
      </c>
      <c r="F735" s="21" t="inlineStr">
        <is>
          <t>Sparks Ventures LLC</t>
        </is>
      </c>
      <c r="G735" s="28" t="n">
        <v>45132</v>
      </c>
      <c r="H735" s="21" t="inlineStr">
        <is>
          <t>ACTIVE_WAITLIST</t>
        </is>
      </c>
      <c r="I735" s="21" t="inlineStr">
        <is>
          <t>SANDERLING ROSE</t>
        </is>
      </c>
      <c r="J735" s="21" t="inlineStr">
        <is>
          <t>POWER_INBOARD</t>
        </is>
      </c>
      <c r="K735" s="21" t="n">
        <v>45.6</v>
      </c>
      <c r="L735" s="21" t="n">
        <v>15.4</v>
      </c>
      <c r="M735" s="21" t="inlineStr">
        <is>
          <t>COVERED_ONLY</t>
        </is>
      </c>
      <c r="N735" s="21" t="n">
        <v>40</v>
      </c>
      <c r="O735" s="21" t="inlineStr">
        <is>
          <t>(541) 555-2357</t>
        </is>
      </c>
      <c r="P735" s="21" t="inlineStr">
        <is>
          <t>charlessparks@salishnet.net</t>
        </is>
      </c>
      <c r="Q735" s="21" t="inlineStr">
        <is>
          <t>Newport</t>
        </is>
      </c>
      <c r="R735" s="21" t="inlineStr">
        <is>
          <t>OR</t>
        </is>
      </c>
      <c r="S735" s="21" t="inlineStr">
        <is>
          <t>97365</t>
        </is>
      </c>
      <c r="T735" s="28" t="n">
        <v>45998</v>
      </c>
      <c r="U735" s="21" t="n">
        <v>2026</v>
      </c>
      <c r="V735" s="21" t="inlineStr"/>
    </row>
    <row r="736">
      <c r="A736" s="17" t="inlineStr">
        <is>
          <t>WL-01731</t>
        </is>
      </c>
      <c r="B736" s="17" t="n">
        <v>731</v>
      </c>
      <c r="C736" s="17" t="inlineStr">
        <is>
          <t>White</t>
        </is>
      </c>
      <c r="D736" s="17" t="inlineStr">
        <is>
          <t>Thomas</t>
        </is>
      </c>
      <c r="E736" s="17" t="inlineStr">
        <is>
          <t>LLC</t>
        </is>
      </c>
      <c r="F736" s="17" t="inlineStr">
        <is>
          <t>White Charters Inc</t>
        </is>
      </c>
      <c r="G736" s="27" t="n">
        <v>45133</v>
      </c>
      <c r="H736" s="17" t="inlineStr">
        <is>
          <t>ACTIVE_WAITLIST</t>
        </is>
      </c>
      <c r="I736" s="17" t="inlineStr">
        <is>
          <t>SPINDRIFT VEER</t>
        </is>
      </c>
      <c r="J736" s="17" t="inlineStr">
        <is>
          <t>POWER_INBOARD</t>
        </is>
      </c>
      <c r="K736" s="17" t="n">
        <v>18.4</v>
      </c>
      <c r="L736" s="17" t="n">
        <v>6.1</v>
      </c>
      <c r="M736" s="17" t="inlineStr">
        <is>
          <t>Salmonberry</t>
        </is>
      </c>
      <c r="N736" s="17" t="n">
        <v>36</v>
      </c>
      <c r="O736" s="17" t="inlineStr">
        <is>
          <t>(360) 555-8334</t>
        </is>
      </c>
      <c r="P736" s="17" t="inlineStr">
        <is>
          <t>thomas_white@harbormail.net</t>
        </is>
      </c>
      <c r="Q736" s="17" t="inlineStr">
        <is>
          <t>Olympia</t>
        </is>
      </c>
      <c r="R736" s="17" t="inlineStr">
        <is>
          <t>WA</t>
        </is>
      </c>
      <c r="S736" s="17" t="inlineStr">
        <is>
          <t>98501</t>
        </is>
      </c>
      <c r="T736" s="27" t="n">
        <v>46003</v>
      </c>
      <c r="U736" s="17" t="n">
        <v>2026</v>
      </c>
      <c r="V736" s="17" t="inlineStr"/>
    </row>
    <row r="737">
      <c r="A737" s="21" t="inlineStr">
        <is>
          <t>WL-01732</t>
        </is>
      </c>
      <c r="B737" s="21" t="n">
        <v>732</v>
      </c>
      <c r="C737" s="21" t="inlineStr">
        <is>
          <t>Jones</t>
        </is>
      </c>
      <c r="D737" s="21" t="inlineStr">
        <is>
          <t>Dennis</t>
        </is>
      </c>
      <c r="E737" s="21" t="inlineStr">
        <is>
          <t>CORPORATION</t>
        </is>
      </c>
      <c r="F737" s="21" t="inlineStr">
        <is>
          <t>Jones Ventures LLC</t>
        </is>
      </c>
      <c r="G737" s="28" t="n">
        <v>45133</v>
      </c>
      <c r="H737" s="21" t="inlineStr">
        <is>
          <t>ACTIVE_WAITLIST</t>
        </is>
      </c>
      <c r="I737" s="21" t="inlineStr">
        <is>
          <t>POINT SOUND</t>
        </is>
      </c>
      <c r="J737" s="21" t="inlineStr">
        <is>
          <t>SAIL_MONO</t>
        </is>
      </c>
      <c r="K737" s="21" t="n">
        <v>22.7</v>
      </c>
      <c r="L737" s="21" t="n">
        <v>7.5</v>
      </c>
      <c r="M737" s="21" t="inlineStr">
        <is>
          <t>OPEN_ONLY</t>
        </is>
      </c>
      <c r="N737" s="21" t="n">
        <v>28</v>
      </c>
      <c r="O737" s="21" t="inlineStr">
        <is>
          <t>(541) 555-7213</t>
        </is>
      </c>
      <c r="P737" s="21" t="inlineStr">
        <is>
          <t>dennis.jones@gmail.example.com</t>
        </is>
      </c>
      <c r="Q737" s="21" t="inlineStr">
        <is>
          <t>Newport</t>
        </is>
      </c>
      <c r="R737" s="21" t="inlineStr">
        <is>
          <t>OR</t>
        </is>
      </c>
      <c r="S737" s="21" t="inlineStr">
        <is>
          <t>97365</t>
        </is>
      </c>
      <c r="T737" s="28" t="n">
        <v>46000</v>
      </c>
      <c r="U737" s="21" t="n">
        <v>2026</v>
      </c>
      <c r="V737" s="21" t="inlineStr"/>
    </row>
    <row r="738">
      <c r="A738" s="17" t="inlineStr">
        <is>
          <t>WL-01733</t>
        </is>
      </c>
      <c r="B738" s="17" t="n">
        <v>733</v>
      </c>
      <c r="C738" s="17" t="inlineStr">
        <is>
          <t>Weber</t>
        </is>
      </c>
      <c r="D738" s="17" t="inlineStr">
        <is>
          <t>William</t>
        </is>
      </c>
      <c r="E738" s="17" t="inlineStr">
        <is>
          <t>COMMERCIAL</t>
        </is>
      </c>
      <c r="F738" s="17" t="inlineStr">
        <is>
          <t>Weber Holdings LLC</t>
        </is>
      </c>
      <c r="G738" s="27" t="n">
        <v>45134</v>
      </c>
      <c r="H738" s="17" t="inlineStr">
        <is>
          <t>ACTIVE_WAITLIST</t>
        </is>
      </c>
      <c r="I738" s="17" t="inlineStr">
        <is>
          <t>HERON QUEEN</t>
        </is>
      </c>
      <c r="J738" s="17" t="inlineStr">
        <is>
          <t>HOUSEBOAT</t>
        </is>
      </c>
      <c r="K738" s="17" t="n">
        <v>58.5</v>
      </c>
      <c r="L738" s="17" t="n">
        <v>19</v>
      </c>
      <c r="M738" s="17" t="inlineStr">
        <is>
          <t>ANY</t>
        </is>
      </c>
      <c r="N738" s="17" t="n">
        <v>32</v>
      </c>
      <c r="O738" s="17" t="inlineStr">
        <is>
          <t>(360) 555-5186</t>
        </is>
      </c>
      <c r="P738" s="17" t="inlineStr">
        <is>
          <t>william.weber@harbormail.net</t>
        </is>
      </c>
      <c r="Q738" s="17" t="inlineStr">
        <is>
          <t>Port Angeles</t>
        </is>
      </c>
      <c r="R738" s="17" t="inlineStr">
        <is>
          <t>WA</t>
        </is>
      </c>
      <c r="S738" s="17" t="inlineStr">
        <is>
          <t>98362</t>
        </is>
      </c>
      <c r="T738" s="27" t="n">
        <v>46011</v>
      </c>
      <c r="U738" s="17" t="n">
        <v>2026</v>
      </c>
      <c r="V738" s="17" t="inlineStr"/>
    </row>
    <row r="739">
      <c r="A739" s="21" t="inlineStr">
        <is>
          <t>WL-01734</t>
        </is>
      </c>
      <c r="B739" s="21" t="n">
        <v>734</v>
      </c>
      <c r="C739" s="21" t="inlineStr">
        <is>
          <t>Sanchez</t>
        </is>
      </c>
      <c r="D739" s="21" t="inlineStr">
        <is>
          <t>Jamie</t>
        </is>
      </c>
      <c r="E739" s="21" t="inlineStr">
        <is>
          <t>INDIVIDUAL</t>
        </is>
      </c>
      <c r="F739" s="21" t="inlineStr"/>
      <c r="G739" s="28" t="n">
        <v>45134</v>
      </c>
      <c r="H739" s="21" t="inlineStr">
        <is>
          <t>ACTIVE_WAITLIST</t>
        </is>
      </c>
      <c r="I739" s="21" t="inlineStr">
        <is>
          <t>TIDE SONG</t>
        </is>
      </c>
      <c r="J739" s="21" t="inlineStr">
        <is>
          <t>CRUISER</t>
        </is>
      </c>
      <c r="K739" s="21" t="n">
        <v>48.9</v>
      </c>
      <c r="L739" s="21" t="n">
        <v>15.2</v>
      </c>
      <c r="M739" s="21" t="inlineStr">
        <is>
          <t>ANY</t>
        </is>
      </c>
      <c r="N739" s="21" t="n">
        <v>50</v>
      </c>
      <c r="O739" s="21" t="inlineStr">
        <is>
          <t>(253) 555-1103</t>
        </is>
      </c>
      <c r="P739" s="21" t="inlineStr">
        <is>
          <t>jamie_sanchez@pugetpost.com</t>
        </is>
      </c>
      <c r="Q739" s="21" t="inlineStr">
        <is>
          <t>Tacoma</t>
        </is>
      </c>
      <c r="R739" s="21" t="inlineStr">
        <is>
          <t>WA</t>
        </is>
      </c>
      <c r="S739" s="21" t="inlineStr">
        <is>
          <t>98402</t>
        </is>
      </c>
      <c r="T739" s="28" t="n">
        <v>45998</v>
      </c>
      <c r="U739" s="21" t="n">
        <v>2026</v>
      </c>
      <c r="V739" s="21" t="inlineStr"/>
    </row>
    <row r="740">
      <c r="A740" s="17" t="inlineStr">
        <is>
          <t>WL-01735</t>
        </is>
      </c>
      <c r="B740" s="17" t="n">
        <v>735</v>
      </c>
      <c r="C740" s="17" t="inlineStr">
        <is>
          <t>Brown</t>
        </is>
      </c>
      <c r="D740" s="17" t="inlineStr">
        <is>
          <t>Jeffrey</t>
        </is>
      </c>
      <c r="E740" s="17" t="inlineStr">
        <is>
          <t>INDIVIDUAL</t>
        </is>
      </c>
      <c r="F740" s="17" t="inlineStr"/>
      <c r="G740" s="27" t="n">
        <v>45134</v>
      </c>
      <c r="H740" s="17" t="inlineStr">
        <is>
          <t>ACTIVE_WAITLIST</t>
        </is>
      </c>
      <c r="I740" s="17" t="inlineStr">
        <is>
          <t>SCOTER LINE</t>
        </is>
      </c>
      <c r="J740" s="17" t="inlineStr">
        <is>
          <t>CRUISER</t>
        </is>
      </c>
      <c r="K740" s="17" t="n">
        <v>55.3</v>
      </c>
      <c r="L740" s="17" t="n">
        <v>16.9</v>
      </c>
      <c r="M740" s="17" t="inlineStr">
        <is>
          <t>ANY</t>
        </is>
      </c>
      <c r="N740" s="17" t="n">
        <v>24</v>
      </c>
      <c r="O740" s="17" t="inlineStr">
        <is>
          <t>(360) 555-8626</t>
        </is>
      </c>
      <c r="P740" s="17" t="inlineStr">
        <is>
          <t>jeffrey.brown@outlook.example.com</t>
        </is>
      </c>
      <c r="Q740" s="17" t="inlineStr">
        <is>
          <t>Chaldale</t>
        </is>
      </c>
      <c r="R740" s="17" t="inlineStr">
        <is>
          <t>WA</t>
        </is>
      </c>
      <c r="S740" s="17" t="inlineStr">
        <is>
          <t>98554</t>
        </is>
      </c>
      <c r="T740" s="27" t="n">
        <v>46003</v>
      </c>
      <c r="U740" s="17" t="n">
        <v>2026</v>
      </c>
      <c r="V740" s="17" t="inlineStr"/>
    </row>
    <row r="741">
      <c r="A741" s="21" t="inlineStr">
        <is>
          <t>WL-01736</t>
        </is>
      </c>
      <c r="B741" s="21" t="n">
        <v>736</v>
      </c>
      <c r="C741" s="21" t="inlineStr">
        <is>
          <t>Deleon</t>
        </is>
      </c>
      <c r="D741" s="21" t="inlineStr">
        <is>
          <t>Patricia</t>
        </is>
      </c>
      <c r="E741" s="21" t="inlineStr">
        <is>
          <t>COMMERCIAL</t>
        </is>
      </c>
      <c r="F741" s="21" t="inlineStr">
        <is>
          <t>Deleon Ventures LLC</t>
        </is>
      </c>
      <c r="G741" s="28" t="n">
        <v>45134</v>
      </c>
      <c r="H741" s="21" t="inlineStr">
        <is>
          <t>ACTIVE_WAITLIST</t>
        </is>
      </c>
      <c r="I741" s="21" t="inlineStr">
        <is>
          <t>DRIFT VEER</t>
        </is>
      </c>
      <c r="J741" s="21" t="inlineStr">
        <is>
          <t>SAIL_MONO</t>
        </is>
      </c>
      <c r="K741" s="21" t="n">
        <v>22.5</v>
      </c>
      <c r="L741" s="21" t="n">
        <v>7</v>
      </c>
      <c r="M741" s="21" t="inlineStr">
        <is>
          <t>Ledgport</t>
        </is>
      </c>
      <c r="N741" s="21" t="n">
        <v>40</v>
      </c>
      <c r="O741" s="21" t="inlineStr">
        <is>
          <t>(360) 555-6687</t>
        </is>
      </c>
      <c r="P741" s="21" t="inlineStr">
        <is>
          <t>patricia.deleon@gmail.example.com</t>
        </is>
      </c>
      <c r="Q741" s="21" t="inlineStr">
        <is>
          <t>Bremerton</t>
        </is>
      </c>
      <c r="R741" s="21" t="inlineStr">
        <is>
          <t>WA</t>
        </is>
      </c>
      <c r="S741" s="21" t="inlineStr">
        <is>
          <t>98337</t>
        </is>
      </c>
      <c r="T741" s="28" t="n">
        <v>46005</v>
      </c>
      <c r="U741" s="21" t="n">
        <v>2026</v>
      </c>
      <c r="V741" s="21" t="inlineStr"/>
    </row>
    <row r="742">
      <c r="A742" s="17" t="inlineStr">
        <is>
          <t>WL-01737</t>
        </is>
      </c>
      <c r="B742" s="17" t="n">
        <v>737</v>
      </c>
      <c r="C742" s="17" t="inlineStr">
        <is>
          <t>Wright</t>
        </is>
      </c>
      <c r="D742" s="17" t="inlineStr">
        <is>
          <t>Nicole</t>
        </is>
      </c>
      <c r="E742" s="17" t="inlineStr">
        <is>
          <t>NONPROFIT</t>
        </is>
      </c>
      <c r="F742" s="17" t="inlineStr">
        <is>
          <t>Wright Ventures LLC</t>
        </is>
      </c>
      <c r="G742" s="27" t="n">
        <v>45135</v>
      </c>
      <c r="H742" s="17" t="inlineStr">
        <is>
          <t>ACTIVE_WAITLIST</t>
        </is>
      </c>
      <c r="I742" s="17" t="inlineStr">
        <is>
          <t>ANCHOR SOUND</t>
        </is>
      </c>
      <c r="J742" s="17" t="inlineStr">
        <is>
          <t>ELECTRIC</t>
        </is>
      </c>
      <c r="K742" s="17" t="n">
        <v>57.9</v>
      </c>
      <c r="L742" s="17" t="n">
        <v>16.3</v>
      </c>
      <c r="M742" s="17" t="inlineStr">
        <is>
          <t>Salmonberry</t>
        </is>
      </c>
      <c r="N742" s="17" t="n">
        <v>32</v>
      </c>
      <c r="O742" s="17" t="inlineStr">
        <is>
          <t>(253) 555-1219</t>
        </is>
      </c>
      <c r="P742" s="17" t="inlineStr">
        <is>
          <t>nicolewright@gmail.example.com</t>
        </is>
      </c>
      <c r="Q742" s="17" t="inlineStr">
        <is>
          <t>Tacoma</t>
        </is>
      </c>
      <c r="R742" s="17" t="inlineStr">
        <is>
          <t>WA</t>
        </is>
      </c>
      <c r="S742" s="17" t="inlineStr">
        <is>
          <t>98402</t>
        </is>
      </c>
      <c r="T742" s="27" t="n">
        <v>45998</v>
      </c>
      <c r="U742" s="17" t="n">
        <v>2026</v>
      </c>
      <c r="V742" s="17" t="inlineStr"/>
    </row>
    <row r="743">
      <c r="A743" s="21" t="inlineStr">
        <is>
          <t>WL-01738</t>
        </is>
      </c>
      <c r="B743" s="21" t="n">
        <v>738</v>
      </c>
      <c r="C743" s="21" t="inlineStr">
        <is>
          <t>Kramer</t>
        </is>
      </c>
      <c r="D743" s="21" t="inlineStr">
        <is>
          <t>Zachary</t>
        </is>
      </c>
      <c r="E743" s="21" t="inlineStr">
        <is>
          <t>INDIVIDUAL</t>
        </is>
      </c>
      <c r="F743" s="21" t="inlineStr"/>
      <c r="G743" s="28" t="n">
        <v>45135</v>
      </c>
      <c r="H743" s="21" t="inlineStr">
        <is>
          <t>ACTIVE_WAITLIST</t>
        </is>
      </c>
      <c r="I743" s="21" t="inlineStr">
        <is>
          <t>DRIFT ROSE</t>
        </is>
      </c>
      <c r="J743" s="21" t="inlineStr">
        <is>
          <t>SPORTFISH</t>
        </is>
      </c>
      <c r="K743" s="21" t="n">
        <v>56.3</v>
      </c>
      <c r="L743" s="21" t="n">
        <v>17.8</v>
      </c>
      <c r="M743" s="21" t="inlineStr">
        <is>
          <t>Ledgport</t>
        </is>
      </c>
      <c r="N743" s="21" t="n">
        <v>36</v>
      </c>
      <c r="O743" s="21" t="inlineStr">
        <is>
          <t>(425) 555-8322</t>
        </is>
      </c>
      <c r="P743" s="21" t="inlineStr">
        <is>
          <t>zacharykramer@harbormail.net</t>
        </is>
      </c>
      <c r="Q743" s="21" t="inlineStr">
        <is>
          <t>Everett</t>
        </is>
      </c>
      <c r="R743" s="21" t="inlineStr">
        <is>
          <t>WA</t>
        </is>
      </c>
      <c r="S743" s="21" t="inlineStr">
        <is>
          <t>98201</t>
        </is>
      </c>
      <c r="T743" s="28" t="n">
        <v>45992</v>
      </c>
      <c r="U743" s="21" t="n">
        <v>2026</v>
      </c>
      <c r="V743" s="21" t="inlineStr"/>
    </row>
    <row r="744">
      <c r="A744" s="17" t="inlineStr">
        <is>
          <t>WL-01739</t>
        </is>
      </c>
      <c r="B744" s="17" t="n">
        <v>739</v>
      </c>
      <c r="C744" s="17" t="inlineStr">
        <is>
          <t>Davis</t>
        </is>
      </c>
      <c r="D744" s="17" t="inlineStr">
        <is>
          <t>Andrew</t>
        </is>
      </c>
      <c r="E744" s="17" t="inlineStr">
        <is>
          <t>INDIVIDUAL</t>
        </is>
      </c>
      <c r="F744" s="17" t="inlineStr"/>
      <c r="G744" s="27" t="n">
        <v>45135</v>
      </c>
      <c r="H744" s="17" t="inlineStr">
        <is>
          <t>ACTIVE_WAITLIST</t>
        </is>
      </c>
      <c r="I744" s="17" t="inlineStr">
        <is>
          <t>SANDERLING CREST</t>
        </is>
      </c>
      <c r="J744" s="17" t="inlineStr">
        <is>
          <t>CRUISER</t>
        </is>
      </c>
      <c r="K744" s="17" t="n">
        <v>20.3</v>
      </c>
      <c r="L744" s="17" t="n">
        <v>6.5</v>
      </c>
      <c r="M744" s="17" t="inlineStr">
        <is>
          <t>ANY</t>
        </is>
      </c>
      <c r="N744" s="17" t="n">
        <v>40</v>
      </c>
      <c r="O744" s="17" t="inlineStr">
        <is>
          <t>(206) 555-5400</t>
        </is>
      </c>
      <c r="P744" s="17" t="inlineStr">
        <is>
          <t>andrew.davis@gmail.example.com</t>
        </is>
      </c>
      <c r="Q744" s="17" t="inlineStr">
        <is>
          <t>Seattle</t>
        </is>
      </c>
      <c r="R744" s="17" t="inlineStr">
        <is>
          <t>WA</t>
        </is>
      </c>
      <c r="S744" s="17" t="inlineStr">
        <is>
          <t>98101</t>
        </is>
      </c>
      <c r="T744" s="27" t="n">
        <v>46006</v>
      </c>
      <c r="U744" s="17" t="n">
        <v>2026</v>
      </c>
      <c r="V744" s="17" t="inlineStr"/>
    </row>
    <row r="745">
      <c r="A745" s="21" t="inlineStr">
        <is>
          <t>WL-01740</t>
        </is>
      </c>
      <c r="B745" s="21" t="n">
        <v>740</v>
      </c>
      <c r="C745" s="21" t="inlineStr">
        <is>
          <t>Wyatt</t>
        </is>
      </c>
      <c r="D745" s="21" t="inlineStr">
        <is>
          <t>Lisa</t>
        </is>
      </c>
      <c r="E745" s="21" t="inlineStr">
        <is>
          <t>JOINT</t>
        </is>
      </c>
      <c r="F745" s="21" t="inlineStr"/>
      <c r="G745" s="28" t="n">
        <v>45136</v>
      </c>
      <c r="H745" s="21" t="inlineStr">
        <is>
          <t>ACTIVE_WAITLIST</t>
        </is>
      </c>
      <c r="I745" s="21" t="inlineStr">
        <is>
          <t>PINTAIL BAY</t>
        </is>
      </c>
      <c r="J745" s="21" t="inlineStr">
        <is>
          <t>SAIL_MONO</t>
        </is>
      </c>
      <c r="K745" s="21" t="n">
        <v>43.4</v>
      </c>
      <c r="L745" s="21" t="n">
        <v>12.6</v>
      </c>
      <c r="M745" s="21" t="inlineStr">
        <is>
          <t>Ledgport</t>
        </is>
      </c>
      <c r="N745" s="21" t="n">
        <v>28</v>
      </c>
      <c r="O745" s="21" t="inlineStr">
        <is>
          <t>(503) 555-1572</t>
        </is>
      </c>
      <c r="P745" s="21" t="inlineStr">
        <is>
          <t>lisawyatt@gmail.example.com</t>
        </is>
      </c>
      <c r="Q745" s="21" t="inlineStr">
        <is>
          <t>Portland</t>
        </is>
      </c>
      <c r="R745" s="21" t="inlineStr">
        <is>
          <t>OR</t>
        </is>
      </c>
      <c r="S745" s="21" t="inlineStr">
        <is>
          <t>97201</t>
        </is>
      </c>
      <c r="T745" s="28" t="n">
        <v>46002</v>
      </c>
      <c r="U745" s="21" t="n">
        <v>2026</v>
      </c>
      <c r="V745" s="21" t="inlineStr"/>
    </row>
    <row r="746">
      <c r="A746" s="17" t="inlineStr">
        <is>
          <t>WL-01741</t>
        </is>
      </c>
      <c r="B746" s="17" t="n">
        <v>741</v>
      </c>
      <c r="C746" s="17" t="inlineStr">
        <is>
          <t>Burton</t>
        </is>
      </c>
      <c r="D746" s="17" t="inlineStr">
        <is>
          <t>Lisa</t>
        </is>
      </c>
      <c r="E746" s="17" t="inlineStr">
        <is>
          <t>JOINT</t>
        </is>
      </c>
      <c r="F746" s="17" t="inlineStr"/>
      <c r="G746" s="27" t="n">
        <v>45136</v>
      </c>
      <c r="H746" s="17" t="inlineStr">
        <is>
          <t>ACTIVE_WAITLIST</t>
        </is>
      </c>
      <c r="I746" s="17" t="inlineStr">
        <is>
          <t>SPINDRIFT DANCER</t>
        </is>
      </c>
      <c r="J746" s="17" t="inlineStr">
        <is>
          <t>POWER_OUTBOARD</t>
        </is>
      </c>
      <c r="K746" s="17" t="n">
        <v>31.6</v>
      </c>
      <c r="L746" s="17" t="n">
        <v>9.199999999999999</v>
      </c>
      <c r="M746" s="17" t="inlineStr">
        <is>
          <t>Ledgport</t>
        </is>
      </c>
      <c r="N746" s="17" t="n">
        <v>24</v>
      </c>
      <c r="O746" s="17" t="inlineStr">
        <is>
          <t>(206) 555-7979</t>
        </is>
      </c>
      <c r="P746" s="17" t="inlineStr">
        <is>
          <t>lisaburton@quillayute.org</t>
        </is>
      </c>
      <c r="Q746" s="17" t="inlineStr">
        <is>
          <t>Seattle</t>
        </is>
      </c>
      <c r="R746" s="17" t="inlineStr">
        <is>
          <t>WA</t>
        </is>
      </c>
      <c r="S746" s="17" t="inlineStr">
        <is>
          <t>98101</t>
        </is>
      </c>
      <c r="T746" s="27" t="n">
        <v>45999</v>
      </c>
      <c r="U746" s="17" t="n">
        <v>2026</v>
      </c>
      <c r="V746" s="17" t="inlineStr"/>
    </row>
    <row r="747">
      <c r="A747" s="21" t="inlineStr">
        <is>
          <t>WL-01742</t>
        </is>
      </c>
      <c r="B747" s="21" t="n">
        <v>742</v>
      </c>
      <c r="C747" s="21" t="inlineStr">
        <is>
          <t>Smith</t>
        </is>
      </c>
      <c r="D747" s="21" t="inlineStr">
        <is>
          <t>Robert</t>
        </is>
      </c>
      <c r="E747" s="21" t="inlineStr">
        <is>
          <t>JOINT</t>
        </is>
      </c>
      <c r="F747" s="21" t="inlineStr"/>
      <c r="G747" s="28" t="n">
        <v>45136</v>
      </c>
      <c r="H747" s="21" t="inlineStr">
        <is>
          <t>ACTIVE_WAITLIST</t>
        </is>
      </c>
      <c r="I747" s="21" t="inlineStr">
        <is>
          <t>COHO ROCK</t>
        </is>
      </c>
      <c r="J747" s="21" t="inlineStr">
        <is>
          <t>SAIL_MULTI</t>
        </is>
      </c>
      <c r="K747" s="21" t="n">
        <v>29.1</v>
      </c>
      <c r="L747" s="21" t="n">
        <v>8.800000000000001</v>
      </c>
      <c r="M747" s="21" t="inlineStr">
        <is>
          <t>COVERED_ONLY</t>
        </is>
      </c>
      <c r="N747" s="21" t="n">
        <v>24</v>
      </c>
      <c r="O747" s="21" t="inlineStr">
        <is>
          <t>(360) 555-7514</t>
        </is>
      </c>
      <c r="P747" s="21" t="inlineStr">
        <is>
          <t>robertsmith@pugetpost.com</t>
        </is>
      </c>
      <c r="Q747" s="21" t="inlineStr">
        <is>
          <t>Aberdeen</t>
        </is>
      </c>
      <c r="R747" s="21" t="inlineStr">
        <is>
          <t>WA</t>
        </is>
      </c>
      <c r="S747" s="21" t="inlineStr">
        <is>
          <t>98520</t>
        </is>
      </c>
      <c r="T747" s="28" t="n">
        <v>45996</v>
      </c>
      <c r="U747" s="21" t="n">
        <v>2026</v>
      </c>
      <c r="V747" s="21" t="inlineStr"/>
    </row>
    <row r="748">
      <c r="A748" s="17" t="inlineStr">
        <is>
          <t>WL-01743</t>
        </is>
      </c>
      <c r="B748" s="17" t="n">
        <v>743</v>
      </c>
      <c r="C748" s="17" t="inlineStr">
        <is>
          <t>Hernandez</t>
        </is>
      </c>
      <c r="D748" s="17" t="inlineStr">
        <is>
          <t>Melissa</t>
        </is>
      </c>
      <c r="E748" s="17" t="inlineStr">
        <is>
          <t>COMMERCIAL</t>
        </is>
      </c>
      <c r="F748" s="17" t="inlineStr">
        <is>
          <t>Hernandez Ventures LLC</t>
        </is>
      </c>
      <c r="G748" s="27" t="n">
        <v>45137</v>
      </c>
      <c r="H748" s="17" t="inlineStr">
        <is>
          <t>ACTIVE_WAITLIST</t>
        </is>
      </c>
      <c r="I748" s="17" t="inlineStr">
        <is>
          <t>WIDGEON SHORE</t>
        </is>
      </c>
      <c r="J748" s="17" t="inlineStr">
        <is>
          <t>SAIL_MONO</t>
        </is>
      </c>
      <c r="K748" s="17" t="n">
        <v>24.1</v>
      </c>
      <c r="L748" s="17" t="n">
        <v>8.6</v>
      </c>
      <c r="M748" s="17" t="inlineStr">
        <is>
          <t>ANY</t>
        </is>
      </c>
      <c r="N748" s="17" t="n">
        <v>32</v>
      </c>
      <c r="O748" s="17" t="inlineStr">
        <is>
          <t>(503) 555-8815</t>
        </is>
      </c>
      <c r="P748" s="17" t="inlineStr">
        <is>
          <t>melissa_hernandez@outlook.example.com</t>
        </is>
      </c>
      <c r="Q748" s="17" t="inlineStr">
        <is>
          <t>Astoria</t>
        </is>
      </c>
      <c r="R748" s="17" t="inlineStr">
        <is>
          <t>OR</t>
        </is>
      </c>
      <c r="S748" s="17" t="inlineStr">
        <is>
          <t>97103</t>
        </is>
      </c>
      <c r="T748" s="27" t="n">
        <v>46002</v>
      </c>
      <c r="U748" s="17" t="n">
        <v>2026</v>
      </c>
      <c r="V748" s="17" t="inlineStr"/>
    </row>
    <row r="749">
      <c r="A749" s="21" t="inlineStr">
        <is>
          <t>WL-01744</t>
        </is>
      </c>
      <c r="B749" s="21" t="n">
        <v>744</v>
      </c>
      <c r="C749" s="21" t="inlineStr">
        <is>
          <t>White</t>
        </is>
      </c>
      <c r="D749" s="21" t="inlineStr">
        <is>
          <t>Mariah</t>
        </is>
      </c>
      <c r="E749" s="21" t="inlineStr">
        <is>
          <t>INDIVIDUAL</t>
        </is>
      </c>
      <c r="F749" s="21" t="inlineStr"/>
      <c r="G749" s="28" t="n">
        <v>45137</v>
      </c>
      <c r="H749" s="21" t="inlineStr">
        <is>
          <t>ACTIVE_WAITLIST</t>
        </is>
      </c>
      <c r="I749" s="21" t="inlineStr">
        <is>
          <t>SPINDRIFT CREST</t>
        </is>
      </c>
      <c r="J749" s="21" t="inlineStr">
        <is>
          <t>CRUISER</t>
        </is>
      </c>
      <c r="K749" s="21" t="n">
        <v>30.2</v>
      </c>
      <c r="L749" s="21" t="n">
        <v>10</v>
      </c>
      <c r="M749" s="21" t="inlineStr">
        <is>
          <t>OPEN_ONLY</t>
        </is>
      </c>
      <c r="N749" s="21" t="n">
        <v>50</v>
      </c>
      <c r="O749" s="21" t="inlineStr">
        <is>
          <t>(360) 555-0692</t>
        </is>
      </c>
      <c r="P749" s="21" t="inlineStr">
        <is>
          <t>mariah_white@outlook.example.com</t>
        </is>
      </c>
      <c r="Q749" s="21" t="inlineStr">
        <is>
          <t>Bellingham</t>
        </is>
      </c>
      <c r="R749" s="21" t="inlineStr">
        <is>
          <t>WA</t>
        </is>
      </c>
      <c r="S749" s="21" t="inlineStr">
        <is>
          <t>98225</t>
        </is>
      </c>
      <c r="T749" s="28" t="n">
        <v>45994</v>
      </c>
      <c r="U749" s="21" t="n">
        <v>2026</v>
      </c>
      <c r="V749" s="21" t="inlineStr"/>
    </row>
    <row r="750">
      <c r="A750" s="17" t="inlineStr">
        <is>
          <t>WL-01745</t>
        </is>
      </c>
      <c r="B750" s="17" t="n">
        <v>745</v>
      </c>
      <c r="C750" s="17" t="inlineStr">
        <is>
          <t>Hall</t>
        </is>
      </c>
      <c r="D750" s="17" t="inlineStr">
        <is>
          <t>David</t>
        </is>
      </c>
      <c r="E750" s="17" t="inlineStr">
        <is>
          <t>INDIVIDUAL</t>
        </is>
      </c>
      <c r="F750" s="17" t="inlineStr"/>
      <c r="G750" s="27" t="n">
        <v>45137</v>
      </c>
      <c r="H750" s="17" t="inlineStr">
        <is>
          <t>RETAINER</t>
        </is>
      </c>
      <c r="I750" s="17" t="inlineStr">
        <is>
          <t>POINT ANN</t>
        </is>
      </c>
      <c r="J750" s="17" t="inlineStr">
        <is>
          <t>POWER_OUTBOARD</t>
        </is>
      </c>
      <c r="K750" s="17" t="n">
        <v>51.4</v>
      </c>
      <c r="L750" s="17" t="n">
        <v>14.8</v>
      </c>
      <c r="M750" s="17" t="inlineStr">
        <is>
          <t>ANY</t>
        </is>
      </c>
      <c r="N750" s="17" t="n">
        <v>40</v>
      </c>
      <c r="O750" s="17" t="inlineStr">
        <is>
          <t>(360) 555-3433</t>
        </is>
      </c>
      <c r="P750" s="17" t="inlineStr">
        <is>
          <t>david.hall@quillayute.org</t>
        </is>
      </c>
      <c r="Q750" s="17" t="inlineStr">
        <is>
          <t>Longview</t>
        </is>
      </c>
      <c r="R750" s="17" t="inlineStr">
        <is>
          <t>WA</t>
        </is>
      </c>
      <c r="S750" s="17" t="inlineStr">
        <is>
          <t>98632</t>
        </is>
      </c>
      <c r="T750" s="27" t="n">
        <v>45994</v>
      </c>
      <c r="U750" s="17" t="n">
        <v>2026</v>
      </c>
      <c r="V750" s="17" t="inlineStr"/>
    </row>
    <row r="751">
      <c r="A751" s="21" t="inlineStr">
        <is>
          <t>WL-01746</t>
        </is>
      </c>
      <c r="B751" s="21" t="n">
        <v>746</v>
      </c>
      <c r="C751" s="21" t="inlineStr">
        <is>
          <t>Ward</t>
        </is>
      </c>
      <c r="D751" s="21" t="inlineStr">
        <is>
          <t>Elizabeth</t>
        </is>
      </c>
      <c r="E751" s="21" t="inlineStr">
        <is>
          <t>JOINT</t>
        </is>
      </c>
      <c r="F751" s="21" t="inlineStr"/>
      <c r="G751" s="28" t="n">
        <v>45138</v>
      </c>
      <c r="H751" s="21" t="inlineStr">
        <is>
          <t>ACTIVE_WAITLIST</t>
        </is>
      </c>
      <c r="I751" s="21" t="inlineStr">
        <is>
          <t>PINTAIL WEATHER</t>
        </is>
      </c>
      <c r="J751" s="21" t="inlineStr">
        <is>
          <t>SPORTFISH</t>
        </is>
      </c>
      <c r="K751" s="21" t="n">
        <v>55.1</v>
      </c>
      <c r="L751" s="21" t="n">
        <v>18.3</v>
      </c>
      <c r="M751" s="21" t="inlineStr">
        <is>
          <t>COVERED_ONLY</t>
        </is>
      </c>
      <c r="N751" s="21" t="n">
        <v>24</v>
      </c>
      <c r="O751" s="21" t="inlineStr">
        <is>
          <t>(360) 555-8974</t>
        </is>
      </c>
      <c r="P751" s="21" t="inlineStr">
        <is>
          <t>elizabeth_ward@outlook.example.com</t>
        </is>
      </c>
      <c r="Q751" s="21" t="inlineStr">
        <is>
          <t>Longview</t>
        </is>
      </c>
      <c r="R751" s="21" t="inlineStr">
        <is>
          <t>WA</t>
        </is>
      </c>
      <c r="S751" s="21" t="inlineStr">
        <is>
          <t>98632</t>
        </is>
      </c>
      <c r="T751" s="28" t="n">
        <v>46003</v>
      </c>
      <c r="U751" s="21" t="n">
        <v>2026</v>
      </c>
      <c r="V751" s="21" t="inlineStr"/>
    </row>
    <row r="752">
      <c r="A752" s="17" t="inlineStr">
        <is>
          <t>WL-01747</t>
        </is>
      </c>
      <c r="B752" s="17" t="n">
        <v>747</v>
      </c>
      <c r="C752" s="17" t="inlineStr">
        <is>
          <t>Anderson</t>
        </is>
      </c>
      <c r="D752" s="17" t="inlineStr">
        <is>
          <t>Andrew</t>
        </is>
      </c>
      <c r="E752" s="17" t="inlineStr">
        <is>
          <t>COMMERCIAL</t>
        </is>
      </c>
      <c r="F752" s="17" t="inlineStr">
        <is>
          <t>Anderson Holdings LLC</t>
        </is>
      </c>
      <c r="G752" s="27" t="n">
        <v>45138</v>
      </c>
      <c r="H752" s="17" t="inlineStr">
        <is>
          <t>ACTIVE_WAITLIST</t>
        </is>
      </c>
      <c r="I752" s="17" t="inlineStr">
        <is>
          <t>OSPREY MOON</t>
        </is>
      </c>
      <c r="J752" s="17" t="inlineStr">
        <is>
          <t>HOUSEBOAT</t>
        </is>
      </c>
      <c r="K752" s="17" t="n">
        <v>50.9</v>
      </c>
      <c r="L752" s="17" t="n">
        <v>15.3</v>
      </c>
      <c r="M752" s="17" t="inlineStr">
        <is>
          <t>COVERED_ONLY</t>
        </is>
      </c>
      <c r="N752" s="17" t="n">
        <v>36</v>
      </c>
      <c r="O752" s="17" t="inlineStr">
        <is>
          <t>(360) 555-8322</t>
        </is>
      </c>
      <c r="P752" s="17" t="inlineStr">
        <is>
          <t>andrew.anderson@gmail.example.com</t>
        </is>
      </c>
      <c r="Q752" s="17" t="inlineStr">
        <is>
          <t>Aberdeen</t>
        </is>
      </c>
      <c r="R752" s="17" t="inlineStr">
        <is>
          <t>WA</t>
        </is>
      </c>
      <c r="S752" s="17" t="inlineStr">
        <is>
          <t>98520</t>
        </is>
      </c>
      <c r="T752" s="27" t="n">
        <v>46001</v>
      </c>
      <c r="U752" s="17" t="n">
        <v>2026</v>
      </c>
      <c r="V752" s="17" t="inlineStr"/>
    </row>
    <row r="753">
      <c r="A753" s="21" t="inlineStr">
        <is>
          <t>WL-01748</t>
        </is>
      </c>
      <c r="B753" s="21" t="n">
        <v>748</v>
      </c>
      <c r="C753" s="21" t="inlineStr">
        <is>
          <t>Brown</t>
        </is>
      </c>
      <c r="D753" s="21" t="inlineStr">
        <is>
          <t>Daniel</t>
        </is>
      </c>
      <c r="E753" s="21" t="inlineStr">
        <is>
          <t>NONPROFIT</t>
        </is>
      </c>
      <c r="F753" s="21" t="inlineStr">
        <is>
          <t>Brown Holdings LLC</t>
        </is>
      </c>
      <c r="G753" s="28" t="n">
        <v>45138</v>
      </c>
      <c r="H753" s="21" t="inlineStr">
        <is>
          <t>ACTIVE_WAITLIST</t>
        </is>
      </c>
      <c r="I753" s="21" t="inlineStr">
        <is>
          <t>SANDERLING LINE</t>
        </is>
      </c>
      <c r="J753" s="21" t="inlineStr">
        <is>
          <t>POWER_STERNDRIVE</t>
        </is>
      </c>
      <c r="K753" s="21" t="n">
        <v>22.5</v>
      </c>
      <c r="L753" s="21" t="n">
        <v>7.2</v>
      </c>
      <c r="M753" s="21" t="inlineStr">
        <is>
          <t>Ledgport</t>
        </is>
      </c>
      <c r="N753" s="21" t="n">
        <v>32</v>
      </c>
      <c r="O753" s="21" t="inlineStr">
        <is>
          <t>(425) 555-0958</t>
        </is>
      </c>
      <c r="P753" s="21" t="inlineStr">
        <is>
          <t>daniel_brown@salishnet.net</t>
        </is>
      </c>
      <c r="Q753" s="21" t="inlineStr">
        <is>
          <t>Everett</t>
        </is>
      </c>
      <c r="R753" s="21" t="inlineStr">
        <is>
          <t>WA</t>
        </is>
      </c>
      <c r="S753" s="21" t="inlineStr">
        <is>
          <t>98201</t>
        </is>
      </c>
      <c r="T753" s="28" t="n">
        <v>46019</v>
      </c>
      <c r="U753" s="21" t="n">
        <v>2026</v>
      </c>
      <c r="V753" s="21" t="inlineStr"/>
    </row>
    <row r="754">
      <c r="A754" s="17" t="inlineStr">
        <is>
          <t>WL-01749</t>
        </is>
      </c>
      <c r="B754" s="17" t="n">
        <v>749</v>
      </c>
      <c r="C754" s="17" t="inlineStr">
        <is>
          <t>Stevens</t>
        </is>
      </c>
      <c r="D754" s="17" t="inlineStr">
        <is>
          <t>Evan</t>
        </is>
      </c>
      <c r="E754" s="17" t="inlineStr">
        <is>
          <t>INDIVIDUAL</t>
        </is>
      </c>
      <c r="F754" s="17" t="inlineStr"/>
      <c r="G754" s="27" t="n">
        <v>45138</v>
      </c>
      <c r="H754" s="17" t="inlineStr">
        <is>
          <t>ACTIVE_WAITLIST</t>
        </is>
      </c>
      <c r="I754" s="17" t="inlineStr">
        <is>
          <t>SABLE VEER</t>
        </is>
      </c>
      <c r="J754" s="17" t="inlineStr">
        <is>
          <t>COMMERCIAL_FISH</t>
        </is>
      </c>
      <c r="K754" s="17" t="n">
        <v>38.5</v>
      </c>
      <c r="L754" s="17" t="n">
        <v>12.7</v>
      </c>
      <c r="M754" s="17" t="inlineStr">
        <is>
          <t>Ledgport</t>
        </is>
      </c>
      <c r="N754" s="17" t="n">
        <v>36</v>
      </c>
      <c r="O754" s="17" t="inlineStr">
        <is>
          <t>(360) 555-5050</t>
        </is>
      </c>
      <c r="P754" s="17" t="inlineStr">
        <is>
          <t>evanstevens@outlook.example.com</t>
        </is>
      </c>
      <c r="Q754" s="17" t="inlineStr">
        <is>
          <t>Longview</t>
        </is>
      </c>
      <c r="R754" s="17" t="inlineStr">
        <is>
          <t>WA</t>
        </is>
      </c>
      <c r="S754" s="17" t="inlineStr">
        <is>
          <t>98632</t>
        </is>
      </c>
      <c r="T754" s="27" t="n">
        <v>45997</v>
      </c>
      <c r="U754" s="17" t="n">
        <v>2026</v>
      </c>
      <c r="V754" s="17" t="inlineStr"/>
    </row>
    <row r="755">
      <c r="A755" s="21" t="inlineStr">
        <is>
          <t>WL-01750</t>
        </is>
      </c>
      <c r="B755" s="21" t="n">
        <v>750</v>
      </c>
      <c r="C755" s="21" t="inlineStr">
        <is>
          <t>Berg</t>
        </is>
      </c>
      <c r="D755" s="21" t="inlineStr">
        <is>
          <t>Shawn</t>
        </is>
      </c>
      <c r="E755" s="21" t="inlineStr">
        <is>
          <t>INDIVIDUAL</t>
        </is>
      </c>
      <c r="F755" s="21" t="inlineStr"/>
      <c r="G755" s="28" t="n">
        <v>45139</v>
      </c>
      <c r="H755" s="21" t="inlineStr">
        <is>
          <t>ACTIVE_WAITLIST</t>
        </is>
      </c>
      <c r="I755" s="21" t="inlineStr">
        <is>
          <t>GRAY WIND</t>
        </is>
      </c>
      <c r="J755" s="21" t="inlineStr">
        <is>
          <t>SPORTFISH</t>
        </is>
      </c>
      <c r="K755" s="21" t="n">
        <v>54.7</v>
      </c>
      <c r="L755" s="21" t="n">
        <v>15.4</v>
      </c>
      <c r="M755" s="21" t="inlineStr">
        <is>
          <t>Vessbank</t>
        </is>
      </c>
      <c r="N755" s="21" t="n">
        <v>24</v>
      </c>
      <c r="O755" s="21" t="inlineStr">
        <is>
          <t>(360) 555-6057</t>
        </is>
      </c>
      <c r="P755" s="21" t="inlineStr">
        <is>
          <t>shawn.berg@pugetpost.com</t>
        </is>
      </c>
      <c r="Q755" s="21" t="inlineStr">
        <is>
          <t>Port Angeles</t>
        </is>
      </c>
      <c r="R755" s="21" t="inlineStr">
        <is>
          <t>WA</t>
        </is>
      </c>
      <c r="S755" s="21" t="inlineStr">
        <is>
          <t>98362</t>
        </is>
      </c>
      <c r="T755" s="28" t="n">
        <v>46012</v>
      </c>
      <c r="U755" s="21" t="n">
        <v>2026</v>
      </c>
      <c r="V755" s="21" t="inlineStr"/>
    </row>
    <row r="756">
      <c r="A756" s="17" t="inlineStr">
        <is>
          <t>WL-01751</t>
        </is>
      </c>
      <c r="B756" s="17" t="n">
        <v>751</v>
      </c>
      <c r="C756" s="17" t="inlineStr">
        <is>
          <t>Jennings</t>
        </is>
      </c>
      <c r="D756" s="17" t="inlineStr">
        <is>
          <t>John</t>
        </is>
      </c>
      <c r="E756" s="17" t="inlineStr">
        <is>
          <t>TRUST</t>
        </is>
      </c>
      <c r="F756" s="17" t="inlineStr">
        <is>
          <t>Jennings Marine LLC</t>
        </is>
      </c>
      <c r="G756" s="27" t="n">
        <v>45143</v>
      </c>
      <c r="H756" s="17" t="inlineStr">
        <is>
          <t>ACTIVE_WAITLIST</t>
        </is>
      </c>
      <c r="I756" s="17" t="inlineStr">
        <is>
          <t>PINTAIL MOON</t>
        </is>
      </c>
      <c r="J756" s="17" t="inlineStr">
        <is>
          <t>CRUISER</t>
        </is>
      </c>
      <c r="K756" s="17" t="n">
        <v>58.1</v>
      </c>
      <c r="L756" s="17" t="n">
        <v>16.5</v>
      </c>
      <c r="M756" s="17" t="inlineStr">
        <is>
          <t>ANY</t>
        </is>
      </c>
      <c r="N756" s="17" t="n">
        <v>36</v>
      </c>
      <c r="O756" s="17" t="inlineStr">
        <is>
          <t>(360) 555-7727</t>
        </is>
      </c>
      <c r="P756" s="17" t="inlineStr">
        <is>
          <t>johnjennings@salishnet.net</t>
        </is>
      </c>
      <c r="Q756" s="17" t="inlineStr">
        <is>
          <t>Olympia</t>
        </is>
      </c>
      <c r="R756" s="17" t="inlineStr">
        <is>
          <t>WA</t>
        </is>
      </c>
      <c r="S756" s="17" t="inlineStr">
        <is>
          <t>98501</t>
        </is>
      </c>
      <c r="T756" s="27" t="n">
        <v>46009</v>
      </c>
      <c r="U756" s="17" t="n">
        <v>2026</v>
      </c>
      <c r="V756" s="17" t="inlineStr"/>
    </row>
    <row r="757">
      <c r="A757" s="21" t="inlineStr">
        <is>
          <t>WL-01752</t>
        </is>
      </c>
      <c r="B757" s="21" t="n">
        <v>752</v>
      </c>
      <c r="C757" s="21" t="inlineStr">
        <is>
          <t>Jenkins</t>
        </is>
      </c>
      <c r="D757" s="21" t="inlineStr">
        <is>
          <t>Kelly</t>
        </is>
      </c>
      <c r="E757" s="21" t="inlineStr">
        <is>
          <t>CORPORATION</t>
        </is>
      </c>
      <c r="F757" s="21" t="inlineStr">
        <is>
          <t>Jenkins Charters Inc</t>
        </is>
      </c>
      <c r="G757" s="28" t="n">
        <v>45144</v>
      </c>
      <c r="H757" s="21" t="inlineStr">
        <is>
          <t>ACTIVE_WAITLIST</t>
        </is>
      </c>
      <c r="I757" s="21" t="inlineStr">
        <is>
          <t>COHO STAR</t>
        </is>
      </c>
      <c r="J757" s="21" t="inlineStr">
        <is>
          <t>POWER_STERNDRIVE</t>
        </is>
      </c>
      <c r="K757" s="21" t="n">
        <v>50.7</v>
      </c>
      <c r="L757" s="21" t="n">
        <v>14.5</v>
      </c>
      <c r="M757" s="21" t="inlineStr">
        <is>
          <t>Salmonberry</t>
        </is>
      </c>
      <c r="N757" s="21" t="n">
        <v>50</v>
      </c>
      <c r="O757" s="21" t="inlineStr">
        <is>
          <t>(206) 555-4098</t>
        </is>
      </c>
      <c r="P757" s="21" t="inlineStr">
        <is>
          <t>kellyjenkins@pugetpost.com</t>
        </is>
      </c>
      <c r="Q757" s="21" t="inlineStr">
        <is>
          <t>Seattle</t>
        </is>
      </c>
      <c r="R757" s="21" t="inlineStr">
        <is>
          <t>WA</t>
        </is>
      </c>
      <c r="S757" s="21" t="inlineStr">
        <is>
          <t>98101</t>
        </is>
      </c>
      <c r="T757" s="28" t="n">
        <v>46012</v>
      </c>
      <c r="U757" s="21" t="n">
        <v>2026</v>
      </c>
      <c r="V757" s="21" t="inlineStr"/>
    </row>
    <row r="758">
      <c r="A758" s="17" t="inlineStr">
        <is>
          <t>WL-01753</t>
        </is>
      </c>
      <c r="B758" s="17" t="n">
        <v>753</v>
      </c>
      <c r="C758" s="17" t="inlineStr">
        <is>
          <t>Valencia</t>
        </is>
      </c>
      <c r="D758" s="17" t="inlineStr">
        <is>
          <t>Erin</t>
        </is>
      </c>
      <c r="E758" s="17" t="inlineStr">
        <is>
          <t>CORPORATION</t>
        </is>
      </c>
      <c r="F758" s="17" t="inlineStr">
        <is>
          <t>Valencia Marine LLC</t>
        </is>
      </c>
      <c r="G758" s="27" t="n">
        <v>45144</v>
      </c>
      <c r="H758" s="17" t="inlineStr">
        <is>
          <t>ACTIVE_WAITLIST</t>
        </is>
      </c>
      <c r="I758" s="17" t="inlineStr">
        <is>
          <t>SANDERLING LIGHT</t>
        </is>
      </c>
      <c r="J758" s="17" t="inlineStr">
        <is>
          <t>HOUSEBOAT</t>
        </is>
      </c>
      <c r="K758" s="17" t="n">
        <v>31.4</v>
      </c>
      <c r="L758" s="17" t="n">
        <v>9.199999999999999</v>
      </c>
      <c r="M758" s="17" t="inlineStr">
        <is>
          <t>COVERED_ONLY</t>
        </is>
      </c>
      <c r="N758" s="17" t="n">
        <v>50</v>
      </c>
      <c r="O758" s="17" t="inlineStr">
        <is>
          <t>(360) 555-2852</t>
        </is>
      </c>
      <c r="P758" s="17" t="inlineStr">
        <is>
          <t>erin.valencia@harbormail.net</t>
        </is>
      </c>
      <c r="Q758" s="17" t="inlineStr">
        <is>
          <t>Longview</t>
        </is>
      </c>
      <c r="R758" s="17" t="inlineStr">
        <is>
          <t>WA</t>
        </is>
      </c>
      <c r="S758" s="17" t="inlineStr">
        <is>
          <t>98632</t>
        </is>
      </c>
      <c r="T758" s="27" t="n">
        <v>46007</v>
      </c>
      <c r="U758" s="17" t="n">
        <v>2026</v>
      </c>
      <c r="V758" s="17" t="inlineStr"/>
    </row>
    <row r="759">
      <c r="A759" s="21" t="inlineStr">
        <is>
          <t>WL-01754</t>
        </is>
      </c>
      <c r="B759" s="21" t="n">
        <v>754</v>
      </c>
      <c r="C759" s="21" t="inlineStr">
        <is>
          <t>Thompson</t>
        </is>
      </c>
      <c r="D759" s="21" t="inlineStr">
        <is>
          <t>Paul</t>
        </is>
      </c>
      <c r="E759" s="21" t="inlineStr">
        <is>
          <t>NONPROFIT</t>
        </is>
      </c>
      <c r="F759" s="21" t="inlineStr">
        <is>
          <t>Thompson Holdings LLC</t>
        </is>
      </c>
      <c r="G759" s="28" t="n">
        <v>45145</v>
      </c>
      <c r="H759" s="21" t="inlineStr">
        <is>
          <t>ACTIVE_WAITLIST</t>
        </is>
      </c>
      <c r="I759" s="21" t="inlineStr">
        <is>
          <t>MURRE MIST</t>
        </is>
      </c>
      <c r="J759" s="21" t="inlineStr">
        <is>
          <t>SAIL_MONO</t>
        </is>
      </c>
      <c r="K759" s="21" t="n">
        <v>60.1</v>
      </c>
      <c r="L759" s="21" t="n">
        <v>19</v>
      </c>
      <c r="M759" s="21" t="inlineStr">
        <is>
          <t>Ledgport</t>
        </is>
      </c>
      <c r="N759" s="21" t="n">
        <v>28</v>
      </c>
      <c r="O759" s="21" t="inlineStr">
        <is>
          <t>(360) 555-3206</t>
        </is>
      </c>
      <c r="P759" s="21" t="inlineStr">
        <is>
          <t>paulthompson@outlook.example.com</t>
        </is>
      </c>
      <c r="Q759" s="21" t="inlineStr">
        <is>
          <t>Bellingham</t>
        </is>
      </c>
      <c r="R759" s="21" t="inlineStr">
        <is>
          <t>WA</t>
        </is>
      </c>
      <c r="S759" s="21" t="inlineStr">
        <is>
          <t>98225</t>
        </is>
      </c>
      <c r="T759" s="28" t="n">
        <v>46002</v>
      </c>
      <c r="U759" s="21" t="n">
        <v>2026</v>
      </c>
      <c r="V759" s="21" t="inlineStr"/>
    </row>
    <row r="760">
      <c r="A760" s="17" t="inlineStr">
        <is>
          <t>WL-01755</t>
        </is>
      </c>
      <c r="B760" s="17" t="n">
        <v>755</v>
      </c>
      <c r="C760" s="17" t="inlineStr">
        <is>
          <t>Walton</t>
        </is>
      </c>
      <c r="D760" s="17" t="inlineStr">
        <is>
          <t>Joshua</t>
        </is>
      </c>
      <c r="E760" s="17" t="inlineStr">
        <is>
          <t>TRUST</t>
        </is>
      </c>
      <c r="F760" s="17" t="inlineStr">
        <is>
          <t>Walton Ventures LLC</t>
        </is>
      </c>
      <c r="G760" s="27" t="n">
        <v>45145</v>
      </c>
      <c r="H760" s="17" t="inlineStr">
        <is>
          <t>ACTIVE_WAITLIST</t>
        </is>
      </c>
      <c r="I760" s="17" t="inlineStr">
        <is>
          <t>BRANT MOON</t>
        </is>
      </c>
      <c r="J760" s="17" t="inlineStr">
        <is>
          <t>SPORTFISH</t>
        </is>
      </c>
      <c r="K760" s="17" t="n">
        <v>49.5</v>
      </c>
      <c r="L760" s="17" t="n">
        <v>16.4</v>
      </c>
      <c r="M760" s="17" t="inlineStr">
        <is>
          <t>ANY</t>
        </is>
      </c>
      <c r="N760" s="17" t="n">
        <v>36</v>
      </c>
      <c r="O760" s="17" t="inlineStr">
        <is>
          <t>(541) 555-2317</t>
        </is>
      </c>
      <c r="P760" s="17" t="inlineStr">
        <is>
          <t>joshua.walton@salishnet.net</t>
        </is>
      </c>
      <c r="Q760" s="17" t="inlineStr">
        <is>
          <t>Newport</t>
        </is>
      </c>
      <c r="R760" s="17" t="inlineStr">
        <is>
          <t>OR</t>
        </is>
      </c>
      <c r="S760" s="17" t="inlineStr">
        <is>
          <t>97365</t>
        </is>
      </c>
      <c r="T760" s="27" t="n">
        <v>45997</v>
      </c>
      <c r="U760" s="17" t="n">
        <v>2026</v>
      </c>
      <c r="V760" s="17" t="inlineStr"/>
    </row>
    <row r="761">
      <c r="A761" s="21" t="inlineStr">
        <is>
          <t>WL-01756</t>
        </is>
      </c>
      <c r="B761" s="21" t="n">
        <v>756</v>
      </c>
      <c r="C761" s="21" t="inlineStr">
        <is>
          <t>Mcdonald</t>
        </is>
      </c>
      <c r="D761" s="21" t="inlineStr">
        <is>
          <t>Alexander</t>
        </is>
      </c>
      <c r="E761" s="21" t="inlineStr">
        <is>
          <t>COMMERCIAL</t>
        </is>
      </c>
      <c r="F761" s="21" t="inlineStr">
        <is>
          <t>Mcdonald Marine LLC</t>
        </is>
      </c>
      <c r="G761" s="28" t="n">
        <v>45146</v>
      </c>
      <c r="H761" s="21" t="inlineStr">
        <is>
          <t>ACTIVE_WAITLIST</t>
        </is>
      </c>
      <c r="I761" s="21" t="inlineStr">
        <is>
          <t>OSPREY ROSE</t>
        </is>
      </c>
      <c r="J761" s="21" t="inlineStr">
        <is>
          <t>HOUSEBOAT</t>
        </is>
      </c>
      <c r="K761" s="21" t="n">
        <v>58.9</v>
      </c>
      <c r="L761" s="21" t="n">
        <v>21.1</v>
      </c>
      <c r="M761" s="21" t="inlineStr">
        <is>
          <t>ANY</t>
        </is>
      </c>
      <c r="N761" s="21" t="n">
        <v>28</v>
      </c>
      <c r="O761" s="21" t="inlineStr">
        <is>
          <t>(425) 555-6768</t>
        </is>
      </c>
      <c r="P761" s="21" t="inlineStr">
        <is>
          <t>alexander_mcdonald@pugetpost.com</t>
        </is>
      </c>
      <c r="Q761" s="21" t="inlineStr">
        <is>
          <t>Everett</t>
        </is>
      </c>
      <c r="R761" s="21" t="inlineStr">
        <is>
          <t>WA</t>
        </is>
      </c>
      <c r="S761" s="21" t="inlineStr">
        <is>
          <t>98201</t>
        </is>
      </c>
      <c r="T761" s="28" t="n">
        <v>46009</v>
      </c>
      <c r="U761" s="21" t="n">
        <v>2026</v>
      </c>
      <c r="V761" s="21" t="inlineStr"/>
    </row>
    <row r="762">
      <c r="A762" s="17" t="inlineStr">
        <is>
          <t>WL-01757</t>
        </is>
      </c>
      <c r="B762" s="17" t="n">
        <v>757</v>
      </c>
      <c r="C762" s="17" t="inlineStr">
        <is>
          <t>Woods</t>
        </is>
      </c>
      <c r="D762" s="17" t="inlineStr">
        <is>
          <t>Susan</t>
        </is>
      </c>
      <c r="E762" s="17" t="inlineStr">
        <is>
          <t>PARTNERSHIP</t>
        </is>
      </c>
      <c r="F762" s="17" t="inlineStr">
        <is>
          <t>Woods Marine LLC</t>
        </is>
      </c>
      <c r="G762" s="27" t="n">
        <v>45147</v>
      </c>
      <c r="H762" s="17" t="inlineStr">
        <is>
          <t>ACTIVE_WAITLIST</t>
        </is>
      </c>
      <c r="I762" s="17" t="inlineStr">
        <is>
          <t>ANCHOR MIST</t>
        </is>
      </c>
      <c r="J762" s="17" t="inlineStr">
        <is>
          <t>SAIL_MULTI</t>
        </is>
      </c>
      <c r="K762" s="17" t="n">
        <v>55.2</v>
      </c>
      <c r="L762" s="17" t="n">
        <v>19.4</v>
      </c>
      <c r="M762" s="17" t="inlineStr">
        <is>
          <t>COVERED_ONLY</t>
        </is>
      </c>
      <c r="N762" s="17" t="n">
        <v>50</v>
      </c>
      <c r="O762" s="17" t="inlineStr">
        <is>
          <t>(425) 555-1508</t>
        </is>
      </c>
      <c r="P762" s="17" t="inlineStr">
        <is>
          <t>susanwoods@harbormail.net</t>
        </is>
      </c>
      <c r="Q762" s="17" t="inlineStr">
        <is>
          <t>Everett</t>
        </is>
      </c>
      <c r="R762" s="17" t="inlineStr">
        <is>
          <t>WA</t>
        </is>
      </c>
      <c r="S762" s="17" t="inlineStr">
        <is>
          <t>98201</t>
        </is>
      </c>
      <c r="T762" s="27" t="n">
        <v>45996</v>
      </c>
      <c r="U762" s="17" t="n">
        <v>2026</v>
      </c>
      <c r="V762" s="17" t="inlineStr"/>
    </row>
    <row r="763">
      <c r="A763" s="21" t="inlineStr">
        <is>
          <t>WL-01758</t>
        </is>
      </c>
      <c r="B763" s="21" t="n">
        <v>758</v>
      </c>
      <c r="C763" s="21" t="inlineStr">
        <is>
          <t>Hernandez</t>
        </is>
      </c>
      <c r="D763" s="21" t="inlineStr">
        <is>
          <t>Billy</t>
        </is>
      </c>
      <c r="E763" s="21" t="inlineStr">
        <is>
          <t>JOINT</t>
        </is>
      </c>
      <c r="F763" s="21" t="inlineStr"/>
      <c r="G763" s="28" t="n">
        <v>45147</v>
      </c>
      <c r="H763" s="21" t="inlineStr">
        <is>
          <t>ACTIVE_WAITLIST</t>
        </is>
      </c>
      <c r="I763" s="21" t="inlineStr">
        <is>
          <t>TIDE RUNNER</t>
        </is>
      </c>
      <c r="J763" s="21" t="inlineStr">
        <is>
          <t>ELECTRIC</t>
        </is>
      </c>
      <c r="K763" s="21" t="n">
        <v>58.9</v>
      </c>
      <c r="L763" s="21" t="n">
        <v>17.3</v>
      </c>
      <c r="M763" s="21" t="inlineStr">
        <is>
          <t>Salmonberry</t>
        </is>
      </c>
      <c r="N763" s="21" t="n">
        <v>40</v>
      </c>
      <c r="O763" s="21" t="inlineStr">
        <is>
          <t>(360) 555-1880</t>
        </is>
      </c>
      <c r="P763" s="21" t="inlineStr">
        <is>
          <t>billyhernandez@salishnet.net</t>
        </is>
      </c>
      <c r="Q763" s="21" t="inlineStr">
        <is>
          <t>Aberdeen</t>
        </is>
      </c>
      <c r="R763" s="21" t="inlineStr">
        <is>
          <t>WA</t>
        </is>
      </c>
      <c r="S763" s="21" t="inlineStr">
        <is>
          <t>98520</t>
        </is>
      </c>
      <c r="T763" s="28" t="n">
        <v>45997</v>
      </c>
      <c r="U763" s="21" t="n">
        <v>2026</v>
      </c>
      <c r="V763" s="21" t="inlineStr"/>
    </row>
    <row r="764">
      <c r="A764" s="17" t="inlineStr">
        <is>
          <t>WL-01759</t>
        </is>
      </c>
      <c r="B764" s="17" t="n">
        <v>759</v>
      </c>
      <c r="C764" s="17" t="inlineStr">
        <is>
          <t>Schneider</t>
        </is>
      </c>
      <c r="D764" s="17" t="inlineStr">
        <is>
          <t>Michael</t>
        </is>
      </c>
      <c r="E764" s="17" t="inlineStr">
        <is>
          <t>INDIVIDUAL</t>
        </is>
      </c>
      <c r="F764" s="17" t="inlineStr"/>
      <c r="G764" s="27" t="n">
        <v>45149</v>
      </c>
      <c r="H764" s="17" t="inlineStr">
        <is>
          <t>ACTIVE_WAITLIST</t>
        </is>
      </c>
      <c r="I764" s="17" t="inlineStr">
        <is>
          <t>SALISH DANCER</t>
        </is>
      </c>
      <c r="J764" s="17" t="inlineStr">
        <is>
          <t>CRUISER</t>
        </is>
      </c>
      <c r="K764" s="17" t="n">
        <v>60.9</v>
      </c>
      <c r="L764" s="17" t="n">
        <v>21.7</v>
      </c>
      <c r="M764" s="17" t="inlineStr">
        <is>
          <t>COVERED_ONLY</t>
        </is>
      </c>
      <c r="N764" s="17" t="n">
        <v>32</v>
      </c>
      <c r="O764" s="17" t="inlineStr">
        <is>
          <t>(360) 555-8663</t>
        </is>
      </c>
      <c r="P764" s="17" t="inlineStr">
        <is>
          <t>michael_schneider@quillayute.org</t>
        </is>
      </c>
      <c r="Q764" s="17" t="inlineStr">
        <is>
          <t>Chaldale</t>
        </is>
      </c>
      <c r="R764" s="17" t="inlineStr">
        <is>
          <t>WA</t>
        </is>
      </c>
      <c r="S764" s="17" t="inlineStr">
        <is>
          <t>98554</t>
        </is>
      </c>
      <c r="T764" s="27" t="n">
        <v>46012</v>
      </c>
      <c r="U764" s="17" t="n">
        <v>2026</v>
      </c>
      <c r="V764" s="17" t="inlineStr"/>
    </row>
    <row r="765">
      <c r="A765" s="21" t="inlineStr">
        <is>
          <t>WL-01760</t>
        </is>
      </c>
      <c r="B765" s="21" t="n">
        <v>760</v>
      </c>
      <c r="C765" s="21" t="inlineStr">
        <is>
          <t>Becker</t>
        </is>
      </c>
      <c r="D765" s="21" t="inlineStr">
        <is>
          <t>Jose</t>
        </is>
      </c>
      <c r="E765" s="21" t="inlineStr">
        <is>
          <t>INDIVIDUAL</t>
        </is>
      </c>
      <c r="F765" s="21" t="inlineStr"/>
      <c r="G765" s="28" t="n">
        <v>45149</v>
      </c>
      <c r="H765" s="21" t="inlineStr">
        <is>
          <t>ACTIVE_WAITLIST</t>
        </is>
      </c>
      <c r="I765" s="21" t="inlineStr">
        <is>
          <t>SPINDRIFT WAKE</t>
        </is>
      </c>
      <c r="J765" s="21" t="inlineStr">
        <is>
          <t>POWER_INBOARD</t>
        </is>
      </c>
      <c r="K765" s="21" t="n">
        <v>46.6</v>
      </c>
      <c r="L765" s="21" t="n">
        <v>13.1</v>
      </c>
      <c r="M765" s="21" t="inlineStr">
        <is>
          <t>Ledgport</t>
        </is>
      </c>
      <c r="N765" s="21" t="n">
        <v>45</v>
      </c>
      <c r="O765" s="21" t="inlineStr">
        <is>
          <t>(503) 555-4478</t>
        </is>
      </c>
      <c r="P765" s="21" t="inlineStr">
        <is>
          <t>jose.becker@quillayute.org</t>
        </is>
      </c>
      <c r="Q765" s="21" t="inlineStr">
        <is>
          <t>Portland</t>
        </is>
      </c>
      <c r="R765" s="21" t="inlineStr">
        <is>
          <t>OR</t>
        </is>
      </c>
      <c r="S765" s="21" t="inlineStr">
        <is>
          <t>97201</t>
        </is>
      </c>
      <c r="T765" s="28" t="n">
        <v>46015</v>
      </c>
      <c r="U765" s="21" t="n">
        <v>2026</v>
      </c>
      <c r="V765" s="21" t="inlineStr"/>
    </row>
    <row r="766">
      <c r="A766" s="17" t="inlineStr">
        <is>
          <t>WL-01761</t>
        </is>
      </c>
      <c r="B766" s="17" t="n">
        <v>761</v>
      </c>
      <c r="C766" s="17" t="inlineStr">
        <is>
          <t>Morrow</t>
        </is>
      </c>
      <c r="D766" s="17" t="inlineStr">
        <is>
          <t>Ariel</t>
        </is>
      </c>
      <c r="E766" s="17" t="inlineStr">
        <is>
          <t>INDIVIDUAL</t>
        </is>
      </c>
      <c r="F766" s="17" t="inlineStr"/>
      <c r="G766" s="27" t="n">
        <v>45150</v>
      </c>
      <c r="H766" s="17" t="inlineStr">
        <is>
          <t>ACTIVE_WAITLIST</t>
        </is>
      </c>
      <c r="I766" s="17" t="inlineStr">
        <is>
          <t>ANCHOR LIGHT</t>
        </is>
      </c>
      <c r="J766" s="17" t="inlineStr">
        <is>
          <t>POWER_INBOARD</t>
        </is>
      </c>
      <c r="K766" s="17" t="n">
        <v>45.2</v>
      </c>
      <c r="L766" s="17" t="n">
        <v>15.9</v>
      </c>
      <c r="M766" s="17" t="inlineStr">
        <is>
          <t>COVERED_ONLY</t>
        </is>
      </c>
      <c r="N766" s="17" t="n">
        <v>24</v>
      </c>
      <c r="O766" s="17" t="inlineStr">
        <is>
          <t>(360) 555-9785</t>
        </is>
      </c>
      <c r="P766" s="17" t="inlineStr">
        <is>
          <t>ariel_morrow@gmail.example.com</t>
        </is>
      </c>
      <c r="Q766" s="17" t="inlineStr">
        <is>
          <t>Chaldale</t>
        </is>
      </c>
      <c r="R766" s="17" t="inlineStr">
        <is>
          <t>WA</t>
        </is>
      </c>
      <c r="S766" s="17" t="inlineStr">
        <is>
          <t>98554</t>
        </is>
      </c>
      <c r="T766" s="27" t="n">
        <v>45995</v>
      </c>
      <c r="U766" s="17" t="n">
        <v>2026</v>
      </c>
      <c r="V766" s="17" t="inlineStr"/>
    </row>
    <row r="767">
      <c r="A767" s="21" t="inlineStr">
        <is>
          <t>WL-01762</t>
        </is>
      </c>
      <c r="B767" s="21" t="n">
        <v>762</v>
      </c>
      <c r="C767" s="21" t="inlineStr">
        <is>
          <t>Powell</t>
        </is>
      </c>
      <c r="D767" s="21" t="inlineStr">
        <is>
          <t>John</t>
        </is>
      </c>
      <c r="E767" s="21" t="inlineStr">
        <is>
          <t>INDIVIDUAL</t>
        </is>
      </c>
      <c r="F767" s="21" t="inlineStr"/>
      <c r="G767" s="28" t="n">
        <v>45151</v>
      </c>
      <c r="H767" s="21" t="inlineStr">
        <is>
          <t>ACTIVE_WAITLIST</t>
        </is>
      </c>
      <c r="I767" s="21" t="inlineStr">
        <is>
          <t>DRIFT WAKE</t>
        </is>
      </c>
      <c r="J767" s="21" t="inlineStr">
        <is>
          <t>COMMERCIAL_FISH</t>
        </is>
      </c>
      <c r="K767" s="21" t="n">
        <v>28.6</v>
      </c>
      <c r="L767" s="21" t="n">
        <v>9.699999999999999</v>
      </c>
      <c r="M767" s="21" t="inlineStr">
        <is>
          <t>ANY</t>
        </is>
      </c>
      <c r="N767" s="21" t="n">
        <v>40</v>
      </c>
      <c r="O767" s="21" t="inlineStr">
        <is>
          <t>(541) 555-4936</t>
        </is>
      </c>
      <c r="P767" s="21" t="inlineStr">
        <is>
          <t>john_powell@outlook.example.com</t>
        </is>
      </c>
      <c r="Q767" s="21" t="inlineStr">
        <is>
          <t>Coos Bay</t>
        </is>
      </c>
      <c r="R767" s="21" t="inlineStr">
        <is>
          <t>OR</t>
        </is>
      </c>
      <c r="S767" s="21" t="inlineStr">
        <is>
          <t>97420</t>
        </is>
      </c>
      <c r="T767" s="28" t="n">
        <v>46011</v>
      </c>
      <c r="U767" s="21" t="n">
        <v>2026</v>
      </c>
      <c r="V767" s="21" t="inlineStr"/>
    </row>
    <row r="768">
      <c r="A768" s="17" t="inlineStr">
        <is>
          <t>WL-01763</t>
        </is>
      </c>
      <c r="B768" s="17" t="n">
        <v>763</v>
      </c>
      <c r="C768" s="17" t="inlineStr">
        <is>
          <t>Miller</t>
        </is>
      </c>
      <c r="D768" s="17" t="inlineStr">
        <is>
          <t>Christopher</t>
        </is>
      </c>
      <c r="E768" s="17" t="inlineStr">
        <is>
          <t>INDIVIDUAL</t>
        </is>
      </c>
      <c r="F768" s="17" t="inlineStr"/>
      <c r="G768" s="27" t="n">
        <v>45151</v>
      </c>
      <c r="H768" s="17" t="inlineStr">
        <is>
          <t>ACTIVE_WAITLIST</t>
        </is>
      </c>
      <c r="I768" s="17" t="inlineStr">
        <is>
          <t>CORMORANT RUNNER</t>
        </is>
      </c>
      <c r="J768" s="17" t="inlineStr">
        <is>
          <t>SAIL_MONO</t>
        </is>
      </c>
      <c r="K768" s="17" t="n">
        <v>40.7</v>
      </c>
      <c r="L768" s="17" t="n">
        <v>12.8</v>
      </c>
      <c r="M768" s="17" t="inlineStr">
        <is>
          <t>OPEN_ONLY</t>
        </is>
      </c>
      <c r="N768" s="17" t="n">
        <v>40</v>
      </c>
      <c r="O768" s="17" t="inlineStr">
        <is>
          <t>(360) 555-8501</t>
        </is>
      </c>
      <c r="P768" s="17" t="inlineStr">
        <is>
          <t>christopher.miller@harbormail.net</t>
        </is>
      </c>
      <c r="Q768" s="17" t="inlineStr">
        <is>
          <t>Bremerton</t>
        </is>
      </c>
      <c r="R768" s="17" t="inlineStr">
        <is>
          <t>WA</t>
        </is>
      </c>
      <c r="S768" s="17" t="inlineStr">
        <is>
          <t>98337</t>
        </is>
      </c>
      <c r="T768" s="27" t="n">
        <v>46000</v>
      </c>
      <c r="U768" s="17" t="n">
        <v>2026</v>
      </c>
      <c r="V768" s="17" t="inlineStr"/>
    </row>
    <row r="769">
      <c r="A769" s="21" t="inlineStr">
        <is>
          <t>WL-01764</t>
        </is>
      </c>
      <c r="B769" s="21" t="n">
        <v>764</v>
      </c>
      <c r="C769" s="21" t="inlineStr">
        <is>
          <t>Arnold</t>
        </is>
      </c>
      <c r="D769" s="21" t="inlineStr">
        <is>
          <t>Michael</t>
        </is>
      </c>
      <c r="E769" s="21" t="inlineStr">
        <is>
          <t>COMMERCIAL</t>
        </is>
      </c>
      <c r="F769" s="21" t="inlineStr">
        <is>
          <t>Arnold Marine LLC</t>
        </is>
      </c>
      <c r="G769" s="28" t="n">
        <v>45151</v>
      </c>
      <c r="H769" s="21" t="inlineStr">
        <is>
          <t>ACTIVE_WAITLIST</t>
        </is>
      </c>
      <c r="I769" s="21" t="inlineStr">
        <is>
          <t>ANCHOR ROSE</t>
        </is>
      </c>
      <c r="J769" s="21" t="inlineStr">
        <is>
          <t>POWER_OUTBOARD</t>
        </is>
      </c>
      <c r="K769" s="21" t="n">
        <v>25</v>
      </c>
      <c r="L769" s="21" t="n">
        <v>8.1</v>
      </c>
      <c r="M769" s="21" t="inlineStr">
        <is>
          <t>ANY</t>
        </is>
      </c>
      <c r="N769" s="21" t="n">
        <v>50</v>
      </c>
      <c r="O769" s="21" t="inlineStr">
        <is>
          <t>(541) 555-4343</t>
        </is>
      </c>
      <c r="P769" s="21" t="inlineStr"/>
      <c r="Q769" s="21" t="inlineStr">
        <is>
          <t>Newport</t>
        </is>
      </c>
      <c r="R769" s="21" t="inlineStr">
        <is>
          <t>OR</t>
        </is>
      </c>
      <c r="S769" s="21" t="inlineStr">
        <is>
          <t>97365</t>
        </is>
      </c>
      <c r="T769" s="28" t="n">
        <v>45997</v>
      </c>
      <c r="U769" s="21" t="n">
        <v>2026</v>
      </c>
      <c r="V769" s="21" t="inlineStr">
        <is>
          <t xml:space="preserve"> </t>
        </is>
      </c>
    </row>
    <row r="770">
      <c r="A770" s="17" t="inlineStr">
        <is>
          <t>WL-01765</t>
        </is>
      </c>
      <c r="B770" s="17" t="n">
        <v>765</v>
      </c>
      <c r="C770" s="17" t="inlineStr">
        <is>
          <t>Edwards</t>
        </is>
      </c>
      <c r="D770" s="17" t="inlineStr">
        <is>
          <t>Donald</t>
        </is>
      </c>
      <c r="E770" s="17" t="inlineStr">
        <is>
          <t>INDIVIDUAL</t>
        </is>
      </c>
      <c r="F770" s="17" t="inlineStr"/>
      <c r="G770" s="27" t="n">
        <v>45153</v>
      </c>
      <c r="H770" s="17" t="inlineStr">
        <is>
          <t>ACTIVE_WAITLIST</t>
        </is>
      </c>
      <c r="I770" s="17" t="inlineStr">
        <is>
          <t>HALIBUT ANN</t>
        </is>
      </c>
      <c r="J770" s="17" t="inlineStr">
        <is>
          <t>CRUISER</t>
        </is>
      </c>
      <c r="K770" s="17" t="n">
        <v>53.2</v>
      </c>
      <c r="L770" s="17" t="n">
        <v>17.8</v>
      </c>
      <c r="M770" s="17" t="inlineStr">
        <is>
          <t>Vessbank</t>
        </is>
      </c>
      <c r="N770" s="17" t="n">
        <v>45</v>
      </c>
      <c r="O770" s="17" t="inlineStr">
        <is>
          <t>(360) 555-1220</t>
        </is>
      </c>
      <c r="P770" s="17" t="inlineStr">
        <is>
          <t>donald_edwards@salishnet.net</t>
        </is>
      </c>
      <c r="Q770" s="17" t="inlineStr">
        <is>
          <t>Bellingham</t>
        </is>
      </c>
      <c r="R770" s="17" t="inlineStr">
        <is>
          <t>WA</t>
        </is>
      </c>
      <c r="S770" s="17" t="inlineStr">
        <is>
          <t>98225</t>
        </is>
      </c>
      <c r="T770" s="27" t="n">
        <v>46019</v>
      </c>
      <c r="U770" s="17" t="n">
        <v>2026</v>
      </c>
      <c r="V770" s="17" t="inlineStr"/>
    </row>
    <row r="771">
      <c r="A771" s="21" t="inlineStr">
        <is>
          <t>WL-01766</t>
        </is>
      </c>
      <c r="B771" s="21" t="n">
        <v>766</v>
      </c>
      <c r="C771" s="21" t="inlineStr">
        <is>
          <t>Wallace</t>
        </is>
      </c>
      <c r="D771" s="21" t="inlineStr">
        <is>
          <t>James</t>
        </is>
      </c>
      <c r="E771" s="21" t="inlineStr">
        <is>
          <t>CORPORATION</t>
        </is>
      </c>
      <c r="F771" s="21" t="inlineStr">
        <is>
          <t>Wallace Charters Inc</t>
        </is>
      </c>
      <c r="G771" s="28" t="n">
        <v>45153</v>
      </c>
      <c r="H771" s="21" t="inlineStr">
        <is>
          <t>EXPIRED</t>
        </is>
      </c>
      <c r="I771" s="21" t="inlineStr">
        <is>
          <t>SALISH VEER</t>
        </is>
      </c>
      <c r="J771" s="21" t="inlineStr">
        <is>
          <t>SAIL_MONO</t>
        </is>
      </c>
      <c r="K771" s="21" t="n">
        <v>56.1</v>
      </c>
      <c r="L771" s="21" t="n">
        <v>16.1</v>
      </c>
      <c r="M771" s="21" t="inlineStr">
        <is>
          <t>COVERED_ONLY</t>
        </is>
      </c>
      <c r="N771" s="21" t="n">
        <v>50</v>
      </c>
      <c r="O771" s="21" t="inlineStr">
        <is>
          <t>(253) 555-1912</t>
        </is>
      </c>
      <c r="P771" s="21" t="inlineStr">
        <is>
          <t>james.wallace@gmail.example.com</t>
        </is>
      </c>
      <c r="Q771" s="21" t="inlineStr">
        <is>
          <t>Tacoma</t>
        </is>
      </c>
      <c r="R771" s="21" t="inlineStr">
        <is>
          <t>WA</t>
        </is>
      </c>
      <c r="S771" s="21" t="inlineStr">
        <is>
          <t>98402</t>
        </is>
      </c>
      <c r="T771" s="21" t="inlineStr"/>
      <c r="U771" s="21" t="n">
        <v>2022</v>
      </c>
      <c r="V771" s="21" t="inlineStr"/>
    </row>
    <row r="772">
      <c r="A772" s="17" t="inlineStr">
        <is>
          <t>WL-01767</t>
        </is>
      </c>
      <c r="B772" s="17" t="n">
        <v>767</v>
      </c>
      <c r="C772" s="17" t="inlineStr">
        <is>
          <t>Watson</t>
        </is>
      </c>
      <c r="D772" s="17" t="inlineStr">
        <is>
          <t>Christine</t>
        </is>
      </c>
      <c r="E772" s="17" t="inlineStr">
        <is>
          <t>INDIVIDUAL</t>
        </is>
      </c>
      <c r="F772" s="17" t="inlineStr"/>
      <c r="G772" s="27" t="n">
        <v>45154</v>
      </c>
      <c r="H772" s="17" t="inlineStr">
        <is>
          <t>ACTIVE_WAITLIST</t>
        </is>
      </c>
      <c r="I772" s="17" t="inlineStr">
        <is>
          <t>OTTER RUNNER</t>
        </is>
      </c>
      <c r="J772" s="17" t="inlineStr">
        <is>
          <t>SPORTFISH</t>
        </is>
      </c>
      <c r="K772" s="17" t="n">
        <v>33.3</v>
      </c>
      <c r="L772" s="17" t="n">
        <v>10.8</v>
      </c>
      <c r="M772" s="17" t="inlineStr">
        <is>
          <t>ANY</t>
        </is>
      </c>
      <c r="N772" s="17" t="n">
        <v>24</v>
      </c>
      <c r="O772" s="17" t="inlineStr">
        <is>
          <t>(360) 555-9774</t>
        </is>
      </c>
      <c r="P772" s="17" t="inlineStr">
        <is>
          <t>christine.watson@gmail.example.com</t>
        </is>
      </c>
      <c r="Q772" s="17" t="inlineStr">
        <is>
          <t>Longview</t>
        </is>
      </c>
      <c r="R772" s="17" t="inlineStr">
        <is>
          <t>WA</t>
        </is>
      </c>
      <c r="S772" s="17" t="inlineStr">
        <is>
          <t>98632</t>
        </is>
      </c>
      <c r="T772" s="27" t="n">
        <v>46012</v>
      </c>
      <c r="U772" s="17" t="n">
        <v>2026</v>
      </c>
      <c r="V772" s="17" t="inlineStr"/>
    </row>
    <row r="773">
      <c r="A773" s="21" t="inlineStr">
        <is>
          <t>WL-01768</t>
        </is>
      </c>
      <c r="B773" s="21" t="n">
        <v>768</v>
      </c>
      <c r="C773" s="21" t="inlineStr">
        <is>
          <t>Dodson</t>
        </is>
      </c>
      <c r="D773" s="21" t="inlineStr">
        <is>
          <t>Amanda</t>
        </is>
      </c>
      <c r="E773" s="21" t="inlineStr">
        <is>
          <t>INDIVIDUAL</t>
        </is>
      </c>
      <c r="F773" s="21" t="inlineStr"/>
      <c r="G773" s="28" t="n">
        <v>45154</v>
      </c>
      <c r="H773" s="21" t="inlineStr">
        <is>
          <t>ACTIVE_WAITLIST</t>
        </is>
      </c>
      <c r="I773" s="21" t="inlineStr">
        <is>
          <t>POINT VEER</t>
        </is>
      </c>
      <c r="J773" s="21" t="inlineStr">
        <is>
          <t>SAIL_MULTI</t>
        </is>
      </c>
      <c r="K773" s="21" t="n">
        <v>46.5</v>
      </c>
      <c r="L773" s="21" t="n">
        <v>16.7</v>
      </c>
      <c r="M773" s="21" t="inlineStr">
        <is>
          <t>Ledgport</t>
        </is>
      </c>
      <c r="N773" s="21" t="n">
        <v>32</v>
      </c>
      <c r="O773" s="21" t="inlineStr">
        <is>
          <t>(360) 555-8090</t>
        </is>
      </c>
      <c r="P773" s="21" t="inlineStr">
        <is>
          <t>amanda.dodson@harbormail.net</t>
        </is>
      </c>
      <c r="Q773" s="21" t="inlineStr">
        <is>
          <t>Chaldale</t>
        </is>
      </c>
      <c r="R773" s="21" t="inlineStr">
        <is>
          <t>WA</t>
        </is>
      </c>
      <c r="S773" s="21" t="inlineStr">
        <is>
          <t>98554</t>
        </is>
      </c>
      <c r="T773" s="28" t="n">
        <v>45999</v>
      </c>
      <c r="U773" s="21" t="n">
        <v>2026</v>
      </c>
      <c r="V773" s="21" t="inlineStr"/>
    </row>
    <row r="774">
      <c r="A774" s="17" t="inlineStr">
        <is>
          <t>WL-01769</t>
        </is>
      </c>
      <c r="B774" s="17" t="n">
        <v>769</v>
      </c>
      <c r="C774" s="17" t="inlineStr">
        <is>
          <t>Cruz</t>
        </is>
      </c>
      <c r="D774" s="17" t="inlineStr">
        <is>
          <t>Brenda</t>
        </is>
      </c>
      <c r="E774" s="17" t="inlineStr">
        <is>
          <t>PARTNERSHIP</t>
        </is>
      </c>
      <c r="F774" s="17" t="inlineStr">
        <is>
          <t>Cruz Marine LLC</t>
        </is>
      </c>
      <c r="G774" s="27" t="n">
        <v>45154</v>
      </c>
      <c r="H774" s="17" t="inlineStr">
        <is>
          <t>ACTIVE_WAITLIST</t>
        </is>
      </c>
      <c r="I774" s="17" t="inlineStr">
        <is>
          <t>POINT DANCER</t>
        </is>
      </c>
      <c r="J774" s="17" t="inlineStr">
        <is>
          <t>POWER_OUTBOARD</t>
        </is>
      </c>
      <c r="K774" s="17" t="n">
        <v>59.1</v>
      </c>
      <c r="L774" s="17" t="n">
        <v>17.8</v>
      </c>
      <c r="M774" s="17" t="inlineStr">
        <is>
          <t>Ledgport</t>
        </is>
      </c>
      <c r="N774" s="17" t="n">
        <v>24</v>
      </c>
      <c r="O774" s="17" t="inlineStr">
        <is>
          <t>(360) 555-5127</t>
        </is>
      </c>
      <c r="P774" s="17" t="inlineStr">
        <is>
          <t>brenda_cruz@quillayute.org</t>
        </is>
      </c>
      <c r="Q774" s="17" t="inlineStr">
        <is>
          <t>Longview</t>
        </is>
      </c>
      <c r="R774" s="17" t="inlineStr">
        <is>
          <t>WA</t>
        </is>
      </c>
      <c r="S774" s="17" t="inlineStr">
        <is>
          <t>98632</t>
        </is>
      </c>
      <c r="T774" s="27" t="n">
        <v>46019</v>
      </c>
      <c r="U774" s="17" t="n">
        <v>2026</v>
      </c>
      <c r="V774" s="17" t="inlineStr"/>
    </row>
    <row r="775">
      <c r="A775" s="21" t="inlineStr">
        <is>
          <t>WL-01770</t>
        </is>
      </c>
      <c r="B775" s="21" t="n">
        <v>770</v>
      </c>
      <c r="C775" s="21" t="inlineStr">
        <is>
          <t>Cummings</t>
        </is>
      </c>
      <c r="D775" s="21" t="inlineStr">
        <is>
          <t>Billy</t>
        </is>
      </c>
      <c r="E775" s="21" t="inlineStr">
        <is>
          <t>JOINT</t>
        </is>
      </c>
      <c r="F775" s="21" t="inlineStr"/>
      <c r="G775" s="28" t="n">
        <v>45154</v>
      </c>
      <c r="H775" s="21" t="inlineStr">
        <is>
          <t>ACTIVE_WAITLIST</t>
        </is>
      </c>
      <c r="I775" s="21" t="inlineStr">
        <is>
          <t>PINTAIL VEER</t>
        </is>
      </c>
      <c r="J775" s="21" t="inlineStr">
        <is>
          <t>POWER_INBOARD</t>
        </is>
      </c>
      <c r="K775" s="21" t="n">
        <v>31.4</v>
      </c>
      <c r="L775" s="21" t="n">
        <v>8.9</v>
      </c>
      <c r="M775" s="21" t="inlineStr">
        <is>
          <t>Gullwing</t>
        </is>
      </c>
      <c r="N775" s="21" t="n">
        <v>32</v>
      </c>
      <c r="O775" s="21" t="inlineStr">
        <is>
          <t>(425) 555-5218</t>
        </is>
      </c>
      <c r="P775" s="21" t="inlineStr">
        <is>
          <t>billy.cummings@outlook.example.com</t>
        </is>
      </c>
      <c r="Q775" s="21" t="inlineStr">
        <is>
          <t>Everett</t>
        </is>
      </c>
      <c r="R775" s="21" t="inlineStr">
        <is>
          <t>WA</t>
        </is>
      </c>
      <c r="S775" s="21" t="inlineStr">
        <is>
          <t>98201</t>
        </is>
      </c>
      <c r="T775" s="28" t="n">
        <v>46003</v>
      </c>
      <c r="U775" s="21" t="n">
        <v>2026</v>
      </c>
      <c r="V775" s="21" t="inlineStr"/>
    </row>
    <row r="776">
      <c r="A776" s="17" t="inlineStr">
        <is>
          <t>WL-01771</t>
        </is>
      </c>
      <c r="B776" s="17" t="n">
        <v>771</v>
      </c>
      <c r="C776" s="17" t="inlineStr">
        <is>
          <t>Anderson</t>
        </is>
      </c>
      <c r="D776" s="17" t="inlineStr">
        <is>
          <t>Kimberly</t>
        </is>
      </c>
      <c r="E776" s="17" t="inlineStr">
        <is>
          <t>JOINT</t>
        </is>
      </c>
      <c r="F776" s="17" t="inlineStr"/>
      <c r="G776" s="27" t="n">
        <v>45155</v>
      </c>
      <c r="H776" s="17" t="inlineStr">
        <is>
          <t>ACTIVE_WAITLIST</t>
        </is>
      </c>
      <c r="I776" s="17" t="inlineStr">
        <is>
          <t>SCOTER DANCER</t>
        </is>
      </c>
      <c r="J776" s="17" t="inlineStr">
        <is>
          <t>SAIL_MULTI</t>
        </is>
      </c>
      <c r="K776" s="17" t="n">
        <v>52.3</v>
      </c>
      <c r="L776" s="17" t="n">
        <v>15.2</v>
      </c>
      <c r="M776" s="17" t="inlineStr">
        <is>
          <t>Ledgport</t>
        </is>
      </c>
      <c r="N776" s="17" t="n">
        <v>36</v>
      </c>
      <c r="O776" s="17" t="inlineStr">
        <is>
          <t>(360) 555-0998</t>
        </is>
      </c>
      <c r="P776" s="17" t="inlineStr">
        <is>
          <t>kimberlyanderson@harbormail.net</t>
        </is>
      </c>
      <c r="Q776" s="17" t="inlineStr">
        <is>
          <t>Bremerton</t>
        </is>
      </c>
      <c r="R776" s="17" t="inlineStr">
        <is>
          <t>WA</t>
        </is>
      </c>
      <c r="S776" s="17" t="inlineStr">
        <is>
          <t>98337</t>
        </is>
      </c>
      <c r="T776" s="27" t="n">
        <v>46017</v>
      </c>
      <c r="U776" s="17" t="n">
        <v>2026</v>
      </c>
      <c r="V776" s="17" t="inlineStr"/>
    </row>
    <row r="777">
      <c r="A777" s="21" t="inlineStr">
        <is>
          <t>WL-01772</t>
        </is>
      </c>
      <c r="B777" s="21" t="n">
        <v>772</v>
      </c>
      <c r="C777" s="21" t="inlineStr">
        <is>
          <t>Perez</t>
        </is>
      </c>
      <c r="D777" s="21" t="inlineStr">
        <is>
          <t>Lisa</t>
        </is>
      </c>
      <c r="E777" s="21" t="inlineStr">
        <is>
          <t>INDIVIDUAL</t>
        </is>
      </c>
      <c r="F777" s="21" t="inlineStr"/>
      <c r="G777" s="28" t="n">
        <v>45155</v>
      </c>
      <c r="H777" s="21" t="inlineStr">
        <is>
          <t>ACTIVE_WAITLIST</t>
        </is>
      </c>
      <c r="I777" s="21" t="inlineStr">
        <is>
          <t>SCOTER SHORE</t>
        </is>
      </c>
      <c r="J777" s="21" t="inlineStr">
        <is>
          <t>POWER_INBOARD</t>
        </is>
      </c>
      <c r="K777" s="21" t="n">
        <v>36.3</v>
      </c>
      <c r="L777" s="21" t="n">
        <v>12</v>
      </c>
      <c r="M777" s="21" t="inlineStr">
        <is>
          <t>OPEN_ONLY</t>
        </is>
      </c>
      <c r="N777" s="21" t="n">
        <v>32</v>
      </c>
      <c r="O777" s="21" t="inlineStr">
        <is>
          <t>(360) 555-3725</t>
        </is>
      </c>
      <c r="P777" s="21" t="inlineStr">
        <is>
          <t>lisa_perez@quillayute.org</t>
        </is>
      </c>
      <c r="Q777" s="21" t="inlineStr">
        <is>
          <t>Bremerton</t>
        </is>
      </c>
      <c r="R777" s="21" t="inlineStr">
        <is>
          <t>WA</t>
        </is>
      </c>
      <c r="S777" s="21" t="inlineStr">
        <is>
          <t>98337</t>
        </is>
      </c>
      <c r="T777" s="28" t="n">
        <v>46000</v>
      </c>
      <c r="U777" s="21" t="n">
        <v>2026</v>
      </c>
      <c r="V777" s="21" t="inlineStr"/>
    </row>
    <row r="778">
      <c r="A778" s="17" t="inlineStr">
        <is>
          <t>WL-01773</t>
        </is>
      </c>
      <c r="B778" s="17" t="n">
        <v>773</v>
      </c>
      <c r="C778" s="17" t="inlineStr">
        <is>
          <t>Bartlett</t>
        </is>
      </c>
      <c r="D778" s="17" t="inlineStr">
        <is>
          <t>Kara</t>
        </is>
      </c>
      <c r="E778" s="17" t="inlineStr">
        <is>
          <t>INDIVIDUAL</t>
        </is>
      </c>
      <c r="F778" s="17" t="inlineStr"/>
      <c r="G778" s="27" t="n">
        <v>45155</v>
      </c>
      <c r="H778" s="17" t="inlineStr">
        <is>
          <t>ACTIVE_WAITLIST</t>
        </is>
      </c>
      <c r="I778" s="17" t="inlineStr">
        <is>
          <t>SCOTER SONG</t>
        </is>
      </c>
      <c r="J778" s="17" t="inlineStr">
        <is>
          <t>SAIL_MONO</t>
        </is>
      </c>
      <c r="K778" s="17" t="n">
        <v>40.5</v>
      </c>
      <c r="L778" s="17" t="n">
        <v>14.4</v>
      </c>
      <c r="M778" s="17" t="inlineStr">
        <is>
          <t>COVERED_ONLY</t>
        </is>
      </c>
      <c r="N778" s="17" t="n">
        <v>24</v>
      </c>
      <c r="O778" s="17" t="inlineStr">
        <is>
          <t>(360) 555-5137</t>
        </is>
      </c>
      <c r="P778" s="17" t="inlineStr">
        <is>
          <t>karabartlett@pugetpost.com</t>
        </is>
      </c>
      <c r="Q778" s="17" t="inlineStr">
        <is>
          <t>Bremerton</t>
        </is>
      </c>
      <c r="R778" s="17" t="inlineStr">
        <is>
          <t>WA</t>
        </is>
      </c>
      <c r="S778" s="17" t="inlineStr">
        <is>
          <t>98337</t>
        </is>
      </c>
      <c r="T778" s="27" t="n">
        <v>46006</v>
      </c>
      <c r="U778" s="17" t="n">
        <v>2026</v>
      </c>
      <c r="V778" s="17" t="inlineStr"/>
    </row>
    <row r="779">
      <c r="A779" s="21" t="inlineStr">
        <is>
          <t>WL-01774</t>
        </is>
      </c>
      <c r="B779" s="21" t="n">
        <v>774</v>
      </c>
      <c r="C779" s="21" t="inlineStr">
        <is>
          <t>Castaneda</t>
        </is>
      </c>
      <c r="D779" s="21" t="inlineStr">
        <is>
          <t>Stanley</t>
        </is>
      </c>
      <c r="E779" s="21" t="inlineStr">
        <is>
          <t>INDIVIDUAL</t>
        </is>
      </c>
      <c r="F779" s="21" t="inlineStr"/>
      <c r="G779" s="28" t="n">
        <v>45157</v>
      </c>
      <c r="H779" s="21" t="inlineStr">
        <is>
          <t>ACTIVE_WAITLIST</t>
        </is>
      </c>
      <c r="I779" s="21" t="inlineStr">
        <is>
          <t>SALISH LINE</t>
        </is>
      </c>
      <c r="J779" s="21" t="inlineStr">
        <is>
          <t>SAIL_MONO</t>
        </is>
      </c>
      <c r="K779" s="21" t="n">
        <v>47</v>
      </c>
      <c r="L779" s="21" t="n">
        <v>14.6</v>
      </c>
      <c r="M779" s="21" t="inlineStr">
        <is>
          <t>OPEN_ONLY</t>
        </is>
      </c>
      <c r="N779" s="21" t="n">
        <v>45</v>
      </c>
      <c r="O779" s="21" t="inlineStr">
        <is>
          <t>(360) 555-4406</t>
        </is>
      </c>
      <c r="P779" s="21" t="inlineStr">
        <is>
          <t>stanley.castaneda@pugetpost.com</t>
        </is>
      </c>
      <c r="Q779" s="21" t="inlineStr">
        <is>
          <t>Chaldale</t>
        </is>
      </c>
      <c r="R779" s="21" t="inlineStr">
        <is>
          <t>WA</t>
        </is>
      </c>
      <c r="S779" s="21" t="inlineStr">
        <is>
          <t>98554</t>
        </is>
      </c>
      <c r="T779" s="28" t="n">
        <v>46011</v>
      </c>
      <c r="U779" s="21" t="n">
        <v>2026</v>
      </c>
      <c r="V779" s="21" t="inlineStr"/>
    </row>
    <row r="780">
      <c r="A780" s="17" t="inlineStr">
        <is>
          <t>WL-01775</t>
        </is>
      </c>
      <c r="B780" s="17" t="n">
        <v>775</v>
      </c>
      <c r="C780" s="17" t="inlineStr">
        <is>
          <t>Miller</t>
        </is>
      </c>
      <c r="D780" s="17" t="inlineStr">
        <is>
          <t>Tyler</t>
        </is>
      </c>
      <c r="E780" s="17" t="inlineStr">
        <is>
          <t>PARTNERSHIP</t>
        </is>
      </c>
      <c r="F780" s="17" t="inlineStr">
        <is>
          <t>Miller Charters Inc</t>
        </is>
      </c>
      <c r="G780" s="27" t="n">
        <v>45158</v>
      </c>
      <c r="H780" s="17" t="inlineStr">
        <is>
          <t>ACTIVE_WAITLIST</t>
        </is>
      </c>
      <c r="I780" s="17" t="inlineStr">
        <is>
          <t>HALIBUT MOON</t>
        </is>
      </c>
      <c r="J780" s="17" t="inlineStr">
        <is>
          <t>SPORTFISH</t>
        </is>
      </c>
      <c r="K780" s="17" t="n">
        <v>32.7</v>
      </c>
      <c r="L780" s="17" t="n">
        <v>9.4</v>
      </c>
      <c r="M780" s="17" t="inlineStr">
        <is>
          <t>COVERED_ONLY</t>
        </is>
      </c>
      <c r="N780" s="17" t="n">
        <v>45</v>
      </c>
      <c r="O780" s="17" t="inlineStr">
        <is>
          <t>(360) 555-4850</t>
        </is>
      </c>
      <c r="P780" s="17" t="inlineStr">
        <is>
          <t>tylermiller@salishnet.net</t>
        </is>
      </c>
      <c r="Q780" s="17" t="inlineStr">
        <is>
          <t>Aberdeen</t>
        </is>
      </c>
      <c r="R780" s="17" t="inlineStr">
        <is>
          <t>WA</t>
        </is>
      </c>
      <c r="S780" s="17" t="inlineStr">
        <is>
          <t>98520</t>
        </is>
      </c>
      <c r="T780" s="27" t="n">
        <v>45994</v>
      </c>
      <c r="U780" s="17" t="n">
        <v>2026</v>
      </c>
      <c r="V780" s="17" t="inlineStr"/>
    </row>
    <row r="781">
      <c r="A781" s="21" t="inlineStr">
        <is>
          <t>WL-01776</t>
        </is>
      </c>
      <c r="B781" s="21" t="n">
        <v>776</v>
      </c>
      <c r="C781" s="21" t="inlineStr">
        <is>
          <t>Pena</t>
        </is>
      </c>
      <c r="D781" s="21" t="inlineStr">
        <is>
          <t>Theresa</t>
        </is>
      </c>
      <c r="E781" s="21" t="inlineStr">
        <is>
          <t>LLC</t>
        </is>
      </c>
      <c r="F781" s="21" t="inlineStr">
        <is>
          <t>Pena Marine LLC</t>
        </is>
      </c>
      <c r="G781" s="28" t="n">
        <v>45158</v>
      </c>
      <c r="H781" s="21" t="inlineStr">
        <is>
          <t>ACTIVE_WAITLIST</t>
        </is>
      </c>
      <c r="I781" s="21" t="inlineStr">
        <is>
          <t>MURRE BAY</t>
        </is>
      </c>
      <c r="J781" s="21" t="inlineStr">
        <is>
          <t>SPORTFISH</t>
        </is>
      </c>
      <c r="K781" s="21" t="n">
        <v>33.3</v>
      </c>
      <c r="L781" s="21" t="n">
        <v>9.699999999999999</v>
      </c>
      <c r="M781" s="21" t="inlineStr">
        <is>
          <t>ANY</t>
        </is>
      </c>
      <c r="N781" s="21" t="n">
        <v>45</v>
      </c>
      <c r="O781" s="21" t="inlineStr">
        <is>
          <t>(360) 555-0878</t>
        </is>
      </c>
      <c r="P781" s="21" t="inlineStr">
        <is>
          <t>theresa_pena@pugetpost.com</t>
        </is>
      </c>
      <c r="Q781" s="21" t="inlineStr">
        <is>
          <t>Aberdeen</t>
        </is>
      </c>
      <c r="R781" s="21" t="inlineStr">
        <is>
          <t>WA</t>
        </is>
      </c>
      <c r="S781" s="21" t="inlineStr">
        <is>
          <t>98520</t>
        </is>
      </c>
      <c r="T781" s="28" t="n">
        <v>45999</v>
      </c>
      <c r="U781" s="21" t="n">
        <v>2026</v>
      </c>
      <c r="V781" s="21" t="inlineStr"/>
    </row>
    <row r="782">
      <c r="A782" s="17" t="inlineStr">
        <is>
          <t>WL-01777</t>
        </is>
      </c>
      <c r="B782" s="17" t="n">
        <v>777</v>
      </c>
      <c r="C782" s="17" t="inlineStr">
        <is>
          <t>Ruiz</t>
        </is>
      </c>
      <c r="D782" s="17" t="inlineStr">
        <is>
          <t>Alicia</t>
        </is>
      </c>
      <c r="E782" s="17" t="inlineStr">
        <is>
          <t>TRUST</t>
        </is>
      </c>
      <c r="F782" s="17" t="inlineStr">
        <is>
          <t>Ruiz Charters Inc</t>
        </is>
      </c>
      <c r="G782" s="27" t="n">
        <v>45158</v>
      </c>
      <c r="H782" s="17" t="inlineStr">
        <is>
          <t>ACTIVE_WAITLIST</t>
        </is>
      </c>
      <c r="I782" s="17" t="inlineStr">
        <is>
          <t>GRAY DANCER</t>
        </is>
      </c>
      <c r="J782" s="17" t="inlineStr">
        <is>
          <t>SPORTFISH</t>
        </is>
      </c>
      <c r="K782" s="17" t="n">
        <v>33.8</v>
      </c>
      <c r="L782" s="17" t="n">
        <v>9.5</v>
      </c>
      <c r="M782" s="17" t="inlineStr">
        <is>
          <t>OPEN_ONLY</t>
        </is>
      </c>
      <c r="N782" s="17" t="n">
        <v>32</v>
      </c>
      <c r="O782" s="17" t="inlineStr">
        <is>
          <t>(360) 555-1318</t>
        </is>
      </c>
      <c r="P782" s="17" t="inlineStr"/>
      <c r="Q782" s="17" t="inlineStr">
        <is>
          <t>Chaldale</t>
        </is>
      </c>
      <c r="R782" s="17" t="inlineStr">
        <is>
          <t>WA</t>
        </is>
      </c>
      <c r="S782" s="17" t="inlineStr">
        <is>
          <t>98554</t>
        </is>
      </c>
      <c r="T782" s="27" t="n">
        <v>46017</v>
      </c>
      <c r="U782" s="17" t="n">
        <v>2026</v>
      </c>
      <c r="V782" s="17" t="inlineStr"/>
    </row>
    <row r="783">
      <c r="A783" s="21" t="inlineStr">
        <is>
          <t>WL-01778</t>
        </is>
      </c>
      <c r="B783" s="21" t="n">
        <v>778</v>
      </c>
      <c r="C783" s="21" t="inlineStr">
        <is>
          <t>Brown</t>
        </is>
      </c>
      <c r="D783" s="21" t="inlineStr">
        <is>
          <t>Margaret</t>
        </is>
      </c>
      <c r="E783" s="21" t="inlineStr">
        <is>
          <t>CORPORATION</t>
        </is>
      </c>
      <c r="F783" s="21" t="inlineStr">
        <is>
          <t>Brown Charters Inc</t>
        </is>
      </c>
      <c r="G783" s="28" t="n">
        <v>45159</v>
      </c>
      <c r="H783" s="21" t="inlineStr">
        <is>
          <t>ACTIVE_WAITLIST</t>
        </is>
      </c>
      <c r="I783" s="21" t="inlineStr">
        <is>
          <t>DRIFT GLIDE</t>
        </is>
      </c>
      <c r="J783" s="21" t="inlineStr">
        <is>
          <t>COMMERCIAL_FISH</t>
        </is>
      </c>
      <c r="K783" s="21" t="n">
        <v>34.6</v>
      </c>
      <c r="L783" s="21" t="n">
        <v>12</v>
      </c>
      <c r="M783" s="21" t="inlineStr">
        <is>
          <t>ANY</t>
        </is>
      </c>
      <c r="N783" s="21" t="n">
        <v>28</v>
      </c>
      <c r="O783" s="21" t="inlineStr">
        <is>
          <t>(360) 555-2821</t>
        </is>
      </c>
      <c r="P783" s="21" t="inlineStr">
        <is>
          <t>margaret_brown@outlook.example.com</t>
        </is>
      </c>
      <c r="Q783" s="21" t="inlineStr">
        <is>
          <t>Port Angeles</t>
        </is>
      </c>
      <c r="R783" s="21" t="inlineStr">
        <is>
          <t>WA</t>
        </is>
      </c>
      <c r="S783" s="21" t="inlineStr">
        <is>
          <t>98362</t>
        </is>
      </c>
      <c r="T783" s="28" t="n">
        <v>46007</v>
      </c>
      <c r="U783" s="21" t="n">
        <v>2026</v>
      </c>
      <c r="V783" s="21" t="inlineStr"/>
    </row>
    <row r="784">
      <c r="A784" s="17" t="inlineStr">
        <is>
          <t>WL-01779</t>
        </is>
      </c>
      <c r="B784" s="17" t="n">
        <v>779</v>
      </c>
      <c r="C784" s="17" t="inlineStr">
        <is>
          <t>Burke</t>
        </is>
      </c>
      <c r="D784" s="17" t="inlineStr">
        <is>
          <t>Christy</t>
        </is>
      </c>
      <c r="E784" s="17" t="inlineStr">
        <is>
          <t>NONPROFIT</t>
        </is>
      </c>
      <c r="F784" s="17" t="inlineStr">
        <is>
          <t>Burke Holdings LLC</t>
        </is>
      </c>
      <c r="G784" s="27" t="n">
        <v>45159</v>
      </c>
      <c r="H784" s="17" t="inlineStr">
        <is>
          <t>EXPIRED</t>
        </is>
      </c>
      <c r="I784" s="17" t="inlineStr">
        <is>
          <t>DRIFT BAY</t>
        </is>
      </c>
      <c r="J784" s="17" t="inlineStr">
        <is>
          <t>ELECTRIC</t>
        </is>
      </c>
      <c r="K784" s="17" t="n">
        <v>61</v>
      </c>
      <c r="L784" s="17" t="n">
        <v>19.7</v>
      </c>
      <c r="M784" s="17" t="inlineStr">
        <is>
          <t>COVERED_ONLY</t>
        </is>
      </c>
      <c r="N784" s="17" t="n">
        <v>28</v>
      </c>
      <c r="O784" s="17" t="inlineStr">
        <is>
          <t>(541) 555-1757</t>
        </is>
      </c>
      <c r="P784" s="17" t="inlineStr">
        <is>
          <t>christy_burke@harbormail.net</t>
        </is>
      </c>
      <c r="Q784" s="17" t="inlineStr">
        <is>
          <t>Newport</t>
        </is>
      </c>
      <c r="R784" s="17" t="inlineStr">
        <is>
          <t>OR</t>
        </is>
      </c>
      <c r="S784" s="17" t="inlineStr">
        <is>
          <t>97365</t>
        </is>
      </c>
      <c r="T784" s="17" t="inlineStr"/>
      <c r="U784" s="17" t="n">
        <v>2022</v>
      </c>
      <c r="V784" s="17" t="inlineStr"/>
    </row>
    <row r="785">
      <c r="A785" s="21" t="inlineStr">
        <is>
          <t>WL-01780</t>
        </is>
      </c>
      <c r="B785" s="21" t="n">
        <v>780</v>
      </c>
      <c r="C785" s="21" t="inlineStr">
        <is>
          <t>Murphy</t>
        </is>
      </c>
      <c r="D785" s="21" t="inlineStr">
        <is>
          <t>Matthew</t>
        </is>
      </c>
      <c r="E785" s="21" t="inlineStr">
        <is>
          <t>CORPORATION</t>
        </is>
      </c>
      <c r="F785" s="21" t="inlineStr">
        <is>
          <t>Murphy Ventures LLC</t>
        </is>
      </c>
      <c r="G785" s="28" t="n">
        <v>45159</v>
      </c>
      <c r="H785" s="21" t="inlineStr">
        <is>
          <t>RETAINER</t>
        </is>
      </c>
      <c r="I785" s="21" t="inlineStr">
        <is>
          <t>HERON HARBOR</t>
        </is>
      </c>
      <c r="J785" s="21" t="inlineStr">
        <is>
          <t>SAIL_MONO</t>
        </is>
      </c>
      <c r="K785" s="21" t="n">
        <v>58</v>
      </c>
      <c r="L785" s="21" t="n">
        <v>19.6</v>
      </c>
      <c r="M785" s="21" t="inlineStr">
        <is>
          <t>Ledgport</t>
        </is>
      </c>
      <c r="N785" s="21" t="n">
        <v>50</v>
      </c>
      <c r="O785" s="21" t="inlineStr">
        <is>
          <t>(425) 555-5577</t>
        </is>
      </c>
      <c r="P785" s="21" t="inlineStr">
        <is>
          <t>matthew.murphy@salishnet.net</t>
        </is>
      </c>
      <c r="Q785" s="21" t="inlineStr">
        <is>
          <t>Everett</t>
        </is>
      </c>
      <c r="R785" s="21" t="inlineStr">
        <is>
          <t>WA</t>
        </is>
      </c>
      <c r="S785" s="21" t="inlineStr">
        <is>
          <t>98201</t>
        </is>
      </c>
      <c r="T785" s="28" t="n">
        <v>46008</v>
      </c>
      <c r="U785" s="21" t="n">
        <v>2026</v>
      </c>
      <c r="V785" s="21" t="inlineStr"/>
    </row>
    <row r="786">
      <c r="A786" s="17" t="inlineStr">
        <is>
          <t>WL-01781</t>
        </is>
      </c>
      <c r="B786" s="17" t="n">
        <v>781</v>
      </c>
      <c r="C786" s="17" t="inlineStr">
        <is>
          <t>Parrish</t>
        </is>
      </c>
      <c r="D786" s="17" t="inlineStr">
        <is>
          <t>Crystal</t>
        </is>
      </c>
      <c r="E786" s="17" t="inlineStr">
        <is>
          <t>INDIVIDUAL</t>
        </is>
      </c>
      <c r="F786" s="17" t="inlineStr"/>
      <c r="G786" s="27" t="n">
        <v>45160</v>
      </c>
      <c r="H786" s="17" t="inlineStr">
        <is>
          <t>EXPIRED</t>
        </is>
      </c>
      <c r="I786" s="17" t="inlineStr">
        <is>
          <t>SPINDRIFT STAR</t>
        </is>
      </c>
      <c r="J786" s="17" t="inlineStr">
        <is>
          <t>ELECTRIC</t>
        </is>
      </c>
      <c r="K786" s="17" t="n">
        <v>35.2</v>
      </c>
      <c r="L786" s="17" t="n">
        <v>11.5</v>
      </c>
      <c r="M786" s="17" t="inlineStr">
        <is>
          <t>ANY</t>
        </is>
      </c>
      <c r="N786" s="17" t="n">
        <v>24</v>
      </c>
      <c r="O786" s="17" t="inlineStr">
        <is>
          <t>(206) 555-7352</t>
        </is>
      </c>
      <c r="P786" s="17" t="inlineStr">
        <is>
          <t>crystal_parrish@salishnet.net</t>
        </is>
      </c>
      <c r="Q786" s="17" t="inlineStr">
        <is>
          <t>Seattle</t>
        </is>
      </c>
      <c r="R786" s="17" t="inlineStr">
        <is>
          <t>WA</t>
        </is>
      </c>
      <c r="S786" s="17" t="inlineStr">
        <is>
          <t>98101</t>
        </is>
      </c>
      <c r="T786" s="17" t="inlineStr"/>
      <c r="U786" s="17" t="n">
        <v>2024</v>
      </c>
      <c r="V786" s="17" t="inlineStr"/>
    </row>
    <row r="787">
      <c r="A787" s="21" t="inlineStr">
        <is>
          <t>WL-01782</t>
        </is>
      </c>
      <c r="B787" s="21" t="n">
        <v>782</v>
      </c>
      <c r="C787" s="21" t="inlineStr">
        <is>
          <t>White</t>
        </is>
      </c>
      <c r="D787" s="21" t="inlineStr">
        <is>
          <t>Ronald</t>
        </is>
      </c>
      <c r="E787" s="21" t="inlineStr">
        <is>
          <t>COMMERCIAL</t>
        </is>
      </c>
      <c r="F787" s="21" t="inlineStr">
        <is>
          <t>White Ventures LLC</t>
        </is>
      </c>
      <c r="G787" s="28" t="n">
        <v>45160</v>
      </c>
      <c r="H787" s="21" t="inlineStr">
        <is>
          <t>ACTIVE_WAITLIST</t>
        </is>
      </c>
      <c r="I787" s="21" t="inlineStr">
        <is>
          <t>SABLE SOUND</t>
        </is>
      </c>
      <c r="J787" s="21" t="inlineStr">
        <is>
          <t>POWER_INBOARD</t>
        </is>
      </c>
      <c r="K787" s="21" t="n">
        <v>36.5</v>
      </c>
      <c r="L787" s="21" t="n">
        <v>11.9</v>
      </c>
      <c r="M787" s="21" t="inlineStr">
        <is>
          <t>Ledgport</t>
        </is>
      </c>
      <c r="N787" s="21" t="n">
        <v>36</v>
      </c>
      <c r="O787" s="21" t="inlineStr">
        <is>
          <t>(541) 555-2422</t>
        </is>
      </c>
      <c r="P787" s="21" t="inlineStr">
        <is>
          <t>ronald.white@quillayute.org</t>
        </is>
      </c>
      <c r="Q787" s="21" t="inlineStr">
        <is>
          <t>Newport</t>
        </is>
      </c>
      <c r="R787" s="21" t="inlineStr">
        <is>
          <t>OR</t>
        </is>
      </c>
      <c r="S787" s="21" t="inlineStr">
        <is>
          <t>97365</t>
        </is>
      </c>
      <c r="T787" s="28" t="n">
        <v>46011</v>
      </c>
      <c r="U787" s="21" t="n">
        <v>2026</v>
      </c>
      <c r="V787" s="21" t="inlineStr"/>
    </row>
    <row r="788">
      <c r="A788" s="17" t="inlineStr">
        <is>
          <t>WL-01783</t>
        </is>
      </c>
      <c r="B788" s="17" t="n">
        <v>783</v>
      </c>
      <c r="C788" s="17" t="inlineStr">
        <is>
          <t>Montgomery</t>
        </is>
      </c>
      <c r="D788" s="17" t="inlineStr">
        <is>
          <t>Gerald</t>
        </is>
      </c>
      <c r="E788" s="17" t="inlineStr">
        <is>
          <t>INDIVIDUAL</t>
        </is>
      </c>
      <c r="F788" s="17" t="inlineStr"/>
      <c r="G788" s="27" t="n">
        <v>45160</v>
      </c>
      <c r="H788" s="17" t="inlineStr">
        <is>
          <t>ACTIVE_WAITLIST</t>
        </is>
      </c>
      <c r="I788" s="17" t="inlineStr">
        <is>
          <t>OSPREY DANCER</t>
        </is>
      </c>
      <c r="J788" s="17" t="inlineStr">
        <is>
          <t>POWER_INBOARD</t>
        </is>
      </c>
      <c r="K788" s="17" t="n">
        <v>43.5</v>
      </c>
      <c r="L788" s="17" t="n">
        <v>12.4</v>
      </c>
      <c r="M788" s="17" t="inlineStr">
        <is>
          <t>COVERED_ONLY</t>
        </is>
      </c>
      <c r="N788" s="17" t="n">
        <v>36</v>
      </c>
      <c r="O788" s="17" t="inlineStr">
        <is>
          <t>(541) 555-2425</t>
        </is>
      </c>
      <c r="P788" s="17" t="inlineStr">
        <is>
          <t>gerald.montgomery@harbormail.net</t>
        </is>
      </c>
      <c r="Q788" s="17" t="inlineStr">
        <is>
          <t>Coos Bay</t>
        </is>
      </c>
      <c r="R788" s="17" t="inlineStr">
        <is>
          <t>OR</t>
        </is>
      </c>
      <c r="S788" s="17" t="inlineStr">
        <is>
          <t>97420</t>
        </is>
      </c>
      <c r="T788" s="27" t="n">
        <v>46010</v>
      </c>
      <c r="U788" s="17" t="n">
        <v>2026</v>
      </c>
      <c r="V788" s="17" t="inlineStr"/>
    </row>
    <row r="789">
      <c r="A789" s="21" t="inlineStr">
        <is>
          <t>WL-01784</t>
        </is>
      </c>
      <c r="B789" s="21" t="n">
        <v>784</v>
      </c>
      <c r="C789" s="21" t="inlineStr">
        <is>
          <t>Reyes</t>
        </is>
      </c>
      <c r="D789" s="21" t="inlineStr">
        <is>
          <t>Gina</t>
        </is>
      </c>
      <c r="E789" s="21" t="inlineStr">
        <is>
          <t>COMMERCIAL</t>
        </is>
      </c>
      <c r="F789" s="21" t="inlineStr">
        <is>
          <t>Reyes Marine LLC</t>
        </is>
      </c>
      <c r="G789" s="28" t="n">
        <v>45160</v>
      </c>
      <c r="H789" s="21" t="inlineStr">
        <is>
          <t>RETAINER</t>
        </is>
      </c>
      <c r="I789" s="21" t="inlineStr">
        <is>
          <t>SPINDRIFT SOUND</t>
        </is>
      </c>
      <c r="J789" s="21" t="inlineStr">
        <is>
          <t>CRUISER</t>
        </is>
      </c>
      <c r="K789" s="21" t="n">
        <v>29.3</v>
      </c>
      <c r="L789" s="21" t="n">
        <v>9.9</v>
      </c>
      <c r="M789" s="21" t="inlineStr">
        <is>
          <t>OPEN_ONLY</t>
        </is>
      </c>
      <c r="N789" s="21" t="n">
        <v>28</v>
      </c>
      <c r="O789" s="21" t="inlineStr">
        <is>
          <t>(360) 555-3881</t>
        </is>
      </c>
      <c r="P789" s="21" t="inlineStr">
        <is>
          <t>ginareyes@pugetpost.com</t>
        </is>
      </c>
      <c r="Q789" s="21" t="inlineStr">
        <is>
          <t>Port Angeles</t>
        </is>
      </c>
      <c r="R789" s="21" t="inlineStr">
        <is>
          <t>WA</t>
        </is>
      </c>
      <c r="S789" s="21" t="inlineStr">
        <is>
          <t>98362</t>
        </is>
      </c>
      <c r="T789" s="28" t="n">
        <v>46012</v>
      </c>
      <c r="U789" s="21" t="n">
        <v>2026</v>
      </c>
      <c r="V789" s="21" t="inlineStr"/>
    </row>
    <row r="790">
      <c r="A790" s="17" t="inlineStr">
        <is>
          <t>WL-01785</t>
        </is>
      </c>
      <c r="B790" s="17" t="n">
        <v>785</v>
      </c>
      <c r="C790" s="17" t="inlineStr">
        <is>
          <t>Henderson</t>
        </is>
      </c>
      <c r="D790" s="17" t="inlineStr">
        <is>
          <t>Kayla</t>
        </is>
      </c>
      <c r="E790" s="17" t="inlineStr">
        <is>
          <t>INDIVIDUAL</t>
        </is>
      </c>
      <c r="F790" s="17" t="inlineStr"/>
      <c r="G790" s="27" t="n">
        <v>45161</v>
      </c>
      <c r="H790" s="17" t="inlineStr">
        <is>
          <t>ACTIVE_WAITLIST</t>
        </is>
      </c>
      <c r="I790" s="17" t="inlineStr">
        <is>
          <t>ANCHOR WEATHER</t>
        </is>
      </c>
      <c r="J790" s="17" t="inlineStr">
        <is>
          <t>POWER_INBOARD</t>
        </is>
      </c>
      <c r="K790" s="17" t="n">
        <v>61.6</v>
      </c>
      <c r="L790" s="17" t="n">
        <v>20.6</v>
      </c>
      <c r="M790" s="17" t="inlineStr">
        <is>
          <t>COVERED_ONLY</t>
        </is>
      </c>
      <c r="N790" s="17" t="n">
        <v>45</v>
      </c>
      <c r="O790" s="17" t="inlineStr">
        <is>
          <t>(503) 555-5199</t>
        </is>
      </c>
      <c r="P790" s="17" t="inlineStr">
        <is>
          <t>kayla_henderson@outlook.example.com</t>
        </is>
      </c>
      <c r="Q790" s="17" t="inlineStr">
        <is>
          <t>Astoria</t>
        </is>
      </c>
      <c r="R790" s="17" t="inlineStr">
        <is>
          <t>OR</t>
        </is>
      </c>
      <c r="S790" s="17" t="inlineStr">
        <is>
          <t>97103</t>
        </is>
      </c>
      <c r="T790" s="27" t="n">
        <v>46002</v>
      </c>
      <c r="U790" s="17" t="n">
        <v>2026</v>
      </c>
      <c r="V790" s="17" t="inlineStr"/>
    </row>
    <row r="791">
      <c r="A791" s="21" t="inlineStr">
        <is>
          <t>WL-01786</t>
        </is>
      </c>
      <c r="B791" s="21" t="n">
        <v>786</v>
      </c>
      <c r="C791" s="21" t="inlineStr">
        <is>
          <t>Steele</t>
        </is>
      </c>
      <c r="D791" s="21" t="inlineStr">
        <is>
          <t>April</t>
        </is>
      </c>
      <c r="E791" s="21" t="inlineStr">
        <is>
          <t>NONPROFIT</t>
        </is>
      </c>
      <c r="F791" s="21" t="inlineStr">
        <is>
          <t>Steele Ventures LLC</t>
        </is>
      </c>
      <c r="G791" s="28" t="n">
        <v>45162</v>
      </c>
      <c r="H791" s="21" t="inlineStr">
        <is>
          <t>ACTIVE_WAITLIST</t>
        </is>
      </c>
      <c r="I791" s="21" t="inlineStr">
        <is>
          <t>DRIFT LIGHT</t>
        </is>
      </c>
      <c r="J791" s="21" t="inlineStr">
        <is>
          <t>SAIL_MULTI</t>
        </is>
      </c>
      <c r="K791" s="21" t="n">
        <v>35.5</v>
      </c>
      <c r="L791" s="21" t="n">
        <v>10.9</v>
      </c>
      <c r="M791" s="21" t="inlineStr">
        <is>
          <t>OPEN_ONLY</t>
        </is>
      </c>
      <c r="N791" s="21" t="n">
        <v>40</v>
      </c>
      <c r="O791" s="21" t="inlineStr">
        <is>
          <t>(503) 555-8011</t>
        </is>
      </c>
      <c r="P791" s="21" t="inlineStr">
        <is>
          <t>april.steele@harbormail.net</t>
        </is>
      </c>
      <c r="Q791" s="21" t="inlineStr">
        <is>
          <t>Astoria</t>
        </is>
      </c>
      <c r="R791" s="21" t="inlineStr">
        <is>
          <t>OR</t>
        </is>
      </c>
      <c r="S791" s="21" t="inlineStr">
        <is>
          <t>97103</t>
        </is>
      </c>
      <c r="T791" s="28" t="n">
        <v>46013</v>
      </c>
      <c r="U791" s="21" t="n">
        <v>2026</v>
      </c>
      <c r="V791" s="21" t="inlineStr"/>
    </row>
    <row r="792">
      <c r="A792" s="17" t="inlineStr">
        <is>
          <t>WL-01787</t>
        </is>
      </c>
      <c r="B792" s="17" t="n">
        <v>787</v>
      </c>
      <c r="C792" s="17" t="inlineStr">
        <is>
          <t>Miller</t>
        </is>
      </c>
      <c r="D792" s="17" t="inlineStr">
        <is>
          <t>Amber</t>
        </is>
      </c>
      <c r="E792" s="17" t="inlineStr">
        <is>
          <t>NONPROFIT</t>
        </is>
      </c>
      <c r="F792" s="17" t="inlineStr">
        <is>
          <t>Miller Charters Inc</t>
        </is>
      </c>
      <c r="G792" s="27" t="n">
        <v>45162</v>
      </c>
      <c r="H792" s="17" t="inlineStr">
        <is>
          <t>ACTIVE_WAITLIST</t>
        </is>
      </c>
      <c r="I792" s="17" t="inlineStr">
        <is>
          <t>SABLE PASSAGE</t>
        </is>
      </c>
      <c r="J792" s="17" t="inlineStr">
        <is>
          <t>ELECTRIC</t>
        </is>
      </c>
      <c r="K792" s="17" t="n">
        <v>47.2</v>
      </c>
      <c r="L792" s="17" t="n">
        <v>16.8</v>
      </c>
      <c r="M792" s="17" t="inlineStr">
        <is>
          <t>COVERED_ONLY</t>
        </is>
      </c>
      <c r="N792" s="17" t="n">
        <v>28</v>
      </c>
      <c r="O792" s="17" t="inlineStr">
        <is>
          <t>(360) 555-6285</t>
        </is>
      </c>
      <c r="P792" s="17" t="inlineStr">
        <is>
          <t>ambermiller@gmail.example.com</t>
        </is>
      </c>
      <c r="Q792" s="17" t="inlineStr">
        <is>
          <t>Aberdeen</t>
        </is>
      </c>
      <c r="R792" s="17" t="inlineStr">
        <is>
          <t>WA</t>
        </is>
      </c>
      <c r="S792" s="17" t="inlineStr">
        <is>
          <t>98520</t>
        </is>
      </c>
      <c r="T792" s="27" t="n">
        <v>46001</v>
      </c>
      <c r="U792" s="17" t="n">
        <v>2026</v>
      </c>
      <c r="V792" s="17" t="inlineStr"/>
    </row>
    <row r="793">
      <c r="A793" s="21" t="inlineStr">
        <is>
          <t>WL-01788</t>
        </is>
      </c>
      <c r="B793" s="21" t="n">
        <v>788</v>
      </c>
      <c r="C793" s="21" t="inlineStr">
        <is>
          <t>Austin</t>
        </is>
      </c>
      <c r="D793" s="21" t="inlineStr">
        <is>
          <t>James</t>
        </is>
      </c>
      <c r="E793" s="21" t="inlineStr">
        <is>
          <t>PARTNERSHIP</t>
        </is>
      </c>
      <c r="F793" s="21" t="inlineStr">
        <is>
          <t>Austin Holdings LLC</t>
        </is>
      </c>
      <c r="G793" s="28" t="n">
        <v>45162</v>
      </c>
      <c r="H793" s="21" t="inlineStr">
        <is>
          <t>ACTIVE_WAITLIST</t>
        </is>
      </c>
      <c r="I793" s="21" t="inlineStr">
        <is>
          <t>TIDE GLIDE</t>
        </is>
      </c>
      <c r="J793" s="21" t="inlineStr">
        <is>
          <t>COMMERCIAL_FISH</t>
        </is>
      </c>
      <c r="K793" s="21" t="n">
        <v>39</v>
      </c>
      <c r="L793" s="21" t="n">
        <v>11.8</v>
      </c>
      <c r="M793" s="21" t="inlineStr">
        <is>
          <t>Gullwing</t>
        </is>
      </c>
      <c r="N793" s="21" t="n">
        <v>45</v>
      </c>
      <c r="O793" s="21" t="inlineStr">
        <is>
          <t>(425) 555-0199</t>
        </is>
      </c>
      <c r="P793" s="21" t="inlineStr">
        <is>
          <t>james.austin@outlook.example.com</t>
        </is>
      </c>
      <c r="Q793" s="21" t="inlineStr">
        <is>
          <t>Everett</t>
        </is>
      </c>
      <c r="R793" s="21" t="inlineStr">
        <is>
          <t>WA</t>
        </is>
      </c>
      <c r="S793" s="21" t="inlineStr">
        <is>
          <t>98201</t>
        </is>
      </c>
      <c r="T793" s="28" t="n">
        <v>45996</v>
      </c>
      <c r="U793" s="21" t="n">
        <v>2026</v>
      </c>
      <c r="V793" s="21" t="inlineStr"/>
    </row>
    <row r="794">
      <c r="A794" s="17" t="inlineStr">
        <is>
          <t>WL-01789</t>
        </is>
      </c>
      <c r="B794" s="17" t="n">
        <v>789</v>
      </c>
      <c r="C794" s="17" t="inlineStr">
        <is>
          <t>Fox</t>
        </is>
      </c>
      <c r="D794" s="17" t="inlineStr">
        <is>
          <t>Darren</t>
        </is>
      </c>
      <c r="E794" s="17" t="inlineStr">
        <is>
          <t>CORPORATION</t>
        </is>
      </c>
      <c r="F794" s="17" t="inlineStr">
        <is>
          <t>Fox Ventures LLC</t>
        </is>
      </c>
      <c r="G794" s="27" t="n">
        <v>45163</v>
      </c>
      <c r="H794" s="17" t="inlineStr">
        <is>
          <t>ACTIVE_WAITLIST</t>
        </is>
      </c>
      <c r="I794" s="17" t="inlineStr">
        <is>
          <t>CORMORANT QUEEN</t>
        </is>
      </c>
      <c r="J794" s="17" t="inlineStr">
        <is>
          <t>TRAWLER</t>
        </is>
      </c>
      <c r="K794" s="17" t="n">
        <v>34.1</v>
      </c>
      <c r="L794" s="17" t="n">
        <v>10</v>
      </c>
      <c r="M794" s="17" t="inlineStr">
        <is>
          <t>ANY</t>
        </is>
      </c>
      <c r="N794" s="17" t="n">
        <v>40</v>
      </c>
      <c r="O794" s="17" t="inlineStr">
        <is>
          <t>(206) 555-6809</t>
        </is>
      </c>
      <c r="P794" s="17" t="inlineStr">
        <is>
          <t>darrenfox@quillayute.org</t>
        </is>
      </c>
      <c r="Q794" s="17" t="inlineStr">
        <is>
          <t>Seattle</t>
        </is>
      </c>
      <c r="R794" s="17" t="inlineStr">
        <is>
          <t>WA</t>
        </is>
      </c>
      <c r="S794" s="17" t="inlineStr">
        <is>
          <t>98101</t>
        </is>
      </c>
      <c r="T794" s="27" t="n">
        <v>46010</v>
      </c>
      <c r="U794" s="17" t="n">
        <v>2026</v>
      </c>
      <c r="V794" s="17" t="inlineStr"/>
    </row>
    <row r="795">
      <c r="A795" s="21" t="inlineStr">
        <is>
          <t>WL-01790</t>
        </is>
      </c>
      <c r="B795" s="21" t="n">
        <v>790</v>
      </c>
      <c r="C795" s="21" t="inlineStr">
        <is>
          <t>Bush</t>
        </is>
      </c>
      <c r="D795" s="21" t="inlineStr">
        <is>
          <t>Carlos</t>
        </is>
      </c>
      <c r="E795" s="21" t="inlineStr">
        <is>
          <t>PARTNERSHIP</t>
        </is>
      </c>
      <c r="F795" s="21" t="inlineStr">
        <is>
          <t>Bush Holdings LLC</t>
        </is>
      </c>
      <c r="G795" s="28" t="n">
        <v>45163</v>
      </c>
      <c r="H795" s="21" t="inlineStr">
        <is>
          <t>ACTIVE_WAITLIST</t>
        </is>
      </c>
      <c r="I795" s="21" t="inlineStr">
        <is>
          <t>KESTREL ROCK</t>
        </is>
      </c>
      <c r="J795" s="21" t="inlineStr">
        <is>
          <t>SAIL_MONO</t>
        </is>
      </c>
      <c r="K795" s="21" t="n">
        <v>45.5</v>
      </c>
      <c r="L795" s="21" t="n">
        <v>15.3</v>
      </c>
      <c r="M795" s="21" t="inlineStr">
        <is>
          <t>COVERED_ONLY</t>
        </is>
      </c>
      <c r="N795" s="21" t="n">
        <v>28</v>
      </c>
      <c r="O795" s="21" t="inlineStr">
        <is>
          <t>(503) 555-9551</t>
        </is>
      </c>
      <c r="P795" s="21" t="inlineStr">
        <is>
          <t>carlos_bush@outlook.example.com</t>
        </is>
      </c>
      <c r="Q795" s="21" t="inlineStr">
        <is>
          <t>Portland</t>
        </is>
      </c>
      <c r="R795" s="21" t="inlineStr">
        <is>
          <t>OR</t>
        </is>
      </c>
      <c r="S795" s="21" t="inlineStr">
        <is>
          <t>97201</t>
        </is>
      </c>
      <c r="T795" s="28" t="n">
        <v>46006</v>
      </c>
      <c r="U795" s="21" t="n">
        <v>2026</v>
      </c>
      <c r="V795" s="21" t="inlineStr"/>
    </row>
    <row r="796">
      <c r="A796" s="17" t="inlineStr">
        <is>
          <t>WL-01791</t>
        </is>
      </c>
      <c r="B796" s="17" t="n">
        <v>791</v>
      </c>
      <c r="C796" s="17" t="inlineStr">
        <is>
          <t>Hobbs</t>
        </is>
      </c>
      <c r="D796" s="17" t="inlineStr">
        <is>
          <t>Amy</t>
        </is>
      </c>
      <c r="E796" s="17" t="inlineStr">
        <is>
          <t>TRUST</t>
        </is>
      </c>
      <c r="F796" s="17" t="inlineStr">
        <is>
          <t>Hobbs Ventures LLC</t>
        </is>
      </c>
      <c r="G796" s="27" t="n">
        <v>45164</v>
      </c>
      <c r="H796" s="17" t="inlineStr">
        <is>
          <t>ACTIVE_WAITLIST</t>
        </is>
      </c>
      <c r="I796" s="17" t="inlineStr">
        <is>
          <t>PETREL DANCER</t>
        </is>
      </c>
      <c r="J796" s="17" t="inlineStr">
        <is>
          <t>ELECTRIC</t>
        </is>
      </c>
      <c r="K796" s="17" t="n">
        <v>44.4</v>
      </c>
      <c r="L796" s="17" t="n">
        <v>16</v>
      </c>
      <c r="M796" s="17" t="inlineStr">
        <is>
          <t>COVERED_ONLY</t>
        </is>
      </c>
      <c r="N796" s="17" t="n">
        <v>50</v>
      </c>
      <c r="O796" s="17" t="inlineStr">
        <is>
          <t>(360) 555-9817</t>
        </is>
      </c>
      <c r="P796" s="17" t="inlineStr">
        <is>
          <t>amy_hobbs@pugetpost.com</t>
        </is>
      </c>
      <c r="Q796" s="17" t="inlineStr">
        <is>
          <t>Port Angeles</t>
        </is>
      </c>
      <c r="R796" s="17" t="inlineStr">
        <is>
          <t>WA</t>
        </is>
      </c>
      <c r="S796" s="17" t="inlineStr">
        <is>
          <t>98362</t>
        </is>
      </c>
      <c r="T796" s="27" t="n">
        <v>45995</v>
      </c>
      <c r="U796" s="17" t="n">
        <v>2026</v>
      </c>
      <c r="V796" s="17" t="inlineStr"/>
    </row>
    <row r="797">
      <c r="A797" s="21" t="inlineStr">
        <is>
          <t>WL-01792</t>
        </is>
      </c>
      <c r="B797" s="21" t="n">
        <v>792</v>
      </c>
      <c r="C797" s="21" t="inlineStr">
        <is>
          <t>Baker</t>
        </is>
      </c>
      <c r="D797" s="21" t="inlineStr">
        <is>
          <t>Cody</t>
        </is>
      </c>
      <c r="E797" s="21" t="inlineStr">
        <is>
          <t>PARTNERSHIP</t>
        </is>
      </c>
      <c r="F797" s="21" t="inlineStr">
        <is>
          <t>Baker Marine LLC</t>
        </is>
      </c>
      <c r="G797" s="28" t="n">
        <v>45164</v>
      </c>
      <c r="H797" s="21" t="inlineStr">
        <is>
          <t>ACTIVE_WAITLIST</t>
        </is>
      </c>
      <c r="I797" s="21" t="inlineStr">
        <is>
          <t>CORMORANT LIGHT</t>
        </is>
      </c>
      <c r="J797" s="21" t="inlineStr">
        <is>
          <t>SAIL_MULTI</t>
        </is>
      </c>
      <c r="K797" s="21" t="n">
        <v>19.3</v>
      </c>
      <c r="L797" s="21" t="n">
        <v>6.8</v>
      </c>
      <c r="M797" s="21" t="inlineStr">
        <is>
          <t>COVERED_ONLY</t>
        </is>
      </c>
      <c r="N797" s="21" t="n">
        <v>45</v>
      </c>
      <c r="O797" s="21" t="inlineStr">
        <is>
          <t>(253) 555-6375</t>
        </is>
      </c>
      <c r="P797" s="21" t="inlineStr">
        <is>
          <t>cody.baker@outlook.example.com</t>
        </is>
      </c>
      <c r="Q797" s="21" t="inlineStr">
        <is>
          <t>Tacoma</t>
        </is>
      </c>
      <c r="R797" s="21" t="inlineStr">
        <is>
          <t>WA</t>
        </is>
      </c>
      <c r="S797" s="21" t="inlineStr">
        <is>
          <t>98402</t>
        </is>
      </c>
      <c r="T797" s="28" t="n">
        <v>45997</v>
      </c>
      <c r="U797" s="21" t="n">
        <v>2026</v>
      </c>
      <c r="V797" s="21" t="inlineStr"/>
    </row>
    <row r="798">
      <c r="A798" s="17" t="inlineStr">
        <is>
          <t>WL-01793</t>
        </is>
      </c>
      <c r="B798" s="17" t="n">
        <v>793</v>
      </c>
      <c r="C798" s="17" t="inlineStr">
        <is>
          <t>Buchanan</t>
        </is>
      </c>
      <c r="D798" s="17" t="inlineStr">
        <is>
          <t>Jasmine</t>
        </is>
      </c>
      <c r="E798" s="17" t="inlineStr">
        <is>
          <t>NONPROFIT</t>
        </is>
      </c>
      <c r="F798" s="17" t="inlineStr">
        <is>
          <t>Buchanan Ventures LLC</t>
        </is>
      </c>
      <c r="G798" s="27" t="n">
        <v>45164</v>
      </c>
      <c r="H798" s="17" t="inlineStr">
        <is>
          <t>EXPIRED</t>
        </is>
      </c>
      <c r="I798" s="17" t="inlineStr">
        <is>
          <t>DRIFT LINE</t>
        </is>
      </c>
      <c r="J798" s="17" t="inlineStr">
        <is>
          <t>SAIL_MONO</t>
        </is>
      </c>
      <c r="K798" s="17" t="n">
        <v>37.3</v>
      </c>
      <c r="L798" s="17" t="n">
        <v>11.1</v>
      </c>
      <c r="M798" s="17" t="inlineStr">
        <is>
          <t>ANY</t>
        </is>
      </c>
      <c r="N798" s="17" t="n">
        <v>50</v>
      </c>
      <c r="O798" s="17" t="inlineStr">
        <is>
          <t>(503) 555-2035</t>
        </is>
      </c>
      <c r="P798" s="17" t="inlineStr">
        <is>
          <t>jasminebuchanan@outlook.example.com</t>
        </is>
      </c>
      <c r="Q798" s="17" t="inlineStr">
        <is>
          <t>Astoria</t>
        </is>
      </c>
      <c r="R798" s="17" t="inlineStr">
        <is>
          <t>OR</t>
        </is>
      </c>
      <c r="S798" s="17" t="inlineStr">
        <is>
          <t>97103</t>
        </is>
      </c>
      <c r="T798" s="17" t="inlineStr"/>
      <c r="U798" s="17" t="n">
        <v>2023</v>
      </c>
      <c r="V798" s="17" t="inlineStr"/>
    </row>
    <row r="799">
      <c r="A799" s="21" t="inlineStr">
        <is>
          <t>WL-01794</t>
        </is>
      </c>
      <c r="B799" s="21" t="n">
        <v>794</v>
      </c>
      <c r="C799" s="21" t="inlineStr">
        <is>
          <t>Thomas</t>
        </is>
      </c>
      <c r="D799" s="21" t="inlineStr">
        <is>
          <t>Holly</t>
        </is>
      </c>
      <c r="E799" s="21" t="inlineStr">
        <is>
          <t>COMMERCIAL</t>
        </is>
      </c>
      <c r="F799" s="21" t="inlineStr">
        <is>
          <t>Thomas Ventures LLC</t>
        </is>
      </c>
      <c r="G799" s="28" t="n">
        <v>45165</v>
      </c>
      <c r="H799" s="21" t="inlineStr">
        <is>
          <t>ACTIVE_WAITLIST</t>
        </is>
      </c>
      <c r="I799" s="21" t="inlineStr">
        <is>
          <t>GRAY MOON</t>
        </is>
      </c>
      <c r="J799" s="21" t="inlineStr">
        <is>
          <t>POWER_INBOARD</t>
        </is>
      </c>
      <c r="K799" s="21" t="n">
        <v>53.3</v>
      </c>
      <c r="L799" s="21" t="n">
        <v>17.8</v>
      </c>
      <c r="M799" s="21" t="inlineStr">
        <is>
          <t>ANY</t>
        </is>
      </c>
      <c r="N799" s="21" t="n">
        <v>36</v>
      </c>
      <c r="O799" s="21" t="inlineStr">
        <is>
          <t>(360) 555-8564</t>
        </is>
      </c>
      <c r="P799" s="21" t="inlineStr">
        <is>
          <t>holly_thomas@gmail.example.com</t>
        </is>
      </c>
      <c r="Q799" s="21" t="inlineStr">
        <is>
          <t>Olympia</t>
        </is>
      </c>
      <c r="R799" s="21" t="inlineStr">
        <is>
          <t>WA</t>
        </is>
      </c>
      <c r="S799" s="21" t="inlineStr">
        <is>
          <t>98501</t>
        </is>
      </c>
      <c r="T799" s="28" t="n">
        <v>45997</v>
      </c>
      <c r="U799" s="21" t="n">
        <v>2026</v>
      </c>
      <c r="V799" s="21" t="inlineStr"/>
    </row>
    <row r="800">
      <c r="A800" s="17" t="inlineStr">
        <is>
          <t>WL-01795</t>
        </is>
      </c>
      <c r="B800" s="17" t="n">
        <v>795</v>
      </c>
      <c r="C800" s="17" t="inlineStr">
        <is>
          <t>Alexander</t>
        </is>
      </c>
      <c r="D800" s="17" t="inlineStr">
        <is>
          <t>Emily</t>
        </is>
      </c>
      <c r="E800" s="17" t="inlineStr">
        <is>
          <t>CORPORATION</t>
        </is>
      </c>
      <c r="F800" s="17" t="inlineStr">
        <is>
          <t>Alexander Marine LLC</t>
        </is>
      </c>
      <c r="G800" s="27" t="n">
        <v>45165</v>
      </c>
      <c r="H800" s="17" t="inlineStr">
        <is>
          <t>ACTIVE_WAITLIST</t>
        </is>
      </c>
      <c r="I800" s="17" t="inlineStr">
        <is>
          <t>BRANT ANN</t>
        </is>
      </c>
      <c r="J800" s="17" t="inlineStr">
        <is>
          <t>CRUISER</t>
        </is>
      </c>
      <c r="K800" s="17" t="n">
        <v>53.6</v>
      </c>
      <c r="L800" s="17" t="n">
        <v>16</v>
      </c>
      <c r="M800" s="17" t="inlineStr">
        <is>
          <t>ANY</t>
        </is>
      </c>
      <c r="N800" s="17" t="n">
        <v>50</v>
      </c>
      <c r="O800" s="17" t="inlineStr">
        <is>
          <t>(541) 555-1429</t>
        </is>
      </c>
      <c r="P800" s="17" t="inlineStr">
        <is>
          <t>emily.alexander@quillayute.org</t>
        </is>
      </c>
      <c r="Q800" s="17" t="inlineStr">
        <is>
          <t>Newport</t>
        </is>
      </c>
      <c r="R800" s="17" t="inlineStr">
        <is>
          <t>OR</t>
        </is>
      </c>
      <c r="S800" s="17" t="inlineStr">
        <is>
          <t>97365</t>
        </is>
      </c>
      <c r="T800" s="27" t="n">
        <v>45998</v>
      </c>
      <c r="U800" s="17" t="n">
        <v>2026</v>
      </c>
      <c r="V800" s="17" t="inlineStr"/>
    </row>
    <row r="801">
      <c r="A801" s="21" t="inlineStr">
        <is>
          <t>WL-01796</t>
        </is>
      </c>
      <c r="B801" s="21" t="n">
        <v>796</v>
      </c>
      <c r="C801" s="21" t="inlineStr">
        <is>
          <t>Phillips</t>
        </is>
      </c>
      <c r="D801" s="21" t="inlineStr">
        <is>
          <t>Michael</t>
        </is>
      </c>
      <c r="E801" s="21" t="inlineStr">
        <is>
          <t>INDIVIDUAL</t>
        </is>
      </c>
      <c r="F801" s="21" t="inlineStr"/>
      <c r="G801" s="28" t="n">
        <v>45165</v>
      </c>
      <c r="H801" s="21" t="inlineStr">
        <is>
          <t>ACTIVE_WAITLIST</t>
        </is>
      </c>
      <c r="I801" s="21" t="inlineStr">
        <is>
          <t>SABLE ROCK</t>
        </is>
      </c>
      <c r="J801" s="21" t="inlineStr">
        <is>
          <t>HOUSEBOAT</t>
        </is>
      </c>
      <c r="K801" s="21" t="n">
        <v>47</v>
      </c>
      <c r="L801" s="21" t="n">
        <v>15.2</v>
      </c>
      <c r="M801" s="21" t="inlineStr">
        <is>
          <t>OPEN_ONLY</t>
        </is>
      </c>
      <c r="N801" s="21" t="n">
        <v>50</v>
      </c>
      <c r="O801" s="21" t="inlineStr">
        <is>
          <t>(360) 555-3775</t>
        </is>
      </c>
      <c r="P801" s="21" t="inlineStr">
        <is>
          <t>michael_phillips@pugetpost.com</t>
        </is>
      </c>
      <c r="Q801" s="21" t="inlineStr">
        <is>
          <t>Chaldale</t>
        </is>
      </c>
      <c r="R801" s="21" t="inlineStr">
        <is>
          <t>WA</t>
        </is>
      </c>
      <c r="S801" s="21" t="inlineStr">
        <is>
          <t>98554</t>
        </is>
      </c>
      <c r="T801" s="28" t="n">
        <v>45995</v>
      </c>
      <c r="U801" s="21" t="n">
        <v>2026</v>
      </c>
      <c r="V801" s="21" t="inlineStr"/>
    </row>
    <row r="802">
      <c r="A802" s="17" t="inlineStr">
        <is>
          <t>WL-01797</t>
        </is>
      </c>
      <c r="B802" s="17" t="n">
        <v>797</v>
      </c>
      <c r="C802" s="17" t="inlineStr">
        <is>
          <t>Pham</t>
        </is>
      </c>
      <c r="D802" s="17" t="inlineStr">
        <is>
          <t>Karl</t>
        </is>
      </c>
      <c r="E802" s="17" t="inlineStr">
        <is>
          <t>TRUST</t>
        </is>
      </c>
      <c r="F802" s="17" t="inlineStr">
        <is>
          <t>Pham Holdings LLC</t>
        </is>
      </c>
      <c r="G802" s="27" t="n">
        <v>45166</v>
      </c>
      <c r="H802" s="17" t="inlineStr">
        <is>
          <t>ACTIVE_WAITLIST</t>
        </is>
      </c>
      <c r="I802" s="17" t="inlineStr">
        <is>
          <t>KESTREL SHORE</t>
        </is>
      </c>
      <c r="J802" s="17" t="inlineStr">
        <is>
          <t>SAIL_MONO</t>
        </is>
      </c>
      <c r="K802" s="17" t="n">
        <v>23</v>
      </c>
      <c r="L802" s="17" t="n">
        <v>6.5</v>
      </c>
      <c r="M802" s="17" t="inlineStr">
        <is>
          <t>ANY</t>
        </is>
      </c>
      <c r="N802" s="17" t="n">
        <v>50</v>
      </c>
      <c r="O802" s="17" t="inlineStr">
        <is>
          <t>(360) 555-5569</t>
        </is>
      </c>
      <c r="P802" s="17" t="inlineStr">
        <is>
          <t>karl_pham@salishnet.net</t>
        </is>
      </c>
      <c r="Q802" s="17" t="inlineStr">
        <is>
          <t>Port Angeles</t>
        </is>
      </c>
      <c r="R802" s="17" t="inlineStr">
        <is>
          <t>WA</t>
        </is>
      </c>
      <c r="S802" s="17" t="inlineStr">
        <is>
          <t>98362</t>
        </is>
      </c>
      <c r="T802" s="27" t="n">
        <v>45996</v>
      </c>
      <c r="U802" s="17" t="n">
        <v>2026</v>
      </c>
      <c r="V802" s="17" t="inlineStr"/>
    </row>
    <row r="803">
      <c r="A803" s="21" t="inlineStr">
        <is>
          <t>WL-01798</t>
        </is>
      </c>
      <c r="B803" s="21" t="n">
        <v>798</v>
      </c>
      <c r="C803" s="21" t="inlineStr">
        <is>
          <t>Kelley</t>
        </is>
      </c>
      <c r="D803" s="21" t="inlineStr">
        <is>
          <t>Thomas</t>
        </is>
      </c>
      <c r="E803" s="21" t="inlineStr">
        <is>
          <t>COMMERCIAL</t>
        </is>
      </c>
      <c r="F803" s="21" t="inlineStr">
        <is>
          <t>Kelley Marine LLC</t>
        </is>
      </c>
      <c r="G803" s="28" t="n">
        <v>45167</v>
      </c>
      <c r="H803" s="21" t="inlineStr">
        <is>
          <t>ACTIVE_WAITLIST</t>
        </is>
      </c>
      <c r="I803" s="21" t="inlineStr">
        <is>
          <t>HERON STAR</t>
        </is>
      </c>
      <c r="J803" s="21" t="inlineStr">
        <is>
          <t>HOUSEBOAT</t>
        </is>
      </c>
      <c r="K803" s="21" t="n">
        <v>57.5</v>
      </c>
      <c r="L803" s="21" t="n">
        <v>19.7</v>
      </c>
      <c r="M803" s="21" t="inlineStr">
        <is>
          <t>COVERED_ONLY</t>
        </is>
      </c>
      <c r="N803" s="21" t="n">
        <v>36</v>
      </c>
      <c r="O803" s="21" t="inlineStr">
        <is>
          <t>(360) 555-8031</t>
        </is>
      </c>
      <c r="P803" s="21" t="inlineStr">
        <is>
          <t>thomas.kelley@salishnet.net</t>
        </is>
      </c>
      <c r="Q803" s="21" t="inlineStr">
        <is>
          <t>Aberdeen</t>
        </is>
      </c>
      <c r="R803" s="21" t="inlineStr">
        <is>
          <t>WA</t>
        </is>
      </c>
      <c r="S803" s="21" t="inlineStr">
        <is>
          <t>98520</t>
        </is>
      </c>
      <c r="T803" s="28" t="n">
        <v>45993</v>
      </c>
      <c r="U803" s="21" t="n">
        <v>2026</v>
      </c>
      <c r="V803" s="21" t="inlineStr"/>
    </row>
    <row r="804">
      <c r="A804" s="17" t="inlineStr">
        <is>
          <t>WL-01799</t>
        </is>
      </c>
      <c r="B804" s="17" t="n">
        <v>799</v>
      </c>
      <c r="C804" s="17" t="inlineStr">
        <is>
          <t>Johnson</t>
        </is>
      </c>
      <c r="D804" s="17" t="inlineStr">
        <is>
          <t>Robert</t>
        </is>
      </c>
      <c r="E804" s="17" t="inlineStr">
        <is>
          <t>INDIVIDUAL</t>
        </is>
      </c>
      <c r="F804" s="17" t="inlineStr"/>
      <c r="G804" s="27" t="n">
        <v>45167</v>
      </c>
      <c r="H804" s="17" t="inlineStr">
        <is>
          <t>ACTIVE_WAITLIST</t>
        </is>
      </c>
      <c r="I804" s="17" t="inlineStr">
        <is>
          <t>SCOTER STAR</t>
        </is>
      </c>
      <c r="J804" s="17" t="inlineStr">
        <is>
          <t>POWER_OUTBOARD</t>
        </is>
      </c>
      <c r="K804" s="17" t="n">
        <v>41.1</v>
      </c>
      <c r="L804" s="17" t="n">
        <v>14.5</v>
      </c>
      <c r="M804" s="17" t="inlineStr">
        <is>
          <t>Salmonberry</t>
        </is>
      </c>
      <c r="N804" s="17" t="n">
        <v>28</v>
      </c>
      <c r="O804" s="17" t="inlineStr">
        <is>
          <t>(425) 555-9968</t>
        </is>
      </c>
      <c r="P804" s="17" t="inlineStr">
        <is>
          <t>robert.johnson@salishnet.net</t>
        </is>
      </c>
      <c r="Q804" s="17" t="inlineStr">
        <is>
          <t>Everett</t>
        </is>
      </c>
      <c r="R804" s="17" t="inlineStr">
        <is>
          <t>WA</t>
        </is>
      </c>
      <c r="S804" s="17" t="inlineStr">
        <is>
          <t>98201</t>
        </is>
      </c>
      <c r="T804" s="27" t="n">
        <v>45994</v>
      </c>
      <c r="U804" s="17" t="n">
        <v>2026</v>
      </c>
      <c r="V804" s="17" t="inlineStr"/>
    </row>
    <row r="805">
      <c r="A805" s="21" t="inlineStr">
        <is>
          <t>WL-01800</t>
        </is>
      </c>
      <c r="B805" s="21" t="n">
        <v>800</v>
      </c>
      <c r="C805" s="21" t="inlineStr">
        <is>
          <t>Lopez</t>
        </is>
      </c>
      <c r="D805" s="21" t="inlineStr">
        <is>
          <t>Nancy</t>
        </is>
      </c>
      <c r="E805" s="21" t="inlineStr">
        <is>
          <t>INDIVIDUAL</t>
        </is>
      </c>
      <c r="F805" s="21" t="inlineStr"/>
      <c r="G805" s="28" t="n">
        <v>45168</v>
      </c>
      <c r="H805" s="21" t="inlineStr">
        <is>
          <t>ACTIVE_WAITLIST</t>
        </is>
      </c>
      <c r="I805" s="21" t="inlineStr">
        <is>
          <t>PETREL ROCK</t>
        </is>
      </c>
      <c r="J805" s="21" t="inlineStr">
        <is>
          <t>SAIL_MULTI</t>
        </is>
      </c>
      <c r="K805" s="21" t="n">
        <v>21.8</v>
      </c>
      <c r="L805" s="21" t="n">
        <v>7.1</v>
      </c>
      <c r="M805" s="21" t="inlineStr">
        <is>
          <t>Ledgport</t>
        </is>
      </c>
      <c r="N805" s="21" t="n">
        <v>28</v>
      </c>
      <c r="O805" s="21" t="inlineStr">
        <is>
          <t>(360) 555-7140</t>
        </is>
      </c>
      <c r="P805" s="21" t="inlineStr">
        <is>
          <t>nancylopez@pugetpost.com</t>
        </is>
      </c>
      <c r="Q805" s="21" t="inlineStr">
        <is>
          <t>Longview</t>
        </is>
      </c>
      <c r="R805" s="21" t="inlineStr">
        <is>
          <t>WA</t>
        </is>
      </c>
      <c r="S805" s="21" t="inlineStr">
        <is>
          <t>98632</t>
        </is>
      </c>
      <c r="T805" s="28" t="n">
        <v>45998</v>
      </c>
      <c r="U805" s="21" t="n">
        <v>2026</v>
      </c>
      <c r="V805" s="21" t="inlineStr"/>
    </row>
    <row r="806">
      <c r="A806" s="17" t="inlineStr">
        <is>
          <t>WL-01801</t>
        </is>
      </c>
      <c r="B806" s="17" t="n">
        <v>801</v>
      </c>
      <c r="C806" s="17" t="inlineStr">
        <is>
          <t>Martinez</t>
        </is>
      </c>
      <c r="D806" s="17" t="inlineStr">
        <is>
          <t>Thomas</t>
        </is>
      </c>
      <c r="E806" s="17" t="inlineStr">
        <is>
          <t>INDIVIDUAL</t>
        </is>
      </c>
      <c r="F806" s="17" t="inlineStr"/>
      <c r="G806" s="27" t="n">
        <v>45169</v>
      </c>
      <c r="H806" s="17" t="inlineStr">
        <is>
          <t>ACTIVE_WAITLIST</t>
        </is>
      </c>
      <c r="I806" s="17" t="inlineStr">
        <is>
          <t>HALIBUT QUEEN</t>
        </is>
      </c>
      <c r="J806" s="17" t="inlineStr">
        <is>
          <t>SAIL_MULTI</t>
        </is>
      </c>
      <c r="K806" s="17" t="n">
        <v>46.3</v>
      </c>
      <c r="L806" s="17" t="n">
        <v>15.2</v>
      </c>
      <c r="M806" s="17" t="inlineStr">
        <is>
          <t>Gullwing</t>
        </is>
      </c>
      <c r="N806" s="17" t="n">
        <v>24</v>
      </c>
      <c r="O806" s="17" t="inlineStr">
        <is>
          <t>(360) 555-3579</t>
        </is>
      </c>
      <c r="P806" s="17" t="inlineStr">
        <is>
          <t>thomasmartinez@pugetpost.com</t>
        </is>
      </c>
      <c r="Q806" s="17" t="inlineStr">
        <is>
          <t>Bellingham</t>
        </is>
      </c>
      <c r="R806" s="17" t="inlineStr">
        <is>
          <t>WA</t>
        </is>
      </c>
      <c r="S806" s="17" t="inlineStr">
        <is>
          <t>98225</t>
        </is>
      </c>
      <c r="T806" s="27" t="n">
        <v>46000</v>
      </c>
      <c r="U806" s="17" t="n">
        <v>2026</v>
      </c>
      <c r="V806" s="17" t="inlineStr"/>
    </row>
    <row r="807">
      <c r="A807" s="21" t="inlineStr">
        <is>
          <t>WL-01802</t>
        </is>
      </c>
      <c r="B807" s="21" t="n">
        <v>802</v>
      </c>
      <c r="C807" s="21" t="inlineStr">
        <is>
          <t>Gamble</t>
        </is>
      </c>
      <c r="D807" s="21" t="inlineStr">
        <is>
          <t>Joseph</t>
        </is>
      </c>
      <c r="E807" s="21" t="inlineStr">
        <is>
          <t>TRUST</t>
        </is>
      </c>
      <c r="F807" s="21" t="inlineStr">
        <is>
          <t>Gamble Holdings LLC</t>
        </is>
      </c>
      <c r="G807" s="28" t="n">
        <v>45169</v>
      </c>
      <c r="H807" s="21" t="inlineStr">
        <is>
          <t>ACTIVE_WAITLIST</t>
        </is>
      </c>
      <c r="I807" s="21" t="inlineStr">
        <is>
          <t>FOUL CREST</t>
        </is>
      </c>
      <c r="J807" s="21" t="inlineStr">
        <is>
          <t>HOUSEBOAT</t>
        </is>
      </c>
      <c r="K807" s="21" t="n">
        <v>38.7</v>
      </c>
      <c r="L807" s="21" t="n">
        <v>13</v>
      </c>
      <c r="M807" s="21" t="inlineStr">
        <is>
          <t>Ledgport</t>
        </is>
      </c>
      <c r="N807" s="21" t="n">
        <v>24</v>
      </c>
      <c r="O807" s="21" t="inlineStr">
        <is>
          <t>(360) 555-1505</t>
        </is>
      </c>
      <c r="P807" s="21" t="inlineStr">
        <is>
          <t>josephgamble@harbormail.net</t>
        </is>
      </c>
      <c r="Q807" s="21" t="inlineStr">
        <is>
          <t>Aberdeen</t>
        </is>
      </c>
      <c r="R807" s="21" t="inlineStr">
        <is>
          <t>WA</t>
        </is>
      </c>
      <c r="S807" s="21" t="inlineStr">
        <is>
          <t>98520</t>
        </is>
      </c>
      <c r="T807" s="28" t="n">
        <v>46004</v>
      </c>
      <c r="U807" s="21" t="n">
        <v>2026</v>
      </c>
      <c r="V807" s="21" t="inlineStr"/>
    </row>
    <row r="808">
      <c r="A808" s="17" t="inlineStr">
        <is>
          <t>WL-01803</t>
        </is>
      </c>
      <c r="B808" s="17" t="n">
        <v>803</v>
      </c>
      <c r="C808" s="17" t="inlineStr">
        <is>
          <t>Lozano</t>
        </is>
      </c>
      <c r="D808" s="17" t="inlineStr">
        <is>
          <t>Miranda</t>
        </is>
      </c>
      <c r="E808" s="17" t="inlineStr">
        <is>
          <t>LLC</t>
        </is>
      </c>
      <c r="F808" s="17" t="inlineStr">
        <is>
          <t>Lozano Ventures LLC</t>
        </is>
      </c>
      <c r="G808" s="27" t="n">
        <v>45169</v>
      </c>
      <c r="H808" s="17" t="inlineStr">
        <is>
          <t>ACTIVE_WAITLIST</t>
        </is>
      </c>
      <c r="I808" s="17" t="inlineStr">
        <is>
          <t>SPINDRIFT REACH</t>
        </is>
      </c>
      <c r="J808" s="17" t="inlineStr">
        <is>
          <t>SAIL_MULTI</t>
        </is>
      </c>
      <c r="K808" s="17" t="n">
        <v>52.3</v>
      </c>
      <c r="L808" s="17" t="n">
        <v>17.4</v>
      </c>
      <c r="M808" s="17" t="inlineStr">
        <is>
          <t>ANY</t>
        </is>
      </c>
      <c r="N808" s="17" t="n">
        <v>40</v>
      </c>
      <c r="O808" s="17" t="inlineStr">
        <is>
          <t>(360) 555-7173</t>
        </is>
      </c>
      <c r="P808" s="17" t="inlineStr">
        <is>
          <t>miranda.lozano@quillayute.org</t>
        </is>
      </c>
      <c r="Q808" s="17" t="inlineStr">
        <is>
          <t>Bellingham</t>
        </is>
      </c>
      <c r="R808" s="17" t="inlineStr">
        <is>
          <t>WA</t>
        </is>
      </c>
      <c r="S808" s="17" t="inlineStr">
        <is>
          <t>98225</t>
        </is>
      </c>
      <c r="T808" s="27" t="n">
        <v>45992</v>
      </c>
      <c r="U808" s="17" t="n">
        <v>2026</v>
      </c>
      <c r="V808" s="17" t="inlineStr"/>
    </row>
    <row r="809">
      <c r="A809" s="21" t="inlineStr">
        <is>
          <t>WL-01804</t>
        </is>
      </c>
      <c r="B809" s="21" t="n">
        <v>804</v>
      </c>
      <c r="C809" s="21" t="inlineStr">
        <is>
          <t>Norman</t>
        </is>
      </c>
      <c r="D809" s="21" t="inlineStr">
        <is>
          <t>Kimberly</t>
        </is>
      </c>
      <c r="E809" s="21" t="inlineStr">
        <is>
          <t>INDIVIDUAL</t>
        </is>
      </c>
      <c r="F809" s="21" t="inlineStr"/>
      <c r="G809" s="28" t="n">
        <v>45170</v>
      </c>
      <c r="H809" s="21" t="inlineStr">
        <is>
          <t>ACTIVE_WAITLIST</t>
        </is>
      </c>
      <c r="I809" s="21" t="inlineStr">
        <is>
          <t>KESTREL VEER</t>
        </is>
      </c>
      <c r="J809" s="21" t="inlineStr">
        <is>
          <t>POWER_OUTBOARD</t>
        </is>
      </c>
      <c r="K809" s="21" t="n">
        <v>55.1</v>
      </c>
      <c r="L809" s="21" t="n">
        <v>16.3</v>
      </c>
      <c r="M809" s="21" t="inlineStr">
        <is>
          <t>COVERED_ONLY</t>
        </is>
      </c>
      <c r="N809" s="21" t="n">
        <v>36</v>
      </c>
      <c r="O809" s="21" t="inlineStr">
        <is>
          <t>(360) 555-8265</t>
        </is>
      </c>
      <c r="P809" s="21" t="inlineStr">
        <is>
          <t>kimberlynorman@outlook.example.com</t>
        </is>
      </c>
      <c r="Q809" s="21" t="inlineStr">
        <is>
          <t>Port Angeles</t>
        </is>
      </c>
      <c r="R809" s="21" t="inlineStr">
        <is>
          <t>WA</t>
        </is>
      </c>
      <c r="S809" s="21" t="inlineStr">
        <is>
          <t>98362</t>
        </is>
      </c>
      <c r="T809" s="28" t="n">
        <v>46001</v>
      </c>
      <c r="U809" s="21" t="n">
        <v>2026</v>
      </c>
      <c r="V809" s="21" t="inlineStr"/>
    </row>
    <row r="810">
      <c r="A810" s="17" t="inlineStr">
        <is>
          <t>WL-01805</t>
        </is>
      </c>
      <c r="B810" s="17" t="n">
        <v>805</v>
      </c>
      <c r="C810" s="17" t="inlineStr">
        <is>
          <t>Alvarez</t>
        </is>
      </c>
      <c r="D810" s="17" t="inlineStr">
        <is>
          <t>Robert</t>
        </is>
      </c>
      <c r="E810" s="17" t="inlineStr">
        <is>
          <t>INDIVIDUAL</t>
        </is>
      </c>
      <c r="F810" s="17" t="inlineStr"/>
      <c r="G810" s="27" t="n">
        <v>45170</v>
      </c>
      <c r="H810" s="17" t="inlineStr">
        <is>
          <t>ACTIVE_WAITLIST</t>
        </is>
      </c>
      <c r="I810" s="17" t="inlineStr">
        <is>
          <t>ANCHOR LIGHT</t>
        </is>
      </c>
      <c r="J810" s="17" t="inlineStr">
        <is>
          <t>CRUISER</t>
        </is>
      </c>
      <c r="K810" s="17" t="n">
        <v>27.4</v>
      </c>
      <c r="L810" s="17" t="n">
        <v>8</v>
      </c>
      <c r="M810" s="17" t="inlineStr">
        <is>
          <t>OPEN_ONLY</t>
        </is>
      </c>
      <c r="N810" s="17" t="n">
        <v>28</v>
      </c>
      <c r="O810" s="17" t="inlineStr">
        <is>
          <t>(360) 555-9733</t>
        </is>
      </c>
      <c r="P810" s="17" t="inlineStr">
        <is>
          <t>robert_alvarez@gmail.example.com</t>
        </is>
      </c>
      <c r="Q810" s="17" t="inlineStr">
        <is>
          <t>Chaldale</t>
        </is>
      </c>
      <c r="R810" s="17" t="inlineStr">
        <is>
          <t>WA</t>
        </is>
      </c>
      <c r="S810" s="17" t="inlineStr">
        <is>
          <t>98554</t>
        </is>
      </c>
      <c r="T810" s="27" t="n">
        <v>46000</v>
      </c>
      <c r="U810" s="17" t="n">
        <v>2026</v>
      </c>
      <c r="V810" s="17" t="inlineStr"/>
    </row>
    <row r="811">
      <c r="A811" s="21" t="inlineStr">
        <is>
          <t>WL-01806</t>
        </is>
      </c>
      <c r="B811" s="21" t="n">
        <v>806</v>
      </c>
      <c r="C811" s="21" t="inlineStr">
        <is>
          <t>Frazier</t>
        </is>
      </c>
      <c r="D811" s="21" t="inlineStr">
        <is>
          <t>Douglas</t>
        </is>
      </c>
      <c r="E811" s="21" t="inlineStr">
        <is>
          <t>INDIVIDUAL</t>
        </is>
      </c>
      <c r="F811" s="21" t="inlineStr"/>
      <c r="G811" s="28" t="n">
        <v>45171</v>
      </c>
      <c r="H811" s="21" t="inlineStr">
        <is>
          <t>ACTIVE_WAITLIST</t>
        </is>
      </c>
      <c r="I811" s="21" t="inlineStr">
        <is>
          <t>PETREL MOON</t>
        </is>
      </c>
      <c r="J811" s="21" t="inlineStr">
        <is>
          <t>SAIL_MONO</t>
        </is>
      </c>
      <c r="K811" s="21" t="n">
        <v>54.4</v>
      </c>
      <c r="L811" s="21" t="n">
        <v>16.4</v>
      </c>
      <c r="M811" s="21" t="inlineStr">
        <is>
          <t>COVERED_ONLY</t>
        </is>
      </c>
      <c r="N811" s="21" t="n">
        <v>36</v>
      </c>
      <c r="O811" s="21" t="inlineStr">
        <is>
          <t>(503) 555-3550</t>
        </is>
      </c>
      <c r="P811" s="21" t="inlineStr">
        <is>
          <t>douglasfrazier@gmail.example.com</t>
        </is>
      </c>
      <c r="Q811" s="21" t="inlineStr">
        <is>
          <t>Astoria</t>
        </is>
      </c>
      <c r="R811" s="21" t="inlineStr">
        <is>
          <t>OR</t>
        </is>
      </c>
      <c r="S811" s="21" t="inlineStr">
        <is>
          <t>97103</t>
        </is>
      </c>
      <c r="T811" s="28" t="n">
        <v>46009</v>
      </c>
      <c r="U811" s="21" t="n">
        <v>2026</v>
      </c>
      <c r="V811" s="21" t="inlineStr"/>
    </row>
    <row r="812">
      <c r="A812" s="17" t="inlineStr">
        <is>
          <t>WL-01807</t>
        </is>
      </c>
      <c r="B812" s="17" t="n">
        <v>807</v>
      </c>
      <c r="C812" s="17" t="inlineStr">
        <is>
          <t>Mcdonald</t>
        </is>
      </c>
      <c r="D812" s="17" t="inlineStr">
        <is>
          <t>Kathleen</t>
        </is>
      </c>
      <c r="E812" s="17" t="inlineStr">
        <is>
          <t>INDIVIDUAL</t>
        </is>
      </c>
      <c r="F812" s="17" t="inlineStr"/>
      <c r="G812" s="27" t="n">
        <v>45172</v>
      </c>
      <c r="H812" s="17" t="inlineStr">
        <is>
          <t>ACTIVE_WAITLIST</t>
        </is>
      </c>
      <c r="I812" s="17" t="inlineStr">
        <is>
          <t>POINT SOUND</t>
        </is>
      </c>
      <c r="J812" s="17" t="inlineStr">
        <is>
          <t>ELECTRIC</t>
        </is>
      </c>
      <c r="K812" s="17" t="n">
        <v>28.7</v>
      </c>
      <c r="L812" s="17" t="n">
        <v>10.3</v>
      </c>
      <c r="M812" s="17" t="inlineStr">
        <is>
          <t>Ledgport</t>
        </is>
      </c>
      <c r="N812" s="17" t="n">
        <v>40</v>
      </c>
      <c r="O812" s="17" t="inlineStr">
        <is>
          <t>(541) 555-5082</t>
        </is>
      </c>
      <c r="P812" s="17" t="inlineStr">
        <is>
          <t>kathleen.mcdonald@harbormail.net</t>
        </is>
      </c>
      <c r="Q812" s="17" t="inlineStr">
        <is>
          <t>Newport</t>
        </is>
      </c>
      <c r="R812" s="17" t="inlineStr">
        <is>
          <t>OR</t>
        </is>
      </c>
      <c r="S812" s="17" t="inlineStr">
        <is>
          <t>97365</t>
        </is>
      </c>
      <c r="T812" s="27" t="n">
        <v>45998</v>
      </c>
      <c r="U812" s="17" t="n">
        <v>2026</v>
      </c>
      <c r="V812" s="17" t="inlineStr"/>
    </row>
    <row r="813">
      <c r="A813" s="21" t="inlineStr">
        <is>
          <t>WL-01808</t>
        </is>
      </c>
      <c r="B813" s="21" t="n">
        <v>808</v>
      </c>
      <c r="C813" s="21" t="inlineStr">
        <is>
          <t>Shepard</t>
        </is>
      </c>
      <c r="D813" s="21" t="inlineStr">
        <is>
          <t>Jason</t>
        </is>
      </c>
      <c r="E813" s="21" t="inlineStr">
        <is>
          <t>TRUST</t>
        </is>
      </c>
      <c r="F813" s="21" t="inlineStr">
        <is>
          <t>Shepard Ventures LLC</t>
        </is>
      </c>
      <c r="G813" s="28" t="n">
        <v>45172</v>
      </c>
      <c r="H813" s="21" t="inlineStr">
        <is>
          <t>ACTIVE_WAITLIST</t>
        </is>
      </c>
      <c r="I813" s="21" t="inlineStr">
        <is>
          <t>PETREL LIGHT</t>
        </is>
      </c>
      <c r="J813" s="21" t="inlineStr">
        <is>
          <t>ELECTRIC</t>
        </is>
      </c>
      <c r="K813" s="21" t="n">
        <v>46.7</v>
      </c>
      <c r="L813" s="21" t="n">
        <v>14.7</v>
      </c>
      <c r="M813" s="21" t="inlineStr">
        <is>
          <t>ANY</t>
        </is>
      </c>
      <c r="N813" s="21" t="n">
        <v>40</v>
      </c>
      <c r="O813" s="21" t="inlineStr">
        <is>
          <t>(541) 555-4558</t>
        </is>
      </c>
      <c r="P813" s="21" t="inlineStr">
        <is>
          <t>jasonshepard@pugetpost.com</t>
        </is>
      </c>
      <c r="Q813" s="21" t="inlineStr">
        <is>
          <t>Newport</t>
        </is>
      </c>
      <c r="R813" s="21" t="inlineStr">
        <is>
          <t>OR</t>
        </is>
      </c>
      <c r="S813" s="21" t="inlineStr">
        <is>
          <t>97365</t>
        </is>
      </c>
      <c r="T813" s="28" t="n">
        <v>45996</v>
      </c>
      <c r="U813" s="21" t="n">
        <v>2026</v>
      </c>
      <c r="V813" s="21" t="inlineStr"/>
    </row>
    <row r="814">
      <c r="A814" s="17" t="inlineStr">
        <is>
          <t>WL-01809</t>
        </is>
      </c>
      <c r="B814" s="17" t="n">
        <v>809</v>
      </c>
      <c r="C814" s="17" t="inlineStr">
        <is>
          <t>Banks</t>
        </is>
      </c>
      <c r="D814" s="17" t="inlineStr">
        <is>
          <t>Tim</t>
        </is>
      </c>
      <c r="E814" s="17" t="inlineStr">
        <is>
          <t>INDIVIDUAL</t>
        </is>
      </c>
      <c r="F814" s="17" t="inlineStr"/>
      <c r="G814" s="27" t="n">
        <v>45173</v>
      </c>
      <c r="H814" s="17" t="inlineStr">
        <is>
          <t>ACTIVE_WAITLIST</t>
        </is>
      </c>
      <c r="I814" s="17" t="inlineStr">
        <is>
          <t>BRANT RUNNER</t>
        </is>
      </c>
      <c r="J814" s="17" t="inlineStr">
        <is>
          <t>POWER_OUTBOARD</t>
        </is>
      </c>
      <c r="K814" s="17" t="n">
        <v>38.4</v>
      </c>
      <c r="L814" s="17" t="n">
        <v>12.7</v>
      </c>
      <c r="M814" s="17" t="inlineStr">
        <is>
          <t>ANY</t>
        </is>
      </c>
      <c r="N814" s="17" t="n">
        <v>28</v>
      </c>
      <c r="O814" s="17" t="inlineStr">
        <is>
          <t>(253) 555-6387</t>
        </is>
      </c>
      <c r="P814" s="17" t="inlineStr">
        <is>
          <t>tim_banks@outlook.example.com</t>
        </is>
      </c>
      <c r="Q814" s="17" t="inlineStr">
        <is>
          <t>Tacoma</t>
        </is>
      </c>
      <c r="R814" s="17" t="inlineStr">
        <is>
          <t>WA</t>
        </is>
      </c>
      <c r="S814" s="17" t="inlineStr">
        <is>
          <t>98402</t>
        </is>
      </c>
      <c r="T814" s="27" t="n">
        <v>46008</v>
      </c>
      <c r="U814" s="17" t="n">
        <v>2026</v>
      </c>
      <c r="V814" s="17" t="inlineStr"/>
    </row>
    <row r="815">
      <c r="A815" s="21" t="inlineStr">
        <is>
          <t>WL-01810</t>
        </is>
      </c>
      <c r="B815" s="21" t="n">
        <v>810</v>
      </c>
      <c r="C815" s="21" t="inlineStr">
        <is>
          <t>Bridges</t>
        </is>
      </c>
      <c r="D815" s="21" t="inlineStr">
        <is>
          <t>Jennifer</t>
        </is>
      </c>
      <c r="E815" s="21" t="inlineStr">
        <is>
          <t>LLC</t>
        </is>
      </c>
      <c r="F815" s="21" t="inlineStr">
        <is>
          <t>Bridges Marine LLC</t>
        </is>
      </c>
      <c r="G815" s="28" t="n">
        <v>45173</v>
      </c>
      <c r="H815" s="21" t="inlineStr">
        <is>
          <t>ACTIVE_WAITLIST</t>
        </is>
      </c>
      <c r="I815" s="21" t="inlineStr">
        <is>
          <t>SANDERLING SOUND</t>
        </is>
      </c>
      <c r="J815" s="21" t="inlineStr">
        <is>
          <t>HOUSEBOAT</t>
        </is>
      </c>
      <c r="K815" s="21" t="n">
        <v>51.4</v>
      </c>
      <c r="L815" s="21" t="n">
        <v>17.3</v>
      </c>
      <c r="M815" s="21" t="inlineStr">
        <is>
          <t>Salmonberry</t>
        </is>
      </c>
      <c r="N815" s="21" t="n">
        <v>28</v>
      </c>
      <c r="O815" s="21" t="inlineStr">
        <is>
          <t>(253) 555-1078</t>
        </is>
      </c>
      <c r="P815" s="21" t="inlineStr">
        <is>
          <t>jenniferbridges@outlook.example.com</t>
        </is>
      </c>
      <c r="Q815" s="21" t="inlineStr">
        <is>
          <t>Tacoma</t>
        </is>
      </c>
      <c r="R815" s="21" t="inlineStr">
        <is>
          <t>WA</t>
        </is>
      </c>
      <c r="S815" s="21" t="inlineStr">
        <is>
          <t>98402</t>
        </is>
      </c>
      <c r="T815" s="28" t="n">
        <v>46007</v>
      </c>
      <c r="U815" s="21" t="n">
        <v>2026</v>
      </c>
      <c r="V815" s="21" t="inlineStr"/>
    </row>
    <row r="816">
      <c r="A816" s="17" t="inlineStr">
        <is>
          <t>WL-01811</t>
        </is>
      </c>
      <c r="B816" s="17" t="n">
        <v>811</v>
      </c>
      <c r="C816" s="17" t="inlineStr">
        <is>
          <t>Clark</t>
        </is>
      </c>
      <c r="D816" s="17" t="inlineStr">
        <is>
          <t>Bradley</t>
        </is>
      </c>
      <c r="E816" s="17" t="inlineStr">
        <is>
          <t>INDIVIDUAL</t>
        </is>
      </c>
      <c r="F816" s="17" t="inlineStr"/>
      <c r="G816" s="27" t="n">
        <v>45173</v>
      </c>
      <c r="H816" s="17" t="inlineStr">
        <is>
          <t>ACTIVE_WAITLIST</t>
        </is>
      </c>
      <c r="I816" s="17" t="inlineStr">
        <is>
          <t>WIDGEON LIGHT</t>
        </is>
      </c>
      <c r="J816" s="17" t="inlineStr">
        <is>
          <t>SPORTFISH</t>
        </is>
      </c>
      <c r="K816" s="17" t="n">
        <v>48.9</v>
      </c>
      <c r="L816" s="17" t="n">
        <v>14.6</v>
      </c>
      <c r="M816" s="17" t="inlineStr">
        <is>
          <t>ANY</t>
        </is>
      </c>
      <c r="N816" s="17" t="n">
        <v>50</v>
      </c>
      <c r="O816" s="17" t="inlineStr">
        <is>
          <t>(541) 555-8824</t>
        </is>
      </c>
      <c r="P816" s="17" t="inlineStr">
        <is>
          <t>bradleyclark@gmail.example.com</t>
        </is>
      </c>
      <c r="Q816" s="17" t="inlineStr">
        <is>
          <t>Newport</t>
        </is>
      </c>
      <c r="R816" s="17" t="inlineStr">
        <is>
          <t>OR</t>
        </is>
      </c>
      <c r="S816" s="17" t="inlineStr">
        <is>
          <t>97365</t>
        </is>
      </c>
      <c r="T816" s="27" t="n">
        <v>46013</v>
      </c>
      <c r="U816" s="17" t="n">
        <v>2026</v>
      </c>
      <c r="V816" s="17" t="inlineStr"/>
    </row>
    <row r="817">
      <c r="A817" s="21" t="inlineStr">
        <is>
          <t>WL-01812</t>
        </is>
      </c>
      <c r="B817" s="21" t="n">
        <v>812</v>
      </c>
      <c r="C817" s="21" t="inlineStr">
        <is>
          <t>Evans</t>
        </is>
      </c>
      <c r="D817" s="21" t="inlineStr">
        <is>
          <t>Tina</t>
        </is>
      </c>
      <c r="E817" s="21" t="inlineStr">
        <is>
          <t>INDIVIDUAL</t>
        </is>
      </c>
      <c r="F817" s="21" t="inlineStr"/>
      <c r="G817" s="28" t="n">
        <v>45174</v>
      </c>
      <c r="H817" s="21" t="inlineStr">
        <is>
          <t>RETAINER</t>
        </is>
      </c>
      <c r="I817" s="21" t="inlineStr">
        <is>
          <t>SALISH STAR</t>
        </is>
      </c>
      <c r="J817" s="21" t="inlineStr">
        <is>
          <t>CRUISER</t>
        </is>
      </c>
      <c r="K817" s="21" t="n">
        <v>54.5</v>
      </c>
      <c r="L817" s="21" t="n">
        <v>15.3</v>
      </c>
      <c r="M817" s="21" t="inlineStr">
        <is>
          <t>ANY</t>
        </is>
      </c>
      <c r="N817" s="21" t="n">
        <v>50</v>
      </c>
      <c r="O817" s="21" t="inlineStr">
        <is>
          <t>(206) 555-3878</t>
        </is>
      </c>
      <c r="P817" s="21" t="inlineStr">
        <is>
          <t>tina.evans@salishnet.net</t>
        </is>
      </c>
      <c r="Q817" s="21" t="inlineStr">
        <is>
          <t>Seattle</t>
        </is>
      </c>
      <c r="R817" s="21" t="inlineStr">
        <is>
          <t>WA</t>
        </is>
      </c>
      <c r="S817" s="21" t="inlineStr">
        <is>
          <t>98101</t>
        </is>
      </c>
      <c r="T817" s="28" t="n">
        <v>46017</v>
      </c>
      <c r="U817" s="21" t="n">
        <v>2026</v>
      </c>
      <c r="V817" s="21" t="inlineStr"/>
    </row>
    <row r="818">
      <c r="A818" s="17" t="inlineStr">
        <is>
          <t>WL-01813</t>
        </is>
      </c>
      <c r="B818" s="17" t="n">
        <v>813</v>
      </c>
      <c r="C818" s="17" t="inlineStr">
        <is>
          <t>Williams</t>
        </is>
      </c>
      <c r="D818" s="17" t="inlineStr">
        <is>
          <t>Jessica</t>
        </is>
      </c>
      <c r="E818" s="17" t="inlineStr">
        <is>
          <t>COMMERCIAL</t>
        </is>
      </c>
      <c r="F818" s="17" t="inlineStr">
        <is>
          <t>Williams Marine LLC</t>
        </is>
      </c>
      <c r="G818" s="27" t="n">
        <v>45175</v>
      </c>
      <c r="H818" s="17" t="inlineStr">
        <is>
          <t>ACTIVE_WAITLIST</t>
        </is>
      </c>
      <c r="I818" s="17" t="inlineStr">
        <is>
          <t>SPINDRIFT AHRBOR</t>
        </is>
      </c>
      <c r="J818" s="17" t="inlineStr">
        <is>
          <t>CRUISER</t>
        </is>
      </c>
      <c r="K818" s="17" t="n">
        <v>56</v>
      </c>
      <c r="L818" s="17" t="n">
        <v>16</v>
      </c>
      <c r="M818" s="17" t="inlineStr">
        <is>
          <t>COVERED_ONLY</t>
        </is>
      </c>
      <c r="N818" s="17" t="n">
        <v>45</v>
      </c>
      <c r="O818" s="17" t="inlineStr">
        <is>
          <t>(360) 555-8395</t>
        </is>
      </c>
      <c r="P818" s="17" t="inlineStr">
        <is>
          <t>jessica.williams@harbormail.net</t>
        </is>
      </c>
      <c r="Q818" s="17" t="inlineStr">
        <is>
          <t>Port Angeles</t>
        </is>
      </c>
      <c r="R818" s="17" t="inlineStr">
        <is>
          <t>WA</t>
        </is>
      </c>
      <c r="S818" s="17" t="inlineStr">
        <is>
          <t>98362</t>
        </is>
      </c>
      <c r="T818" s="27" t="n">
        <v>46002</v>
      </c>
      <c r="U818" s="17" t="n">
        <v>2026</v>
      </c>
      <c r="V818" s="17" t="inlineStr"/>
    </row>
    <row r="819">
      <c r="A819" s="21" t="inlineStr">
        <is>
          <t>WL-01814</t>
        </is>
      </c>
      <c r="B819" s="21" t="n">
        <v>814</v>
      </c>
      <c r="C819" s="21" t="inlineStr">
        <is>
          <t>Jensen</t>
        </is>
      </c>
      <c r="D819" s="21" t="inlineStr">
        <is>
          <t>Lisa</t>
        </is>
      </c>
      <c r="E819" s="21" t="inlineStr">
        <is>
          <t>LLC</t>
        </is>
      </c>
      <c r="F819" s="21" t="inlineStr">
        <is>
          <t>Jensen Charters Inc</t>
        </is>
      </c>
      <c r="G819" s="28" t="n">
        <v>45176</v>
      </c>
      <c r="H819" s="21" t="inlineStr">
        <is>
          <t>ACTIVE_WAITLIST</t>
        </is>
      </c>
      <c r="I819" s="21" t="inlineStr">
        <is>
          <t>CORMORANT LIGHT</t>
        </is>
      </c>
      <c r="J819" s="21" t="inlineStr">
        <is>
          <t>HOUSEBOAT</t>
        </is>
      </c>
      <c r="K819" s="21" t="n">
        <v>24</v>
      </c>
      <c r="L819" s="21" t="n">
        <v>7.1</v>
      </c>
      <c r="M819" s="21" t="inlineStr">
        <is>
          <t>OPEN_ONLY</t>
        </is>
      </c>
      <c r="N819" s="21" t="n">
        <v>28</v>
      </c>
      <c r="O819" s="21" t="inlineStr">
        <is>
          <t>(360) 555-1957</t>
        </is>
      </c>
      <c r="P819" s="21" t="inlineStr">
        <is>
          <t>lisajensen@salishnet.net</t>
        </is>
      </c>
      <c r="Q819" s="21" t="inlineStr">
        <is>
          <t>Port Angeles</t>
        </is>
      </c>
      <c r="R819" s="21" t="inlineStr">
        <is>
          <t>WA</t>
        </is>
      </c>
      <c r="S819" s="21" t="inlineStr">
        <is>
          <t>98362</t>
        </is>
      </c>
      <c r="T819" s="28" t="n">
        <v>45997</v>
      </c>
      <c r="U819" s="21" t="n">
        <v>2026</v>
      </c>
      <c r="V819" s="21" t="inlineStr"/>
    </row>
    <row r="820">
      <c r="A820" s="17" t="inlineStr">
        <is>
          <t>WL-01815</t>
        </is>
      </c>
      <c r="B820" s="17" t="n">
        <v>815</v>
      </c>
      <c r="C820" s="17" t="inlineStr">
        <is>
          <t>Martinez</t>
        </is>
      </c>
      <c r="D820" s="17" t="inlineStr">
        <is>
          <t>Theresa</t>
        </is>
      </c>
      <c r="E820" s="17" t="inlineStr">
        <is>
          <t>PARTNERSHIP</t>
        </is>
      </c>
      <c r="F820" s="17" t="inlineStr">
        <is>
          <t>Martinez Ventures LLC</t>
        </is>
      </c>
      <c r="G820" s="27" t="n">
        <v>45176</v>
      </c>
      <c r="H820" s="17" t="inlineStr">
        <is>
          <t>ACTIVE_WAITLIST</t>
        </is>
      </c>
      <c r="I820" s="17" t="inlineStr">
        <is>
          <t>COHO HARBOR</t>
        </is>
      </c>
      <c r="J820" s="17" t="inlineStr">
        <is>
          <t>TRAWLER</t>
        </is>
      </c>
      <c r="K820" s="17" t="n">
        <v>30.1</v>
      </c>
      <c r="L820" s="17" t="n">
        <v>8.800000000000001</v>
      </c>
      <c r="M820" s="17" t="inlineStr">
        <is>
          <t>ANY</t>
        </is>
      </c>
      <c r="N820" s="17" t="n">
        <v>24</v>
      </c>
      <c r="O820" s="17" t="inlineStr">
        <is>
          <t>(360) 555-3869</t>
        </is>
      </c>
      <c r="P820" s="17" t="inlineStr">
        <is>
          <t>theresamartinez@pugetpost.com</t>
        </is>
      </c>
      <c r="Q820" s="17" t="inlineStr">
        <is>
          <t>Olympia</t>
        </is>
      </c>
      <c r="R820" s="17" t="inlineStr">
        <is>
          <t>WA</t>
        </is>
      </c>
      <c r="S820" s="17" t="inlineStr">
        <is>
          <t>98501</t>
        </is>
      </c>
      <c r="T820" s="27" t="n">
        <v>45996</v>
      </c>
      <c r="U820" s="17" t="n">
        <v>2026</v>
      </c>
      <c r="V820" s="17" t="inlineStr"/>
    </row>
    <row r="821">
      <c r="A821" s="21" t="inlineStr">
        <is>
          <t>WL-01816</t>
        </is>
      </c>
      <c r="B821" s="21" t="n">
        <v>816</v>
      </c>
      <c r="C821" s="21" t="inlineStr">
        <is>
          <t>Bennett</t>
        </is>
      </c>
      <c r="D821" s="21" t="inlineStr">
        <is>
          <t>Jeanne</t>
        </is>
      </c>
      <c r="E821" s="21" t="inlineStr">
        <is>
          <t>INDIVIDUAL</t>
        </is>
      </c>
      <c r="F821" s="21" t="inlineStr"/>
      <c r="G821" s="28" t="n">
        <v>45177</v>
      </c>
      <c r="H821" s="21" t="inlineStr">
        <is>
          <t>ACTIVE_WAITLIST</t>
        </is>
      </c>
      <c r="I821" s="21" t="inlineStr">
        <is>
          <t>BRANT WIND</t>
        </is>
      </c>
      <c r="J821" s="21" t="inlineStr">
        <is>
          <t>SPORTFISH</t>
        </is>
      </c>
      <c r="K821" s="21" t="n">
        <v>31</v>
      </c>
      <c r="L821" s="21" t="n">
        <v>9.699999999999999</v>
      </c>
      <c r="M821" s="21" t="inlineStr">
        <is>
          <t>Salmonberry</t>
        </is>
      </c>
      <c r="N821" s="21" t="n">
        <v>50</v>
      </c>
      <c r="O821" s="21" t="inlineStr">
        <is>
          <t>(425) 555-2465</t>
        </is>
      </c>
      <c r="P821" s="21" t="inlineStr">
        <is>
          <t>jeanne.bennett@pugetpost.com</t>
        </is>
      </c>
      <c r="Q821" s="21" t="inlineStr">
        <is>
          <t>Everett</t>
        </is>
      </c>
      <c r="R821" s="21" t="inlineStr">
        <is>
          <t>WA</t>
        </is>
      </c>
      <c r="S821" s="21" t="inlineStr">
        <is>
          <t>98201</t>
        </is>
      </c>
      <c r="T821" s="28" t="n">
        <v>46000</v>
      </c>
      <c r="U821" s="21" t="n">
        <v>2026</v>
      </c>
      <c r="V821" s="21" t="inlineStr"/>
    </row>
    <row r="822">
      <c r="A822" s="17" t="inlineStr">
        <is>
          <t>WL-01817</t>
        </is>
      </c>
      <c r="B822" s="17" t="n">
        <v>817</v>
      </c>
      <c r="C822" s="17" t="inlineStr">
        <is>
          <t>Taylor</t>
        </is>
      </c>
      <c r="D822" s="17" t="inlineStr">
        <is>
          <t>Holly</t>
        </is>
      </c>
      <c r="E822" s="17" t="inlineStr">
        <is>
          <t>INDIVIDUAL</t>
        </is>
      </c>
      <c r="F822" s="17" t="inlineStr"/>
      <c r="G822" s="27" t="n">
        <v>45177</v>
      </c>
      <c r="H822" s="17" t="inlineStr">
        <is>
          <t>ACTIVE_WAITLIST</t>
        </is>
      </c>
      <c r="I822" s="17" t="inlineStr">
        <is>
          <t>PINTAIL HARBOR</t>
        </is>
      </c>
      <c r="J822" s="17" t="inlineStr">
        <is>
          <t>POWER_INBOARD</t>
        </is>
      </c>
      <c r="K822" s="17" t="n">
        <v>28.3</v>
      </c>
      <c r="L822" s="17" t="n">
        <v>9.1</v>
      </c>
      <c r="M822" s="17" t="inlineStr">
        <is>
          <t>Ledgport</t>
        </is>
      </c>
      <c r="N822" s="17" t="n">
        <v>36</v>
      </c>
      <c r="O822" s="17" t="inlineStr">
        <is>
          <t>(360) 555-2077</t>
        </is>
      </c>
      <c r="P822" s="17" t="inlineStr">
        <is>
          <t>holly.taylor@gmail.example.com</t>
        </is>
      </c>
      <c r="Q822" s="17" t="inlineStr">
        <is>
          <t>Aberdeen</t>
        </is>
      </c>
      <c r="R822" s="17" t="inlineStr">
        <is>
          <t>WA</t>
        </is>
      </c>
      <c r="S822" s="17" t="inlineStr">
        <is>
          <t>98520</t>
        </is>
      </c>
      <c r="T822" s="27" t="n">
        <v>46010</v>
      </c>
      <c r="U822" s="17" t="n">
        <v>2026</v>
      </c>
      <c r="V822" s="17" t="inlineStr"/>
    </row>
    <row r="823">
      <c r="A823" s="21" t="inlineStr">
        <is>
          <t>WL-01818</t>
        </is>
      </c>
      <c r="B823" s="21" t="n">
        <v>818</v>
      </c>
      <c r="C823" s="21" t="inlineStr">
        <is>
          <t>Higgins</t>
        </is>
      </c>
      <c r="D823" s="21" t="inlineStr">
        <is>
          <t>Natasha</t>
        </is>
      </c>
      <c r="E823" s="21" t="inlineStr">
        <is>
          <t>CORPORATION</t>
        </is>
      </c>
      <c r="F823" s="21" t="inlineStr">
        <is>
          <t>Higgins Marine LLC</t>
        </is>
      </c>
      <c r="G823" s="28" t="n">
        <v>45177</v>
      </c>
      <c r="H823" s="21" t="inlineStr">
        <is>
          <t>ACTIVE_WAITLIST</t>
        </is>
      </c>
      <c r="I823" s="21" t="inlineStr">
        <is>
          <t>TIDE SOUND</t>
        </is>
      </c>
      <c r="J823" s="21" t="inlineStr">
        <is>
          <t>POWER_INBOARD</t>
        </is>
      </c>
      <c r="K823" s="21" t="n">
        <v>27</v>
      </c>
      <c r="L823" s="21" t="n">
        <v>9.300000000000001</v>
      </c>
      <c r="M823" s="21" t="inlineStr">
        <is>
          <t>COVERED_ONLY</t>
        </is>
      </c>
      <c r="N823" s="21" t="n">
        <v>36</v>
      </c>
      <c r="O823" s="21" t="inlineStr">
        <is>
          <t>(503) 555-5615</t>
        </is>
      </c>
      <c r="P823" s="21" t="inlineStr">
        <is>
          <t>natasha.higgins@outlook.example.com</t>
        </is>
      </c>
      <c r="Q823" s="21" t="inlineStr">
        <is>
          <t>Astoria</t>
        </is>
      </c>
      <c r="R823" s="21" t="inlineStr">
        <is>
          <t>OR</t>
        </is>
      </c>
      <c r="S823" s="21" t="inlineStr">
        <is>
          <t>97103</t>
        </is>
      </c>
      <c r="T823" s="28" t="n">
        <v>45994</v>
      </c>
      <c r="U823" s="21" t="n">
        <v>2026</v>
      </c>
      <c r="V823" s="21" t="inlineStr"/>
    </row>
    <row r="824">
      <c r="A824" s="17" t="inlineStr">
        <is>
          <t>WL-01819</t>
        </is>
      </c>
      <c r="B824" s="17" t="n">
        <v>819</v>
      </c>
      <c r="C824" s="17" t="inlineStr">
        <is>
          <t>Giles</t>
        </is>
      </c>
      <c r="D824" s="17" t="inlineStr">
        <is>
          <t>Heather</t>
        </is>
      </c>
      <c r="E824" s="17" t="inlineStr">
        <is>
          <t>NONPROFIT</t>
        </is>
      </c>
      <c r="F824" s="17" t="inlineStr">
        <is>
          <t>Giles Marine LLC</t>
        </is>
      </c>
      <c r="G824" s="27" t="n">
        <v>45177</v>
      </c>
      <c r="H824" s="17" t="inlineStr">
        <is>
          <t>ACTIVE_WAITLIST</t>
        </is>
      </c>
      <c r="I824" s="17" t="inlineStr">
        <is>
          <t>TIDE RUNNER</t>
        </is>
      </c>
      <c r="J824" s="17" t="inlineStr">
        <is>
          <t>ELECTRIC</t>
        </is>
      </c>
      <c r="K824" s="17" t="n">
        <v>54</v>
      </c>
      <c r="L824" s="17" t="n">
        <v>16.2</v>
      </c>
      <c r="M824" s="17" t="inlineStr">
        <is>
          <t>COVERED_ONLY</t>
        </is>
      </c>
      <c r="N824" s="17" t="n">
        <v>45</v>
      </c>
      <c r="O824" s="17" t="inlineStr">
        <is>
          <t>(360) 555-6956</t>
        </is>
      </c>
      <c r="P824" s="17" t="inlineStr">
        <is>
          <t>heathergiles@quillayute.org</t>
        </is>
      </c>
      <c r="Q824" s="17" t="inlineStr">
        <is>
          <t>Chaldale</t>
        </is>
      </c>
      <c r="R824" s="17" t="inlineStr">
        <is>
          <t>WA</t>
        </is>
      </c>
      <c r="S824" s="17" t="inlineStr">
        <is>
          <t>98554</t>
        </is>
      </c>
      <c r="T824" s="27" t="n">
        <v>46012</v>
      </c>
      <c r="U824" s="17" t="n">
        <v>2026</v>
      </c>
      <c r="V824" s="17" t="inlineStr"/>
    </row>
    <row r="825">
      <c r="A825" s="21" t="inlineStr">
        <is>
          <t>WL-01820</t>
        </is>
      </c>
      <c r="B825" s="21" t="n">
        <v>820</v>
      </c>
      <c r="C825" s="21" t="inlineStr">
        <is>
          <t>Petty</t>
        </is>
      </c>
      <c r="D825" s="21" t="inlineStr">
        <is>
          <t>Andrew</t>
        </is>
      </c>
      <c r="E825" s="21" t="inlineStr">
        <is>
          <t>JOINT</t>
        </is>
      </c>
      <c r="F825" s="21" t="inlineStr"/>
      <c r="G825" s="28" t="n">
        <v>45177</v>
      </c>
      <c r="H825" s="21" t="inlineStr">
        <is>
          <t>ACTIVE_WAITLIST</t>
        </is>
      </c>
      <c r="I825" s="21" t="inlineStr">
        <is>
          <t>HALIBUT ROSE</t>
        </is>
      </c>
      <c r="J825" s="21" t="inlineStr">
        <is>
          <t>TRAWLER</t>
        </is>
      </c>
      <c r="K825" s="21" t="n">
        <v>28.3</v>
      </c>
      <c r="L825" s="21" t="n">
        <v>9.6</v>
      </c>
      <c r="M825" s="21" t="inlineStr">
        <is>
          <t>Vessbank</t>
        </is>
      </c>
      <c r="N825" s="21" t="n">
        <v>50</v>
      </c>
      <c r="O825" s="21" t="inlineStr">
        <is>
          <t>(360) 555-4921</t>
        </is>
      </c>
      <c r="P825" s="21" t="inlineStr">
        <is>
          <t>andrew_petty@harbormail.net</t>
        </is>
      </c>
      <c r="Q825" s="21" t="inlineStr">
        <is>
          <t>Olympia</t>
        </is>
      </c>
      <c r="R825" s="21" t="inlineStr">
        <is>
          <t>WA</t>
        </is>
      </c>
      <c r="S825" s="21" t="inlineStr">
        <is>
          <t>98501</t>
        </is>
      </c>
      <c r="T825" s="28" t="n">
        <v>46007</v>
      </c>
      <c r="U825" s="21" t="n">
        <v>2026</v>
      </c>
      <c r="V825" s="21" t="inlineStr"/>
    </row>
    <row r="826">
      <c r="A826" s="17" t="inlineStr">
        <is>
          <t>WL-01821</t>
        </is>
      </c>
      <c r="B826" s="17" t="n">
        <v>821</v>
      </c>
      <c r="C826" s="17" t="inlineStr">
        <is>
          <t>Smith</t>
        </is>
      </c>
      <c r="D826" s="17" t="inlineStr">
        <is>
          <t>Dwayne</t>
        </is>
      </c>
      <c r="E826" s="17" t="inlineStr">
        <is>
          <t>NONPROFIT</t>
        </is>
      </c>
      <c r="F826" s="17" t="inlineStr">
        <is>
          <t>Smith Marine LLC</t>
        </is>
      </c>
      <c r="G826" s="27" t="n">
        <v>45178</v>
      </c>
      <c r="H826" s="17" t="inlineStr">
        <is>
          <t>ACTIVE_WAITLIST</t>
        </is>
      </c>
      <c r="I826" s="17" t="inlineStr">
        <is>
          <t>DRIFT WIND</t>
        </is>
      </c>
      <c r="J826" s="17" t="inlineStr">
        <is>
          <t>TRAWLER</t>
        </is>
      </c>
      <c r="K826" s="17" t="n">
        <v>38.4</v>
      </c>
      <c r="L826" s="17" t="n">
        <v>12.5</v>
      </c>
      <c r="M826" s="17" t="inlineStr">
        <is>
          <t>OPEN_ONLY</t>
        </is>
      </c>
      <c r="N826" s="17" t="n">
        <v>28</v>
      </c>
      <c r="O826" s="17" t="inlineStr">
        <is>
          <t>(360) 555-7831</t>
        </is>
      </c>
      <c r="P826" s="17" t="inlineStr">
        <is>
          <t>dwayne.smith@harbormail.net</t>
        </is>
      </c>
      <c r="Q826" s="17" t="inlineStr">
        <is>
          <t>Bellingham</t>
        </is>
      </c>
      <c r="R826" s="17" t="inlineStr">
        <is>
          <t>WA</t>
        </is>
      </c>
      <c r="S826" s="17" t="inlineStr">
        <is>
          <t>98225</t>
        </is>
      </c>
      <c r="T826" s="27" t="n">
        <v>46014</v>
      </c>
      <c r="U826" s="17" t="n">
        <v>2026</v>
      </c>
      <c r="V826" s="17" t="inlineStr"/>
    </row>
    <row r="827">
      <c r="A827" s="21" t="inlineStr">
        <is>
          <t>WL-01822</t>
        </is>
      </c>
      <c r="B827" s="21" t="n">
        <v>822</v>
      </c>
      <c r="C827" s="21" t="inlineStr">
        <is>
          <t>Price</t>
        </is>
      </c>
      <c r="D827" s="21" t="inlineStr">
        <is>
          <t>Jessica</t>
        </is>
      </c>
      <c r="E827" s="21" t="inlineStr">
        <is>
          <t>INDIVIDUAL</t>
        </is>
      </c>
      <c r="F827" s="21" t="inlineStr"/>
      <c r="G827" s="28" t="n">
        <v>45179</v>
      </c>
      <c r="H827" s="21" t="inlineStr">
        <is>
          <t>SUSPENDED</t>
        </is>
      </c>
      <c r="I827" s="21" t="inlineStr">
        <is>
          <t>GRAY SHORE</t>
        </is>
      </c>
      <c r="J827" s="21" t="inlineStr">
        <is>
          <t>SPORTFISH</t>
        </is>
      </c>
      <c r="K827" s="21" t="n">
        <v>23.2</v>
      </c>
      <c r="L827" s="21" t="n">
        <v>8.300000000000001</v>
      </c>
      <c r="M827" s="21" t="inlineStr">
        <is>
          <t>Vessbank</t>
        </is>
      </c>
      <c r="N827" s="21" t="n">
        <v>32</v>
      </c>
      <c r="O827" s="21" t="inlineStr">
        <is>
          <t>(360) 555-0426</t>
        </is>
      </c>
      <c r="P827" s="21" t="inlineStr">
        <is>
          <t>jessica_price@quillayute.org</t>
        </is>
      </c>
      <c r="Q827" s="21" t="inlineStr">
        <is>
          <t>Bremerton</t>
        </is>
      </c>
      <c r="R827" s="21" t="inlineStr">
        <is>
          <t>WA</t>
        </is>
      </c>
      <c r="S827" s="21" t="inlineStr">
        <is>
          <t>98337</t>
        </is>
      </c>
      <c r="T827" s="28" t="n">
        <v>46001</v>
      </c>
      <c r="U827" s="21" t="n">
        <v>2026</v>
      </c>
      <c r="V827" s="21" t="inlineStr"/>
    </row>
    <row r="828">
      <c r="A828" s="17" t="inlineStr">
        <is>
          <t>WL-01823</t>
        </is>
      </c>
      <c r="B828" s="17" t="n">
        <v>823</v>
      </c>
      <c r="C828" s="17" t="inlineStr">
        <is>
          <t>Leonard</t>
        </is>
      </c>
      <c r="D828" s="17" t="inlineStr">
        <is>
          <t>Amber</t>
        </is>
      </c>
      <c r="E828" s="17" t="inlineStr">
        <is>
          <t>INDIVIDUAL</t>
        </is>
      </c>
      <c r="F828" s="17" t="inlineStr"/>
      <c r="G828" s="27" t="n">
        <v>45179</v>
      </c>
      <c r="H828" s="17" t="inlineStr">
        <is>
          <t>RETAINER</t>
        </is>
      </c>
      <c r="I828" s="17" t="inlineStr">
        <is>
          <t>CORMORANT ANN</t>
        </is>
      </c>
      <c r="J828" s="17" t="inlineStr">
        <is>
          <t>SPORTFISH</t>
        </is>
      </c>
      <c r="K828" s="17" t="n">
        <v>51.8</v>
      </c>
      <c r="L828" s="17" t="n">
        <v>15.2</v>
      </c>
      <c r="M828" s="17" t="inlineStr">
        <is>
          <t>ANY</t>
        </is>
      </c>
      <c r="N828" s="17" t="n">
        <v>50</v>
      </c>
      <c r="O828" s="17" t="inlineStr">
        <is>
          <t>(360) 555-7626</t>
        </is>
      </c>
      <c r="P828" s="17" t="inlineStr">
        <is>
          <t>amberleonard@salishnet.net</t>
        </is>
      </c>
      <c r="Q828" s="17" t="inlineStr">
        <is>
          <t>Aberdeen</t>
        </is>
      </c>
      <c r="R828" s="17" t="inlineStr">
        <is>
          <t>WA</t>
        </is>
      </c>
      <c r="S828" s="17" t="inlineStr">
        <is>
          <t>98520</t>
        </is>
      </c>
      <c r="T828" s="27" t="n">
        <v>46006</v>
      </c>
      <c r="U828" s="17" t="n">
        <v>2026</v>
      </c>
      <c r="V828" s="17" t="inlineStr"/>
    </row>
    <row r="829">
      <c r="A829" s="21" t="inlineStr">
        <is>
          <t>WL-01824</t>
        </is>
      </c>
      <c r="B829" s="21" t="n">
        <v>824</v>
      </c>
      <c r="C829" s="21" t="inlineStr">
        <is>
          <t>Tucker</t>
        </is>
      </c>
      <c r="D829" s="21" t="inlineStr">
        <is>
          <t>Robin</t>
        </is>
      </c>
      <c r="E829" s="21" t="inlineStr">
        <is>
          <t>INDIVIDUAL</t>
        </is>
      </c>
      <c r="F829" s="21" t="inlineStr"/>
      <c r="G829" s="28" t="n">
        <v>45179</v>
      </c>
      <c r="H829" s="21" t="inlineStr">
        <is>
          <t>ACTIVE_WAITLIST</t>
        </is>
      </c>
      <c r="I829" s="21" t="inlineStr">
        <is>
          <t>SANDERLING PASSAGE</t>
        </is>
      </c>
      <c r="J829" s="21" t="inlineStr">
        <is>
          <t>POWER_INBOARD</t>
        </is>
      </c>
      <c r="K829" s="21" t="n">
        <v>26.5</v>
      </c>
      <c r="L829" s="21" t="n">
        <v>8.5</v>
      </c>
      <c r="M829" s="21" t="inlineStr">
        <is>
          <t>ANY</t>
        </is>
      </c>
      <c r="N829" s="21" t="n">
        <v>50</v>
      </c>
      <c r="O829" s="21" t="inlineStr">
        <is>
          <t>(360) 555-3495</t>
        </is>
      </c>
      <c r="P829" s="21" t="inlineStr">
        <is>
          <t>robintucker@gmail.example.com</t>
        </is>
      </c>
      <c r="Q829" s="21" t="inlineStr">
        <is>
          <t>Longview</t>
        </is>
      </c>
      <c r="R829" s="21" t="inlineStr">
        <is>
          <t>WA</t>
        </is>
      </c>
      <c r="S829" s="21" t="inlineStr">
        <is>
          <t>98632</t>
        </is>
      </c>
      <c r="T829" s="28" t="n">
        <v>45993</v>
      </c>
      <c r="U829" s="21" t="n">
        <v>2026</v>
      </c>
      <c r="V829" s="21" t="inlineStr"/>
    </row>
    <row r="830">
      <c r="A830" s="17" t="inlineStr">
        <is>
          <t>WL-01825</t>
        </is>
      </c>
      <c r="B830" s="17" t="n">
        <v>825</v>
      </c>
      <c r="C830" s="17" t="inlineStr">
        <is>
          <t>Krause</t>
        </is>
      </c>
      <c r="D830" s="17" t="inlineStr">
        <is>
          <t>Charles</t>
        </is>
      </c>
      <c r="E830" s="17" t="inlineStr">
        <is>
          <t>INDIVIDUAL</t>
        </is>
      </c>
      <c r="F830" s="17" t="inlineStr"/>
      <c r="G830" s="27" t="n">
        <v>45179</v>
      </c>
      <c r="H830" s="17" t="inlineStr">
        <is>
          <t>ACTIVE_WAITLIST</t>
        </is>
      </c>
      <c r="I830" s="17" t="inlineStr">
        <is>
          <t>OTTER ROSE</t>
        </is>
      </c>
      <c r="J830" s="17" t="inlineStr">
        <is>
          <t>ELECTRIC</t>
        </is>
      </c>
      <c r="K830" s="17" t="n">
        <v>29.8</v>
      </c>
      <c r="L830" s="17" t="n">
        <v>10.7</v>
      </c>
      <c r="M830" s="17" t="inlineStr">
        <is>
          <t>COVERED_ONLY</t>
        </is>
      </c>
      <c r="N830" s="17" t="n">
        <v>28</v>
      </c>
      <c r="O830" s="17" t="inlineStr">
        <is>
          <t>(360) 555-3969</t>
        </is>
      </c>
      <c r="P830" s="17" t="inlineStr"/>
      <c r="Q830" s="17" t="inlineStr">
        <is>
          <t>Longview</t>
        </is>
      </c>
      <c r="R830" s="17" t="inlineStr">
        <is>
          <t>WA</t>
        </is>
      </c>
      <c r="S830" s="17" t="inlineStr">
        <is>
          <t>98632</t>
        </is>
      </c>
      <c r="T830" s="27" t="n">
        <v>46000</v>
      </c>
      <c r="U830" s="17" t="n">
        <v>2026</v>
      </c>
      <c r="V830" s="17" t="inlineStr"/>
    </row>
    <row r="831">
      <c r="A831" s="21" t="inlineStr">
        <is>
          <t>WL-01826</t>
        </is>
      </c>
      <c r="B831" s="21" t="n">
        <v>826</v>
      </c>
      <c r="C831" s="21" t="inlineStr">
        <is>
          <t>Dennis</t>
        </is>
      </c>
      <c r="D831" s="21" t="inlineStr">
        <is>
          <t>Brianna</t>
        </is>
      </c>
      <c r="E831" s="21" t="inlineStr">
        <is>
          <t>INDIVIDUAL</t>
        </is>
      </c>
      <c r="F831" s="21" t="inlineStr"/>
      <c r="G831" s="28" t="n">
        <v>45179</v>
      </c>
      <c r="H831" s="21" t="inlineStr">
        <is>
          <t>SUSPENDED</t>
        </is>
      </c>
      <c r="I831" s="21" t="inlineStr">
        <is>
          <t>WIDGEON CREST</t>
        </is>
      </c>
      <c r="J831" s="21" t="inlineStr">
        <is>
          <t>CRUISER</t>
        </is>
      </c>
      <c r="K831" s="21" t="n">
        <v>32.5</v>
      </c>
      <c r="L831" s="21" t="n">
        <v>9.4</v>
      </c>
      <c r="M831" s="21" t="inlineStr">
        <is>
          <t>Vessbank</t>
        </is>
      </c>
      <c r="N831" s="21" t="n">
        <v>28</v>
      </c>
      <c r="O831" s="21" t="inlineStr">
        <is>
          <t>(360) 555-6264</t>
        </is>
      </c>
      <c r="P831" s="21" t="inlineStr">
        <is>
          <t>briannadennis@gmail.example.com</t>
        </is>
      </c>
      <c r="Q831" s="21" t="inlineStr">
        <is>
          <t>Longview</t>
        </is>
      </c>
      <c r="R831" s="21" t="inlineStr">
        <is>
          <t>WA</t>
        </is>
      </c>
      <c r="S831" s="21" t="inlineStr">
        <is>
          <t>98632</t>
        </is>
      </c>
      <c r="T831" s="28" t="n">
        <v>45996</v>
      </c>
      <c r="U831" s="21" t="n">
        <v>2026</v>
      </c>
      <c r="V831" s="21" t="inlineStr"/>
    </row>
    <row r="832">
      <c r="A832" s="17" t="inlineStr">
        <is>
          <t>WL-01827</t>
        </is>
      </c>
      <c r="B832" s="17" t="n">
        <v>827</v>
      </c>
      <c r="C832" s="17" t="inlineStr">
        <is>
          <t>Lee</t>
        </is>
      </c>
      <c r="D832" s="17" t="inlineStr">
        <is>
          <t>Nicole</t>
        </is>
      </c>
      <c r="E832" s="17" t="inlineStr">
        <is>
          <t>COMMERCIAL</t>
        </is>
      </c>
      <c r="F832" s="17" t="inlineStr">
        <is>
          <t>Lee Holdings LLC</t>
        </is>
      </c>
      <c r="G832" s="27" t="n">
        <v>45180</v>
      </c>
      <c r="H832" s="17" t="inlineStr">
        <is>
          <t>ACTIVE_WAITLIST</t>
        </is>
      </c>
      <c r="I832" s="17" t="inlineStr">
        <is>
          <t>CORMORANT SHORE</t>
        </is>
      </c>
      <c r="J832" s="17" t="inlineStr">
        <is>
          <t>POWER_INBOARD</t>
        </is>
      </c>
      <c r="K832" s="17" t="n">
        <v>29.3</v>
      </c>
      <c r="L832" s="17" t="n">
        <v>8.300000000000001</v>
      </c>
      <c r="M832" s="17" t="inlineStr">
        <is>
          <t>COVERED_ONLY</t>
        </is>
      </c>
      <c r="N832" s="17" t="n">
        <v>24</v>
      </c>
      <c r="O832" s="17" t="inlineStr">
        <is>
          <t>(360) 555-3703</t>
        </is>
      </c>
      <c r="P832" s="17" t="inlineStr">
        <is>
          <t>nicole.lee@outlook.example.com</t>
        </is>
      </c>
      <c r="Q832" s="17" t="inlineStr">
        <is>
          <t>Port Angeles</t>
        </is>
      </c>
      <c r="R832" s="17" t="inlineStr">
        <is>
          <t>WA</t>
        </is>
      </c>
      <c r="S832" s="17" t="inlineStr">
        <is>
          <t>98362</t>
        </is>
      </c>
      <c r="T832" s="27" t="n">
        <v>46012</v>
      </c>
      <c r="U832" s="17" t="n">
        <v>2026</v>
      </c>
      <c r="V832" s="17" t="inlineStr"/>
    </row>
    <row r="833">
      <c r="A833" s="21" t="inlineStr">
        <is>
          <t>WL-01828</t>
        </is>
      </c>
      <c r="B833" s="21" t="n">
        <v>828</v>
      </c>
      <c r="C833" s="21" t="inlineStr">
        <is>
          <t>Adams</t>
        </is>
      </c>
      <c r="D833" s="21" t="inlineStr">
        <is>
          <t>Donald</t>
        </is>
      </c>
      <c r="E833" s="21" t="inlineStr">
        <is>
          <t>PARTNERSHIP</t>
        </is>
      </c>
      <c r="F833" s="21" t="inlineStr">
        <is>
          <t>Adams Ventures LLC</t>
        </is>
      </c>
      <c r="G833" s="28" t="n">
        <v>45180</v>
      </c>
      <c r="H833" s="21" t="inlineStr">
        <is>
          <t>ACTIVE_WAITLIST</t>
        </is>
      </c>
      <c r="I833" s="21" t="inlineStr">
        <is>
          <t>COHO LIGHT</t>
        </is>
      </c>
      <c r="J833" s="21" t="inlineStr">
        <is>
          <t>COMMERCIAL_FISH</t>
        </is>
      </c>
      <c r="K833" s="21" t="n">
        <v>60.2</v>
      </c>
      <c r="L833" s="21" t="n">
        <v>18</v>
      </c>
      <c r="M833" s="21" t="inlineStr">
        <is>
          <t>Vessbank</t>
        </is>
      </c>
      <c r="N833" s="21" t="n">
        <v>40</v>
      </c>
      <c r="O833" s="21" t="inlineStr">
        <is>
          <t>(503) 555-5083</t>
        </is>
      </c>
      <c r="P833" s="21" t="inlineStr">
        <is>
          <t>donaldadams@salishnet.net</t>
        </is>
      </c>
      <c r="Q833" s="21" t="inlineStr">
        <is>
          <t>Astoria</t>
        </is>
      </c>
      <c r="R833" s="21" t="inlineStr">
        <is>
          <t>OR</t>
        </is>
      </c>
      <c r="S833" s="21" t="inlineStr">
        <is>
          <t>97103</t>
        </is>
      </c>
      <c r="T833" s="28" t="n">
        <v>45996</v>
      </c>
      <c r="U833" s="21" t="n">
        <v>2026</v>
      </c>
      <c r="V833" s="21" t="inlineStr"/>
    </row>
    <row r="834">
      <c r="A834" s="17" t="inlineStr">
        <is>
          <t>WL-01829</t>
        </is>
      </c>
      <c r="B834" s="17" t="n">
        <v>829</v>
      </c>
      <c r="C834" s="17" t="inlineStr">
        <is>
          <t>Franklin</t>
        </is>
      </c>
      <c r="D834" s="17" t="inlineStr">
        <is>
          <t>Bradley</t>
        </is>
      </c>
      <c r="E834" s="17" t="inlineStr">
        <is>
          <t>INDIVIDUAL</t>
        </is>
      </c>
      <c r="F834" s="17" t="inlineStr"/>
      <c r="G834" s="27" t="n">
        <v>45181</v>
      </c>
      <c r="H834" s="17" t="inlineStr">
        <is>
          <t>ACTIVE_WAITLIST</t>
        </is>
      </c>
      <c r="I834" s="17" t="inlineStr">
        <is>
          <t>BRANT SONG</t>
        </is>
      </c>
      <c r="J834" s="17" t="inlineStr">
        <is>
          <t>TRAWLER</t>
        </is>
      </c>
      <c r="K834" s="17" t="n">
        <v>19.3</v>
      </c>
      <c r="L834" s="17" t="n">
        <v>6.8</v>
      </c>
      <c r="M834" s="17" t="inlineStr">
        <is>
          <t>ANY</t>
        </is>
      </c>
      <c r="N834" s="17" t="n">
        <v>24</v>
      </c>
      <c r="O834" s="17" t="inlineStr">
        <is>
          <t>(360) 555-6678</t>
        </is>
      </c>
      <c r="P834" s="17" t="inlineStr">
        <is>
          <t>bradley.franklin@quillayute.org</t>
        </is>
      </c>
      <c r="Q834" s="17" t="inlineStr">
        <is>
          <t>Bremerton</t>
        </is>
      </c>
      <c r="R834" s="17" t="inlineStr">
        <is>
          <t>WA</t>
        </is>
      </c>
      <c r="S834" s="17" t="inlineStr">
        <is>
          <t>98337</t>
        </is>
      </c>
      <c r="T834" s="27" t="n">
        <v>46019</v>
      </c>
      <c r="U834" s="17" t="n">
        <v>2026</v>
      </c>
      <c r="V834" s="17" t="inlineStr"/>
    </row>
    <row r="835">
      <c r="A835" s="21" t="inlineStr">
        <is>
          <t>WL-01830</t>
        </is>
      </c>
      <c r="B835" s="21" t="n">
        <v>830</v>
      </c>
      <c r="C835" s="21" t="inlineStr">
        <is>
          <t>Patel</t>
        </is>
      </c>
      <c r="D835" s="21" t="inlineStr">
        <is>
          <t>Robert</t>
        </is>
      </c>
      <c r="E835" s="21" t="inlineStr">
        <is>
          <t>PARTNERSHIP</t>
        </is>
      </c>
      <c r="F835" s="21" t="inlineStr">
        <is>
          <t>Patel Marine LLC</t>
        </is>
      </c>
      <c r="G835" s="28" t="n">
        <v>45182</v>
      </c>
      <c r="H835" s="21" t="inlineStr">
        <is>
          <t>ACTIVE_WAITLIST</t>
        </is>
      </c>
      <c r="I835" s="21" t="inlineStr">
        <is>
          <t>OTTER ANN</t>
        </is>
      </c>
      <c r="J835" s="21" t="inlineStr">
        <is>
          <t>POWER_STERNDRIVE</t>
        </is>
      </c>
      <c r="K835" s="21" t="n">
        <v>28.9</v>
      </c>
      <c r="L835" s="21" t="n">
        <v>8.800000000000001</v>
      </c>
      <c r="M835" s="21" t="inlineStr">
        <is>
          <t>COVERED_ONLY</t>
        </is>
      </c>
      <c r="N835" s="21" t="n">
        <v>40</v>
      </c>
      <c r="O835" s="21" t="inlineStr">
        <is>
          <t>(253) 555-7180</t>
        </is>
      </c>
      <c r="P835" s="21" t="inlineStr">
        <is>
          <t>robertpatel@quillayute.org</t>
        </is>
      </c>
      <c r="Q835" s="21" t="inlineStr">
        <is>
          <t>Tacoma</t>
        </is>
      </c>
      <c r="R835" s="21" t="inlineStr">
        <is>
          <t>WA</t>
        </is>
      </c>
      <c r="S835" s="21" t="inlineStr">
        <is>
          <t>98402</t>
        </is>
      </c>
      <c r="T835" s="28" t="n">
        <v>46002</v>
      </c>
      <c r="U835" s="21" t="n">
        <v>2026</v>
      </c>
      <c r="V835" s="21" t="inlineStr"/>
    </row>
    <row r="836">
      <c r="A836" s="17" t="inlineStr">
        <is>
          <t>WL-01831</t>
        </is>
      </c>
      <c r="B836" s="17" t="n">
        <v>831</v>
      </c>
      <c r="C836" s="17" t="inlineStr">
        <is>
          <t>Andersen</t>
        </is>
      </c>
      <c r="D836" s="17" t="inlineStr">
        <is>
          <t>Angela</t>
        </is>
      </c>
      <c r="E836" s="17" t="inlineStr">
        <is>
          <t>JOINT</t>
        </is>
      </c>
      <c r="F836" s="17" t="inlineStr"/>
      <c r="G836" s="27" t="n">
        <v>45182</v>
      </c>
      <c r="H836" s="17" t="inlineStr">
        <is>
          <t>ACTIVE_WAITLIST</t>
        </is>
      </c>
      <c r="I836" s="17" t="inlineStr">
        <is>
          <t>BRANT WAKE</t>
        </is>
      </c>
      <c r="J836" s="17" t="inlineStr">
        <is>
          <t>POWER_INBOARD</t>
        </is>
      </c>
      <c r="K836" s="17" t="n">
        <v>36.3</v>
      </c>
      <c r="L836" s="17" t="n">
        <v>11.2</v>
      </c>
      <c r="M836" s="17" t="inlineStr">
        <is>
          <t>ANY</t>
        </is>
      </c>
      <c r="N836" s="17" t="n">
        <v>40</v>
      </c>
      <c r="O836" s="17" t="inlineStr">
        <is>
          <t>(425) 555-3587</t>
        </is>
      </c>
      <c r="P836" s="17" t="inlineStr">
        <is>
          <t>angela_andersen@pugetpost.com</t>
        </is>
      </c>
      <c r="Q836" s="17" t="inlineStr">
        <is>
          <t>Everett</t>
        </is>
      </c>
      <c r="R836" s="17" t="inlineStr">
        <is>
          <t>WA</t>
        </is>
      </c>
      <c r="S836" s="17" t="inlineStr">
        <is>
          <t>98201</t>
        </is>
      </c>
      <c r="T836" s="27" t="n">
        <v>46012</v>
      </c>
      <c r="U836" s="17" t="n">
        <v>2026</v>
      </c>
      <c r="V836" s="17" t="inlineStr"/>
    </row>
    <row r="837">
      <c r="A837" s="21" t="inlineStr">
        <is>
          <t>WL-01832</t>
        </is>
      </c>
      <c r="B837" s="21" t="n">
        <v>832</v>
      </c>
      <c r="C837" s="21" t="inlineStr">
        <is>
          <t>Spencer</t>
        </is>
      </c>
      <c r="D837" s="21" t="inlineStr">
        <is>
          <t>Bryan</t>
        </is>
      </c>
      <c r="E837" s="21" t="inlineStr">
        <is>
          <t>PARTNERSHIP</t>
        </is>
      </c>
      <c r="F837" s="21" t="inlineStr">
        <is>
          <t>Spencer Ventures LLC</t>
        </is>
      </c>
      <c r="G837" s="28" t="n">
        <v>45182</v>
      </c>
      <c r="H837" s="21" t="inlineStr">
        <is>
          <t>ACTIVE_WAITLIST</t>
        </is>
      </c>
      <c r="I837" s="21" t="inlineStr">
        <is>
          <t>MURRE SOUND</t>
        </is>
      </c>
      <c r="J837" s="21" t="inlineStr">
        <is>
          <t>POWER_INBOARD</t>
        </is>
      </c>
      <c r="K837" s="21" t="n">
        <v>57</v>
      </c>
      <c r="L837" s="21" t="n">
        <v>19.2</v>
      </c>
      <c r="M837" s="21" t="inlineStr">
        <is>
          <t>Eastwey</t>
        </is>
      </c>
      <c r="N837" s="21" t="n">
        <v>36</v>
      </c>
      <c r="O837" s="21" t="inlineStr">
        <is>
          <t>(360) 555-0983</t>
        </is>
      </c>
      <c r="P837" s="21" t="inlineStr">
        <is>
          <t>bryan.spencer@salishnet.net</t>
        </is>
      </c>
      <c r="Q837" s="21" t="inlineStr">
        <is>
          <t>Olympia</t>
        </is>
      </c>
      <c r="R837" s="21" t="inlineStr">
        <is>
          <t>WA</t>
        </is>
      </c>
      <c r="S837" s="21" t="inlineStr">
        <is>
          <t>98501</t>
        </is>
      </c>
      <c r="T837" s="28" t="n">
        <v>46015</v>
      </c>
      <c r="U837" s="21" t="n">
        <v>2026</v>
      </c>
      <c r="V837" s="21" t="inlineStr"/>
    </row>
    <row r="838">
      <c r="A838" s="17" t="inlineStr">
        <is>
          <t>WL-01833</t>
        </is>
      </c>
      <c r="B838" s="17" t="n">
        <v>833</v>
      </c>
      <c r="C838" s="17" t="inlineStr">
        <is>
          <t>Michael</t>
        </is>
      </c>
      <c r="D838" s="17" t="inlineStr">
        <is>
          <t>Becky</t>
        </is>
      </c>
      <c r="E838" s="17" t="inlineStr">
        <is>
          <t>NONPROFIT</t>
        </is>
      </c>
      <c r="F838" s="17" t="inlineStr">
        <is>
          <t>Michael Charters Inc</t>
        </is>
      </c>
      <c r="G838" s="27" t="n">
        <v>45184</v>
      </c>
      <c r="H838" s="17" t="inlineStr">
        <is>
          <t>RETAINER</t>
        </is>
      </c>
      <c r="I838" s="17" t="inlineStr">
        <is>
          <t>SANDERLING LINE</t>
        </is>
      </c>
      <c r="J838" s="17" t="inlineStr">
        <is>
          <t>SAIL_MONO</t>
        </is>
      </c>
      <c r="K838" s="17" t="n">
        <v>59.7</v>
      </c>
      <c r="L838" s="17" t="n">
        <v>20.5</v>
      </c>
      <c r="M838" s="17" t="inlineStr">
        <is>
          <t>ANY</t>
        </is>
      </c>
      <c r="N838" s="17" t="n">
        <v>36</v>
      </c>
      <c r="O838" s="17" t="inlineStr">
        <is>
          <t>(541) 555-2623</t>
        </is>
      </c>
      <c r="P838" s="17" t="inlineStr">
        <is>
          <t>becky.michael@gmail.example.com</t>
        </is>
      </c>
      <c r="Q838" s="17" t="inlineStr">
        <is>
          <t>Coos Bay</t>
        </is>
      </c>
      <c r="R838" s="17" t="inlineStr">
        <is>
          <t>OR</t>
        </is>
      </c>
      <c r="S838" s="17" t="inlineStr">
        <is>
          <t>97420</t>
        </is>
      </c>
      <c r="T838" s="27" t="n">
        <v>46014</v>
      </c>
      <c r="U838" s="17" t="n">
        <v>2026</v>
      </c>
      <c r="V838" s="17" t="inlineStr"/>
    </row>
    <row r="839">
      <c r="A839" s="21" t="inlineStr">
        <is>
          <t>WL-01834</t>
        </is>
      </c>
      <c r="B839" s="21" t="n">
        <v>834</v>
      </c>
      <c r="C839" s="21" t="inlineStr">
        <is>
          <t>Baker</t>
        </is>
      </c>
      <c r="D839" s="21" t="inlineStr">
        <is>
          <t>Kevin</t>
        </is>
      </c>
      <c r="E839" s="21" t="inlineStr">
        <is>
          <t>INDIVIDUAL</t>
        </is>
      </c>
      <c r="F839" s="21" t="inlineStr"/>
      <c r="G839" s="28" t="n">
        <v>45184</v>
      </c>
      <c r="H839" s="21" t="inlineStr">
        <is>
          <t>ACTIVE_WAITLIST</t>
        </is>
      </c>
      <c r="I839" s="21" t="inlineStr">
        <is>
          <t>WIDGEON GLIDE</t>
        </is>
      </c>
      <c r="J839" s="21" t="inlineStr">
        <is>
          <t>TRAWLER</t>
        </is>
      </c>
      <c r="K839" s="21" t="n">
        <v>53.2</v>
      </c>
      <c r="L839" s="21" t="n">
        <v>15</v>
      </c>
      <c r="M839" s="21" t="inlineStr">
        <is>
          <t>ANY</t>
        </is>
      </c>
      <c r="N839" s="21" t="n">
        <v>32</v>
      </c>
      <c r="O839" s="21" t="inlineStr">
        <is>
          <t>(360) 555-8181</t>
        </is>
      </c>
      <c r="P839" s="21" t="inlineStr">
        <is>
          <t>kevin.baker@outlook.example.com</t>
        </is>
      </c>
      <c r="Q839" s="21" t="inlineStr">
        <is>
          <t>Bellingham</t>
        </is>
      </c>
      <c r="R839" s="21" t="inlineStr">
        <is>
          <t>WA</t>
        </is>
      </c>
      <c r="S839" s="21" t="inlineStr">
        <is>
          <t>98225</t>
        </is>
      </c>
      <c r="T839" s="28" t="n">
        <v>46010</v>
      </c>
      <c r="U839" s="21" t="n">
        <v>2026</v>
      </c>
      <c r="V839" s="21" t="inlineStr"/>
    </row>
    <row r="840">
      <c r="A840" s="17" t="inlineStr">
        <is>
          <t>WL-01835</t>
        </is>
      </c>
      <c r="B840" s="17" t="n">
        <v>835</v>
      </c>
      <c r="C840" s="17" t="inlineStr">
        <is>
          <t>Montgomery</t>
        </is>
      </c>
      <c r="D840" s="17" t="inlineStr">
        <is>
          <t>Carla</t>
        </is>
      </c>
      <c r="E840" s="17" t="inlineStr">
        <is>
          <t>JOINT</t>
        </is>
      </c>
      <c r="F840" s="17" t="inlineStr"/>
      <c r="G840" s="27" t="n">
        <v>45184</v>
      </c>
      <c r="H840" s="17" t="inlineStr">
        <is>
          <t>ACTIVE_WAITLIST</t>
        </is>
      </c>
      <c r="I840" s="17" t="inlineStr">
        <is>
          <t>DRIFT RUNNER</t>
        </is>
      </c>
      <c r="J840" s="17" t="inlineStr">
        <is>
          <t>SAIL_MONO</t>
        </is>
      </c>
      <c r="K840" s="17" t="n">
        <v>37.6</v>
      </c>
      <c r="L840" s="17" t="n">
        <v>12</v>
      </c>
      <c r="M840" s="17" t="inlineStr">
        <is>
          <t>COVERED_ONLY</t>
        </is>
      </c>
      <c r="N840" s="17" t="n">
        <v>45</v>
      </c>
      <c r="O840" s="17" t="inlineStr">
        <is>
          <t>(360) 555-5010</t>
        </is>
      </c>
      <c r="P840" s="17" t="inlineStr">
        <is>
          <t>carla_montgomery@outlook.example.com</t>
        </is>
      </c>
      <c r="Q840" s="17" t="inlineStr">
        <is>
          <t>Aberdeen</t>
        </is>
      </c>
      <c r="R840" s="17" t="inlineStr">
        <is>
          <t>WA</t>
        </is>
      </c>
      <c r="S840" s="17" t="inlineStr">
        <is>
          <t>98520</t>
        </is>
      </c>
      <c r="T840" s="27" t="n">
        <v>46017</v>
      </c>
      <c r="U840" s="17" t="n">
        <v>2026</v>
      </c>
      <c r="V840" s="17" t="inlineStr"/>
    </row>
    <row r="841">
      <c r="A841" s="21" t="inlineStr">
        <is>
          <t>WL-01836</t>
        </is>
      </c>
      <c r="B841" s="21" t="n">
        <v>836</v>
      </c>
      <c r="C841" s="21" t="inlineStr">
        <is>
          <t>Davenport</t>
        </is>
      </c>
      <c r="D841" s="21" t="inlineStr">
        <is>
          <t>Kevin</t>
        </is>
      </c>
      <c r="E841" s="21" t="inlineStr">
        <is>
          <t>CORPORATION</t>
        </is>
      </c>
      <c r="F841" s="21" t="inlineStr">
        <is>
          <t>Davenport Ventures LLC</t>
        </is>
      </c>
      <c r="G841" s="28" t="n">
        <v>45185</v>
      </c>
      <c r="H841" s="21" t="inlineStr">
        <is>
          <t>ACTIVE_WAITLIST</t>
        </is>
      </c>
      <c r="I841" s="21" t="inlineStr">
        <is>
          <t>SANDERLING VEER</t>
        </is>
      </c>
      <c r="J841" s="21" t="inlineStr">
        <is>
          <t>POWER_STERNDRIVE</t>
        </is>
      </c>
      <c r="K841" s="21" t="n">
        <v>59.8</v>
      </c>
      <c r="L841" s="21" t="n">
        <v>17.9</v>
      </c>
      <c r="M841" s="21" t="inlineStr">
        <is>
          <t>ANY</t>
        </is>
      </c>
      <c r="N841" s="21" t="n">
        <v>28</v>
      </c>
      <c r="O841" s="21" t="inlineStr">
        <is>
          <t>(206) 555-6306</t>
        </is>
      </c>
      <c r="P841" s="21" t="inlineStr">
        <is>
          <t>kevin.davenport@gmail.example.com</t>
        </is>
      </c>
      <c r="Q841" s="21" t="inlineStr">
        <is>
          <t>Seattle</t>
        </is>
      </c>
      <c r="R841" s="21" t="inlineStr">
        <is>
          <t>WA</t>
        </is>
      </c>
      <c r="S841" s="21" t="inlineStr">
        <is>
          <t>98101</t>
        </is>
      </c>
      <c r="T841" s="28" t="n">
        <v>46010</v>
      </c>
      <c r="U841" s="21" t="n">
        <v>2026</v>
      </c>
      <c r="V841" s="21" t="inlineStr"/>
    </row>
    <row r="842">
      <c r="A842" s="17" t="inlineStr">
        <is>
          <t>WL-01837</t>
        </is>
      </c>
      <c r="B842" s="17" t="n">
        <v>837</v>
      </c>
      <c r="C842" s="17" t="inlineStr">
        <is>
          <t>Bradford</t>
        </is>
      </c>
      <c r="D842" s="17" t="inlineStr">
        <is>
          <t>Brad</t>
        </is>
      </c>
      <c r="E842" s="17" t="inlineStr">
        <is>
          <t>JOINT</t>
        </is>
      </c>
      <c r="F842" s="17" t="inlineStr"/>
      <c r="G842" s="27" t="n">
        <v>45187</v>
      </c>
      <c r="H842" s="17" t="inlineStr">
        <is>
          <t>ACTIVE_WAITLIST</t>
        </is>
      </c>
      <c r="I842" s="17" t="inlineStr">
        <is>
          <t>SANDERLING ANN</t>
        </is>
      </c>
      <c r="J842" s="17" t="inlineStr">
        <is>
          <t>POWER_STERNDRIVE</t>
        </is>
      </c>
      <c r="K842" s="17" t="n">
        <v>48</v>
      </c>
      <c r="L842" s="17" t="n">
        <v>14.5</v>
      </c>
      <c r="M842" s="17" t="inlineStr">
        <is>
          <t>COVERED_ONLY</t>
        </is>
      </c>
      <c r="N842" s="17" t="n">
        <v>36</v>
      </c>
      <c r="O842" s="17" t="inlineStr">
        <is>
          <t>(503) 555-6374</t>
        </is>
      </c>
      <c r="P842" s="17" t="inlineStr">
        <is>
          <t>brad_bradford@quillayute.org</t>
        </is>
      </c>
      <c r="Q842" s="17" t="inlineStr">
        <is>
          <t>Portland</t>
        </is>
      </c>
      <c r="R842" s="17" t="inlineStr">
        <is>
          <t>OR</t>
        </is>
      </c>
      <c r="S842" s="17" t="inlineStr">
        <is>
          <t>97201</t>
        </is>
      </c>
      <c r="T842" s="27" t="n">
        <v>46015</v>
      </c>
      <c r="U842" s="17" t="n">
        <v>2026</v>
      </c>
      <c r="V842" s="17" t="inlineStr"/>
    </row>
    <row r="843">
      <c r="A843" s="21" t="inlineStr">
        <is>
          <t>WL-01838</t>
        </is>
      </c>
      <c r="B843" s="21" t="n">
        <v>838</v>
      </c>
      <c r="C843" s="21" t="inlineStr">
        <is>
          <t>Gregory</t>
        </is>
      </c>
      <c r="D843" s="21" t="inlineStr">
        <is>
          <t>James</t>
        </is>
      </c>
      <c r="E843" s="21" t="inlineStr">
        <is>
          <t>COMMERCIAL</t>
        </is>
      </c>
      <c r="F843" s="21" t="inlineStr">
        <is>
          <t>Gregory Charters Inc</t>
        </is>
      </c>
      <c r="G843" s="28" t="n">
        <v>45187</v>
      </c>
      <c r="H843" s="21" t="inlineStr">
        <is>
          <t>ACTIVE_WAITLIST</t>
        </is>
      </c>
      <c r="I843" s="21" t="inlineStr">
        <is>
          <t>BRANT REACH</t>
        </is>
      </c>
      <c r="J843" s="21" t="inlineStr">
        <is>
          <t>POWER_STERNDRIVE</t>
        </is>
      </c>
      <c r="K843" s="21" t="n">
        <v>55.1</v>
      </c>
      <c r="L843" s="21" t="n">
        <v>15.7</v>
      </c>
      <c r="M843" s="21" t="inlineStr">
        <is>
          <t>ANY</t>
        </is>
      </c>
      <c r="N843" s="21" t="n">
        <v>45</v>
      </c>
      <c r="O843" s="21" t="inlineStr">
        <is>
          <t>(360) 555-7921</t>
        </is>
      </c>
      <c r="P843" s="21" t="inlineStr">
        <is>
          <t>james.gregory@outlook.example.com</t>
        </is>
      </c>
      <c r="Q843" s="21" t="inlineStr">
        <is>
          <t>Bellingham</t>
        </is>
      </c>
      <c r="R843" s="21" t="inlineStr">
        <is>
          <t>WA</t>
        </is>
      </c>
      <c r="S843" s="21" t="inlineStr">
        <is>
          <t>98225</t>
        </is>
      </c>
      <c r="T843" s="28" t="n">
        <v>46019</v>
      </c>
      <c r="U843" s="21" t="n">
        <v>2026</v>
      </c>
      <c r="V843" s="21" t="inlineStr"/>
    </row>
    <row r="844">
      <c r="A844" s="17" t="inlineStr">
        <is>
          <t>WL-01839</t>
        </is>
      </c>
      <c r="B844" s="17" t="n">
        <v>839</v>
      </c>
      <c r="C844" s="17" t="inlineStr">
        <is>
          <t>Clark</t>
        </is>
      </c>
      <c r="D844" s="17" t="inlineStr">
        <is>
          <t>Darrell</t>
        </is>
      </c>
      <c r="E844" s="17" t="inlineStr">
        <is>
          <t>INDIVIDUAL</t>
        </is>
      </c>
      <c r="F844" s="17" t="inlineStr"/>
      <c r="G844" s="27" t="n">
        <v>45187</v>
      </c>
      <c r="H844" s="17" t="inlineStr">
        <is>
          <t>ACTIVE_WAITLIST</t>
        </is>
      </c>
      <c r="I844" s="17" t="inlineStr">
        <is>
          <t>WIDGEON QUEEN</t>
        </is>
      </c>
      <c r="J844" s="17" t="inlineStr">
        <is>
          <t>POWER_INBOARD</t>
        </is>
      </c>
      <c r="K844" s="17" t="n">
        <v>25.7</v>
      </c>
      <c r="L844" s="17" t="n">
        <v>8.199999999999999</v>
      </c>
      <c r="M844" s="17" t="inlineStr">
        <is>
          <t>ANY</t>
        </is>
      </c>
      <c r="N844" s="17" t="n">
        <v>32</v>
      </c>
      <c r="O844" s="17" t="inlineStr">
        <is>
          <t>(206) 555-6396</t>
        </is>
      </c>
      <c r="P844" s="17" t="inlineStr">
        <is>
          <t>darrellclark@quillayute.org</t>
        </is>
      </c>
      <c r="Q844" s="17" t="inlineStr">
        <is>
          <t>Seattle</t>
        </is>
      </c>
      <c r="R844" s="17" t="inlineStr">
        <is>
          <t>WA</t>
        </is>
      </c>
      <c r="S844" s="17" t="inlineStr">
        <is>
          <t>98101</t>
        </is>
      </c>
      <c r="T844" s="27" t="n">
        <v>45992</v>
      </c>
      <c r="U844" s="17" t="n">
        <v>2026</v>
      </c>
      <c r="V844" s="17" t="inlineStr"/>
    </row>
    <row r="845">
      <c r="A845" s="21" t="inlineStr">
        <is>
          <t>WL-01840</t>
        </is>
      </c>
      <c r="B845" s="21" t="n">
        <v>840</v>
      </c>
      <c r="C845" s="21" t="inlineStr">
        <is>
          <t>Ward</t>
        </is>
      </c>
      <c r="D845" s="21" t="inlineStr">
        <is>
          <t>Candace</t>
        </is>
      </c>
      <c r="E845" s="21" t="inlineStr">
        <is>
          <t>INDIVIDUAL</t>
        </is>
      </c>
      <c r="F845" s="21" t="inlineStr"/>
      <c r="G845" s="28" t="n">
        <v>45187</v>
      </c>
      <c r="H845" s="21" t="inlineStr">
        <is>
          <t>ACTIVE_WAITLIST</t>
        </is>
      </c>
      <c r="I845" s="21" t="inlineStr">
        <is>
          <t>SALISH SONG</t>
        </is>
      </c>
      <c r="J845" s="21" t="inlineStr">
        <is>
          <t>POWER_OUTBOARD</t>
        </is>
      </c>
      <c r="K845" s="21" t="n">
        <v>47.1</v>
      </c>
      <c r="L845" s="21" t="n">
        <v>16.8</v>
      </c>
      <c r="M845" s="21" t="inlineStr">
        <is>
          <t>Gullwing</t>
        </is>
      </c>
      <c r="N845" s="21" t="n">
        <v>45</v>
      </c>
      <c r="O845" s="21" t="inlineStr">
        <is>
          <t>(206) 555-9287</t>
        </is>
      </c>
      <c r="P845" s="21" t="inlineStr">
        <is>
          <t>candace_ward@pugetpost.com</t>
        </is>
      </c>
      <c r="Q845" s="21" t="inlineStr">
        <is>
          <t>Seattle</t>
        </is>
      </c>
      <c r="R845" s="21" t="inlineStr">
        <is>
          <t>WA</t>
        </is>
      </c>
      <c r="S845" s="21" t="inlineStr">
        <is>
          <t>98101</t>
        </is>
      </c>
      <c r="T845" s="28" t="n">
        <v>46010</v>
      </c>
      <c r="U845" s="21" t="n">
        <v>2026</v>
      </c>
      <c r="V845" s="21" t="inlineStr"/>
    </row>
    <row r="846">
      <c r="A846" s="17" t="inlineStr">
        <is>
          <t>WL-01841</t>
        </is>
      </c>
      <c r="B846" s="17" t="n">
        <v>841</v>
      </c>
      <c r="C846" s="17" t="inlineStr">
        <is>
          <t>Jones</t>
        </is>
      </c>
      <c r="D846" s="17" t="inlineStr">
        <is>
          <t>Arthur</t>
        </is>
      </c>
      <c r="E846" s="17" t="inlineStr">
        <is>
          <t>LLC</t>
        </is>
      </c>
      <c r="F846" s="17" t="inlineStr">
        <is>
          <t>Jones Charters Inc</t>
        </is>
      </c>
      <c r="G846" s="27" t="n">
        <v>45188</v>
      </c>
      <c r="H846" s="17" t="inlineStr">
        <is>
          <t>ACTIVE_WAITLIST</t>
        </is>
      </c>
      <c r="I846" s="17" t="inlineStr">
        <is>
          <t>PONIT HARBOR</t>
        </is>
      </c>
      <c r="J846" s="17" t="inlineStr">
        <is>
          <t>POWER_STERNDRIVE</t>
        </is>
      </c>
      <c r="K846" s="17" t="n">
        <v>61.4</v>
      </c>
      <c r="L846" s="17" t="n">
        <v>17.4</v>
      </c>
      <c r="M846" s="17" t="inlineStr">
        <is>
          <t>Ledgport</t>
        </is>
      </c>
      <c r="N846" s="17" t="n">
        <v>45</v>
      </c>
      <c r="O846" s="17" t="inlineStr">
        <is>
          <t>(360) 555-5597</t>
        </is>
      </c>
      <c r="P846" s="17" t="inlineStr">
        <is>
          <t>arthur_jones@gmail.example.com</t>
        </is>
      </c>
      <c r="Q846" s="17" t="inlineStr">
        <is>
          <t>Chaldale</t>
        </is>
      </c>
      <c r="R846" s="17" t="inlineStr">
        <is>
          <t>WA</t>
        </is>
      </c>
      <c r="S846" s="17" t="inlineStr">
        <is>
          <t>98554</t>
        </is>
      </c>
      <c r="T846" s="27" t="n">
        <v>45996</v>
      </c>
      <c r="U846" s="17" t="n">
        <v>2026</v>
      </c>
      <c r="V846" s="17" t="inlineStr"/>
    </row>
    <row r="847">
      <c r="A847" s="21" t="inlineStr">
        <is>
          <t>WL-01842</t>
        </is>
      </c>
      <c r="B847" s="21" t="n">
        <v>842</v>
      </c>
      <c r="C847" s="21" t="inlineStr">
        <is>
          <t>Thomas</t>
        </is>
      </c>
      <c r="D847" s="21" t="inlineStr">
        <is>
          <t>Amy</t>
        </is>
      </c>
      <c r="E847" s="21" t="inlineStr">
        <is>
          <t>JOINT</t>
        </is>
      </c>
      <c r="F847" s="21" t="inlineStr"/>
      <c r="G847" s="28" t="n">
        <v>45189</v>
      </c>
      <c r="H847" s="21" t="inlineStr">
        <is>
          <t>ACTIVE_WAITLIST</t>
        </is>
      </c>
      <c r="I847" s="21" t="inlineStr">
        <is>
          <t>SALISH ROSE</t>
        </is>
      </c>
      <c r="J847" s="21" t="inlineStr">
        <is>
          <t>POWER_INBOARD</t>
        </is>
      </c>
      <c r="K847" s="21" t="n">
        <v>39.8</v>
      </c>
      <c r="L847" s="21" t="n">
        <v>14.3</v>
      </c>
      <c r="M847" s="21" t="inlineStr">
        <is>
          <t>Ledgport</t>
        </is>
      </c>
      <c r="N847" s="21" t="n">
        <v>28</v>
      </c>
      <c r="O847" s="21" t="inlineStr">
        <is>
          <t>(541) 555-8184</t>
        </is>
      </c>
      <c r="P847" s="21" t="inlineStr">
        <is>
          <t>amythomas@harbormail.net</t>
        </is>
      </c>
      <c r="Q847" s="21" t="inlineStr">
        <is>
          <t>Coos Bay</t>
        </is>
      </c>
      <c r="R847" s="21" t="inlineStr">
        <is>
          <t>OR</t>
        </is>
      </c>
      <c r="S847" s="21" t="inlineStr">
        <is>
          <t>97420</t>
        </is>
      </c>
      <c r="T847" s="28" t="n">
        <v>46007</v>
      </c>
      <c r="U847" s="21" t="n">
        <v>2026</v>
      </c>
      <c r="V847" s="21" t="inlineStr"/>
    </row>
    <row r="848">
      <c r="A848" s="17" t="inlineStr">
        <is>
          <t>WL-01843</t>
        </is>
      </c>
      <c r="B848" s="17" t="n">
        <v>843</v>
      </c>
      <c r="C848" s="17" t="inlineStr">
        <is>
          <t>Kim</t>
        </is>
      </c>
      <c r="D848" s="17" t="inlineStr">
        <is>
          <t>Donna</t>
        </is>
      </c>
      <c r="E848" s="17" t="inlineStr">
        <is>
          <t>TRUST</t>
        </is>
      </c>
      <c r="F848" s="17" t="inlineStr">
        <is>
          <t>Kim Charters Inc</t>
        </is>
      </c>
      <c r="G848" s="27" t="n">
        <v>45190</v>
      </c>
      <c r="H848" s="17" t="inlineStr">
        <is>
          <t>ACTIVE_WAITLIST</t>
        </is>
      </c>
      <c r="I848" s="17" t="inlineStr">
        <is>
          <t>ANCHOR WIND</t>
        </is>
      </c>
      <c r="J848" s="17" t="inlineStr">
        <is>
          <t>SAIL_MONO</t>
        </is>
      </c>
      <c r="K848" s="17" t="n">
        <v>44.8</v>
      </c>
      <c r="L848" s="17" t="n">
        <v>14.1</v>
      </c>
      <c r="M848" s="17" t="inlineStr">
        <is>
          <t>Ledgport</t>
        </is>
      </c>
      <c r="N848" s="17" t="n">
        <v>50</v>
      </c>
      <c r="O848" s="17" t="inlineStr">
        <is>
          <t>(360) 555-8065</t>
        </is>
      </c>
      <c r="P848" s="17" t="inlineStr">
        <is>
          <t>donnakim@outlook.example.com</t>
        </is>
      </c>
      <c r="Q848" s="17" t="inlineStr">
        <is>
          <t>Longview</t>
        </is>
      </c>
      <c r="R848" s="17" t="inlineStr">
        <is>
          <t>WA</t>
        </is>
      </c>
      <c r="S848" s="17" t="inlineStr">
        <is>
          <t>98632</t>
        </is>
      </c>
      <c r="T848" s="27" t="n">
        <v>45998</v>
      </c>
      <c r="U848" s="17" t="n">
        <v>2026</v>
      </c>
      <c r="V848" s="17" t="inlineStr"/>
    </row>
    <row r="849">
      <c r="A849" s="21" t="inlineStr">
        <is>
          <t>WL-01844</t>
        </is>
      </c>
      <c r="B849" s="21" t="n">
        <v>844</v>
      </c>
      <c r="C849" s="21" t="inlineStr">
        <is>
          <t>Pearson</t>
        </is>
      </c>
      <c r="D849" s="21" t="inlineStr">
        <is>
          <t>Jeffrey</t>
        </is>
      </c>
      <c r="E849" s="21" t="inlineStr">
        <is>
          <t>JOINT</t>
        </is>
      </c>
      <c r="F849" s="21" t="inlineStr"/>
      <c r="G849" s="28" t="n">
        <v>45190</v>
      </c>
      <c r="H849" s="21" t="inlineStr">
        <is>
          <t>ACTIVE_WAITLIST</t>
        </is>
      </c>
      <c r="I849" s="21" t="inlineStr">
        <is>
          <t>SPINDRIFT MIST</t>
        </is>
      </c>
      <c r="J849" s="21" t="inlineStr">
        <is>
          <t>COMMERCIAL_FISH</t>
        </is>
      </c>
      <c r="K849" s="21" t="n">
        <v>55.4</v>
      </c>
      <c r="L849" s="21" t="n">
        <v>16.7</v>
      </c>
      <c r="M849" s="21" t="inlineStr">
        <is>
          <t>OPEN_ONLY</t>
        </is>
      </c>
      <c r="N849" s="21" t="n">
        <v>36</v>
      </c>
      <c r="O849" s="21" t="inlineStr">
        <is>
          <t>(360) 555-4205</t>
        </is>
      </c>
      <c r="P849" s="21" t="inlineStr">
        <is>
          <t>jeffreypearson@outlook.example.com</t>
        </is>
      </c>
      <c r="Q849" s="21" t="inlineStr">
        <is>
          <t>Bellingham</t>
        </is>
      </c>
      <c r="R849" s="21" t="inlineStr">
        <is>
          <t>WA</t>
        </is>
      </c>
      <c r="S849" s="21" t="inlineStr">
        <is>
          <t>98225</t>
        </is>
      </c>
      <c r="T849" s="28" t="n">
        <v>46017</v>
      </c>
      <c r="U849" s="21" t="n">
        <v>2026</v>
      </c>
      <c r="V849" s="21" t="inlineStr"/>
    </row>
    <row r="850">
      <c r="A850" s="17" t="inlineStr">
        <is>
          <t>WL-01845</t>
        </is>
      </c>
      <c r="B850" s="17" t="n">
        <v>845</v>
      </c>
      <c r="C850" s="17" t="inlineStr">
        <is>
          <t>Bush</t>
        </is>
      </c>
      <c r="D850" s="17" t="inlineStr">
        <is>
          <t>Brianna</t>
        </is>
      </c>
      <c r="E850" s="17" t="inlineStr">
        <is>
          <t>TRUST</t>
        </is>
      </c>
      <c r="F850" s="17" t="inlineStr">
        <is>
          <t>Bush Holdings LLC</t>
        </is>
      </c>
      <c r="G850" s="27" t="n">
        <v>45190</v>
      </c>
      <c r="H850" s="17" t="inlineStr">
        <is>
          <t>ACTIVE_WAITLIST</t>
        </is>
      </c>
      <c r="I850" s="17" t="inlineStr">
        <is>
          <t>FOUL LINE</t>
        </is>
      </c>
      <c r="J850" s="17" t="inlineStr">
        <is>
          <t>TRAWLER</t>
        </is>
      </c>
      <c r="K850" s="17" t="n">
        <v>31.5</v>
      </c>
      <c r="L850" s="17" t="n">
        <v>9.300000000000001</v>
      </c>
      <c r="M850" s="17" t="inlineStr">
        <is>
          <t>COVERED_ONLY</t>
        </is>
      </c>
      <c r="N850" s="17" t="n">
        <v>28</v>
      </c>
      <c r="O850" s="17" t="inlineStr">
        <is>
          <t>(206) 555-0230</t>
        </is>
      </c>
      <c r="P850" s="17" t="inlineStr">
        <is>
          <t>brianna.bush@pugetpost.com</t>
        </is>
      </c>
      <c r="Q850" s="17" t="inlineStr">
        <is>
          <t>Seattle</t>
        </is>
      </c>
      <c r="R850" s="17" t="inlineStr">
        <is>
          <t>WA</t>
        </is>
      </c>
      <c r="S850" s="17" t="inlineStr">
        <is>
          <t>98101</t>
        </is>
      </c>
      <c r="T850" s="27" t="n">
        <v>46007</v>
      </c>
      <c r="U850" s="17" t="n">
        <v>2026</v>
      </c>
      <c r="V850" s="17" t="inlineStr"/>
    </row>
    <row r="851">
      <c r="A851" s="21" t="inlineStr">
        <is>
          <t>WL-01846</t>
        </is>
      </c>
      <c r="B851" s="21" t="n">
        <v>846</v>
      </c>
      <c r="C851" s="21" t="inlineStr">
        <is>
          <t>Pratt</t>
        </is>
      </c>
      <c r="D851" s="21" t="inlineStr">
        <is>
          <t>John</t>
        </is>
      </c>
      <c r="E851" s="21" t="inlineStr">
        <is>
          <t>TRUST</t>
        </is>
      </c>
      <c r="F851" s="21" t="inlineStr">
        <is>
          <t>Pratt Holdings LLC</t>
        </is>
      </c>
      <c r="G851" s="28" t="n">
        <v>45190</v>
      </c>
      <c r="H851" s="21" t="inlineStr">
        <is>
          <t>ACTIVE_WAITLIST</t>
        </is>
      </c>
      <c r="I851" s="21" t="inlineStr">
        <is>
          <t>FOUL ROSE</t>
        </is>
      </c>
      <c r="J851" s="21" t="inlineStr">
        <is>
          <t>ELECTRIC</t>
        </is>
      </c>
      <c r="K851" s="21" t="n">
        <v>60.4</v>
      </c>
      <c r="L851" s="21" t="n">
        <v>18.4</v>
      </c>
      <c r="M851" s="21" t="inlineStr">
        <is>
          <t>ANY</t>
        </is>
      </c>
      <c r="N851" s="21" t="n">
        <v>45</v>
      </c>
      <c r="O851" s="21" t="inlineStr">
        <is>
          <t>(425) 555-5061</t>
        </is>
      </c>
      <c r="P851" s="21" t="inlineStr">
        <is>
          <t>johnpratt@pugetpost.com</t>
        </is>
      </c>
      <c r="Q851" s="21" t="inlineStr">
        <is>
          <t>Everett</t>
        </is>
      </c>
      <c r="R851" s="21" t="inlineStr">
        <is>
          <t>WA</t>
        </is>
      </c>
      <c r="S851" s="21" t="inlineStr">
        <is>
          <t>98201</t>
        </is>
      </c>
      <c r="T851" s="28" t="n">
        <v>45993</v>
      </c>
      <c r="U851" s="21" t="n">
        <v>2026</v>
      </c>
      <c r="V851" s="21" t="inlineStr"/>
    </row>
    <row r="852">
      <c r="A852" s="17" t="inlineStr">
        <is>
          <t>WL-01847</t>
        </is>
      </c>
      <c r="B852" s="17" t="n">
        <v>847</v>
      </c>
      <c r="C852" s="17" t="inlineStr">
        <is>
          <t>Carlson</t>
        </is>
      </c>
      <c r="D852" s="17" t="inlineStr">
        <is>
          <t>Amy</t>
        </is>
      </c>
      <c r="E852" s="17" t="inlineStr">
        <is>
          <t>LLC</t>
        </is>
      </c>
      <c r="F852" s="17" t="inlineStr">
        <is>
          <t>Carlson Charters Inc</t>
        </is>
      </c>
      <c r="G852" s="27" t="n">
        <v>45192</v>
      </c>
      <c r="H852" s="17" t="inlineStr">
        <is>
          <t>RETAINER</t>
        </is>
      </c>
      <c r="I852" s="17" t="inlineStr">
        <is>
          <t>BRANT WAKE</t>
        </is>
      </c>
      <c r="J852" s="17" t="inlineStr">
        <is>
          <t>CRUISER</t>
        </is>
      </c>
      <c r="K852" s="17" t="n">
        <v>47.6</v>
      </c>
      <c r="L852" s="17" t="n">
        <v>17</v>
      </c>
      <c r="M852" s="17" t="inlineStr">
        <is>
          <t>Ledgport</t>
        </is>
      </c>
      <c r="N852" s="17" t="n">
        <v>36</v>
      </c>
      <c r="O852" s="17" t="inlineStr">
        <is>
          <t>(503) 555-1371</t>
        </is>
      </c>
      <c r="P852" s="17" t="inlineStr">
        <is>
          <t>amycarlson@salishnet.net</t>
        </is>
      </c>
      <c r="Q852" s="17" t="inlineStr">
        <is>
          <t>Portland</t>
        </is>
      </c>
      <c r="R852" s="17" t="inlineStr">
        <is>
          <t>OR</t>
        </is>
      </c>
      <c r="S852" s="17" t="inlineStr">
        <is>
          <t>97201</t>
        </is>
      </c>
      <c r="T852" s="27" t="n">
        <v>46013</v>
      </c>
      <c r="U852" s="17" t="n">
        <v>2026</v>
      </c>
      <c r="V852" s="17" t="inlineStr"/>
    </row>
    <row r="853">
      <c r="A853" s="21" t="inlineStr">
        <is>
          <t>WL-01848</t>
        </is>
      </c>
      <c r="B853" s="21" t="n">
        <v>848</v>
      </c>
      <c r="C853" s="21" t="inlineStr">
        <is>
          <t>Mckinney</t>
        </is>
      </c>
      <c r="D853" s="21" t="inlineStr">
        <is>
          <t>Casey</t>
        </is>
      </c>
      <c r="E853" s="21" t="inlineStr">
        <is>
          <t>INDIVIDUAL</t>
        </is>
      </c>
      <c r="F853" s="21" t="inlineStr"/>
      <c r="G853" s="28" t="n">
        <v>45192</v>
      </c>
      <c r="H853" s="21" t="inlineStr">
        <is>
          <t>ACTIVE_WAITLIST</t>
        </is>
      </c>
      <c r="I853" s="21" t="inlineStr">
        <is>
          <t>SALISH ANN</t>
        </is>
      </c>
      <c r="J853" s="21" t="inlineStr">
        <is>
          <t>TRAWLER</t>
        </is>
      </c>
      <c r="K853" s="21" t="n">
        <v>57.7</v>
      </c>
      <c r="L853" s="21" t="n">
        <v>16.5</v>
      </c>
      <c r="M853" s="21" t="inlineStr">
        <is>
          <t>COVERED_ONLY</t>
        </is>
      </c>
      <c r="N853" s="21" t="n">
        <v>45</v>
      </c>
      <c r="O853" s="21" t="inlineStr">
        <is>
          <t>(360) 555-3466</t>
        </is>
      </c>
      <c r="P853" s="21" t="inlineStr">
        <is>
          <t>casey.mckinney@pugetpost.com</t>
        </is>
      </c>
      <c r="Q853" s="21" t="inlineStr">
        <is>
          <t>Chaldale</t>
        </is>
      </c>
      <c r="R853" s="21" t="inlineStr">
        <is>
          <t>WA</t>
        </is>
      </c>
      <c r="S853" s="21" t="inlineStr">
        <is>
          <t>98554</t>
        </is>
      </c>
      <c r="T853" s="28" t="n">
        <v>46002</v>
      </c>
      <c r="U853" s="21" t="n">
        <v>2026</v>
      </c>
      <c r="V853" s="21" t="inlineStr"/>
    </row>
    <row r="854">
      <c r="A854" s="17" t="inlineStr">
        <is>
          <t>WL-01849</t>
        </is>
      </c>
      <c r="B854" s="17" t="n">
        <v>849</v>
      </c>
      <c r="C854" s="17" t="inlineStr">
        <is>
          <t>Hebert</t>
        </is>
      </c>
      <c r="D854" s="17" t="inlineStr">
        <is>
          <t>Angela</t>
        </is>
      </c>
      <c r="E854" s="17" t="inlineStr">
        <is>
          <t>INDIVIDUAL</t>
        </is>
      </c>
      <c r="F854" s="17" t="inlineStr"/>
      <c r="G854" s="27" t="n">
        <v>45193</v>
      </c>
      <c r="H854" s="17" t="inlineStr">
        <is>
          <t>ACTIVE_WAITLIST</t>
        </is>
      </c>
      <c r="I854" s="17" t="inlineStr">
        <is>
          <t>FOUL PASSAGE</t>
        </is>
      </c>
      <c r="J854" s="17" t="inlineStr">
        <is>
          <t>SAIL_MULTI</t>
        </is>
      </c>
      <c r="K854" s="17" t="n">
        <v>19.9</v>
      </c>
      <c r="L854" s="17" t="n">
        <v>6</v>
      </c>
      <c r="M854" s="17" t="inlineStr">
        <is>
          <t>ANY</t>
        </is>
      </c>
      <c r="N854" s="17" t="n">
        <v>36</v>
      </c>
      <c r="O854" s="17" t="inlineStr">
        <is>
          <t>(253) 555-8090</t>
        </is>
      </c>
      <c r="P854" s="17" t="inlineStr">
        <is>
          <t>angela_hebert@gmail.example.com</t>
        </is>
      </c>
      <c r="Q854" s="17" t="inlineStr">
        <is>
          <t>Tacoma</t>
        </is>
      </c>
      <c r="R854" s="17" t="inlineStr">
        <is>
          <t>WA</t>
        </is>
      </c>
      <c r="S854" s="17" t="inlineStr">
        <is>
          <t>98402</t>
        </is>
      </c>
      <c r="T854" s="27" t="n">
        <v>45998</v>
      </c>
      <c r="U854" s="17" t="n">
        <v>2026</v>
      </c>
      <c r="V854" s="17" t="inlineStr"/>
    </row>
    <row r="855">
      <c r="A855" s="21" t="inlineStr">
        <is>
          <t>WL-01850</t>
        </is>
      </c>
      <c r="B855" s="21" t="n">
        <v>850</v>
      </c>
      <c r="C855" s="21" t="inlineStr">
        <is>
          <t>Benjamin</t>
        </is>
      </c>
      <c r="D855" s="21" t="inlineStr">
        <is>
          <t>Bryce</t>
        </is>
      </c>
      <c r="E855" s="21" t="inlineStr">
        <is>
          <t>INDIVIDUAL</t>
        </is>
      </c>
      <c r="F855" s="21" t="inlineStr"/>
      <c r="G855" s="28" t="n">
        <v>45193</v>
      </c>
      <c r="H855" s="21" t="inlineStr">
        <is>
          <t>ACTIVE_WAITLIST</t>
        </is>
      </c>
      <c r="I855" s="21" t="inlineStr">
        <is>
          <t>KESTREL RUNNER</t>
        </is>
      </c>
      <c r="J855" s="21" t="inlineStr">
        <is>
          <t>SAIL_MONO</t>
        </is>
      </c>
      <c r="K855" s="21" t="n">
        <v>22.4</v>
      </c>
      <c r="L855" s="21" t="n">
        <v>7.3</v>
      </c>
      <c r="M855" s="21" t="inlineStr">
        <is>
          <t>ANY</t>
        </is>
      </c>
      <c r="N855" s="21" t="n">
        <v>24</v>
      </c>
      <c r="O855" s="21" t="inlineStr">
        <is>
          <t>(503) 555-8124</t>
        </is>
      </c>
      <c r="P855" s="21" t="inlineStr">
        <is>
          <t>brycebenjamin@gmail.example.com</t>
        </is>
      </c>
      <c r="Q855" s="21" t="inlineStr">
        <is>
          <t>Astoria</t>
        </is>
      </c>
      <c r="R855" s="21" t="inlineStr">
        <is>
          <t>OR</t>
        </is>
      </c>
      <c r="S855" s="21" t="inlineStr">
        <is>
          <t>97103</t>
        </is>
      </c>
      <c r="T855" s="28" t="n">
        <v>46004</v>
      </c>
      <c r="U855" s="21" t="n">
        <v>2026</v>
      </c>
      <c r="V855" s="21" t="inlineStr"/>
    </row>
    <row r="856">
      <c r="A856" s="17" t="inlineStr">
        <is>
          <t>WL-01851</t>
        </is>
      </c>
      <c r="B856" s="17" t="n">
        <v>851</v>
      </c>
      <c r="C856" s="17" t="inlineStr">
        <is>
          <t>Kelly</t>
        </is>
      </c>
      <c r="D856" s="17" t="inlineStr">
        <is>
          <t>Kevin</t>
        </is>
      </c>
      <c r="E856" s="17" t="inlineStr">
        <is>
          <t>INDIVIDUAL</t>
        </is>
      </c>
      <c r="F856" s="17" t="inlineStr"/>
      <c r="G856" s="27" t="n">
        <v>45193</v>
      </c>
      <c r="H856" s="17" t="inlineStr">
        <is>
          <t>ACTIVE_WAITLIST</t>
        </is>
      </c>
      <c r="I856" s="17" t="inlineStr">
        <is>
          <t>TIDE STAR</t>
        </is>
      </c>
      <c r="J856" s="17" t="inlineStr">
        <is>
          <t>SAIL_MULTI</t>
        </is>
      </c>
      <c r="K856" s="17" t="n">
        <v>35.5</v>
      </c>
      <c r="L856" s="17" t="n">
        <v>12.1</v>
      </c>
      <c r="M856" s="17" t="inlineStr">
        <is>
          <t>OPEN_ONLY</t>
        </is>
      </c>
      <c r="N856" s="17" t="n">
        <v>36</v>
      </c>
      <c r="O856" s="17" t="inlineStr">
        <is>
          <t>(206) 555-2145</t>
        </is>
      </c>
      <c r="P856" s="17" t="inlineStr">
        <is>
          <t>kevin.kelly@harbormail.net</t>
        </is>
      </c>
      <c r="Q856" s="17" t="inlineStr">
        <is>
          <t>Seattle</t>
        </is>
      </c>
      <c r="R856" s="17" t="inlineStr">
        <is>
          <t>WA</t>
        </is>
      </c>
      <c r="S856" s="17" t="inlineStr">
        <is>
          <t>98101</t>
        </is>
      </c>
      <c r="T856" s="27" t="n">
        <v>46004</v>
      </c>
      <c r="U856" s="17" t="n">
        <v>2026</v>
      </c>
      <c r="V856" s="17" t="inlineStr"/>
    </row>
    <row r="857">
      <c r="A857" s="21" t="inlineStr">
        <is>
          <t>WL-01852</t>
        </is>
      </c>
      <c r="B857" s="21" t="n">
        <v>852</v>
      </c>
      <c r="C857" s="21" t="inlineStr">
        <is>
          <t>Erickson</t>
        </is>
      </c>
      <c r="D857" s="21" t="inlineStr">
        <is>
          <t>Ross</t>
        </is>
      </c>
      <c r="E857" s="21" t="inlineStr">
        <is>
          <t>CORPORATION</t>
        </is>
      </c>
      <c r="F857" s="21" t="inlineStr">
        <is>
          <t>Erickson Charters Inc</t>
        </is>
      </c>
      <c r="G857" s="28" t="n">
        <v>45194</v>
      </c>
      <c r="H857" s="21" t="inlineStr">
        <is>
          <t>ACTIVE_WAITLIST</t>
        </is>
      </c>
      <c r="I857" s="21" t="inlineStr">
        <is>
          <t>BRANT QUEEN</t>
        </is>
      </c>
      <c r="J857" s="21" t="inlineStr">
        <is>
          <t>TRAWLER</t>
        </is>
      </c>
      <c r="K857" s="21" t="n">
        <v>30.1</v>
      </c>
      <c r="L857" s="21" t="n">
        <v>10.7</v>
      </c>
      <c r="M857" s="21" t="inlineStr">
        <is>
          <t>ANY</t>
        </is>
      </c>
      <c r="N857" s="21" t="n">
        <v>40</v>
      </c>
      <c r="O857" s="21" t="inlineStr">
        <is>
          <t>(541) 555-8740</t>
        </is>
      </c>
      <c r="P857" s="21" t="inlineStr">
        <is>
          <t>ross.erickson@gmail.example.com</t>
        </is>
      </c>
      <c r="Q857" s="21" t="inlineStr">
        <is>
          <t>Newport</t>
        </is>
      </c>
      <c r="R857" s="21" t="inlineStr">
        <is>
          <t>OR</t>
        </is>
      </c>
      <c r="S857" s="21" t="inlineStr">
        <is>
          <t>97365</t>
        </is>
      </c>
      <c r="T857" s="28" t="n">
        <v>46001</v>
      </c>
      <c r="U857" s="21" t="n">
        <v>2026</v>
      </c>
      <c r="V857" s="21" t="inlineStr"/>
    </row>
    <row r="858">
      <c r="A858" s="17" t="inlineStr">
        <is>
          <t>WL-01853</t>
        </is>
      </c>
      <c r="B858" s="17" t="n">
        <v>853</v>
      </c>
      <c r="C858" s="17" t="inlineStr">
        <is>
          <t>Peterson</t>
        </is>
      </c>
      <c r="D858" s="17" t="inlineStr">
        <is>
          <t>Michael</t>
        </is>
      </c>
      <c r="E858" s="17" t="inlineStr">
        <is>
          <t>INDIVIDUAL</t>
        </is>
      </c>
      <c r="F858" s="17" t="inlineStr"/>
      <c r="G858" s="27" t="n">
        <v>45195</v>
      </c>
      <c r="H858" s="17" t="inlineStr">
        <is>
          <t>ACTIVE_WAITLIST</t>
        </is>
      </c>
      <c r="I858" s="17" t="inlineStr">
        <is>
          <t>POINT SHORE</t>
        </is>
      </c>
      <c r="J858" s="17" t="inlineStr">
        <is>
          <t>CRUISER</t>
        </is>
      </c>
      <c r="K858" s="17" t="n">
        <v>44</v>
      </c>
      <c r="L858" s="17" t="n">
        <v>14.3</v>
      </c>
      <c r="M858" s="17" t="inlineStr">
        <is>
          <t>Vessbank</t>
        </is>
      </c>
      <c r="N858" s="17" t="n">
        <v>40</v>
      </c>
      <c r="O858" s="17" t="inlineStr">
        <is>
          <t>(541) 555-0248</t>
        </is>
      </c>
      <c r="P858" s="17" t="inlineStr">
        <is>
          <t>michael_peterson@quillayute.org</t>
        </is>
      </c>
      <c r="Q858" s="17" t="inlineStr">
        <is>
          <t>Coos Bay</t>
        </is>
      </c>
      <c r="R858" s="17" t="inlineStr">
        <is>
          <t>OR</t>
        </is>
      </c>
      <c r="S858" s="17" t="inlineStr">
        <is>
          <t>97420</t>
        </is>
      </c>
      <c r="T858" s="27" t="n">
        <v>46013</v>
      </c>
      <c r="U858" s="17" t="n">
        <v>2026</v>
      </c>
      <c r="V858" s="17" t="inlineStr"/>
    </row>
    <row r="859">
      <c r="A859" s="21" t="inlineStr">
        <is>
          <t>WL-01854</t>
        </is>
      </c>
      <c r="B859" s="21" t="n">
        <v>854</v>
      </c>
      <c r="C859" s="21" t="inlineStr">
        <is>
          <t>Simon</t>
        </is>
      </c>
      <c r="D859" s="21" t="inlineStr">
        <is>
          <t>Vincent</t>
        </is>
      </c>
      <c r="E859" s="21" t="inlineStr">
        <is>
          <t>JOINT</t>
        </is>
      </c>
      <c r="F859" s="21" t="inlineStr"/>
      <c r="G859" s="28" t="n">
        <v>45196</v>
      </c>
      <c r="H859" s="21" t="inlineStr">
        <is>
          <t>ACTIVE_WAITLIST</t>
        </is>
      </c>
      <c r="I859" s="21" t="inlineStr">
        <is>
          <t>CORMORANT GLIDE</t>
        </is>
      </c>
      <c r="J859" s="21" t="inlineStr">
        <is>
          <t>SPORTFISH</t>
        </is>
      </c>
      <c r="K859" s="21" t="n">
        <v>42.5</v>
      </c>
      <c r="L859" s="21" t="n">
        <v>13.7</v>
      </c>
      <c r="M859" s="21" t="inlineStr">
        <is>
          <t>Vessbank</t>
        </is>
      </c>
      <c r="N859" s="21" t="n">
        <v>40</v>
      </c>
      <c r="O859" s="21" t="inlineStr">
        <is>
          <t>(206) 555-2718</t>
        </is>
      </c>
      <c r="P859" s="21" t="inlineStr">
        <is>
          <t>vincent_simon@salishnet.net</t>
        </is>
      </c>
      <c r="Q859" s="21" t="inlineStr">
        <is>
          <t>Seattle</t>
        </is>
      </c>
      <c r="R859" s="21" t="inlineStr">
        <is>
          <t>WA</t>
        </is>
      </c>
      <c r="S859" s="21" t="inlineStr">
        <is>
          <t>98101</t>
        </is>
      </c>
      <c r="T859" s="28" t="n">
        <v>45997</v>
      </c>
      <c r="U859" s="21" t="n">
        <v>2026</v>
      </c>
      <c r="V859" s="21" t="inlineStr"/>
    </row>
    <row r="860">
      <c r="A860" s="17" t="inlineStr">
        <is>
          <t>WL-01855</t>
        </is>
      </c>
      <c r="B860" s="17" t="n">
        <v>855</v>
      </c>
      <c r="C860" s="17" t="inlineStr">
        <is>
          <t>Wright</t>
        </is>
      </c>
      <c r="D860" s="17" t="inlineStr">
        <is>
          <t>Maria</t>
        </is>
      </c>
      <c r="E860" s="17" t="inlineStr">
        <is>
          <t>CORPORATION</t>
        </is>
      </c>
      <c r="F860" s="17" t="inlineStr">
        <is>
          <t>Wright Holdings LLC</t>
        </is>
      </c>
      <c r="G860" s="27" t="n">
        <v>45196</v>
      </c>
      <c r="H860" s="17" t="inlineStr">
        <is>
          <t>ACTIVE_WAITLIST</t>
        </is>
      </c>
      <c r="I860" s="17" t="inlineStr">
        <is>
          <t>CORMORANT QUEEN</t>
        </is>
      </c>
      <c r="J860" s="17" t="inlineStr">
        <is>
          <t>POWER_OUTBOARD</t>
        </is>
      </c>
      <c r="K860" s="17" t="n">
        <v>56.6</v>
      </c>
      <c r="L860" s="17" t="n">
        <v>19.8</v>
      </c>
      <c r="M860" s="17" t="inlineStr">
        <is>
          <t>ANY</t>
        </is>
      </c>
      <c r="N860" s="17" t="n">
        <v>50</v>
      </c>
      <c r="O860" s="17" t="inlineStr">
        <is>
          <t>(541) 555-4015</t>
        </is>
      </c>
      <c r="P860" s="17" t="inlineStr">
        <is>
          <t>mariawright@outlook.example.com</t>
        </is>
      </c>
      <c r="Q860" s="17" t="inlineStr">
        <is>
          <t>Coos Bay</t>
        </is>
      </c>
      <c r="R860" s="17" t="inlineStr">
        <is>
          <t>OR</t>
        </is>
      </c>
      <c r="S860" s="17" t="inlineStr">
        <is>
          <t>97420</t>
        </is>
      </c>
      <c r="T860" s="27" t="n">
        <v>46011</v>
      </c>
      <c r="U860" s="17" t="n">
        <v>2026</v>
      </c>
      <c r="V860" s="17" t="inlineStr"/>
    </row>
    <row r="861">
      <c r="A861" s="21" t="inlineStr">
        <is>
          <t>WL-01856</t>
        </is>
      </c>
      <c r="B861" s="21" t="n">
        <v>856</v>
      </c>
      <c r="C861" s="21" t="inlineStr">
        <is>
          <t>Gates</t>
        </is>
      </c>
      <c r="D861" s="21" t="inlineStr">
        <is>
          <t>Chad</t>
        </is>
      </c>
      <c r="E861" s="21" t="inlineStr">
        <is>
          <t>INDIVIDUAL</t>
        </is>
      </c>
      <c r="F861" s="21" t="inlineStr"/>
      <c r="G861" s="28" t="n">
        <v>45197</v>
      </c>
      <c r="H861" s="21" t="inlineStr">
        <is>
          <t>ACTIVE_WAITLIST</t>
        </is>
      </c>
      <c r="I861" s="21" t="inlineStr">
        <is>
          <t>MURRE ANN</t>
        </is>
      </c>
      <c r="J861" s="21" t="inlineStr">
        <is>
          <t>POWER_INBOARD</t>
        </is>
      </c>
      <c r="K861" s="21" t="n">
        <v>27.8</v>
      </c>
      <c r="L861" s="21" t="n">
        <v>9.300000000000001</v>
      </c>
      <c r="M861" s="21" t="inlineStr">
        <is>
          <t>COVERED_ONLY</t>
        </is>
      </c>
      <c r="N861" s="21" t="n">
        <v>45</v>
      </c>
      <c r="O861" s="21" t="inlineStr">
        <is>
          <t>(360) 555-8613</t>
        </is>
      </c>
      <c r="P861" s="21" t="inlineStr">
        <is>
          <t>chadgates@outlook.example.com</t>
        </is>
      </c>
      <c r="Q861" s="21" t="inlineStr">
        <is>
          <t>Longview</t>
        </is>
      </c>
      <c r="R861" s="21" t="inlineStr">
        <is>
          <t>WA</t>
        </is>
      </c>
      <c r="S861" s="21" t="inlineStr">
        <is>
          <t>98632</t>
        </is>
      </c>
      <c r="T861" s="28" t="n">
        <v>46005</v>
      </c>
      <c r="U861" s="21" t="n">
        <v>2026</v>
      </c>
      <c r="V861" s="21" t="inlineStr"/>
    </row>
    <row r="862">
      <c r="A862" s="17" t="inlineStr">
        <is>
          <t>WL-01857</t>
        </is>
      </c>
      <c r="B862" s="17" t="n">
        <v>857</v>
      </c>
      <c r="C862" s="17" t="inlineStr">
        <is>
          <t>Morales</t>
        </is>
      </c>
      <c r="D862" s="17" t="inlineStr">
        <is>
          <t>Anthony</t>
        </is>
      </c>
      <c r="E862" s="17" t="inlineStr">
        <is>
          <t>JOINT</t>
        </is>
      </c>
      <c r="F862" s="17" t="inlineStr"/>
      <c r="G862" s="27" t="n">
        <v>45197</v>
      </c>
      <c r="H862" s="17" t="inlineStr">
        <is>
          <t>ACTIVE_WAITLIST</t>
        </is>
      </c>
      <c r="I862" s="17" t="inlineStr">
        <is>
          <t>WIDGEON BAY</t>
        </is>
      </c>
      <c r="J862" s="17" t="inlineStr">
        <is>
          <t>COMMERCIAL_FISH</t>
        </is>
      </c>
      <c r="K862" s="17" t="n">
        <v>43.6</v>
      </c>
      <c r="L862" s="17" t="n">
        <v>12.7</v>
      </c>
      <c r="M862" s="17" t="inlineStr">
        <is>
          <t>ANY</t>
        </is>
      </c>
      <c r="N862" s="17" t="n">
        <v>36</v>
      </c>
      <c r="O862" s="17" t="inlineStr">
        <is>
          <t>(360) 555-2989</t>
        </is>
      </c>
      <c r="P862" s="17" t="inlineStr">
        <is>
          <t>anthony.morales@quillayute.org</t>
        </is>
      </c>
      <c r="Q862" s="17" t="inlineStr">
        <is>
          <t>Bellingham</t>
        </is>
      </c>
      <c r="R862" s="17" t="inlineStr">
        <is>
          <t>WA</t>
        </is>
      </c>
      <c r="S862" s="17" t="inlineStr">
        <is>
          <t>98225</t>
        </is>
      </c>
      <c r="T862" s="27" t="n">
        <v>46019</v>
      </c>
      <c r="U862" s="17" t="n">
        <v>2026</v>
      </c>
      <c r="V862" s="17" t="inlineStr"/>
    </row>
    <row r="863">
      <c r="A863" s="21" t="inlineStr">
        <is>
          <t>WL-01858</t>
        </is>
      </c>
      <c r="B863" s="21" t="n">
        <v>858</v>
      </c>
      <c r="C863" s="21" t="inlineStr">
        <is>
          <t>Joyce</t>
        </is>
      </c>
      <c r="D863" s="21" t="inlineStr">
        <is>
          <t>Sara</t>
        </is>
      </c>
      <c r="E863" s="21" t="inlineStr">
        <is>
          <t>LLC</t>
        </is>
      </c>
      <c r="F863" s="21" t="inlineStr">
        <is>
          <t>Joyce Holdings LLC</t>
        </is>
      </c>
      <c r="G863" s="28" t="n">
        <v>45197</v>
      </c>
      <c r="H863" s="21" t="inlineStr">
        <is>
          <t>ACTIVE_WAITLIST</t>
        </is>
      </c>
      <c r="I863" s="21" t="inlineStr">
        <is>
          <t>FOUL WAKE</t>
        </is>
      </c>
      <c r="J863" s="21" t="inlineStr">
        <is>
          <t>CRUISER</t>
        </is>
      </c>
      <c r="K863" s="21" t="n">
        <v>27.1</v>
      </c>
      <c r="L863" s="21" t="n">
        <v>9.5</v>
      </c>
      <c r="M863" s="21" t="inlineStr">
        <is>
          <t>Ledgport</t>
        </is>
      </c>
      <c r="N863" s="21" t="n">
        <v>40</v>
      </c>
      <c r="O863" s="21" t="inlineStr">
        <is>
          <t>(360) 555-3482</t>
        </is>
      </c>
      <c r="P863" s="21" t="inlineStr">
        <is>
          <t>sara_joyce@salishnet.net</t>
        </is>
      </c>
      <c r="Q863" s="21" t="inlineStr">
        <is>
          <t>Aberdeen</t>
        </is>
      </c>
      <c r="R863" s="21" t="inlineStr">
        <is>
          <t>WA</t>
        </is>
      </c>
      <c r="S863" s="21" t="inlineStr">
        <is>
          <t>98520</t>
        </is>
      </c>
      <c r="T863" s="28" t="n">
        <v>46000</v>
      </c>
      <c r="U863" s="21" t="n">
        <v>2026</v>
      </c>
      <c r="V863" s="21" t="inlineStr"/>
    </row>
    <row r="864">
      <c r="A864" s="17" t="inlineStr">
        <is>
          <t>WL-01859</t>
        </is>
      </c>
      <c r="B864" s="17" t="n">
        <v>859</v>
      </c>
      <c r="C864" s="17" t="inlineStr">
        <is>
          <t>Delgado</t>
        </is>
      </c>
      <c r="D864" s="17" t="inlineStr">
        <is>
          <t>Patricia</t>
        </is>
      </c>
      <c r="E864" s="17" t="inlineStr">
        <is>
          <t>INDIVIDUAL</t>
        </is>
      </c>
      <c r="F864" s="17" t="inlineStr"/>
      <c r="G864" s="27" t="n">
        <v>45198</v>
      </c>
      <c r="H864" s="17" t="inlineStr">
        <is>
          <t>ACTIVE_WAITLIST</t>
        </is>
      </c>
      <c r="I864" s="17" t="inlineStr">
        <is>
          <t>GRAY STAR</t>
        </is>
      </c>
      <c r="J864" s="17" t="inlineStr">
        <is>
          <t>POWER_STERNDRIVE</t>
        </is>
      </c>
      <c r="K864" s="17" t="n">
        <v>48.1</v>
      </c>
      <c r="L864" s="17" t="n">
        <v>14</v>
      </c>
      <c r="M864" s="17" t="inlineStr">
        <is>
          <t>COVERED_ONLY</t>
        </is>
      </c>
      <c r="N864" s="17" t="n">
        <v>28</v>
      </c>
      <c r="O864" s="17" t="inlineStr">
        <is>
          <t>(425) 555-5743</t>
        </is>
      </c>
      <c r="P864" s="17" t="inlineStr">
        <is>
          <t>patricia.delgado@pugetpost.com</t>
        </is>
      </c>
      <c r="Q864" s="17" t="inlineStr">
        <is>
          <t>Everett</t>
        </is>
      </c>
      <c r="R864" s="17" t="inlineStr">
        <is>
          <t>WA</t>
        </is>
      </c>
      <c r="S864" s="17" t="inlineStr">
        <is>
          <t>98201</t>
        </is>
      </c>
      <c r="T864" s="27" t="n">
        <v>46018</v>
      </c>
      <c r="U864" s="17" t="n">
        <v>2026</v>
      </c>
      <c r="V864" s="17" t="inlineStr"/>
    </row>
    <row r="865">
      <c r="A865" s="21" t="inlineStr">
        <is>
          <t>WL-01860</t>
        </is>
      </c>
      <c r="B865" s="21" t="n">
        <v>860</v>
      </c>
      <c r="C865" s="21" t="inlineStr">
        <is>
          <t>Brown</t>
        </is>
      </c>
      <c r="D865" s="21" t="inlineStr">
        <is>
          <t>Justin</t>
        </is>
      </c>
      <c r="E865" s="21" t="inlineStr">
        <is>
          <t>LLC</t>
        </is>
      </c>
      <c r="F865" s="21" t="inlineStr">
        <is>
          <t>Brown Marine LLC</t>
        </is>
      </c>
      <c r="G865" s="28" t="n">
        <v>45198</v>
      </c>
      <c r="H865" s="21" t="inlineStr">
        <is>
          <t>ACTIVE_WAITLIST</t>
        </is>
      </c>
      <c r="I865" s="21" t="inlineStr">
        <is>
          <t>PETREL LINE</t>
        </is>
      </c>
      <c r="J865" s="21" t="inlineStr">
        <is>
          <t>COMMERCIAL_FISH</t>
        </is>
      </c>
      <c r="K865" s="21" t="n">
        <v>21</v>
      </c>
      <c r="L865" s="21" t="n">
        <v>6.4</v>
      </c>
      <c r="M865" s="21" t="inlineStr">
        <is>
          <t>Eastwey</t>
        </is>
      </c>
      <c r="N865" s="21" t="n">
        <v>50</v>
      </c>
      <c r="O865" s="21" t="inlineStr">
        <is>
          <t>(503) 555-7091</t>
        </is>
      </c>
      <c r="P865" s="21" t="inlineStr">
        <is>
          <t>justin_brown@quillayute.org</t>
        </is>
      </c>
      <c r="Q865" s="21" t="inlineStr">
        <is>
          <t>Astoria</t>
        </is>
      </c>
      <c r="R865" s="21" t="inlineStr">
        <is>
          <t>OR</t>
        </is>
      </c>
      <c r="S865" s="21" t="inlineStr">
        <is>
          <t>97103</t>
        </is>
      </c>
      <c r="T865" s="28" t="n">
        <v>46012</v>
      </c>
      <c r="U865" s="21" t="n">
        <v>2026</v>
      </c>
      <c r="V865" s="21" t="inlineStr"/>
    </row>
    <row r="866">
      <c r="A866" s="17" t="inlineStr">
        <is>
          <t>WL-01861</t>
        </is>
      </c>
      <c r="B866" s="17" t="n">
        <v>861</v>
      </c>
      <c r="C866" s="17" t="inlineStr">
        <is>
          <t>Wright</t>
        </is>
      </c>
      <c r="D866" s="17" t="inlineStr">
        <is>
          <t>Ivan</t>
        </is>
      </c>
      <c r="E866" s="17" t="inlineStr">
        <is>
          <t>NONPROFIT</t>
        </is>
      </c>
      <c r="F866" s="17" t="inlineStr">
        <is>
          <t>Wright Holdings LLC</t>
        </is>
      </c>
      <c r="G866" s="27" t="n">
        <v>45198</v>
      </c>
      <c r="H866" s="17" t="inlineStr">
        <is>
          <t>ACTIVE_WAITLIST</t>
        </is>
      </c>
      <c r="I866" s="17" t="inlineStr">
        <is>
          <t>OTTER LIGHT</t>
        </is>
      </c>
      <c r="J866" s="17" t="inlineStr">
        <is>
          <t>SAIL_MONO</t>
        </is>
      </c>
      <c r="K866" s="17" t="n">
        <v>42.3</v>
      </c>
      <c r="L866" s="17" t="n">
        <v>13.2</v>
      </c>
      <c r="M866" s="17" t="inlineStr">
        <is>
          <t>COVERED_ONLY</t>
        </is>
      </c>
      <c r="N866" s="17" t="n">
        <v>24</v>
      </c>
      <c r="O866" s="17" t="inlineStr">
        <is>
          <t>(206) 555-1444</t>
        </is>
      </c>
      <c r="P866" s="17" t="inlineStr">
        <is>
          <t>ivanwright@pugetpost.com</t>
        </is>
      </c>
      <c r="Q866" s="17" t="inlineStr">
        <is>
          <t>Seattle</t>
        </is>
      </c>
      <c r="R866" s="17" t="inlineStr">
        <is>
          <t>WA</t>
        </is>
      </c>
      <c r="S866" s="17" t="inlineStr">
        <is>
          <t>98101</t>
        </is>
      </c>
      <c r="T866" s="27" t="n">
        <v>46011</v>
      </c>
      <c r="U866" s="17" t="n">
        <v>2026</v>
      </c>
      <c r="V866" s="17" t="inlineStr"/>
    </row>
    <row r="867">
      <c r="A867" s="21" t="inlineStr">
        <is>
          <t>WL-01862</t>
        </is>
      </c>
      <c r="B867" s="21" t="n">
        <v>862</v>
      </c>
      <c r="C867" s="21" t="inlineStr">
        <is>
          <t>Miller</t>
        </is>
      </c>
      <c r="D867" s="21" t="inlineStr">
        <is>
          <t>Joseph</t>
        </is>
      </c>
      <c r="E867" s="21" t="inlineStr">
        <is>
          <t>JOINT</t>
        </is>
      </c>
      <c r="F867" s="21" t="inlineStr"/>
      <c r="G867" s="28" t="n">
        <v>45199</v>
      </c>
      <c r="H867" s="21" t="inlineStr">
        <is>
          <t>ACTIVE_WAITLIST</t>
        </is>
      </c>
      <c r="I867" s="21" t="inlineStr">
        <is>
          <t>BRANT PASSAGE</t>
        </is>
      </c>
      <c r="J867" s="21" t="inlineStr">
        <is>
          <t>POWER_STERNDRIVE</t>
        </is>
      </c>
      <c r="K867" s="21" t="n">
        <v>39</v>
      </c>
      <c r="L867" s="21" t="n">
        <v>13.5</v>
      </c>
      <c r="M867" s="21" t="inlineStr">
        <is>
          <t>Vessbank</t>
        </is>
      </c>
      <c r="N867" s="21" t="n">
        <v>24</v>
      </c>
      <c r="O867" s="21" t="inlineStr">
        <is>
          <t>(253) 555-2020</t>
        </is>
      </c>
      <c r="P867" s="21" t="inlineStr">
        <is>
          <t>joseph_miller@quillayute.org</t>
        </is>
      </c>
      <c r="Q867" s="21" t="inlineStr">
        <is>
          <t>Tacoma</t>
        </is>
      </c>
      <c r="R867" s="21" t="inlineStr">
        <is>
          <t>WA</t>
        </is>
      </c>
      <c r="S867" s="21" t="inlineStr">
        <is>
          <t>98402</t>
        </is>
      </c>
      <c r="T867" s="28" t="n">
        <v>46018</v>
      </c>
      <c r="U867" s="21" t="n">
        <v>2026</v>
      </c>
      <c r="V867" s="21" t="inlineStr"/>
    </row>
    <row r="868">
      <c r="A868" s="17" t="inlineStr">
        <is>
          <t>WL-01863</t>
        </is>
      </c>
      <c r="B868" s="17" t="n">
        <v>863</v>
      </c>
      <c r="C868" s="17" t="inlineStr">
        <is>
          <t>Jennings</t>
        </is>
      </c>
      <c r="D868" s="17" t="inlineStr">
        <is>
          <t>Ruth</t>
        </is>
      </c>
      <c r="E868" s="17" t="inlineStr">
        <is>
          <t>CORPORATION</t>
        </is>
      </c>
      <c r="F868" s="17" t="inlineStr">
        <is>
          <t>Jennings Marine LLC</t>
        </is>
      </c>
      <c r="G868" s="27" t="n">
        <v>45199</v>
      </c>
      <c r="H868" s="17" t="inlineStr">
        <is>
          <t>ACTIVE_WAITLIST</t>
        </is>
      </c>
      <c r="I868" s="17" t="inlineStr">
        <is>
          <t>SPINDRIFT WIND</t>
        </is>
      </c>
      <c r="J868" s="17" t="inlineStr">
        <is>
          <t>CRUISER</t>
        </is>
      </c>
      <c r="K868" s="17" t="n">
        <v>38.8</v>
      </c>
      <c r="L868" s="17" t="n">
        <v>11.2</v>
      </c>
      <c r="M868" s="17" t="inlineStr">
        <is>
          <t>Ledgport</t>
        </is>
      </c>
      <c r="N868" s="17" t="n">
        <v>40</v>
      </c>
      <c r="O868" s="17" t="inlineStr">
        <is>
          <t>(206) 555-0151</t>
        </is>
      </c>
      <c r="P868" s="17" t="inlineStr">
        <is>
          <t>ruth.jennings@salishnet.net</t>
        </is>
      </c>
      <c r="Q868" s="17" t="inlineStr">
        <is>
          <t>Seattle</t>
        </is>
      </c>
      <c r="R868" s="17" t="inlineStr">
        <is>
          <t>WA</t>
        </is>
      </c>
      <c r="S868" s="17" t="inlineStr">
        <is>
          <t>98101</t>
        </is>
      </c>
      <c r="T868" s="27" t="n">
        <v>46009</v>
      </c>
      <c r="U868" s="17" t="n">
        <v>2026</v>
      </c>
      <c r="V868" s="17" t="inlineStr"/>
    </row>
    <row r="869">
      <c r="A869" s="21" t="inlineStr">
        <is>
          <t>WL-01864</t>
        </is>
      </c>
      <c r="B869" s="21" t="n">
        <v>864</v>
      </c>
      <c r="C869" s="21" t="inlineStr">
        <is>
          <t>Weber</t>
        </is>
      </c>
      <c r="D869" s="21" t="inlineStr">
        <is>
          <t>Eric</t>
        </is>
      </c>
      <c r="E869" s="21" t="inlineStr">
        <is>
          <t>JOINT</t>
        </is>
      </c>
      <c r="F869" s="21" t="inlineStr"/>
      <c r="G869" s="28" t="n">
        <v>45199</v>
      </c>
      <c r="H869" s="21" t="inlineStr">
        <is>
          <t>ACTIVE_WAITLIST</t>
        </is>
      </c>
      <c r="I869" s="21" t="inlineStr">
        <is>
          <t>WIDGEON LINE</t>
        </is>
      </c>
      <c r="J869" s="21" t="inlineStr">
        <is>
          <t>CRUISER</t>
        </is>
      </c>
      <c r="K869" s="21" t="n">
        <v>37.3</v>
      </c>
      <c r="L869" s="21" t="n">
        <v>12.8</v>
      </c>
      <c r="M869" s="21" t="inlineStr">
        <is>
          <t>OPEN_ONLY</t>
        </is>
      </c>
      <c r="N869" s="21" t="n">
        <v>24</v>
      </c>
      <c r="O869" s="21" t="inlineStr">
        <is>
          <t>(206) 555-7125</t>
        </is>
      </c>
      <c r="P869" s="21" t="inlineStr">
        <is>
          <t>eric.weber@salishnet.net</t>
        </is>
      </c>
      <c r="Q869" s="21" t="inlineStr">
        <is>
          <t>Seattle</t>
        </is>
      </c>
      <c r="R869" s="21" t="inlineStr">
        <is>
          <t>WA</t>
        </is>
      </c>
      <c r="S869" s="21" t="inlineStr">
        <is>
          <t>98101</t>
        </is>
      </c>
      <c r="T869" s="28" t="n">
        <v>45992</v>
      </c>
      <c r="U869" s="21" t="n">
        <v>2026</v>
      </c>
      <c r="V869" s="21" t="inlineStr"/>
    </row>
    <row r="870">
      <c r="A870" s="17" t="inlineStr">
        <is>
          <t>WL-01865</t>
        </is>
      </c>
      <c r="B870" s="17" t="n">
        <v>865</v>
      </c>
      <c r="C870" s="17" t="inlineStr">
        <is>
          <t>Barton</t>
        </is>
      </c>
      <c r="D870" s="17" t="inlineStr">
        <is>
          <t>Aaron</t>
        </is>
      </c>
      <c r="E870" s="17" t="inlineStr">
        <is>
          <t>JOINT</t>
        </is>
      </c>
      <c r="F870" s="17" t="inlineStr"/>
      <c r="G870" s="27" t="n">
        <v>45201</v>
      </c>
      <c r="H870" s="17" t="inlineStr">
        <is>
          <t>ACTIVE_WAITLIST</t>
        </is>
      </c>
      <c r="I870" s="17" t="inlineStr">
        <is>
          <t>TIDE WAKE</t>
        </is>
      </c>
      <c r="J870" s="17" t="inlineStr">
        <is>
          <t>COMMERCIAL_FISH</t>
        </is>
      </c>
      <c r="K870" s="17" t="n">
        <v>43.1</v>
      </c>
      <c r="L870" s="17" t="n">
        <v>14</v>
      </c>
      <c r="M870" s="17" t="inlineStr">
        <is>
          <t>Gullwing</t>
        </is>
      </c>
      <c r="N870" s="17" t="n">
        <v>40</v>
      </c>
      <c r="O870" s="17" t="inlineStr">
        <is>
          <t>(503) 555-9667</t>
        </is>
      </c>
      <c r="P870" s="17" t="inlineStr">
        <is>
          <t>aaron_barton@outlook.example.com</t>
        </is>
      </c>
      <c r="Q870" s="17" t="inlineStr">
        <is>
          <t>Astoria</t>
        </is>
      </c>
      <c r="R870" s="17" t="inlineStr">
        <is>
          <t>OR</t>
        </is>
      </c>
      <c r="S870" s="17" t="inlineStr">
        <is>
          <t>97103</t>
        </is>
      </c>
      <c r="T870" s="27" t="n">
        <v>46003</v>
      </c>
      <c r="U870" s="17" t="n">
        <v>2026</v>
      </c>
      <c r="V870" s="17" t="inlineStr"/>
    </row>
    <row r="871">
      <c r="A871" s="21" t="inlineStr">
        <is>
          <t>WL-01866</t>
        </is>
      </c>
      <c r="B871" s="21" t="n">
        <v>866</v>
      </c>
      <c r="C871" s="21" t="inlineStr">
        <is>
          <t>James</t>
        </is>
      </c>
      <c r="D871" s="21" t="inlineStr">
        <is>
          <t>Joshua</t>
        </is>
      </c>
      <c r="E871" s="21" t="inlineStr">
        <is>
          <t>COMMERCIAL</t>
        </is>
      </c>
      <c r="F871" s="21" t="inlineStr">
        <is>
          <t>James Ventures LLC</t>
        </is>
      </c>
      <c r="G871" s="28" t="n">
        <v>45201</v>
      </c>
      <c r="H871" s="21" t="inlineStr">
        <is>
          <t>ACTIVE_WAITLIST</t>
        </is>
      </c>
      <c r="I871" s="21" t="inlineStr">
        <is>
          <t>PINTAIL SOUND</t>
        </is>
      </c>
      <c r="J871" s="21" t="inlineStr">
        <is>
          <t>TRAWLER</t>
        </is>
      </c>
      <c r="K871" s="21" t="n">
        <v>58.7</v>
      </c>
      <c r="L871" s="21" t="n">
        <v>17.5</v>
      </c>
      <c r="M871" s="21" t="inlineStr">
        <is>
          <t>OPEN_ONLY</t>
        </is>
      </c>
      <c r="N871" s="21" t="n">
        <v>28</v>
      </c>
      <c r="O871" s="21" t="inlineStr">
        <is>
          <t>(541) 555-6095</t>
        </is>
      </c>
      <c r="P871" s="21" t="inlineStr">
        <is>
          <t>joshua.james@harbormail.net</t>
        </is>
      </c>
      <c r="Q871" s="21" t="inlineStr">
        <is>
          <t>Coos Bay</t>
        </is>
      </c>
      <c r="R871" s="21" t="inlineStr">
        <is>
          <t>OR</t>
        </is>
      </c>
      <c r="S871" s="21" t="inlineStr">
        <is>
          <t>97420</t>
        </is>
      </c>
      <c r="T871" s="28" t="n">
        <v>45995</v>
      </c>
      <c r="U871" s="21" t="n">
        <v>2026</v>
      </c>
      <c r="V871" s="21" t="inlineStr"/>
    </row>
    <row r="872">
      <c r="A872" s="17" t="inlineStr">
        <is>
          <t>WL-01867</t>
        </is>
      </c>
      <c r="B872" s="17" t="n">
        <v>867</v>
      </c>
      <c r="C872" s="17" t="inlineStr">
        <is>
          <t>Evans</t>
        </is>
      </c>
      <c r="D872" s="17" t="inlineStr">
        <is>
          <t>Andrea</t>
        </is>
      </c>
      <c r="E872" s="17" t="inlineStr">
        <is>
          <t>NONPROFIT</t>
        </is>
      </c>
      <c r="F872" s="17" t="inlineStr">
        <is>
          <t>Evans Marine LLC</t>
        </is>
      </c>
      <c r="G872" s="27" t="n">
        <v>45202</v>
      </c>
      <c r="H872" s="17" t="inlineStr">
        <is>
          <t>RETAINER</t>
        </is>
      </c>
      <c r="I872" s="17" t="inlineStr">
        <is>
          <t>SPINDRIFT WEATHER</t>
        </is>
      </c>
      <c r="J872" s="17" t="inlineStr">
        <is>
          <t>ELECTRIC</t>
        </is>
      </c>
      <c r="K872" s="17" t="n">
        <v>32.4</v>
      </c>
      <c r="L872" s="17" t="n">
        <v>9.300000000000001</v>
      </c>
      <c r="M872" s="17" t="inlineStr">
        <is>
          <t>COVERED_ONLY</t>
        </is>
      </c>
      <c r="N872" s="17" t="n">
        <v>50</v>
      </c>
      <c r="O872" s="17" t="inlineStr">
        <is>
          <t>(425) 555-9750</t>
        </is>
      </c>
      <c r="P872" s="17" t="inlineStr">
        <is>
          <t>andreaevans@outlook.example.com</t>
        </is>
      </c>
      <c r="Q872" s="17" t="inlineStr">
        <is>
          <t>Everett</t>
        </is>
      </c>
      <c r="R872" s="17" t="inlineStr">
        <is>
          <t>WA</t>
        </is>
      </c>
      <c r="S872" s="17" t="inlineStr">
        <is>
          <t>98201</t>
        </is>
      </c>
      <c r="T872" s="27" t="n">
        <v>45997</v>
      </c>
      <c r="U872" s="17" t="n">
        <v>2026</v>
      </c>
      <c r="V872" s="17" t="inlineStr"/>
    </row>
    <row r="873">
      <c r="A873" s="21" t="inlineStr">
        <is>
          <t>WL-01868</t>
        </is>
      </c>
      <c r="B873" s="21" t="n">
        <v>868</v>
      </c>
      <c r="C873" s="21" t="inlineStr">
        <is>
          <t>Franklin</t>
        </is>
      </c>
      <c r="D873" s="21" t="inlineStr">
        <is>
          <t>James</t>
        </is>
      </c>
      <c r="E873" s="21" t="inlineStr">
        <is>
          <t>LLC</t>
        </is>
      </c>
      <c r="F873" s="21" t="inlineStr">
        <is>
          <t>Franklin Ventures LLC</t>
        </is>
      </c>
      <c r="G873" s="28" t="n">
        <v>45204</v>
      </c>
      <c r="H873" s="21" t="inlineStr">
        <is>
          <t>ACTIVE_WAITLIST</t>
        </is>
      </c>
      <c r="I873" s="21" t="inlineStr">
        <is>
          <t>DRIFT SONG</t>
        </is>
      </c>
      <c r="J873" s="21" t="inlineStr">
        <is>
          <t>HOUSEBOAT</t>
        </is>
      </c>
      <c r="K873" s="21" t="n">
        <v>45.2</v>
      </c>
      <c r="L873" s="21" t="n">
        <v>13.8</v>
      </c>
      <c r="M873" s="21" t="inlineStr">
        <is>
          <t>ANY</t>
        </is>
      </c>
      <c r="N873" s="21" t="n">
        <v>24</v>
      </c>
      <c r="O873" s="21" t="inlineStr">
        <is>
          <t>(360) 555-8253</t>
        </is>
      </c>
      <c r="P873" s="21" t="inlineStr">
        <is>
          <t>james_franklin@quillayute.org</t>
        </is>
      </c>
      <c r="Q873" s="21" t="inlineStr">
        <is>
          <t>Bremerton</t>
        </is>
      </c>
      <c r="R873" s="21" t="inlineStr">
        <is>
          <t>WA</t>
        </is>
      </c>
      <c r="S873" s="21" t="inlineStr">
        <is>
          <t>98337</t>
        </is>
      </c>
      <c r="T873" s="28" t="n">
        <v>46014</v>
      </c>
      <c r="U873" s="21" t="n">
        <v>2026</v>
      </c>
      <c r="V873" s="21" t="inlineStr"/>
    </row>
    <row r="874">
      <c r="A874" s="17" t="inlineStr">
        <is>
          <t>WL-01869</t>
        </is>
      </c>
      <c r="B874" s="17" t="n">
        <v>869</v>
      </c>
      <c r="C874" s="17" t="inlineStr">
        <is>
          <t>Lopez</t>
        </is>
      </c>
      <c r="D874" s="17" t="inlineStr">
        <is>
          <t>Steve</t>
        </is>
      </c>
      <c r="E874" s="17" t="inlineStr">
        <is>
          <t>INDIVIDUAL</t>
        </is>
      </c>
      <c r="F874" s="17" t="inlineStr"/>
      <c r="G874" s="27" t="n">
        <v>45204</v>
      </c>
      <c r="H874" s="17" t="inlineStr">
        <is>
          <t>RETAINER</t>
        </is>
      </c>
      <c r="I874" s="17" t="inlineStr">
        <is>
          <t>SALISH WAKE</t>
        </is>
      </c>
      <c r="J874" s="17" t="inlineStr">
        <is>
          <t>SAIL_MONO</t>
        </is>
      </c>
      <c r="K874" s="17" t="n">
        <v>49.8</v>
      </c>
      <c r="L874" s="17" t="n">
        <v>15.7</v>
      </c>
      <c r="M874" s="17" t="inlineStr">
        <is>
          <t>Ledgport</t>
        </is>
      </c>
      <c r="N874" s="17" t="n">
        <v>50</v>
      </c>
      <c r="O874" s="17" t="inlineStr">
        <is>
          <t>(360) 555-5775</t>
        </is>
      </c>
      <c r="P874" s="17" t="inlineStr">
        <is>
          <t>steve_lopez@outlook.example.com</t>
        </is>
      </c>
      <c r="Q874" s="17" t="inlineStr">
        <is>
          <t>Chaldale</t>
        </is>
      </c>
      <c r="R874" s="17" t="inlineStr">
        <is>
          <t>WA</t>
        </is>
      </c>
      <c r="S874" s="17" t="inlineStr">
        <is>
          <t>98554</t>
        </is>
      </c>
      <c r="T874" s="27" t="n">
        <v>45999</v>
      </c>
      <c r="U874" s="17" t="n">
        <v>2026</v>
      </c>
      <c r="V874" s="17" t="inlineStr"/>
    </row>
    <row r="875">
      <c r="A875" s="21" t="inlineStr">
        <is>
          <t>WL-01870</t>
        </is>
      </c>
      <c r="B875" s="21" t="n">
        <v>870</v>
      </c>
      <c r="C875" s="21" t="inlineStr">
        <is>
          <t>Miller</t>
        </is>
      </c>
      <c r="D875" s="21" t="inlineStr">
        <is>
          <t>Whitney</t>
        </is>
      </c>
      <c r="E875" s="21" t="inlineStr">
        <is>
          <t>TRUST</t>
        </is>
      </c>
      <c r="F875" s="21" t="inlineStr">
        <is>
          <t>Miller Charters Inc</t>
        </is>
      </c>
      <c r="G875" s="28" t="n">
        <v>45205</v>
      </c>
      <c r="H875" s="21" t="inlineStr">
        <is>
          <t>EXPIRED</t>
        </is>
      </c>
      <c r="I875" s="21" t="inlineStr">
        <is>
          <t>FOUL SOUND</t>
        </is>
      </c>
      <c r="J875" s="21" t="inlineStr">
        <is>
          <t>COMMERCIAL_FISH</t>
        </is>
      </c>
      <c r="K875" s="21" t="n">
        <v>25.2</v>
      </c>
      <c r="L875" s="21" t="n">
        <v>7.5</v>
      </c>
      <c r="M875" s="21" t="inlineStr">
        <is>
          <t>COVERED_ONLY</t>
        </is>
      </c>
      <c r="N875" s="21" t="n">
        <v>28</v>
      </c>
      <c r="O875" s="21" t="inlineStr">
        <is>
          <t>(360) 555-1446</t>
        </is>
      </c>
      <c r="P875" s="21" t="inlineStr">
        <is>
          <t>whitney_miller@gmail.example.com</t>
        </is>
      </c>
      <c r="Q875" s="21" t="inlineStr">
        <is>
          <t>Bellingham</t>
        </is>
      </c>
      <c r="R875" s="21" t="inlineStr">
        <is>
          <t>WA</t>
        </is>
      </c>
      <c r="S875" s="21" t="inlineStr">
        <is>
          <t>98225</t>
        </is>
      </c>
      <c r="T875" s="21" t="inlineStr"/>
      <c r="U875" s="21" t="n">
        <v>2024</v>
      </c>
      <c r="V875" s="21" t="inlineStr"/>
    </row>
    <row r="876">
      <c r="A876" s="17" t="inlineStr">
        <is>
          <t>WL-01871</t>
        </is>
      </c>
      <c r="B876" s="17" t="n">
        <v>871</v>
      </c>
      <c r="C876" s="17" t="inlineStr">
        <is>
          <t>Munoz</t>
        </is>
      </c>
      <c r="D876" s="17" t="inlineStr">
        <is>
          <t>Amber</t>
        </is>
      </c>
      <c r="E876" s="17" t="inlineStr">
        <is>
          <t>INDIVIDUAL</t>
        </is>
      </c>
      <c r="F876" s="17" t="inlineStr"/>
      <c r="G876" s="27" t="n">
        <v>45206</v>
      </c>
      <c r="H876" s="17" t="inlineStr">
        <is>
          <t>ACTIVE_WAITLIST</t>
        </is>
      </c>
      <c r="I876" s="17" t="inlineStr">
        <is>
          <t>HALIBUT HARBOR</t>
        </is>
      </c>
      <c r="J876" s="17" t="inlineStr">
        <is>
          <t>SAIL_MONO</t>
        </is>
      </c>
      <c r="K876" s="17" t="n">
        <v>60.4</v>
      </c>
      <c r="L876" s="17" t="n">
        <v>21.3</v>
      </c>
      <c r="M876" s="17" t="inlineStr">
        <is>
          <t>ANY</t>
        </is>
      </c>
      <c r="N876" s="17" t="n">
        <v>40</v>
      </c>
      <c r="O876" s="17" t="inlineStr">
        <is>
          <t>(360) 555-6584</t>
        </is>
      </c>
      <c r="P876" s="17" t="inlineStr">
        <is>
          <t>amber_munoz@quillayute.org</t>
        </is>
      </c>
      <c r="Q876" s="17" t="inlineStr">
        <is>
          <t>Aberdeen</t>
        </is>
      </c>
      <c r="R876" s="17" t="inlineStr">
        <is>
          <t>WA</t>
        </is>
      </c>
      <c r="S876" s="17" t="inlineStr">
        <is>
          <t>98520</t>
        </is>
      </c>
      <c r="T876" s="27" t="n">
        <v>46010</v>
      </c>
      <c r="U876" s="17" t="n">
        <v>2026</v>
      </c>
      <c r="V876" s="17" t="inlineStr"/>
    </row>
    <row r="877">
      <c r="A877" s="21" t="inlineStr">
        <is>
          <t>WL-01872</t>
        </is>
      </c>
      <c r="B877" s="21" t="n">
        <v>872</v>
      </c>
      <c r="C877" s="21" t="inlineStr">
        <is>
          <t>Adkins</t>
        </is>
      </c>
      <c r="D877" s="21" t="inlineStr">
        <is>
          <t>Neil</t>
        </is>
      </c>
      <c r="E877" s="21" t="inlineStr">
        <is>
          <t>INDIVIDUAL</t>
        </is>
      </c>
      <c r="F877" s="21" t="inlineStr"/>
      <c r="G877" s="28" t="n">
        <v>45206</v>
      </c>
      <c r="H877" s="21" t="inlineStr">
        <is>
          <t>ACTIVE_WAITLIST</t>
        </is>
      </c>
      <c r="I877" s="21" t="inlineStr">
        <is>
          <t>HERON LINE</t>
        </is>
      </c>
      <c r="J877" s="21" t="inlineStr">
        <is>
          <t>TRAWLER</t>
        </is>
      </c>
      <c r="K877" s="21" t="n">
        <v>57.6</v>
      </c>
      <c r="L877" s="21" t="n">
        <v>18.8</v>
      </c>
      <c r="M877" s="21" t="inlineStr">
        <is>
          <t>COVERED_ONLY</t>
        </is>
      </c>
      <c r="N877" s="21" t="n">
        <v>24</v>
      </c>
      <c r="O877" s="21" t="inlineStr">
        <is>
          <t>(360) 555-7577</t>
        </is>
      </c>
      <c r="P877" s="21" t="inlineStr">
        <is>
          <t>neiladkins@quillayute.org</t>
        </is>
      </c>
      <c r="Q877" s="21" t="inlineStr">
        <is>
          <t>Aberdeen</t>
        </is>
      </c>
      <c r="R877" s="21" t="inlineStr">
        <is>
          <t>WA</t>
        </is>
      </c>
      <c r="S877" s="21" t="inlineStr">
        <is>
          <t>98520</t>
        </is>
      </c>
      <c r="T877" s="28" t="n">
        <v>46017</v>
      </c>
      <c r="U877" s="21" t="n">
        <v>2026</v>
      </c>
      <c r="V877" s="21" t="inlineStr"/>
    </row>
    <row r="878">
      <c r="A878" s="17" t="inlineStr">
        <is>
          <t>WL-01873</t>
        </is>
      </c>
      <c r="B878" s="17" t="n">
        <v>873</v>
      </c>
      <c r="C878" s="17" t="inlineStr">
        <is>
          <t>Woods</t>
        </is>
      </c>
      <c r="D878" s="17" t="inlineStr">
        <is>
          <t>Michele</t>
        </is>
      </c>
      <c r="E878" s="17" t="inlineStr">
        <is>
          <t>TRUST</t>
        </is>
      </c>
      <c r="F878" s="17" t="inlineStr">
        <is>
          <t>Woods Ventures LLC</t>
        </is>
      </c>
      <c r="G878" s="27" t="n">
        <v>45206</v>
      </c>
      <c r="H878" s="17" t="inlineStr">
        <is>
          <t>ACTIVE_WAITLIST</t>
        </is>
      </c>
      <c r="I878" s="17" t="inlineStr">
        <is>
          <t>OTTER WEATHER</t>
        </is>
      </c>
      <c r="J878" s="17" t="inlineStr">
        <is>
          <t>CRUISER</t>
        </is>
      </c>
      <c r="K878" s="17" t="n">
        <v>30.7</v>
      </c>
      <c r="L878" s="17" t="n">
        <v>10.2</v>
      </c>
      <c r="M878" s="17" t="inlineStr">
        <is>
          <t>Vessbank</t>
        </is>
      </c>
      <c r="N878" s="17" t="n">
        <v>50</v>
      </c>
      <c r="O878" s="17" t="inlineStr">
        <is>
          <t>(360) 555-5809</t>
        </is>
      </c>
      <c r="P878" s="17" t="inlineStr">
        <is>
          <t>michelewoods@outlook.example.com</t>
        </is>
      </c>
      <c r="Q878" s="17" t="inlineStr">
        <is>
          <t>Bremerton</t>
        </is>
      </c>
      <c r="R878" s="17" t="inlineStr">
        <is>
          <t>WA</t>
        </is>
      </c>
      <c r="S878" s="17" t="inlineStr">
        <is>
          <t>98337</t>
        </is>
      </c>
      <c r="T878" s="27" t="n">
        <v>46000</v>
      </c>
      <c r="U878" s="17" t="n">
        <v>2026</v>
      </c>
      <c r="V878" s="17" t="inlineStr"/>
    </row>
    <row r="879">
      <c r="A879" s="21" t="inlineStr">
        <is>
          <t>WL-01874</t>
        </is>
      </c>
      <c r="B879" s="21" t="n">
        <v>874</v>
      </c>
      <c r="C879" s="21" t="inlineStr">
        <is>
          <t>Williams</t>
        </is>
      </c>
      <c r="D879" s="21" t="inlineStr">
        <is>
          <t>Glenda</t>
        </is>
      </c>
      <c r="E879" s="21" t="inlineStr">
        <is>
          <t>TRUST</t>
        </is>
      </c>
      <c r="F879" s="21" t="inlineStr">
        <is>
          <t>Williams Charters Inc</t>
        </is>
      </c>
      <c r="G879" s="28" t="n">
        <v>45206</v>
      </c>
      <c r="H879" s="21" t="inlineStr">
        <is>
          <t>ACTIVE_WAITLIST</t>
        </is>
      </c>
      <c r="I879" s="21" t="inlineStr">
        <is>
          <t>FOUL SHORE</t>
        </is>
      </c>
      <c r="J879" s="21" t="inlineStr">
        <is>
          <t>SAIL_MONO</t>
        </is>
      </c>
      <c r="K879" s="21" t="n">
        <v>56.3</v>
      </c>
      <c r="L879" s="21" t="n">
        <v>19.7</v>
      </c>
      <c r="M879" s="21" t="inlineStr">
        <is>
          <t>COVERED_ONLY</t>
        </is>
      </c>
      <c r="N879" s="21" t="n">
        <v>32</v>
      </c>
      <c r="O879" s="21" t="inlineStr">
        <is>
          <t>(360) 555-5053</t>
        </is>
      </c>
      <c r="P879" s="21" t="inlineStr">
        <is>
          <t>glenda.williams@harbormail.net</t>
        </is>
      </c>
      <c r="Q879" s="21" t="inlineStr">
        <is>
          <t>Bellingham</t>
        </is>
      </c>
      <c r="R879" s="21" t="inlineStr">
        <is>
          <t>WA</t>
        </is>
      </c>
      <c r="S879" s="21" t="inlineStr">
        <is>
          <t>98225</t>
        </is>
      </c>
      <c r="T879" s="28" t="n">
        <v>45997</v>
      </c>
      <c r="U879" s="21" t="n">
        <v>2026</v>
      </c>
      <c r="V879" s="21" t="inlineStr"/>
    </row>
    <row r="880">
      <c r="A880" s="17" t="inlineStr">
        <is>
          <t>WL-01875</t>
        </is>
      </c>
      <c r="B880" s="17" t="n">
        <v>875</v>
      </c>
      <c r="C880" s="17" t="inlineStr">
        <is>
          <t>Harris</t>
        </is>
      </c>
      <c r="D880" s="17" t="inlineStr">
        <is>
          <t>Steven</t>
        </is>
      </c>
      <c r="E880" s="17" t="inlineStr">
        <is>
          <t>INDIVIDUAL</t>
        </is>
      </c>
      <c r="F880" s="17" t="inlineStr"/>
      <c r="G880" s="27" t="n">
        <v>45207</v>
      </c>
      <c r="H880" s="17" t="inlineStr">
        <is>
          <t>ACTIVE_WAITLIST</t>
        </is>
      </c>
      <c r="I880" s="17" t="inlineStr">
        <is>
          <t>SPINDRIFT ROCK</t>
        </is>
      </c>
      <c r="J880" s="17" t="inlineStr">
        <is>
          <t>POWER_STERNDRIVE</t>
        </is>
      </c>
      <c r="K880" s="17" t="n">
        <v>31.7</v>
      </c>
      <c r="L880" s="17" t="n">
        <v>10.4</v>
      </c>
      <c r="M880" s="17" t="inlineStr">
        <is>
          <t>OPEN_ONLY</t>
        </is>
      </c>
      <c r="N880" s="17" t="n">
        <v>36</v>
      </c>
      <c r="O880" s="17" t="inlineStr">
        <is>
          <t>(360) 555-3570</t>
        </is>
      </c>
      <c r="P880" s="17" t="inlineStr">
        <is>
          <t>steven_harris@pugetpost.com</t>
        </is>
      </c>
      <c r="Q880" s="17" t="inlineStr">
        <is>
          <t>Bellingham</t>
        </is>
      </c>
      <c r="R880" s="17" t="inlineStr">
        <is>
          <t>WA</t>
        </is>
      </c>
      <c r="S880" s="17" t="inlineStr">
        <is>
          <t>98225</t>
        </is>
      </c>
      <c r="T880" s="27" t="n">
        <v>46002</v>
      </c>
      <c r="U880" s="17" t="n">
        <v>2026</v>
      </c>
      <c r="V880" s="17" t="inlineStr"/>
    </row>
    <row r="881">
      <c r="A881" s="21" t="inlineStr">
        <is>
          <t>WL-01876</t>
        </is>
      </c>
      <c r="B881" s="21" t="n">
        <v>876</v>
      </c>
      <c r="C881" s="21" t="inlineStr">
        <is>
          <t>Guzman</t>
        </is>
      </c>
      <c r="D881" s="21" t="inlineStr">
        <is>
          <t>Megan</t>
        </is>
      </c>
      <c r="E881" s="21" t="inlineStr">
        <is>
          <t>INDIVIDUAL</t>
        </is>
      </c>
      <c r="F881" s="21" t="inlineStr"/>
      <c r="G881" s="28" t="n">
        <v>45207</v>
      </c>
      <c r="H881" s="21" t="inlineStr">
        <is>
          <t>RETAINER</t>
        </is>
      </c>
      <c r="I881" s="21" t="inlineStr">
        <is>
          <t>OTTER MOON</t>
        </is>
      </c>
      <c r="J881" s="21" t="inlineStr">
        <is>
          <t>SAIL_MONO</t>
        </is>
      </c>
      <c r="K881" s="21" t="n">
        <v>37.9</v>
      </c>
      <c r="L881" s="21" t="n">
        <v>11.5</v>
      </c>
      <c r="M881" s="21" t="inlineStr">
        <is>
          <t>Salmonberry</t>
        </is>
      </c>
      <c r="N881" s="21" t="n">
        <v>45</v>
      </c>
      <c r="O881" s="21" t="inlineStr">
        <is>
          <t>(360) 555-1280</t>
        </is>
      </c>
      <c r="P881" s="21" t="inlineStr">
        <is>
          <t>megan_guzman@pugetpost.com</t>
        </is>
      </c>
      <c r="Q881" s="21" t="inlineStr">
        <is>
          <t>Aberdeen</t>
        </is>
      </c>
      <c r="R881" s="21" t="inlineStr">
        <is>
          <t>WA</t>
        </is>
      </c>
      <c r="S881" s="21" t="inlineStr">
        <is>
          <t>98520</t>
        </is>
      </c>
      <c r="T881" s="28" t="n">
        <v>46007</v>
      </c>
      <c r="U881" s="21" t="n">
        <v>2026</v>
      </c>
      <c r="V881" s="21" t="inlineStr"/>
    </row>
    <row r="882">
      <c r="A882" s="17" t="inlineStr">
        <is>
          <t>WL-01877</t>
        </is>
      </c>
      <c r="B882" s="17" t="n">
        <v>877</v>
      </c>
      <c r="C882" s="17" t="inlineStr">
        <is>
          <t>Ingram</t>
        </is>
      </c>
      <c r="D882" s="17" t="inlineStr">
        <is>
          <t>Michael</t>
        </is>
      </c>
      <c r="E882" s="17" t="inlineStr">
        <is>
          <t>CORPORATION</t>
        </is>
      </c>
      <c r="F882" s="17" t="inlineStr">
        <is>
          <t>Ingram Ventures LLC</t>
        </is>
      </c>
      <c r="G882" s="27" t="n">
        <v>45207</v>
      </c>
      <c r="H882" s="17" t="inlineStr">
        <is>
          <t>ACTIVE_WAITLIST</t>
        </is>
      </c>
      <c r="I882" s="17" t="inlineStr">
        <is>
          <t>POINT REACH</t>
        </is>
      </c>
      <c r="J882" s="17" t="inlineStr">
        <is>
          <t>SPORTFISH</t>
        </is>
      </c>
      <c r="K882" s="17" t="n">
        <v>26.6</v>
      </c>
      <c r="L882" s="17" t="n">
        <v>9.199999999999999</v>
      </c>
      <c r="M882" s="17" t="inlineStr">
        <is>
          <t>OPEN_ONLY</t>
        </is>
      </c>
      <c r="N882" s="17" t="n">
        <v>32</v>
      </c>
      <c r="O882" s="17" t="inlineStr">
        <is>
          <t>(425) 555-2202</t>
        </is>
      </c>
      <c r="P882" s="17" t="inlineStr">
        <is>
          <t>michael.ingram@outlook.example.com</t>
        </is>
      </c>
      <c r="Q882" s="17" t="inlineStr">
        <is>
          <t>Everett</t>
        </is>
      </c>
      <c r="R882" s="17" t="inlineStr">
        <is>
          <t>WA</t>
        </is>
      </c>
      <c r="S882" s="17" t="inlineStr">
        <is>
          <t>98201</t>
        </is>
      </c>
      <c r="T882" s="27" t="n">
        <v>45998</v>
      </c>
      <c r="U882" s="17" t="n">
        <v>2026</v>
      </c>
      <c r="V882" s="17" t="inlineStr"/>
    </row>
    <row r="883">
      <c r="A883" s="21" t="inlineStr">
        <is>
          <t>WL-01878</t>
        </is>
      </c>
      <c r="B883" s="21" t="n">
        <v>878</v>
      </c>
      <c r="C883" s="21" t="inlineStr">
        <is>
          <t>Phillips</t>
        </is>
      </c>
      <c r="D883" s="21" t="inlineStr">
        <is>
          <t>Jennifer</t>
        </is>
      </c>
      <c r="E883" s="21" t="inlineStr">
        <is>
          <t>PARTNERSHIP</t>
        </is>
      </c>
      <c r="F883" s="21" t="inlineStr">
        <is>
          <t>Phillips Ventures LLC</t>
        </is>
      </c>
      <c r="G883" s="28" t="n">
        <v>45207</v>
      </c>
      <c r="H883" s="21" t="inlineStr">
        <is>
          <t>EXPIRED</t>
        </is>
      </c>
      <c r="I883" s="21" t="inlineStr">
        <is>
          <t>COHO LINE</t>
        </is>
      </c>
      <c r="J883" s="21" t="inlineStr">
        <is>
          <t>CRUISER</t>
        </is>
      </c>
      <c r="K883" s="21" t="n">
        <v>49.9</v>
      </c>
      <c r="L883" s="21" t="n">
        <v>16.6</v>
      </c>
      <c r="M883" s="21" t="inlineStr">
        <is>
          <t>ANY</t>
        </is>
      </c>
      <c r="N883" s="21" t="n">
        <v>36</v>
      </c>
      <c r="O883" s="21" t="inlineStr">
        <is>
          <t>(360) 555-4930</t>
        </is>
      </c>
      <c r="P883" s="21" t="inlineStr">
        <is>
          <t>jennifer.phillips@harbormail.net</t>
        </is>
      </c>
      <c r="Q883" s="21" t="inlineStr">
        <is>
          <t>Aberdeen</t>
        </is>
      </c>
      <c r="R883" s="21" t="inlineStr">
        <is>
          <t>WA</t>
        </is>
      </c>
      <c r="S883" s="21" t="inlineStr">
        <is>
          <t>98520</t>
        </is>
      </c>
      <c r="T883" s="21" t="inlineStr"/>
      <c r="U883" s="21" t="n">
        <v>2024</v>
      </c>
      <c r="V883" s="21" t="inlineStr"/>
    </row>
    <row r="884">
      <c r="A884" s="17" t="inlineStr">
        <is>
          <t>WL-01879</t>
        </is>
      </c>
      <c r="B884" s="17" t="n">
        <v>879</v>
      </c>
      <c r="C884" s="17" t="inlineStr">
        <is>
          <t>English</t>
        </is>
      </c>
      <c r="D884" s="17" t="inlineStr">
        <is>
          <t>Crystal</t>
        </is>
      </c>
      <c r="E884" s="17" t="inlineStr">
        <is>
          <t>PARTNERSHIP</t>
        </is>
      </c>
      <c r="F884" s="17" t="inlineStr">
        <is>
          <t>English Ventures LLC</t>
        </is>
      </c>
      <c r="G884" s="27" t="n">
        <v>45207</v>
      </c>
      <c r="H884" s="17" t="inlineStr">
        <is>
          <t>ACTIVE_WAITLIST</t>
        </is>
      </c>
      <c r="I884" s="17" t="inlineStr">
        <is>
          <t>SEAL QUEEN</t>
        </is>
      </c>
      <c r="J884" s="17" t="inlineStr">
        <is>
          <t>POWER_INBOARD</t>
        </is>
      </c>
      <c r="K884" s="17" t="n">
        <v>20.3</v>
      </c>
      <c r="L884" s="17" t="n">
        <v>5.7</v>
      </c>
      <c r="M884" s="17" t="inlineStr">
        <is>
          <t>Vessbank</t>
        </is>
      </c>
      <c r="N884" s="17" t="n">
        <v>32</v>
      </c>
      <c r="O884" s="17" t="inlineStr">
        <is>
          <t>(253) 555-7053</t>
        </is>
      </c>
      <c r="P884" s="17" t="inlineStr">
        <is>
          <t>crystalenglish@harbormail.net</t>
        </is>
      </c>
      <c r="Q884" s="17" t="inlineStr">
        <is>
          <t>Tacoma</t>
        </is>
      </c>
      <c r="R884" s="17" t="inlineStr">
        <is>
          <t>WA</t>
        </is>
      </c>
      <c r="S884" s="17" t="inlineStr">
        <is>
          <t>98402</t>
        </is>
      </c>
      <c r="T884" s="27" t="n">
        <v>46015</v>
      </c>
      <c r="U884" s="17" t="n">
        <v>2026</v>
      </c>
      <c r="V884" s="17" t="inlineStr"/>
    </row>
    <row r="885">
      <c r="A885" s="21" t="inlineStr">
        <is>
          <t>WL-01880</t>
        </is>
      </c>
      <c r="B885" s="21" t="n">
        <v>880</v>
      </c>
      <c r="C885" s="21" t="inlineStr">
        <is>
          <t>Torres</t>
        </is>
      </c>
      <c r="D885" s="21" t="inlineStr">
        <is>
          <t>Walter</t>
        </is>
      </c>
      <c r="E885" s="21" t="inlineStr">
        <is>
          <t>LLC</t>
        </is>
      </c>
      <c r="F885" s="21" t="inlineStr">
        <is>
          <t>Torres Marine LLC</t>
        </is>
      </c>
      <c r="G885" s="28" t="n">
        <v>45208</v>
      </c>
      <c r="H885" s="21" t="inlineStr">
        <is>
          <t>ACTIVE_WAITLIST</t>
        </is>
      </c>
      <c r="I885" s="21" t="inlineStr">
        <is>
          <t>CORMORANT WEATHER</t>
        </is>
      </c>
      <c r="J885" s="21" t="inlineStr">
        <is>
          <t>TRAWLER</t>
        </is>
      </c>
      <c r="K885" s="21" t="n">
        <v>43.5</v>
      </c>
      <c r="L885" s="21" t="n">
        <v>14.6</v>
      </c>
      <c r="M885" s="21" t="inlineStr">
        <is>
          <t>ANY</t>
        </is>
      </c>
      <c r="N885" s="21" t="n">
        <v>40</v>
      </c>
      <c r="O885" s="21" t="inlineStr">
        <is>
          <t>(360) 555-5022</t>
        </is>
      </c>
      <c r="P885" s="21" t="inlineStr">
        <is>
          <t>walter_torres@harbormail.net</t>
        </is>
      </c>
      <c r="Q885" s="21" t="inlineStr">
        <is>
          <t>Olympia</t>
        </is>
      </c>
      <c r="R885" s="21" t="inlineStr">
        <is>
          <t>WA</t>
        </is>
      </c>
      <c r="S885" s="21" t="inlineStr">
        <is>
          <t>98501</t>
        </is>
      </c>
      <c r="T885" s="28" t="n">
        <v>46014</v>
      </c>
      <c r="U885" s="21" t="n">
        <v>2026</v>
      </c>
      <c r="V885" s="21" t="inlineStr"/>
    </row>
    <row r="886">
      <c r="A886" s="17" t="inlineStr">
        <is>
          <t>WL-01881</t>
        </is>
      </c>
      <c r="B886" s="17" t="n">
        <v>881</v>
      </c>
      <c r="C886" s="17" t="inlineStr">
        <is>
          <t>Bennett</t>
        </is>
      </c>
      <c r="D886" s="17" t="inlineStr">
        <is>
          <t>William</t>
        </is>
      </c>
      <c r="E886" s="17" t="inlineStr">
        <is>
          <t>INDIVIDUAL</t>
        </is>
      </c>
      <c r="F886" s="17" t="inlineStr"/>
      <c r="G886" s="27" t="n">
        <v>45208</v>
      </c>
      <c r="H886" s="17" t="inlineStr">
        <is>
          <t>ACTIVE_WAITLIST</t>
        </is>
      </c>
      <c r="I886" s="17" t="inlineStr">
        <is>
          <t>PINTAIL WIND</t>
        </is>
      </c>
      <c r="J886" s="17" t="inlineStr">
        <is>
          <t>POWER_OUTBOARD</t>
        </is>
      </c>
      <c r="K886" s="17" t="n">
        <v>29.8</v>
      </c>
      <c r="L886" s="17" t="n">
        <v>10.6</v>
      </c>
      <c r="M886" s="17" t="inlineStr">
        <is>
          <t>Eastwey</t>
        </is>
      </c>
      <c r="N886" s="17" t="n">
        <v>50</v>
      </c>
      <c r="O886" s="17" t="inlineStr">
        <is>
          <t>(360) 555-9128</t>
        </is>
      </c>
      <c r="P886" s="17" t="inlineStr">
        <is>
          <t>williambennett@harbormail.net</t>
        </is>
      </c>
      <c r="Q886" s="17" t="inlineStr">
        <is>
          <t>Olympia</t>
        </is>
      </c>
      <c r="R886" s="17" t="inlineStr">
        <is>
          <t>WA</t>
        </is>
      </c>
      <c r="S886" s="17" t="inlineStr">
        <is>
          <t>98501</t>
        </is>
      </c>
      <c r="T886" s="27" t="n">
        <v>46005</v>
      </c>
      <c r="U886" s="17" t="n">
        <v>2026</v>
      </c>
      <c r="V886" s="17" t="inlineStr"/>
    </row>
    <row r="887">
      <c r="A887" s="21" t="inlineStr">
        <is>
          <t>WL-01882</t>
        </is>
      </c>
      <c r="B887" s="21" t="n">
        <v>882</v>
      </c>
      <c r="C887" s="21" t="inlineStr">
        <is>
          <t>Shepard</t>
        </is>
      </c>
      <c r="D887" s="21" t="inlineStr">
        <is>
          <t>Dennis</t>
        </is>
      </c>
      <c r="E887" s="21" t="inlineStr">
        <is>
          <t>COMMERCIAL</t>
        </is>
      </c>
      <c r="F887" s="21" t="inlineStr">
        <is>
          <t>Shepard Marine LLC</t>
        </is>
      </c>
      <c r="G887" s="28" t="n">
        <v>45209</v>
      </c>
      <c r="H887" s="21" t="inlineStr">
        <is>
          <t>ACTIVE_WAITLIST</t>
        </is>
      </c>
      <c r="I887" s="21" t="inlineStr">
        <is>
          <t>OSPREY MOON</t>
        </is>
      </c>
      <c r="J887" s="21" t="inlineStr">
        <is>
          <t>SAIL_MONO</t>
        </is>
      </c>
      <c r="K887" s="21" t="n">
        <v>49.7</v>
      </c>
      <c r="L887" s="21" t="n">
        <v>17.2</v>
      </c>
      <c r="M887" s="21" t="inlineStr">
        <is>
          <t>Ledgport</t>
        </is>
      </c>
      <c r="N887" s="21" t="n">
        <v>32</v>
      </c>
      <c r="O887" s="21" t="inlineStr">
        <is>
          <t>(360) 555-1289</t>
        </is>
      </c>
      <c r="P887" s="21" t="inlineStr">
        <is>
          <t>dennisshepard@outlook.example.com</t>
        </is>
      </c>
      <c r="Q887" s="21" t="inlineStr">
        <is>
          <t>Aberdeen</t>
        </is>
      </c>
      <c r="R887" s="21" t="inlineStr">
        <is>
          <t>WA</t>
        </is>
      </c>
      <c r="S887" s="21" t="inlineStr">
        <is>
          <t>98520</t>
        </is>
      </c>
      <c r="T887" s="28" t="n">
        <v>46015</v>
      </c>
      <c r="U887" s="21" t="n">
        <v>2026</v>
      </c>
      <c r="V887" s="21" t="inlineStr"/>
    </row>
    <row r="888">
      <c r="A888" s="17" t="inlineStr">
        <is>
          <t>WL-01883</t>
        </is>
      </c>
      <c r="B888" s="17" t="n">
        <v>883</v>
      </c>
      <c r="C888" s="17" t="inlineStr">
        <is>
          <t>Chavez</t>
        </is>
      </c>
      <c r="D888" s="17" t="inlineStr">
        <is>
          <t>Joseph</t>
        </is>
      </c>
      <c r="E888" s="17" t="inlineStr">
        <is>
          <t>COMMERCIAL</t>
        </is>
      </c>
      <c r="F888" s="17" t="inlineStr">
        <is>
          <t>Chavez Charters Inc</t>
        </is>
      </c>
      <c r="G888" s="27" t="n">
        <v>45209</v>
      </c>
      <c r="H888" s="17" t="inlineStr">
        <is>
          <t>ACTIVE_WAITLIST</t>
        </is>
      </c>
      <c r="I888" s="17" t="inlineStr">
        <is>
          <t>SALISH DANCER</t>
        </is>
      </c>
      <c r="J888" s="17" t="inlineStr">
        <is>
          <t>TRAWLER</t>
        </is>
      </c>
      <c r="K888" s="17" t="n">
        <v>32.1</v>
      </c>
      <c r="L888" s="17" t="n">
        <v>10.8</v>
      </c>
      <c r="M888" s="17" t="inlineStr">
        <is>
          <t>COVERED_ONLY</t>
        </is>
      </c>
      <c r="N888" s="17" t="n">
        <v>40</v>
      </c>
      <c r="O888" s="17" t="inlineStr">
        <is>
          <t>(206) 555-4652</t>
        </is>
      </c>
      <c r="P888" s="17" t="inlineStr">
        <is>
          <t>joseph.chavez@outlook.example.com</t>
        </is>
      </c>
      <c r="Q888" s="17" t="inlineStr">
        <is>
          <t>Seattle</t>
        </is>
      </c>
      <c r="R888" s="17" t="inlineStr">
        <is>
          <t>WA</t>
        </is>
      </c>
      <c r="S888" s="17" t="inlineStr">
        <is>
          <t>98101</t>
        </is>
      </c>
      <c r="T888" s="27" t="n">
        <v>46016</v>
      </c>
      <c r="U888" s="17" t="n">
        <v>2026</v>
      </c>
      <c r="V888" s="17" t="inlineStr"/>
    </row>
    <row r="889">
      <c r="A889" s="21" t="inlineStr">
        <is>
          <t>WL-01884</t>
        </is>
      </c>
      <c r="B889" s="21" t="n">
        <v>884</v>
      </c>
      <c r="C889" s="21" t="inlineStr">
        <is>
          <t>Price</t>
        </is>
      </c>
      <c r="D889" s="21" t="inlineStr">
        <is>
          <t>Rebecca</t>
        </is>
      </c>
      <c r="E889" s="21" t="inlineStr">
        <is>
          <t>INDIVIDUAL</t>
        </is>
      </c>
      <c r="F889" s="21" t="inlineStr"/>
      <c r="G889" s="28" t="n">
        <v>45209</v>
      </c>
      <c r="H889" s="21" t="inlineStr">
        <is>
          <t>ACTIVE_WAITLIST</t>
        </is>
      </c>
      <c r="I889" s="21" t="inlineStr">
        <is>
          <t>TIDE HRABOR</t>
        </is>
      </c>
      <c r="J889" s="21" t="inlineStr">
        <is>
          <t>POWER_INBOARD</t>
        </is>
      </c>
      <c r="K889" s="21" t="n">
        <v>27.3</v>
      </c>
      <c r="L889" s="21" t="n">
        <v>9.1</v>
      </c>
      <c r="M889" s="21" t="inlineStr">
        <is>
          <t>OPEN_ONLY</t>
        </is>
      </c>
      <c r="N889" s="21" t="n">
        <v>28</v>
      </c>
      <c r="O889" s="21" t="inlineStr">
        <is>
          <t>(360) 555-0420</t>
        </is>
      </c>
      <c r="P889" s="21" t="inlineStr">
        <is>
          <t>rebecca_price@outlook.example.com</t>
        </is>
      </c>
      <c r="Q889" s="21" t="inlineStr">
        <is>
          <t>Aberdeen</t>
        </is>
      </c>
      <c r="R889" s="21" t="inlineStr">
        <is>
          <t>WA</t>
        </is>
      </c>
      <c r="S889" s="21" t="inlineStr">
        <is>
          <t>98520</t>
        </is>
      </c>
      <c r="T889" s="28" t="n">
        <v>46018</v>
      </c>
      <c r="U889" s="21" t="n">
        <v>2026</v>
      </c>
      <c r="V889" s="21" t="inlineStr"/>
    </row>
    <row r="890">
      <c r="A890" s="17" t="inlineStr">
        <is>
          <t>WL-01885</t>
        </is>
      </c>
      <c r="B890" s="17" t="n">
        <v>885</v>
      </c>
      <c r="C890" s="17" t="inlineStr">
        <is>
          <t>Frazier</t>
        </is>
      </c>
      <c r="D890" s="17" t="inlineStr">
        <is>
          <t>Ricky</t>
        </is>
      </c>
      <c r="E890" s="17" t="inlineStr">
        <is>
          <t>JOINT</t>
        </is>
      </c>
      <c r="F890" s="17" t="inlineStr"/>
      <c r="G890" s="27" t="n">
        <v>45210</v>
      </c>
      <c r="H890" s="17" t="inlineStr">
        <is>
          <t>ACTIVE_WAITLIST</t>
        </is>
      </c>
      <c r="I890" s="17" t="inlineStr">
        <is>
          <t>SANDERLING QUEEN</t>
        </is>
      </c>
      <c r="J890" s="17" t="inlineStr">
        <is>
          <t>CRUISER</t>
        </is>
      </c>
      <c r="K890" s="17" t="n">
        <v>41</v>
      </c>
      <c r="L890" s="17" t="n">
        <v>11.6</v>
      </c>
      <c r="M890" s="17" t="inlineStr">
        <is>
          <t>ANY</t>
        </is>
      </c>
      <c r="N890" s="17" t="n">
        <v>50</v>
      </c>
      <c r="O890" s="17" t="inlineStr">
        <is>
          <t>(541) 555-1073</t>
        </is>
      </c>
      <c r="P890" s="17" t="inlineStr">
        <is>
          <t>ricky.frazier@quillayute.org</t>
        </is>
      </c>
      <c r="Q890" s="17" t="inlineStr">
        <is>
          <t>Newport</t>
        </is>
      </c>
      <c r="R890" s="17" t="inlineStr">
        <is>
          <t>OR</t>
        </is>
      </c>
      <c r="S890" s="17" t="inlineStr">
        <is>
          <t>97365</t>
        </is>
      </c>
      <c r="T890" s="27" t="n">
        <v>46002</v>
      </c>
      <c r="U890" s="17" t="n">
        <v>2026</v>
      </c>
      <c r="V890" s="17" t="inlineStr"/>
    </row>
    <row r="891">
      <c r="A891" s="21" t="inlineStr">
        <is>
          <t>WL-01886</t>
        </is>
      </c>
      <c r="B891" s="21" t="n">
        <v>886</v>
      </c>
      <c r="C891" s="21" t="inlineStr">
        <is>
          <t>Riley</t>
        </is>
      </c>
      <c r="D891" s="21" t="inlineStr">
        <is>
          <t>Kenneth</t>
        </is>
      </c>
      <c r="E891" s="21" t="inlineStr">
        <is>
          <t>INDIVIDUAL</t>
        </is>
      </c>
      <c r="F891" s="21" t="inlineStr"/>
      <c r="G891" s="28" t="n">
        <v>45211</v>
      </c>
      <c r="H891" s="21" t="inlineStr">
        <is>
          <t>ACTIVE_WAITLIST</t>
        </is>
      </c>
      <c r="I891" s="21" t="inlineStr">
        <is>
          <t>WIDGEON HARBOR</t>
        </is>
      </c>
      <c r="J891" s="21" t="inlineStr">
        <is>
          <t>HOUSEBOAT</t>
        </is>
      </c>
      <c r="K891" s="21" t="n">
        <v>18.4</v>
      </c>
      <c r="L891" s="21" t="n">
        <v>5.5</v>
      </c>
      <c r="M891" s="21" t="inlineStr">
        <is>
          <t>COVERED_ONLY</t>
        </is>
      </c>
      <c r="N891" s="21" t="n">
        <v>24</v>
      </c>
      <c r="O891" s="21" t="inlineStr">
        <is>
          <t>(360) 555-6590</t>
        </is>
      </c>
      <c r="P891" s="21" t="inlineStr">
        <is>
          <t>kenneth.riley@salishnet.net</t>
        </is>
      </c>
      <c r="Q891" s="21" t="inlineStr">
        <is>
          <t>Longview</t>
        </is>
      </c>
      <c r="R891" s="21" t="inlineStr">
        <is>
          <t>WA</t>
        </is>
      </c>
      <c r="S891" s="21" t="inlineStr">
        <is>
          <t>98632</t>
        </is>
      </c>
      <c r="T891" s="28" t="n">
        <v>46001</v>
      </c>
      <c r="U891" s="21" t="n">
        <v>2026</v>
      </c>
      <c r="V891" s="21" t="inlineStr"/>
    </row>
    <row r="892">
      <c r="A892" s="17" t="inlineStr">
        <is>
          <t>WL-01887</t>
        </is>
      </c>
      <c r="B892" s="17" t="n">
        <v>887</v>
      </c>
      <c r="C892" s="17" t="inlineStr">
        <is>
          <t>Moss</t>
        </is>
      </c>
      <c r="D892" s="17" t="inlineStr">
        <is>
          <t>David</t>
        </is>
      </c>
      <c r="E892" s="17" t="inlineStr">
        <is>
          <t>PARTNERSHIP</t>
        </is>
      </c>
      <c r="F892" s="17" t="inlineStr">
        <is>
          <t>Moss Marine LLC</t>
        </is>
      </c>
      <c r="G892" s="27" t="n">
        <v>45212</v>
      </c>
      <c r="H892" s="17" t="inlineStr">
        <is>
          <t>RETAINER</t>
        </is>
      </c>
      <c r="I892" s="17" t="inlineStr">
        <is>
          <t>KESTREL MOON</t>
        </is>
      </c>
      <c r="J892" s="17" t="inlineStr">
        <is>
          <t>SAIL_MONO</t>
        </is>
      </c>
      <c r="K892" s="17" t="n">
        <v>20.2</v>
      </c>
      <c r="L892" s="17" t="n">
        <v>7.1</v>
      </c>
      <c r="M892" s="17" t="inlineStr">
        <is>
          <t>Eastwey</t>
        </is>
      </c>
      <c r="N892" s="17" t="n">
        <v>40</v>
      </c>
      <c r="O892" s="17" t="inlineStr">
        <is>
          <t>(425) 555-0517</t>
        </is>
      </c>
      <c r="P892" s="17" t="inlineStr">
        <is>
          <t>davidmoss@quillayute.org</t>
        </is>
      </c>
      <c r="Q892" s="17" t="inlineStr">
        <is>
          <t>Everett</t>
        </is>
      </c>
      <c r="R892" s="17" t="inlineStr">
        <is>
          <t>WA</t>
        </is>
      </c>
      <c r="S892" s="17" t="inlineStr">
        <is>
          <t>98201</t>
        </is>
      </c>
      <c r="T892" s="27" t="n">
        <v>45992</v>
      </c>
      <c r="U892" s="17" t="n">
        <v>2026</v>
      </c>
      <c r="V892" s="17" t="inlineStr"/>
    </row>
    <row r="893">
      <c r="A893" s="21" t="inlineStr">
        <is>
          <t>WL-01888</t>
        </is>
      </c>
      <c r="B893" s="21" t="n">
        <v>888</v>
      </c>
      <c r="C893" s="21" t="inlineStr">
        <is>
          <t>Chapman</t>
        </is>
      </c>
      <c r="D893" s="21" t="inlineStr">
        <is>
          <t>David</t>
        </is>
      </c>
      <c r="E893" s="21" t="inlineStr">
        <is>
          <t>INDIVIDUAL</t>
        </is>
      </c>
      <c r="F893" s="21" t="inlineStr"/>
      <c r="G893" s="28" t="n">
        <v>45212</v>
      </c>
      <c r="H893" s="21" t="inlineStr">
        <is>
          <t>ACTIVE_WAITLIST</t>
        </is>
      </c>
      <c r="I893" s="21" t="inlineStr">
        <is>
          <t>HERON SOUND</t>
        </is>
      </c>
      <c r="J893" s="21" t="inlineStr">
        <is>
          <t>SAIL_MULTI</t>
        </is>
      </c>
      <c r="K893" s="21" t="n">
        <v>32</v>
      </c>
      <c r="L893" s="21" t="n">
        <v>11.3</v>
      </c>
      <c r="M893" s="21" t="inlineStr">
        <is>
          <t>Vessbank</t>
        </is>
      </c>
      <c r="N893" s="21" t="n">
        <v>32</v>
      </c>
      <c r="O893" s="21" t="inlineStr">
        <is>
          <t>(360) 555-5934</t>
        </is>
      </c>
      <c r="P893" s="21" t="inlineStr">
        <is>
          <t>david.chapman@salishnet.net</t>
        </is>
      </c>
      <c r="Q893" s="21" t="inlineStr">
        <is>
          <t>Chaldale</t>
        </is>
      </c>
      <c r="R893" s="21" t="inlineStr">
        <is>
          <t>WA</t>
        </is>
      </c>
      <c r="S893" s="21" t="inlineStr">
        <is>
          <t>98554</t>
        </is>
      </c>
      <c r="T893" s="28" t="n">
        <v>46018</v>
      </c>
      <c r="U893" s="21" t="n">
        <v>2026</v>
      </c>
      <c r="V893" s="21" t="inlineStr"/>
    </row>
    <row r="894">
      <c r="A894" s="17" t="inlineStr">
        <is>
          <t>WL-01889</t>
        </is>
      </c>
      <c r="B894" s="17" t="n">
        <v>889</v>
      </c>
      <c r="C894" s="17" t="inlineStr">
        <is>
          <t>Scott</t>
        </is>
      </c>
      <c r="D894" s="17" t="inlineStr">
        <is>
          <t>Haley</t>
        </is>
      </c>
      <c r="E894" s="17" t="inlineStr">
        <is>
          <t>JOINT</t>
        </is>
      </c>
      <c r="F894" s="17" t="inlineStr"/>
      <c r="G894" s="27" t="n">
        <v>45212</v>
      </c>
      <c r="H894" s="17" t="inlineStr">
        <is>
          <t>ACTIVE_WAITLIST</t>
        </is>
      </c>
      <c r="I894" s="17" t="inlineStr">
        <is>
          <t>BRANT DANCER</t>
        </is>
      </c>
      <c r="J894" s="17" t="inlineStr">
        <is>
          <t>CRUISER</t>
        </is>
      </c>
      <c r="K894" s="17" t="n">
        <v>27.9</v>
      </c>
      <c r="L894" s="17" t="n">
        <v>7.9</v>
      </c>
      <c r="M894" s="17" t="inlineStr">
        <is>
          <t>ANY</t>
        </is>
      </c>
      <c r="N894" s="17" t="n">
        <v>50</v>
      </c>
      <c r="O894" s="17" t="inlineStr">
        <is>
          <t>(253) 555-5869</t>
        </is>
      </c>
      <c r="P894" s="17" t="inlineStr">
        <is>
          <t>haleyscott@pugetpost.com</t>
        </is>
      </c>
      <c r="Q894" s="17" t="inlineStr">
        <is>
          <t>Tacoma</t>
        </is>
      </c>
      <c r="R894" s="17" t="inlineStr">
        <is>
          <t>WA</t>
        </is>
      </c>
      <c r="S894" s="17" t="inlineStr">
        <is>
          <t>98402</t>
        </is>
      </c>
      <c r="T894" s="27" t="n">
        <v>46003</v>
      </c>
      <c r="U894" s="17" t="n">
        <v>2026</v>
      </c>
      <c r="V894" s="17" t="inlineStr"/>
    </row>
    <row r="895">
      <c r="A895" s="21" t="inlineStr">
        <is>
          <t>WL-01890</t>
        </is>
      </c>
      <c r="B895" s="21" t="n">
        <v>890</v>
      </c>
      <c r="C895" s="21" t="inlineStr">
        <is>
          <t>Graves</t>
        </is>
      </c>
      <c r="D895" s="21" t="inlineStr">
        <is>
          <t>Melissa</t>
        </is>
      </c>
      <c r="E895" s="21" t="inlineStr">
        <is>
          <t>NONPROFIT</t>
        </is>
      </c>
      <c r="F895" s="21" t="inlineStr">
        <is>
          <t>Graves Charters Inc</t>
        </is>
      </c>
      <c r="G895" s="28" t="n">
        <v>45213</v>
      </c>
      <c r="H895" s="21" t="inlineStr">
        <is>
          <t>ACTIVE_WAITLIST</t>
        </is>
      </c>
      <c r="I895" s="21" t="inlineStr">
        <is>
          <t>HALIBUT QUEEN</t>
        </is>
      </c>
      <c r="J895" s="21" t="inlineStr">
        <is>
          <t>CRUISER</t>
        </is>
      </c>
      <c r="K895" s="21" t="n">
        <v>20.5</v>
      </c>
      <c r="L895" s="21" t="n">
        <v>6.2</v>
      </c>
      <c r="M895" s="21" t="inlineStr">
        <is>
          <t>Ledgport</t>
        </is>
      </c>
      <c r="N895" s="21" t="n">
        <v>24</v>
      </c>
      <c r="O895" s="21" t="inlineStr">
        <is>
          <t>(360) 555-1072</t>
        </is>
      </c>
      <c r="P895" s="21" t="inlineStr">
        <is>
          <t>melissa.graves@salishnet.net</t>
        </is>
      </c>
      <c r="Q895" s="21" t="inlineStr">
        <is>
          <t>Olympia</t>
        </is>
      </c>
      <c r="R895" s="21" t="inlineStr">
        <is>
          <t>WA</t>
        </is>
      </c>
      <c r="S895" s="21" t="inlineStr">
        <is>
          <t>98501</t>
        </is>
      </c>
      <c r="T895" s="28" t="n">
        <v>46013</v>
      </c>
      <c r="U895" s="21" t="n">
        <v>2026</v>
      </c>
      <c r="V895" s="21" t="inlineStr"/>
    </row>
    <row r="896">
      <c r="A896" s="17" t="inlineStr">
        <is>
          <t>WL-01891</t>
        </is>
      </c>
      <c r="B896" s="17" t="n">
        <v>891</v>
      </c>
      <c r="C896" s="17" t="inlineStr">
        <is>
          <t>Ritter</t>
        </is>
      </c>
      <c r="D896" s="17" t="inlineStr">
        <is>
          <t>Lee</t>
        </is>
      </c>
      <c r="E896" s="17" t="inlineStr">
        <is>
          <t>LLC</t>
        </is>
      </c>
      <c r="F896" s="17" t="inlineStr">
        <is>
          <t>Ritter Charters Inc</t>
        </is>
      </c>
      <c r="G896" s="27" t="n">
        <v>45214</v>
      </c>
      <c r="H896" s="17" t="inlineStr">
        <is>
          <t>ACTIVE_WAITLIST</t>
        </is>
      </c>
      <c r="I896" s="17" t="inlineStr">
        <is>
          <t>PINTAIL MOON</t>
        </is>
      </c>
      <c r="J896" s="17" t="inlineStr">
        <is>
          <t>SAIL_MULTI</t>
        </is>
      </c>
      <c r="K896" s="17" t="n">
        <v>26.2</v>
      </c>
      <c r="L896" s="17" t="n">
        <v>9.300000000000001</v>
      </c>
      <c r="M896" s="17" t="inlineStr">
        <is>
          <t>COVERED_ONLY</t>
        </is>
      </c>
      <c r="N896" s="17" t="n">
        <v>40</v>
      </c>
      <c r="O896" s="17" t="inlineStr">
        <is>
          <t>(360) 555-0463</t>
        </is>
      </c>
      <c r="P896" s="17" t="inlineStr">
        <is>
          <t>leeritter@pugetpost.com</t>
        </is>
      </c>
      <c r="Q896" s="17" t="inlineStr">
        <is>
          <t>Bremerton</t>
        </is>
      </c>
      <c r="R896" s="17" t="inlineStr">
        <is>
          <t>WA</t>
        </is>
      </c>
      <c r="S896" s="17" t="inlineStr">
        <is>
          <t>98337</t>
        </is>
      </c>
      <c r="T896" s="27" t="n">
        <v>46010</v>
      </c>
      <c r="U896" s="17" t="n">
        <v>2026</v>
      </c>
      <c r="V896" s="17" t="inlineStr"/>
    </row>
    <row r="897">
      <c r="A897" s="21" t="inlineStr">
        <is>
          <t>WL-01892</t>
        </is>
      </c>
      <c r="B897" s="21" t="n">
        <v>892</v>
      </c>
      <c r="C897" s="21" t="inlineStr">
        <is>
          <t>Perry</t>
        </is>
      </c>
      <c r="D897" s="21" t="inlineStr">
        <is>
          <t>Rebecca</t>
        </is>
      </c>
      <c r="E897" s="21" t="inlineStr">
        <is>
          <t>NONPROFIT</t>
        </is>
      </c>
      <c r="F897" s="21" t="inlineStr">
        <is>
          <t>Perry Marine LLC</t>
        </is>
      </c>
      <c r="G897" s="28" t="n">
        <v>45214</v>
      </c>
      <c r="H897" s="21" t="inlineStr">
        <is>
          <t>ACTIVE_WAITLIST</t>
        </is>
      </c>
      <c r="I897" s="21" t="inlineStr">
        <is>
          <t>BRANT CREST</t>
        </is>
      </c>
      <c r="J897" s="21" t="inlineStr">
        <is>
          <t>POWER_INBOARD</t>
        </is>
      </c>
      <c r="K897" s="21" t="n">
        <v>38.6</v>
      </c>
      <c r="L897" s="21" t="n">
        <v>13.7</v>
      </c>
      <c r="M897" s="21" t="inlineStr">
        <is>
          <t>Salmonberry</t>
        </is>
      </c>
      <c r="N897" s="21" t="n">
        <v>24</v>
      </c>
      <c r="O897" s="21" t="inlineStr">
        <is>
          <t>(253) 555-3441</t>
        </is>
      </c>
      <c r="P897" s="21" t="inlineStr">
        <is>
          <t>rebeccaperry@harbormail.net</t>
        </is>
      </c>
      <c r="Q897" s="21" t="inlineStr">
        <is>
          <t>Tacoma</t>
        </is>
      </c>
      <c r="R897" s="21" t="inlineStr">
        <is>
          <t>WA</t>
        </is>
      </c>
      <c r="S897" s="21" t="inlineStr">
        <is>
          <t>98402</t>
        </is>
      </c>
      <c r="T897" s="28" t="n">
        <v>46018</v>
      </c>
      <c r="U897" s="21" t="n">
        <v>2026</v>
      </c>
      <c r="V897" s="21" t="inlineStr"/>
    </row>
    <row r="898">
      <c r="A898" s="17" t="inlineStr">
        <is>
          <t>WL-01893</t>
        </is>
      </c>
      <c r="B898" s="17" t="n">
        <v>893</v>
      </c>
      <c r="C898" s="17" t="inlineStr">
        <is>
          <t>Beesley</t>
        </is>
      </c>
      <c r="D898" s="17" t="inlineStr">
        <is>
          <t>Laura</t>
        </is>
      </c>
      <c r="E898" s="17" t="inlineStr">
        <is>
          <t>INDIVIDUAL</t>
        </is>
      </c>
      <c r="F898" s="17" t="inlineStr"/>
      <c r="G898" s="27" t="n">
        <v>45215</v>
      </c>
      <c r="H898" s="17" t="inlineStr">
        <is>
          <t>ACTIVE_WAITLIST</t>
        </is>
      </c>
      <c r="I898" s="17" t="inlineStr">
        <is>
          <t>MARBLE WING</t>
        </is>
      </c>
      <c r="J898" s="17" t="inlineStr">
        <is>
          <t>SAIL_MONO</t>
        </is>
      </c>
      <c r="K898" s="17" t="n">
        <v>36.3</v>
      </c>
      <c r="L898" s="17" t="n">
        <v>11.9</v>
      </c>
      <c r="M898" s="17" t="inlineStr">
        <is>
          <t>ANY</t>
        </is>
      </c>
      <c r="N898" s="17" t="n">
        <v>28</v>
      </c>
      <c r="O898" s="17" t="inlineStr">
        <is>
          <t>(360) 555-4109</t>
        </is>
      </c>
      <c r="P898" s="17" t="inlineStr">
        <is>
          <t>laura.beesley@salishnet.net</t>
        </is>
      </c>
      <c r="Q898" s="17" t="inlineStr">
        <is>
          <t>Bremerton</t>
        </is>
      </c>
      <c r="R898" s="17" t="inlineStr">
        <is>
          <t>WA</t>
        </is>
      </c>
      <c r="S898" s="17" t="inlineStr">
        <is>
          <t>98337</t>
        </is>
      </c>
      <c r="T898" s="27" t="n">
        <v>45995</v>
      </c>
      <c r="U898" s="17" t="n">
        <v>2026</v>
      </c>
      <c r="V898" s="17" t="inlineStr"/>
    </row>
    <row r="899">
      <c r="A899" s="21" t="inlineStr">
        <is>
          <t>WL-01894</t>
        </is>
      </c>
      <c r="B899" s="21" t="n">
        <v>894</v>
      </c>
      <c r="C899" s="21" t="inlineStr">
        <is>
          <t>Taylor</t>
        </is>
      </c>
      <c r="D899" s="21" t="inlineStr">
        <is>
          <t>Linda</t>
        </is>
      </c>
      <c r="E899" s="21" t="inlineStr">
        <is>
          <t>LLC</t>
        </is>
      </c>
      <c r="F899" s="21" t="inlineStr">
        <is>
          <t>Taylor Ventures LLC</t>
        </is>
      </c>
      <c r="G899" s="28" t="n">
        <v>45215</v>
      </c>
      <c r="H899" s="21" t="inlineStr">
        <is>
          <t>ACTIVE_WAITLIST</t>
        </is>
      </c>
      <c r="I899" s="21" t="inlineStr">
        <is>
          <t>PINTAIL PASSAGE</t>
        </is>
      </c>
      <c r="J899" s="21" t="inlineStr">
        <is>
          <t>HOUSEBOAT</t>
        </is>
      </c>
      <c r="K899" s="21" t="n">
        <v>26.3</v>
      </c>
      <c r="L899" s="21" t="n">
        <v>9.199999999999999</v>
      </c>
      <c r="M899" s="21" t="inlineStr">
        <is>
          <t>Ledgport</t>
        </is>
      </c>
      <c r="N899" s="21" t="n">
        <v>24</v>
      </c>
      <c r="O899" s="21" t="inlineStr">
        <is>
          <t>(360) 555-9692</t>
        </is>
      </c>
      <c r="P899" s="21" t="inlineStr">
        <is>
          <t>linda_taylor@outlook.example.com</t>
        </is>
      </c>
      <c r="Q899" s="21" t="inlineStr">
        <is>
          <t>Port Angeles</t>
        </is>
      </c>
      <c r="R899" s="21" t="inlineStr">
        <is>
          <t>WA</t>
        </is>
      </c>
      <c r="S899" s="21" t="inlineStr">
        <is>
          <t>98362</t>
        </is>
      </c>
      <c r="T899" s="28" t="n">
        <v>46019</v>
      </c>
      <c r="U899" s="21" t="n">
        <v>2026</v>
      </c>
      <c r="V899" s="21" t="inlineStr"/>
    </row>
    <row r="900">
      <c r="A900" s="17" t="inlineStr">
        <is>
          <t>WL-01895</t>
        </is>
      </c>
      <c r="B900" s="17" t="n">
        <v>895</v>
      </c>
      <c r="C900" s="17" t="inlineStr">
        <is>
          <t>Brown</t>
        </is>
      </c>
      <c r="D900" s="17" t="inlineStr">
        <is>
          <t>Lisa</t>
        </is>
      </c>
      <c r="E900" s="17" t="inlineStr">
        <is>
          <t>JOINT</t>
        </is>
      </c>
      <c r="F900" s="17" t="inlineStr"/>
      <c r="G900" s="27" t="n">
        <v>45216</v>
      </c>
      <c r="H900" s="17" t="inlineStr">
        <is>
          <t>ACTIVE_WAITLIST</t>
        </is>
      </c>
      <c r="I900" s="17" t="inlineStr">
        <is>
          <t>DRIFT HARBOR</t>
        </is>
      </c>
      <c r="J900" s="17" t="inlineStr">
        <is>
          <t>CRUISER</t>
        </is>
      </c>
      <c r="K900" s="17" t="n">
        <v>52</v>
      </c>
      <c r="L900" s="17" t="n">
        <v>17</v>
      </c>
      <c r="M900" s="17" t="inlineStr">
        <is>
          <t>Vessbank</t>
        </is>
      </c>
      <c r="N900" s="17" t="n">
        <v>36</v>
      </c>
      <c r="O900" s="17" t="inlineStr">
        <is>
          <t>(503) 555-2958</t>
        </is>
      </c>
      <c r="P900" s="17" t="inlineStr">
        <is>
          <t>lisa.brown@gmail.example.com</t>
        </is>
      </c>
      <c r="Q900" s="17" t="inlineStr">
        <is>
          <t>Portland</t>
        </is>
      </c>
      <c r="R900" s="17" t="inlineStr">
        <is>
          <t>OR</t>
        </is>
      </c>
      <c r="S900" s="17" t="inlineStr">
        <is>
          <t>97201</t>
        </is>
      </c>
      <c r="T900" s="27" t="n">
        <v>45995</v>
      </c>
      <c r="U900" s="17" t="n">
        <v>2026</v>
      </c>
      <c r="V900" s="17" t="inlineStr"/>
    </row>
    <row r="901">
      <c r="A901" s="21" t="inlineStr">
        <is>
          <t>WL-01896</t>
        </is>
      </c>
      <c r="B901" s="21" t="n">
        <v>896</v>
      </c>
      <c r="C901" s="21" t="inlineStr">
        <is>
          <t>Williams</t>
        </is>
      </c>
      <c r="D901" s="21" t="inlineStr">
        <is>
          <t>Meredith</t>
        </is>
      </c>
      <c r="E901" s="21" t="inlineStr">
        <is>
          <t>TRUST</t>
        </is>
      </c>
      <c r="F901" s="21" t="inlineStr">
        <is>
          <t>Williams Ventures LLC</t>
        </is>
      </c>
      <c r="G901" s="28" t="n">
        <v>45216</v>
      </c>
      <c r="H901" s="21" t="inlineStr">
        <is>
          <t>ACTIVE_WAITLIST</t>
        </is>
      </c>
      <c r="I901" s="21" t="inlineStr">
        <is>
          <t>SABLE MIST</t>
        </is>
      </c>
      <c r="J901" s="21" t="inlineStr">
        <is>
          <t>SPORTFISH</t>
        </is>
      </c>
      <c r="K901" s="21" t="n">
        <v>38.5</v>
      </c>
      <c r="L901" s="21" t="n">
        <v>12.3</v>
      </c>
      <c r="M901" s="21" t="inlineStr">
        <is>
          <t>ANY</t>
        </is>
      </c>
      <c r="N901" s="21" t="n">
        <v>45</v>
      </c>
      <c r="O901" s="21" t="inlineStr">
        <is>
          <t>(360) 555-8238</t>
        </is>
      </c>
      <c r="P901" s="21" t="inlineStr">
        <is>
          <t>meredith.williams@gmail.example.com</t>
        </is>
      </c>
      <c r="Q901" s="21" t="inlineStr">
        <is>
          <t>Longview</t>
        </is>
      </c>
      <c r="R901" s="21" t="inlineStr">
        <is>
          <t>WA</t>
        </is>
      </c>
      <c r="S901" s="21" t="inlineStr">
        <is>
          <t>98632</t>
        </is>
      </c>
      <c r="T901" s="28" t="n">
        <v>46012</v>
      </c>
      <c r="U901" s="21" t="n">
        <v>2026</v>
      </c>
      <c r="V901" s="21" t="inlineStr"/>
    </row>
    <row r="902">
      <c r="A902" s="17" t="inlineStr">
        <is>
          <t>WL-01897</t>
        </is>
      </c>
      <c r="B902" s="17" t="n">
        <v>897</v>
      </c>
      <c r="C902" s="17" t="inlineStr">
        <is>
          <t>Davis</t>
        </is>
      </c>
      <c r="D902" s="17" t="inlineStr">
        <is>
          <t>Raymond</t>
        </is>
      </c>
      <c r="E902" s="17" t="inlineStr">
        <is>
          <t>INDIVIDUAL</t>
        </is>
      </c>
      <c r="F902" s="17" t="inlineStr"/>
      <c r="G902" s="27" t="n">
        <v>45219</v>
      </c>
      <c r="H902" s="17" t="inlineStr">
        <is>
          <t>ACTIVE_WAITLIST</t>
        </is>
      </c>
      <c r="I902" s="17" t="inlineStr">
        <is>
          <t>CORMORANT STAR</t>
        </is>
      </c>
      <c r="J902" s="17" t="inlineStr">
        <is>
          <t>POWER_INBOARD</t>
        </is>
      </c>
      <c r="K902" s="17" t="n">
        <v>60.8</v>
      </c>
      <c r="L902" s="17" t="n">
        <v>21.2</v>
      </c>
      <c r="M902" s="17" t="inlineStr">
        <is>
          <t>Ledgport</t>
        </is>
      </c>
      <c r="N902" s="17" t="n">
        <v>45</v>
      </c>
      <c r="O902" s="17" t="inlineStr">
        <is>
          <t>(503) 555-3310</t>
        </is>
      </c>
      <c r="P902" s="17" t="inlineStr">
        <is>
          <t>raymond_davis@pugetpost.com</t>
        </is>
      </c>
      <c r="Q902" s="17" t="inlineStr">
        <is>
          <t>Portland</t>
        </is>
      </c>
      <c r="R902" s="17" t="inlineStr">
        <is>
          <t>OR</t>
        </is>
      </c>
      <c r="S902" s="17" t="inlineStr">
        <is>
          <t>97201</t>
        </is>
      </c>
      <c r="T902" s="27" t="n">
        <v>46000</v>
      </c>
      <c r="U902" s="17" t="n">
        <v>2026</v>
      </c>
      <c r="V902" s="17" t="inlineStr"/>
    </row>
    <row r="903">
      <c r="A903" s="21" t="inlineStr">
        <is>
          <t>WL-01898</t>
        </is>
      </c>
      <c r="B903" s="21" t="n">
        <v>898</v>
      </c>
      <c r="C903" s="21" t="inlineStr">
        <is>
          <t>Wilson</t>
        </is>
      </c>
      <c r="D903" s="21" t="inlineStr">
        <is>
          <t>Melinda</t>
        </is>
      </c>
      <c r="E903" s="21" t="inlineStr">
        <is>
          <t>JOINT</t>
        </is>
      </c>
      <c r="F903" s="21" t="inlineStr"/>
      <c r="G903" s="28" t="n">
        <v>45221</v>
      </c>
      <c r="H903" s="21" t="inlineStr">
        <is>
          <t>EXPIRED</t>
        </is>
      </c>
      <c r="I903" s="21" t="inlineStr">
        <is>
          <t>OTTER ROSE</t>
        </is>
      </c>
      <c r="J903" s="21" t="inlineStr">
        <is>
          <t>HOUSEBOAT</t>
        </is>
      </c>
      <c r="K903" s="21" t="n">
        <v>41.5</v>
      </c>
      <c r="L903" s="21" t="n">
        <v>13.3</v>
      </c>
      <c r="M903" s="21" t="inlineStr">
        <is>
          <t>Ledgport</t>
        </is>
      </c>
      <c r="N903" s="21" t="n">
        <v>40</v>
      </c>
      <c r="O903" s="21" t="inlineStr">
        <is>
          <t>(360) 555-9281</t>
        </is>
      </c>
      <c r="P903" s="21" t="inlineStr">
        <is>
          <t>melinda.wilson@harbormail.net</t>
        </is>
      </c>
      <c r="Q903" s="21" t="inlineStr">
        <is>
          <t>Bellingham</t>
        </is>
      </c>
      <c r="R903" s="21" t="inlineStr">
        <is>
          <t>WA</t>
        </is>
      </c>
      <c r="S903" s="21" t="inlineStr">
        <is>
          <t>98225</t>
        </is>
      </c>
      <c r="T903" s="21" t="inlineStr"/>
      <c r="U903" s="21" t="n">
        <v>2022</v>
      </c>
      <c r="V903" s="21" t="inlineStr"/>
    </row>
    <row r="904">
      <c r="A904" s="17" t="inlineStr">
        <is>
          <t>WL-01899</t>
        </is>
      </c>
      <c r="B904" s="17" t="n">
        <v>899</v>
      </c>
      <c r="C904" s="17" t="inlineStr">
        <is>
          <t>Salas</t>
        </is>
      </c>
      <c r="D904" s="17" t="inlineStr">
        <is>
          <t>Emily</t>
        </is>
      </c>
      <c r="E904" s="17" t="inlineStr">
        <is>
          <t>JOINT</t>
        </is>
      </c>
      <c r="F904" s="17" t="inlineStr"/>
      <c r="G904" s="27" t="n">
        <v>45222</v>
      </c>
      <c r="H904" s="17" t="inlineStr">
        <is>
          <t>ACTIVE_WAITLIST</t>
        </is>
      </c>
      <c r="I904" s="17" t="inlineStr">
        <is>
          <t>SPINDRIFT HARBOR</t>
        </is>
      </c>
      <c r="J904" s="17" t="inlineStr">
        <is>
          <t>COMMERCIAL_FISH</t>
        </is>
      </c>
      <c r="K904" s="17" t="n">
        <v>29.4</v>
      </c>
      <c r="L904" s="17" t="n">
        <v>10</v>
      </c>
      <c r="M904" s="17" t="inlineStr">
        <is>
          <t>COVERED_ONLY</t>
        </is>
      </c>
      <c r="N904" s="17" t="n">
        <v>32</v>
      </c>
      <c r="O904" s="17" t="inlineStr">
        <is>
          <t>(360) 555-5010</t>
        </is>
      </c>
      <c r="P904" s="17" t="inlineStr">
        <is>
          <t>emily_salas@pugetpost.com</t>
        </is>
      </c>
      <c r="Q904" s="17" t="inlineStr">
        <is>
          <t>Port Angeles</t>
        </is>
      </c>
      <c r="R904" s="17" t="inlineStr">
        <is>
          <t>WA</t>
        </is>
      </c>
      <c r="S904" s="17" t="inlineStr">
        <is>
          <t>98362</t>
        </is>
      </c>
      <c r="T904" s="27" t="n">
        <v>46009</v>
      </c>
      <c r="U904" s="17" t="n">
        <v>2026</v>
      </c>
      <c r="V904" s="17" t="inlineStr"/>
    </row>
    <row r="905">
      <c r="A905" s="21" t="inlineStr">
        <is>
          <t>WL-01900</t>
        </is>
      </c>
      <c r="B905" s="21" t="n">
        <v>900</v>
      </c>
      <c r="C905" s="21" t="inlineStr">
        <is>
          <t>Guerrero</t>
        </is>
      </c>
      <c r="D905" s="21" t="inlineStr">
        <is>
          <t>Nancy</t>
        </is>
      </c>
      <c r="E905" s="21" t="inlineStr">
        <is>
          <t>TRUST</t>
        </is>
      </c>
      <c r="F905" s="21" t="inlineStr">
        <is>
          <t>Guerrero Ventures LLC</t>
        </is>
      </c>
      <c r="G905" s="28" t="n">
        <v>45222</v>
      </c>
      <c r="H905" s="21" t="inlineStr">
        <is>
          <t>ACTIVE_WAITLIST</t>
        </is>
      </c>
      <c r="I905" s="21" t="inlineStr">
        <is>
          <t>SPINDRIFT BAY</t>
        </is>
      </c>
      <c r="J905" s="21" t="inlineStr">
        <is>
          <t>POWER_INBOARD</t>
        </is>
      </c>
      <c r="K905" s="21" t="n">
        <v>37.5</v>
      </c>
      <c r="L905" s="21" t="n">
        <v>12.4</v>
      </c>
      <c r="M905" s="21" t="inlineStr">
        <is>
          <t>Ledgport</t>
        </is>
      </c>
      <c r="N905" s="21" t="n">
        <v>45</v>
      </c>
      <c r="O905" s="21" t="inlineStr">
        <is>
          <t>(360) 555-0764</t>
        </is>
      </c>
      <c r="P905" s="21" t="inlineStr">
        <is>
          <t>nancy.guerrero@pugetpost.com</t>
        </is>
      </c>
      <c r="Q905" s="21" t="inlineStr">
        <is>
          <t>Longview</t>
        </is>
      </c>
      <c r="R905" s="21" t="inlineStr">
        <is>
          <t>WA</t>
        </is>
      </c>
      <c r="S905" s="21" t="inlineStr">
        <is>
          <t>98632</t>
        </is>
      </c>
      <c r="T905" s="28" t="n">
        <v>46014</v>
      </c>
      <c r="U905" s="21" t="n">
        <v>2026</v>
      </c>
      <c r="V905" s="21" t="inlineStr"/>
    </row>
    <row r="906">
      <c r="A906" s="17" t="inlineStr">
        <is>
          <t>WL-01901</t>
        </is>
      </c>
      <c r="B906" s="17" t="n">
        <v>901</v>
      </c>
      <c r="C906" s="17" t="inlineStr">
        <is>
          <t>Johnson</t>
        </is>
      </c>
      <c r="D906" s="17" t="inlineStr">
        <is>
          <t>Karen</t>
        </is>
      </c>
      <c r="E906" s="17" t="inlineStr">
        <is>
          <t>INDIVIDUAL</t>
        </is>
      </c>
      <c r="F906" s="17" t="inlineStr"/>
      <c r="G906" s="27" t="n">
        <v>45222</v>
      </c>
      <c r="H906" s="17" t="inlineStr">
        <is>
          <t>EXPIRED</t>
        </is>
      </c>
      <c r="I906" s="17" t="inlineStr">
        <is>
          <t>COHO ANN</t>
        </is>
      </c>
      <c r="J906" s="17" t="inlineStr">
        <is>
          <t>POWER_OUTBOARD</t>
        </is>
      </c>
      <c r="K906" s="17" t="n">
        <v>21.8</v>
      </c>
      <c r="L906" s="17" t="n">
        <v>7.4</v>
      </c>
      <c r="M906" s="17" t="inlineStr">
        <is>
          <t>COVERED_ONLY</t>
        </is>
      </c>
      <c r="N906" s="17" t="n">
        <v>32</v>
      </c>
      <c r="O906" s="17" t="inlineStr">
        <is>
          <t>(425) 555-0860</t>
        </is>
      </c>
      <c r="P906" s="17" t="inlineStr">
        <is>
          <t>karenjohnson@quillayute.org</t>
        </is>
      </c>
      <c r="Q906" s="17" t="inlineStr">
        <is>
          <t>Everett</t>
        </is>
      </c>
      <c r="R906" s="17" t="inlineStr">
        <is>
          <t>WA</t>
        </is>
      </c>
      <c r="S906" s="17" t="inlineStr">
        <is>
          <t>98201</t>
        </is>
      </c>
      <c r="T906" s="17" t="inlineStr"/>
      <c r="U906" s="17" t="n">
        <v>2024</v>
      </c>
      <c r="V906" s="17" t="inlineStr"/>
    </row>
    <row r="907">
      <c r="A907" s="21" t="inlineStr">
        <is>
          <t>WL-01902</t>
        </is>
      </c>
      <c r="B907" s="21" t="n">
        <v>902</v>
      </c>
      <c r="C907" s="21" t="inlineStr">
        <is>
          <t>Rios</t>
        </is>
      </c>
      <c r="D907" s="21" t="inlineStr">
        <is>
          <t>Brendan</t>
        </is>
      </c>
      <c r="E907" s="21" t="inlineStr">
        <is>
          <t>TRUST</t>
        </is>
      </c>
      <c r="F907" s="21" t="inlineStr">
        <is>
          <t>Rios Marine LLC</t>
        </is>
      </c>
      <c r="G907" s="28" t="n">
        <v>45222</v>
      </c>
      <c r="H907" s="21" t="inlineStr">
        <is>
          <t>RETAINER</t>
        </is>
      </c>
      <c r="I907" s="21" t="inlineStr">
        <is>
          <t>PETREL SONG</t>
        </is>
      </c>
      <c r="J907" s="21" t="inlineStr">
        <is>
          <t>TRAWLER</t>
        </is>
      </c>
      <c r="K907" s="21" t="n">
        <v>18.7</v>
      </c>
      <c r="L907" s="21" t="n">
        <v>5.7</v>
      </c>
      <c r="M907" s="21" t="inlineStr">
        <is>
          <t>ANY</t>
        </is>
      </c>
      <c r="N907" s="21" t="n">
        <v>45</v>
      </c>
      <c r="O907" s="21" t="inlineStr">
        <is>
          <t>(206) 555-9805</t>
        </is>
      </c>
      <c r="P907" s="21" t="inlineStr">
        <is>
          <t>brendan.rios@outlook.example.com</t>
        </is>
      </c>
      <c r="Q907" s="21" t="inlineStr">
        <is>
          <t>Seattle</t>
        </is>
      </c>
      <c r="R907" s="21" t="inlineStr">
        <is>
          <t>WA</t>
        </is>
      </c>
      <c r="S907" s="21" t="inlineStr">
        <is>
          <t>98101</t>
        </is>
      </c>
      <c r="T907" s="28" t="n">
        <v>46009</v>
      </c>
      <c r="U907" s="21" t="n">
        <v>2026</v>
      </c>
      <c r="V907" s="21" t="inlineStr"/>
    </row>
    <row r="908">
      <c r="A908" s="17" t="inlineStr">
        <is>
          <t>WL-01903</t>
        </is>
      </c>
      <c r="B908" s="17" t="n">
        <v>903</v>
      </c>
      <c r="C908" s="17" t="inlineStr">
        <is>
          <t>Brady</t>
        </is>
      </c>
      <c r="D908" s="17" t="inlineStr">
        <is>
          <t>Andrea</t>
        </is>
      </c>
      <c r="E908" s="17" t="inlineStr">
        <is>
          <t>JOINT</t>
        </is>
      </c>
      <c r="F908" s="17" t="inlineStr"/>
      <c r="G908" s="27" t="n">
        <v>45223</v>
      </c>
      <c r="H908" s="17" t="inlineStr">
        <is>
          <t>ACTIVE_WAITLIST</t>
        </is>
      </c>
      <c r="I908" s="17" t="inlineStr">
        <is>
          <t>CORMORANT ROCK</t>
        </is>
      </c>
      <c r="J908" s="17" t="inlineStr">
        <is>
          <t>SPORTFISH</t>
        </is>
      </c>
      <c r="K908" s="17" t="n">
        <v>58.3</v>
      </c>
      <c r="L908" s="17" t="n">
        <v>20.8</v>
      </c>
      <c r="M908" s="17" t="inlineStr">
        <is>
          <t>COVERED_ONLY</t>
        </is>
      </c>
      <c r="N908" s="17" t="n">
        <v>32</v>
      </c>
      <c r="O908" s="17" t="inlineStr">
        <is>
          <t>(206) 555-4523</t>
        </is>
      </c>
      <c r="P908" s="17" t="inlineStr">
        <is>
          <t>andreabrady@quillayute.org</t>
        </is>
      </c>
      <c r="Q908" s="17" t="inlineStr">
        <is>
          <t>Seattle</t>
        </is>
      </c>
      <c r="R908" s="17" t="inlineStr">
        <is>
          <t>WA</t>
        </is>
      </c>
      <c r="S908" s="17" t="inlineStr">
        <is>
          <t>98101</t>
        </is>
      </c>
      <c r="T908" s="27" t="n">
        <v>46018</v>
      </c>
      <c r="U908" s="17" t="n">
        <v>2026</v>
      </c>
      <c r="V908" s="17" t="inlineStr"/>
    </row>
    <row r="909">
      <c r="A909" s="21" t="inlineStr">
        <is>
          <t>WL-01904</t>
        </is>
      </c>
      <c r="B909" s="21" t="n">
        <v>904</v>
      </c>
      <c r="C909" s="21" t="inlineStr">
        <is>
          <t>Wong</t>
        </is>
      </c>
      <c r="D909" s="21" t="inlineStr">
        <is>
          <t>Alexander</t>
        </is>
      </c>
      <c r="E909" s="21" t="inlineStr">
        <is>
          <t>INDIVIDUAL</t>
        </is>
      </c>
      <c r="F909" s="21" t="inlineStr"/>
      <c r="G909" s="28" t="n">
        <v>45223</v>
      </c>
      <c r="H909" s="21" t="inlineStr">
        <is>
          <t>RETAINER</t>
        </is>
      </c>
      <c r="I909" s="21" t="inlineStr">
        <is>
          <t>SALISH SONG</t>
        </is>
      </c>
      <c r="J909" s="21" t="inlineStr">
        <is>
          <t>POWER_OUTBOARD</t>
        </is>
      </c>
      <c r="K909" s="21" t="n">
        <v>20.8</v>
      </c>
      <c r="L909" s="21" t="n">
        <v>7.1</v>
      </c>
      <c r="M909" s="21" t="inlineStr">
        <is>
          <t>ANY</t>
        </is>
      </c>
      <c r="N909" s="21" t="n">
        <v>50</v>
      </c>
      <c r="O909" s="21" t="inlineStr">
        <is>
          <t>(360) 555-9944</t>
        </is>
      </c>
      <c r="P909" s="21" t="inlineStr">
        <is>
          <t>alexanderwong@salishnet.net</t>
        </is>
      </c>
      <c r="Q909" s="21" t="inlineStr">
        <is>
          <t>Olympia</t>
        </is>
      </c>
      <c r="R909" s="21" t="inlineStr">
        <is>
          <t>WA</t>
        </is>
      </c>
      <c r="S909" s="21" t="inlineStr">
        <is>
          <t>98501</t>
        </is>
      </c>
      <c r="T909" s="28" t="n">
        <v>45998</v>
      </c>
      <c r="U909" s="21" t="n">
        <v>2026</v>
      </c>
      <c r="V909" s="21" t="inlineStr"/>
    </row>
    <row r="910">
      <c r="A910" s="17" t="inlineStr">
        <is>
          <t>WL-01905</t>
        </is>
      </c>
      <c r="B910" s="17" t="n">
        <v>905</v>
      </c>
      <c r="C910" s="17" t="inlineStr">
        <is>
          <t>Rogers</t>
        </is>
      </c>
      <c r="D910" s="17" t="inlineStr">
        <is>
          <t>William</t>
        </is>
      </c>
      <c r="E910" s="17" t="inlineStr">
        <is>
          <t>INDIVIDUAL</t>
        </is>
      </c>
      <c r="F910" s="17" t="inlineStr"/>
      <c r="G910" s="27" t="n">
        <v>45224</v>
      </c>
      <c r="H910" s="17" t="inlineStr">
        <is>
          <t>EXPIRED</t>
        </is>
      </c>
      <c r="I910" s="17" t="inlineStr">
        <is>
          <t>BRANT WAKE</t>
        </is>
      </c>
      <c r="J910" s="17" t="inlineStr">
        <is>
          <t>HOUSEBOAT</t>
        </is>
      </c>
      <c r="K910" s="17" t="n">
        <v>42.6</v>
      </c>
      <c r="L910" s="17" t="n">
        <v>14.8</v>
      </c>
      <c r="M910" s="17" t="inlineStr">
        <is>
          <t>OPEN_ONLY</t>
        </is>
      </c>
      <c r="N910" s="17" t="n">
        <v>50</v>
      </c>
      <c r="O910" s="17" t="inlineStr">
        <is>
          <t>(206) 555-0292</t>
        </is>
      </c>
      <c r="P910" s="17" t="inlineStr">
        <is>
          <t>william.rogers@pugetpost.com</t>
        </is>
      </c>
      <c r="Q910" s="17" t="inlineStr">
        <is>
          <t>Seattle</t>
        </is>
      </c>
      <c r="R910" s="17" t="inlineStr">
        <is>
          <t>WA</t>
        </is>
      </c>
      <c r="S910" s="17" t="inlineStr">
        <is>
          <t>98101</t>
        </is>
      </c>
      <c r="T910" s="17" t="inlineStr"/>
      <c r="U910" s="17" t="n">
        <v>2023</v>
      </c>
      <c r="V910" s="17" t="inlineStr"/>
    </row>
    <row r="911">
      <c r="A911" s="21" t="inlineStr">
        <is>
          <t>WL-01906</t>
        </is>
      </c>
      <c r="B911" s="21" t="n">
        <v>906</v>
      </c>
      <c r="C911" s="21" t="inlineStr">
        <is>
          <t>Flores</t>
        </is>
      </c>
      <c r="D911" s="21" t="inlineStr">
        <is>
          <t>Jessica</t>
        </is>
      </c>
      <c r="E911" s="21" t="inlineStr">
        <is>
          <t>LLC</t>
        </is>
      </c>
      <c r="F911" s="21" t="inlineStr">
        <is>
          <t>Flores Holdings LLC</t>
        </is>
      </c>
      <c r="G911" s="28" t="n">
        <v>45224</v>
      </c>
      <c r="H911" s="21" t="inlineStr">
        <is>
          <t>ACTIVE_WAITLIST</t>
        </is>
      </c>
      <c r="I911" s="21" t="inlineStr">
        <is>
          <t>PINTAIL ROCK</t>
        </is>
      </c>
      <c r="J911" s="21" t="inlineStr">
        <is>
          <t>ELECTRIC</t>
        </is>
      </c>
      <c r="K911" s="21" t="n">
        <v>37.2</v>
      </c>
      <c r="L911" s="21" t="n">
        <v>12.8</v>
      </c>
      <c r="M911" s="21" t="inlineStr">
        <is>
          <t>OPEN_ONLY</t>
        </is>
      </c>
      <c r="N911" s="21" t="n">
        <v>45</v>
      </c>
      <c r="O911" s="21" t="inlineStr">
        <is>
          <t>(541) 555-9373</t>
        </is>
      </c>
      <c r="P911" s="21" t="inlineStr">
        <is>
          <t>jessicaflores@harbormail.net</t>
        </is>
      </c>
      <c r="Q911" s="21" t="inlineStr">
        <is>
          <t>Coos Bay</t>
        </is>
      </c>
      <c r="R911" s="21" t="inlineStr">
        <is>
          <t>OR</t>
        </is>
      </c>
      <c r="S911" s="21" t="inlineStr">
        <is>
          <t>97420</t>
        </is>
      </c>
      <c r="T911" s="28" t="n">
        <v>46019</v>
      </c>
      <c r="U911" s="21" t="n">
        <v>2026</v>
      </c>
      <c r="V911" s="21" t="inlineStr"/>
    </row>
    <row r="912">
      <c r="A912" s="17" t="inlineStr">
        <is>
          <t>WL-01907</t>
        </is>
      </c>
      <c r="B912" s="17" t="n">
        <v>907</v>
      </c>
      <c r="C912" s="17" t="inlineStr">
        <is>
          <t>Rodriguez</t>
        </is>
      </c>
      <c r="D912" s="17" t="inlineStr">
        <is>
          <t>John</t>
        </is>
      </c>
      <c r="E912" s="17" t="inlineStr">
        <is>
          <t>INDIVIDUAL</t>
        </is>
      </c>
      <c r="F912" s="17" t="inlineStr"/>
      <c r="G912" s="27" t="n">
        <v>45225</v>
      </c>
      <c r="H912" s="17" t="inlineStr">
        <is>
          <t>ACTIVE_WAITLIST</t>
        </is>
      </c>
      <c r="I912" s="17" t="inlineStr">
        <is>
          <t>SPINDRIFT VEER</t>
        </is>
      </c>
      <c r="J912" s="17" t="inlineStr">
        <is>
          <t>SPORTFISH</t>
        </is>
      </c>
      <c r="K912" s="17" t="n">
        <v>54.1</v>
      </c>
      <c r="L912" s="17" t="n">
        <v>19.3</v>
      </c>
      <c r="M912" s="17" t="inlineStr">
        <is>
          <t>Eastwey</t>
        </is>
      </c>
      <c r="N912" s="17" t="n">
        <v>50</v>
      </c>
      <c r="O912" s="17" t="inlineStr">
        <is>
          <t>(206) 555-8699</t>
        </is>
      </c>
      <c r="P912" s="17" t="inlineStr">
        <is>
          <t>johnrodriguez@pugetpost.com</t>
        </is>
      </c>
      <c r="Q912" s="17" t="inlineStr">
        <is>
          <t>Seattle</t>
        </is>
      </c>
      <c r="R912" s="17" t="inlineStr">
        <is>
          <t>WA</t>
        </is>
      </c>
      <c r="S912" s="17" t="inlineStr">
        <is>
          <t>98101</t>
        </is>
      </c>
      <c r="T912" s="27" t="n">
        <v>46013</v>
      </c>
      <c r="U912" s="17" t="n">
        <v>2026</v>
      </c>
      <c r="V912" s="17" t="inlineStr"/>
    </row>
    <row r="913">
      <c r="A913" s="21" t="inlineStr">
        <is>
          <t>WL-01908</t>
        </is>
      </c>
      <c r="B913" s="21" t="n">
        <v>908</v>
      </c>
      <c r="C913" s="21" t="inlineStr">
        <is>
          <t>Jensen</t>
        </is>
      </c>
      <c r="D913" s="21" t="inlineStr">
        <is>
          <t>Jasmine</t>
        </is>
      </c>
      <c r="E913" s="21" t="inlineStr">
        <is>
          <t>TRUST</t>
        </is>
      </c>
      <c r="F913" s="21" t="inlineStr">
        <is>
          <t>Jensen Holdings LLC</t>
        </is>
      </c>
      <c r="G913" s="28" t="n">
        <v>45225</v>
      </c>
      <c r="H913" s="21" t="inlineStr">
        <is>
          <t>RETAINER</t>
        </is>
      </c>
      <c r="I913" s="21" t="inlineStr">
        <is>
          <t>BRANT VEER</t>
        </is>
      </c>
      <c r="J913" s="21" t="inlineStr">
        <is>
          <t>POWER_STERNDRIVE</t>
        </is>
      </c>
      <c r="K913" s="21" t="n">
        <v>33.8</v>
      </c>
      <c r="L913" s="21" t="n">
        <v>9.5</v>
      </c>
      <c r="M913" s="21" t="inlineStr">
        <is>
          <t>COVERED_ONLY</t>
        </is>
      </c>
      <c r="N913" s="21" t="n">
        <v>24</v>
      </c>
      <c r="O913" s="21" t="inlineStr">
        <is>
          <t>(541) 555-8212</t>
        </is>
      </c>
      <c r="P913" s="21" t="inlineStr">
        <is>
          <t>jasmine_jensen@harbormail.net</t>
        </is>
      </c>
      <c r="Q913" s="21" t="inlineStr">
        <is>
          <t>Coos Bay</t>
        </is>
      </c>
      <c r="R913" s="21" t="inlineStr">
        <is>
          <t>OR</t>
        </is>
      </c>
      <c r="S913" s="21" t="inlineStr">
        <is>
          <t>97420</t>
        </is>
      </c>
      <c r="T913" s="28" t="n">
        <v>46004</v>
      </c>
      <c r="U913" s="21" t="n">
        <v>2026</v>
      </c>
      <c r="V913" s="21" t="inlineStr"/>
    </row>
    <row r="914">
      <c r="A914" s="17" t="inlineStr">
        <is>
          <t>WL-01909</t>
        </is>
      </c>
      <c r="B914" s="17" t="n">
        <v>909</v>
      </c>
      <c r="C914" s="17" t="inlineStr">
        <is>
          <t>Black</t>
        </is>
      </c>
      <c r="D914" s="17" t="inlineStr">
        <is>
          <t>Natalie</t>
        </is>
      </c>
      <c r="E914" s="17" t="inlineStr">
        <is>
          <t>NONPROFIT</t>
        </is>
      </c>
      <c r="F914" s="17" t="inlineStr">
        <is>
          <t>Black Ventures LLC</t>
        </is>
      </c>
      <c r="G914" s="27" t="n">
        <v>45226</v>
      </c>
      <c r="H914" s="17" t="inlineStr">
        <is>
          <t>ACTIVE_WAITLIST</t>
        </is>
      </c>
      <c r="I914" s="17" t="inlineStr">
        <is>
          <t>SABLE WIND</t>
        </is>
      </c>
      <c r="J914" s="17" t="inlineStr">
        <is>
          <t>SAIL_MULTI</t>
        </is>
      </c>
      <c r="K914" s="17" t="n">
        <v>22.5</v>
      </c>
      <c r="L914" s="17" t="n">
        <v>7.7</v>
      </c>
      <c r="M914" s="17" t="inlineStr">
        <is>
          <t>ANY</t>
        </is>
      </c>
      <c r="N914" s="17" t="n">
        <v>45</v>
      </c>
      <c r="O914" s="17" t="inlineStr">
        <is>
          <t>(360) 555-6131</t>
        </is>
      </c>
      <c r="P914" s="17" t="inlineStr">
        <is>
          <t>natalie_black@harbormail.net</t>
        </is>
      </c>
      <c r="Q914" s="17" t="inlineStr">
        <is>
          <t>Chaldale</t>
        </is>
      </c>
      <c r="R914" s="17" t="inlineStr">
        <is>
          <t>WA</t>
        </is>
      </c>
      <c r="S914" s="17" t="inlineStr">
        <is>
          <t>98554</t>
        </is>
      </c>
      <c r="T914" s="27" t="n">
        <v>45999</v>
      </c>
      <c r="U914" s="17" t="n">
        <v>2026</v>
      </c>
      <c r="V914" s="17" t="inlineStr"/>
    </row>
    <row r="915">
      <c r="A915" s="21" t="inlineStr">
        <is>
          <t>WL-01910</t>
        </is>
      </c>
      <c r="B915" s="21" t="n">
        <v>910</v>
      </c>
      <c r="C915" s="21" t="inlineStr">
        <is>
          <t>Gates</t>
        </is>
      </c>
      <c r="D915" s="21" t="inlineStr">
        <is>
          <t>Charles</t>
        </is>
      </c>
      <c r="E915" s="21" t="inlineStr">
        <is>
          <t>INDIVIDUAL</t>
        </is>
      </c>
      <c r="F915" s="21" t="inlineStr"/>
      <c r="G915" s="28" t="n">
        <v>45226</v>
      </c>
      <c r="H915" s="21" t="inlineStr">
        <is>
          <t>ACTIVE_WAITLIST</t>
        </is>
      </c>
      <c r="I915" s="21" t="inlineStr">
        <is>
          <t>PINTAIL WIND</t>
        </is>
      </c>
      <c r="J915" s="21" t="inlineStr">
        <is>
          <t>CRUISER</t>
        </is>
      </c>
      <c r="K915" s="21" t="n">
        <v>49.2</v>
      </c>
      <c r="L915" s="21" t="n">
        <v>14.4</v>
      </c>
      <c r="M915" s="21" t="inlineStr">
        <is>
          <t>OPEN_ONLY</t>
        </is>
      </c>
      <c r="N915" s="21" t="n">
        <v>40</v>
      </c>
      <c r="O915" s="21" t="inlineStr">
        <is>
          <t>(425) 555-6287</t>
        </is>
      </c>
      <c r="P915" s="21" t="inlineStr">
        <is>
          <t>charles.gates@pugetpost.com</t>
        </is>
      </c>
      <c r="Q915" s="21" t="inlineStr">
        <is>
          <t>Everett</t>
        </is>
      </c>
      <c r="R915" s="21" t="inlineStr">
        <is>
          <t>WA</t>
        </is>
      </c>
      <c r="S915" s="21" t="inlineStr">
        <is>
          <t>98201</t>
        </is>
      </c>
      <c r="T915" s="28" t="n">
        <v>46016</v>
      </c>
      <c r="U915" s="21" t="n">
        <v>2026</v>
      </c>
      <c r="V915" s="21" t="inlineStr"/>
    </row>
    <row r="916">
      <c r="A916" s="17" t="inlineStr">
        <is>
          <t>WL-01911</t>
        </is>
      </c>
      <c r="B916" s="17" t="n">
        <v>911</v>
      </c>
      <c r="C916" s="17" t="inlineStr">
        <is>
          <t>Murphy</t>
        </is>
      </c>
      <c r="D916" s="17" t="inlineStr">
        <is>
          <t>Laurie</t>
        </is>
      </c>
      <c r="E916" s="17" t="inlineStr">
        <is>
          <t>COMMERCIAL</t>
        </is>
      </c>
      <c r="F916" s="17" t="inlineStr">
        <is>
          <t>Murphy Holdings LLC</t>
        </is>
      </c>
      <c r="G916" s="27" t="n">
        <v>45227</v>
      </c>
      <c r="H916" s="17" t="inlineStr">
        <is>
          <t>ACTIVE_WAITLIST</t>
        </is>
      </c>
      <c r="I916" s="17" t="inlineStr">
        <is>
          <t>DRIFT VEER</t>
        </is>
      </c>
      <c r="J916" s="17" t="inlineStr">
        <is>
          <t>SPORTFISH</t>
        </is>
      </c>
      <c r="K916" s="17" t="n">
        <v>42.2</v>
      </c>
      <c r="L916" s="17" t="n">
        <v>14.9</v>
      </c>
      <c r="M916" s="17" t="inlineStr">
        <is>
          <t>COVERED_ONLY</t>
        </is>
      </c>
      <c r="N916" s="17" t="n">
        <v>24</v>
      </c>
      <c r="O916" s="17" t="inlineStr">
        <is>
          <t>(503) 555-4316</t>
        </is>
      </c>
      <c r="P916" s="17" t="inlineStr">
        <is>
          <t>laurie.murphy@harbormail.net</t>
        </is>
      </c>
      <c r="Q916" s="17" t="inlineStr">
        <is>
          <t>Portland</t>
        </is>
      </c>
      <c r="R916" s="17" t="inlineStr">
        <is>
          <t>OR</t>
        </is>
      </c>
      <c r="S916" s="17" t="inlineStr">
        <is>
          <t>97201</t>
        </is>
      </c>
      <c r="T916" s="27" t="n">
        <v>45993</v>
      </c>
      <c r="U916" s="17" t="n">
        <v>2026</v>
      </c>
      <c r="V916" s="17" t="inlineStr"/>
    </row>
    <row r="917">
      <c r="A917" s="21" t="inlineStr">
        <is>
          <t>WL-01912</t>
        </is>
      </c>
      <c r="B917" s="21" t="n">
        <v>912</v>
      </c>
      <c r="C917" s="21" t="inlineStr">
        <is>
          <t>Gibbs</t>
        </is>
      </c>
      <c r="D917" s="21" t="inlineStr">
        <is>
          <t>James</t>
        </is>
      </c>
      <c r="E917" s="21" t="inlineStr">
        <is>
          <t>JOINT</t>
        </is>
      </c>
      <c r="F917" s="21" t="inlineStr"/>
      <c r="G917" s="28" t="n">
        <v>45227</v>
      </c>
      <c r="H917" s="21" t="inlineStr">
        <is>
          <t>RETAINER</t>
        </is>
      </c>
      <c r="I917" s="21" t="inlineStr">
        <is>
          <t>HALIBUT LIGHT</t>
        </is>
      </c>
      <c r="J917" s="21" t="inlineStr">
        <is>
          <t>COMMERCIAL_FISH</t>
        </is>
      </c>
      <c r="K917" s="21" t="n">
        <v>48.9</v>
      </c>
      <c r="L917" s="21" t="n">
        <v>16</v>
      </c>
      <c r="M917" s="21" t="inlineStr">
        <is>
          <t>ANY</t>
        </is>
      </c>
      <c r="N917" s="21" t="n">
        <v>45</v>
      </c>
      <c r="O917" s="21" t="inlineStr">
        <is>
          <t>(541) 555-6936</t>
        </is>
      </c>
      <c r="P917" s="21" t="inlineStr">
        <is>
          <t>james.gibbs@pugetpost.com</t>
        </is>
      </c>
      <c r="Q917" s="21" t="inlineStr">
        <is>
          <t>Newport</t>
        </is>
      </c>
      <c r="R917" s="21" t="inlineStr">
        <is>
          <t>OR</t>
        </is>
      </c>
      <c r="S917" s="21" t="inlineStr">
        <is>
          <t>97365</t>
        </is>
      </c>
      <c r="T917" s="28" t="n">
        <v>46019</v>
      </c>
      <c r="U917" s="21" t="n">
        <v>2026</v>
      </c>
      <c r="V917" s="21" t="inlineStr"/>
    </row>
    <row r="918">
      <c r="A918" s="17" t="inlineStr">
        <is>
          <t>WL-01913</t>
        </is>
      </c>
      <c r="B918" s="17" t="n">
        <v>913</v>
      </c>
      <c r="C918" s="17" t="inlineStr">
        <is>
          <t>Thompson</t>
        </is>
      </c>
      <c r="D918" s="17" t="inlineStr">
        <is>
          <t>Nicole</t>
        </is>
      </c>
      <c r="E918" s="17" t="inlineStr">
        <is>
          <t>INDIVIDUAL</t>
        </is>
      </c>
      <c r="F918" s="17" t="inlineStr"/>
      <c r="G918" s="27" t="n">
        <v>45228</v>
      </c>
      <c r="H918" s="17" t="inlineStr">
        <is>
          <t>EXPIRED</t>
        </is>
      </c>
      <c r="I918" s="17" t="inlineStr">
        <is>
          <t>PINTAIL WEATHER</t>
        </is>
      </c>
      <c r="J918" s="17" t="inlineStr">
        <is>
          <t>HOUSEBOAT</t>
        </is>
      </c>
      <c r="K918" s="17" t="n">
        <v>54.9</v>
      </c>
      <c r="L918" s="17" t="n">
        <v>19.7</v>
      </c>
      <c r="M918" s="17" t="inlineStr">
        <is>
          <t>Ledgport</t>
        </is>
      </c>
      <c r="N918" s="17" t="n">
        <v>50</v>
      </c>
      <c r="O918" s="17" t="inlineStr">
        <is>
          <t>(360) 555-0826</t>
        </is>
      </c>
      <c r="P918" s="17" t="inlineStr">
        <is>
          <t>nicolethompson@salishnet.net</t>
        </is>
      </c>
      <c r="Q918" s="17" t="inlineStr">
        <is>
          <t>Port Angeles</t>
        </is>
      </c>
      <c r="R918" s="17" t="inlineStr">
        <is>
          <t>WA</t>
        </is>
      </c>
      <c r="S918" s="17" t="inlineStr">
        <is>
          <t>98362</t>
        </is>
      </c>
      <c r="T918" s="17" t="inlineStr"/>
      <c r="U918" s="17" t="n">
        <v>2022</v>
      </c>
      <c r="V918" s="17" t="inlineStr"/>
    </row>
    <row r="919">
      <c r="A919" s="21" t="inlineStr">
        <is>
          <t>WL-01914</t>
        </is>
      </c>
      <c r="B919" s="21" t="n">
        <v>914</v>
      </c>
      <c r="C919" s="21" t="inlineStr">
        <is>
          <t>Flores</t>
        </is>
      </c>
      <c r="D919" s="21" t="inlineStr">
        <is>
          <t>Danny</t>
        </is>
      </c>
      <c r="E919" s="21" t="inlineStr">
        <is>
          <t>NONPROFIT</t>
        </is>
      </c>
      <c r="F919" s="21" t="inlineStr">
        <is>
          <t>Flores Charters Inc</t>
        </is>
      </c>
      <c r="G919" s="28" t="n">
        <v>45228</v>
      </c>
      <c r="H919" s="21" t="inlineStr">
        <is>
          <t>ACTIVE_WAITLIST</t>
        </is>
      </c>
      <c r="I919" s="21" t="inlineStr">
        <is>
          <t>SCOTER QUEEN</t>
        </is>
      </c>
      <c r="J919" s="21" t="inlineStr">
        <is>
          <t>POWER_INBOARD</t>
        </is>
      </c>
      <c r="K919" s="21" t="n">
        <v>61.5</v>
      </c>
      <c r="L919" s="21" t="n">
        <v>17.8</v>
      </c>
      <c r="M919" s="21" t="inlineStr">
        <is>
          <t>COVERED_ONLY</t>
        </is>
      </c>
      <c r="N919" s="21" t="n">
        <v>36</v>
      </c>
      <c r="O919" s="21" t="inlineStr">
        <is>
          <t>(360) 555-8607</t>
        </is>
      </c>
      <c r="P919" s="21" t="inlineStr">
        <is>
          <t>danny_flores@outlook.example.com</t>
        </is>
      </c>
      <c r="Q919" s="21" t="inlineStr">
        <is>
          <t>Longview</t>
        </is>
      </c>
      <c r="R919" s="21" t="inlineStr">
        <is>
          <t>WA</t>
        </is>
      </c>
      <c r="S919" s="21" t="inlineStr">
        <is>
          <t>98632</t>
        </is>
      </c>
      <c r="T919" s="28" t="n">
        <v>46014</v>
      </c>
      <c r="U919" s="21" t="n">
        <v>2026</v>
      </c>
      <c r="V919" s="21" t="inlineStr"/>
    </row>
    <row r="920">
      <c r="A920" s="17" t="inlineStr">
        <is>
          <t>WL-01915</t>
        </is>
      </c>
      <c r="B920" s="17" t="n">
        <v>915</v>
      </c>
      <c r="C920" s="17" t="inlineStr">
        <is>
          <t>Fox</t>
        </is>
      </c>
      <c r="D920" s="17" t="inlineStr">
        <is>
          <t>Sara</t>
        </is>
      </c>
      <c r="E920" s="17" t="inlineStr">
        <is>
          <t>CORPORATION</t>
        </is>
      </c>
      <c r="F920" s="17" t="inlineStr">
        <is>
          <t>Fox Holdings LLC</t>
        </is>
      </c>
      <c r="G920" s="27" t="n">
        <v>45228</v>
      </c>
      <c r="H920" s="17" t="inlineStr">
        <is>
          <t>ACTIVE_WAITLIST</t>
        </is>
      </c>
      <c r="I920" s="17" t="inlineStr">
        <is>
          <t>DRIFT SONG</t>
        </is>
      </c>
      <c r="J920" s="17" t="inlineStr">
        <is>
          <t>CRUISER</t>
        </is>
      </c>
      <c r="K920" s="17" t="n">
        <v>31.6</v>
      </c>
      <c r="L920" s="17" t="n">
        <v>10.8</v>
      </c>
      <c r="M920" s="17" t="inlineStr">
        <is>
          <t>OPEN_ONLY</t>
        </is>
      </c>
      <c r="N920" s="17" t="n">
        <v>45</v>
      </c>
      <c r="O920" s="17" t="inlineStr">
        <is>
          <t>(360) 555-7919</t>
        </is>
      </c>
      <c r="P920" s="17" t="inlineStr">
        <is>
          <t>sara_fox@quillayute.org</t>
        </is>
      </c>
      <c r="Q920" s="17" t="inlineStr">
        <is>
          <t>Bellingham</t>
        </is>
      </c>
      <c r="R920" s="17" t="inlineStr">
        <is>
          <t>WA</t>
        </is>
      </c>
      <c r="S920" s="17" t="inlineStr">
        <is>
          <t>98225</t>
        </is>
      </c>
      <c r="T920" s="27" t="n">
        <v>45997</v>
      </c>
      <c r="U920" s="17" t="n">
        <v>2026</v>
      </c>
      <c r="V920" s="17" t="inlineStr"/>
    </row>
    <row r="921">
      <c r="A921" s="21" t="inlineStr">
        <is>
          <t>WL-01916</t>
        </is>
      </c>
      <c r="B921" s="21" t="n">
        <v>916</v>
      </c>
      <c r="C921" s="21" t="inlineStr">
        <is>
          <t>Gutierrez</t>
        </is>
      </c>
      <c r="D921" s="21" t="inlineStr">
        <is>
          <t>Denise</t>
        </is>
      </c>
      <c r="E921" s="21" t="inlineStr">
        <is>
          <t>INDIVIDUAL</t>
        </is>
      </c>
      <c r="F921" s="21" t="inlineStr"/>
      <c r="G921" s="28" t="n">
        <v>45228</v>
      </c>
      <c r="H921" s="21" t="inlineStr">
        <is>
          <t>ACTIVE_WAITLIST</t>
        </is>
      </c>
      <c r="I921" s="21" t="inlineStr">
        <is>
          <t>PETREL CREST</t>
        </is>
      </c>
      <c r="J921" s="21" t="inlineStr">
        <is>
          <t>ELECTRIC</t>
        </is>
      </c>
      <c r="K921" s="21" t="n">
        <v>36.2</v>
      </c>
      <c r="L921" s="21" t="n">
        <v>12.8</v>
      </c>
      <c r="M921" s="21" t="inlineStr">
        <is>
          <t>ANY</t>
        </is>
      </c>
      <c r="N921" s="21" t="n">
        <v>36</v>
      </c>
      <c r="O921" s="21" t="inlineStr">
        <is>
          <t>(425) 555-8910</t>
        </is>
      </c>
      <c r="P921" s="21" t="inlineStr">
        <is>
          <t>denise_gutierrez@salishnet.net</t>
        </is>
      </c>
      <c r="Q921" s="21" t="inlineStr">
        <is>
          <t>Everett</t>
        </is>
      </c>
      <c r="R921" s="21" t="inlineStr">
        <is>
          <t>WA</t>
        </is>
      </c>
      <c r="S921" s="21" t="inlineStr">
        <is>
          <t>98201</t>
        </is>
      </c>
      <c r="T921" s="28" t="n">
        <v>46019</v>
      </c>
      <c r="U921" s="21" t="n">
        <v>2026</v>
      </c>
      <c r="V921" s="21" t="inlineStr"/>
    </row>
    <row r="922">
      <c r="A922" s="17" t="inlineStr">
        <is>
          <t>WL-01917</t>
        </is>
      </c>
      <c r="B922" s="17" t="n">
        <v>917</v>
      </c>
      <c r="C922" s="17" t="inlineStr">
        <is>
          <t>May</t>
        </is>
      </c>
      <c r="D922" s="17" t="inlineStr">
        <is>
          <t>Matthew</t>
        </is>
      </c>
      <c r="E922" s="17" t="inlineStr">
        <is>
          <t>CORPORATION</t>
        </is>
      </c>
      <c r="F922" s="17" t="inlineStr">
        <is>
          <t>May Marine LLC</t>
        </is>
      </c>
      <c r="G922" s="27" t="n">
        <v>45228</v>
      </c>
      <c r="H922" s="17" t="inlineStr">
        <is>
          <t>ACTIVE_WAITLIST</t>
        </is>
      </c>
      <c r="I922" s="17" t="inlineStr">
        <is>
          <t>SCOTER BAY</t>
        </is>
      </c>
      <c r="J922" s="17" t="inlineStr">
        <is>
          <t>HOUSEBOAT</t>
        </is>
      </c>
      <c r="K922" s="17" t="n">
        <v>48.1</v>
      </c>
      <c r="L922" s="17" t="n">
        <v>15.1</v>
      </c>
      <c r="M922" s="17" t="inlineStr">
        <is>
          <t>Ledgport</t>
        </is>
      </c>
      <c r="N922" s="17" t="n">
        <v>50</v>
      </c>
      <c r="O922" s="17" t="inlineStr">
        <is>
          <t>(360) 555-4248</t>
        </is>
      </c>
      <c r="P922" s="17" t="inlineStr">
        <is>
          <t>matthewmay@quillayute.org</t>
        </is>
      </c>
      <c r="Q922" s="17" t="inlineStr">
        <is>
          <t>Port Angeles</t>
        </is>
      </c>
      <c r="R922" s="17" t="inlineStr">
        <is>
          <t>WA</t>
        </is>
      </c>
      <c r="S922" s="17" t="inlineStr">
        <is>
          <t>98362</t>
        </is>
      </c>
      <c r="T922" s="27" t="n">
        <v>46008</v>
      </c>
      <c r="U922" s="17" t="n">
        <v>2026</v>
      </c>
      <c r="V922" s="17" t="inlineStr"/>
    </row>
    <row r="923">
      <c r="A923" s="21" t="inlineStr">
        <is>
          <t>WL-01918</t>
        </is>
      </c>
      <c r="B923" s="21" t="n">
        <v>918</v>
      </c>
      <c r="C923" s="21" t="inlineStr">
        <is>
          <t>Barrett</t>
        </is>
      </c>
      <c r="D923" s="21" t="inlineStr">
        <is>
          <t>Brittany</t>
        </is>
      </c>
      <c r="E923" s="21" t="inlineStr">
        <is>
          <t>TRUST</t>
        </is>
      </c>
      <c r="F923" s="21" t="inlineStr">
        <is>
          <t>Barrett Charters Inc</t>
        </is>
      </c>
      <c r="G923" s="28" t="n">
        <v>45229</v>
      </c>
      <c r="H923" s="21" t="inlineStr">
        <is>
          <t>ACTIVE_WAITLIST</t>
        </is>
      </c>
      <c r="I923" s="21" t="inlineStr">
        <is>
          <t>PINTAIL RUNNER</t>
        </is>
      </c>
      <c r="J923" s="21" t="inlineStr">
        <is>
          <t>TRAWLER</t>
        </is>
      </c>
      <c r="K923" s="21" t="n">
        <v>42.8</v>
      </c>
      <c r="L923" s="21" t="n">
        <v>14.8</v>
      </c>
      <c r="M923" s="21" t="inlineStr">
        <is>
          <t>ANY</t>
        </is>
      </c>
      <c r="N923" s="21" t="n">
        <v>45</v>
      </c>
      <c r="O923" s="21" t="inlineStr">
        <is>
          <t>(360) 555-7215</t>
        </is>
      </c>
      <c r="P923" s="21" t="inlineStr">
        <is>
          <t>brittany.barrett@gmail.example.com</t>
        </is>
      </c>
      <c r="Q923" s="21" t="inlineStr">
        <is>
          <t>Bremerton</t>
        </is>
      </c>
      <c r="R923" s="21" t="inlineStr">
        <is>
          <t>WA</t>
        </is>
      </c>
      <c r="S923" s="21" t="inlineStr">
        <is>
          <t>98337</t>
        </is>
      </c>
      <c r="T923" s="28" t="n">
        <v>46014</v>
      </c>
      <c r="U923" s="21" t="n">
        <v>2026</v>
      </c>
      <c r="V923" s="21" t="inlineStr"/>
    </row>
    <row r="924">
      <c r="A924" s="17" t="inlineStr">
        <is>
          <t>WL-01919</t>
        </is>
      </c>
      <c r="B924" s="17" t="n">
        <v>919</v>
      </c>
      <c r="C924" s="17" t="inlineStr">
        <is>
          <t>Perkins</t>
        </is>
      </c>
      <c r="D924" s="17" t="inlineStr">
        <is>
          <t>Glenda</t>
        </is>
      </c>
      <c r="E924" s="17" t="inlineStr">
        <is>
          <t>JOINT</t>
        </is>
      </c>
      <c r="F924" s="17" t="inlineStr"/>
      <c r="G924" s="27" t="n">
        <v>45229</v>
      </c>
      <c r="H924" s="17" t="inlineStr">
        <is>
          <t>ACTIVE_WAITLIST</t>
        </is>
      </c>
      <c r="I924" s="17" t="inlineStr">
        <is>
          <t>OTTER PASSAGE</t>
        </is>
      </c>
      <c r="J924" s="17" t="inlineStr">
        <is>
          <t>POWER_INBOARD</t>
        </is>
      </c>
      <c r="K924" s="17" t="n">
        <v>52.9</v>
      </c>
      <c r="L924" s="17" t="n">
        <v>15.3</v>
      </c>
      <c r="M924" s="17" t="inlineStr">
        <is>
          <t>Gullwing</t>
        </is>
      </c>
      <c r="N924" s="17" t="n">
        <v>28</v>
      </c>
      <c r="O924" s="17" t="inlineStr">
        <is>
          <t>(253) 555-3916</t>
        </is>
      </c>
      <c r="P924" s="17" t="inlineStr">
        <is>
          <t>glenda_perkins@outlook.example.com</t>
        </is>
      </c>
      <c r="Q924" s="17" t="inlineStr">
        <is>
          <t>Tacoma</t>
        </is>
      </c>
      <c r="R924" s="17" t="inlineStr">
        <is>
          <t>WA</t>
        </is>
      </c>
      <c r="S924" s="17" t="inlineStr">
        <is>
          <t>98402</t>
        </is>
      </c>
      <c r="T924" s="27" t="n">
        <v>46009</v>
      </c>
      <c r="U924" s="17" t="n">
        <v>2026</v>
      </c>
      <c r="V924" s="17" t="inlineStr"/>
    </row>
    <row r="925">
      <c r="A925" s="21" t="inlineStr">
        <is>
          <t>WL-01920</t>
        </is>
      </c>
      <c r="B925" s="21" t="n">
        <v>920</v>
      </c>
      <c r="C925" s="21" t="inlineStr">
        <is>
          <t>Wise</t>
        </is>
      </c>
      <c r="D925" s="21" t="inlineStr">
        <is>
          <t>Harold</t>
        </is>
      </c>
      <c r="E925" s="21" t="inlineStr">
        <is>
          <t>TRUST</t>
        </is>
      </c>
      <c r="F925" s="21" t="inlineStr">
        <is>
          <t>Wise Holdings LLC</t>
        </is>
      </c>
      <c r="G925" s="28" t="n">
        <v>45229</v>
      </c>
      <c r="H925" s="21" t="inlineStr">
        <is>
          <t>ACTIVE_WAITLIST</t>
        </is>
      </c>
      <c r="I925" s="21" t="inlineStr">
        <is>
          <t>PINTAIL LIGHT</t>
        </is>
      </c>
      <c r="J925" s="21" t="inlineStr">
        <is>
          <t>HOUSEBOAT</t>
        </is>
      </c>
      <c r="K925" s="21" t="n">
        <v>37.8</v>
      </c>
      <c r="L925" s="21" t="n">
        <v>10.8</v>
      </c>
      <c r="M925" s="21" t="inlineStr">
        <is>
          <t>ANY</t>
        </is>
      </c>
      <c r="N925" s="21" t="n">
        <v>45</v>
      </c>
      <c r="O925" s="21" t="inlineStr">
        <is>
          <t>(360) 555-8745</t>
        </is>
      </c>
      <c r="P925" s="21" t="inlineStr">
        <is>
          <t>haroldwise@quillayute.org</t>
        </is>
      </c>
      <c r="Q925" s="21" t="inlineStr">
        <is>
          <t>Olympia</t>
        </is>
      </c>
      <c r="R925" s="21" t="inlineStr">
        <is>
          <t>WA</t>
        </is>
      </c>
      <c r="S925" s="21" t="inlineStr">
        <is>
          <t>98501</t>
        </is>
      </c>
      <c r="T925" s="28" t="n">
        <v>46019</v>
      </c>
      <c r="U925" s="21" t="n">
        <v>2026</v>
      </c>
      <c r="V925" s="21" t="inlineStr"/>
    </row>
    <row r="926">
      <c r="A926" s="17" t="inlineStr">
        <is>
          <t>WL-01921</t>
        </is>
      </c>
      <c r="B926" s="17" t="n">
        <v>921</v>
      </c>
      <c r="C926" s="17" t="inlineStr">
        <is>
          <t>Burnett</t>
        </is>
      </c>
      <c r="D926" s="17" t="inlineStr">
        <is>
          <t>Darren</t>
        </is>
      </c>
      <c r="E926" s="17" t="inlineStr">
        <is>
          <t>INDIVIDUAL</t>
        </is>
      </c>
      <c r="F926" s="17" t="inlineStr"/>
      <c r="G926" s="27" t="n">
        <v>45229</v>
      </c>
      <c r="H926" s="17" t="inlineStr">
        <is>
          <t>ACTIVE_WAITLIST</t>
        </is>
      </c>
      <c r="I926" s="17" t="inlineStr">
        <is>
          <t>FOUL VEER</t>
        </is>
      </c>
      <c r="J926" s="17" t="inlineStr">
        <is>
          <t>POWER_STERNDRIVE</t>
        </is>
      </c>
      <c r="K926" s="17" t="n">
        <v>46.6</v>
      </c>
      <c r="L926" s="17" t="n">
        <v>15</v>
      </c>
      <c r="M926" s="17" t="inlineStr">
        <is>
          <t>OPEN_ONLY</t>
        </is>
      </c>
      <c r="N926" s="17" t="n">
        <v>28</v>
      </c>
      <c r="O926" s="17" t="inlineStr">
        <is>
          <t>(360) 555-2559</t>
        </is>
      </c>
      <c r="P926" s="17" t="inlineStr">
        <is>
          <t>darren_burnett@gmail.example.com</t>
        </is>
      </c>
      <c r="Q926" s="17" t="inlineStr">
        <is>
          <t>Aberdeen</t>
        </is>
      </c>
      <c r="R926" s="17" t="inlineStr">
        <is>
          <t>WA</t>
        </is>
      </c>
      <c r="S926" s="17" t="inlineStr">
        <is>
          <t>98520</t>
        </is>
      </c>
      <c r="T926" s="27" t="n">
        <v>46007</v>
      </c>
      <c r="U926" s="17" t="n">
        <v>2026</v>
      </c>
      <c r="V926" s="17" t="inlineStr"/>
    </row>
    <row r="927">
      <c r="A927" s="21" t="inlineStr">
        <is>
          <t>WL-01922</t>
        </is>
      </c>
      <c r="B927" s="21" t="n">
        <v>922</v>
      </c>
      <c r="C927" s="21" t="inlineStr">
        <is>
          <t>Holland</t>
        </is>
      </c>
      <c r="D927" s="21" t="inlineStr">
        <is>
          <t>Jodi</t>
        </is>
      </c>
      <c r="E927" s="21" t="inlineStr">
        <is>
          <t>NONPROFIT</t>
        </is>
      </c>
      <c r="F927" s="21" t="inlineStr">
        <is>
          <t>Holland Charters Inc</t>
        </is>
      </c>
      <c r="G927" s="28" t="n">
        <v>45230</v>
      </c>
      <c r="H927" s="21" t="inlineStr">
        <is>
          <t>ACTIVE_WAITLIST</t>
        </is>
      </c>
      <c r="I927" s="21" t="inlineStr">
        <is>
          <t>SALISH WEATHER</t>
        </is>
      </c>
      <c r="J927" s="21" t="inlineStr">
        <is>
          <t>POWER_INBOARD</t>
        </is>
      </c>
      <c r="K927" s="21" t="n">
        <v>48.9</v>
      </c>
      <c r="L927" s="21" t="n">
        <v>16</v>
      </c>
      <c r="M927" s="21" t="inlineStr">
        <is>
          <t>ANY</t>
        </is>
      </c>
      <c r="N927" s="21" t="n">
        <v>40</v>
      </c>
      <c r="O927" s="21" t="inlineStr">
        <is>
          <t>(503) 555-2764</t>
        </is>
      </c>
      <c r="P927" s="21" t="inlineStr">
        <is>
          <t>jodi_holland@salishnet.net</t>
        </is>
      </c>
      <c r="Q927" s="21" t="inlineStr">
        <is>
          <t>Astoria</t>
        </is>
      </c>
      <c r="R927" s="21" t="inlineStr">
        <is>
          <t>OR</t>
        </is>
      </c>
      <c r="S927" s="21" t="inlineStr">
        <is>
          <t>97103</t>
        </is>
      </c>
      <c r="T927" s="28" t="n">
        <v>46002</v>
      </c>
      <c r="U927" s="21" t="n">
        <v>2026</v>
      </c>
      <c r="V927" s="21" t="inlineStr"/>
    </row>
    <row r="928">
      <c r="A928" s="17" t="inlineStr">
        <is>
          <t>WL-01923</t>
        </is>
      </c>
      <c r="B928" s="17" t="n">
        <v>923</v>
      </c>
      <c r="C928" s="17" t="inlineStr">
        <is>
          <t>Williams</t>
        </is>
      </c>
      <c r="D928" s="17" t="inlineStr">
        <is>
          <t>April</t>
        </is>
      </c>
      <c r="E928" s="17" t="inlineStr">
        <is>
          <t>JOINT</t>
        </is>
      </c>
      <c r="F928" s="17" t="inlineStr"/>
      <c r="G928" s="27" t="n">
        <v>45230</v>
      </c>
      <c r="H928" s="17" t="inlineStr">
        <is>
          <t>ACTIVE_WAITLIST</t>
        </is>
      </c>
      <c r="I928" s="17" t="inlineStr">
        <is>
          <t>GRAY ROSE</t>
        </is>
      </c>
      <c r="J928" s="17" t="inlineStr">
        <is>
          <t>SPORTFISH</t>
        </is>
      </c>
      <c r="K928" s="17" t="n">
        <v>31.4</v>
      </c>
      <c r="L928" s="17" t="n">
        <v>11</v>
      </c>
      <c r="M928" s="17" t="inlineStr">
        <is>
          <t>ANY</t>
        </is>
      </c>
      <c r="N928" s="17" t="n">
        <v>45</v>
      </c>
      <c r="O928" s="17" t="inlineStr">
        <is>
          <t>(425) 555-8525</t>
        </is>
      </c>
      <c r="P928" s="17" t="inlineStr">
        <is>
          <t>aprilwilliams@outlook.example.com</t>
        </is>
      </c>
      <c r="Q928" s="17" t="inlineStr">
        <is>
          <t>Everett</t>
        </is>
      </c>
      <c r="R928" s="17" t="inlineStr">
        <is>
          <t>WA</t>
        </is>
      </c>
      <c r="S928" s="17" t="inlineStr">
        <is>
          <t>98201</t>
        </is>
      </c>
      <c r="T928" s="27" t="n">
        <v>46005</v>
      </c>
      <c r="U928" s="17" t="n">
        <v>2026</v>
      </c>
      <c r="V928" s="17" t="inlineStr"/>
    </row>
    <row r="929">
      <c r="A929" s="21" t="inlineStr">
        <is>
          <t>WL-01924</t>
        </is>
      </c>
      <c r="B929" s="21" t="n">
        <v>924</v>
      </c>
      <c r="C929" s="21" t="inlineStr">
        <is>
          <t>Alexander</t>
        </is>
      </c>
      <c r="D929" s="21" t="inlineStr">
        <is>
          <t>Angela</t>
        </is>
      </c>
      <c r="E929" s="21" t="inlineStr">
        <is>
          <t>INDIVIDUAL</t>
        </is>
      </c>
      <c r="F929" s="21" t="inlineStr"/>
      <c r="G929" s="28" t="n">
        <v>45230</v>
      </c>
      <c r="H929" s="21" t="inlineStr">
        <is>
          <t>ACTIVE_WAITLIST</t>
        </is>
      </c>
      <c r="I929" s="21" t="inlineStr">
        <is>
          <t>ANCHOR SONG</t>
        </is>
      </c>
      <c r="J929" s="21" t="inlineStr">
        <is>
          <t>CRUISER</t>
        </is>
      </c>
      <c r="K929" s="21" t="n">
        <v>21.2</v>
      </c>
      <c r="L929" s="21" t="n">
        <v>6.1</v>
      </c>
      <c r="M929" s="21" t="inlineStr">
        <is>
          <t>Vessbank</t>
        </is>
      </c>
      <c r="N929" s="21" t="n">
        <v>28</v>
      </c>
      <c r="O929" s="21" t="inlineStr">
        <is>
          <t>(425) 555-7533</t>
        </is>
      </c>
      <c r="P929" s="21" t="inlineStr">
        <is>
          <t>angela.alexander@salishnet.net</t>
        </is>
      </c>
      <c r="Q929" s="21" t="inlineStr">
        <is>
          <t>Everett</t>
        </is>
      </c>
      <c r="R929" s="21" t="inlineStr">
        <is>
          <t>WA</t>
        </is>
      </c>
      <c r="S929" s="21" t="inlineStr">
        <is>
          <t>98201</t>
        </is>
      </c>
      <c r="T929" s="28" t="n">
        <v>46016</v>
      </c>
      <c r="U929" s="21" t="n">
        <v>2026</v>
      </c>
      <c r="V929" s="21" t="inlineStr"/>
    </row>
    <row r="930">
      <c r="A930" s="17" t="inlineStr">
        <is>
          <t>WL-01925</t>
        </is>
      </c>
      <c r="B930" s="17" t="n">
        <v>925</v>
      </c>
      <c r="C930" s="17" t="inlineStr">
        <is>
          <t>Brown</t>
        </is>
      </c>
      <c r="D930" s="17" t="inlineStr">
        <is>
          <t>Nicholas</t>
        </is>
      </c>
      <c r="E930" s="17" t="inlineStr">
        <is>
          <t>INDIVIDUAL</t>
        </is>
      </c>
      <c r="F930" s="17" t="inlineStr"/>
      <c r="G930" s="27" t="n">
        <v>45230</v>
      </c>
      <c r="H930" s="17" t="inlineStr">
        <is>
          <t>ACTIVE_WAITLIST</t>
        </is>
      </c>
      <c r="I930" s="17" t="inlineStr">
        <is>
          <t>WIDGEON GLIDE</t>
        </is>
      </c>
      <c r="J930" s="17" t="inlineStr">
        <is>
          <t>SAIL_MONO</t>
        </is>
      </c>
      <c r="K930" s="17" t="n">
        <v>46.7</v>
      </c>
      <c r="L930" s="17" t="n">
        <v>13.8</v>
      </c>
      <c r="M930" s="17" t="inlineStr">
        <is>
          <t>Vessbank</t>
        </is>
      </c>
      <c r="N930" s="17" t="n">
        <v>50</v>
      </c>
      <c r="O930" s="17" t="inlineStr">
        <is>
          <t>(503) 555-9610</t>
        </is>
      </c>
      <c r="P930" s="17" t="inlineStr">
        <is>
          <t>nicholas_brown@gmail.example.com</t>
        </is>
      </c>
      <c r="Q930" s="17" t="inlineStr">
        <is>
          <t>Portland</t>
        </is>
      </c>
      <c r="R930" s="17" t="inlineStr">
        <is>
          <t>OR</t>
        </is>
      </c>
      <c r="S930" s="17" t="inlineStr">
        <is>
          <t>97201</t>
        </is>
      </c>
      <c r="T930" s="27" t="n">
        <v>46001</v>
      </c>
      <c r="U930" s="17" t="n">
        <v>2026</v>
      </c>
      <c r="V930" s="17" t="inlineStr"/>
    </row>
    <row r="931">
      <c r="A931" s="21" t="inlineStr">
        <is>
          <t>WL-01926</t>
        </is>
      </c>
      <c r="B931" s="21" t="n">
        <v>926</v>
      </c>
      <c r="C931" s="21" t="inlineStr">
        <is>
          <t>Mills</t>
        </is>
      </c>
      <c r="D931" s="21" t="inlineStr">
        <is>
          <t>Linda</t>
        </is>
      </c>
      <c r="E931" s="21" t="inlineStr">
        <is>
          <t>LLC</t>
        </is>
      </c>
      <c r="F931" s="21" t="inlineStr">
        <is>
          <t>Mills Marine LLC</t>
        </is>
      </c>
      <c r="G931" s="28" t="n">
        <v>45231</v>
      </c>
      <c r="H931" s="21" t="inlineStr">
        <is>
          <t>ACTIVE_WAITLIST</t>
        </is>
      </c>
      <c r="I931" s="21" t="inlineStr">
        <is>
          <t>DRIFT SONG</t>
        </is>
      </c>
      <c r="J931" s="21" t="inlineStr">
        <is>
          <t>POWER_OUTBOARD</t>
        </is>
      </c>
      <c r="K931" s="21" t="n">
        <v>22.8</v>
      </c>
      <c r="L931" s="21" t="n">
        <v>6.9</v>
      </c>
      <c r="M931" s="21" t="inlineStr">
        <is>
          <t>ANY</t>
        </is>
      </c>
      <c r="N931" s="21" t="n">
        <v>36</v>
      </c>
      <c r="O931" s="21" t="inlineStr">
        <is>
          <t>(503) 555-3503</t>
        </is>
      </c>
      <c r="P931" s="21" t="inlineStr">
        <is>
          <t>lindamills@gmail.example.com</t>
        </is>
      </c>
      <c r="Q931" s="21" t="inlineStr">
        <is>
          <t>Portland</t>
        </is>
      </c>
      <c r="R931" s="21" t="inlineStr">
        <is>
          <t>OR</t>
        </is>
      </c>
      <c r="S931" s="21" t="inlineStr">
        <is>
          <t>97201</t>
        </is>
      </c>
      <c r="T931" s="28" t="n">
        <v>46001</v>
      </c>
      <c r="U931" s="21" t="n">
        <v>2026</v>
      </c>
      <c r="V931" s="21" t="inlineStr"/>
    </row>
    <row r="932">
      <c r="A932" s="17" t="inlineStr">
        <is>
          <t>WL-01927</t>
        </is>
      </c>
      <c r="B932" s="17" t="n">
        <v>927</v>
      </c>
      <c r="C932" s="17" t="inlineStr">
        <is>
          <t>Mclaughlin</t>
        </is>
      </c>
      <c r="D932" s="17" t="inlineStr">
        <is>
          <t>Mark</t>
        </is>
      </c>
      <c r="E932" s="17" t="inlineStr">
        <is>
          <t>NONPROFIT</t>
        </is>
      </c>
      <c r="F932" s="17" t="inlineStr">
        <is>
          <t>Mclaughlin Holdings LLC</t>
        </is>
      </c>
      <c r="G932" s="27" t="n">
        <v>45231</v>
      </c>
      <c r="H932" s="17" t="inlineStr">
        <is>
          <t>ACTIVE_WAITLIST</t>
        </is>
      </c>
      <c r="I932" s="17" t="inlineStr">
        <is>
          <t>CORMORANT ANN</t>
        </is>
      </c>
      <c r="J932" s="17" t="inlineStr">
        <is>
          <t>CRUISER</t>
        </is>
      </c>
      <c r="K932" s="17" t="n">
        <v>38.7</v>
      </c>
      <c r="L932" s="17" t="n">
        <v>11.3</v>
      </c>
      <c r="M932" s="17" t="inlineStr">
        <is>
          <t>Ledgport</t>
        </is>
      </c>
      <c r="N932" s="17" t="n">
        <v>32</v>
      </c>
      <c r="O932" s="17" t="inlineStr">
        <is>
          <t>(541) 555-8184</t>
        </is>
      </c>
      <c r="P932" s="17" t="inlineStr">
        <is>
          <t>mark_mclaughlin@outlook.example.com</t>
        </is>
      </c>
      <c r="Q932" s="17" t="inlineStr">
        <is>
          <t>Coos Bay</t>
        </is>
      </c>
      <c r="R932" s="17" t="inlineStr">
        <is>
          <t>OR</t>
        </is>
      </c>
      <c r="S932" s="17" t="inlineStr">
        <is>
          <t>97420</t>
        </is>
      </c>
      <c r="T932" s="27" t="n">
        <v>45994</v>
      </c>
      <c r="U932" s="17" t="n">
        <v>2026</v>
      </c>
      <c r="V932" s="17" t="inlineStr"/>
    </row>
    <row r="933">
      <c r="A933" s="21" t="inlineStr">
        <is>
          <t>WL-01928</t>
        </is>
      </c>
      <c r="B933" s="21" t="n">
        <v>928</v>
      </c>
      <c r="C933" s="21" t="inlineStr">
        <is>
          <t>Yates</t>
        </is>
      </c>
      <c r="D933" s="21" t="inlineStr">
        <is>
          <t>Stephanie</t>
        </is>
      </c>
      <c r="E933" s="21" t="inlineStr">
        <is>
          <t>INDIVIDUAL</t>
        </is>
      </c>
      <c r="F933" s="21" t="inlineStr"/>
      <c r="G933" s="28" t="n">
        <v>45231</v>
      </c>
      <c r="H933" s="21" t="inlineStr">
        <is>
          <t>ACTIVE_WAITLIST</t>
        </is>
      </c>
      <c r="I933" s="21" t="inlineStr">
        <is>
          <t>SANDERLING ANN</t>
        </is>
      </c>
      <c r="J933" s="21" t="inlineStr">
        <is>
          <t>SAIL_MONO</t>
        </is>
      </c>
      <c r="K933" s="21" t="n">
        <v>31.5</v>
      </c>
      <c r="L933" s="21" t="n">
        <v>9</v>
      </c>
      <c r="M933" s="21" t="inlineStr">
        <is>
          <t>ANY</t>
        </is>
      </c>
      <c r="N933" s="21" t="n">
        <v>32</v>
      </c>
      <c r="O933" s="21" t="inlineStr">
        <is>
          <t>(360) 555-5526</t>
        </is>
      </c>
      <c r="P933" s="21" t="inlineStr">
        <is>
          <t>stephanie.yates@salishnet.net</t>
        </is>
      </c>
      <c r="Q933" s="21" t="inlineStr">
        <is>
          <t>Chaldale</t>
        </is>
      </c>
      <c r="R933" s="21" t="inlineStr">
        <is>
          <t>WA</t>
        </is>
      </c>
      <c r="S933" s="21" t="inlineStr">
        <is>
          <t>98554</t>
        </is>
      </c>
      <c r="T933" s="28" t="n">
        <v>46001</v>
      </c>
      <c r="U933" s="21" t="n">
        <v>2026</v>
      </c>
      <c r="V933" s="21" t="inlineStr"/>
    </row>
    <row r="934">
      <c r="A934" s="17" t="inlineStr">
        <is>
          <t>WL-01929</t>
        </is>
      </c>
      <c r="B934" s="17" t="n">
        <v>929</v>
      </c>
      <c r="C934" s="17" t="inlineStr">
        <is>
          <t>Mcbride</t>
        </is>
      </c>
      <c r="D934" s="17" t="inlineStr">
        <is>
          <t>Margaret</t>
        </is>
      </c>
      <c r="E934" s="17" t="inlineStr">
        <is>
          <t>NONPROFIT</t>
        </is>
      </c>
      <c r="F934" s="17" t="inlineStr">
        <is>
          <t>Mcbride Marine LLC</t>
        </is>
      </c>
      <c r="G934" s="27" t="n">
        <v>45232</v>
      </c>
      <c r="H934" s="17" t="inlineStr">
        <is>
          <t>ACTIVE_WAITLIST</t>
        </is>
      </c>
      <c r="I934" s="17" t="inlineStr">
        <is>
          <t>COHO SHORE</t>
        </is>
      </c>
      <c r="J934" s="17" t="inlineStr">
        <is>
          <t>POWER_INBOARD</t>
        </is>
      </c>
      <c r="K934" s="17" t="n">
        <v>22</v>
      </c>
      <c r="L934" s="17" t="n">
        <v>6.7</v>
      </c>
      <c r="M934" s="17" t="inlineStr">
        <is>
          <t>Salmonberry</t>
        </is>
      </c>
      <c r="N934" s="17" t="n">
        <v>40</v>
      </c>
      <c r="O934" s="17" t="inlineStr">
        <is>
          <t>(541) 555-1817</t>
        </is>
      </c>
      <c r="P934" s="17" t="inlineStr">
        <is>
          <t>margaret.mcbride@salishnet.net</t>
        </is>
      </c>
      <c r="Q934" s="17" t="inlineStr">
        <is>
          <t>Coos Bay</t>
        </is>
      </c>
      <c r="R934" s="17" t="inlineStr">
        <is>
          <t>OR</t>
        </is>
      </c>
      <c r="S934" s="17" t="inlineStr">
        <is>
          <t>97420</t>
        </is>
      </c>
      <c r="T934" s="27" t="n">
        <v>46005</v>
      </c>
      <c r="U934" s="17" t="n">
        <v>2026</v>
      </c>
      <c r="V934" s="17" t="inlineStr"/>
    </row>
    <row r="935">
      <c r="A935" s="21" t="inlineStr">
        <is>
          <t>WL-01930</t>
        </is>
      </c>
      <c r="B935" s="21" t="n">
        <v>930</v>
      </c>
      <c r="C935" s="21" t="inlineStr">
        <is>
          <t>Woods</t>
        </is>
      </c>
      <c r="D935" s="21" t="inlineStr">
        <is>
          <t>Austin</t>
        </is>
      </c>
      <c r="E935" s="21" t="inlineStr">
        <is>
          <t>TRUST</t>
        </is>
      </c>
      <c r="F935" s="21" t="inlineStr">
        <is>
          <t>Woods Charters Inc</t>
        </is>
      </c>
      <c r="G935" s="28" t="n">
        <v>45232</v>
      </c>
      <c r="H935" s="21" t="inlineStr">
        <is>
          <t>ACTIVE_WAITLIST</t>
        </is>
      </c>
      <c r="I935" s="21" t="inlineStr">
        <is>
          <t>SANDERLING STAR</t>
        </is>
      </c>
      <c r="J935" s="21" t="inlineStr">
        <is>
          <t>SAIL_MULTI</t>
        </is>
      </c>
      <c r="K935" s="21" t="n">
        <v>47.8</v>
      </c>
      <c r="L935" s="21" t="n">
        <v>14.7</v>
      </c>
      <c r="M935" s="21" t="inlineStr">
        <is>
          <t>ANY</t>
        </is>
      </c>
      <c r="N935" s="21" t="n">
        <v>45</v>
      </c>
      <c r="O935" s="21" t="inlineStr">
        <is>
          <t>(360) 555-7724</t>
        </is>
      </c>
      <c r="P935" s="21" t="inlineStr">
        <is>
          <t>austin.woods@gmail.example.com</t>
        </is>
      </c>
      <c r="Q935" s="21" t="inlineStr">
        <is>
          <t>Aberdeen</t>
        </is>
      </c>
      <c r="R935" s="21" t="inlineStr">
        <is>
          <t>WA</t>
        </is>
      </c>
      <c r="S935" s="21" t="inlineStr">
        <is>
          <t>98520</t>
        </is>
      </c>
      <c r="T935" s="28" t="n">
        <v>46004</v>
      </c>
      <c r="U935" s="21" t="n">
        <v>2026</v>
      </c>
      <c r="V935" s="21" t="inlineStr"/>
    </row>
    <row r="936">
      <c r="A936" s="17" t="inlineStr">
        <is>
          <t>WL-01931</t>
        </is>
      </c>
      <c r="B936" s="17" t="n">
        <v>931</v>
      </c>
      <c r="C936" s="17" t="inlineStr">
        <is>
          <t>Logan</t>
        </is>
      </c>
      <c r="D936" s="17" t="inlineStr">
        <is>
          <t>Cassandra</t>
        </is>
      </c>
      <c r="E936" s="17" t="inlineStr">
        <is>
          <t>PARTNERSHIP</t>
        </is>
      </c>
      <c r="F936" s="17" t="inlineStr">
        <is>
          <t>Logan Charters Inc</t>
        </is>
      </c>
      <c r="G936" s="27" t="n">
        <v>45234</v>
      </c>
      <c r="H936" s="17" t="inlineStr">
        <is>
          <t>ACTIVE_WAITLIST</t>
        </is>
      </c>
      <c r="I936" s="17" t="inlineStr">
        <is>
          <t>SCOTER LIGHT</t>
        </is>
      </c>
      <c r="J936" s="17" t="inlineStr">
        <is>
          <t>POWER_INBOARD</t>
        </is>
      </c>
      <c r="K936" s="17" t="n">
        <v>58.9</v>
      </c>
      <c r="L936" s="17" t="n">
        <v>16.5</v>
      </c>
      <c r="M936" s="17" t="inlineStr">
        <is>
          <t>ANY</t>
        </is>
      </c>
      <c r="N936" s="17" t="n">
        <v>50</v>
      </c>
      <c r="O936" s="17" t="inlineStr">
        <is>
          <t>(425) 555-3320</t>
        </is>
      </c>
      <c r="P936" s="17" t="inlineStr">
        <is>
          <t>cassandralogan@salishnet.net</t>
        </is>
      </c>
      <c r="Q936" s="17" t="inlineStr">
        <is>
          <t>Everett</t>
        </is>
      </c>
      <c r="R936" s="17" t="inlineStr">
        <is>
          <t>WA</t>
        </is>
      </c>
      <c r="S936" s="17" t="inlineStr">
        <is>
          <t>98201</t>
        </is>
      </c>
      <c r="T936" s="27" t="n">
        <v>45994</v>
      </c>
      <c r="U936" s="17" t="n">
        <v>2026</v>
      </c>
      <c r="V936" s="17" t="inlineStr"/>
    </row>
    <row r="937">
      <c r="A937" s="21" t="inlineStr">
        <is>
          <t>WL-01932</t>
        </is>
      </c>
      <c r="B937" s="21" t="n">
        <v>932</v>
      </c>
      <c r="C937" s="21" t="inlineStr">
        <is>
          <t>Williams</t>
        </is>
      </c>
      <c r="D937" s="21" t="inlineStr">
        <is>
          <t>Clayton</t>
        </is>
      </c>
      <c r="E937" s="21" t="inlineStr">
        <is>
          <t>JOINT</t>
        </is>
      </c>
      <c r="F937" s="21" t="inlineStr"/>
      <c r="G937" s="28" t="n">
        <v>45234</v>
      </c>
      <c r="H937" s="21" t="inlineStr">
        <is>
          <t>ACTIVE_WAITLIST</t>
        </is>
      </c>
      <c r="I937" s="21" t="inlineStr">
        <is>
          <t>GRAY SOUND</t>
        </is>
      </c>
      <c r="J937" s="21" t="inlineStr">
        <is>
          <t>POWER_OUTBOARD</t>
        </is>
      </c>
      <c r="K937" s="21" t="n">
        <v>24.6</v>
      </c>
      <c r="L937" s="21" t="n">
        <v>7.8</v>
      </c>
      <c r="M937" s="21" t="inlineStr">
        <is>
          <t>COVERED_ONLY</t>
        </is>
      </c>
      <c r="N937" s="21" t="n">
        <v>28</v>
      </c>
      <c r="O937" s="21" t="inlineStr">
        <is>
          <t>(253) 555-1772</t>
        </is>
      </c>
      <c r="P937" s="21" t="inlineStr">
        <is>
          <t>clayton.williams@quillayute.org</t>
        </is>
      </c>
      <c r="Q937" s="21" t="inlineStr">
        <is>
          <t>Tacoma</t>
        </is>
      </c>
      <c r="R937" s="21" t="inlineStr">
        <is>
          <t>WA</t>
        </is>
      </c>
      <c r="S937" s="21" t="inlineStr">
        <is>
          <t>98402</t>
        </is>
      </c>
      <c r="T937" s="28" t="n">
        <v>46000</v>
      </c>
      <c r="U937" s="21" t="n">
        <v>2026</v>
      </c>
      <c r="V937" s="21" t="inlineStr"/>
    </row>
    <row r="938">
      <c r="A938" s="17" t="inlineStr">
        <is>
          <t>WL-01933</t>
        </is>
      </c>
      <c r="B938" s="17" t="n">
        <v>933</v>
      </c>
      <c r="C938" s="17" t="inlineStr">
        <is>
          <t>Rocha</t>
        </is>
      </c>
      <c r="D938" s="17" t="inlineStr">
        <is>
          <t>John</t>
        </is>
      </c>
      <c r="E938" s="17" t="inlineStr">
        <is>
          <t>TRUST</t>
        </is>
      </c>
      <c r="F938" s="17" t="inlineStr">
        <is>
          <t>Rocha Marine LLC</t>
        </is>
      </c>
      <c r="G938" s="27" t="n">
        <v>45234</v>
      </c>
      <c r="H938" s="17" t="inlineStr">
        <is>
          <t>RETAINER</t>
        </is>
      </c>
      <c r="I938" s="17" t="inlineStr">
        <is>
          <t>PETREL WIND</t>
        </is>
      </c>
      <c r="J938" s="17" t="inlineStr">
        <is>
          <t>CRUISER</t>
        </is>
      </c>
      <c r="K938" s="17" t="n">
        <v>38.1</v>
      </c>
      <c r="L938" s="17" t="n">
        <v>12</v>
      </c>
      <c r="M938" s="17" t="inlineStr">
        <is>
          <t>OPEN_ONLY</t>
        </is>
      </c>
      <c r="N938" s="17" t="n">
        <v>36</v>
      </c>
      <c r="O938" s="17" t="inlineStr">
        <is>
          <t>(206) 555-7077</t>
        </is>
      </c>
      <c r="P938" s="17" t="inlineStr">
        <is>
          <t>johnrocha@gmail.example.com</t>
        </is>
      </c>
      <c r="Q938" s="17" t="inlineStr">
        <is>
          <t>Seattle</t>
        </is>
      </c>
      <c r="R938" s="17" t="inlineStr">
        <is>
          <t>WA</t>
        </is>
      </c>
      <c r="S938" s="17" t="inlineStr">
        <is>
          <t>98101</t>
        </is>
      </c>
      <c r="T938" s="27" t="n">
        <v>45996</v>
      </c>
      <c r="U938" s="17" t="n">
        <v>2026</v>
      </c>
      <c r="V938" s="17" t="inlineStr"/>
    </row>
    <row r="939">
      <c r="A939" s="21" t="inlineStr">
        <is>
          <t>WL-01934</t>
        </is>
      </c>
      <c r="B939" s="21" t="n">
        <v>934</v>
      </c>
      <c r="C939" s="21" t="inlineStr">
        <is>
          <t>Cooke</t>
        </is>
      </c>
      <c r="D939" s="21" t="inlineStr">
        <is>
          <t>Jonathan</t>
        </is>
      </c>
      <c r="E939" s="21" t="inlineStr">
        <is>
          <t>INDIVIDUAL</t>
        </is>
      </c>
      <c r="F939" s="21" t="inlineStr"/>
      <c r="G939" s="28" t="n">
        <v>45234</v>
      </c>
      <c r="H939" s="21" t="inlineStr">
        <is>
          <t>ACTIVE_WAITLIST</t>
        </is>
      </c>
      <c r="I939" s="21" t="inlineStr">
        <is>
          <t>PETREL ANN</t>
        </is>
      </c>
      <c r="J939" s="21" t="inlineStr">
        <is>
          <t>POWER_STERNDRIVE</t>
        </is>
      </c>
      <c r="K939" s="21" t="n">
        <v>20.5</v>
      </c>
      <c r="L939" s="21" t="n">
        <v>6.3</v>
      </c>
      <c r="M939" s="21" t="inlineStr">
        <is>
          <t>Vessbank</t>
        </is>
      </c>
      <c r="N939" s="21" t="n">
        <v>45</v>
      </c>
      <c r="O939" s="21" t="inlineStr">
        <is>
          <t>(360) 555-8525</t>
        </is>
      </c>
      <c r="P939" s="21" t="inlineStr">
        <is>
          <t>jonathancooke@outlook.example.com</t>
        </is>
      </c>
      <c r="Q939" s="21" t="inlineStr">
        <is>
          <t>Bremerton</t>
        </is>
      </c>
      <c r="R939" s="21" t="inlineStr">
        <is>
          <t>WA</t>
        </is>
      </c>
      <c r="S939" s="21" t="inlineStr">
        <is>
          <t>98337</t>
        </is>
      </c>
      <c r="T939" s="28" t="n">
        <v>46010</v>
      </c>
      <c r="U939" s="21" t="n">
        <v>2026</v>
      </c>
      <c r="V939" s="21" t="inlineStr"/>
    </row>
    <row r="940">
      <c r="A940" s="17" t="inlineStr">
        <is>
          <t>WL-01935</t>
        </is>
      </c>
      <c r="B940" s="17" t="n">
        <v>935</v>
      </c>
      <c r="C940" s="17" t="inlineStr">
        <is>
          <t>Jones</t>
        </is>
      </c>
      <c r="D940" s="17" t="inlineStr">
        <is>
          <t>Jacqueline</t>
        </is>
      </c>
      <c r="E940" s="17" t="inlineStr">
        <is>
          <t>INDIVIDUAL</t>
        </is>
      </c>
      <c r="F940" s="17" t="inlineStr"/>
      <c r="G940" s="27" t="n">
        <v>45234</v>
      </c>
      <c r="H940" s="17" t="inlineStr">
        <is>
          <t>EXPIRED</t>
        </is>
      </c>
      <c r="I940" s="17" t="inlineStr">
        <is>
          <t>CORMORANT SOUND</t>
        </is>
      </c>
      <c r="J940" s="17" t="inlineStr">
        <is>
          <t>SAIL_MONO</t>
        </is>
      </c>
      <c r="K940" s="17" t="n">
        <v>34.3</v>
      </c>
      <c r="L940" s="17" t="n">
        <v>11.4</v>
      </c>
      <c r="M940" s="17" t="inlineStr">
        <is>
          <t>Ledgport</t>
        </is>
      </c>
      <c r="N940" s="17" t="n">
        <v>36</v>
      </c>
      <c r="O940" s="17" t="inlineStr">
        <is>
          <t>(253) 555-7011</t>
        </is>
      </c>
      <c r="P940" s="17" t="inlineStr">
        <is>
          <t>jacqueline.jones@quillayute.org</t>
        </is>
      </c>
      <c r="Q940" s="17" t="inlineStr">
        <is>
          <t>Tacoma</t>
        </is>
      </c>
      <c r="R940" s="17" t="inlineStr">
        <is>
          <t>WA</t>
        </is>
      </c>
      <c r="S940" s="17" t="inlineStr">
        <is>
          <t>98402</t>
        </is>
      </c>
      <c r="T940" s="17" t="inlineStr"/>
      <c r="U940" s="17" t="n">
        <v>2024</v>
      </c>
      <c r="V940" s="17" t="inlineStr"/>
    </row>
    <row r="941">
      <c r="A941" s="21" t="inlineStr">
        <is>
          <t>WL-01936</t>
        </is>
      </c>
      <c r="B941" s="21" t="n">
        <v>936</v>
      </c>
      <c r="C941" s="21" t="inlineStr">
        <is>
          <t>Livingston</t>
        </is>
      </c>
      <c r="D941" s="21" t="inlineStr">
        <is>
          <t>Deanna</t>
        </is>
      </c>
      <c r="E941" s="21" t="inlineStr">
        <is>
          <t>JOINT</t>
        </is>
      </c>
      <c r="F941" s="21" t="inlineStr"/>
      <c r="G941" s="28" t="n">
        <v>45234</v>
      </c>
      <c r="H941" s="21" t="inlineStr">
        <is>
          <t>ACTIVE_WAITLIST</t>
        </is>
      </c>
      <c r="I941" s="21" t="inlineStr">
        <is>
          <t>WIDGEON MIST</t>
        </is>
      </c>
      <c r="J941" s="21" t="inlineStr">
        <is>
          <t>POWER_OUTBOARD</t>
        </is>
      </c>
      <c r="K941" s="21" t="n">
        <v>61</v>
      </c>
      <c r="L941" s="21" t="n">
        <v>17.2</v>
      </c>
      <c r="M941" s="21" t="inlineStr">
        <is>
          <t>Ledgport</t>
        </is>
      </c>
      <c r="N941" s="21" t="n">
        <v>32</v>
      </c>
      <c r="O941" s="21" t="inlineStr">
        <is>
          <t>(360) 555-9812</t>
        </is>
      </c>
      <c r="P941" s="21" t="inlineStr">
        <is>
          <t>deanna_livingston@pugetpost.com</t>
        </is>
      </c>
      <c r="Q941" s="21" t="inlineStr">
        <is>
          <t>Olympia</t>
        </is>
      </c>
      <c r="R941" s="21" t="inlineStr">
        <is>
          <t>WA</t>
        </is>
      </c>
      <c r="S941" s="21" t="inlineStr">
        <is>
          <t>98501</t>
        </is>
      </c>
      <c r="T941" s="28" t="n">
        <v>46000</v>
      </c>
      <c r="U941" s="21" t="n">
        <v>2026</v>
      </c>
      <c r="V941" s="21" t="inlineStr"/>
    </row>
    <row r="942">
      <c r="A942" s="17" t="inlineStr">
        <is>
          <t>WL-01937</t>
        </is>
      </c>
      <c r="B942" s="17" t="n">
        <v>937</v>
      </c>
      <c r="C942" s="17" t="inlineStr">
        <is>
          <t>Brady</t>
        </is>
      </c>
      <c r="D942" s="17" t="inlineStr">
        <is>
          <t>Debbie</t>
        </is>
      </c>
      <c r="E942" s="17" t="inlineStr">
        <is>
          <t>TRUST</t>
        </is>
      </c>
      <c r="F942" s="17" t="inlineStr">
        <is>
          <t>Brady Ventures LLC</t>
        </is>
      </c>
      <c r="G942" s="27" t="n">
        <v>45235</v>
      </c>
      <c r="H942" s="17" t="inlineStr">
        <is>
          <t>ACTIVE_WAITLIST</t>
        </is>
      </c>
      <c r="I942" s="17" t="inlineStr">
        <is>
          <t>DRIFT RUNNER</t>
        </is>
      </c>
      <c r="J942" s="17" t="inlineStr">
        <is>
          <t>CRUISER</t>
        </is>
      </c>
      <c r="K942" s="17" t="n">
        <v>34.5</v>
      </c>
      <c r="L942" s="17" t="n">
        <v>10.4</v>
      </c>
      <c r="M942" s="17" t="inlineStr">
        <is>
          <t>COVERED_ONLY</t>
        </is>
      </c>
      <c r="N942" s="17" t="n">
        <v>28</v>
      </c>
      <c r="O942" s="17" t="inlineStr">
        <is>
          <t>(360) 555-0269</t>
        </is>
      </c>
      <c r="P942" s="17" t="inlineStr">
        <is>
          <t>debbie_brady@salishnet.net</t>
        </is>
      </c>
      <c r="Q942" s="17" t="inlineStr">
        <is>
          <t>Bellingham</t>
        </is>
      </c>
      <c r="R942" s="17" t="inlineStr">
        <is>
          <t>WA</t>
        </is>
      </c>
      <c r="S942" s="17" t="inlineStr">
        <is>
          <t>98225</t>
        </is>
      </c>
      <c r="T942" s="27" t="n">
        <v>45993</v>
      </c>
      <c r="U942" s="17" t="n">
        <v>2026</v>
      </c>
      <c r="V942" s="17" t="inlineStr"/>
    </row>
    <row r="943">
      <c r="A943" s="21" t="inlineStr">
        <is>
          <t>WL-01938</t>
        </is>
      </c>
      <c r="B943" s="21" t="n">
        <v>938</v>
      </c>
      <c r="C943" s="21" t="inlineStr">
        <is>
          <t>Webb</t>
        </is>
      </c>
      <c r="D943" s="21" t="inlineStr">
        <is>
          <t>Ian</t>
        </is>
      </c>
      <c r="E943" s="21" t="inlineStr">
        <is>
          <t>NONPROFIT</t>
        </is>
      </c>
      <c r="F943" s="21" t="inlineStr">
        <is>
          <t>Webb Ventures LLC</t>
        </is>
      </c>
      <c r="G943" s="28" t="n">
        <v>45235</v>
      </c>
      <c r="H943" s="21" t="inlineStr">
        <is>
          <t>ACTIVE_WAITLIST</t>
        </is>
      </c>
      <c r="I943" s="21" t="inlineStr">
        <is>
          <t>SALISH ANN</t>
        </is>
      </c>
      <c r="J943" s="21" t="inlineStr">
        <is>
          <t>HOUSEBOAT</t>
        </is>
      </c>
      <c r="K943" s="21" t="n">
        <v>41.8</v>
      </c>
      <c r="L943" s="21" t="n">
        <v>12.5</v>
      </c>
      <c r="M943" s="21" t="inlineStr">
        <is>
          <t>OPEN_ONLY</t>
        </is>
      </c>
      <c r="N943" s="21" t="n">
        <v>45</v>
      </c>
      <c r="O943" s="21" t="inlineStr">
        <is>
          <t>(503) 555-3905</t>
        </is>
      </c>
      <c r="P943" s="21" t="inlineStr">
        <is>
          <t>ian_webb@salishnet.net</t>
        </is>
      </c>
      <c r="Q943" s="21" t="inlineStr">
        <is>
          <t>Astoria</t>
        </is>
      </c>
      <c r="R943" s="21" t="inlineStr">
        <is>
          <t>OR</t>
        </is>
      </c>
      <c r="S943" s="21" t="inlineStr">
        <is>
          <t>97103</t>
        </is>
      </c>
      <c r="T943" s="28" t="n">
        <v>45994</v>
      </c>
      <c r="U943" s="21" t="n">
        <v>2026</v>
      </c>
      <c r="V943" s="21" t="inlineStr"/>
    </row>
    <row r="944">
      <c r="A944" s="17" t="inlineStr">
        <is>
          <t>WL-01939</t>
        </is>
      </c>
      <c r="B944" s="17" t="n">
        <v>939</v>
      </c>
      <c r="C944" s="17" t="inlineStr">
        <is>
          <t>Baird</t>
        </is>
      </c>
      <c r="D944" s="17" t="inlineStr">
        <is>
          <t>Kelly</t>
        </is>
      </c>
      <c r="E944" s="17" t="inlineStr">
        <is>
          <t>INDIVIDUAL</t>
        </is>
      </c>
      <c r="F944" s="17" t="inlineStr"/>
      <c r="G944" s="27" t="n">
        <v>45235</v>
      </c>
      <c r="H944" s="17" t="inlineStr">
        <is>
          <t>ACTIVE_WAITLIST</t>
        </is>
      </c>
      <c r="I944" s="17" t="inlineStr">
        <is>
          <t>FOUL MOON</t>
        </is>
      </c>
      <c r="J944" s="17" t="inlineStr">
        <is>
          <t>POWER_OUTBOARD</t>
        </is>
      </c>
      <c r="K944" s="17" t="n">
        <v>38.1</v>
      </c>
      <c r="L944" s="17" t="n">
        <v>13</v>
      </c>
      <c r="M944" s="17" t="inlineStr">
        <is>
          <t>Ledgport</t>
        </is>
      </c>
      <c r="N944" s="17" t="n">
        <v>50</v>
      </c>
      <c r="O944" s="17" t="inlineStr">
        <is>
          <t>(503) 555-8153</t>
        </is>
      </c>
      <c r="P944" s="17" t="inlineStr">
        <is>
          <t>kellybaird@gmail.example.com</t>
        </is>
      </c>
      <c r="Q944" s="17" t="inlineStr">
        <is>
          <t>Astoria</t>
        </is>
      </c>
      <c r="R944" s="17" t="inlineStr">
        <is>
          <t>OR</t>
        </is>
      </c>
      <c r="S944" s="17" t="inlineStr">
        <is>
          <t>97103</t>
        </is>
      </c>
      <c r="T944" s="27" t="n">
        <v>46011</v>
      </c>
      <c r="U944" s="17" t="n">
        <v>2026</v>
      </c>
      <c r="V944" s="17" t="inlineStr"/>
    </row>
    <row r="945">
      <c r="A945" s="21" t="inlineStr">
        <is>
          <t>WL-01940</t>
        </is>
      </c>
      <c r="B945" s="21" t="n">
        <v>940</v>
      </c>
      <c r="C945" s="21" t="inlineStr">
        <is>
          <t>Howell</t>
        </is>
      </c>
      <c r="D945" s="21" t="inlineStr">
        <is>
          <t>Kelly</t>
        </is>
      </c>
      <c r="E945" s="21" t="inlineStr">
        <is>
          <t>NONPROFIT</t>
        </is>
      </c>
      <c r="F945" s="21" t="inlineStr">
        <is>
          <t>Howell Holdings LLC</t>
        </is>
      </c>
      <c r="G945" s="28" t="n">
        <v>45235</v>
      </c>
      <c r="H945" s="21" t="inlineStr">
        <is>
          <t>ACTIVE_WAITLIST</t>
        </is>
      </c>
      <c r="I945" s="21" t="inlineStr">
        <is>
          <t>PINTAIL MIST</t>
        </is>
      </c>
      <c r="J945" s="21" t="inlineStr">
        <is>
          <t>POWER_STERNDRIVE</t>
        </is>
      </c>
      <c r="K945" s="21" t="n">
        <v>53.5</v>
      </c>
      <c r="L945" s="21" t="n">
        <v>16.9</v>
      </c>
      <c r="M945" s="21" t="inlineStr">
        <is>
          <t>COVERED_ONLY</t>
        </is>
      </c>
      <c r="N945" s="21" t="n">
        <v>45</v>
      </c>
      <c r="O945" s="21" t="inlineStr">
        <is>
          <t>(206) 555-6697</t>
        </is>
      </c>
      <c r="P945" s="21" t="inlineStr">
        <is>
          <t>kellyhowell@pugetpost.com</t>
        </is>
      </c>
      <c r="Q945" s="21" t="inlineStr">
        <is>
          <t>Seattle</t>
        </is>
      </c>
      <c r="R945" s="21" t="inlineStr">
        <is>
          <t>WA</t>
        </is>
      </c>
      <c r="S945" s="21" t="inlineStr">
        <is>
          <t>98101</t>
        </is>
      </c>
      <c r="T945" s="28" t="n">
        <v>46008</v>
      </c>
      <c r="U945" s="21" t="n">
        <v>2026</v>
      </c>
      <c r="V945" s="21" t="inlineStr"/>
    </row>
    <row r="946">
      <c r="A946" s="17" t="inlineStr">
        <is>
          <t>WL-01941</t>
        </is>
      </c>
      <c r="B946" s="17" t="n">
        <v>941</v>
      </c>
      <c r="C946" s="17" t="inlineStr">
        <is>
          <t>Barnes</t>
        </is>
      </c>
      <c r="D946" s="17" t="inlineStr">
        <is>
          <t>Rebecca</t>
        </is>
      </c>
      <c r="E946" s="17" t="inlineStr">
        <is>
          <t>COMMERCIAL</t>
        </is>
      </c>
      <c r="F946" s="17" t="inlineStr">
        <is>
          <t>Barnes Charters Inc</t>
        </is>
      </c>
      <c r="G946" s="27" t="n">
        <v>45236</v>
      </c>
      <c r="H946" s="17" t="inlineStr">
        <is>
          <t>ACTIVE_WAITLIST</t>
        </is>
      </c>
      <c r="I946" s="17" t="inlineStr">
        <is>
          <t>WIDGEON OSUND</t>
        </is>
      </c>
      <c r="J946" s="17" t="inlineStr">
        <is>
          <t>POWER_OUTBOARD</t>
        </is>
      </c>
      <c r="K946" s="17" t="n">
        <v>53.9</v>
      </c>
      <c r="L946" s="17" t="n">
        <v>18.6</v>
      </c>
      <c r="M946" s="17" t="inlineStr">
        <is>
          <t>ANY</t>
        </is>
      </c>
      <c r="N946" s="17" t="n">
        <v>40</v>
      </c>
      <c r="O946" s="17" t="inlineStr">
        <is>
          <t>(206) 555-2165</t>
        </is>
      </c>
      <c r="P946" s="17" t="inlineStr">
        <is>
          <t>rebecca_barnes@gmail.example.com</t>
        </is>
      </c>
      <c r="Q946" s="17" t="inlineStr">
        <is>
          <t>Seattle</t>
        </is>
      </c>
      <c r="R946" s="17" t="inlineStr">
        <is>
          <t>WA</t>
        </is>
      </c>
      <c r="S946" s="17" t="inlineStr">
        <is>
          <t>98101</t>
        </is>
      </c>
      <c r="T946" s="27" t="n">
        <v>46000</v>
      </c>
      <c r="U946" s="17" t="n">
        <v>2026</v>
      </c>
      <c r="V946" s="17" t="inlineStr"/>
    </row>
    <row r="947">
      <c r="A947" s="21" t="inlineStr">
        <is>
          <t>WL-01942</t>
        </is>
      </c>
      <c r="B947" s="21" t="n">
        <v>942</v>
      </c>
      <c r="C947" s="21" t="inlineStr">
        <is>
          <t>Powell</t>
        </is>
      </c>
      <c r="D947" s="21" t="inlineStr">
        <is>
          <t>Beth</t>
        </is>
      </c>
      <c r="E947" s="21" t="inlineStr">
        <is>
          <t>JOINT</t>
        </is>
      </c>
      <c r="F947" s="21" t="inlineStr"/>
      <c r="G947" s="28" t="n">
        <v>45236</v>
      </c>
      <c r="H947" s="21" t="inlineStr">
        <is>
          <t>ACTIVE_WAITLIST</t>
        </is>
      </c>
      <c r="I947" s="21" t="inlineStr">
        <is>
          <t>HERON DANCER</t>
        </is>
      </c>
      <c r="J947" s="21" t="inlineStr">
        <is>
          <t>SAIL_MULTI</t>
        </is>
      </c>
      <c r="K947" s="21" t="n">
        <v>30.1</v>
      </c>
      <c r="L947" s="21" t="n">
        <v>9</v>
      </c>
      <c r="M947" s="21" t="inlineStr">
        <is>
          <t>ANY</t>
        </is>
      </c>
      <c r="N947" s="21" t="n">
        <v>45</v>
      </c>
      <c r="O947" s="21" t="inlineStr">
        <is>
          <t>(541) 555-1009</t>
        </is>
      </c>
      <c r="P947" s="21" t="inlineStr">
        <is>
          <t>beth_powell@outlook.example.com</t>
        </is>
      </c>
      <c r="Q947" s="21" t="inlineStr">
        <is>
          <t>Coos Bay</t>
        </is>
      </c>
      <c r="R947" s="21" t="inlineStr">
        <is>
          <t>OR</t>
        </is>
      </c>
      <c r="S947" s="21" t="inlineStr">
        <is>
          <t>97420</t>
        </is>
      </c>
      <c r="T947" s="28" t="n">
        <v>46006</v>
      </c>
      <c r="U947" s="21" t="n">
        <v>2026</v>
      </c>
      <c r="V947" s="21" t="inlineStr"/>
    </row>
    <row r="948">
      <c r="A948" s="17" t="inlineStr">
        <is>
          <t>WL-01943</t>
        </is>
      </c>
      <c r="B948" s="17" t="n">
        <v>943</v>
      </c>
      <c r="C948" s="17" t="inlineStr">
        <is>
          <t>Berg</t>
        </is>
      </c>
      <c r="D948" s="17" t="inlineStr">
        <is>
          <t>Michael</t>
        </is>
      </c>
      <c r="E948" s="17" t="inlineStr">
        <is>
          <t>JOINT</t>
        </is>
      </c>
      <c r="F948" s="17" t="inlineStr"/>
      <c r="G948" s="27" t="n">
        <v>45236</v>
      </c>
      <c r="H948" s="17" t="inlineStr">
        <is>
          <t>ACTIVE_WAITLIST</t>
        </is>
      </c>
      <c r="I948" s="17" t="inlineStr">
        <is>
          <t>SCOTER DANCER</t>
        </is>
      </c>
      <c r="J948" s="17" t="inlineStr">
        <is>
          <t>POWER_INBOARD</t>
        </is>
      </c>
      <c r="K948" s="17" t="n">
        <v>37.9</v>
      </c>
      <c r="L948" s="17" t="n">
        <v>12.5</v>
      </c>
      <c r="M948" s="17" t="inlineStr">
        <is>
          <t>COVERED_ONLY</t>
        </is>
      </c>
      <c r="N948" s="17" t="n">
        <v>24</v>
      </c>
      <c r="O948" s="17" t="inlineStr">
        <is>
          <t>(541) 555-2082</t>
        </is>
      </c>
      <c r="P948" s="17" t="inlineStr">
        <is>
          <t>michael_berg@outlook.example.com</t>
        </is>
      </c>
      <c r="Q948" s="17" t="inlineStr">
        <is>
          <t>Coos Bay</t>
        </is>
      </c>
      <c r="R948" s="17" t="inlineStr">
        <is>
          <t>OR</t>
        </is>
      </c>
      <c r="S948" s="17" t="inlineStr">
        <is>
          <t>97420</t>
        </is>
      </c>
      <c r="T948" s="27" t="n">
        <v>45998</v>
      </c>
      <c r="U948" s="17" t="n">
        <v>2026</v>
      </c>
      <c r="V948" s="17" t="inlineStr"/>
    </row>
    <row r="949">
      <c r="A949" s="21" t="inlineStr">
        <is>
          <t>WL-01944</t>
        </is>
      </c>
      <c r="B949" s="21" t="n">
        <v>944</v>
      </c>
      <c r="C949" s="21" t="inlineStr">
        <is>
          <t>Wells</t>
        </is>
      </c>
      <c r="D949" s="21" t="inlineStr">
        <is>
          <t>Tina</t>
        </is>
      </c>
      <c r="E949" s="21" t="inlineStr">
        <is>
          <t>JOINT</t>
        </is>
      </c>
      <c r="F949" s="21" t="inlineStr"/>
      <c r="G949" s="28" t="n">
        <v>45237</v>
      </c>
      <c r="H949" s="21" t="inlineStr">
        <is>
          <t>ACTIVE_WAITLIST</t>
        </is>
      </c>
      <c r="I949" s="21" t="inlineStr">
        <is>
          <t>OTTER PASSAGE</t>
        </is>
      </c>
      <c r="J949" s="21" t="inlineStr">
        <is>
          <t>SAIL_MONO</t>
        </is>
      </c>
      <c r="K949" s="21" t="n">
        <v>62</v>
      </c>
      <c r="L949" s="21" t="n">
        <v>18.2</v>
      </c>
      <c r="M949" s="21" t="inlineStr">
        <is>
          <t>Vessbank</t>
        </is>
      </c>
      <c r="N949" s="21" t="n">
        <v>50</v>
      </c>
      <c r="O949" s="21" t="inlineStr">
        <is>
          <t>(425) 555-6806</t>
        </is>
      </c>
      <c r="P949" s="21" t="inlineStr">
        <is>
          <t>tinawells@pugetpost.com</t>
        </is>
      </c>
      <c r="Q949" s="21" t="inlineStr">
        <is>
          <t>Everett</t>
        </is>
      </c>
      <c r="R949" s="21" t="inlineStr">
        <is>
          <t>WA</t>
        </is>
      </c>
      <c r="S949" s="21" t="inlineStr">
        <is>
          <t>98201</t>
        </is>
      </c>
      <c r="T949" s="28" t="n">
        <v>45993</v>
      </c>
      <c r="U949" s="21" t="n">
        <v>2026</v>
      </c>
      <c r="V949" s="21" t="inlineStr"/>
    </row>
    <row r="950">
      <c r="A950" s="17" t="inlineStr">
        <is>
          <t>WL-01945</t>
        </is>
      </c>
      <c r="B950" s="17" t="n">
        <v>945</v>
      </c>
      <c r="C950" s="17" t="inlineStr">
        <is>
          <t>Bonilla</t>
        </is>
      </c>
      <c r="D950" s="17" t="inlineStr">
        <is>
          <t>Jacob</t>
        </is>
      </c>
      <c r="E950" s="17" t="inlineStr">
        <is>
          <t>JOINT</t>
        </is>
      </c>
      <c r="F950" s="17" t="inlineStr"/>
      <c r="G950" s="27" t="n">
        <v>45237</v>
      </c>
      <c r="H950" s="17" t="inlineStr">
        <is>
          <t>ACTIVE_WAITLIST</t>
        </is>
      </c>
      <c r="I950" s="17" t="inlineStr">
        <is>
          <t>ANCHOR HARBOR</t>
        </is>
      </c>
      <c r="J950" s="17" t="inlineStr">
        <is>
          <t>POWER_OUTBOARD</t>
        </is>
      </c>
      <c r="K950" s="17" t="n">
        <v>19</v>
      </c>
      <c r="L950" s="17" t="n">
        <v>6.8</v>
      </c>
      <c r="M950" s="17" t="inlineStr">
        <is>
          <t>Ledgport</t>
        </is>
      </c>
      <c r="N950" s="17" t="n">
        <v>45</v>
      </c>
      <c r="O950" s="17" t="inlineStr">
        <is>
          <t>(541) 555-9238</t>
        </is>
      </c>
      <c r="P950" s="17" t="inlineStr">
        <is>
          <t>jacobbonilla@pugetpost.com</t>
        </is>
      </c>
      <c r="Q950" s="17" t="inlineStr">
        <is>
          <t>Newport</t>
        </is>
      </c>
      <c r="R950" s="17" t="inlineStr">
        <is>
          <t>OR</t>
        </is>
      </c>
      <c r="S950" s="17" t="inlineStr">
        <is>
          <t>97365</t>
        </is>
      </c>
      <c r="T950" s="27" t="n">
        <v>46011</v>
      </c>
      <c r="U950" s="17" t="n">
        <v>2026</v>
      </c>
      <c r="V950" s="17" t="inlineStr"/>
    </row>
    <row r="951">
      <c r="A951" s="21" t="inlineStr">
        <is>
          <t>WL-01946</t>
        </is>
      </c>
      <c r="B951" s="21" t="n">
        <v>946</v>
      </c>
      <c r="C951" s="21" t="inlineStr">
        <is>
          <t>Sweeney</t>
        </is>
      </c>
      <c r="D951" s="21" t="inlineStr">
        <is>
          <t>David</t>
        </is>
      </c>
      <c r="E951" s="21" t="inlineStr">
        <is>
          <t>INDIVIDUAL</t>
        </is>
      </c>
      <c r="F951" s="21" t="inlineStr"/>
      <c r="G951" s="28" t="n">
        <v>45237</v>
      </c>
      <c r="H951" s="21" t="inlineStr">
        <is>
          <t>ACTIVE_WAITLIST</t>
        </is>
      </c>
      <c r="I951" s="21" t="inlineStr">
        <is>
          <t>COHO MIST</t>
        </is>
      </c>
      <c r="J951" s="21" t="inlineStr">
        <is>
          <t>SPORTFISH</t>
        </is>
      </c>
      <c r="K951" s="21" t="n">
        <v>38.7</v>
      </c>
      <c r="L951" s="21" t="n">
        <v>12.3</v>
      </c>
      <c r="M951" s="21" t="inlineStr">
        <is>
          <t>ANY</t>
        </is>
      </c>
      <c r="N951" s="21" t="n">
        <v>24</v>
      </c>
      <c r="O951" s="21" t="inlineStr">
        <is>
          <t>(541) 555-3874</t>
        </is>
      </c>
      <c r="P951" s="21" t="inlineStr">
        <is>
          <t>david.sweeney@outlook.example.com</t>
        </is>
      </c>
      <c r="Q951" s="21" t="inlineStr">
        <is>
          <t>Newport</t>
        </is>
      </c>
      <c r="R951" s="21" t="inlineStr">
        <is>
          <t>OR</t>
        </is>
      </c>
      <c r="S951" s="21" t="inlineStr">
        <is>
          <t>97365</t>
        </is>
      </c>
      <c r="T951" s="28" t="n">
        <v>45992</v>
      </c>
      <c r="U951" s="21" t="n">
        <v>2026</v>
      </c>
      <c r="V951" s="21" t="inlineStr"/>
    </row>
    <row r="952">
      <c r="A952" s="17" t="inlineStr">
        <is>
          <t>WL-01947</t>
        </is>
      </c>
      <c r="B952" s="17" t="n">
        <v>947</v>
      </c>
      <c r="C952" s="17" t="inlineStr">
        <is>
          <t>Mcdowell</t>
        </is>
      </c>
      <c r="D952" s="17" t="inlineStr">
        <is>
          <t>Teresa</t>
        </is>
      </c>
      <c r="E952" s="17" t="inlineStr">
        <is>
          <t>INDIVIDUAL</t>
        </is>
      </c>
      <c r="F952" s="17" t="inlineStr"/>
      <c r="G952" s="27" t="n">
        <v>45238</v>
      </c>
      <c r="H952" s="17" t="inlineStr">
        <is>
          <t>ACTIVE_WAITLIST</t>
        </is>
      </c>
      <c r="I952" s="17" t="inlineStr">
        <is>
          <t>CORMORANT ANN</t>
        </is>
      </c>
      <c r="J952" s="17" t="inlineStr">
        <is>
          <t>POWER_STERNDRIVE</t>
        </is>
      </c>
      <c r="K952" s="17" t="n">
        <v>49.8</v>
      </c>
      <c r="L952" s="17" t="n">
        <v>17.8</v>
      </c>
      <c r="M952" s="17" t="inlineStr">
        <is>
          <t>COVERED_ONLY</t>
        </is>
      </c>
      <c r="N952" s="17" t="n">
        <v>32</v>
      </c>
      <c r="O952" s="17" t="inlineStr">
        <is>
          <t>(360) 555-4721</t>
        </is>
      </c>
      <c r="P952" s="17" t="inlineStr">
        <is>
          <t>teresa.mcdowell@gmail.example.com</t>
        </is>
      </c>
      <c r="Q952" s="17" t="inlineStr">
        <is>
          <t>Port Angeles</t>
        </is>
      </c>
      <c r="R952" s="17" t="inlineStr">
        <is>
          <t>WA</t>
        </is>
      </c>
      <c r="S952" s="17" t="inlineStr">
        <is>
          <t>98362</t>
        </is>
      </c>
      <c r="T952" s="27" t="n">
        <v>45997</v>
      </c>
      <c r="U952" s="17" t="n">
        <v>2026</v>
      </c>
      <c r="V952" s="17" t="inlineStr"/>
    </row>
    <row r="953">
      <c r="A953" s="21" t="inlineStr">
        <is>
          <t>WL-01948</t>
        </is>
      </c>
      <c r="B953" s="21" t="n">
        <v>948</v>
      </c>
      <c r="C953" s="21" t="inlineStr">
        <is>
          <t>Taylor</t>
        </is>
      </c>
      <c r="D953" s="21" t="inlineStr">
        <is>
          <t>Michael</t>
        </is>
      </c>
      <c r="E953" s="21" t="inlineStr">
        <is>
          <t>JOINT</t>
        </is>
      </c>
      <c r="F953" s="21" t="inlineStr"/>
      <c r="G953" s="28" t="n">
        <v>45238</v>
      </c>
      <c r="H953" s="21" t="inlineStr">
        <is>
          <t>ACTIVE_WAITLIST</t>
        </is>
      </c>
      <c r="I953" s="21" t="inlineStr">
        <is>
          <t>OSPREY LIGHT</t>
        </is>
      </c>
      <c r="J953" s="21" t="inlineStr">
        <is>
          <t>SPORTFISH</t>
        </is>
      </c>
      <c r="K953" s="21" t="n">
        <v>61.8</v>
      </c>
      <c r="L953" s="21" t="n">
        <v>18.4</v>
      </c>
      <c r="M953" s="21" t="inlineStr">
        <is>
          <t>COVERED_ONLY</t>
        </is>
      </c>
      <c r="N953" s="21" t="n">
        <v>45</v>
      </c>
      <c r="O953" s="21" t="inlineStr">
        <is>
          <t>(360) 555-3613</t>
        </is>
      </c>
      <c r="P953" s="21" t="inlineStr">
        <is>
          <t>michaeltaylor@harbormail.net</t>
        </is>
      </c>
      <c r="Q953" s="21" t="inlineStr">
        <is>
          <t>Longview</t>
        </is>
      </c>
      <c r="R953" s="21" t="inlineStr">
        <is>
          <t>WA</t>
        </is>
      </c>
      <c r="S953" s="21" t="inlineStr">
        <is>
          <t>98632</t>
        </is>
      </c>
      <c r="T953" s="28" t="n">
        <v>45996</v>
      </c>
      <c r="U953" s="21" t="n">
        <v>2026</v>
      </c>
      <c r="V953" s="21" t="inlineStr"/>
    </row>
    <row r="954">
      <c r="A954" s="17" t="inlineStr">
        <is>
          <t>WL-01949</t>
        </is>
      </c>
      <c r="B954" s="17" t="n">
        <v>949</v>
      </c>
      <c r="C954" s="17" t="inlineStr">
        <is>
          <t>Parks</t>
        </is>
      </c>
      <c r="D954" s="17" t="inlineStr">
        <is>
          <t>Troy</t>
        </is>
      </c>
      <c r="E954" s="17" t="inlineStr">
        <is>
          <t>INDIVIDUAL</t>
        </is>
      </c>
      <c r="F954" s="17" t="inlineStr"/>
      <c r="G954" s="27" t="n">
        <v>45238</v>
      </c>
      <c r="H954" s="17" t="inlineStr">
        <is>
          <t>ACTIVE_WAITLIST</t>
        </is>
      </c>
      <c r="I954" s="17" t="inlineStr">
        <is>
          <t>SALISH WAKE</t>
        </is>
      </c>
      <c r="J954" s="17" t="inlineStr">
        <is>
          <t>POWER_STERNDRIVE</t>
        </is>
      </c>
      <c r="K954" s="17" t="n">
        <v>28.2</v>
      </c>
      <c r="L954" s="17" t="n">
        <v>8.1</v>
      </c>
      <c r="M954" s="17" t="inlineStr">
        <is>
          <t>Vessbank</t>
        </is>
      </c>
      <c r="N954" s="17" t="n">
        <v>45</v>
      </c>
      <c r="O954" s="17" t="inlineStr">
        <is>
          <t>(360) 555-7352</t>
        </is>
      </c>
      <c r="P954" s="17" t="inlineStr">
        <is>
          <t>troy.parks@salishnet.net</t>
        </is>
      </c>
      <c r="Q954" s="17" t="inlineStr">
        <is>
          <t>Olympia</t>
        </is>
      </c>
      <c r="R954" s="17" t="inlineStr">
        <is>
          <t>WA</t>
        </is>
      </c>
      <c r="S954" s="17" t="inlineStr">
        <is>
          <t>98501</t>
        </is>
      </c>
      <c r="T954" s="27" t="n">
        <v>46018</v>
      </c>
      <c r="U954" s="17" t="n">
        <v>2026</v>
      </c>
      <c r="V954" s="17" t="inlineStr"/>
    </row>
    <row r="955">
      <c r="A955" s="21" t="inlineStr">
        <is>
          <t>WL-01950</t>
        </is>
      </c>
      <c r="B955" s="21" t="n">
        <v>950</v>
      </c>
      <c r="C955" s="21" t="inlineStr">
        <is>
          <t>Trujillo</t>
        </is>
      </c>
      <c r="D955" s="21" t="inlineStr">
        <is>
          <t>Mathew</t>
        </is>
      </c>
      <c r="E955" s="21" t="inlineStr">
        <is>
          <t>CORPORATION</t>
        </is>
      </c>
      <c r="F955" s="21" t="inlineStr">
        <is>
          <t>Trujillo Holdings LLC</t>
        </is>
      </c>
      <c r="G955" s="28" t="n">
        <v>45239</v>
      </c>
      <c r="H955" s="21" t="inlineStr">
        <is>
          <t>ACTIVE_WAITLIST</t>
        </is>
      </c>
      <c r="I955" s="21" t="inlineStr">
        <is>
          <t>TIDE WIND</t>
        </is>
      </c>
      <c r="J955" s="21" t="inlineStr">
        <is>
          <t>ELECTRIC</t>
        </is>
      </c>
      <c r="K955" s="21" t="n">
        <v>56</v>
      </c>
      <c r="L955" s="21" t="n">
        <v>17.2</v>
      </c>
      <c r="M955" s="21" t="inlineStr">
        <is>
          <t>COVERED_ONLY</t>
        </is>
      </c>
      <c r="N955" s="21" t="n">
        <v>45</v>
      </c>
      <c r="O955" s="21" t="inlineStr">
        <is>
          <t>(541) 555-7276</t>
        </is>
      </c>
      <c r="P955" s="21" t="inlineStr">
        <is>
          <t>mathew.trujillo@gmail.example.com</t>
        </is>
      </c>
      <c r="Q955" s="21" t="inlineStr">
        <is>
          <t>Coos Bay</t>
        </is>
      </c>
      <c r="R955" s="21" t="inlineStr">
        <is>
          <t>OR</t>
        </is>
      </c>
      <c r="S955" s="21" t="inlineStr">
        <is>
          <t>97420</t>
        </is>
      </c>
      <c r="T955" s="28" t="n">
        <v>46016</v>
      </c>
      <c r="U955" s="21" t="n">
        <v>2026</v>
      </c>
      <c r="V955" s="21" t="inlineStr"/>
    </row>
    <row r="956">
      <c r="A956" s="17" t="inlineStr">
        <is>
          <t>WL-01951</t>
        </is>
      </c>
      <c r="B956" s="17" t="n">
        <v>951</v>
      </c>
      <c r="C956" s="17" t="inlineStr">
        <is>
          <t>Prince</t>
        </is>
      </c>
      <c r="D956" s="17" t="inlineStr">
        <is>
          <t>Danielle</t>
        </is>
      </c>
      <c r="E956" s="17" t="inlineStr">
        <is>
          <t>INDIVIDUAL</t>
        </is>
      </c>
      <c r="F956" s="17" t="inlineStr"/>
      <c r="G956" s="27" t="n">
        <v>45239</v>
      </c>
      <c r="H956" s="17" t="inlineStr">
        <is>
          <t>ACTIVE_WAITLIST</t>
        </is>
      </c>
      <c r="I956" s="17" t="inlineStr">
        <is>
          <t>TIDE ROSE</t>
        </is>
      </c>
      <c r="J956" s="17" t="inlineStr">
        <is>
          <t>HOUSEBOAT</t>
        </is>
      </c>
      <c r="K956" s="17" t="n">
        <v>55</v>
      </c>
      <c r="L956" s="17" t="n">
        <v>17.1</v>
      </c>
      <c r="M956" s="17" t="inlineStr">
        <is>
          <t>ANY</t>
        </is>
      </c>
      <c r="N956" s="17" t="n">
        <v>28</v>
      </c>
      <c r="O956" s="17" t="inlineStr">
        <is>
          <t>(541) 555-4265</t>
        </is>
      </c>
      <c r="P956" s="17" t="inlineStr">
        <is>
          <t>danielle_prince@outlook.example.com</t>
        </is>
      </c>
      <c r="Q956" s="17" t="inlineStr">
        <is>
          <t>Coos Bay</t>
        </is>
      </c>
      <c r="R956" s="17" t="inlineStr">
        <is>
          <t>OR</t>
        </is>
      </c>
      <c r="S956" s="17" t="inlineStr">
        <is>
          <t>97420</t>
        </is>
      </c>
      <c r="T956" s="27" t="n">
        <v>45997</v>
      </c>
      <c r="U956" s="17" t="n">
        <v>2026</v>
      </c>
      <c r="V956" s="17" t="inlineStr"/>
    </row>
    <row r="957">
      <c r="A957" s="21" t="inlineStr">
        <is>
          <t>WL-01952</t>
        </is>
      </c>
      <c r="B957" s="21" t="n">
        <v>952</v>
      </c>
      <c r="C957" s="21" t="inlineStr">
        <is>
          <t>Harper</t>
        </is>
      </c>
      <c r="D957" s="21" t="inlineStr">
        <is>
          <t>Amanda</t>
        </is>
      </c>
      <c r="E957" s="21" t="inlineStr">
        <is>
          <t>NONPROFIT</t>
        </is>
      </c>
      <c r="F957" s="21" t="inlineStr">
        <is>
          <t>Harper Marine LLC</t>
        </is>
      </c>
      <c r="G957" s="28" t="n">
        <v>45240</v>
      </c>
      <c r="H957" s="21" t="inlineStr">
        <is>
          <t>ACTIVE_WAITLIST</t>
        </is>
      </c>
      <c r="I957" s="21" t="inlineStr">
        <is>
          <t>DRIFT SHORE</t>
        </is>
      </c>
      <c r="J957" s="21" t="inlineStr">
        <is>
          <t>POWER_INBOARD</t>
        </is>
      </c>
      <c r="K957" s="21" t="n">
        <v>18.3</v>
      </c>
      <c r="L957" s="21" t="n">
        <v>5.2</v>
      </c>
      <c r="M957" s="21" t="inlineStr">
        <is>
          <t>ANY</t>
        </is>
      </c>
      <c r="N957" s="21" t="n">
        <v>28</v>
      </c>
      <c r="O957" s="21" t="inlineStr">
        <is>
          <t>(206) 555-8836</t>
        </is>
      </c>
      <c r="P957" s="21" t="inlineStr">
        <is>
          <t>amanda_harper@harbormail.net</t>
        </is>
      </c>
      <c r="Q957" s="21" t="inlineStr">
        <is>
          <t>Seattle</t>
        </is>
      </c>
      <c r="R957" s="21" t="inlineStr">
        <is>
          <t>WA</t>
        </is>
      </c>
      <c r="S957" s="21" t="inlineStr">
        <is>
          <t>98101</t>
        </is>
      </c>
      <c r="T957" s="28" t="n">
        <v>46001</v>
      </c>
      <c r="U957" s="21" t="n">
        <v>2026</v>
      </c>
      <c r="V957" s="21" t="inlineStr"/>
    </row>
    <row r="958">
      <c r="A958" s="17" t="inlineStr">
        <is>
          <t>WL-01953</t>
        </is>
      </c>
      <c r="B958" s="17" t="n">
        <v>953</v>
      </c>
      <c r="C958" s="17" t="inlineStr">
        <is>
          <t>Wright</t>
        </is>
      </c>
      <c r="D958" s="17" t="inlineStr">
        <is>
          <t>Derek</t>
        </is>
      </c>
      <c r="E958" s="17" t="inlineStr">
        <is>
          <t>NONPROFIT</t>
        </is>
      </c>
      <c r="F958" s="17" t="inlineStr">
        <is>
          <t>Wright Charters Inc</t>
        </is>
      </c>
      <c r="G958" s="27" t="n">
        <v>45240</v>
      </c>
      <c r="H958" s="17" t="inlineStr">
        <is>
          <t>ACTIVE_WAITLIST</t>
        </is>
      </c>
      <c r="I958" s="17" t="inlineStr">
        <is>
          <t>SABLE WEATHER</t>
        </is>
      </c>
      <c r="J958" s="17" t="inlineStr">
        <is>
          <t>CRUISER</t>
        </is>
      </c>
      <c r="K958" s="17" t="n">
        <v>37.7</v>
      </c>
      <c r="L958" s="17" t="n">
        <v>12.8</v>
      </c>
      <c r="M958" s="17" t="inlineStr">
        <is>
          <t>COVERED_ONLY</t>
        </is>
      </c>
      <c r="N958" s="17" t="n">
        <v>32</v>
      </c>
      <c r="O958" s="17" t="inlineStr">
        <is>
          <t>(206) 555-8326</t>
        </is>
      </c>
      <c r="P958" s="17" t="inlineStr">
        <is>
          <t>derekwright@pugetpost.com</t>
        </is>
      </c>
      <c r="Q958" s="17" t="inlineStr">
        <is>
          <t>Seattle</t>
        </is>
      </c>
      <c r="R958" s="17" t="inlineStr">
        <is>
          <t>WA</t>
        </is>
      </c>
      <c r="S958" s="17" t="inlineStr">
        <is>
          <t>98101</t>
        </is>
      </c>
      <c r="T958" s="27" t="n">
        <v>46011</v>
      </c>
      <c r="U958" s="17" t="n">
        <v>2026</v>
      </c>
      <c r="V958" s="17" t="inlineStr"/>
    </row>
    <row r="959">
      <c r="A959" s="21" t="inlineStr">
        <is>
          <t>WL-01954</t>
        </is>
      </c>
      <c r="B959" s="21" t="n">
        <v>954</v>
      </c>
      <c r="C959" s="21" t="inlineStr">
        <is>
          <t>Smith</t>
        </is>
      </c>
      <c r="D959" s="21" t="inlineStr">
        <is>
          <t>Richard</t>
        </is>
      </c>
      <c r="E959" s="21" t="inlineStr">
        <is>
          <t>JOINT</t>
        </is>
      </c>
      <c r="F959" s="21" t="inlineStr"/>
      <c r="G959" s="28" t="n">
        <v>45241</v>
      </c>
      <c r="H959" s="21" t="inlineStr">
        <is>
          <t>RETAINER</t>
        </is>
      </c>
      <c r="I959" s="21" t="inlineStr">
        <is>
          <t>SPINDRIFT REACH</t>
        </is>
      </c>
      <c r="J959" s="21" t="inlineStr">
        <is>
          <t>COMMERCIAL_FISH</t>
        </is>
      </c>
      <c r="K959" s="21" t="n">
        <v>42.9</v>
      </c>
      <c r="L959" s="21" t="n">
        <v>13</v>
      </c>
      <c r="M959" s="21" t="inlineStr">
        <is>
          <t>COVERED_ONLY</t>
        </is>
      </c>
      <c r="N959" s="21" t="n">
        <v>24</v>
      </c>
      <c r="O959" s="21" t="inlineStr">
        <is>
          <t>(360) 555-7605</t>
        </is>
      </c>
      <c r="P959" s="21" t="inlineStr">
        <is>
          <t>richardsmith@harbormail.net</t>
        </is>
      </c>
      <c r="Q959" s="21" t="inlineStr">
        <is>
          <t>Bremerton</t>
        </is>
      </c>
      <c r="R959" s="21" t="inlineStr">
        <is>
          <t>WA</t>
        </is>
      </c>
      <c r="S959" s="21" t="inlineStr">
        <is>
          <t>98337</t>
        </is>
      </c>
      <c r="T959" s="28" t="n">
        <v>46019</v>
      </c>
      <c r="U959" s="21" t="n">
        <v>2026</v>
      </c>
      <c r="V959" s="21" t="inlineStr"/>
    </row>
    <row r="960">
      <c r="A960" s="17" t="inlineStr">
        <is>
          <t>WL-01955</t>
        </is>
      </c>
      <c r="B960" s="17" t="n">
        <v>955</v>
      </c>
      <c r="C960" s="17" t="inlineStr">
        <is>
          <t>Davis</t>
        </is>
      </c>
      <c r="D960" s="17" t="inlineStr">
        <is>
          <t>Nicole</t>
        </is>
      </c>
      <c r="E960" s="17" t="inlineStr">
        <is>
          <t>JOINT</t>
        </is>
      </c>
      <c r="F960" s="17" t="inlineStr"/>
      <c r="G960" s="27" t="n">
        <v>45243</v>
      </c>
      <c r="H960" s="17" t="inlineStr">
        <is>
          <t>ACTIVE_WAITLIST</t>
        </is>
      </c>
      <c r="I960" s="17" t="inlineStr">
        <is>
          <t>TIDE ANN</t>
        </is>
      </c>
      <c r="J960" s="17" t="inlineStr">
        <is>
          <t>TRAWLER</t>
        </is>
      </c>
      <c r="K960" s="17" t="n">
        <v>51.7</v>
      </c>
      <c r="L960" s="17" t="n">
        <v>14.8</v>
      </c>
      <c r="M960" s="17" t="inlineStr">
        <is>
          <t>ANY</t>
        </is>
      </c>
      <c r="N960" s="17" t="n">
        <v>50</v>
      </c>
      <c r="O960" s="17" t="inlineStr">
        <is>
          <t>(360) 555-5865</t>
        </is>
      </c>
      <c r="P960" s="17" t="inlineStr">
        <is>
          <t>nicole_davis@gmail.example.com</t>
        </is>
      </c>
      <c r="Q960" s="17" t="inlineStr">
        <is>
          <t>Longview</t>
        </is>
      </c>
      <c r="R960" s="17" t="inlineStr">
        <is>
          <t>WA</t>
        </is>
      </c>
      <c r="S960" s="17" t="inlineStr">
        <is>
          <t>98632</t>
        </is>
      </c>
      <c r="T960" s="27" t="n">
        <v>46006</v>
      </c>
      <c r="U960" s="17" t="n">
        <v>2026</v>
      </c>
      <c r="V960" s="17" t="inlineStr"/>
    </row>
    <row r="961">
      <c r="A961" s="21" t="inlineStr">
        <is>
          <t>WL-01956</t>
        </is>
      </c>
      <c r="B961" s="21" t="n">
        <v>956</v>
      </c>
      <c r="C961" s="21" t="inlineStr">
        <is>
          <t>Lutz</t>
        </is>
      </c>
      <c r="D961" s="21" t="inlineStr">
        <is>
          <t>Cheryl</t>
        </is>
      </c>
      <c r="E961" s="21" t="inlineStr">
        <is>
          <t>INDIVIDUAL</t>
        </is>
      </c>
      <c r="F961" s="21" t="inlineStr"/>
      <c r="G961" s="28" t="n">
        <v>45244</v>
      </c>
      <c r="H961" s="21" t="inlineStr">
        <is>
          <t>ACTIVE_WAITLIST</t>
        </is>
      </c>
      <c r="I961" s="21" t="inlineStr">
        <is>
          <t>SEAL WIND</t>
        </is>
      </c>
      <c r="J961" s="21" t="inlineStr">
        <is>
          <t>COMMERCIAL_FISH</t>
        </is>
      </c>
      <c r="K961" s="21" t="n">
        <v>27.5</v>
      </c>
      <c r="L961" s="21" t="n">
        <v>8.4</v>
      </c>
      <c r="M961" s="21" t="inlineStr">
        <is>
          <t>Vessbank</t>
        </is>
      </c>
      <c r="N961" s="21" t="n">
        <v>45</v>
      </c>
      <c r="O961" s="21" t="inlineStr">
        <is>
          <t>(360) 555-0298</t>
        </is>
      </c>
      <c r="P961" s="21" t="inlineStr">
        <is>
          <t>cheryl.lutz@gmail.example.com</t>
        </is>
      </c>
      <c r="Q961" s="21" t="inlineStr">
        <is>
          <t>Port Angeles</t>
        </is>
      </c>
      <c r="R961" s="21" t="inlineStr">
        <is>
          <t>WA</t>
        </is>
      </c>
      <c r="S961" s="21" t="inlineStr">
        <is>
          <t>98362</t>
        </is>
      </c>
      <c r="T961" s="28" t="n">
        <v>46005</v>
      </c>
      <c r="U961" s="21" t="n">
        <v>2026</v>
      </c>
      <c r="V961" s="21" t="inlineStr"/>
    </row>
    <row r="962">
      <c r="A962" s="17" t="inlineStr">
        <is>
          <t>WL-01957</t>
        </is>
      </c>
      <c r="B962" s="17" t="n">
        <v>957</v>
      </c>
      <c r="C962" s="17" t="inlineStr">
        <is>
          <t>Powell</t>
        </is>
      </c>
      <c r="D962" s="17" t="inlineStr">
        <is>
          <t>Louis</t>
        </is>
      </c>
      <c r="E962" s="17" t="inlineStr">
        <is>
          <t>INDIVIDUAL</t>
        </is>
      </c>
      <c r="F962" s="17" t="inlineStr"/>
      <c r="G962" s="27" t="n">
        <v>45244</v>
      </c>
      <c r="H962" s="17" t="inlineStr">
        <is>
          <t>ACTIVE_WAITLIST</t>
        </is>
      </c>
      <c r="I962" s="17" t="inlineStr">
        <is>
          <t>TIDE MIST</t>
        </is>
      </c>
      <c r="J962" s="17" t="inlineStr">
        <is>
          <t>POWER_STERNDRIVE</t>
        </is>
      </c>
      <c r="K962" s="17" t="n">
        <v>28.9</v>
      </c>
      <c r="L962" s="17" t="n">
        <v>9.6</v>
      </c>
      <c r="M962" s="17" t="inlineStr">
        <is>
          <t>Ledgport</t>
        </is>
      </c>
      <c r="N962" s="17" t="n">
        <v>36</v>
      </c>
      <c r="O962" s="17" t="inlineStr">
        <is>
          <t>(503) 555-6836</t>
        </is>
      </c>
      <c r="P962" s="17" t="inlineStr">
        <is>
          <t>louis_powell@harbormail.net</t>
        </is>
      </c>
      <c r="Q962" s="17" t="inlineStr">
        <is>
          <t>Portland</t>
        </is>
      </c>
      <c r="R962" s="17" t="inlineStr">
        <is>
          <t>OR</t>
        </is>
      </c>
      <c r="S962" s="17" t="inlineStr">
        <is>
          <t>97201</t>
        </is>
      </c>
      <c r="T962" s="27" t="n">
        <v>46000</v>
      </c>
      <c r="U962" s="17" t="n">
        <v>2026</v>
      </c>
      <c r="V962" s="17" t="inlineStr"/>
    </row>
    <row r="963">
      <c r="A963" s="21" t="inlineStr">
        <is>
          <t>WL-01958</t>
        </is>
      </c>
      <c r="B963" s="21" t="n">
        <v>958</v>
      </c>
      <c r="C963" s="21" t="inlineStr">
        <is>
          <t>Stevens</t>
        </is>
      </c>
      <c r="D963" s="21" t="inlineStr">
        <is>
          <t>Catherine</t>
        </is>
      </c>
      <c r="E963" s="21" t="inlineStr">
        <is>
          <t>TRUST</t>
        </is>
      </c>
      <c r="F963" s="21" t="inlineStr">
        <is>
          <t>Stevens Holdings LLC</t>
        </is>
      </c>
      <c r="G963" s="28" t="n">
        <v>45244</v>
      </c>
      <c r="H963" s="21" t="inlineStr">
        <is>
          <t>ACTIVE_WAITLIST</t>
        </is>
      </c>
      <c r="I963" s="21" t="inlineStr">
        <is>
          <t>MURRE ANN</t>
        </is>
      </c>
      <c r="J963" s="21" t="inlineStr">
        <is>
          <t>SAIL_MULTI</t>
        </is>
      </c>
      <c r="K963" s="21" t="n">
        <v>40.8</v>
      </c>
      <c r="L963" s="21" t="n">
        <v>14.2</v>
      </c>
      <c r="M963" s="21" t="inlineStr">
        <is>
          <t>COVERED_ONLY</t>
        </is>
      </c>
      <c r="N963" s="21" t="n">
        <v>24</v>
      </c>
      <c r="O963" s="21" t="inlineStr">
        <is>
          <t>(360) 555-9729</t>
        </is>
      </c>
      <c r="P963" s="21" t="inlineStr">
        <is>
          <t>catherinestevens@pugetpost.com</t>
        </is>
      </c>
      <c r="Q963" s="21" t="inlineStr">
        <is>
          <t>Aberdeen</t>
        </is>
      </c>
      <c r="R963" s="21" t="inlineStr">
        <is>
          <t>WA</t>
        </is>
      </c>
      <c r="S963" s="21" t="inlineStr">
        <is>
          <t>98520</t>
        </is>
      </c>
      <c r="T963" s="28" t="n">
        <v>46001</v>
      </c>
      <c r="U963" s="21" t="n">
        <v>2026</v>
      </c>
      <c r="V963" s="21" t="inlineStr"/>
    </row>
    <row r="964">
      <c r="A964" s="17" t="inlineStr">
        <is>
          <t>WL-01959</t>
        </is>
      </c>
      <c r="B964" s="17" t="n">
        <v>959</v>
      </c>
      <c r="C964" s="17" t="inlineStr">
        <is>
          <t>Moore</t>
        </is>
      </c>
      <c r="D964" s="17" t="inlineStr">
        <is>
          <t>Jonathan</t>
        </is>
      </c>
      <c r="E964" s="17" t="inlineStr">
        <is>
          <t>JOINT</t>
        </is>
      </c>
      <c r="F964" s="17" t="inlineStr"/>
      <c r="G964" s="27" t="n">
        <v>45244</v>
      </c>
      <c r="H964" s="17" t="inlineStr">
        <is>
          <t>ACTIVE_WAITLIST</t>
        </is>
      </c>
      <c r="I964" s="17" t="inlineStr">
        <is>
          <t>BRANT PASSAGE</t>
        </is>
      </c>
      <c r="J964" s="17" t="inlineStr">
        <is>
          <t>TRAWLER</t>
        </is>
      </c>
      <c r="K964" s="17" t="n">
        <v>46.8</v>
      </c>
      <c r="L964" s="17" t="n">
        <v>14.2</v>
      </c>
      <c r="M964" s="17" t="inlineStr">
        <is>
          <t>COVERED_ONLY</t>
        </is>
      </c>
      <c r="N964" s="17" t="n">
        <v>28</v>
      </c>
      <c r="O964" s="17" t="inlineStr">
        <is>
          <t>(253) 555-9578</t>
        </is>
      </c>
      <c r="P964" s="17" t="inlineStr">
        <is>
          <t>jonathan.moore@gmail.example.com</t>
        </is>
      </c>
      <c r="Q964" s="17" t="inlineStr">
        <is>
          <t>Tacoma</t>
        </is>
      </c>
      <c r="R964" s="17" t="inlineStr">
        <is>
          <t>WA</t>
        </is>
      </c>
      <c r="S964" s="17" t="inlineStr">
        <is>
          <t>98402</t>
        </is>
      </c>
      <c r="T964" s="27" t="n">
        <v>46015</v>
      </c>
      <c r="U964" s="17" t="n">
        <v>2026</v>
      </c>
      <c r="V964" s="17" t="inlineStr"/>
    </row>
    <row r="965">
      <c r="A965" s="21" t="inlineStr">
        <is>
          <t>WL-01960</t>
        </is>
      </c>
      <c r="B965" s="21" t="n">
        <v>960</v>
      </c>
      <c r="C965" s="21" t="inlineStr">
        <is>
          <t>Smith</t>
        </is>
      </c>
      <c r="D965" s="21" t="inlineStr">
        <is>
          <t>Sean</t>
        </is>
      </c>
      <c r="E965" s="21" t="inlineStr">
        <is>
          <t>INDIVIDUAL</t>
        </is>
      </c>
      <c r="F965" s="21" t="inlineStr"/>
      <c r="G965" s="28" t="n">
        <v>45244</v>
      </c>
      <c r="H965" s="21" t="inlineStr">
        <is>
          <t>ACTIVE_WAITLIST</t>
        </is>
      </c>
      <c r="I965" s="21" t="inlineStr">
        <is>
          <t>PINTAIL ANN</t>
        </is>
      </c>
      <c r="J965" s="21" t="inlineStr">
        <is>
          <t>POWER_OUTBOARD</t>
        </is>
      </c>
      <c r="K965" s="21" t="n">
        <v>30.9</v>
      </c>
      <c r="L965" s="21" t="n">
        <v>8.800000000000001</v>
      </c>
      <c r="M965" s="21" t="inlineStr">
        <is>
          <t>ANY</t>
        </is>
      </c>
      <c r="N965" s="21" t="n">
        <v>32</v>
      </c>
      <c r="O965" s="21" t="inlineStr">
        <is>
          <t>(541) 555-8469</t>
        </is>
      </c>
      <c r="P965" s="21" t="inlineStr">
        <is>
          <t>sean_smith@quillayute.org</t>
        </is>
      </c>
      <c r="Q965" s="21" t="inlineStr">
        <is>
          <t>Newport</t>
        </is>
      </c>
      <c r="R965" s="21" t="inlineStr">
        <is>
          <t>OR</t>
        </is>
      </c>
      <c r="S965" s="21" t="inlineStr">
        <is>
          <t>97365</t>
        </is>
      </c>
      <c r="T965" s="28" t="n">
        <v>45998</v>
      </c>
      <c r="U965" s="21" t="n">
        <v>2026</v>
      </c>
      <c r="V965" s="21" t="inlineStr"/>
    </row>
    <row r="966">
      <c r="A966" s="17" t="inlineStr">
        <is>
          <t>WL-01961</t>
        </is>
      </c>
      <c r="B966" s="17" t="n">
        <v>961</v>
      </c>
      <c r="C966" s="17" t="inlineStr">
        <is>
          <t>Parker</t>
        </is>
      </c>
      <c r="D966" s="17" t="inlineStr">
        <is>
          <t>Jeffrey</t>
        </is>
      </c>
      <c r="E966" s="17" t="inlineStr">
        <is>
          <t>COMMERCIAL</t>
        </is>
      </c>
      <c r="F966" s="17" t="inlineStr">
        <is>
          <t>Parker Marine LLC</t>
        </is>
      </c>
      <c r="G966" s="27" t="n">
        <v>45244</v>
      </c>
      <c r="H966" s="17" t="inlineStr">
        <is>
          <t>ACTIVE_WAITLIST</t>
        </is>
      </c>
      <c r="I966" s="17" t="inlineStr">
        <is>
          <t>HERON WAKE</t>
        </is>
      </c>
      <c r="J966" s="17" t="inlineStr">
        <is>
          <t>ELECTRIC</t>
        </is>
      </c>
      <c r="K966" s="17" t="n">
        <v>52.4</v>
      </c>
      <c r="L966" s="17" t="n">
        <v>18.7</v>
      </c>
      <c r="M966" s="17" t="inlineStr">
        <is>
          <t>Eastwey</t>
        </is>
      </c>
      <c r="N966" s="17" t="n">
        <v>32</v>
      </c>
      <c r="O966" s="17" t="inlineStr">
        <is>
          <t>(541) 555-6464</t>
        </is>
      </c>
      <c r="P966" s="17" t="inlineStr">
        <is>
          <t>jeffrey.parker@quillayute.org</t>
        </is>
      </c>
      <c r="Q966" s="17" t="inlineStr">
        <is>
          <t>Newport</t>
        </is>
      </c>
      <c r="R966" s="17" t="inlineStr">
        <is>
          <t>OR</t>
        </is>
      </c>
      <c r="S966" s="17" t="inlineStr">
        <is>
          <t>97365</t>
        </is>
      </c>
      <c r="T966" s="27" t="n">
        <v>45997</v>
      </c>
      <c r="U966" s="17" t="n">
        <v>2026</v>
      </c>
      <c r="V966" s="17" t="inlineStr"/>
    </row>
    <row r="967">
      <c r="A967" s="21" t="inlineStr">
        <is>
          <t>WL-01962</t>
        </is>
      </c>
      <c r="B967" s="21" t="n">
        <v>962</v>
      </c>
      <c r="C967" s="21" t="inlineStr">
        <is>
          <t>Tyler</t>
        </is>
      </c>
      <c r="D967" s="21" t="inlineStr">
        <is>
          <t>Natalie</t>
        </is>
      </c>
      <c r="E967" s="21" t="inlineStr">
        <is>
          <t>TRUST</t>
        </is>
      </c>
      <c r="F967" s="21" t="inlineStr">
        <is>
          <t>Tyler Ventures LLC</t>
        </is>
      </c>
      <c r="G967" s="28" t="n">
        <v>45245</v>
      </c>
      <c r="H967" s="21" t="inlineStr">
        <is>
          <t>ACTIVE_WAITLIST</t>
        </is>
      </c>
      <c r="I967" s="21" t="inlineStr">
        <is>
          <t>HALIBUT PASSAGE</t>
        </is>
      </c>
      <c r="J967" s="21" t="inlineStr">
        <is>
          <t>SAIL_MONO</t>
        </is>
      </c>
      <c r="K967" s="21" t="n">
        <v>30.1</v>
      </c>
      <c r="L967" s="21" t="n">
        <v>9.6</v>
      </c>
      <c r="M967" s="21" t="inlineStr">
        <is>
          <t>OPEN_ONLY</t>
        </is>
      </c>
      <c r="N967" s="21" t="n">
        <v>36</v>
      </c>
      <c r="O967" s="21" t="inlineStr">
        <is>
          <t>(253) 555-3296</t>
        </is>
      </c>
      <c r="P967" s="21" t="inlineStr">
        <is>
          <t>natalie.tyler@pugetpost.com</t>
        </is>
      </c>
      <c r="Q967" s="21" t="inlineStr">
        <is>
          <t>Tacoma</t>
        </is>
      </c>
      <c r="R967" s="21" t="inlineStr">
        <is>
          <t>WA</t>
        </is>
      </c>
      <c r="S967" s="21" t="inlineStr">
        <is>
          <t>98402</t>
        </is>
      </c>
      <c r="T967" s="28" t="n">
        <v>46013</v>
      </c>
      <c r="U967" s="21" t="n">
        <v>2026</v>
      </c>
      <c r="V967" s="21" t="inlineStr"/>
    </row>
    <row r="968">
      <c r="A968" s="17" t="inlineStr">
        <is>
          <t>WL-01963</t>
        </is>
      </c>
      <c r="B968" s="17" t="n">
        <v>963</v>
      </c>
      <c r="C968" s="17" t="inlineStr">
        <is>
          <t>Beck</t>
        </is>
      </c>
      <c r="D968" s="17" t="inlineStr">
        <is>
          <t>Erik</t>
        </is>
      </c>
      <c r="E968" s="17" t="inlineStr">
        <is>
          <t>NONPROFIT</t>
        </is>
      </c>
      <c r="F968" s="17" t="inlineStr">
        <is>
          <t>Beck Holdings LLC</t>
        </is>
      </c>
      <c r="G968" s="27" t="n">
        <v>45246</v>
      </c>
      <c r="H968" s="17" t="inlineStr">
        <is>
          <t>ACTIVE_WAITLIST</t>
        </is>
      </c>
      <c r="I968" s="17" t="inlineStr">
        <is>
          <t>KESTREL CREST</t>
        </is>
      </c>
      <c r="J968" s="17" t="inlineStr">
        <is>
          <t>HOUSEBOAT</t>
        </is>
      </c>
      <c r="K968" s="17" t="n">
        <v>43.4</v>
      </c>
      <c r="L968" s="17" t="n">
        <v>12.4</v>
      </c>
      <c r="M968" s="17" t="inlineStr">
        <is>
          <t>Ledgport</t>
        </is>
      </c>
      <c r="N968" s="17" t="n">
        <v>32</v>
      </c>
      <c r="O968" s="17" t="inlineStr">
        <is>
          <t>(360) 555-1852</t>
        </is>
      </c>
      <c r="P968" s="17" t="inlineStr">
        <is>
          <t>erik_beck@salishnet.net</t>
        </is>
      </c>
      <c r="Q968" s="17" t="inlineStr">
        <is>
          <t>Aberdeen</t>
        </is>
      </c>
      <c r="R968" s="17" t="inlineStr">
        <is>
          <t>WA</t>
        </is>
      </c>
      <c r="S968" s="17" t="inlineStr">
        <is>
          <t>98520</t>
        </is>
      </c>
      <c r="T968" s="27" t="n">
        <v>46002</v>
      </c>
      <c r="U968" s="17" t="n">
        <v>2026</v>
      </c>
      <c r="V968" s="17" t="inlineStr"/>
    </row>
    <row r="969">
      <c r="A969" s="21" t="inlineStr">
        <is>
          <t>WL-01964</t>
        </is>
      </c>
      <c r="B969" s="21" t="n">
        <v>964</v>
      </c>
      <c r="C969" s="21" t="inlineStr">
        <is>
          <t>Richardson</t>
        </is>
      </c>
      <c r="D969" s="21" t="inlineStr">
        <is>
          <t>Ryan</t>
        </is>
      </c>
      <c r="E969" s="21" t="inlineStr">
        <is>
          <t>COMMERCIAL</t>
        </is>
      </c>
      <c r="F969" s="21" t="inlineStr">
        <is>
          <t>Richardson Marine LLC</t>
        </is>
      </c>
      <c r="G969" s="28" t="n">
        <v>45246</v>
      </c>
      <c r="H969" s="21" t="inlineStr">
        <is>
          <t>ACTIVE_WAITLIST</t>
        </is>
      </c>
      <c r="I969" s="21" t="inlineStr">
        <is>
          <t>PINTAIL SONG</t>
        </is>
      </c>
      <c r="J969" s="21" t="inlineStr">
        <is>
          <t>CRUISER</t>
        </is>
      </c>
      <c r="K969" s="21" t="n">
        <v>32.4</v>
      </c>
      <c r="L969" s="21" t="n">
        <v>10.6</v>
      </c>
      <c r="M969" s="21" t="inlineStr">
        <is>
          <t>Vessbank</t>
        </is>
      </c>
      <c r="N969" s="21" t="n">
        <v>28</v>
      </c>
      <c r="O969" s="21" t="inlineStr">
        <is>
          <t>(360) 555-8488</t>
        </is>
      </c>
      <c r="P969" s="21" t="inlineStr">
        <is>
          <t>ryanrichardson@gmail.example.com</t>
        </is>
      </c>
      <c r="Q969" s="21" t="inlineStr">
        <is>
          <t>Bremerton</t>
        </is>
      </c>
      <c r="R969" s="21" t="inlineStr">
        <is>
          <t>WA</t>
        </is>
      </c>
      <c r="S969" s="21" t="inlineStr">
        <is>
          <t>98337</t>
        </is>
      </c>
      <c r="T969" s="28" t="n">
        <v>46018</v>
      </c>
      <c r="U969" s="21" t="n">
        <v>2026</v>
      </c>
      <c r="V969" s="21" t="inlineStr"/>
    </row>
    <row r="970">
      <c r="A970" s="17" t="inlineStr">
        <is>
          <t>WL-01965</t>
        </is>
      </c>
      <c r="B970" s="17" t="n">
        <v>965</v>
      </c>
      <c r="C970" s="17" t="inlineStr">
        <is>
          <t>Williams</t>
        </is>
      </c>
      <c r="D970" s="17" t="inlineStr">
        <is>
          <t>Tyler</t>
        </is>
      </c>
      <c r="E970" s="17" t="inlineStr">
        <is>
          <t>LLC</t>
        </is>
      </c>
      <c r="F970" s="17" t="inlineStr">
        <is>
          <t>Williams Ventures LLC</t>
        </is>
      </c>
      <c r="G970" s="27" t="n">
        <v>45246</v>
      </c>
      <c r="H970" s="17" t="inlineStr">
        <is>
          <t>ACTIVE_WAITLIST</t>
        </is>
      </c>
      <c r="I970" s="17" t="inlineStr">
        <is>
          <t>SANDERLING DANCER</t>
        </is>
      </c>
      <c r="J970" s="17" t="inlineStr">
        <is>
          <t>CRUISER</t>
        </is>
      </c>
      <c r="K970" s="17" t="n">
        <v>25</v>
      </c>
      <c r="L970" s="17" t="n">
        <v>8.199999999999999</v>
      </c>
      <c r="M970" s="17" t="inlineStr">
        <is>
          <t>Ledgport</t>
        </is>
      </c>
      <c r="N970" s="17" t="n">
        <v>36</v>
      </c>
      <c r="O970" s="17" t="inlineStr">
        <is>
          <t>(360) 555-4830</t>
        </is>
      </c>
      <c r="P970" s="17" t="inlineStr">
        <is>
          <t>tyler.williams@harbormail.net</t>
        </is>
      </c>
      <c r="Q970" s="17" t="inlineStr">
        <is>
          <t>Port Angeles</t>
        </is>
      </c>
      <c r="R970" s="17" t="inlineStr">
        <is>
          <t>WA</t>
        </is>
      </c>
      <c r="S970" s="17" t="inlineStr">
        <is>
          <t>98362</t>
        </is>
      </c>
      <c r="T970" s="27" t="n">
        <v>46012</v>
      </c>
      <c r="U970" s="17" t="n">
        <v>2026</v>
      </c>
      <c r="V970" s="17" t="inlineStr"/>
    </row>
    <row r="971">
      <c r="A971" s="21" t="inlineStr">
        <is>
          <t>WL-01966</t>
        </is>
      </c>
      <c r="B971" s="21" t="n">
        <v>966</v>
      </c>
      <c r="C971" s="21" t="inlineStr">
        <is>
          <t>Cardenas</t>
        </is>
      </c>
      <c r="D971" s="21" t="inlineStr">
        <is>
          <t>Amanda</t>
        </is>
      </c>
      <c r="E971" s="21" t="inlineStr">
        <is>
          <t>JOINT</t>
        </is>
      </c>
      <c r="F971" s="21" t="inlineStr"/>
      <c r="G971" s="28" t="n">
        <v>45247</v>
      </c>
      <c r="H971" s="21" t="inlineStr">
        <is>
          <t>ACTIVE_WAITLIST</t>
        </is>
      </c>
      <c r="I971" s="21" t="inlineStr">
        <is>
          <t>PETREL BAY</t>
        </is>
      </c>
      <c r="J971" s="21" t="inlineStr">
        <is>
          <t>POWER_OUTBOARD</t>
        </is>
      </c>
      <c r="K971" s="21" t="n">
        <v>52.3</v>
      </c>
      <c r="L971" s="21" t="n">
        <v>16.2</v>
      </c>
      <c r="M971" s="21" t="inlineStr">
        <is>
          <t>Vessbank</t>
        </is>
      </c>
      <c r="N971" s="21" t="n">
        <v>32</v>
      </c>
      <c r="O971" s="21" t="inlineStr">
        <is>
          <t>(425) 555-3135</t>
        </is>
      </c>
      <c r="P971" s="21" t="inlineStr">
        <is>
          <t>amanda.cardenas@salishnet.net</t>
        </is>
      </c>
      <c r="Q971" s="21" t="inlineStr">
        <is>
          <t>Everett</t>
        </is>
      </c>
      <c r="R971" s="21" t="inlineStr">
        <is>
          <t>WA</t>
        </is>
      </c>
      <c r="S971" s="21" t="inlineStr">
        <is>
          <t>98201</t>
        </is>
      </c>
      <c r="T971" s="28" t="n">
        <v>46011</v>
      </c>
      <c r="U971" s="21" t="n">
        <v>2026</v>
      </c>
      <c r="V971" s="21" t="inlineStr"/>
    </row>
    <row r="972">
      <c r="A972" s="17" t="inlineStr">
        <is>
          <t>WL-01967</t>
        </is>
      </c>
      <c r="B972" s="17" t="n">
        <v>967</v>
      </c>
      <c r="C972" s="17" t="inlineStr">
        <is>
          <t>Cameron</t>
        </is>
      </c>
      <c r="D972" s="17" t="inlineStr">
        <is>
          <t>April</t>
        </is>
      </c>
      <c r="E972" s="17" t="inlineStr">
        <is>
          <t>INDIVIDUAL</t>
        </is>
      </c>
      <c r="F972" s="17" t="inlineStr"/>
      <c r="G972" s="27" t="n">
        <v>45247</v>
      </c>
      <c r="H972" s="17" t="inlineStr">
        <is>
          <t>EXPIRED</t>
        </is>
      </c>
      <c r="I972" s="17" t="inlineStr">
        <is>
          <t>ANCHOR LINE</t>
        </is>
      </c>
      <c r="J972" s="17" t="inlineStr">
        <is>
          <t>SPORTFISH</t>
        </is>
      </c>
      <c r="K972" s="17" t="n">
        <v>44.1</v>
      </c>
      <c r="L972" s="17" t="n">
        <v>15.6</v>
      </c>
      <c r="M972" s="17" t="inlineStr">
        <is>
          <t>ANY</t>
        </is>
      </c>
      <c r="N972" s="17" t="n">
        <v>36</v>
      </c>
      <c r="O972" s="17" t="inlineStr">
        <is>
          <t>(360) 555-8836</t>
        </is>
      </c>
      <c r="P972" s="17" t="inlineStr">
        <is>
          <t>april.cameron@harbormail.net</t>
        </is>
      </c>
      <c r="Q972" s="17" t="inlineStr">
        <is>
          <t>Aberdeen</t>
        </is>
      </c>
      <c r="R972" s="17" t="inlineStr">
        <is>
          <t>WA</t>
        </is>
      </c>
      <c r="S972" s="17" t="inlineStr">
        <is>
          <t>98520</t>
        </is>
      </c>
      <c r="T972" s="17" t="inlineStr"/>
      <c r="U972" s="17" t="n">
        <v>2022</v>
      </c>
      <c r="V972" s="17" t="inlineStr"/>
    </row>
    <row r="973">
      <c r="A973" s="21" t="inlineStr">
        <is>
          <t>WL-01968</t>
        </is>
      </c>
      <c r="B973" s="21" t="n">
        <v>968</v>
      </c>
      <c r="C973" s="21" t="inlineStr">
        <is>
          <t>Lewis</t>
        </is>
      </c>
      <c r="D973" s="21" t="inlineStr">
        <is>
          <t>Cheryl</t>
        </is>
      </c>
      <c r="E973" s="21" t="inlineStr">
        <is>
          <t>INDIVIDUAL</t>
        </is>
      </c>
      <c r="F973" s="21" t="inlineStr"/>
      <c r="G973" s="28" t="n">
        <v>45247</v>
      </c>
      <c r="H973" s="21" t="inlineStr">
        <is>
          <t>ACTIVE_WAITLIST</t>
        </is>
      </c>
      <c r="I973" s="21" t="inlineStr">
        <is>
          <t>FOUL ANN</t>
        </is>
      </c>
      <c r="J973" s="21" t="inlineStr">
        <is>
          <t>SPORTFISH</t>
        </is>
      </c>
      <c r="K973" s="21" t="n">
        <v>50</v>
      </c>
      <c r="L973" s="21" t="n">
        <v>16.3</v>
      </c>
      <c r="M973" s="21" t="inlineStr">
        <is>
          <t>OPEN_ONLY</t>
        </is>
      </c>
      <c r="N973" s="21" t="n">
        <v>40</v>
      </c>
      <c r="O973" s="21" t="inlineStr">
        <is>
          <t>(253) 555-1559</t>
        </is>
      </c>
      <c r="P973" s="21" t="inlineStr">
        <is>
          <t>cheryl.lewis@quillayute.org</t>
        </is>
      </c>
      <c r="Q973" s="21" t="inlineStr">
        <is>
          <t>Tacoma</t>
        </is>
      </c>
      <c r="R973" s="21" t="inlineStr">
        <is>
          <t>WA</t>
        </is>
      </c>
      <c r="S973" s="21" t="inlineStr">
        <is>
          <t>98402</t>
        </is>
      </c>
      <c r="T973" s="28" t="n">
        <v>46006</v>
      </c>
      <c r="U973" s="21" t="n">
        <v>2026</v>
      </c>
      <c r="V973" s="21" t="inlineStr"/>
    </row>
    <row r="974">
      <c r="A974" s="17" t="inlineStr">
        <is>
          <t>WL-01969</t>
        </is>
      </c>
      <c r="B974" s="17" t="n">
        <v>969</v>
      </c>
      <c r="C974" s="17" t="inlineStr">
        <is>
          <t>Byrd</t>
        </is>
      </c>
      <c r="D974" s="17" t="inlineStr">
        <is>
          <t>Scott</t>
        </is>
      </c>
      <c r="E974" s="17" t="inlineStr">
        <is>
          <t>PARTNERSHIP</t>
        </is>
      </c>
      <c r="F974" s="17" t="inlineStr">
        <is>
          <t>Byrd Marine LLC</t>
        </is>
      </c>
      <c r="G974" s="27" t="n">
        <v>45248</v>
      </c>
      <c r="H974" s="17" t="inlineStr">
        <is>
          <t>ACTIVE_WAITLIST</t>
        </is>
      </c>
      <c r="I974" s="17" t="inlineStr">
        <is>
          <t>FOUL REACH</t>
        </is>
      </c>
      <c r="J974" s="17" t="inlineStr">
        <is>
          <t>CRUISER</t>
        </is>
      </c>
      <c r="K974" s="17" t="n">
        <v>26.9</v>
      </c>
      <c r="L974" s="17" t="n">
        <v>9.300000000000001</v>
      </c>
      <c r="M974" s="17" t="inlineStr">
        <is>
          <t>COVERED_ONLY</t>
        </is>
      </c>
      <c r="N974" s="17" t="n">
        <v>45</v>
      </c>
      <c r="O974" s="17" t="inlineStr">
        <is>
          <t>(360) 555-6709</t>
        </is>
      </c>
      <c r="P974" s="17" t="inlineStr">
        <is>
          <t>scottbyrd@pugetpost.com</t>
        </is>
      </c>
      <c r="Q974" s="17" t="inlineStr">
        <is>
          <t>Bremerton</t>
        </is>
      </c>
      <c r="R974" s="17" t="inlineStr">
        <is>
          <t>WA</t>
        </is>
      </c>
      <c r="S974" s="17" t="inlineStr">
        <is>
          <t>98337</t>
        </is>
      </c>
      <c r="T974" s="27" t="n">
        <v>46013</v>
      </c>
      <c r="U974" s="17" t="n">
        <v>2026</v>
      </c>
      <c r="V974" s="17" t="inlineStr"/>
    </row>
    <row r="975">
      <c r="A975" s="21" t="inlineStr">
        <is>
          <t>WL-01970</t>
        </is>
      </c>
      <c r="B975" s="21" t="n">
        <v>970</v>
      </c>
      <c r="C975" s="21" t="inlineStr">
        <is>
          <t>Stewart</t>
        </is>
      </c>
      <c r="D975" s="21" t="inlineStr">
        <is>
          <t>Andres</t>
        </is>
      </c>
      <c r="E975" s="21" t="inlineStr">
        <is>
          <t>LLC</t>
        </is>
      </c>
      <c r="F975" s="21" t="inlineStr">
        <is>
          <t>Stewart Holdings LLC</t>
        </is>
      </c>
      <c r="G975" s="28" t="n">
        <v>45248</v>
      </c>
      <c r="H975" s="21" t="inlineStr">
        <is>
          <t>ACTIVE_WAITLIST</t>
        </is>
      </c>
      <c r="I975" s="21" t="inlineStr">
        <is>
          <t>OTTER DANCER</t>
        </is>
      </c>
      <c r="J975" s="21" t="inlineStr">
        <is>
          <t>ELECTRIC</t>
        </is>
      </c>
      <c r="K975" s="21" t="n">
        <v>49.6</v>
      </c>
      <c r="L975" s="21" t="n">
        <v>16.1</v>
      </c>
      <c r="M975" s="21" t="inlineStr">
        <is>
          <t>ANY</t>
        </is>
      </c>
      <c r="N975" s="21" t="n">
        <v>36</v>
      </c>
      <c r="O975" s="21" t="inlineStr">
        <is>
          <t>(360) 555-1731</t>
        </is>
      </c>
      <c r="P975" s="21" t="inlineStr">
        <is>
          <t>andres_stewart@harbormail.net</t>
        </is>
      </c>
      <c r="Q975" s="21" t="inlineStr">
        <is>
          <t>Bremerton</t>
        </is>
      </c>
      <c r="R975" s="21" t="inlineStr">
        <is>
          <t>WA</t>
        </is>
      </c>
      <c r="S975" s="21" t="inlineStr">
        <is>
          <t>98337</t>
        </is>
      </c>
      <c r="T975" s="28" t="n">
        <v>46000</v>
      </c>
      <c r="U975" s="21" t="n">
        <v>2026</v>
      </c>
      <c r="V975" s="21" t="inlineStr"/>
    </row>
    <row r="976">
      <c r="A976" s="17" t="inlineStr">
        <is>
          <t>WL-01971</t>
        </is>
      </c>
      <c r="B976" s="17" t="n">
        <v>971</v>
      </c>
      <c r="C976" s="17" t="inlineStr">
        <is>
          <t>Smith</t>
        </is>
      </c>
      <c r="D976" s="17" t="inlineStr">
        <is>
          <t>Paul</t>
        </is>
      </c>
      <c r="E976" s="17" t="inlineStr">
        <is>
          <t>JOINT</t>
        </is>
      </c>
      <c r="F976" s="17" t="inlineStr"/>
      <c r="G976" s="27" t="n">
        <v>45248</v>
      </c>
      <c r="H976" s="17" t="inlineStr">
        <is>
          <t>ACTIVE_WAITLIST</t>
        </is>
      </c>
      <c r="I976" s="17" t="inlineStr">
        <is>
          <t>BRANT QUEEN</t>
        </is>
      </c>
      <c r="J976" s="17" t="inlineStr">
        <is>
          <t>CRUISER</t>
        </is>
      </c>
      <c r="K976" s="17" t="n">
        <v>43.8</v>
      </c>
      <c r="L976" s="17" t="n">
        <v>15.4</v>
      </c>
      <c r="M976" s="17" t="inlineStr">
        <is>
          <t>COVERED_ONLY</t>
        </is>
      </c>
      <c r="N976" s="17" t="n">
        <v>40</v>
      </c>
      <c r="O976" s="17" t="inlineStr">
        <is>
          <t>(360) 555-6197</t>
        </is>
      </c>
      <c r="P976" s="17" t="inlineStr">
        <is>
          <t>paulsmith@outlook.example.com</t>
        </is>
      </c>
      <c r="Q976" s="17" t="inlineStr">
        <is>
          <t>Bellingham</t>
        </is>
      </c>
      <c r="R976" s="17" t="inlineStr">
        <is>
          <t>WA</t>
        </is>
      </c>
      <c r="S976" s="17" t="inlineStr">
        <is>
          <t>98225</t>
        </is>
      </c>
      <c r="T976" s="27" t="n">
        <v>46013</v>
      </c>
      <c r="U976" s="17" t="n">
        <v>2026</v>
      </c>
      <c r="V976" s="17" t="inlineStr"/>
    </row>
    <row r="977">
      <c r="A977" s="21" t="inlineStr">
        <is>
          <t>WL-01972</t>
        </is>
      </c>
      <c r="B977" s="21" t="n">
        <v>972</v>
      </c>
      <c r="C977" s="21" t="inlineStr">
        <is>
          <t>Torres</t>
        </is>
      </c>
      <c r="D977" s="21" t="inlineStr">
        <is>
          <t>Robyn</t>
        </is>
      </c>
      <c r="E977" s="21" t="inlineStr">
        <is>
          <t>INDIVIDUAL</t>
        </is>
      </c>
      <c r="F977" s="21" t="inlineStr"/>
      <c r="G977" s="28" t="n">
        <v>45249</v>
      </c>
      <c r="H977" s="21" t="inlineStr">
        <is>
          <t>ACTIVE_WAITLIST</t>
        </is>
      </c>
      <c r="I977" s="21" t="inlineStr">
        <is>
          <t>BRANT DANCER</t>
        </is>
      </c>
      <c r="J977" s="21" t="inlineStr">
        <is>
          <t>CRUISER</t>
        </is>
      </c>
      <c r="K977" s="21" t="n">
        <v>57.9</v>
      </c>
      <c r="L977" s="21" t="n">
        <v>18.2</v>
      </c>
      <c r="M977" s="21" t="inlineStr">
        <is>
          <t>OPEN_ONLY</t>
        </is>
      </c>
      <c r="N977" s="21" t="n">
        <v>50</v>
      </c>
      <c r="O977" s="21" t="inlineStr">
        <is>
          <t>(360) 555-1681</t>
        </is>
      </c>
      <c r="P977" s="21" t="inlineStr">
        <is>
          <t>robyn.torres@gmail.example.com</t>
        </is>
      </c>
      <c r="Q977" s="21" t="inlineStr">
        <is>
          <t>Port Angeles</t>
        </is>
      </c>
      <c r="R977" s="21" t="inlineStr">
        <is>
          <t>WA</t>
        </is>
      </c>
      <c r="S977" s="21" t="inlineStr">
        <is>
          <t>98362</t>
        </is>
      </c>
      <c r="T977" s="28" t="n">
        <v>45992</v>
      </c>
      <c r="U977" s="21" t="n">
        <v>2026</v>
      </c>
      <c r="V977" s="21" t="inlineStr"/>
    </row>
    <row r="978">
      <c r="A978" s="17" t="inlineStr">
        <is>
          <t>WL-01973</t>
        </is>
      </c>
      <c r="B978" s="17" t="n">
        <v>973</v>
      </c>
      <c r="C978" s="17" t="inlineStr">
        <is>
          <t>Payne</t>
        </is>
      </c>
      <c r="D978" s="17" t="inlineStr">
        <is>
          <t>Michael</t>
        </is>
      </c>
      <c r="E978" s="17" t="inlineStr">
        <is>
          <t>JOINT</t>
        </is>
      </c>
      <c r="F978" s="17" t="inlineStr"/>
      <c r="G978" s="27" t="n">
        <v>45249</v>
      </c>
      <c r="H978" s="17" t="inlineStr">
        <is>
          <t>ACTIVE_WAITLIST</t>
        </is>
      </c>
      <c r="I978" s="17" t="inlineStr">
        <is>
          <t>CORMORANT ANN</t>
        </is>
      </c>
      <c r="J978" s="17" t="inlineStr">
        <is>
          <t>COMMERCIAL_FISH</t>
        </is>
      </c>
      <c r="K978" s="17" t="n">
        <v>29.3</v>
      </c>
      <c r="L978" s="17" t="n">
        <v>9.699999999999999</v>
      </c>
      <c r="M978" s="17" t="inlineStr">
        <is>
          <t>Salmonberry</t>
        </is>
      </c>
      <c r="N978" s="17" t="n">
        <v>24</v>
      </c>
      <c r="O978" s="17" t="inlineStr">
        <is>
          <t>(360) 555-1169</t>
        </is>
      </c>
      <c r="P978" s="17" t="inlineStr">
        <is>
          <t>michaelpayne@harbormail.net</t>
        </is>
      </c>
      <c r="Q978" s="17" t="inlineStr">
        <is>
          <t>Bremerton</t>
        </is>
      </c>
      <c r="R978" s="17" t="inlineStr">
        <is>
          <t>WA</t>
        </is>
      </c>
      <c r="S978" s="17" t="inlineStr">
        <is>
          <t>98337</t>
        </is>
      </c>
      <c r="T978" s="27" t="n">
        <v>46011</v>
      </c>
      <c r="U978" s="17" t="n">
        <v>2026</v>
      </c>
      <c r="V978" s="17" t="inlineStr"/>
    </row>
    <row r="979">
      <c r="A979" s="21" t="inlineStr">
        <is>
          <t>WL-01974</t>
        </is>
      </c>
      <c r="B979" s="21" t="n">
        <v>974</v>
      </c>
      <c r="C979" s="21" t="inlineStr">
        <is>
          <t>Arroyo</t>
        </is>
      </c>
      <c r="D979" s="21" t="inlineStr">
        <is>
          <t>Paula</t>
        </is>
      </c>
      <c r="E979" s="21" t="inlineStr">
        <is>
          <t>LLC</t>
        </is>
      </c>
      <c r="F979" s="21" t="inlineStr">
        <is>
          <t>Arroyo Holdings LLC</t>
        </is>
      </c>
      <c r="G979" s="28" t="n">
        <v>45250</v>
      </c>
      <c r="H979" s="21" t="inlineStr">
        <is>
          <t>ACTIVE_WAITLIST</t>
        </is>
      </c>
      <c r="I979" s="21" t="inlineStr">
        <is>
          <t>OTTER SOUND</t>
        </is>
      </c>
      <c r="J979" s="21" t="inlineStr">
        <is>
          <t>HOUSEBOAT</t>
        </is>
      </c>
      <c r="K979" s="21" t="n">
        <v>48.2</v>
      </c>
      <c r="L979" s="21" t="n">
        <v>14.2</v>
      </c>
      <c r="M979" s="21" t="inlineStr">
        <is>
          <t>ANY</t>
        </is>
      </c>
      <c r="N979" s="21" t="n">
        <v>32</v>
      </c>
      <c r="O979" s="21" t="inlineStr">
        <is>
          <t>(206) 555-5510</t>
        </is>
      </c>
      <c r="P979" s="21" t="inlineStr">
        <is>
          <t>paulaarroyo@gmail.example.com</t>
        </is>
      </c>
      <c r="Q979" s="21" t="inlineStr">
        <is>
          <t>Seattle</t>
        </is>
      </c>
      <c r="R979" s="21" t="inlineStr">
        <is>
          <t>WA</t>
        </is>
      </c>
      <c r="S979" s="21" t="inlineStr">
        <is>
          <t>98101</t>
        </is>
      </c>
      <c r="T979" s="28" t="n">
        <v>46001</v>
      </c>
      <c r="U979" s="21" t="n">
        <v>2026</v>
      </c>
      <c r="V979" s="21" t="inlineStr"/>
    </row>
    <row r="980">
      <c r="A980" s="17" t="inlineStr">
        <is>
          <t>WL-01975</t>
        </is>
      </c>
      <c r="B980" s="17" t="n">
        <v>975</v>
      </c>
      <c r="C980" s="17" t="inlineStr">
        <is>
          <t>Wilson</t>
        </is>
      </c>
      <c r="D980" s="17" t="inlineStr">
        <is>
          <t>Susan</t>
        </is>
      </c>
      <c r="E980" s="17" t="inlineStr">
        <is>
          <t>JOINT</t>
        </is>
      </c>
      <c r="F980" s="17" t="inlineStr"/>
      <c r="G980" s="27" t="n">
        <v>45250</v>
      </c>
      <c r="H980" s="17" t="inlineStr">
        <is>
          <t>ACTIVE_WAITLIST</t>
        </is>
      </c>
      <c r="I980" s="17" t="inlineStr">
        <is>
          <t>GRAY REACH</t>
        </is>
      </c>
      <c r="J980" s="17" t="inlineStr">
        <is>
          <t>HOUSEBOAT</t>
        </is>
      </c>
      <c r="K980" s="17" t="n">
        <v>45.5</v>
      </c>
      <c r="L980" s="17" t="n">
        <v>13.1</v>
      </c>
      <c r="M980" s="17" t="inlineStr">
        <is>
          <t>ANY</t>
        </is>
      </c>
      <c r="N980" s="17" t="n">
        <v>36</v>
      </c>
      <c r="O980" s="17" t="inlineStr">
        <is>
          <t>(541) 555-1377</t>
        </is>
      </c>
      <c r="P980" s="17" t="inlineStr">
        <is>
          <t>susan_wilson@salishnet.net</t>
        </is>
      </c>
      <c r="Q980" s="17" t="inlineStr">
        <is>
          <t>Newport</t>
        </is>
      </c>
      <c r="R980" s="17" t="inlineStr">
        <is>
          <t>OR</t>
        </is>
      </c>
      <c r="S980" s="17" t="inlineStr">
        <is>
          <t>97365</t>
        </is>
      </c>
      <c r="T980" s="27" t="n">
        <v>46006</v>
      </c>
      <c r="U980" s="17" t="n">
        <v>2026</v>
      </c>
      <c r="V980" s="17" t="inlineStr"/>
    </row>
    <row r="981">
      <c r="A981" s="21" t="inlineStr">
        <is>
          <t>WL-01976</t>
        </is>
      </c>
      <c r="B981" s="21" t="n">
        <v>976</v>
      </c>
      <c r="C981" s="21" t="inlineStr">
        <is>
          <t>Martin</t>
        </is>
      </c>
      <c r="D981" s="21" t="inlineStr">
        <is>
          <t>Tanya</t>
        </is>
      </c>
      <c r="E981" s="21" t="inlineStr">
        <is>
          <t>CORPORATION</t>
        </is>
      </c>
      <c r="F981" s="21" t="inlineStr">
        <is>
          <t>Martin Ventures LLC</t>
        </is>
      </c>
      <c r="G981" s="28" t="n">
        <v>45250</v>
      </c>
      <c r="H981" s="21" t="inlineStr">
        <is>
          <t>ACTIVE_WAITLIST</t>
        </is>
      </c>
      <c r="I981" s="21" t="inlineStr">
        <is>
          <t>HALIBUT GLIDE</t>
        </is>
      </c>
      <c r="J981" s="21" t="inlineStr">
        <is>
          <t>POWER_INBOARD</t>
        </is>
      </c>
      <c r="K981" s="21" t="n">
        <v>40.4</v>
      </c>
      <c r="L981" s="21" t="n">
        <v>11.7</v>
      </c>
      <c r="M981" s="21" t="inlineStr">
        <is>
          <t>Eastwey</t>
        </is>
      </c>
      <c r="N981" s="21" t="n">
        <v>36</v>
      </c>
      <c r="O981" s="21" t="inlineStr">
        <is>
          <t>(206) 555-4566</t>
        </is>
      </c>
      <c r="P981" s="21" t="inlineStr">
        <is>
          <t>tanya.martin@pugetpost.com</t>
        </is>
      </c>
      <c r="Q981" s="21" t="inlineStr">
        <is>
          <t>Seattle</t>
        </is>
      </c>
      <c r="R981" s="21" t="inlineStr">
        <is>
          <t>WA</t>
        </is>
      </c>
      <c r="S981" s="21" t="inlineStr">
        <is>
          <t>98101</t>
        </is>
      </c>
      <c r="T981" s="28" t="n">
        <v>46002</v>
      </c>
      <c r="U981" s="21" t="n">
        <v>2026</v>
      </c>
      <c r="V981" s="21" t="inlineStr"/>
    </row>
    <row r="982">
      <c r="A982" s="17" t="inlineStr">
        <is>
          <t>WL-01977</t>
        </is>
      </c>
      <c r="B982" s="17" t="n">
        <v>977</v>
      </c>
      <c r="C982" s="17" t="inlineStr">
        <is>
          <t>Warner</t>
        </is>
      </c>
      <c r="D982" s="17" t="inlineStr">
        <is>
          <t>Adam</t>
        </is>
      </c>
      <c r="E982" s="17" t="inlineStr">
        <is>
          <t>LLC</t>
        </is>
      </c>
      <c r="F982" s="17" t="inlineStr">
        <is>
          <t>Warner Ventures LLC</t>
        </is>
      </c>
      <c r="G982" s="27" t="n">
        <v>45251</v>
      </c>
      <c r="H982" s="17" t="inlineStr">
        <is>
          <t>ACTIVE_WAITLIST</t>
        </is>
      </c>
      <c r="I982" s="17" t="inlineStr">
        <is>
          <t>COHO SONG</t>
        </is>
      </c>
      <c r="J982" s="17" t="inlineStr">
        <is>
          <t>COMMERCIAL_FISH</t>
        </is>
      </c>
      <c r="K982" s="17" t="n">
        <v>26.3</v>
      </c>
      <c r="L982" s="17" t="n">
        <v>8.699999999999999</v>
      </c>
      <c r="M982" s="17" t="inlineStr">
        <is>
          <t>Ledgport</t>
        </is>
      </c>
      <c r="N982" s="17" t="n">
        <v>36</v>
      </c>
      <c r="O982" s="17" t="inlineStr">
        <is>
          <t>(206) 555-2748</t>
        </is>
      </c>
      <c r="P982" s="17" t="inlineStr">
        <is>
          <t>adam_warner@outlook.example.com</t>
        </is>
      </c>
      <c r="Q982" s="17" t="inlineStr">
        <is>
          <t>Seattle</t>
        </is>
      </c>
      <c r="R982" s="17" t="inlineStr">
        <is>
          <t>WA</t>
        </is>
      </c>
      <c r="S982" s="17" t="inlineStr">
        <is>
          <t>98101</t>
        </is>
      </c>
      <c r="T982" s="27" t="n">
        <v>46005</v>
      </c>
      <c r="U982" s="17" t="n">
        <v>2026</v>
      </c>
      <c r="V982" s="17" t="inlineStr"/>
    </row>
    <row r="983">
      <c r="A983" s="21" t="inlineStr">
        <is>
          <t>WL-01978</t>
        </is>
      </c>
      <c r="B983" s="21" t="n">
        <v>978</v>
      </c>
      <c r="C983" s="21" t="inlineStr">
        <is>
          <t>Frazier</t>
        </is>
      </c>
      <c r="D983" s="21" t="inlineStr">
        <is>
          <t>Patricia</t>
        </is>
      </c>
      <c r="E983" s="21" t="inlineStr">
        <is>
          <t>INDIVIDUAL</t>
        </is>
      </c>
      <c r="F983" s="21" t="inlineStr"/>
      <c r="G983" s="28" t="n">
        <v>45254</v>
      </c>
      <c r="H983" s="21" t="inlineStr">
        <is>
          <t>ACTIVE_WAITLIST</t>
        </is>
      </c>
      <c r="I983" s="21" t="inlineStr">
        <is>
          <t>ANCHOR ANN</t>
        </is>
      </c>
      <c r="J983" s="21" t="inlineStr">
        <is>
          <t>SAIL_MULTI</t>
        </is>
      </c>
      <c r="K983" s="21" t="n">
        <v>29.5</v>
      </c>
      <c r="L983" s="21" t="n">
        <v>8.800000000000001</v>
      </c>
      <c r="M983" s="21" t="inlineStr">
        <is>
          <t>COVERED_ONLY</t>
        </is>
      </c>
      <c r="N983" s="21" t="n">
        <v>28</v>
      </c>
      <c r="O983" s="21" t="inlineStr">
        <is>
          <t>(360) 555-2359</t>
        </is>
      </c>
      <c r="P983" s="21" t="inlineStr">
        <is>
          <t>patriciafrazier@outlook.example.com</t>
        </is>
      </c>
      <c r="Q983" s="21" t="inlineStr">
        <is>
          <t>Olympia</t>
        </is>
      </c>
      <c r="R983" s="21" t="inlineStr">
        <is>
          <t>WA</t>
        </is>
      </c>
      <c r="S983" s="21" t="inlineStr">
        <is>
          <t>98501</t>
        </is>
      </c>
      <c r="T983" s="28" t="n">
        <v>46016</v>
      </c>
      <c r="U983" s="21" t="n">
        <v>2026</v>
      </c>
      <c r="V983" s="21" t="inlineStr"/>
    </row>
    <row r="984">
      <c r="A984" s="17" t="inlineStr">
        <is>
          <t>WL-01979</t>
        </is>
      </c>
      <c r="B984" s="17" t="n">
        <v>979</v>
      </c>
      <c r="C984" s="17" t="inlineStr">
        <is>
          <t>Mccarthy</t>
        </is>
      </c>
      <c r="D984" s="17" t="inlineStr">
        <is>
          <t>Kimberly</t>
        </is>
      </c>
      <c r="E984" s="17" t="inlineStr">
        <is>
          <t>JOINT</t>
        </is>
      </c>
      <c r="F984" s="17" t="inlineStr"/>
      <c r="G984" s="27" t="n">
        <v>45255</v>
      </c>
      <c r="H984" s="17" t="inlineStr">
        <is>
          <t>ACTIVE_WAITLIST</t>
        </is>
      </c>
      <c r="I984" s="17" t="inlineStr">
        <is>
          <t>SANDERLING SHORE</t>
        </is>
      </c>
      <c r="J984" s="17" t="inlineStr">
        <is>
          <t>POWER_INBOARD</t>
        </is>
      </c>
      <c r="K984" s="17" t="n">
        <v>23.5</v>
      </c>
      <c r="L984" s="17" t="n">
        <v>7.3</v>
      </c>
      <c r="M984" s="17" t="inlineStr">
        <is>
          <t>COVERED_ONLY</t>
        </is>
      </c>
      <c r="N984" s="17" t="n">
        <v>28</v>
      </c>
      <c r="O984" s="17" t="inlineStr">
        <is>
          <t>(360) 555-6234</t>
        </is>
      </c>
      <c r="P984" s="17" t="inlineStr">
        <is>
          <t>kimberly.mccarthy@gmail.example.com</t>
        </is>
      </c>
      <c r="Q984" s="17" t="inlineStr">
        <is>
          <t>Bremerton</t>
        </is>
      </c>
      <c r="R984" s="17" t="inlineStr">
        <is>
          <t>WA</t>
        </is>
      </c>
      <c r="S984" s="17" t="inlineStr">
        <is>
          <t>98337</t>
        </is>
      </c>
      <c r="T984" s="27" t="n">
        <v>46009</v>
      </c>
      <c r="U984" s="17" t="n">
        <v>2026</v>
      </c>
      <c r="V984" s="17" t="inlineStr"/>
    </row>
    <row r="985">
      <c r="A985" s="21" t="inlineStr">
        <is>
          <t>WL-01980</t>
        </is>
      </c>
      <c r="B985" s="21" t="n">
        <v>980</v>
      </c>
      <c r="C985" s="21" t="inlineStr">
        <is>
          <t>Powell</t>
        </is>
      </c>
      <c r="D985" s="21" t="inlineStr">
        <is>
          <t>Jacob</t>
        </is>
      </c>
      <c r="E985" s="21" t="inlineStr">
        <is>
          <t>JOINT</t>
        </is>
      </c>
      <c r="F985" s="21" t="inlineStr"/>
      <c r="G985" s="28" t="n">
        <v>45256</v>
      </c>
      <c r="H985" s="21" t="inlineStr">
        <is>
          <t>ACTIVE_WAITLIST</t>
        </is>
      </c>
      <c r="I985" s="21" t="inlineStr">
        <is>
          <t>WIDGEON RUNNER</t>
        </is>
      </c>
      <c r="J985" s="21" t="inlineStr">
        <is>
          <t>HOUSEBOAT</t>
        </is>
      </c>
      <c r="K985" s="21" t="n">
        <v>49.6</v>
      </c>
      <c r="L985" s="21" t="n">
        <v>16.8</v>
      </c>
      <c r="M985" s="21" t="inlineStr">
        <is>
          <t>Ledgport</t>
        </is>
      </c>
      <c r="N985" s="21" t="n">
        <v>40</v>
      </c>
      <c r="O985" s="21" t="inlineStr">
        <is>
          <t>(541) 555-0765</t>
        </is>
      </c>
      <c r="P985" s="21" t="inlineStr">
        <is>
          <t>jacob.powell@quillayute.org</t>
        </is>
      </c>
      <c r="Q985" s="21" t="inlineStr">
        <is>
          <t>Newport</t>
        </is>
      </c>
      <c r="R985" s="21" t="inlineStr">
        <is>
          <t>OR</t>
        </is>
      </c>
      <c r="S985" s="21" t="inlineStr">
        <is>
          <t>97365</t>
        </is>
      </c>
      <c r="T985" s="28" t="n">
        <v>46014</v>
      </c>
      <c r="U985" s="21" t="n">
        <v>2026</v>
      </c>
      <c r="V985" s="21" t="inlineStr"/>
    </row>
    <row r="986">
      <c r="A986" s="17" t="inlineStr">
        <is>
          <t>WL-01981</t>
        </is>
      </c>
      <c r="B986" s="17" t="n">
        <v>981</v>
      </c>
      <c r="C986" s="17" t="inlineStr">
        <is>
          <t>Walker</t>
        </is>
      </c>
      <c r="D986" s="17" t="inlineStr">
        <is>
          <t>Kathleen</t>
        </is>
      </c>
      <c r="E986" s="17" t="inlineStr">
        <is>
          <t>INDIVIDUAL</t>
        </is>
      </c>
      <c r="F986" s="17" t="inlineStr"/>
      <c r="G986" s="27" t="n">
        <v>45256</v>
      </c>
      <c r="H986" s="17" t="inlineStr">
        <is>
          <t>ACTIVE_WAITLIST</t>
        </is>
      </c>
      <c r="I986" s="17" t="inlineStr">
        <is>
          <t>HERON HARBOR</t>
        </is>
      </c>
      <c r="J986" s="17" t="inlineStr">
        <is>
          <t>COMMERCIAL_FISH</t>
        </is>
      </c>
      <c r="K986" s="17" t="n">
        <v>56.3</v>
      </c>
      <c r="L986" s="17" t="n">
        <v>19.1</v>
      </c>
      <c r="M986" s="17" t="inlineStr">
        <is>
          <t>Gullwing</t>
        </is>
      </c>
      <c r="N986" s="17" t="n">
        <v>36</v>
      </c>
      <c r="O986" s="17" t="inlineStr">
        <is>
          <t>(206) 555-1569</t>
        </is>
      </c>
      <c r="P986" s="17" t="inlineStr">
        <is>
          <t>kathleen.walker@pugetpost.com</t>
        </is>
      </c>
      <c r="Q986" s="17" t="inlineStr">
        <is>
          <t>Seattle</t>
        </is>
      </c>
      <c r="R986" s="17" t="inlineStr">
        <is>
          <t>WA</t>
        </is>
      </c>
      <c r="S986" s="17" t="inlineStr">
        <is>
          <t>98101</t>
        </is>
      </c>
      <c r="T986" s="27" t="n">
        <v>46005</v>
      </c>
      <c r="U986" s="17" t="n">
        <v>2026</v>
      </c>
      <c r="V986" s="17" t="inlineStr"/>
    </row>
    <row r="987">
      <c r="A987" s="21" t="inlineStr">
        <is>
          <t>WL-01982</t>
        </is>
      </c>
      <c r="B987" s="21" t="n">
        <v>982</v>
      </c>
      <c r="C987" s="21" t="inlineStr">
        <is>
          <t>Harrison</t>
        </is>
      </c>
      <c r="D987" s="21" t="inlineStr">
        <is>
          <t>Jeffrey</t>
        </is>
      </c>
      <c r="E987" s="21" t="inlineStr">
        <is>
          <t>INDIVIDUAL</t>
        </is>
      </c>
      <c r="F987" s="21" t="inlineStr"/>
      <c r="G987" s="28" t="n">
        <v>45256</v>
      </c>
      <c r="H987" s="21" t="inlineStr">
        <is>
          <t>ACTIVE_WAITLIST</t>
        </is>
      </c>
      <c r="I987" s="21" t="inlineStr">
        <is>
          <t>SEAL WIND</t>
        </is>
      </c>
      <c r="J987" s="21" t="inlineStr">
        <is>
          <t>SAIL_MULTI</t>
        </is>
      </c>
      <c r="K987" s="21" t="n">
        <v>54.1</v>
      </c>
      <c r="L987" s="21" t="n">
        <v>15.6</v>
      </c>
      <c r="M987" s="21" t="inlineStr">
        <is>
          <t>OPEN_ONLY</t>
        </is>
      </c>
      <c r="N987" s="21" t="n">
        <v>36</v>
      </c>
      <c r="O987" s="21" t="inlineStr">
        <is>
          <t>(206) 555-9253</t>
        </is>
      </c>
      <c r="P987" s="21" t="inlineStr">
        <is>
          <t>jeffreyharrison@harbormail.net</t>
        </is>
      </c>
      <c r="Q987" s="21" t="inlineStr">
        <is>
          <t>Seattle</t>
        </is>
      </c>
      <c r="R987" s="21" t="inlineStr">
        <is>
          <t>WA</t>
        </is>
      </c>
      <c r="S987" s="21" t="inlineStr">
        <is>
          <t>98101</t>
        </is>
      </c>
      <c r="T987" s="28" t="n">
        <v>45994</v>
      </c>
      <c r="U987" s="21" t="n">
        <v>2026</v>
      </c>
      <c r="V987" s="21" t="inlineStr"/>
    </row>
    <row r="988">
      <c r="A988" s="17" t="inlineStr">
        <is>
          <t>WL-01983</t>
        </is>
      </c>
      <c r="B988" s="17" t="n">
        <v>983</v>
      </c>
      <c r="C988" s="17" t="inlineStr">
        <is>
          <t>Carroll</t>
        </is>
      </c>
      <c r="D988" s="17" t="inlineStr">
        <is>
          <t>Thomas</t>
        </is>
      </c>
      <c r="E988" s="17" t="inlineStr">
        <is>
          <t>LLC</t>
        </is>
      </c>
      <c r="F988" s="17" t="inlineStr">
        <is>
          <t>Carroll Holdings LLC</t>
        </is>
      </c>
      <c r="G988" s="27" t="n">
        <v>45256</v>
      </c>
      <c r="H988" s="17" t="inlineStr">
        <is>
          <t>EXPIRED</t>
        </is>
      </c>
      <c r="I988" s="17" t="inlineStr">
        <is>
          <t>HERON ROSE</t>
        </is>
      </c>
      <c r="J988" s="17" t="inlineStr">
        <is>
          <t>SAIL_MULTI</t>
        </is>
      </c>
      <c r="K988" s="17" t="n">
        <v>55.8</v>
      </c>
      <c r="L988" s="17" t="n">
        <v>16.3</v>
      </c>
      <c r="M988" s="17" t="inlineStr">
        <is>
          <t>Ledgport</t>
        </is>
      </c>
      <c r="N988" s="17" t="n">
        <v>40</v>
      </c>
      <c r="O988" s="17" t="inlineStr">
        <is>
          <t>(503) 555-5691</t>
        </is>
      </c>
      <c r="P988" s="17" t="inlineStr">
        <is>
          <t>thomas_carroll@harbormail.net</t>
        </is>
      </c>
      <c r="Q988" s="17" t="inlineStr">
        <is>
          <t>Portland</t>
        </is>
      </c>
      <c r="R988" s="17" t="inlineStr">
        <is>
          <t>OR</t>
        </is>
      </c>
      <c r="S988" s="17" t="inlineStr">
        <is>
          <t>97201</t>
        </is>
      </c>
      <c r="T988" s="17" t="inlineStr"/>
      <c r="U988" s="17" t="n">
        <v>2022</v>
      </c>
      <c r="V988" s="17" t="inlineStr"/>
    </row>
    <row r="989">
      <c r="A989" s="21" t="inlineStr">
        <is>
          <t>WL-01984</t>
        </is>
      </c>
      <c r="B989" s="21" t="n">
        <v>984</v>
      </c>
      <c r="C989" s="21" t="inlineStr">
        <is>
          <t>Jackson</t>
        </is>
      </c>
      <c r="D989" s="21" t="inlineStr">
        <is>
          <t>Vanessa</t>
        </is>
      </c>
      <c r="E989" s="21" t="inlineStr">
        <is>
          <t>LLC</t>
        </is>
      </c>
      <c r="F989" s="21" t="inlineStr">
        <is>
          <t>Jackson Holdings LLC</t>
        </is>
      </c>
      <c r="G989" s="28" t="n">
        <v>45257</v>
      </c>
      <c r="H989" s="21" t="inlineStr">
        <is>
          <t>ACTIVE_WAITLIST</t>
        </is>
      </c>
      <c r="I989" s="21" t="inlineStr">
        <is>
          <t>SABLE ANN</t>
        </is>
      </c>
      <c r="J989" s="21" t="inlineStr">
        <is>
          <t>HOUSEBOAT</t>
        </is>
      </c>
      <c r="K989" s="21" t="n">
        <v>41.9</v>
      </c>
      <c r="L989" s="21" t="n">
        <v>12.7</v>
      </c>
      <c r="M989" s="21" t="inlineStr">
        <is>
          <t>COVERED_ONLY</t>
        </is>
      </c>
      <c r="N989" s="21" t="n">
        <v>24</v>
      </c>
      <c r="O989" s="21" t="inlineStr">
        <is>
          <t>(360) 555-1078</t>
        </is>
      </c>
      <c r="P989" s="21" t="inlineStr">
        <is>
          <t>vanessa_jackson@salishnet.net</t>
        </is>
      </c>
      <c r="Q989" s="21" t="inlineStr">
        <is>
          <t>Chaldale</t>
        </is>
      </c>
      <c r="R989" s="21" t="inlineStr">
        <is>
          <t>WA</t>
        </is>
      </c>
      <c r="S989" s="21" t="inlineStr">
        <is>
          <t>98554</t>
        </is>
      </c>
      <c r="T989" s="28" t="n">
        <v>46018</v>
      </c>
      <c r="U989" s="21" t="n">
        <v>2026</v>
      </c>
      <c r="V989" s="21" t="inlineStr"/>
    </row>
    <row r="990">
      <c r="A990" s="17" t="inlineStr">
        <is>
          <t>WL-01985</t>
        </is>
      </c>
      <c r="B990" s="17" t="n">
        <v>985</v>
      </c>
      <c r="C990" s="17" t="inlineStr">
        <is>
          <t>Stewart</t>
        </is>
      </c>
      <c r="D990" s="17" t="inlineStr">
        <is>
          <t>Rita</t>
        </is>
      </c>
      <c r="E990" s="17" t="inlineStr">
        <is>
          <t>INDIVIDUAL</t>
        </is>
      </c>
      <c r="F990" s="17" t="inlineStr"/>
      <c r="G990" s="27" t="n">
        <v>45257</v>
      </c>
      <c r="H990" s="17" t="inlineStr">
        <is>
          <t>ACTIVE_WAITLIST</t>
        </is>
      </c>
      <c r="I990" s="17" t="inlineStr">
        <is>
          <t>SEAL LIGHT</t>
        </is>
      </c>
      <c r="J990" s="17" t="inlineStr">
        <is>
          <t>SAIL_MONO</t>
        </is>
      </c>
      <c r="K990" s="17" t="n">
        <v>19.5</v>
      </c>
      <c r="L990" s="17" t="n">
        <v>5.7</v>
      </c>
      <c r="M990" s="17" t="inlineStr">
        <is>
          <t>Ledgport</t>
        </is>
      </c>
      <c r="N990" s="17" t="n">
        <v>45</v>
      </c>
      <c r="O990" s="17" t="inlineStr">
        <is>
          <t>(503) 555-1355</t>
        </is>
      </c>
      <c r="P990" s="17" t="inlineStr">
        <is>
          <t>rita_stewart@quillayute.org</t>
        </is>
      </c>
      <c r="Q990" s="17" t="inlineStr">
        <is>
          <t>Portland</t>
        </is>
      </c>
      <c r="R990" s="17" t="inlineStr">
        <is>
          <t>OR</t>
        </is>
      </c>
      <c r="S990" s="17" t="inlineStr">
        <is>
          <t>97201</t>
        </is>
      </c>
      <c r="T990" s="27" t="n">
        <v>46008</v>
      </c>
      <c r="U990" s="17" t="n">
        <v>2026</v>
      </c>
      <c r="V990" s="17" t="inlineStr"/>
    </row>
    <row r="991">
      <c r="A991" s="21" t="inlineStr">
        <is>
          <t>WL-01986</t>
        </is>
      </c>
      <c r="B991" s="21" t="n">
        <v>986</v>
      </c>
      <c r="C991" s="21" t="inlineStr">
        <is>
          <t>Blake</t>
        </is>
      </c>
      <c r="D991" s="21" t="inlineStr">
        <is>
          <t>Leah</t>
        </is>
      </c>
      <c r="E991" s="21" t="inlineStr">
        <is>
          <t>INDIVIDUAL</t>
        </is>
      </c>
      <c r="F991" s="21" t="inlineStr"/>
      <c r="G991" s="28" t="n">
        <v>45257</v>
      </c>
      <c r="H991" s="21" t="inlineStr">
        <is>
          <t>ACTIVE_WAITLIST</t>
        </is>
      </c>
      <c r="I991" s="21" t="inlineStr">
        <is>
          <t>HALIBUT CREST</t>
        </is>
      </c>
      <c r="J991" s="21" t="inlineStr">
        <is>
          <t>SAIL_MONO</t>
        </is>
      </c>
      <c r="K991" s="21" t="n">
        <v>46.9</v>
      </c>
      <c r="L991" s="21" t="n">
        <v>16.1</v>
      </c>
      <c r="M991" s="21" t="inlineStr">
        <is>
          <t>COVERED_ONLY</t>
        </is>
      </c>
      <c r="N991" s="21" t="n">
        <v>50</v>
      </c>
      <c r="O991" s="21" t="inlineStr">
        <is>
          <t>(360) 555-8537</t>
        </is>
      </c>
      <c r="P991" s="21" t="inlineStr">
        <is>
          <t>leahblake@salishnet.net</t>
        </is>
      </c>
      <c r="Q991" s="21" t="inlineStr">
        <is>
          <t>Port Angeles</t>
        </is>
      </c>
      <c r="R991" s="21" t="inlineStr">
        <is>
          <t>WA</t>
        </is>
      </c>
      <c r="S991" s="21" t="inlineStr">
        <is>
          <t>98362</t>
        </is>
      </c>
      <c r="T991" s="28" t="n">
        <v>46006</v>
      </c>
      <c r="U991" s="21" t="n">
        <v>2026</v>
      </c>
      <c r="V991" s="21" t="inlineStr"/>
    </row>
    <row r="992">
      <c r="A992" s="17" t="inlineStr">
        <is>
          <t>WL-01987</t>
        </is>
      </c>
      <c r="B992" s="17" t="n">
        <v>987</v>
      </c>
      <c r="C992" s="17" t="inlineStr">
        <is>
          <t>Gonzalez</t>
        </is>
      </c>
      <c r="D992" s="17" t="inlineStr">
        <is>
          <t>Samuel</t>
        </is>
      </c>
      <c r="E992" s="17" t="inlineStr">
        <is>
          <t>NONPROFIT</t>
        </is>
      </c>
      <c r="F992" s="17" t="inlineStr">
        <is>
          <t>Gonzalez Holdings LLC</t>
        </is>
      </c>
      <c r="G992" s="27" t="n">
        <v>45257</v>
      </c>
      <c r="H992" s="17" t="inlineStr">
        <is>
          <t>ACTIVE_WAITLIST</t>
        </is>
      </c>
      <c r="I992" s="17" t="inlineStr">
        <is>
          <t>DRIFT PASSAGE</t>
        </is>
      </c>
      <c r="J992" s="17" t="inlineStr">
        <is>
          <t>SAIL_MULTI</t>
        </is>
      </c>
      <c r="K992" s="17" t="n">
        <v>33.7</v>
      </c>
      <c r="L992" s="17" t="n">
        <v>10.4</v>
      </c>
      <c r="M992" s="17" t="inlineStr">
        <is>
          <t>COVERED_ONLY</t>
        </is>
      </c>
      <c r="N992" s="17" t="n">
        <v>40</v>
      </c>
      <c r="O992" s="17" t="inlineStr">
        <is>
          <t>(541) 555-5472</t>
        </is>
      </c>
      <c r="P992" s="17" t="inlineStr">
        <is>
          <t>samuelgonzalez@harbormail.net</t>
        </is>
      </c>
      <c r="Q992" s="17" t="inlineStr">
        <is>
          <t>Newport</t>
        </is>
      </c>
      <c r="R992" s="17" t="inlineStr">
        <is>
          <t>OR</t>
        </is>
      </c>
      <c r="S992" s="17" t="inlineStr">
        <is>
          <t>97365</t>
        </is>
      </c>
      <c r="T992" s="27" t="n">
        <v>45997</v>
      </c>
      <c r="U992" s="17" t="n">
        <v>2026</v>
      </c>
      <c r="V992" s="17" t="inlineStr"/>
    </row>
    <row r="993">
      <c r="A993" s="21" t="inlineStr">
        <is>
          <t>WL-01988</t>
        </is>
      </c>
      <c r="B993" s="21" t="n">
        <v>988</v>
      </c>
      <c r="C993" s="21" t="inlineStr">
        <is>
          <t>Robertson</t>
        </is>
      </c>
      <c r="D993" s="21" t="inlineStr">
        <is>
          <t>Brian</t>
        </is>
      </c>
      <c r="E993" s="21" t="inlineStr">
        <is>
          <t>INDIVIDUAL</t>
        </is>
      </c>
      <c r="F993" s="21" t="inlineStr"/>
      <c r="G993" s="28" t="n">
        <v>45257</v>
      </c>
      <c r="H993" s="21" t="inlineStr">
        <is>
          <t>RETAINER</t>
        </is>
      </c>
      <c r="I993" s="21" t="inlineStr">
        <is>
          <t>SABLE WEATHER</t>
        </is>
      </c>
      <c r="J993" s="21" t="inlineStr">
        <is>
          <t>POWER_STERNDRIVE</t>
        </is>
      </c>
      <c r="K993" s="21" t="n">
        <v>53.1</v>
      </c>
      <c r="L993" s="21" t="n">
        <v>19.1</v>
      </c>
      <c r="M993" s="21" t="inlineStr">
        <is>
          <t>Gullwing</t>
        </is>
      </c>
      <c r="N993" s="21" t="n">
        <v>50</v>
      </c>
      <c r="O993" s="21" t="inlineStr">
        <is>
          <t>(503) 555-3976</t>
        </is>
      </c>
      <c r="P993" s="21" t="inlineStr">
        <is>
          <t>brianrobertson@gmail.example.com</t>
        </is>
      </c>
      <c r="Q993" s="21" t="inlineStr">
        <is>
          <t>Astoria</t>
        </is>
      </c>
      <c r="R993" s="21" t="inlineStr">
        <is>
          <t>OR</t>
        </is>
      </c>
      <c r="S993" s="21" t="inlineStr">
        <is>
          <t>97103</t>
        </is>
      </c>
      <c r="T993" s="28" t="n">
        <v>46016</v>
      </c>
      <c r="U993" s="21" t="n">
        <v>2026</v>
      </c>
      <c r="V993" s="21" t="inlineStr"/>
    </row>
    <row r="994">
      <c r="A994" s="17" t="inlineStr">
        <is>
          <t>WL-01989</t>
        </is>
      </c>
      <c r="B994" s="17" t="n">
        <v>989</v>
      </c>
      <c r="C994" s="17" t="inlineStr">
        <is>
          <t>Bean</t>
        </is>
      </c>
      <c r="D994" s="17" t="inlineStr">
        <is>
          <t>Tricia</t>
        </is>
      </c>
      <c r="E994" s="17" t="inlineStr">
        <is>
          <t>INDIVIDUAL</t>
        </is>
      </c>
      <c r="F994" s="17" t="inlineStr"/>
      <c r="G994" s="27" t="n">
        <v>45258</v>
      </c>
      <c r="H994" s="17" t="inlineStr">
        <is>
          <t>ACTIVE_WAITLIST</t>
        </is>
      </c>
      <c r="I994" s="17" t="inlineStr">
        <is>
          <t>SALISH ANN</t>
        </is>
      </c>
      <c r="J994" s="17" t="inlineStr">
        <is>
          <t>HOUSEBOAT</t>
        </is>
      </c>
      <c r="K994" s="17" t="n">
        <v>58</v>
      </c>
      <c r="L994" s="17" t="n">
        <v>19.1</v>
      </c>
      <c r="M994" s="17" t="inlineStr">
        <is>
          <t>OPEN_ONLY</t>
        </is>
      </c>
      <c r="N994" s="17" t="n">
        <v>28</v>
      </c>
      <c r="O994" s="17" t="inlineStr">
        <is>
          <t>(360) 555-7903</t>
        </is>
      </c>
      <c r="P994" s="17" t="inlineStr">
        <is>
          <t>tricia_bean@quillayute.org</t>
        </is>
      </c>
      <c r="Q994" s="17" t="inlineStr">
        <is>
          <t>Port Angeles</t>
        </is>
      </c>
      <c r="R994" s="17" t="inlineStr">
        <is>
          <t>WA</t>
        </is>
      </c>
      <c r="S994" s="17" t="inlineStr">
        <is>
          <t>98362</t>
        </is>
      </c>
      <c r="T994" s="27" t="n">
        <v>46008</v>
      </c>
      <c r="U994" s="17" t="n">
        <v>2026</v>
      </c>
      <c r="V994" s="17" t="inlineStr"/>
    </row>
    <row r="995">
      <c r="A995" s="21" t="inlineStr">
        <is>
          <t>WL-01990</t>
        </is>
      </c>
      <c r="B995" s="21" t="n">
        <v>990</v>
      </c>
      <c r="C995" s="21" t="inlineStr">
        <is>
          <t>Taylor</t>
        </is>
      </c>
      <c r="D995" s="21" t="inlineStr">
        <is>
          <t>Michael</t>
        </is>
      </c>
      <c r="E995" s="21" t="inlineStr">
        <is>
          <t>INDIVIDUAL</t>
        </is>
      </c>
      <c r="F995" s="21" t="inlineStr"/>
      <c r="G995" s="28" t="n">
        <v>45259</v>
      </c>
      <c r="H995" s="21" t="inlineStr">
        <is>
          <t>ACTIVE_WAITLIST</t>
        </is>
      </c>
      <c r="I995" s="21" t="inlineStr">
        <is>
          <t>SCOTER WIND</t>
        </is>
      </c>
      <c r="J995" s="21" t="inlineStr">
        <is>
          <t>CRUISER</t>
        </is>
      </c>
      <c r="K995" s="21" t="n">
        <v>25.1</v>
      </c>
      <c r="L995" s="21" t="n">
        <v>7.6</v>
      </c>
      <c r="M995" s="21" t="inlineStr">
        <is>
          <t>COVERED_ONLY</t>
        </is>
      </c>
      <c r="N995" s="21" t="n">
        <v>32</v>
      </c>
      <c r="O995" s="21" t="inlineStr">
        <is>
          <t>(541) 555-7758</t>
        </is>
      </c>
      <c r="P995" s="21" t="inlineStr">
        <is>
          <t>michael_taylor@salishnet.net</t>
        </is>
      </c>
      <c r="Q995" s="21" t="inlineStr">
        <is>
          <t>Newport</t>
        </is>
      </c>
      <c r="R995" s="21" t="inlineStr">
        <is>
          <t>OR</t>
        </is>
      </c>
      <c r="S995" s="21" t="inlineStr">
        <is>
          <t>97365</t>
        </is>
      </c>
      <c r="T995" s="28" t="n">
        <v>45999</v>
      </c>
      <c r="U995" s="21" t="n">
        <v>2026</v>
      </c>
      <c r="V995" s="21" t="inlineStr"/>
    </row>
    <row r="996">
      <c r="A996" s="17" t="inlineStr">
        <is>
          <t>WL-01991</t>
        </is>
      </c>
      <c r="B996" s="17" t="n">
        <v>991</v>
      </c>
      <c r="C996" s="17" t="inlineStr">
        <is>
          <t>Farley</t>
        </is>
      </c>
      <c r="D996" s="17" t="inlineStr">
        <is>
          <t>Margaret</t>
        </is>
      </c>
      <c r="E996" s="17" t="inlineStr">
        <is>
          <t>LLC</t>
        </is>
      </c>
      <c r="F996" s="17" t="inlineStr">
        <is>
          <t>Farley Marine LLC</t>
        </is>
      </c>
      <c r="G996" s="27" t="n">
        <v>45260</v>
      </c>
      <c r="H996" s="17" t="inlineStr">
        <is>
          <t>RETAINER</t>
        </is>
      </c>
      <c r="I996" s="17" t="inlineStr">
        <is>
          <t>POINT PASSAGE</t>
        </is>
      </c>
      <c r="J996" s="17" t="inlineStr">
        <is>
          <t>POWER_STERNDRIVE</t>
        </is>
      </c>
      <c r="K996" s="17" t="n">
        <v>59.6</v>
      </c>
      <c r="L996" s="17" t="n">
        <v>20.7</v>
      </c>
      <c r="M996" s="17" t="inlineStr">
        <is>
          <t>ANY</t>
        </is>
      </c>
      <c r="N996" s="17" t="n">
        <v>40</v>
      </c>
      <c r="O996" s="17" t="inlineStr">
        <is>
          <t>(503) 555-9616</t>
        </is>
      </c>
      <c r="P996" s="17" t="inlineStr">
        <is>
          <t>margaret_farley@quillayute.org</t>
        </is>
      </c>
      <c r="Q996" s="17" t="inlineStr">
        <is>
          <t>Astoria</t>
        </is>
      </c>
      <c r="R996" s="17" t="inlineStr">
        <is>
          <t>OR</t>
        </is>
      </c>
      <c r="S996" s="17" t="inlineStr">
        <is>
          <t>97103</t>
        </is>
      </c>
      <c r="T996" s="27" t="n">
        <v>46003</v>
      </c>
      <c r="U996" s="17" t="n">
        <v>2026</v>
      </c>
      <c r="V996" s="17" t="inlineStr"/>
    </row>
    <row r="997">
      <c r="A997" s="21" t="inlineStr">
        <is>
          <t>WL-01992</t>
        </is>
      </c>
      <c r="B997" s="21" t="n">
        <v>992</v>
      </c>
      <c r="C997" s="21" t="inlineStr">
        <is>
          <t>Davis</t>
        </is>
      </c>
      <c r="D997" s="21" t="inlineStr">
        <is>
          <t>John</t>
        </is>
      </c>
      <c r="E997" s="21" t="inlineStr">
        <is>
          <t>JOINT</t>
        </is>
      </c>
      <c r="F997" s="21" t="inlineStr"/>
      <c r="G997" s="28" t="n">
        <v>45260</v>
      </c>
      <c r="H997" s="21" t="inlineStr">
        <is>
          <t>ACTIVE_WAITLIST</t>
        </is>
      </c>
      <c r="I997" s="21" t="inlineStr">
        <is>
          <t>SANDERLING WEATHER</t>
        </is>
      </c>
      <c r="J997" s="21" t="inlineStr">
        <is>
          <t>SAIL_MONO</t>
        </is>
      </c>
      <c r="K997" s="21" t="n">
        <v>38</v>
      </c>
      <c r="L997" s="21" t="n">
        <v>13.7</v>
      </c>
      <c r="M997" s="21" t="inlineStr">
        <is>
          <t>OPEN_ONLY</t>
        </is>
      </c>
      <c r="N997" s="21" t="n">
        <v>45</v>
      </c>
      <c r="O997" s="21" t="inlineStr">
        <is>
          <t>(541) 555-1073</t>
        </is>
      </c>
      <c r="P997" s="21" t="inlineStr">
        <is>
          <t>john.davis@harbormail.net</t>
        </is>
      </c>
      <c r="Q997" s="21" t="inlineStr">
        <is>
          <t>Newport</t>
        </is>
      </c>
      <c r="R997" s="21" t="inlineStr">
        <is>
          <t>OR</t>
        </is>
      </c>
      <c r="S997" s="21" t="inlineStr">
        <is>
          <t>97365</t>
        </is>
      </c>
      <c r="T997" s="28" t="n">
        <v>46010</v>
      </c>
      <c r="U997" s="21" t="n">
        <v>2026</v>
      </c>
      <c r="V997" s="21" t="inlineStr"/>
    </row>
    <row r="998">
      <c r="A998" s="17" t="inlineStr">
        <is>
          <t>WL-01993</t>
        </is>
      </c>
      <c r="B998" s="17" t="n">
        <v>993</v>
      </c>
      <c r="C998" s="17" t="inlineStr">
        <is>
          <t>Hudson</t>
        </is>
      </c>
      <c r="D998" s="17" t="inlineStr">
        <is>
          <t>Nichole</t>
        </is>
      </c>
      <c r="E998" s="17" t="inlineStr">
        <is>
          <t>JOINT</t>
        </is>
      </c>
      <c r="F998" s="17" t="inlineStr"/>
      <c r="G998" s="27" t="n">
        <v>45260</v>
      </c>
      <c r="H998" s="17" t="inlineStr">
        <is>
          <t>EXPIRED</t>
        </is>
      </c>
      <c r="I998" s="17" t="inlineStr">
        <is>
          <t>FOUL LIGHT</t>
        </is>
      </c>
      <c r="J998" s="17" t="inlineStr">
        <is>
          <t>SPORTFISH</t>
        </is>
      </c>
      <c r="K998" s="17" t="n">
        <v>27.8</v>
      </c>
      <c r="L998" s="17" t="n">
        <v>8.9</v>
      </c>
      <c r="M998" s="17" t="inlineStr">
        <is>
          <t>ANY</t>
        </is>
      </c>
      <c r="N998" s="17" t="n">
        <v>24</v>
      </c>
      <c r="O998" s="17" t="inlineStr">
        <is>
          <t>(253) 555-2589</t>
        </is>
      </c>
      <c r="P998" s="17" t="inlineStr"/>
      <c r="Q998" s="17" t="inlineStr">
        <is>
          <t>Tacoma</t>
        </is>
      </c>
      <c r="R998" s="17" t="inlineStr">
        <is>
          <t>WA</t>
        </is>
      </c>
      <c r="S998" s="17" t="inlineStr">
        <is>
          <t>98402</t>
        </is>
      </c>
      <c r="T998" s="17" t="inlineStr"/>
      <c r="U998" s="17" t="n">
        <v>2024</v>
      </c>
      <c r="V998" s="17" t="inlineStr"/>
    </row>
    <row r="999">
      <c r="A999" s="21" t="inlineStr">
        <is>
          <t>WL-01994</t>
        </is>
      </c>
      <c r="B999" s="21" t="n">
        <v>994</v>
      </c>
      <c r="C999" s="21" t="inlineStr">
        <is>
          <t>Williams</t>
        </is>
      </c>
      <c r="D999" s="21" t="inlineStr">
        <is>
          <t>Natalie</t>
        </is>
      </c>
      <c r="E999" s="21" t="inlineStr">
        <is>
          <t>INDIVIDUAL</t>
        </is>
      </c>
      <c r="F999" s="21" t="inlineStr"/>
      <c r="G999" s="28" t="n">
        <v>45261</v>
      </c>
      <c r="H999" s="21" t="inlineStr">
        <is>
          <t>ACTIVE_WAITLIST</t>
        </is>
      </c>
      <c r="I999" s="21" t="inlineStr">
        <is>
          <t>TIDE LIGHT</t>
        </is>
      </c>
      <c r="J999" s="21" t="inlineStr">
        <is>
          <t>POWER_OUTBOARD</t>
        </is>
      </c>
      <c r="K999" s="21" t="n">
        <v>56.1</v>
      </c>
      <c r="L999" s="21" t="n">
        <v>18.5</v>
      </c>
      <c r="M999" s="21" t="inlineStr">
        <is>
          <t>ANY</t>
        </is>
      </c>
      <c r="N999" s="21" t="n">
        <v>36</v>
      </c>
      <c r="O999" s="21" t="inlineStr">
        <is>
          <t>(503) 555-5945</t>
        </is>
      </c>
      <c r="P999" s="21" t="inlineStr">
        <is>
          <t>natalie.williams@harbormail.net</t>
        </is>
      </c>
      <c r="Q999" s="21" t="inlineStr">
        <is>
          <t>Portland</t>
        </is>
      </c>
      <c r="R999" s="21" t="inlineStr">
        <is>
          <t>OR</t>
        </is>
      </c>
      <c r="S999" s="21" t="inlineStr">
        <is>
          <t>97201</t>
        </is>
      </c>
      <c r="T999" s="28" t="n">
        <v>46013</v>
      </c>
      <c r="U999" s="21" t="n">
        <v>2026</v>
      </c>
      <c r="V999" s="21" t="inlineStr"/>
    </row>
    <row r="1000">
      <c r="A1000" s="17" t="inlineStr">
        <is>
          <t>WL-01995</t>
        </is>
      </c>
      <c r="B1000" s="17" t="n">
        <v>995</v>
      </c>
      <c r="C1000" s="17" t="inlineStr">
        <is>
          <t>Russell</t>
        </is>
      </c>
      <c r="D1000" s="17" t="inlineStr">
        <is>
          <t>Tiffany</t>
        </is>
      </c>
      <c r="E1000" s="17" t="inlineStr">
        <is>
          <t>INDIVIDUAL</t>
        </is>
      </c>
      <c r="F1000" s="17" t="inlineStr"/>
      <c r="G1000" s="27" t="n">
        <v>45262</v>
      </c>
      <c r="H1000" s="17" t="inlineStr">
        <is>
          <t>ACTIVE_WAITLIST</t>
        </is>
      </c>
      <c r="I1000" s="17" t="inlineStr">
        <is>
          <t>CORMORANT ROCK</t>
        </is>
      </c>
      <c r="J1000" s="17" t="inlineStr">
        <is>
          <t>POWER_STERNDRIVE</t>
        </is>
      </c>
      <c r="K1000" s="17" t="n">
        <v>55.7</v>
      </c>
      <c r="L1000" s="17" t="n">
        <v>19.9</v>
      </c>
      <c r="M1000" s="17" t="inlineStr">
        <is>
          <t>ANY</t>
        </is>
      </c>
      <c r="N1000" s="17" t="n">
        <v>36</v>
      </c>
      <c r="O1000" s="17" t="inlineStr">
        <is>
          <t>(360) 555-7725</t>
        </is>
      </c>
      <c r="P1000" s="17" t="inlineStr">
        <is>
          <t>tiffanyrussell@gmail.example.com</t>
        </is>
      </c>
      <c r="Q1000" s="17" t="inlineStr">
        <is>
          <t>Bellingham</t>
        </is>
      </c>
      <c r="R1000" s="17" t="inlineStr">
        <is>
          <t>WA</t>
        </is>
      </c>
      <c r="S1000" s="17" t="inlineStr">
        <is>
          <t>98225</t>
        </is>
      </c>
      <c r="T1000" s="27" t="n">
        <v>45992</v>
      </c>
      <c r="U1000" s="17" t="n">
        <v>2026</v>
      </c>
      <c r="V1000" s="17" t="inlineStr"/>
    </row>
    <row r="1001">
      <c r="A1001" s="21" t="inlineStr">
        <is>
          <t>WL-01996</t>
        </is>
      </c>
      <c r="B1001" s="21" t="n">
        <v>996</v>
      </c>
      <c r="C1001" s="21" t="inlineStr">
        <is>
          <t>Skinner</t>
        </is>
      </c>
      <c r="D1001" s="21" t="inlineStr">
        <is>
          <t>Mike</t>
        </is>
      </c>
      <c r="E1001" s="21" t="inlineStr">
        <is>
          <t>INDIVIDUAL</t>
        </is>
      </c>
      <c r="F1001" s="21" t="inlineStr"/>
      <c r="G1001" s="28" t="n">
        <v>45263</v>
      </c>
      <c r="H1001" s="21" t="inlineStr">
        <is>
          <t>ACTIVE_WAITLIST</t>
        </is>
      </c>
      <c r="I1001" s="21" t="inlineStr">
        <is>
          <t>KESTREL SONG</t>
        </is>
      </c>
      <c r="J1001" s="21" t="inlineStr">
        <is>
          <t>POWER_INBOARD</t>
        </is>
      </c>
      <c r="K1001" s="21" t="n">
        <v>29.8</v>
      </c>
      <c r="L1001" s="21" t="n">
        <v>10</v>
      </c>
      <c r="M1001" s="21" t="inlineStr">
        <is>
          <t>Salmonberry</t>
        </is>
      </c>
      <c r="N1001" s="21" t="n">
        <v>40</v>
      </c>
      <c r="O1001" s="21" t="inlineStr">
        <is>
          <t>(360) 555-3211</t>
        </is>
      </c>
      <c r="P1001" s="21" t="inlineStr">
        <is>
          <t>mike_skinner@gmail.example.com</t>
        </is>
      </c>
      <c r="Q1001" s="21" t="inlineStr">
        <is>
          <t>Bellingham</t>
        </is>
      </c>
      <c r="R1001" s="21" t="inlineStr">
        <is>
          <t>WA</t>
        </is>
      </c>
      <c r="S1001" s="21" t="inlineStr">
        <is>
          <t>98225</t>
        </is>
      </c>
      <c r="T1001" s="28" t="n">
        <v>46006</v>
      </c>
      <c r="U1001" s="21" t="n">
        <v>2026</v>
      </c>
      <c r="V1001" s="21" t="inlineStr"/>
    </row>
    <row r="1002">
      <c r="A1002" s="17" t="inlineStr">
        <is>
          <t>WL-01997</t>
        </is>
      </c>
      <c r="B1002" s="17" t="n">
        <v>997</v>
      </c>
      <c r="C1002" s="17" t="inlineStr">
        <is>
          <t>Avila</t>
        </is>
      </c>
      <c r="D1002" s="17" t="inlineStr">
        <is>
          <t>Laura</t>
        </is>
      </c>
      <c r="E1002" s="17" t="inlineStr">
        <is>
          <t>CORPORATION</t>
        </is>
      </c>
      <c r="F1002" s="17" t="inlineStr">
        <is>
          <t>Avila Marine LLC</t>
        </is>
      </c>
      <c r="G1002" s="27" t="n">
        <v>45263</v>
      </c>
      <c r="H1002" s="17" t="inlineStr">
        <is>
          <t>ACTIVE_WAITLIST</t>
        </is>
      </c>
      <c r="I1002" s="17" t="inlineStr">
        <is>
          <t>OSPREY LIGHT</t>
        </is>
      </c>
      <c r="J1002" s="17" t="inlineStr">
        <is>
          <t>COMMERCIAL_FISH</t>
        </is>
      </c>
      <c r="K1002" s="17" t="n">
        <v>56.9</v>
      </c>
      <c r="L1002" s="17" t="n">
        <v>17.5</v>
      </c>
      <c r="M1002" s="17" t="inlineStr">
        <is>
          <t>Eastwey</t>
        </is>
      </c>
      <c r="N1002" s="17" t="n">
        <v>24</v>
      </c>
      <c r="O1002" s="17" t="inlineStr">
        <is>
          <t>(206) 555-2678</t>
        </is>
      </c>
      <c r="P1002" s="17" t="inlineStr"/>
      <c r="Q1002" s="17" t="inlineStr">
        <is>
          <t>Seattle</t>
        </is>
      </c>
      <c r="R1002" s="17" t="inlineStr">
        <is>
          <t>WA</t>
        </is>
      </c>
      <c r="S1002" s="17" t="inlineStr">
        <is>
          <t>98101</t>
        </is>
      </c>
      <c r="T1002" s="27" t="n">
        <v>46001</v>
      </c>
      <c r="U1002" s="17" t="n">
        <v>2026</v>
      </c>
      <c r="V1002" s="17" t="inlineStr"/>
    </row>
    <row r="1003">
      <c r="A1003" s="21" t="inlineStr">
        <is>
          <t>WL-01998</t>
        </is>
      </c>
      <c r="B1003" s="21" t="n">
        <v>998</v>
      </c>
      <c r="C1003" s="21" t="inlineStr">
        <is>
          <t>Johnson</t>
        </is>
      </c>
      <c r="D1003" s="21" t="inlineStr">
        <is>
          <t>Katherine</t>
        </is>
      </c>
      <c r="E1003" s="21" t="inlineStr">
        <is>
          <t>LLC</t>
        </is>
      </c>
      <c r="F1003" s="21" t="inlineStr">
        <is>
          <t>Johnson Charters Inc</t>
        </is>
      </c>
      <c r="G1003" s="28" t="n">
        <v>45263</v>
      </c>
      <c r="H1003" s="21" t="inlineStr">
        <is>
          <t>ACTIVE_WAITLIST</t>
        </is>
      </c>
      <c r="I1003" s="21" t="inlineStr">
        <is>
          <t>POINT SONG</t>
        </is>
      </c>
      <c r="J1003" s="21" t="inlineStr">
        <is>
          <t>CRUISER</t>
        </is>
      </c>
      <c r="K1003" s="21" t="n">
        <v>43.3</v>
      </c>
      <c r="L1003" s="21" t="n">
        <v>15</v>
      </c>
      <c r="M1003" s="21" t="inlineStr">
        <is>
          <t>ANY</t>
        </is>
      </c>
      <c r="N1003" s="21" t="n">
        <v>24</v>
      </c>
      <c r="O1003" s="21" t="inlineStr">
        <is>
          <t>(541) 555-1134</t>
        </is>
      </c>
      <c r="P1003" s="21" t="inlineStr">
        <is>
          <t>katherine_johnson@outlook.example.com</t>
        </is>
      </c>
      <c r="Q1003" s="21" t="inlineStr">
        <is>
          <t>Coos Bay</t>
        </is>
      </c>
      <c r="R1003" s="21" t="inlineStr">
        <is>
          <t>OR</t>
        </is>
      </c>
      <c r="S1003" s="21" t="inlineStr">
        <is>
          <t>97420</t>
        </is>
      </c>
      <c r="T1003" s="28" t="n">
        <v>46013</v>
      </c>
      <c r="U1003" s="21" t="n">
        <v>2026</v>
      </c>
      <c r="V1003" s="21" t="inlineStr"/>
    </row>
    <row r="1004">
      <c r="A1004" s="17" t="inlineStr">
        <is>
          <t>WL-01999</t>
        </is>
      </c>
      <c r="B1004" s="17" t="n">
        <v>999</v>
      </c>
      <c r="C1004" s="17" t="inlineStr">
        <is>
          <t>Williams</t>
        </is>
      </c>
      <c r="D1004" s="17" t="inlineStr">
        <is>
          <t>Kristen</t>
        </is>
      </c>
      <c r="E1004" s="17" t="inlineStr">
        <is>
          <t>JOINT</t>
        </is>
      </c>
      <c r="F1004" s="17" t="inlineStr"/>
      <c r="G1004" s="27" t="n">
        <v>45264</v>
      </c>
      <c r="H1004" s="17" t="inlineStr">
        <is>
          <t>ACTIVE_WAITLIST</t>
        </is>
      </c>
      <c r="I1004" s="17" t="inlineStr">
        <is>
          <t>SEAL ROSE</t>
        </is>
      </c>
      <c r="J1004" s="17" t="inlineStr">
        <is>
          <t>TRAWLER</t>
        </is>
      </c>
      <c r="K1004" s="17" t="n">
        <v>19.5</v>
      </c>
      <c r="L1004" s="17" t="n">
        <v>5.7</v>
      </c>
      <c r="M1004" s="17" t="inlineStr">
        <is>
          <t>Ledgport</t>
        </is>
      </c>
      <c r="N1004" s="17" t="n">
        <v>40</v>
      </c>
      <c r="O1004" s="17" t="inlineStr">
        <is>
          <t>(360) 555-4061</t>
        </is>
      </c>
      <c r="P1004" s="17" t="inlineStr">
        <is>
          <t>kristen.williams@outlook.example.com</t>
        </is>
      </c>
      <c r="Q1004" s="17" t="inlineStr">
        <is>
          <t>Chaldale</t>
        </is>
      </c>
      <c r="R1004" s="17" t="inlineStr">
        <is>
          <t>WA</t>
        </is>
      </c>
      <c r="S1004" s="17" t="inlineStr">
        <is>
          <t>98554</t>
        </is>
      </c>
      <c r="T1004" s="27" t="n">
        <v>46004</v>
      </c>
      <c r="U1004" s="17" t="n">
        <v>2026</v>
      </c>
      <c r="V1004" s="17" t="inlineStr"/>
    </row>
    <row r="1005">
      <c r="A1005" s="21" t="inlineStr">
        <is>
          <t>WL-02000</t>
        </is>
      </c>
      <c r="B1005" s="21" t="n">
        <v>1000</v>
      </c>
      <c r="C1005" s="21" t="inlineStr">
        <is>
          <t>Cruz</t>
        </is>
      </c>
      <c r="D1005" s="21" t="inlineStr">
        <is>
          <t>Erika</t>
        </is>
      </c>
      <c r="E1005" s="21" t="inlineStr">
        <is>
          <t>PARTNERSHIP</t>
        </is>
      </c>
      <c r="F1005" s="21" t="inlineStr">
        <is>
          <t>Cruz Ventures LLC</t>
        </is>
      </c>
      <c r="G1005" s="28" t="n">
        <v>45264</v>
      </c>
      <c r="H1005" s="21" t="inlineStr">
        <is>
          <t>EXPIRED</t>
        </is>
      </c>
      <c r="I1005" s="21" t="inlineStr">
        <is>
          <t>PINTAIL SONG</t>
        </is>
      </c>
      <c r="J1005" s="21" t="inlineStr">
        <is>
          <t>POWER_INBOARD</t>
        </is>
      </c>
      <c r="K1005" s="21" t="n">
        <v>56.2</v>
      </c>
      <c r="L1005" s="21" t="n">
        <v>18.3</v>
      </c>
      <c r="M1005" s="21" t="inlineStr">
        <is>
          <t>Salmonberry</t>
        </is>
      </c>
      <c r="N1005" s="21" t="n">
        <v>50</v>
      </c>
      <c r="O1005" s="21" t="inlineStr">
        <is>
          <t>(360) 555-9082</t>
        </is>
      </c>
      <c r="P1005" s="21" t="inlineStr">
        <is>
          <t>erika.cruz@outlook.example.com</t>
        </is>
      </c>
      <c r="Q1005" s="21" t="inlineStr">
        <is>
          <t>Longview</t>
        </is>
      </c>
      <c r="R1005" s="21" t="inlineStr">
        <is>
          <t>WA</t>
        </is>
      </c>
      <c r="S1005" s="21" t="inlineStr">
        <is>
          <t>98632</t>
        </is>
      </c>
      <c r="T1005" s="21" t="inlineStr"/>
      <c r="U1005" s="21" t="n">
        <v>2023</v>
      </c>
      <c r="V1005" s="21" t="inlineStr"/>
    </row>
    <row r="1006">
      <c r="A1006" s="17" t="inlineStr">
        <is>
          <t>WL-02001</t>
        </is>
      </c>
      <c r="B1006" s="17" t="n">
        <v>1001</v>
      </c>
      <c r="C1006" s="17" t="inlineStr">
        <is>
          <t>Richard</t>
        </is>
      </c>
      <c r="D1006" s="17" t="inlineStr">
        <is>
          <t>Ashley</t>
        </is>
      </c>
      <c r="E1006" s="17" t="inlineStr">
        <is>
          <t>COMMERCIAL</t>
        </is>
      </c>
      <c r="F1006" s="17" t="inlineStr">
        <is>
          <t>Richard Charters Inc</t>
        </is>
      </c>
      <c r="G1006" s="27" t="n">
        <v>45264</v>
      </c>
      <c r="H1006" s="17" t="inlineStr">
        <is>
          <t>ACTIVE_WAITLIST</t>
        </is>
      </c>
      <c r="I1006" s="17" t="inlineStr">
        <is>
          <t>SANDERLING WIND</t>
        </is>
      </c>
      <c r="J1006" s="17" t="inlineStr">
        <is>
          <t>TRAWLER</t>
        </is>
      </c>
      <c r="K1006" s="17" t="n">
        <v>57.9</v>
      </c>
      <c r="L1006" s="17" t="n">
        <v>16.2</v>
      </c>
      <c r="M1006" s="17" t="inlineStr">
        <is>
          <t>ANY</t>
        </is>
      </c>
      <c r="N1006" s="17" t="n">
        <v>36</v>
      </c>
      <c r="O1006" s="17" t="inlineStr">
        <is>
          <t>(360) 555-7283</t>
        </is>
      </c>
      <c r="P1006" s="17" t="inlineStr">
        <is>
          <t>ashley.richard@salishnet.net</t>
        </is>
      </c>
      <c r="Q1006" s="17" t="inlineStr">
        <is>
          <t>Aberdeen</t>
        </is>
      </c>
      <c r="R1006" s="17" t="inlineStr">
        <is>
          <t>WA</t>
        </is>
      </c>
      <c r="S1006" s="17" t="inlineStr">
        <is>
          <t>98520</t>
        </is>
      </c>
      <c r="T1006" s="27" t="n">
        <v>46011</v>
      </c>
      <c r="U1006" s="17" t="n">
        <v>2026</v>
      </c>
      <c r="V1006" s="17" t="inlineStr"/>
    </row>
    <row r="1007">
      <c r="A1007" s="21" t="inlineStr">
        <is>
          <t>WL-02002</t>
        </is>
      </c>
      <c r="B1007" s="21" t="n">
        <v>1002</v>
      </c>
      <c r="C1007" s="21" t="inlineStr">
        <is>
          <t>Turner</t>
        </is>
      </c>
      <c r="D1007" s="21" t="inlineStr">
        <is>
          <t>Andrew</t>
        </is>
      </c>
      <c r="E1007" s="21" t="inlineStr">
        <is>
          <t>TRUST</t>
        </is>
      </c>
      <c r="F1007" s="21" t="inlineStr">
        <is>
          <t>Turner Charters Inc</t>
        </is>
      </c>
      <c r="G1007" s="28" t="n">
        <v>45264</v>
      </c>
      <c r="H1007" s="21" t="inlineStr">
        <is>
          <t>ACTIVE_WAITLIST</t>
        </is>
      </c>
      <c r="I1007" s="21" t="inlineStr">
        <is>
          <t>OSPREY GLIDE</t>
        </is>
      </c>
      <c r="J1007" s="21" t="inlineStr">
        <is>
          <t>CRUISER</t>
        </is>
      </c>
      <c r="K1007" s="21" t="n">
        <v>46.8</v>
      </c>
      <c r="L1007" s="21" t="n">
        <v>14.7</v>
      </c>
      <c r="M1007" s="21" t="inlineStr">
        <is>
          <t>Ledgport</t>
        </is>
      </c>
      <c r="N1007" s="21" t="n">
        <v>36</v>
      </c>
      <c r="O1007" s="21" t="inlineStr">
        <is>
          <t>(360) 555-7002</t>
        </is>
      </c>
      <c r="P1007" s="21" t="inlineStr">
        <is>
          <t>andrewturner@quillayute.org</t>
        </is>
      </c>
      <c r="Q1007" s="21" t="inlineStr">
        <is>
          <t>Aberdeen</t>
        </is>
      </c>
      <c r="R1007" s="21" t="inlineStr">
        <is>
          <t>WA</t>
        </is>
      </c>
      <c r="S1007" s="21" t="inlineStr">
        <is>
          <t>98520</t>
        </is>
      </c>
      <c r="T1007" s="28" t="n">
        <v>46011</v>
      </c>
      <c r="U1007" s="21" t="n">
        <v>2026</v>
      </c>
      <c r="V1007" s="21" t="inlineStr"/>
    </row>
    <row r="1008">
      <c r="A1008" s="17" t="inlineStr">
        <is>
          <t>WL-02003</t>
        </is>
      </c>
      <c r="B1008" s="17" t="n">
        <v>1003</v>
      </c>
      <c r="C1008" s="17" t="inlineStr">
        <is>
          <t>Frank</t>
        </is>
      </c>
      <c r="D1008" s="17" t="inlineStr">
        <is>
          <t>Suzanne</t>
        </is>
      </c>
      <c r="E1008" s="17" t="inlineStr">
        <is>
          <t>TRUST</t>
        </is>
      </c>
      <c r="F1008" s="17" t="inlineStr">
        <is>
          <t>Frank Charters Inc</t>
        </is>
      </c>
      <c r="G1008" s="27" t="n">
        <v>45266</v>
      </c>
      <c r="H1008" s="17" t="inlineStr">
        <is>
          <t>ACTIVE_WAITLIST</t>
        </is>
      </c>
      <c r="I1008" s="17" t="inlineStr">
        <is>
          <t>SEAL HARBOR</t>
        </is>
      </c>
      <c r="J1008" s="17" t="inlineStr">
        <is>
          <t>POWER_OUTBOARD</t>
        </is>
      </c>
      <c r="K1008" s="17" t="n">
        <v>34.1</v>
      </c>
      <c r="L1008" s="17" t="n">
        <v>12.3</v>
      </c>
      <c r="M1008" s="17" t="inlineStr">
        <is>
          <t>ANY</t>
        </is>
      </c>
      <c r="N1008" s="17" t="n">
        <v>36</v>
      </c>
      <c r="O1008" s="17" t="inlineStr">
        <is>
          <t>(503) 555-0819</t>
        </is>
      </c>
      <c r="P1008" s="17" t="inlineStr">
        <is>
          <t>suzanne.frank@harbormail.net</t>
        </is>
      </c>
      <c r="Q1008" s="17" t="inlineStr">
        <is>
          <t>Astoria</t>
        </is>
      </c>
      <c r="R1008" s="17" t="inlineStr">
        <is>
          <t>OR</t>
        </is>
      </c>
      <c r="S1008" s="17" t="inlineStr">
        <is>
          <t>97103</t>
        </is>
      </c>
      <c r="T1008" s="27" t="n">
        <v>45998</v>
      </c>
      <c r="U1008" s="17" t="n">
        <v>2026</v>
      </c>
      <c r="V1008" s="17" t="inlineStr"/>
    </row>
    <row r="1009">
      <c r="A1009" s="21" t="inlineStr">
        <is>
          <t>WL-02004</t>
        </is>
      </c>
      <c r="B1009" s="21" t="n">
        <v>1004</v>
      </c>
      <c r="C1009" s="21" t="inlineStr">
        <is>
          <t>Gibbs</t>
        </is>
      </c>
      <c r="D1009" s="21" t="inlineStr">
        <is>
          <t>Shelia</t>
        </is>
      </c>
      <c r="E1009" s="21" t="inlineStr">
        <is>
          <t>INDIVIDUAL</t>
        </is>
      </c>
      <c r="F1009" s="21" t="inlineStr"/>
      <c r="G1009" s="28" t="n">
        <v>45266</v>
      </c>
      <c r="H1009" s="21" t="inlineStr">
        <is>
          <t>ACTIVE_WAITLIST</t>
        </is>
      </c>
      <c r="I1009" s="21" t="inlineStr">
        <is>
          <t>SEAL REACH</t>
        </is>
      </c>
      <c r="J1009" s="21" t="inlineStr">
        <is>
          <t>SAIL_MONO</t>
        </is>
      </c>
      <c r="K1009" s="21" t="n">
        <v>19.2</v>
      </c>
      <c r="L1009" s="21" t="n">
        <v>6.6</v>
      </c>
      <c r="M1009" s="21" t="inlineStr">
        <is>
          <t>ANY</t>
        </is>
      </c>
      <c r="N1009" s="21" t="n">
        <v>24</v>
      </c>
      <c r="O1009" s="21" t="inlineStr">
        <is>
          <t>(360) 555-9817</t>
        </is>
      </c>
      <c r="P1009" s="21" t="inlineStr">
        <is>
          <t>shelia_gibbs@quillayute.org</t>
        </is>
      </c>
      <c r="Q1009" s="21" t="inlineStr">
        <is>
          <t>Bremerton</t>
        </is>
      </c>
      <c r="R1009" s="21" t="inlineStr">
        <is>
          <t>WA</t>
        </is>
      </c>
      <c r="S1009" s="21" t="inlineStr">
        <is>
          <t>98337</t>
        </is>
      </c>
      <c r="T1009" s="28" t="n">
        <v>46019</v>
      </c>
      <c r="U1009" s="21" t="n">
        <v>2026</v>
      </c>
      <c r="V1009" s="21" t="inlineStr"/>
    </row>
    <row r="1010">
      <c r="A1010" s="17" t="inlineStr">
        <is>
          <t>WL-02005</t>
        </is>
      </c>
      <c r="B1010" s="17" t="n">
        <v>1005</v>
      </c>
      <c r="C1010" s="17" t="inlineStr">
        <is>
          <t>Howard</t>
        </is>
      </c>
      <c r="D1010" s="17" t="inlineStr">
        <is>
          <t>Caitlin</t>
        </is>
      </c>
      <c r="E1010" s="17" t="inlineStr">
        <is>
          <t>COMMERCIAL</t>
        </is>
      </c>
      <c r="F1010" s="17" t="inlineStr">
        <is>
          <t>Howard Charters Inc</t>
        </is>
      </c>
      <c r="G1010" s="27" t="n">
        <v>45266</v>
      </c>
      <c r="H1010" s="17" t="inlineStr">
        <is>
          <t>ACTIVE_WAITLIST</t>
        </is>
      </c>
      <c r="I1010" s="17" t="inlineStr">
        <is>
          <t>WIDGEON DANCER</t>
        </is>
      </c>
      <c r="J1010" s="17" t="inlineStr">
        <is>
          <t>CRUISER</t>
        </is>
      </c>
      <c r="K1010" s="17" t="n">
        <v>35.8</v>
      </c>
      <c r="L1010" s="17" t="n">
        <v>11</v>
      </c>
      <c r="M1010" s="17" t="inlineStr">
        <is>
          <t>OPEN_ONLY</t>
        </is>
      </c>
      <c r="N1010" s="17" t="n">
        <v>24</v>
      </c>
      <c r="O1010" s="17" t="inlineStr">
        <is>
          <t>(503) 555-8998</t>
        </is>
      </c>
      <c r="P1010" s="17" t="inlineStr">
        <is>
          <t>caitlin.howard@salishnet.net</t>
        </is>
      </c>
      <c r="Q1010" s="17" t="inlineStr">
        <is>
          <t>Astoria</t>
        </is>
      </c>
      <c r="R1010" s="17" t="inlineStr">
        <is>
          <t>OR</t>
        </is>
      </c>
      <c r="S1010" s="17" t="inlineStr">
        <is>
          <t>97103</t>
        </is>
      </c>
      <c r="T1010" s="27" t="n">
        <v>46000</v>
      </c>
      <c r="U1010" s="17" t="n">
        <v>2026</v>
      </c>
      <c r="V1010" s="17" t="inlineStr"/>
    </row>
    <row r="1011">
      <c r="A1011" s="21" t="inlineStr">
        <is>
          <t>WL-02006</t>
        </is>
      </c>
      <c r="B1011" s="21" t="n">
        <v>1006</v>
      </c>
      <c r="C1011" s="21" t="inlineStr">
        <is>
          <t>Freeman</t>
        </is>
      </c>
      <c r="D1011" s="21" t="inlineStr">
        <is>
          <t>Sierra</t>
        </is>
      </c>
      <c r="E1011" s="21" t="inlineStr">
        <is>
          <t>INDIVIDUAL</t>
        </is>
      </c>
      <c r="F1011" s="21" t="inlineStr"/>
      <c r="G1011" s="28" t="n">
        <v>45267</v>
      </c>
      <c r="H1011" s="21" t="inlineStr">
        <is>
          <t>EXPIRED</t>
        </is>
      </c>
      <c r="I1011" s="21" t="inlineStr">
        <is>
          <t>WIDGEON MOON</t>
        </is>
      </c>
      <c r="J1011" s="21" t="inlineStr">
        <is>
          <t>SAIL_MONO</t>
        </is>
      </c>
      <c r="K1011" s="21" t="n">
        <v>42.1</v>
      </c>
      <c r="L1011" s="21" t="n">
        <v>13.2</v>
      </c>
      <c r="M1011" s="21" t="inlineStr">
        <is>
          <t>Vessbank</t>
        </is>
      </c>
      <c r="N1011" s="21" t="n">
        <v>40</v>
      </c>
      <c r="O1011" s="21" t="inlineStr">
        <is>
          <t>(360) 555-1971</t>
        </is>
      </c>
      <c r="P1011" s="21" t="inlineStr">
        <is>
          <t>sierrafreeman@harbormail.net</t>
        </is>
      </c>
      <c r="Q1011" s="21" t="inlineStr">
        <is>
          <t>Bellingham</t>
        </is>
      </c>
      <c r="R1011" s="21" t="inlineStr">
        <is>
          <t>WA</t>
        </is>
      </c>
      <c r="S1011" s="21" t="inlineStr">
        <is>
          <t>98225</t>
        </is>
      </c>
      <c r="T1011" s="21" t="inlineStr"/>
      <c r="U1011" s="21" t="n">
        <v>2023</v>
      </c>
      <c r="V1011" s="21" t="inlineStr"/>
    </row>
    <row r="1012">
      <c r="A1012" s="17" t="inlineStr">
        <is>
          <t>WL-02007</t>
        </is>
      </c>
      <c r="B1012" s="17" t="n">
        <v>1007</v>
      </c>
      <c r="C1012" s="17" t="inlineStr">
        <is>
          <t>Erickson</t>
        </is>
      </c>
      <c r="D1012" s="17" t="inlineStr">
        <is>
          <t>Brian</t>
        </is>
      </c>
      <c r="E1012" s="17" t="inlineStr">
        <is>
          <t>JOINT</t>
        </is>
      </c>
      <c r="F1012" s="17" t="inlineStr"/>
      <c r="G1012" s="27" t="n">
        <v>45268</v>
      </c>
      <c r="H1012" s="17" t="inlineStr">
        <is>
          <t>ACTIVE_WAITLIST</t>
        </is>
      </c>
      <c r="I1012" s="17" t="inlineStr">
        <is>
          <t>PETREL HARBOR</t>
        </is>
      </c>
      <c r="J1012" s="17" t="inlineStr">
        <is>
          <t>COMMERCIAL_FISH</t>
        </is>
      </c>
      <c r="K1012" s="17" t="n">
        <v>57.3</v>
      </c>
      <c r="L1012" s="17" t="n">
        <v>20</v>
      </c>
      <c r="M1012" s="17" t="inlineStr">
        <is>
          <t>Ledgport</t>
        </is>
      </c>
      <c r="N1012" s="17" t="n">
        <v>50</v>
      </c>
      <c r="O1012" s="17" t="inlineStr">
        <is>
          <t>(360) 555-4456</t>
        </is>
      </c>
      <c r="P1012" s="17" t="inlineStr">
        <is>
          <t>brian_erickson@gmail.example.com</t>
        </is>
      </c>
      <c r="Q1012" s="17" t="inlineStr">
        <is>
          <t>Longview</t>
        </is>
      </c>
      <c r="R1012" s="17" t="inlineStr">
        <is>
          <t>WA</t>
        </is>
      </c>
      <c r="S1012" s="17" t="inlineStr">
        <is>
          <t>98632</t>
        </is>
      </c>
      <c r="T1012" s="27" t="n">
        <v>45992</v>
      </c>
      <c r="U1012" s="17" t="n">
        <v>2026</v>
      </c>
      <c r="V1012" s="17" t="inlineStr"/>
    </row>
    <row r="1013">
      <c r="A1013" s="21" t="inlineStr">
        <is>
          <t>WL-02008</t>
        </is>
      </c>
      <c r="B1013" s="21" t="n">
        <v>1008</v>
      </c>
      <c r="C1013" s="21" t="inlineStr">
        <is>
          <t>Matthews</t>
        </is>
      </c>
      <c r="D1013" s="21" t="inlineStr">
        <is>
          <t>Karen</t>
        </is>
      </c>
      <c r="E1013" s="21" t="inlineStr">
        <is>
          <t>NONPROFIT</t>
        </is>
      </c>
      <c r="F1013" s="21" t="inlineStr">
        <is>
          <t>Matthews Ventures LLC</t>
        </is>
      </c>
      <c r="G1013" s="28" t="n">
        <v>45269</v>
      </c>
      <c r="H1013" s="21" t="inlineStr">
        <is>
          <t>ACTIVE_WAITLIST</t>
        </is>
      </c>
      <c r="I1013" s="21" t="inlineStr">
        <is>
          <t>KESTREL RUNNER</t>
        </is>
      </c>
      <c r="J1013" s="21" t="inlineStr">
        <is>
          <t>SAIL_MULTI</t>
        </is>
      </c>
      <c r="K1013" s="21" t="n">
        <v>21.2</v>
      </c>
      <c r="L1013" s="21" t="n">
        <v>7.3</v>
      </c>
      <c r="M1013" s="21" t="inlineStr">
        <is>
          <t>Eastwey</t>
        </is>
      </c>
      <c r="N1013" s="21" t="n">
        <v>36</v>
      </c>
      <c r="O1013" s="21" t="inlineStr">
        <is>
          <t>(360) 555-5939</t>
        </is>
      </c>
      <c r="P1013" s="21" t="inlineStr">
        <is>
          <t>karen.matthews@pugetpost.com</t>
        </is>
      </c>
      <c r="Q1013" s="21" t="inlineStr">
        <is>
          <t>Bellingham</t>
        </is>
      </c>
      <c r="R1013" s="21" t="inlineStr">
        <is>
          <t>WA</t>
        </is>
      </c>
      <c r="S1013" s="21" t="inlineStr">
        <is>
          <t>98225</t>
        </is>
      </c>
      <c r="T1013" s="28" t="n">
        <v>46004</v>
      </c>
      <c r="U1013" s="21" t="n">
        <v>2026</v>
      </c>
      <c r="V1013" s="21" t="inlineStr"/>
    </row>
    <row r="1014">
      <c r="A1014" s="17" t="inlineStr">
        <is>
          <t>WL-02009</t>
        </is>
      </c>
      <c r="B1014" s="17" t="n">
        <v>1009</v>
      </c>
      <c r="C1014" s="17" t="inlineStr">
        <is>
          <t>May</t>
        </is>
      </c>
      <c r="D1014" s="17" t="inlineStr">
        <is>
          <t>John</t>
        </is>
      </c>
      <c r="E1014" s="17" t="inlineStr">
        <is>
          <t>COMMERCIAL</t>
        </is>
      </c>
      <c r="F1014" s="17" t="inlineStr">
        <is>
          <t>May Marine LLC</t>
        </is>
      </c>
      <c r="G1014" s="27" t="n">
        <v>45269</v>
      </c>
      <c r="H1014" s="17" t="inlineStr">
        <is>
          <t>ACTIVE_WAITLIST</t>
        </is>
      </c>
      <c r="I1014" s="17" t="inlineStr">
        <is>
          <t>ANCHOR ROCK</t>
        </is>
      </c>
      <c r="J1014" s="17" t="inlineStr">
        <is>
          <t>CRUISER</t>
        </is>
      </c>
      <c r="K1014" s="17" t="n">
        <v>42.3</v>
      </c>
      <c r="L1014" s="17" t="n">
        <v>14.8</v>
      </c>
      <c r="M1014" s="17" t="inlineStr">
        <is>
          <t>Ledgport</t>
        </is>
      </c>
      <c r="N1014" s="17" t="n">
        <v>36</v>
      </c>
      <c r="O1014" s="17" t="inlineStr">
        <is>
          <t>(425) 555-6808</t>
        </is>
      </c>
      <c r="P1014" s="17" t="inlineStr">
        <is>
          <t>johnmay@salishnet.net</t>
        </is>
      </c>
      <c r="Q1014" s="17" t="inlineStr">
        <is>
          <t>Everett</t>
        </is>
      </c>
      <c r="R1014" s="17" t="inlineStr">
        <is>
          <t>WA</t>
        </is>
      </c>
      <c r="S1014" s="17" t="inlineStr">
        <is>
          <t>98201</t>
        </is>
      </c>
      <c r="T1014" s="27" t="n">
        <v>46002</v>
      </c>
      <c r="U1014" s="17" t="n">
        <v>2026</v>
      </c>
      <c r="V1014" s="17" t="inlineStr"/>
    </row>
    <row r="1015">
      <c r="A1015" s="21" t="inlineStr">
        <is>
          <t>WL-02010</t>
        </is>
      </c>
      <c r="B1015" s="21" t="n">
        <v>1010</v>
      </c>
      <c r="C1015" s="21" t="inlineStr">
        <is>
          <t>Thompson</t>
        </is>
      </c>
      <c r="D1015" s="21" t="inlineStr">
        <is>
          <t>Anthony</t>
        </is>
      </c>
      <c r="E1015" s="21" t="inlineStr">
        <is>
          <t>NONPROFIT</t>
        </is>
      </c>
      <c r="F1015" s="21" t="inlineStr">
        <is>
          <t>Thompson Ventures LLC</t>
        </is>
      </c>
      <c r="G1015" s="28" t="n">
        <v>45270</v>
      </c>
      <c r="H1015" s="21" t="inlineStr">
        <is>
          <t>ACTIVE_WAITLIST</t>
        </is>
      </c>
      <c r="I1015" s="21" t="inlineStr">
        <is>
          <t>GRAY RUNNER</t>
        </is>
      </c>
      <c r="J1015" s="21" t="inlineStr">
        <is>
          <t>SPORTFISH</t>
        </is>
      </c>
      <c r="K1015" s="21" t="n">
        <v>56.7</v>
      </c>
      <c r="L1015" s="21" t="n">
        <v>18.9</v>
      </c>
      <c r="M1015" s="21" t="inlineStr">
        <is>
          <t>Eastwey</t>
        </is>
      </c>
      <c r="N1015" s="21" t="n">
        <v>45</v>
      </c>
      <c r="O1015" s="21" t="inlineStr">
        <is>
          <t>(541) 555-9110</t>
        </is>
      </c>
      <c r="P1015" s="21" t="inlineStr">
        <is>
          <t>anthony.thompson@outlook.example.com</t>
        </is>
      </c>
      <c r="Q1015" s="21" t="inlineStr">
        <is>
          <t>Newport</t>
        </is>
      </c>
      <c r="R1015" s="21" t="inlineStr">
        <is>
          <t>OR</t>
        </is>
      </c>
      <c r="S1015" s="21" t="inlineStr">
        <is>
          <t>97365</t>
        </is>
      </c>
      <c r="T1015" s="28" t="n">
        <v>46018</v>
      </c>
      <c r="U1015" s="21" t="n">
        <v>2026</v>
      </c>
      <c r="V1015" s="21" t="inlineStr"/>
    </row>
    <row r="1016">
      <c r="A1016" s="17" t="inlineStr">
        <is>
          <t>WL-02011</t>
        </is>
      </c>
      <c r="B1016" s="17" t="n">
        <v>1011</v>
      </c>
      <c r="C1016" s="17" t="inlineStr">
        <is>
          <t>Williams</t>
        </is>
      </c>
      <c r="D1016" s="17" t="inlineStr">
        <is>
          <t>Megan</t>
        </is>
      </c>
      <c r="E1016" s="17" t="inlineStr">
        <is>
          <t>INDIVIDUAL</t>
        </is>
      </c>
      <c r="F1016" s="17" t="inlineStr"/>
      <c r="G1016" s="27" t="n">
        <v>45270</v>
      </c>
      <c r="H1016" s="17" t="inlineStr">
        <is>
          <t>ACTIVE_WAITLIST</t>
        </is>
      </c>
      <c r="I1016" s="17" t="inlineStr">
        <is>
          <t>WIDGEON SHORE</t>
        </is>
      </c>
      <c r="J1016" s="17" t="inlineStr">
        <is>
          <t>SAIL_MONO</t>
        </is>
      </c>
      <c r="K1016" s="17" t="n">
        <v>60.2</v>
      </c>
      <c r="L1016" s="17" t="n">
        <v>20.6</v>
      </c>
      <c r="M1016" s="17" t="inlineStr">
        <is>
          <t>ANY</t>
        </is>
      </c>
      <c r="N1016" s="17" t="n">
        <v>40</v>
      </c>
      <c r="O1016" s="17" t="inlineStr">
        <is>
          <t>(360) 555-6349</t>
        </is>
      </c>
      <c r="P1016" s="17" t="inlineStr">
        <is>
          <t>meganwilliams@pugetpost.com</t>
        </is>
      </c>
      <c r="Q1016" s="17" t="inlineStr">
        <is>
          <t>Chaldale</t>
        </is>
      </c>
      <c r="R1016" s="17" t="inlineStr">
        <is>
          <t>WA</t>
        </is>
      </c>
      <c r="S1016" s="17" t="inlineStr">
        <is>
          <t>98554</t>
        </is>
      </c>
      <c r="T1016" s="27" t="n">
        <v>46017</v>
      </c>
      <c r="U1016" s="17" t="n">
        <v>2026</v>
      </c>
      <c r="V1016" s="17" t="inlineStr"/>
    </row>
    <row r="1017">
      <c r="A1017" s="21" t="inlineStr">
        <is>
          <t>WL-02012</t>
        </is>
      </c>
      <c r="B1017" s="21" t="n">
        <v>1012</v>
      </c>
      <c r="C1017" s="21" t="inlineStr">
        <is>
          <t>Foster</t>
        </is>
      </c>
      <c r="D1017" s="21" t="inlineStr">
        <is>
          <t>Rebecca</t>
        </is>
      </c>
      <c r="E1017" s="21" t="inlineStr">
        <is>
          <t>INDIVIDUAL</t>
        </is>
      </c>
      <c r="F1017" s="21" t="inlineStr"/>
      <c r="G1017" s="28" t="n">
        <v>45270</v>
      </c>
      <c r="H1017" s="21" t="inlineStr">
        <is>
          <t>ACTIVE_WAITLIST</t>
        </is>
      </c>
      <c r="I1017" s="21" t="inlineStr">
        <is>
          <t>HALIBUT SHORE</t>
        </is>
      </c>
      <c r="J1017" s="21" t="inlineStr">
        <is>
          <t>COMMERCIAL_FISH</t>
        </is>
      </c>
      <c r="K1017" s="21" t="n">
        <v>40.5</v>
      </c>
      <c r="L1017" s="21" t="n">
        <v>12.5</v>
      </c>
      <c r="M1017" s="21" t="inlineStr">
        <is>
          <t>ANY</t>
        </is>
      </c>
      <c r="N1017" s="21" t="n">
        <v>36</v>
      </c>
      <c r="O1017" s="21" t="inlineStr">
        <is>
          <t>(360) 555-4672</t>
        </is>
      </c>
      <c r="P1017" s="21" t="inlineStr">
        <is>
          <t>rebecca.foster@salishnet.net</t>
        </is>
      </c>
      <c r="Q1017" s="21" t="inlineStr">
        <is>
          <t>Longview</t>
        </is>
      </c>
      <c r="R1017" s="21" t="inlineStr">
        <is>
          <t>WA</t>
        </is>
      </c>
      <c r="S1017" s="21" t="inlineStr">
        <is>
          <t>98632</t>
        </is>
      </c>
      <c r="T1017" s="28" t="n">
        <v>46000</v>
      </c>
      <c r="U1017" s="21" t="n">
        <v>2026</v>
      </c>
      <c r="V1017" s="21" t="inlineStr"/>
    </row>
    <row r="1018">
      <c r="A1018" s="17" t="inlineStr">
        <is>
          <t>WL-02013</t>
        </is>
      </c>
      <c r="B1018" s="17" t="n">
        <v>1013</v>
      </c>
      <c r="C1018" s="17" t="inlineStr">
        <is>
          <t>Harrison</t>
        </is>
      </c>
      <c r="D1018" s="17" t="inlineStr">
        <is>
          <t>Elizabeth</t>
        </is>
      </c>
      <c r="E1018" s="17" t="inlineStr">
        <is>
          <t>LLC</t>
        </is>
      </c>
      <c r="F1018" s="17" t="inlineStr">
        <is>
          <t>Harrison Marine LLC</t>
        </is>
      </c>
      <c r="G1018" s="27" t="n">
        <v>45271</v>
      </c>
      <c r="H1018" s="17" t="inlineStr">
        <is>
          <t>ACTIVE_WAITLIST</t>
        </is>
      </c>
      <c r="I1018" s="17" t="inlineStr">
        <is>
          <t>SABLE SHORE</t>
        </is>
      </c>
      <c r="J1018" s="17" t="inlineStr">
        <is>
          <t>POWER_INBOARD</t>
        </is>
      </c>
      <c r="K1018" s="17" t="n">
        <v>40.8</v>
      </c>
      <c r="L1018" s="17" t="n">
        <v>12.3</v>
      </c>
      <c r="M1018" s="17" t="inlineStr">
        <is>
          <t>COVERED_ONLY</t>
        </is>
      </c>
      <c r="N1018" s="17" t="n">
        <v>24</v>
      </c>
      <c r="O1018" s="17" t="inlineStr">
        <is>
          <t>(360) 555-6373</t>
        </is>
      </c>
      <c r="P1018" s="17" t="inlineStr">
        <is>
          <t>elizabethharrison@salishnet.net</t>
        </is>
      </c>
      <c r="Q1018" s="17" t="inlineStr">
        <is>
          <t>Longview</t>
        </is>
      </c>
      <c r="R1018" s="17" t="inlineStr">
        <is>
          <t>WA</t>
        </is>
      </c>
      <c r="S1018" s="17" t="inlineStr">
        <is>
          <t>98632</t>
        </is>
      </c>
      <c r="T1018" s="27" t="n">
        <v>46013</v>
      </c>
      <c r="U1018" s="17" t="n">
        <v>2026</v>
      </c>
      <c r="V1018" s="17" t="inlineStr"/>
    </row>
    <row r="1019">
      <c r="A1019" s="21" t="inlineStr">
        <is>
          <t>WL-02014</t>
        </is>
      </c>
      <c r="B1019" s="21" t="n">
        <v>1014</v>
      </c>
      <c r="C1019" s="21" t="inlineStr">
        <is>
          <t>Nash</t>
        </is>
      </c>
      <c r="D1019" s="21" t="inlineStr">
        <is>
          <t>Ronald</t>
        </is>
      </c>
      <c r="E1019" s="21" t="inlineStr">
        <is>
          <t>JOINT</t>
        </is>
      </c>
      <c r="F1019" s="21" t="inlineStr"/>
      <c r="G1019" s="28" t="n">
        <v>45272</v>
      </c>
      <c r="H1019" s="21" t="inlineStr">
        <is>
          <t>ACTIVE_WAITLIST</t>
        </is>
      </c>
      <c r="I1019" s="21" t="inlineStr">
        <is>
          <t>MURRE GLIDE</t>
        </is>
      </c>
      <c r="J1019" s="21" t="inlineStr">
        <is>
          <t>POWER_OUTBOARD</t>
        </is>
      </c>
      <c r="K1019" s="21" t="n">
        <v>36.2</v>
      </c>
      <c r="L1019" s="21" t="n">
        <v>12.5</v>
      </c>
      <c r="M1019" s="21" t="inlineStr">
        <is>
          <t>ANY</t>
        </is>
      </c>
      <c r="N1019" s="21" t="n">
        <v>36</v>
      </c>
      <c r="O1019" s="21" t="inlineStr">
        <is>
          <t>(360) 555-9180</t>
        </is>
      </c>
      <c r="P1019" s="21" t="inlineStr"/>
      <c r="Q1019" s="21" t="inlineStr">
        <is>
          <t>Longview</t>
        </is>
      </c>
      <c r="R1019" s="21" t="inlineStr">
        <is>
          <t>WA</t>
        </is>
      </c>
      <c r="S1019" s="21" t="inlineStr">
        <is>
          <t>98632</t>
        </is>
      </c>
      <c r="T1019" s="28" t="n">
        <v>46013</v>
      </c>
      <c r="U1019" s="21" t="n">
        <v>2026</v>
      </c>
      <c r="V1019" s="21" t="inlineStr"/>
    </row>
    <row r="1020">
      <c r="A1020" s="17" t="inlineStr">
        <is>
          <t>WL-02015</t>
        </is>
      </c>
      <c r="B1020" s="17" t="n">
        <v>1015</v>
      </c>
      <c r="C1020" s="17" t="inlineStr">
        <is>
          <t>Frazier</t>
        </is>
      </c>
      <c r="D1020" s="17" t="inlineStr">
        <is>
          <t>Kenneth</t>
        </is>
      </c>
      <c r="E1020" s="17" t="inlineStr">
        <is>
          <t>JOINT</t>
        </is>
      </c>
      <c r="F1020" s="17" t="inlineStr"/>
      <c r="G1020" s="27" t="n">
        <v>45272</v>
      </c>
      <c r="H1020" s="17" t="inlineStr">
        <is>
          <t>ACTIVE_WAITLIST</t>
        </is>
      </c>
      <c r="I1020" s="17" t="inlineStr">
        <is>
          <t>HERON VEER</t>
        </is>
      </c>
      <c r="J1020" s="17" t="inlineStr">
        <is>
          <t>HOUSEBOAT</t>
        </is>
      </c>
      <c r="K1020" s="17" t="n">
        <v>48.9</v>
      </c>
      <c r="L1020" s="17" t="n">
        <v>15</v>
      </c>
      <c r="M1020" s="17" t="inlineStr">
        <is>
          <t>Salmonberry</t>
        </is>
      </c>
      <c r="N1020" s="17" t="n">
        <v>45</v>
      </c>
      <c r="O1020" s="17" t="inlineStr">
        <is>
          <t>(503) 555-5001</t>
        </is>
      </c>
      <c r="P1020" s="17" t="inlineStr">
        <is>
          <t>kenneth.frazier@outlook.example.com</t>
        </is>
      </c>
      <c r="Q1020" s="17" t="inlineStr">
        <is>
          <t>Astoria</t>
        </is>
      </c>
      <c r="R1020" s="17" t="inlineStr">
        <is>
          <t>OR</t>
        </is>
      </c>
      <c r="S1020" s="17" t="inlineStr">
        <is>
          <t>97103</t>
        </is>
      </c>
      <c r="T1020" s="27" t="n">
        <v>46005</v>
      </c>
      <c r="U1020" s="17" t="n">
        <v>2026</v>
      </c>
      <c r="V1020" s="17" t="inlineStr"/>
    </row>
    <row r="1021">
      <c r="A1021" s="21" t="inlineStr">
        <is>
          <t>WL-02016</t>
        </is>
      </c>
      <c r="B1021" s="21" t="n">
        <v>1016</v>
      </c>
      <c r="C1021" s="21" t="inlineStr">
        <is>
          <t>Garza</t>
        </is>
      </c>
      <c r="D1021" s="21" t="inlineStr">
        <is>
          <t>Andrea</t>
        </is>
      </c>
      <c r="E1021" s="21" t="inlineStr">
        <is>
          <t>INDIVIDUAL</t>
        </is>
      </c>
      <c r="F1021" s="21" t="inlineStr"/>
      <c r="G1021" s="28" t="n">
        <v>45273</v>
      </c>
      <c r="H1021" s="21" t="inlineStr">
        <is>
          <t>ACTIVE_WAITLIST</t>
        </is>
      </c>
      <c r="I1021" s="21" t="inlineStr">
        <is>
          <t>MURRE MOON</t>
        </is>
      </c>
      <c r="J1021" s="21" t="inlineStr">
        <is>
          <t>POWER_STERNDRIVE</t>
        </is>
      </c>
      <c r="K1021" s="21" t="n">
        <v>54.9</v>
      </c>
      <c r="L1021" s="21" t="n">
        <v>17.5</v>
      </c>
      <c r="M1021" s="21" t="inlineStr">
        <is>
          <t>COVERED_ONLY</t>
        </is>
      </c>
      <c r="N1021" s="21" t="n">
        <v>24</v>
      </c>
      <c r="O1021" s="21" t="inlineStr">
        <is>
          <t>(360) 555-8601</t>
        </is>
      </c>
      <c r="P1021" s="21" t="inlineStr">
        <is>
          <t>andrea.garza@salishnet.net</t>
        </is>
      </c>
      <c r="Q1021" s="21" t="inlineStr">
        <is>
          <t>Aberdeen</t>
        </is>
      </c>
      <c r="R1021" s="21" t="inlineStr">
        <is>
          <t>WA</t>
        </is>
      </c>
      <c r="S1021" s="21" t="inlineStr">
        <is>
          <t>98520</t>
        </is>
      </c>
      <c r="T1021" s="28" t="n">
        <v>45997</v>
      </c>
      <c r="U1021" s="21" t="n">
        <v>2026</v>
      </c>
      <c r="V1021" s="21" t="inlineStr"/>
    </row>
    <row r="1022">
      <c r="A1022" s="17" t="inlineStr">
        <is>
          <t>WL-02017</t>
        </is>
      </c>
      <c r="B1022" s="17" t="n">
        <v>1017</v>
      </c>
      <c r="C1022" s="17" t="inlineStr">
        <is>
          <t>Horton</t>
        </is>
      </c>
      <c r="D1022" s="17" t="inlineStr">
        <is>
          <t>Gary</t>
        </is>
      </c>
      <c r="E1022" s="17" t="inlineStr">
        <is>
          <t>PARTNERSHIP</t>
        </is>
      </c>
      <c r="F1022" s="17" t="inlineStr">
        <is>
          <t>Horton Marine LLC</t>
        </is>
      </c>
      <c r="G1022" s="27" t="n">
        <v>45273</v>
      </c>
      <c r="H1022" s="17" t="inlineStr">
        <is>
          <t>ACTIVE_WAITLIST</t>
        </is>
      </c>
      <c r="I1022" s="17" t="inlineStr">
        <is>
          <t>FOUL VEER</t>
        </is>
      </c>
      <c r="J1022" s="17" t="inlineStr">
        <is>
          <t>SPORTFISH</t>
        </is>
      </c>
      <c r="K1022" s="17" t="n">
        <v>44.2</v>
      </c>
      <c r="L1022" s="17" t="n">
        <v>14.5</v>
      </c>
      <c r="M1022" s="17" t="inlineStr">
        <is>
          <t>ANY</t>
        </is>
      </c>
      <c r="N1022" s="17" t="n">
        <v>28</v>
      </c>
      <c r="O1022" s="17" t="inlineStr">
        <is>
          <t>(360) 555-6607</t>
        </is>
      </c>
      <c r="P1022" s="17" t="inlineStr">
        <is>
          <t>gary.horton@gmail.example.com</t>
        </is>
      </c>
      <c r="Q1022" s="17" t="inlineStr">
        <is>
          <t>Aberdeen</t>
        </is>
      </c>
      <c r="R1022" s="17" t="inlineStr">
        <is>
          <t>WA</t>
        </is>
      </c>
      <c r="S1022" s="17" t="inlineStr">
        <is>
          <t>98520</t>
        </is>
      </c>
      <c r="T1022" s="27" t="n">
        <v>46004</v>
      </c>
      <c r="U1022" s="17" t="n">
        <v>2026</v>
      </c>
      <c r="V1022" s="17" t="inlineStr"/>
    </row>
    <row r="1023">
      <c r="A1023" s="21" t="inlineStr">
        <is>
          <t>WL-02018</t>
        </is>
      </c>
      <c r="B1023" s="21" t="n">
        <v>1018</v>
      </c>
      <c r="C1023" s="21" t="inlineStr">
        <is>
          <t>Kennedy</t>
        </is>
      </c>
      <c r="D1023" s="21" t="inlineStr">
        <is>
          <t>Jacob</t>
        </is>
      </c>
      <c r="E1023" s="21" t="inlineStr">
        <is>
          <t>NONPROFIT</t>
        </is>
      </c>
      <c r="F1023" s="21" t="inlineStr">
        <is>
          <t>Kennedy Charters Inc</t>
        </is>
      </c>
      <c r="G1023" s="28" t="n">
        <v>45273</v>
      </c>
      <c r="H1023" s="21" t="inlineStr">
        <is>
          <t>ACTIVE_WAITLIST</t>
        </is>
      </c>
      <c r="I1023" s="21" t="inlineStr">
        <is>
          <t>TIDE SOUND</t>
        </is>
      </c>
      <c r="J1023" s="21" t="inlineStr">
        <is>
          <t>SAIL_MONO</t>
        </is>
      </c>
      <c r="K1023" s="21" t="n">
        <v>51.5</v>
      </c>
      <c r="L1023" s="21" t="n">
        <v>18.5</v>
      </c>
      <c r="M1023" s="21" t="inlineStr">
        <is>
          <t>Vessbank</t>
        </is>
      </c>
      <c r="N1023" s="21" t="n">
        <v>40</v>
      </c>
      <c r="O1023" s="21" t="inlineStr">
        <is>
          <t>(541) 555-8776</t>
        </is>
      </c>
      <c r="P1023" s="21" t="inlineStr">
        <is>
          <t>jacobkennedy@gmail.example.com</t>
        </is>
      </c>
      <c r="Q1023" s="21" t="inlineStr">
        <is>
          <t>Newport</t>
        </is>
      </c>
      <c r="R1023" s="21" t="inlineStr">
        <is>
          <t>OR</t>
        </is>
      </c>
      <c r="S1023" s="21" t="inlineStr">
        <is>
          <t>97365</t>
        </is>
      </c>
      <c r="T1023" s="28" t="n">
        <v>46001</v>
      </c>
      <c r="U1023" s="21" t="n">
        <v>2026</v>
      </c>
      <c r="V1023" s="21" t="inlineStr"/>
    </row>
    <row r="1024">
      <c r="A1024" s="17" t="inlineStr">
        <is>
          <t>WL-02019</t>
        </is>
      </c>
      <c r="B1024" s="17" t="n">
        <v>1019</v>
      </c>
      <c r="C1024" s="17" t="inlineStr">
        <is>
          <t>Cox</t>
        </is>
      </c>
      <c r="D1024" s="17" t="inlineStr">
        <is>
          <t>James</t>
        </is>
      </c>
      <c r="E1024" s="17" t="inlineStr">
        <is>
          <t>CORPORATION</t>
        </is>
      </c>
      <c r="F1024" s="17" t="inlineStr">
        <is>
          <t>Cox Marine LLC</t>
        </is>
      </c>
      <c r="G1024" s="27" t="n">
        <v>45274</v>
      </c>
      <c r="H1024" s="17" t="inlineStr">
        <is>
          <t>ACTIVE_WAITLIST</t>
        </is>
      </c>
      <c r="I1024" s="17" t="inlineStr">
        <is>
          <t>SANDERLING REACH</t>
        </is>
      </c>
      <c r="J1024" s="17" t="inlineStr">
        <is>
          <t>COMMERCIAL_FISH</t>
        </is>
      </c>
      <c r="K1024" s="17" t="n">
        <v>22.3</v>
      </c>
      <c r="L1024" s="17" t="n">
        <v>6.9</v>
      </c>
      <c r="M1024" s="17" t="inlineStr">
        <is>
          <t>ANY</t>
        </is>
      </c>
      <c r="N1024" s="17" t="n">
        <v>32</v>
      </c>
      <c r="O1024" s="17" t="inlineStr">
        <is>
          <t>(206) 555-9873</t>
        </is>
      </c>
      <c r="P1024" s="17" t="inlineStr">
        <is>
          <t>james.cox@outlook.example.com</t>
        </is>
      </c>
      <c r="Q1024" s="17" t="inlineStr">
        <is>
          <t>Seattle</t>
        </is>
      </c>
      <c r="R1024" s="17" t="inlineStr">
        <is>
          <t>WA</t>
        </is>
      </c>
      <c r="S1024" s="17" t="inlineStr">
        <is>
          <t>98101</t>
        </is>
      </c>
      <c r="T1024" s="27" t="n">
        <v>46003</v>
      </c>
      <c r="U1024" s="17" t="n">
        <v>2026</v>
      </c>
      <c r="V1024" s="17" t="inlineStr"/>
    </row>
    <row r="1025">
      <c r="A1025" s="21" t="inlineStr">
        <is>
          <t>WL-02020</t>
        </is>
      </c>
      <c r="B1025" s="21" t="n">
        <v>1020</v>
      </c>
      <c r="C1025" s="21" t="inlineStr">
        <is>
          <t>Daniels</t>
        </is>
      </c>
      <c r="D1025" s="21" t="inlineStr">
        <is>
          <t>Jacqueline</t>
        </is>
      </c>
      <c r="E1025" s="21" t="inlineStr">
        <is>
          <t>INDIVIDUAL</t>
        </is>
      </c>
      <c r="F1025" s="21" t="inlineStr"/>
      <c r="G1025" s="28" t="n">
        <v>45275</v>
      </c>
      <c r="H1025" s="21" t="inlineStr">
        <is>
          <t>ACTIVE_WAITLIST</t>
        </is>
      </c>
      <c r="I1025" s="21" t="inlineStr">
        <is>
          <t>FOUL MIST</t>
        </is>
      </c>
      <c r="J1025" s="21" t="inlineStr">
        <is>
          <t>POWER_STERNDRIVE</t>
        </is>
      </c>
      <c r="K1025" s="21" t="n">
        <v>32.9</v>
      </c>
      <c r="L1025" s="21" t="n">
        <v>11.8</v>
      </c>
      <c r="M1025" s="21" t="inlineStr">
        <is>
          <t>COVERED_ONLY</t>
        </is>
      </c>
      <c r="N1025" s="21" t="n">
        <v>45</v>
      </c>
      <c r="O1025" s="21" t="inlineStr">
        <is>
          <t>(503) 555-6170</t>
        </is>
      </c>
      <c r="P1025" s="21" t="inlineStr">
        <is>
          <t>jacquelinedaniels@pugetpost.com</t>
        </is>
      </c>
      <c r="Q1025" s="21" t="inlineStr">
        <is>
          <t>Portland</t>
        </is>
      </c>
      <c r="R1025" s="21" t="inlineStr">
        <is>
          <t>OR</t>
        </is>
      </c>
      <c r="S1025" s="21" t="inlineStr">
        <is>
          <t>97201</t>
        </is>
      </c>
      <c r="T1025" s="28" t="n">
        <v>45996</v>
      </c>
      <c r="U1025" s="21" t="n">
        <v>2026</v>
      </c>
      <c r="V1025" s="21" t="inlineStr"/>
    </row>
    <row r="1026">
      <c r="A1026" s="17" t="inlineStr">
        <is>
          <t>WL-02021</t>
        </is>
      </c>
      <c r="B1026" s="17" t="n">
        <v>1021</v>
      </c>
      <c r="C1026" s="17" t="inlineStr">
        <is>
          <t>Medina</t>
        </is>
      </c>
      <c r="D1026" s="17" t="inlineStr">
        <is>
          <t>Andrew</t>
        </is>
      </c>
      <c r="E1026" s="17" t="inlineStr">
        <is>
          <t>CORPORATION</t>
        </is>
      </c>
      <c r="F1026" s="17" t="inlineStr">
        <is>
          <t>Medina Marine LLC</t>
        </is>
      </c>
      <c r="G1026" s="27" t="n">
        <v>45275</v>
      </c>
      <c r="H1026" s="17" t="inlineStr">
        <is>
          <t>ACTIVE_WAITLIST</t>
        </is>
      </c>
      <c r="I1026" s="17" t="inlineStr">
        <is>
          <t>PETREL SHORE</t>
        </is>
      </c>
      <c r="J1026" s="17" t="inlineStr">
        <is>
          <t>ELECTRIC</t>
        </is>
      </c>
      <c r="K1026" s="17" t="n">
        <v>49.7</v>
      </c>
      <c r="L1026" s="17" t="n">
        <v>17.8</v>
      </c>
      <c r="M1026" s="17" t="inlineStr">
        <is>
          <t>Vessbank</t>
        </is>
      </c>
      <c r="N1026" s="17" t="n">
        <v>32</v>
      </c>
      <c r="O1026" s="17" t="inlineStr">
        <is>
          <t>(360) 555-3264</t>
        </is>
      </c>
      <c r="P1026" s="17" t="inlineStr">
        <is>
          <t>andrewmedina@pugetpost.com</t>
        </is>
      </c>
      <c r="Q1026" s="17" t="inlineStr">
        <is>
          <t>Bellingham</t>
        </is>
      </c>
      <c r="R1026" s="17" t="inlineStr">
        <is>
          <t>WA</t>
        </is>
      </c>
      <c r="S1026" s="17" t="inlineStr">
        <is>
          <t>98225</t>
        </is>
      </c>
      <c r="T1026" s="27" t="n">
        <v>46000</v>
      </c>
      <c r="U1026" s="17" t="n">
        <v>2026</v>
      </c>
      <c r="V1026" s="17" t="inlineStr"/>
    </row>
    <row r="1027">
      <c r="A1027" s="21" t="inlineStr">
        <is>
          <t>WL-02022</t>
        </is>
      </c>
      <c r="B1027" s="21" t="n">
        <v>1022</v>
      </c>
      <c r="C1027" s="21" t="inlineStr">
        <is>
          <t>Castillo</t>
        </is>
      </c>
      <c r="D1027" s="21" t="inlineStr">
        <is>
          <t>Joann</t>
        </is>
      </c>
      <c r="E1027" s="21" t="inlineStr">
        <is>
          <t>JOINT</t>
        </is>
      </c>
      <c r="F1027" s="21" t="inlineStr"/>
      <c r="G1027" s="28" t="n">
        <v>45275</v>
      </c>
      <c r="H1027" s="21" t="inlineStr">
        <is>
          <t>RETAINER</t>
        </is>
      </c>
      <c r="I1027" s="21" t="inlineStr">
        <is>
          <t>KESTREL MOON</t>
        </is>
      </c>
      <c r="J1027" s="21" t="inlineStr">
        <is>
          <t>HOUSEBOAT</t>
        </is>
      </c>
      <c r="K1027" s="21" t="n">
        <v>59</v>
      </c>
      <c r="L1027" s="21" t="n">
        <v>19</v>
      </c>
      <c r="M1027" s="21" t="inlineStr">
        <is>
          <t>ANY</t>
        </is>
      </c>
      <c r="N1027" s="21" t="n">
        <v>32</v>
      </c>
      <c r="O1027" s="21" t="inlineStr">
        <is>
          <t>(541) 555-6396</t>
        </is>
      </c>
      <c r="P1027" s="21" t="inlineStr">
        <is>
          <t>joann_castillo@harbormail.net</t>
        </is>
      </c>
      <c r="Q1027" s="21" t="inlineStr">
        <is>
          <t>Newport</t>
        </is>
      </c>
      <c r="R1027" s="21" t="inlineStr">
        <is>
          <t>OR</t>
        </is>
      </c>
      <c r="S1027" s="21" t="inlineStr">
        <is>
          <t>97365</t>
        </is>
      </c>
      <c r="T1027" s="28" t="n">
        <v>46009</v>
      </c>
      <c r="U1027" s="21" t="n">
        <v>2026</v>
      </c>
      <c r="V1027" s="21" t="inlineStr"/>
    </row>
    <row r="1028">
      <c r="A1028" s="17" t="inlineStr">
        <is>
          <t>WL-02023</t>
        </is>
      </c>
      <c r="B1028" s="17" t="n">
        <v>1023</v>
      </c>
      <c r="C1028" s="17" t="inlineStr">
        <is>
          <t>Black</t>
        </is>
      </c>
      <c r="D1028" s="17" t="inlineStr">
        <is>
          <t>David</t>
        </is>
      </c>
      <c r="E1028" s="17" t="inlineStr">
        <is>
          <t>COMMERCIAL</t>
        </is>
      </c>
      <c r="F1028" s="17" t="inlineStr">
        <is>
          <t>Black Marine LLC</t>
        </is>
      </c>
      <c r="G1028" s="27" t="n">
        <v>45276</v>
      </c>
      <c r="H1028" s="17" t="inlineStr">
        <is>
          <t>ACTIVE_WAITLIST</t>
        </is>
      </c>
      <c r="I1028" s="17" t="inlineStr">
        <is>
          <t>SEAL MIST</t>
        </is>
      </c>
      <c r="J1028" s="17" t="inlineStr">
        <is>
          <t>CRUISER</t>
        </is>
      </c>
      <c r="K1028" s="17" t="n">
        <v>37.6</v>
      </c>
      <c r="L1028" s="17" t="n">
        <v>12.5</v>
      </c>
      <c r="M1028" s="17" t="inlineStr">
        <is>
          <t>ANY</t>
        </is>
      </c>
      <c r="N1028" s="17" t="n">
        <v>32</v>
      </c>
      <c r="O1028" s="17" t="inlineStr">
        <is>
          <t>(360) 555-3728</t>
        </is>
      </c>
      <c r="P1028" s="17" t="inlineStr">
        <is>
          <t>davidblack@gmail.example.com</t>
        </is>
      </c>
      <c r="Q1028" s="17" t="inlineStr">
        <is>
          <t>Port Angeles</t>
        </is>
      </c>
      <c r="R1028" s="17" t="inlineStr">
        <is>
          <t>WA</t>
        </is>
      </c>
      <c r="S1028" s="17" t="inlineStr">
        <is>
          <t>98362</t>
        </is>
      </c>
      <c r="T1028" s="27" t="n">
        <v>45993</v>
      </c>
      <c r="U1028" s="17" t="n">
        <v>2026</v>
      </c>
      <c r="V1028" s="17" t="inlineStr"/>
    </row>
    <row r="1029">
      <c r="A1029" s="21" t="inlineStr">
        <is>
          <t>WL-02024</t>
        </is>
      </c>
      <c r="B1029" s="21" t="n">
        <v>1024</v>
      </c>
      <c r="C1029" s="21" t="inlineStr">
        <is>
          <t>Mata</t>
        </is>
      </c>
      <c r="D1029" s="21" t="inlineStr">
        <is>
          <t>Mary</t>
        </is>
      </c>
      <c r="E1029" s="21" t="inlineStr">
        <is>
          <t>TRUST</t>
        </is>
      </c>
      <c r="F1029" s="21" t="inlineStr">
        <is>
          <t>Mata Ventures LLC</t>
        </is>
      </c>
      <c r="G1029" s="28" t="n">
        <v>45277</v>
      </c>
      <c r="H1029" s="21" t="inlineStr">
        <is>
          <t>SUSPENDED</t>
        </is>
      </c>
      <c r="I1029" s="21" t="inlineStr">
        <is>
          <t>SEAL RUNNER</t>
        </is>
      </c>
      <c r="J1029" s="21" t="inlineStr">
        <is>
          <t>SAIL_MULTI</t>
        </is>
      </c>
      <c r="K1029" s="21" t="n">
        <v>26.3</v>
      </c>
      <c r="L1029" s="21" t="n">
        <v>8</v>
      </c>
      <c r="M1029" s="21" t="inlineStr">
        <is>
          <t>OPEN_ONLY</t>
        </is>
      </c>
      <c r="N1029" s="21" t="n">
        <v>36</v>
      </c>
      <c r="O1029" s="21" t="inlineStr">
        <is>
          <t>(541) 555-5213</t>
        </is>
      </c>
      <c r="P1029" s="21" t="inlineStr">
        <is>
          <t>mary_mata@gmail.example.com</t>
        </is>
      </c>
      <c r="Q1029" s="21" t="inlineStr">
        <is>
          <t>Newport</t>
        </is>
      </c>
      <c r="R1029" s="21" t="inlineStr">
        <is>
          <t>OR</t>
        </is>
      </c>
      <c r="S1029" s="21" t="inlineStr">
        <is>
          <t>97365</t>
        </is>
      </c>
      <c r="T1029" s="28" t="n">
        <v>46014</v>
      </c>
      <c r="U1029" s="21" t="n">
        <v>2026</v>
      </c>
      <c r="V1029" s="21" t="inlineStr"/>
    </row>
    <row r="1030">
      <c r="A1030" s="17" t="inlineStr">
        <is>
          <t>WL-02025</t>
        </is>
      </c>
      <c r="B1030" s="17" t="n">
        <v>1025</v>
      </c>
      <c r="C1030" s="17" t="inlineStr">
        <is>
          <t>Johnson</t>
        </is>
      </c>
      <c r="D1030" s="17" t="inlineStr">
        <is>
          <t>Haley</t>
        </is>
      </c>
      <c r="E1030" s="17" t="inlineStr">
        <is>
          <t>JOINT</t>
        </is>
      </c>
      <c r="F1030" s="17" t="inlineStr"/>
      <c r="G1030" s="27" t="n">
        <v>45278</v>
      </c>
      <c r="H1030" s="17" t="inlineStr">
        <is>
          <t>ACTIVE_WAITLIST</t>
        </is>
      </c>
      <c r="I1030" s="17" t="inlineStr">
        <is>
          <t>TIDE HARBOR</t>
        </is>
      </c>
      <c r="J1030" s="17" t="inlineStr">
        <is>
          <t>POWER_OUTBOARD</t>
        </is>
      </c>
      <c r="K1030" s="17" t="n">
        <v>18.1</v>
      </c>
      <c r="L1030" s="17" t="n">
        <v>6</v>
      </c>
      <c r="M1030" s="17" t="inlineStr">
        <is>
          <t>OPEN_ONLY</t>
        </is>
      </c>
      <c r="N1030" s="17" t="n">
        <v>36</v>
      </c>
      <c r="O1030" s="17" t="inlineStr">
        <is>
          <t>(360) 555-0407</t>
        </is>
      </c>
      <c r="P1030" s="17" t="inlineStr">
        <is>
          <t>haley.johnson@pugetpost.com</t>
        </is>
      </c>
      <c r="Q1030" s="17" t="inlineStr">
        <is>
          <t>Aberdeen</t>
        </is>
      </c>
      <c r="R1030" s="17" t="inlineStr">
        <is>
          <t>WA</t>
        </is>
      </c>
      <c r="S1030" s="17" t="inlineStr">
        <is>
          <t>98520</t>
        </is>
      </c>
      <c r="T1030" s="27" t="n">
        <v>45997</v>
      </c>
      <c r="U1030" s="17" t="n">
        <v>2026</v>
      </c>
      <c r="V1030" s="17" t="inlineStr"/>
    </row>
    <row r="1031">
      <c r="A1031" s="21" t="inlineStr">
        <is>
          <t>WL-02026</t>
        </is>
      </c>
      <c r="B1031" s="21" t="n">
        <v>1026</v>
      </c>
      <c r="C1031" s="21" t="inlineStr">
        <is>
          <t>Foster</t>
        </is>
      </c>
      <c r="D1031" s="21" t="inlineStr">
        <is>
          <t>Miranda</t>
        </is>
      </c>
      <c r="E1031" s="21" t="inlineStr">
        <is>
          <t>COMMERCIAL</t>
        </is>
      </c>
      <c r="F1031" s="21" t="inlineStr">
        <is>
          <t>Foster Charters Inc</t>
        </is>
      </c>
      <c r="G1031" s="28" t="n">
        <v>45278</v>
      </c>
      <c r="H1031" s="21" t="inlineStr">
        <is>
          <t>ACTIVE_WAITLIST</t>
        </is>
      </c>
      <c r="I1031" s="21" t="inlineStr">
        <is>
          <t>ANCHOR ROSE</t>
        </is>
      </c>
      <c r="J1031" s="21" t="inlineStr">
        <is>
          <t>SAIL_MONO</t>
        </is>
      </c>
      <c r="K1031" s="21" t="n">
        <v>44.7</v>
      </c>
      <c r="L1031" s="21" t="n">
        <v>15.3</v>
      </c>
      <c r="M1031" s="21" t="inlineStr">
        <is>
          <t>ANY</t>
        </is>
      </c>
      <c r="N1031" s="21" t="n">
        <v>45</v>
      </c>
      <c r="O1031" s="21" t="inlineStr">
        <is>
          <t>(360) 555-8401</t>
        </is>
      </c>
      <c r="P1031" s="21" t="inlineStr">
        <is>
          <t>miranda_foster@harbormail.net</t>
        </is>
      </c>
      <c r="Q1031" s="21" t="inlineStr">
        <is>
          <t>Bremerton</t>
        </is>
      </c>
      <c r="R1031" s="21" t="inlineStr">
        <is>
          <t>WA</t>
        </is>
      </c>
      <c r="S1031" s="21" t="inlineStr">
        <is>
          <t>98337</t>
        </is>
      </c>
      <c r="T1031" s="28" t="n">
        <v>46006</v>
      </c>
      <c r="U1031" s="21" t="n">
        <v>2026</v>
      </c>
      <c r="V1031" s="21" t="inlineStr"/>
    </row>
    <row r="1032">
      <c r="A1032" s="17" t="inlineStr">
        <is>
          <t>WL-02027</t>
        </is>
      </c>
      <c r="B1032" s="17" t="n">
        <v>1027</v>
      </c>
      <c r="C1032" s="17" t="inlineStr">
        <is>
          <t>Hammond</t>
        </is>
      </c>
      <c r="D1032" s="17" t="inlineStr">
        <is>
          <t>Monica</t>
        </is>
      </c>
      <c r="E1032" s="17" t="inlineStr">
        <is>
          <t>INDIVIDUAL</t>
        </is>
      </c>
      <c r="F1032" s="17" t="inlineStr"/>
      <c r="G1032" s="27" t="n">
        <v>45279</v>
      </c>
      <c r="H1032" s="17" t="inlineStr">
        <is>
          <t>ACTIVE_WAITLIST</t>
        </is>
      </c>
      <c r="I1032" s="17" t="inlineStr">
        <is>
          <t>POINT SONG</t>
        </is>
      </c>
      <c r="J1032" s="17" t="inlineStr">
        <is>
          <t>ELECTRIC</t>
        </is>
      </c>
      <c r="K1032" s="17" t="n">
        <v>46.1</v>
      </c>
      <c r="L1032" s="17" t="n">
        <v>16.2</v>
      </c>
      <c r="M1032" s="17" t="inlineStr">
        <is>
          <t>OPEN_ONLY</t>
        </is>
      </c>
      <c r="N1032" s="17" t="n">
        <v>50</v>
      </c>
      <c r="O1032" s="17" t="inlineStr">
        <is>
          <t>(360) 555-3173</t>
        </is>
      </c>
      <c r="P1032" s="17" t="inlineStr">
        <is>
          <t>monicahammond@harbormail.net</t>
        </is>
      </c>
      <c r="Q1032" s="17" t="inlineStr">
        <is>
          <t>Bellingham</t>
        </is>
      </c>
      <c r="R1032" s="17" t="inlineStr">
        <is>
          <t>WA</t>
        </is>
      </c>
      <c r="S1032" s="17" t="inlineStr">
        <is>
          <t>98225</t>
        </is>
      </c>
      <c r="T1032" s="27" t="n">
        <v>45994</v>
      </c>
      <c r="U1032" s="17" t="n">
        <v>2026</v>
      </c>
      <c r="V1032" s="17" t="inlineStr"/>
    </row>
    <row r="1033">
      <c r="A1033" s="21" t="inlineStr">
        <is>
          <t>WL-02028</t>
        </is>
      </c>
      <c r="B1033" s="21" t="n">
        <v>1028</v>
      </c>
      <c r="C1033" s="21" t="inlineStr">
        <is>
          <t>Shepard</t>
        </is>
      </c>
      <c r="D1033" s="21" t="inlineStr">
        <is>
          <t>Stephanie</t>
        </is>
      </c>
      <c r="E1033" s="21" t="inlineStr">
        <is>
          <t>COMMERCIAL</t>
        </is>
      </c>
      <c r="F1033" s="21" t="inlineStr">
        <is>
          <t>Shepard Holdings LLC</t>
        </is>
      </c>
      <c r="G1033" s="28" t="n">
        <v>45279</v>
      </c>
      <c r="H1033" s="21" t="inlineStr">
        <is>
          <t>ACTIVE_WAITLIST</t>
        </is>
      </c>
      <c r="I1033" s="21" t="inlineStr">
        <is>
          <t>TIDE MIST</t>
        </is>
      </c>
      <c r="J1033" s="21" t="inlineStr">
        <is>
          <t>SAIL_MULTI</t>
        </is>
      </c>
      <c r="K1033" s="21" t="n">
        <v>29.2</v>
      </c>
      <c r="L1033" s="21" t="n">
        <v>10.2</v>
      </c>
      <c r="M1033" s="21" t="inlineStr">
        <is>
          <t>OPEN_ONLY</t>
        </is>
      </c>
      <c r="N1033" s="21" t="n">
        <v>50</v>
      </c>
      <c r="O1033" s="21" t="inlineStr">
        <is>
          <t>(425) 555-1746</t>
        </is>
      </c>
      <c r="P1033" s="21" t="inlineStr">
        <is>
          <t>stephanie.shepard@gmail.example.com</t>
        </is>
      </c>
      <c r="Q1033" s="21" t="inlineStr">
        <is>
          <t>Everett</t>
        </is>
      </c>
      <c r="R1033" s="21" t="inlineStr">
        <is>
          <t>WA</t>
        </is>
      </c>
      <c r="S1033" s="21" t="inlineStr">
        <is>
          <t>98201</t>
        </is>
      </c>
      <c r="T1033" s="28" t="n">
        <v>46004</v>
      </c>
      <c r="U1033" s="21" t="n">
        <v>2026</v>
      </c>
      <c r="V1033" s="21" t="inlineStr"/>
    </row>
    <row r="1034">
      <c r="A1034" s="17" t="inlineStr">
        <is>
          <t>WL-02029</t>
        </is>
      </c>
      <c r="B1034" s="17" t="n">
        <v>1029</v>
      </c>
      <c r="C1034" s="17" t="inlineStr">
        <is>
          <t>Jackson</t>
        </is>
      </c>
      <c r="D1034" s="17" t="inlineStr">
        <is>
          <t>Whitney</t>
        </is>
      </c>
      <c r="E1034" s="17" t="inlineStr">
        <is>
          <t>INDIVIDUAL</t>
        </is>
      </c>
      <c r="F1034" s="17" t="inlineStr"/>
      <c r="G1034" s="27" t="n">
        <v>45279</v>
      </c>
      <c r="H1034" s="17" t="inlineStr">
        <is>
          <t>ACTIVE_WAITLIST</t>
        </is>
      </c>
      <c r="I1034" s="17" t="inlineStr">
        <is>
          <t>POINT SHORE</t>
        </is>
      </c>
      <c r="J1034" s="17" t="inlineStr">
        <is>
          <t>POWER_STERNDRIVE</t>
        </is>
      </c>
      <c r="K1034" s="17" t="n">
        <v>18</v>
      </c>
      <c r="L1034" s="17" t="n">
        <v>5.9</v>
      </c>
      <c r="M1034" s="17" t="inlineStr">
        <is>
          <t>ANY</t>
        </is>
      </c>
      <c r="N1034" s="17" t="n">
        <v>24</v>
      </c>
      <c r="O1034" s="17" t="inlineStr">
        <is>
          <t>(360) 555-8075</t>
        </is>
      </c>
      <c r="P1034" s="17" t="inlineStr">
        <is>
          <t>whitney.jackson@outlook.example.com</t>
        </is>
      </c>
      <c r="Q1034" s="17" t="inlineStr">
        <is>
          <t>Port Angeles</t>
        </is>
      </c>
      <c r="R1034" s="17" t="inlineStr">
        <is>
          <t>WA</t>
        </is>
      </c>
      <c r="S1034" s="17" t="inlineStr">
        <is>
          <t>98362</t>
        </is>
      </c>
      <c r="T1034" s="27" t="n">
        <v>46008</v>
      </c>
      <c r="U1034" s="17" t="n">
        <v>2026</v>
      </c>
      <c r="V1034" s="17" t="inlineStr"/>
    </row>
    <row r="1035">
      <c r="A1035" s="21" t="inlineStr">
        <is>
          <t>WL-02030</t>
        </is>
      </c>
      <c r="B1035" s="21" t="n">
        <v>1030</v>
      </c>
      <c r="C1035" s="21" t="inlineStr">
        <is>
          <t>Carr</t>
        </is>
      </c>
      <c r="D1035" s="21" t="inlineStr">
        <is>
          <t>Adam</t>
        </is>
      </c>
      <c r="E1035" s="21" t="inlineStr">
        <is>
          <t>COMMERCIAL</t>
        </is>
      </c>
      <c r="F1035" s="21" t="inlineStr">
        <is>
          <t>Carr Holdings LLC</t>
        </is>
      </c>
      <c r="G1035" s="28" t="n">
        <v>45280</v>
      </c>
      <c r="H1035" s="21" t="inlineStr">
        <is>
          <t>ACTIVE_WAITLIST</t>
        </is>
      </c>
      <c r="I1035" s="21" t="inlineStr">
        <is>
          <t>KESTREL MIST</t>
        </is>
      </c>
      <c r="J1035" s="21" t="inlineStr">
        <is>
          <t>POWER_STERNDRIVE</t>
        </is>
      </c>
      <c r="K1035" s="21" t="n">
        <v>47.6</v>
      </c>
      <c r="L1035" s="21" t="n">
        <v>14.4</v>
      </c>
      <c r="M1035" s="21" t="inlineStr">
        <is>
          <t>Ledgport</t>
        </is>
      </c>
      <c r="N1035" s="21" t="n">
        <v>45</v>
      </c>
      <c r="O1035" s="21" t="inlineStr">
        <is>
          <t>(360) 555-9818</t>
        </is>
      </c>
      <c r="P1035" s="21" t="inlineStr">
        <is>
          <t>adam_carr@salishnet.net</t>
        </is>
      </c>
      <c r="Q1035" s="21" t="inlineStr">
        <is>
          <t>Chaldale</t>
        </is>
      </c>
      <c r="R1035" s="21" t="inlineStr">
        <is>
          <t>WA</t>
        </is>
      </c>
      <c r="S1035" s="21" t="inlineStr">
        <is>
          <t>98554</t>
        </is>
      </c>
      <c r="T1035" s="28" t="n">
        <v>46019</v>
      </c>
      <c r="U1035" s="21" t="n">
        <v>2026</v>
      </c>
      <c r="V1035" s="21" t="inlineStr"/>
    </row>
    <row r="1036">
      <c r="A1036" s="17" t="inlineStr">
        <is>
          <t>WL-02031</t>
        </is>
      </c>
      <c r="B1036" s="17" t="n">
        <v>1031</v>
      </c>
      <c r="C1036" s="17" t="inlineStr">
        <is>
          <t>Bishop</t>
        </is>
      </c>
      <c r="D1036" s="17" t="inlineStr">
        <is>
          <t>Joseph</t>
        </is>
      </c>
      <c r="E1036" s="17" t="inlineStr">
        <is>
          <t>INDIVIDUAL</t>
        </is>
      </c>
      <c r="F1036" s="17" t="inlineStr"/>
      <c r="G1036" s="27" t="n">
        <v>45280</v>
      </c>
      <c r="H1036" s="17" t="inlineStr">
        <is>
          <t>ACTIVE_WAITLIST</t>
        </is>
      </c>
      <c r="I1036" s="17" t="inlineStr">
        <is>
          <t>ANCHOR LIGHT</t>
        </is>
      </c>
      <c r="J1036" s="17" t="inlineStr">
        <is>
          <t>POWER_INBOARD</t>
        </is>
      </c>
      <c r="K1036" s="17" t="n">
        <v>19.2</v>
      </c>
      <c r="L1036" s="17" t="n">
        <v>6.4</v>
      </c>
      <c r="M1036" s="17" t="inlineStr">
        <is>
          <t>Salmonberry</t>
        </is>
      </c>
      <c r="N1036" s="17" t="n">
        <v>50</v>
      </c>
      <c r="O1036" s="17" t="inlineStr">
        <is>
          <t>(253) 555-2951</t>
        </is>
      </c>
      <c r="P1036" s="17" t="inlineStr">
        <is>
          <t>josephbishop@pugetpost.com</t>
        </is>
      </c>
      <c r="Q1036" s="17" t="inlineStr">
        <is>
          <t>Tacoma</t>
        </is>
      </c>
      <c r="R1036" s="17" t="inlineStr">
        <is>
          <t>WA</t>
        </is>
      </c>
      <c r="S1036" s="17" t="inlineStr">
        <is>
          <t>98402</t>
        </is>
      </c>
      <c r="T1036" s="27" t="n">
        <v>46008</v>
      </c>
      <c r="U1036" s="17" t="n">
        <v>2026</v>
      </c>
      <c r="V1036" s="17" t="inlineStr"/>
    </row>
    <row r="1037">
      <c r="A1037" s="21" t="inlineStr">
        <is>
          <t>WL-02032</t>
        </is>
      </c>
      <c r="B1037" s="21" t="n">
        <v>1032</v>
      </c>
      <c r="C1037" s="21" t="inlineStr">
        <is>
          <t>Perez</t>
        </is>
      </c>
      <c r="D1037" s="21" t="inlineStr">
        <is>
          <t>Kenneth</t>
        </is>
      </c>
      <c r="E1037" s="21" t="inlineStr">
        <is>
          <t>TRUST</t>
        </is>
      </c>
      <c r="F1037" s="21" t="inlineStr">
        <is>
          <t>Perez Ventures LLC</t>
        </is>
      </c>
      <c r="G1037" s="28" t="n">
        <v>45280</v>
      </c>
      <c r="H1037" s="21" t="inlineStr">
        <is>
          <t>EXPIRED</t>
        </is>
      </c>
      <c r="I1037" s="21" t="inlineStr">
        <is>
          <t>PINTAIL SHORE</t>
        </is>
      </c>
      <c r="J1037" s="21" t="inlineStr">
        <is>
          <t>SPORTFISH</t>
        </is>
      </c>
      <c r="K1037" s="21" t="n">
        <v>38.4</v>
      </c>
      <c r="L1037" s="21" t="n">
        <v>10.9</v>
      </c>
      <c r="M1037" s="21" t="inlineStr">
        <is>
          <t>ANY</t>
        </is>
      </c>
      <c r="N1037" s="21" t="n">
        <v>36</v>
      </c>
      <c r="O1037" s="21" t="inlineStr">
        <is>
          <t>(503) 555-6252</t>
        </is>
      </c>
      <c r="P1037" s="21" t="inlineStr">
        <is>
          <t>kenneth_perez@harbormail.net</t>
        </is>
      </c>
      <c r="Q1037" s="21" t="inlineStr">
        <is>
          <t>Astoria</t>
        </is>
      </c>
      <c r="R1037" s="21" t="inlineStr">
        <is>
          <t>OR</t>
        </is>
      </c>
      <c r="S1037" s="21" t="inlineStr">
        <is>
          <t>97103</t>
        </is>
      </c>
      <c r="T1037" s="21" t="inlineStr"/>
      <c r="U1037" s="21" t="n">
        <v>2022</v>
      </c>
      <c r="V1037" s="21" t="inlineStr"/>
    </row>
    <row r="1038">
      <c r="A1038" s="17" t="inlineStr">
        <is>
          <t>WL-02033</t>
        </is>
      </c>
      <c r="B1038" s="17" t="n">
        <v>1033</v>
      </c>
      <c r="C1038" s="17" t="inlineStr">
        <is>
          <t>Rogers</t>
        </is>
      </c>
      <c r="D1038" s="17" t="inlineStr">
        <is>
          <t>Daniel</t>
        </is>
      </c>
      <c r="E1038" s="17" t="inlineStr">
        <is>
          <t>INDIVIDUAL</t>
        </is>
      </c>
      <c r="F1038" s="17" t="inlineStr"/>
      <c r="G1038" s="27" t="n">
        <v>45282</v>
      </c>
      <c r="H1038" s="17" t="inlineStr">
        <is>
          <t>ACTIVE_WAITLIST</t>
        </is>
      </c>
      <c r="I1038" s="17" t="inlineStr">
        <is>
          <t>POINT ROSE</t>
        </is>
      </c>
      <c r="J1038" s="17" t="inlineStr">
        <is>
          <t>POWER_INBOARD</t>
        </is>
      </c>
      <c r="K1038" s="17" t="n">
        <v>37.1</v>
      </c>
      <c r="L1038" s="17" t="n">
        <v>10.4</v>
      </c>
      <c r="M1038" s="17" t="inlineStr">
        <is>
          <t>COVERED_ONLY</t>
        </is>
      </c>
      <c r="N1038" s="17" t="n">
        <v>40</v>
      </c>
      <c r="O1038" s="17" t="inlineStr">
        <is>
          <t>(253) 555-8953</t>
        </is>
      </c>
      <c r="P1038" s="17" t="inlineStr">
        <is>
          <t>danielrogers@quillayute.org</t>
        </is>
      </c>
      <c r="Q1038" s="17" t="inlineStr">
        <is>
          <t>Tacoma</t>
        </is>
      </c>
      <c r="R1038" s="17" t="inlineStr">
        <is>
          <t>WA</t>
        </is>
      </c>
      <c r="S1038" s="17" t="inlineStr">
        <is>
          <t>98402</t>
        </is>
      </c>
      <c r="T1038" s="27" t="n">
        <v>46008</v>
      </c>
      <c r="U1038" s="17" t="n">
        <v>2026</v>
      </c>
      <c r="V1038" s="17" t="inlineStr"/>
    </row>
    <row r="1039">
      <c r="A1039" s="21" t="inlineStr">
        <is>
          <t>WL-02034</t>
        </is>
      </c>
      <c r="B1039" s="21" t="n">
        <v>1034</v>
      </c>
      <c r="C1039" s="21" t="inlineStr">
        <is>
          <t>Watson</t>
        </is>
      </c>
      <c r="D1039" s="21" t="inlineStr">
        <is>
          <t>Donna</t>
        </is>
      </c>
      <c r="E1039" s="21" t="inlineStr">
        <is>
          <t>INDIVIDUAL</t>
        </is>
      </c>
      <c r="F1039" s="21" t="inlineStr"/>
      <c r="G1039" s="28" t="n">
        <v>45282</v>
      </c>
      <c r="H1039" s="21" t="inlineStr">
        <is>
          <t>ACTIVE_WAITLIST</t>
        </is>
      </c>
      <c r="I1039" s="21" t="inlineStr">
        <is>
          <t>TIDE QUEEN</t>
        </is>
      </c>
      <c r="J1039" s="21" t="inlineStr">
        <is>
          <t>CRUISER</t>
        </is>
      </c>
      <c r="K1039" s="21" t="n">
        <v>54.9</v>
      </c>
      <c r="L1039" s="21" t="n">
        <v>16.9</v>
      </c>
      <c r="M1039" s="21" t="inlineStr">
        <is>
          <t>COVERED_ONLY</t>
        </is>
      </c>
      <c r="N1039" s="21" t="n">
        <v>24</v>
      </c>
      <c r="O1039" s="21" t="inlineStr">
        <is>
          <t>(541) 555-5230</t>
        </is>
      </c>
      <c r="P1039" s="21" t="inlineStr">
        <is>
          <t>donnawatson@gmail.example.com</t>
        </is>
      </c>
      <c r="Q1039" s="21" t="inlineStr">
        <is>
          <t>Newport</t>
        </is>
      </c>
      <c r="R1039" s="21" t="inlineStr">
        <is>
          <t>OR</t>
        </is>
      </c>
      <c r="S1039" s="21" t="inlineStr">
        <is>
          <t>97365</t>
        </is>
      </c>
      <c r="T1039" s="28" t="n">
        <v>45993</v>
      </c>
      <c r="U1039" s="21" t="n">
        <v>2026</v>
      </c>
      <c r="V1039" s="21" t="inlineStr"/>
    </row>
    <row r="1040">
      <c r="A1040" s="17" t="inlineStr">
        <is>
          <t>WL-02035</t>
        </is>
      </c>
      <c r="B1040" s="17" t="n">
        <v>1035</v>
      </c>
      <c r="C1040" s="17" t="inlineStr">
        <is>
          <t>Howe</t>
        </is>
      </c>
      <c r="D1040" s="17" t="inlineStr">
        <is>
          <t>Deborah</t>
        </is>
      </c>
      <c r="E1040" s="17" t="inlineStr">
        <is>
          <t>INDIVIDUAL</t>
        </is>
      </c>
      <c r="F1040" s="17" t="inlineStr"/>
      <c r="G1040" s="27" t="n">
        <v>45282</v>
      </c>
      <c r="H1040" s="17" t="inlineStr">
        <is>
          <t>ACTIVE_WAITLIST</t>
        </is>
      </c>
      <c r="I1040" s="17" t="inlineStr">
        <is>
          <t>WIDGEON VEER</t>
        </is>
      </c>
      <c r="J1040" s="17" t="inlineStr">
        <is>
          <t>CRUISER</t>
        </is>
      </c>
      <c r="K1040" s="17" t="n">
        <v>20.3</v>
      </c>
      <c r="L1040" s="17" t="n">
        <v>6.7</v>
      </c>
      <c r="M1040" s="17" t="inlineStr">
        <is>
          <t>ANY</t>
        </is>
      </c>
      <c r="N1040" s="17" t="n">
        <v>36</v>
      </c>
      <c r="O1040" s="17" t="inlineStr">
        <is>
          <t>(541) 555-2888</t>
        </is>
      </c>
      <c r="P1040" s="17" t="inlineStr">
        <is>
          <t>deborah_howe@gmail.example.com</t>
        </is>
      </c>
      <c r="Q1040" s="17" t="inlineStr">
        <is>
          <t>Coos Bay</t>
        </is>
      </c>
      <c r="R1040" s="17" t="inlineStr">
        <is>
          <t>OR</t>
        </is>
      </c>
      <c r="S1040" s="17" t="inlineStr">
        <is>
          <t>97420</t>
        </is>
      </c>
      <c r="T1040" s="27" t="n">
        <v>46010</v>
      </c>
      <c r="U1040" s="17" t="n">
        <v>2026</v>
      </c>
      <c r="V1040" s="17" t="inlineStr"/>
    </row>
    <row r="1041">
      <c r="A1041" s="21" t="inlineStr">
        <is>
          <t>WL-02036</t>
        </is>
      </c>
      <c r="B1041" s="21" t="n">
        <v>1036</v>
      </c>
      <c r="C1041" s="21" t="inlineStr">
        <is>
          <t>Miller</t>
        </is>
      </c>
      <c r="D1041" s="21" t="inlineStr">
        <is>
          <t>Susan</t>
        </is>
      </c>
      <c r="E1041" s="21" t="inlineStr">
        <is>
          <t>INDIVIDUAL</t>
        </is>
      </c>
      <c r="F1041" s="21" t="inlineStr"/>
      <c r="G1041" s="28" t="n">
        <v>45282</v>
      </c>
      <c r="H1041" s="21" t="inlineStr">
        <is>
          <t>ACTIVE_WAITLIST</t>
        </is>
      </c>
      <c r="I1041" s="21" t="inlineStr">
        <is>
          <t>BRANT GLIDE</t>
        </is>
      </c>
      <c r="J1041" s="21" t="inlineStr">
        <is>
          <t>SAIL_MULTI</t>
        </is>
      </c>
      <c r="K1041" s="21" t="n">
        <v>46.2</v>
      </c>
      <c r="L1041" s="21" t="n">
        <v>14.5</v>
      </c>
      <c r="M1041" s="21" t="inlineStr">
        <is>
          <t>Eastwey</t>
        </is>
      </c>
      <c r="N1041" s="21" t="n">
        <v>28</v>
      </c>
      <c r="O1041" s="21" t="inlineStr">
        <is>
          <t>(360) 555-9525</t>
        </is>
      </c>
      <c r="P1041" s="21" t="inlineStr">
        <is>
          <t>susan.miller@quillayute.org</t>
        </is>
      </c>
      <c r="Q1041" s="21" t="inlineStr">
        <is>
          <t>Bremerton</t>
        </is>
      </c>
      <c r="R1041" s="21" t="inlineStr">
        <is>
          <t>WA</t>
        </is>
      </c>
      <c r="S1041" s="21" t="inlineStr">
        <is>
          <t>98337</t>
        </is>
      </c>
      <c r="T1041" s="28" t="n">
        <v>46007</v>
      </c>
      <c r="U1041" s="21" t="n">
        <v>2026</v>
      </c>
      <c r="V1041" s="21" t="inlineStr"/>
    </row>
    <row r="1042">
      <c r="A1042" s="17" t="inlineStr">
        <is>
          <t>WL-02037</t>
        </is>
      </c>
      <c r="B1042" s="17" t="n">
        <v>1037</v>
      </c>
      <c r="C1042" s="17" t="inlineStr">
        <is>
          <t>Hodges</t>
        </is>
      </c>
      <c r="D1042" s="17" t="inlineStr">
        <is>
          <t>Michael</t>
        </is>
      </c>
      <c r="E1042" s="17" t="inlineStr">
        <is>
          <t>JOINT</t>
        </is>
      </c>
      <c r="F1042" s="17" t="inlineStr"/>
      <c r="G1042" s="27" t="n">
        <v>45283</v>
      </c>
      <c r="H1042" s="17" t="inlineStr">
        <is>
          <t>ACTIVE_WAITLIST</t>
        </is>
      </c>
      <c r="I1042" s="17" t="inlineStr">
        <is>
          <t>CORMORANT HARBOR</t>
        </is>
      </c>
      <c r="J1042" s="17" t="inlineStr">
        <is>
          <t>COMMERCIAL_FISH</t>
        </is>
      </c>
      <c r="K1042" s="17" t="n">
        <v>45.1</v>
      </c>
      <c r="L1042" s="17" t="n">
        <v>15.8</v>
      </c>
      <c r="M1042" s="17" t="inlineStr">
        <is>
          <t>COVERED_ONLY</t>
        </is>
      </c>
      <c r="N1042" s="17" t="n">
        <v>40</v>
      </c>
      <c r="O1042" s="17" t="inlineStr">
        <is>
          <t>(360) 555-5346</t>
        </is>
      </c>
      <c r="P1042" s="17" t="inlineStr">
        <is>
          <t>michael.hodges@gmail.example.com</t>
        </is>
      </c>
      <c r="Q1042" s="17" t="inlineStr">
        <is>
          <t>Bremerton</t>
        </is>
      </c>
      <c r="R1042" s="17" t="inlineStr">
        <is>
          <t>WA</t>
        </is>
      </c>
      <c r="S1042" s="17" t="inlineStr">
        <is>
          <t>98337</t>
        </is>
      </c>
      <c r="T1042" s="27" t="n">
        <v>46015</v>
      </c>
      <c r="U1042" s="17" t="n">
        <v>2026</v>
      </c>
      <c r="V1042" s="17" t="inlineStr"/>
    </row>
    <row r="1043">
      <c r="A1043" s="21" t="inlineStr">
        <is>
          <t>WL-02038</t>
        </is>
      </c>
      <c r="B1043" s="21" t="n">
        <v>1038</v>
      </c>
      <c r="C1043" s="21" t="inlineStr">
        <is>
          <t>Thomas</t>
        </is>
      </c>
      <c r="D1043" s="21" t="inlineStr">
        <is>
          <t>Patricia</t>
        </is>
      </c>
      <c r="E1043" s="21" t="inlineStr">
        <is>
          <t>JOINT</t>
        </is>
      </c>
      <c r="F1043" s="21" t="inlineStr"/>
      <c r="G1043" s="28" t="n">
        <v>45284</v>
      </c>
      <c r="H1043" s="21" t="inlineStr">
        <is>
          <t>ACTIVE_WAITLIST</t>
        </is>
      </c>
      <c r="I1043" s="21" t="inlineStr">
        <is>
          <t>TIDE ROSE</t>
        </is>
      </c>
      <c r="J1043" s="21" t="inlineStr">
        <is>
          <t>POWER_INBOARD</t>
        </is>
      </c>
      <c r="K1043" s="21" t="n">
        <v>27.1</v>
      </c>
      <c r="L1043" s="21" t="n">
        <v>8.5</v>
      </c>
      <c r="M1043" s="21" t="inlineStr">
        <is>
          <t>Vessbank</t>
        </is>
      </c>
      <c r="N1043" s="21" t="n">
        <v>50</v>
      </c>
      <c r="O1043" s="21" t="inlineStr">
        <is>
          <t>(425) 555-1235</t>
        </is>
      </c>
      <c r="P1043" s="21" t="inlineStr">
        <is>
          <t>patricia.thomas@harbormail.net</t>
        </is>
      </c>
      <c r="Q1043" s="21" t="inlineStr">
        <is>
          <t>Everett</t>
        </is>
      </c>
      <c r="R1043" s="21" t="inlineStr">
        <is>
          <t>WA</t>
        </is>
      </c>
      <c r="S1043" s="21" t="inlineStr">
        <is>
          <t>98201</t>
        </is>
      </c>
      <c r="T1043" s="28" t="n">
        <v>46010</v>
      </c>
      <c r="U1043" s="21" t="n">
        <v>2026</v>
      </c>
      <c r="V1043" s="21" t="inlineStr"/>
    </row>
    <row r="1044">
      <c r="A1044" s="17" t="inlineStr">
        <is>
          <t>WL-02039</t>
        </is>
      </c>
      <c r="B1044" s="17" t="n">
        <v>1039</v>
      </c>
      <c r="C1044" s="17" t="inlineStr">
        <is>
          <t>Burke</t>
        </is>
      </c>
      <c r="D1044" s="17" t="inlineStr">
        <is>
          <t>Alex</t>
        </is>
      </c>
      <c r="E1044" s="17" t="inlineStr">
        <is>
          <t>CORPORATION</t>
        </is>
      </c>
      <c r="F1044" s="17" t="inlineStr">
        <is>
          <t>Burke Marine LLC</t>
        </is>
      </c>
      <c r="G1044" s="27" t="n">
        <v>45284</v>
      </c>
      <c r="H1044" s="17" t="inlineStr">
        <is>
          <t>ACTIVE_WAITLIST</t>
        </is>
      </c>
      <c r="I1044" s="17" t="inlineStr">
        <is>
          <t>SABLE STAR</t>
        </is>
      </c>
      <c r="J1044" s="17" t="inlineStr">
        <is>
          <t>POWER_STERNDRIVE</t>
        </is>
      </c>
      <c r="K1044" s="17" t="n">
        <v>28.4</v>
      </c>
      <c r="L1044" s="17" t="n">
        <v>9.300000000000001</v>
      </c>
      <c r="M1044" s="17" t="inlineStr">
        <is>
          <t>ANY</t>
        </is>
      </c>
      <c r="N1044" s="17" t="n">
        <v>45</v>
      </c>
      <c r="O1044" s="17" t="inlineStr">
        <is>
          <t>(360) 555-0220</t>
        </is>
      </c>
      <c r="P1044" s="17" t="inlineStr">
        <is>
          <t>alex.burke@gmail.example.com</t>
        </is>
      </c>
      <c r="Q1044" s="17" t="inlineStr">
        <is>
          <t>Port Angeles</t>
        </is>
      </c>
      <c r="R1044" s="17" t="inlineStr">
        <is>
          <t>WA</t>
        </is>
      </c>
      <c r="S1044" s="17" t="inlineStr">
        <is>
          <t>98362</t>
        </is>
      </c>
      <c r="T1044" s="27" t="n">
        <v>46018</v>
      </c>
      <c r="U1044" s="17" t="n">
        <v>2026</v>
      </c>
      <c r="V1044" s="17" t="inlineStr"/>
    </row>
    <row r="1045">
      <c r="A1045" s="21" t="inlineStr">
        <is>
          <t>WL-02040</t>
        </is>
      </c>
      <c r="B1045" s="21" t="n">
        <v>1040</v>
      </c>
      <c r="C1045" s="21" t="inlineStr">
        <is>
          <t>Drake</t>
        </is>
      </c>
      <c r="D1045" s="21" t="inlineStr">
        <is>
          <t>Erik</t>
        </is>
      </c>
      <c r="E1045" s="21" t="inlineStr">
        <is>
          <t>PARTNERSHIP</t>
        </is>
      </c>
      <c r="F1045" s="21" t="inlineStr">
        <is>
          <t>Drake Marine LLC</t>
        </is>
      </c>
      <c r="G1045" s="28" t="n">
        <v>45284</v>
      </c>
      <c r="H1045" s="21" t="inlineStr">
        <is>
          <t>RETAINER</t>
        </is>
      </c>
      <c r="I1045" s="21" t="inlineStr">
        <is>
          <t>POINT QUEEN</t>
        </is>
      </c>
      <c r="J1045" s="21" t="inlineStr">
        <is>
          <t>ELECTRIC</t>
        </is>
      </c>
      <c r="K1045" s="21" t="n">
        <v>40.5</v>
      </c>
      <c r="L1045" s="21" t="n">
        <v>11.7</v>
      </c>
      <c r="M1045" s="21" t="inlineStr">
        <is>
          <t>Ledgport</t>
        </is>
      </c>
      <c r="N1045" s="21" t="n">
        <v>45</v>
      </c>
      <c r="O1045" s="21" t="inlineStr">
        <is>
          <t>(360) 555-2776</t>
        </is>
      </c>
      <c r="P1045" s="21" t="inlineStr">
        <is>
          <t>erik_drake@gmail.example.com</t>
        </is>
      </c>
      <c r="Q1045" s="21" t="inlineStr">
        <is>
          <t>Port Angeles</t>
        </is>
      </c>
      <c r="R1045" s="21" t="inlineStr">
        <is>
          <t>WA</t>
        </is>
      </c>
      <c r="S1045" s="21" t="inlineStr">
        <is>
          <t>98362</t>
        </is>
      </c>
      <c r="T1045" s="28" t="n">
        <v>46012</v>
      </c>
      <c r="U1045" s="21" t="n">
        <v>2026</v>
      </c>
      <c r="V1045" s="21" t="inlineStr"/>
    </row>
    <row r="1046">
      <c r="A1046" s="17" t="inlineStr">
        <is>
          <t>WL-02041</t>
        </is>
      </c>
      <c r="B1046" s="17" t="n">
        <v>1041</v>
      </c>
      <c r="C1046" s="17" t="inlineStr">
        <is>
          <t>Brown</t>
        </is>
      </c>
      <c r="D1046" s="17" t="inlineStr">
        <is>
          <t>Barbara</t>
        </is>
      </c>
      <c r="E1046" s="17" t="inlineStr">
        <is>
          <t>NONPROFIT</t>
        </is>
      </c>
      <c r="F1046" s="17" t="inlineStr">
        <is>
          <t>Brown Ventures LLC</t>
        </is>
      </c>
      <c r="G1046" s="27" t="n">
        <v>45284</v>
      </c>
      <c r="H1046" s="17" t="inlineStr">
        <is>
          <t>ACTIVE_WAITLIST</t>
        </is>
      </c>
      <c r="I1046" s="17" t="inlineStr">
        <is>
          <t>SEAL WEATHER</t>
        </is>
      </c>
      <c r="J1046" s="17" t="inlineStr">
        <is>
          <t>POWER_STERNDRIVE</t>
        </is>
      </c>
      <c r="K1046" s="17" t="n">
        <v>37</v>
      </c>
      <c r="L1046" s="17" t="n">
        <v>10.8</v>
      </c>
      <c r="M1046" s="17" t="inlineStr">
        <is>
          <t>OPEN_ONLY</t>
        </is>
      </c>
      <c r="N1046" s="17" t="n">
        <v>28</v>
      </c>
      <c r="O1046" s="17" t="inlineStr">
        <is>
          <t>(503) 555-5607</t>
        </is>
      </c>
      <c r="P1046" s="17" t="inlineStr">
        <is>
          <t>barbara_brown@pugetpost.com</t>
        </is>
      </c>
      <c r="Q1046" s="17" t="inlineStr">
        <is>
          <t>Portland</t>
        </is>
      </c>
      <c r="R1046" s="17" t="inlineStr">
        <is>
          <t>OR</t>
        </is>
      </c>
      <c r="S1046" s="17" t="inlineStr">
        <is>
          <t>97201</t>
        </is>
      </c>
      <c r="T1046" s="27" t="n">
        <v>46017</v>
      </c>
      <c r="U1046" s="17" t="n">
        <v>2026</v>
      </c>
      <c r="V1046" s="17" t="inlineStr"/>
    </row>
    <row r="1047">
      <c r="A1047" s="21" t="inlineStr">
        <is>
          <t>WL-02042</t>
        </is>
      </c>
      <c r="B1047" s="21" t="n">
        <v>1042</v>
      </c>
      <c r="C1047" s="21" t="inlineStr">
        <is>
          <t>Rhodes</t>
        </is>
      </c>
      <c r="D1047" s="21" t="inlineStr">
        <is>
          <t>Timothy</t>
        </is>
      </c>
      <c r="E1047" s="21" t="inlineStr">
        <is>
          <t>INDIVIDUAL</t>
        </is>
      </c>
      <c r="F1047" s="21" t="inlineStr"/>
      <c r="G1047" s="28" t="n">
        <v>45285</v>
      </c>
      <c r="H1047" s="21" t="inlineStr">
        <is>
          <t>ACTIVE_WAITLIST</t>
        </is>
      </c>
      <c r="I1047" s="21" t="inlineStr">
        <is>
          <t>SABLE BAY</t>
        </is>
      </c>
      <c r="J1047" s="21" t="inlineStr">
        <is>
          <t>HOUSEBOAT</t>
        </is>
      </c>
      <c r="K1047" s="21" t="n">
        <v>61.8</v>
      </c>
      <c r="L1047" s="21" t="n">
        <v>17.4</v>
      </c>
      <c r="M1047" s="21" t="inlineStr">
        <is>
          <t>OPEN_ONLY</t>
        </is>
      </c>
      <c r="N1047" s="21" t="n">
        <v>36</v>
      </c>
      <c r="O1047" s="21" t="inlineStr">
        <is>
          <t>(360) 555-5265</t>
        </is>
      </c>
      <c r="P1047" s="21" t="inlineStr">
        <is>
          <t>timothy_rhodes@pugetpost.com</t>
        </is>
      </c>
      <c r="Q1047" s="21" t="inlineStr">
        <is>
          <t>Bremerton</t>
        </is>
      </c>
      <c r="R1047" s="21" t="inlineStr">
        <is>
          <t>WA</t>
        </is>
      </c>
      <c r="S1047" s="21" t="inlineStr">
        <is>
          <t>98337</t>
        </is>
      </c>
      <c r="T1047" s="28" t="n">
        <v>45995</v>
      </c>
      <c r="U1047" s="21" t="n">
        <v>2026</v>
      </c>
      <c r="V1047" s="21" t="inlineStr"/>
    </row>
    <row r="1048">
      <c r="A1048" s="17" t="inlineStr">
        <is>
          <t>WL-02043</t>
        </is>
      </c>
      <c r="B1048" s="17" t="n">
        <v>1043</v>
      </c>
      <c r="C1048" s="17" t="inlineStr">
        <is>
          <t>Gutierrez</t>
        </is>
      </c>
      <c r="D1048" s="17" t="inlineStr">
        <is>
          <t>Barbara</t>
        </is>
      </c>
      <c r="E1048" s="17" t="inlineStr">
        <is>
          <t>INDIVIDUAL</t>
        </is>
      </c>
      <c r="F1048" s="17" t="inlineStr"/>
      <c r="G1048" s="27" t="n">
        <v>45285</v>
      </c>
      <c r="H1048" s="17" t="inlineStr">
        <is>
          <t>ACTIVE_WAITLIST</t>
        </is>
      </c>
      <c r="I1048" s="17" t="inlineStr">
        <is>
          <t>HEORN WAKE</t>
        </is>
      </c>
      <c r="J1048" s="17" t="inlineStr">
        <is>
          <t>CRUISER</t>
        </is>
      </c>
      <c r="K1048" s="17" t="n">
        <v>35.7</v>
      </c>
      <c r="L1048" s="17" t="n">
        <v>12</v>
      </c>
      <c r="M1048" s="17" t="inlineStr">
        <is>
          <t>ANY</t>
        </is>
      </c>
      <c r="N1048" s="17" t="n">
        <v>40</v>
      </c>
      <c r="O1048" s="17" t="inlineStr">
        <is>
          <t>(360) 555-9102</t>
        </is>
      </c>
      <c r="P1048" s="17" t="inlineStr">
        <is>
          <t>barbara_gutierrez@harbormail.net</t>
        </is>
      </c>
      <c r="Q1048" s="17" t="inlineStr">
        <is>
          <t>Aberdeen</t>
        </is>
      </c>
      <c r="R1048" s="17" t="inlineStr">
        <is>
          <t>WA</t>
        </is>
      </c>
      <c r="S1048" s="17" t="inlineStr">
        <is>
          <t>98520</t>
        </is>
      </c>
      <c r="T1048" s="27" t="n">
        <v>46018</v>
      </c>
      <c r="U1048" s="17" t="n">
        <v>2026</v>
      </c>
      <c r="V1048" s="17" t="inlineStr"/>
    </row>
    <row r="1049">
      <c r="A1049" s="21" t="inlineStr">
        <is>
          <t>WL-02044</t>
        </is>
      </c>
      <c r="B1049" s="21" t="n">
        <v>1044</v>
      </c>
      <c r="C1049" s="21" t="inlineStr">
        <is>
          <t>Griffith</t>
        </is>
      </c>
      <c r="D1049" s="21" t="inlineStr">
        <is>
          <t>Brandon</t>
        </is>
      </c>
      <c r="E1049" s="21" t="inlineStr">
        <is>
          <t>INDIVIDUAL</t>
        </is>
      </c>
      <c r="F1049" s="21" t="inlineStr"/>
      <c r="G1049" s="28" t="n">
        <v>45285</v>
      </c>
      <c r="H1049" s="21" t="inlineStr">
        <is>
          <t>ACTIVE_WAITLIST</t>
        </is>
      </c>
      <c r="I1049" s="21" t="inlineStr">
        <is>
          <t>MURRE CREST</t>
        </is>
      </c>
      <c r="J1049" s="21" t="inlineStr">
        <is>
          <t>ELECTRIC</t>
        </is>
      </c>
      <c r="K1049" s="21" t="n">
        <v>60.7</v>
      </c>
      <c r="L1049" s="21" t="n">
        <v>18.3</v>
      </c>
      <c r="M1049" s="21" t="inlineStr">
        <is>
          <t>ANY</t>
        </is>
      </c>
      <c r="N1049" s="21" t="n">
        <v>50</v>
      </c>
      <c r="O1049" s="21" t="inlineStr">
        <is>
          <t>(541) 555-5669</t>
        </is>
      </c>
      <c r="P1049" s="21" t="inlineStr">
        <is>
          <t>brandon_griffith@quillayute.org</t>
        </is>
      </c>
      <c r="Q1049" s="21" t="inlineStr">
        <is>
          <t>Coos Bay</t>
        </is>
      </c>
      <c r="R1049" s="21" t="inlineStr">
        <is>
          <t>OR</t>
        </is>
      </c>
      <c r="S1049" s="21" t="inlineStr">
        <is>
          <t>97420</t>
        </is>
      </c>
      <c r="T1049" s="28" t="n">
        <v>46005</v>
      </c>
      <c r="U1049" s="21" t="n">
        <v>2026</v>
      </c>
      <c r="V1049" s="21" t="inlineStr"/>
    </row>
    <row r="1050">
      <c r="A1050" s="17" t="inlineStr">
        <is>
          <t>WL-02045</t>
        </is>
      </c>
      <c r="B1050" s="17" t="n">
        <v>1045</v>
      </c>
      <c r="C1050" s="17" t="inlineStr">
        <is>
          <t>Evans</t>
        </is>
      </c>
      <c r="D1050" s="17" t="inlineStr">
        <is>
          <t>Tabitha</t>
        </is>
      </c>
      <c r="E1050" s="17" t="inlineStr">
        <is>
          <t>INDIVIDUAL</t>
        </is>
      </c>
      <c r="F1050" s="17" t="inlineStr"/>
      <c r="G1050" s="27" t="n">
        <v>45285</v>
      </c>
      <c r="H1050" s="17" t="inlineStr">
        <is>
          <t>EXPIRED</t>
        </is>
      </c>
      <c r="I1050" s="17" t="inlineStr">
        <is>
          <t>SALISH RUNNER</t>
        </is>
      </c>
      <c r="J1050" s="17" t="inlineStr">
        <is>
          <t>POWER_INBOARD</t>
        </is>
      </c>
      <c r="K1050" s="17" t="n">
        <v>28.6</v>
      </c>
      <c r="L1050" s="17" t="n">
        <v>9.199999999999999</v>
      </c>
      <c r="M1050" s="17" t="inlineStr">
        <is>
          <t>ANY</t>
        </is>
      </c>
      <c r="N1050" s="17" t="n">
        <v>36</v>
      </c>
      <c r="O1050" s="17" t="inlineStr">
        <is>
          <t>(253) 555-2188</t>
        </is>
      </c>
      <c r="P1050" s="17" t="inlineStr">
        <is>
          <t>tabitha_evans@harbormail.net</t>
        </is>
      </c>
      <c r="Q1050" s="17" t="inlineStr">
        <is>
          <t>Tacoma</t>
        </is>
      </c>
      <c r="R1050" s="17" t="inlineStr">
        <is>
          <t>WA</t>
        </is>
      </c>
      <c r="S1050" s="17" t="inlineStr">
        <is>
          <t>98402</t>
        </is>
      </c>
      <c r="T1050" s="17" t="inlineStr"/>
      <c r="U1050" s="17" t="n">
        <v>2023</v>
      </c>
      <c r="V1050" s="17" t="inlineStr"/>
    </row>
    <row r="1051">
      <c r="A1051" s="21" t="inlineStr">
        <is>
          <t>WL-02046</t>
        </is>
      </c>
      <c r="B1051" s="21" t="n">
        <v>1046</v>
      </c>
      <c r="C1051" s="21" t="inlineStr">
        <is>
          <t>Scott</t>
        </is>
      </c>
      <c r="D1051" s="21" t="inlineStr">
        <is>
          <t>Jennifer</t>
        </is>
      </c>
      <c r="E1051" s="21" t="inlineStr">
        <is>
          <t>COMMERCIAL</t>
        </is>
      </c>
      <c r="F1051" s="21" t="inlineStr">
        <is>
          <t>Scott Charters Inc</t>
        </is>
      </c>
      <c r="G1051" s="28" t="n">
        <v>45285</v>
      </c>
      <c r="H1051" s="21" t="inlineStr">
        <is>
          <t>ACTIVE_WAITLIST</t>
        </is>
      </c>
      <c r="I1051" s="21" t="inlineStr">
        <is>
          <t>OTTER QUEEN</t>
        </is>
      </c>
      <c r="J1051" s="21" t="inlineStr">
        <is>
          <t>SAIL_MONO</t>
        </is>
      </c>
      <c r="K1051" s="21" t="n">
        <v>25.3</v>
      </c>
      <c r="L1051" s="21" t="n">
        <v>7.1</v>
      </c>
      <c r="M1051" s="21" t="inlineStr">
        <is>
          <t>Gullwing</t>
        </is>
      </c>
      <c r="N1051" s="21" t="n">
        <v>32</v>
      </c>
      <c r="O1051" s="21" t="inlineStr">
        <is>
          <t>(360) 555-7334</t>
        </is>
      </c>
      <c r="P1051" s="21" t="inlineStr">
        <is>
          <t>jenniferscott@outlook.example.com</t>
        </is>
      </c>
      <c r="Q1051" s="21" t="inlineStr">
        <is>
          <t>Chaldale</t>
        </is>
      </c>
      <c r="R1051" s="21" t="inlineStr">
        <is>
          <t>WA</t>
        </is>
      </c>
      <c r="S1051" s="21" t="inlineStr">
        <is>
          <t>98554</t>
        </is>
      </c>
      <c r="T1051" s="28" t="n">
        <v>45999</v>
      </c>
      <c r="U1051" s="21" t="n">
        <v>2026</v>
      </c>
      <c r="V1051" s="21" t="inlineStr"/>
    </row>
    <row r="1052">
      <c r="A1052" s="17" t="inlineStr">
        <is>
          <t>WL-02047</t>
        </is>
      </c>
      <c r="B1052" s="17" t="n">
        <v>1047</v>
      </c>
      <c r="C1052" s="17" t="inlineStr">
        <is>
          <t>Hammond</t>
        </is>
      </c>
      <c r="D1052" s="17" t="inlineStr">
        <is>
          <t>Amanda</t>
        </is>
      </c>
      <c r="E1052" s="17" t="inlineStr">
        <is>
          <t>JOINT</t>
        </is>
      </c>
      <c r="F1052" s="17" t="inlineStr"/>
      <c r="G1052" s="27" t="n">
        <v>45286</v>
      </c>
      <c r="H1052" s="17" t="inlineStr">
        <is>
          <t>ACTIVE_WAITLIST</t>
        </is>
      </c>
      <c r="I1052" s="17" t="inlineStr">
        <is>
          <t>BRANT SONG</t>
        </is>
      </c>
      <c r="J1052" s="17" t="inlineStr">
        <is>
          <t>CRUISER</t>
        </is>
      </c>
      <c r="K1052" s="17" t="n">
        <v>49.1</v>
      </c>
      <c r="L1052" s="17" t="n">
        <v>15.4</v>
      </c>
      <c r="M1052" s="17" t="inlineStr">
        <is>
          <t>Vessbank</t>
        </is>
      </c>
      <c r="N1052" s="17" t="n">
        <v>32</v>
      </c>
      <c r="O1052" s="17" t="inlineStr">
        <is>
          <t>(425) 555-6543</t>
        </is>
      </c>
      <c r="P1052" s="17" t="inlineStr">
        <is>
          <t>amandahammond@harbormail.net</t>
        </is>
      </c>
      <c r="Q1052" s="17" t="inlineStr">
        <is>
          <t>Everett</t>
        </is>
      </c>
      <c r="R1052" s="17" t="inlineStr">
        <is>
          <t>WA</t>
        </is>
      </c>
      <c r="S1052" s="17" t="inlineStr">
        <is>
          <t>98201</t>
        </is>
      </c>
      <c r="T1052" s="27" t="n">
        <v>45995</v>
      </c>
      <c r="U1052" s="17" t="n">
        <v>2026</v>
      </c>
      <c r="V1052" s="17" t="inlineStr"/>
    </row>
    <row r="1053">
      <c r="A1053" s="21" t="inlineStr">
        <is>
          <t>WL-02048</t>
        </is>
      </c>
      <c r="B1053" s="21" t="n">
        <v>1048</v>
      </c>
      <c r="C1053" s="21" t="inlineStr">
        <is>
          <t>Bridges</t>
        </is>
      </c>
      <c r="D1053" s="21" t="inlineStr">
        <is>
          <t>James</t>
        </is>
      </c>
      <c r="E1053" s="21" t="inlineStr">
        <is>
          <t>CORPORATION</t>
        </is>
      </c>
      <c r="F1053" s="21" t="inlineStr">
        <is>
          <t>Bridges Ventures LLC</t>
        </is>
      </c>
      <c r="G1053" s="28" t="n">
        <v>45287</v>
      </c>
      <c r="H1053" s="21" t="inlineStr">
        <is>
          <t>ACTIVE_WAITLIST</t>
        </is>
      </c>
      <c r="I1053" s="21" t="inlineStr">
        <is>
          <t>KESTREL LINE</t>
        </is>
      </c>
      <c r="J1053" s="21" t="inlineStr">
        <is>
          <t>SAIL_MONO</t>
        </is>
      </c>
      <c r="K1053" s="21" t="n">
        <v>31.8</v>
      </c>
      <c r="L1053" s="21" t="n">
        <v>11.1</v>
      </c>
      <c r="M1053" s="21" t="inlineStr">
        <is>
          <t>Ledgport</t>
        </is>
      </c>
      <c r="N1053" s="21" t="n">
        <v>40</v>
      </c>
      <c r="O1053" s="21" t="inlineStr">
        <is>
          <t>(360) 555-0786</t>
        </is>
      </c>
      <c r="P1053" s="21" t="inlineStr">
        <is>
          <t>james.bridges@quillayute.org</t>
        </is>
      </c>
      <c r="Q1053" s="21" t="inlineStr">
        <is>
          <t>Chaldale</t>
        </is>
      </c>
      <c r="R1053" s="21" t="inlineStr">
        <is>
          <t>WA</t>
        </is>
      </c>
      <c r="S1053" s="21" t="inlineStr">
        <is>
          <t>98554</t>
        </is>
      </c>
      <c r="T1053" s="28" t="n">
        <v>46012</v>
      </c>
      <c r="U1053" s="21" t="n">
        <v>2026</v>
      </c>
      <c r="V1053" s="21" t="inlineStr"/>
    </row>
    <row r="1054">
      <c r="A1054" s="17" t="inlineStr">
        <is>
          <t>WL-02049</t>
        </is>
      </c>
      <c r="B1054" s="17" t="n">
        <v>1049</v>
      </c>
      <c r="C1054" s="17" t="inlineStr">
        <is>
          <t>Waters</t>
        </is>
      </c>
      <c r="D1054" s="17" t="inlineStr">
        <is>
          <t>Victor</t>
        </is>
      </c>
      <c r="E1054" s="17" t="inlineStr">
        <is>
          <t>COMMERCIAL</t>
        </is>
      </c>
      <c r="F1054" s="17" t="inlineStr">
        <is>
          <t>Waters Ventures LLC</t>
        </is>
      </c>
      <c r="G1054" s="27" t="n">
        <v>45287</v>
      </c>
      <c r="H1054" s="17" t="inlineStr">
        <is>
          <t>ACTIVE_WAITLIST</t>
        </is>
      </c>
      <c r="I1054" s="17" t="inlineStr">
        <is>
          <t>SALISH WEATHER</t>
        </is>
      </c>
      <c r="J1054" s="17" t="inlineStr">
        <is>
          <t>POWER_INBOARD</t>
        </is>
      </c>
      <c r="K1054" s="17" t="n">
        <v>20.7</v>
      </c>
      <c r="L1054" s="17" t="n">
        <v>6.3</v>
      </c>
      <c r="M1054" s="17" t="inlineStr">
        <is>
          <t>Vessbank</t>
        </is>
      </c>
      <c r="N1054" s="17" t="n">
        <v>50</v>
      </c>
      <c r="O1054" s="17" t="inlineStr">
        <is>
          <t>(541) 555-8593</t>
        </is>
      </c>
      <c r="P1054" s="17" t="inlineStr">
        <is>
          <t>victor_waters@harbormail.net</t>
        </is>
      </c>
      <c r="Q1054" s="17" t="inlineStr">
        <is>
          <t>Coos Bay</t>
        </is>
      </c>
      <c r="R1054" s="17" t="inlineStr">
        <is>
          <t>OR</t>
        </is>
      </c>
      <c r="S1054" s="17" t="inlineStr">
        <is>
          <t>97420</t>
        </is>
      </c>
      <c r="T1054" s="27" t="n">
        <v>46003</v>
      </c>
      <c r="U1054" s="17" t="n">
        <v>2026</v>
      </c>
      <c r="V1054" s="17" t="inlineStr"/>
    </row>
    <row r="1055">
      <c r="A1055" s="21" t="inlineStr">
        <is>
          <t>WL-02050</t>
        </is>
      </c>
      <c r="B1055" s="21" t="n">
        <v>1050</v>
      </c>
      <c r="C1055" s="21" t="inlineStr">
        <is>
          <t>Howard</t>
        </is>
      </c>
      <c r="D1055" s="21" t="inlineStr">
        <is>
          <t>John</t>
        </is>
      </c>
      <c r="E1055" s="21" t="inlineStr">
        <is>
          <t>TRUST</t>
        </is>
      </c>
      <c r="F1055" s="21" t="inlineStr">
        <is>
          <t>Howard Holdings LLC</t>
        </is>
      </c>
      <c r="G1055" s="28" t="n">
        <v>45288</v>
      </c>
      <c r="H1055" s="21" t="inlineStr">
        <is>
          <t>ACTIVE_WAITLIST</t>
        </is>
      </c>
      <c r="I1055" s="21" t="inlineStr">
        <is>
          <t>SCOTER SOUND</t>
        </is>
      </c>
      <c r="J1055" s="21" t="inlineStr">
        <is>
          <t>COMMERCIAL_FISH</t>
        </is>
      </c>
      <c r="K1055" s="21" t="n">
        <v>36.4</v>
      </c>
      <c r="L1055" s="21" t="n">
        <v>10.3</v>
      </c>
      <c r="M1055" s="21" t="inlineStr">
        <is>
          <t>OPEN_ONLY</t>
        </is>
      </c>
      <c r="N1055" s="21" t="n">
        <v>45</v>
      </c>
      <c r="O1055" s="21" t="inlineStr">
        <is>
          <t>(541) 555-6220</t>
        </is>
      </c>
      <c r="P1055" s="21" t="inlineStr">
        <is>
          <t>johnhoward@outlook.example.com</t>
        </is>
      </c>
      <c r="Q1055" s="21" t="inlineStr">
        <is>
          <t>Newport</t>
        </is>
      </c>
      <c r="R1055" s="21" t="inlineStr">
        <is>
          <t>OR</t>
        </is>
      </c>
      <c r="S1055" s="21" t="inlineStr">
        <is>
          <t>97365</t>
        </is>
      </c>
      <c r="T1055" s="28" t="n">
        <v>46014</v>
      </c>
      <c r="U1055" s="21" t="n">
        <v>2026</v>
      </c>
      <c r="V1055" s="21" t="inlineStr"/>
    </row>
    <row r="1056">
      <c r="A1056" s="17" t="inlineStr">
        <is>
          <t>WL-02051</t>
        </is>
      </c>
      <c r="B1056" s="17" t="n">
        <v>1051</v>
      </c>
      <c r="C1056" s="17" t="inlineStr">
        <is>
          <t>Pennington</t>
        </is>
      </c>
      <c r="D1056" s="17" t="inlineStr">
        <is>
          <t>Rachel</t>
        </is>
      </c>
      <c r="E1056" s="17" t="inlineStr">
        <is>
          <t>LLC</t>
        </is>
      </c>
      <c r="F1056" s="17" t="inlineStr">
        <is>
          <t>Pennington Ventures LLC</t>
        </is>
      </c>
      <c r="G1056" s="27" t="n">
        <v>45288</v>
      </c>
      <c r="H1056" s="17" t="inlineStr">
        <is>
          <t>SUSPENDED</t>
        </is>
      </c>
      <c r="I1056" s="17" t="inlineStr">
        <is>
          <t>HERON GLIDE</t>
        </is>
      </c>
      <c r="J1056" s="17" t="inlineStr">
        <is>
          <t>SPORTFISH</t>
        </is>
      </c>
      <c r="K1056" s="17" t="n">
        <v>33.2</v>
      </c>
      <c r="L1056" s="17" t="n">
        <v>9.9</v>
      </c>
      <c r="M1056" s="17" t="inlineStr">
        <is>
          <t>Vessbank</t>
        </is>
      </c>
      <c r="N1056" s="17" t="n">
        <v>40</v>
      </c>
      <c r="O1056" s="17" t="inlineStr">
        <is>
          <t>(360) 555-7572</t>
        </is>
      </c>
      <c r="P1056" s="17" t="inlineStr">
        <is>
          <t>rachel_pennington@salishnet.net</t>
        </is>
      </c>
      <c r="Q1056" s="17" t="inlineStr">
        <is>
          <t>Longview</t>
        </is>
      </c>
      <c r="R1056" s="17" t="inlineStr">
        <is>
          <t>WA</t>
        </is>
      </c>
      <c r="S1056" s="17" t="inlineStr">
        <is>
          <t>98632</t>
        </is>
      </c>
      <c r="T1056" s="27" t="n">
        <v>45994</v>
      </c>
      <c r="U1056" s="17" t="n">
        <v>2026</v>
      </c>
      <c r="V1056" s="17" t="inlineStr"/>
    </row>
    <row r="1057">
      <c r="A1057" s="21" t="inlineStr">
        <is>
          <t>WL-02052</t>
        </is>
      </c>
      <c r="B1057" s="21" t="n">
        <v>1052</v>
      </c>
      <c r="C1057" s="21" t="inlineStr">
        <is>
          <t>Cochran</t>
        </is>
      </c>
      <c r="D1057" s="21" t="inlineStr">
        <is>
          <t>Holly</t>
        </is>
      </c>
      <c r="E1057" s="21" t="inlineStr">
        <is>
          <t>INDIVIDUAL</t>
        </is>
      </c>
      <c r="F1057" s="21" t="inlineStr"/>
      <c r="G1057" s="28" t="n">
        <v>45288</v>
      </c>
      <c r="H1057" s="21" t="inlineStr">
        <is>
          <t>ACTIVE_WAITLIST</t>
        </is>
      </c>
      <c r="I1057" s="21" t="inlineStr">
        <is>
          <t>KESTREL ROCK</t>
        </is>
      </c>
      <c r="J1057" s="21" t="inlineStr">
        <is>
          <t>SAIL_MONO</t>
        </is>
      </c>
      <c r="K1057" s="21" t="n">
        <v>47.3</v>
      </c>
      <c r="L1057" s="21" t="n">
        <v>15.5</v>
      </c>
      <c r="M1057" s="21" t="inlineStr">
        <is>
          <t>ANY</t>
        </is>
      </c>
      <c r="N1057" s="21" t="n">
        <v>36</v>
      </c>
      <c r="O1057" s="21" t="inlineStr">
        <is>
          <t>(541) 555-8823</t>
        </is>
      </c>
      <c r="P1057" s="21" t="inlineStr">
        <is>
          <t>hollycochran@salishnet.net</t>
        </is>
      </c>
      <c r="Q1057" s="21" t="inlineStr">
        <is>
          <t>Coos Bay</t>
        </is>
      </c>
      <c r="R1057" s="21" t="inlineStr">
        <is>
          <t>OR</t>
        </is>
      </c>
      <c r="S1057" s="21" t="inlineStr">
        <is>
          <t>97420</t>
        </is>
      </c>
      <c r="T1057" s="28" t="n">
        <v>46018</v>
      </c>
      <c r="U1057" s="21" t="n">
        <v>2026</v>
      </c>
      <c r="V1057" s="21" t="inlineStr"/>
    </row>
    <row r="1058">
      <c r="A1058" s="17" t="inlineStr">
        <is>
          <t>WL-02053</t>
        </is>
      </c>
      <c r="B1058" s="17" t="n">
        <v>1053</v>
      </c>
      <c r="C1058" s="17" t="inlineStr">
        <is>
          <t>Smith</t>
        </is>
      </c>
      <c r="D1058" s="17" t="inlineStr">
        <is>
          <t>Erika</t>
        </is>
      </c>
      <c r="E1058" s="17" t="inlineStr">
        <is>
          <t>LLC</t>
        </is>
      </c>
      <c r="F1058" s="17" t="inlineStr">
        <is>
          <t>Smith Marine LLC</t>
        </is>
      </c>
      <c r="G1058" s="27" t="n">
        <v>45288</v>
      </c>
      <c r="H1058" s="17" t="inlineStr">
        <is>
          <t>ACTIVE_WAITLIST</t>
        </is>
      </c>
      <c r="I1058" s="17" t="inlineStr">
        <is>
          <t>COHO WAKE</t>
        </is>
      </c>
      <c r="J1058" s="17" t="inlineStr">
        <is>
          <t>COMMERCIAL_FISH</t>
        </is>
      </c>
      <c r="K1058" s="17" t="n">
        <v>42</v>
      </c>
      <c r="L1058" s="17" t="n">
        <v>14</v>
      </c>
      <c r="M1058" s="17" t="inlineStr">
        <is>
          <t>Vessbank</t>
        </is>
      </c>
      <c r="N1058" s="17" t="n">
        <v>50</v>
      </c>
      <c r="O1058" s="17" t="inlineStr">
        <is>
          <t>(360) 555-2530</t>
        </is>
      </c>
      <c r="P1058" s="17" t="inlineStr">
        <is>
          <t>erika_smith@gmail.example.com</t>
        </is>
      </c>
      <c r="Q1058" s="17" t="inlineStr">
        <is>
          <t>Aberdeen</t>
        </is>
      </c>
      <c r="R1058" s="17" t="inlineStr">
        <is>
          <t>WA</t>
        </is>
      </c>
      <c r="S1058" s="17" t="inlineStr">
        <is>
          <t>98520</t>
        </is>
      </c>
      <c r="T1058" s="27" t="n">
        <v>46006</v>
      </c>
      <c r="U1058" s="17" t="n">
        <v>2026</v>
      </c>
      <c r="V1058" s="17" t="inlineStr"/>
    </row>
    <row r="1059">
      <c r="A1059" s="21" t="inlineStr">
        <is>
          <t>WL-02054</t>
        </is>
      </c>
      <c r="B1059" s="21" t="n">
        <v>1054</v>
      </c>
      <c r="C1059" s="21" t="inlineStr">
        <is>
          <t>West</t>
        </is>
      </c>
      <c r="D1059" s="21" t="inlineStr">
        <is>
          <t>Angela</t>
        </is>
      </c>
      <c r="E1059" s="21" t="inlineStr">
        <is>
          <t>TRUST</t>
        </is>
      </c>
      <c r="F1059" s="21" t="inlineStr">
        <is>
          <t>West Ventures LLC</t>
        </is>
      </c>
      <c r="G1059" s="28" t="n">
        <v>45289</v>
      </c>
      <c r="H1059" s="21" t="inlineStr">
        <is>
          <t>RETAINER</t>
        </is>
      </c>
      <c r="I1059" s="21" t="inlineStr">
        <is>
          <t>POINT SONG</t>
        </is>
      </c>
      <c r="J1059" s="21" t="inlineStr">
        <is>
          <t>SAIL_MULTI</t>
        </is>
      </c>
      <c r="K1059" s="21" t="n">
        <v>23.2</v>
      </c>
      <c r="L1059" s="21" t="n">
        <v>7.3</v>
      </c>
      <c r="M1059" s="21" t="inlineStr">
        <is>
          <t>COVERED_ONLY</t>
        </is>
      </c>
      <c r="N1059" s="21" t="n">
        <v>24</v>
      </c>
      <c r="O1059" s="21" t="inlineStr">
        <is>
          <t>(360) 555-4217</t>
        </is>
      </c>
      <c r="P1059" s="21" t="inlineStr">
        <is>
          <t>angela_west@outlook.example.com</t>
        </is>
      </c>
      <c r="Q1059" s="21" t="inlineStr">
        <is>
          <t>Aberdeen</t>
        </is>
      </c>
      <c r="R1059" s="21" t="inlineStr">
        <is>
          <t>WA</t>
        </is>
      </c>
      <c r="S1059" s="21" t="inlineStr">
        <is>
          <t>98520</t>
        </is>
      </c>
      <c r="T1059" s="28" t="n">
        <v>46017</v>
      </c>
      <c r="U1059" s="21" t="n">
        <v>2026</v>
      </c>
      <c r="V1059" s="21" t="inlineStr"/>
    </row>
    <row r="1060">
      <c r="A1060" s="17" t="inlineStr">
        <is>
          <t>WL-02055</t>
        </is>
      </c>
      <c r="B1060" s="17" t="n">
        <v>1055</v>
      </c>
      <c r="C1060" s="17" t="inlineStr">
        <is>
          <t>Rice</t>
        </is>
      </c>
      <c r="D1060" s="17" t="inlineStr">
        <is>
          <t>James</t>
        </is>
      </c>
      <c r="E1060" s="17" t="inlineStr">
        <is>
          <t>JOINT</t>
        </is>
      </c>
      <c r="F1060" s="17" t="inlineStr"/>
      <c r="G1060" s="27" t="n">
        <v>45289</v>
      </c>
      <c r="H1060" s="17" t="inlineStr">
        <is>
          <t>ACTIVE_WAITLIST</t>
        </is>
      </c>
      <c r="I1060" s="17" t="inlineStr">
        <is>
          <t>SPINDRIFT WIND</t>
        </is>
      </c>
      <c r="J1060" s="17" t="inlineStr">
        <is>
          <t>POWER_INBOARD</t>
        </is>
      </c>
      <c r="K1060" s="17" t="n">
        <v>41.5</v>
      </c>
      <c r="L1060" s="17" t="n">
        <v>13</v>
      </c>
      <c r="M1060" s="17" t="inlineStr">
        <is>
          <t>Ledgport</t>
        </is>
      </c>
      <c r="N1060" s="17" t="n">
        <v>32</v>
      </c>
      <c r="O1060" s="17" t="inlineStr">
        <is>
          <t>(360) 555-7146</t>
        </is>
      </c>
      <c r="P1060" s="17" t="inlineStr">
        <is>
          <t>jamesrice@harbormail.net</t>
        </is>
      </c>
      <c r="Q1060" s="17" t="inlineStr">
        <is>
          <t>Olympia</t>
        </is>
      </c>
      <c r="R1060" s="17" t="inlineStr">
        <is>
          <t>WA</t>
        </is>
      </c>
      <c r="S1060" s="17" t="inlineStr">
        <is>
          <t>98501</t>
        </is>
      </c>
      <c r="T1060" s="27" t="n">
        <v>46016</v>
      </c>
      <c r="U1060" s="17" t="n">
        <v>2026</v>
      </c>
      <c r="V1060" s="17" t="inlineStr"/>
    </row>
    <row r="1061">
      <c r="A1061" s="21" t="inlineStr">
        <is>
          <t>WL-02056</t>
        </is>
      </c>
      <c r="B1061" s="21" t="n">
        <v>1056</v>
      </c>
      <c r="C1061" s="21" t="inlineStr">
        <is>
          <t>Carpenter</t>
        </is>
      </c>
      <c r="D1061" s="21" t="inlineStr">
        <is>
          <t>Yvonne</t>
        </is>
      </c>
      <c r="E1061" s="21" t="inlineStr">
        <is>
          <t>INDIVIDUAL</t>
        </is>
      </c>
      <c r="F1061" s="21" t="inlineStr"/>
      <c r="G1061" s="28" t="n">
        <v>45290</v>
      </c>
      <c r="H1061" s="21" t="inlineStr">
        <is>
          <t>RETAINER</t>
        </is>
      </c>
      <c r="I1061" s="21" t="inlineStr">
        <is>
          <t>SABLE MIST</t>
        </is>
      </c>
      <c r="J1061" s="21" t="inlineStr">
        <is>
          <t>ELECTRIC</t>
        </is>
      </c>
      <c r="K1061" s="21" t="n">
        <v>29.3</v>
      </c>
      <c r="L1061" s="21" t="n">
        <v>9</v>
      </c>
      <c r="M1061" s="21" t="inlineStr">
        <is>
          <t>ANY</t>
        </is>
      </c>
      <c r="N1061" s="21" t="n">
        <v>32</v>
      </c>
      <c r="O1061" s="21" t="inlineStr">
        <is>
          <t>(360) 555-6044</t>
        </is>
      </c>
      <c r="P1061" s="21" t="inlineStr">
        <is>
          <t>yvonne_carpenter@harbormail.net</t>
        </is>
      </c>
      <c r="Q1061" s="21" t="inlineStr">
        <is>
          <t>Olympia</t>
        </is>
      </c>
      <c r="R1061" s="21" t="inlineStr">
        <is>
          <t>WA</t>
        </is>
      </c>
      <c r="S1061" s="21" t="inlineStr">
        <is>
          <t>98501</t>
        </is>
      </c>
      <c r="T1061" s="28" t="n">
        <v>46011</v>
      </c>
      <c r="U1061" s="21" t="n">
        <v>2026</v>
      </c>
      <c r="V1061" s="21" t="inlineStr"/>
    </row>
    <row r="1062">
      <c r="A1062" s="17" t="inlineStr">
        <is>
          <t>WL-02057</t>
        </is>
      </c>
      <c r="B1062" s="17" t="n">
        <v>1057</v>
      </c>
      <c r="C1062" s="17" t="inlineStr">
        <is>
          <t>Diaz</t>
        </is>
      </c>
      <c r="D1062" s="17" t="inlineStr">
        <is>
          <t>Sandra</t>
        </is>
      </c>
      <c r="E1062" s="17" t="inlineStr">
        <is>
          <t>INDIVIDUAL</t>
        </is>
      </c>
      <c r="F1062" s="17" t="inlineStr"/>
      <c r="G1062" s="27" t="n">
        <v>45290</v>
      </c>
      <c r="H1062" s="17" t="inlineStr">
        <is>
          <t>RETAINER</t>
        </is>
      </c>
      <c r="I1062" s="17" t="inlineStr">
        <is>
          <t>PETREL WEATHER</t>
        </is>
      </c>
      <c r="J1062" s="17" t="inlineStr">
        <is>
          <t>SAIL_MONO</t>
        </is>
      </c>
      <c r="K1062" s="17" t="n">
        <v>48.1</v>
      </c>
      <c r="L1062" s="17" t="n">
        <v>14.1</v>
      </c>
      <c r="M1062" s="17" t="inlineStr">
        <is>
          <t>ANY</t>
        </is>
      </c>
      <c r="N1062" s="17" t="n">
        <v>50</v>
      </c>
      <c r="O1062" s="17" t="inlineStr">
        <is>
          <t>(360) 555-4740</t>
        </is>
      </c>
      <c r="P1062" s="17" t="inlineStr">
        <is>
          <t>sandra.diaz@gmail.example.com</t>
        </is>
      </c>
      <c r="Q1062" s="17" t="inlineStr">
        <is>
          <t>Port Angeles</t>
        </is>
      </c>
      <c r="R1062" s="17" t="inlineStr">
        <is>
          <t>WA</t>
        </is>
      </c>
      <c r="S1062" s="17" t="inlineStr">
        <is>
          <t>98362</t>
        </is>
      </c>
      <c r="T1062" s="27" t="n">
        <v>46014</v>
      </c>
      <c r="U1062" s="17" t="n">
        <v>2026</v>
      </c>
      <c r="V1062" s="17" t="inlineStr"/>
    </row>
    <row r="1063">
      <c r="A1063" s="21" t="inlineStr">
        <is>
          <t>WL-02058</t>
        </is>
      </c>
      <c r="B1063" s="21" t="n">
        <v>1058</v>
      </c>
      <c r="C1063" s="21" t="inlineStr">
        <is>
          <t>Lin</t>
        </is>
      </c>
      <c r="D1063" s="21" t="inlineStr">
        <is>
          <t>Jennifer</t>
        </is>
      </c>
      <c r="E1063" s="21" t="inlineStr">
        <is>
          <t>INDIVIDUAL</t>
        </is>
      </c>
      <c r="F1063" s="21" t="inlineStr"/>
      <c r="G1063" s="28" t="n">
        <v>45290</v>
      </c>
      <c r="H1063" s="21" t="inlineStr">
        <is>
          <t>RETAINER</t>
        </is>
      </c>
      <c r="I1063" s="21" t="inlineStr">
        <is>
          <t>CORMORANT STAR</t>
        </is>
      </c>
      <c r="J1063" s="21" t="inlineStr">
        <is>
          <t>SAIL_MONO</t>
        </is>
      </c>
      <c r="K1063" s="21" t="n">
        <v>59.9</v>
      </c>
      <c r="L1063" s="21" t="n">
        <v>20.7</v>
      </c>
      <c r="M1063" s="21" t="inlineStr">
        <is>
          <t>OPEN_ONLY</t>
        </is>
      </c>
      <c r="N1063" s="21" t="n">
        <v>24</v>
      </c>
      <c r="O1063" s="21" t="inlineStr">
        <is>
          <t>(206) 555-3903</t>
        </is>
      </c>
      <c r="P1063" s="21" t="inlineStr">
        <is>
          <t>jenniferlin@harbormail.net</t>
        </is>
      </c>
      <c r="Q1063" s="21" t="inlineStr">
        <is>
          <t>Seattle</t>
        </is>
      </c>
      <c r="R1063" s="21" t="inlineStr">
        <is>
          <t>WA</t>
        </is>
      </c>
      <c r="S1063" s="21" t="inlineStr">
        <is>
          <t>98101</t>
        </is>
      </c>
      <c r="T1063" s="28" t="n">
        <v>46018</v>
      </c>
      <c r="U1063" s="21" t="n">
        <v>2026</v>
      </c>
      <c r="V1063" s="21" t="inlineStr"/>
    </row>
    <row r="1064">
      <c r="A1064" s="17" t="inlineStr">
        <is>
          <t>WL-02059</t>
        </is>
      </c>
      <c r="B1064" s="17" t="n">
        <v>1059</v>
      </c>
      <c r="C1064" s="17" t="inlineStr">
        <is>
          <t>Hurst</t>
        </is>
      </c>
      <c r="D1064" s="17" t="inlineStr">
        <is>
          <t>Ryan</t>
        </is>
      </c>
      <c r="E1064" s="17" t="inlineStr">
        <is>
          <t>CORPORATION</t>
        </is>
      </c>
      <c r="F1064" s="17" t="inlineStr">
        <is>
          <t>Hurst Marine LLC</t>
        </is>
      </c>
      <c r="G1064" s="27" t="n">
        <v>45290</v>
      </c>
      <c r="H1064" s="17" t="inlineStr">
        <is>
          <t>ACTIVE_WAITLIST</t>
        </is>
      </c>
      <c r="I1064" s="17" t="inlineStr">
        <is>
          <t>OTTER PASSAGE</t>
        </is>
      </c>
      <c r="J1064" s="17" t="inlineStr">
        <is>
          <t>POWER_STERNDRIVE</t>
        </is>
      </c>
      <c r="K1064" s="17" t="n">
        <v>41.1</v>
      </c>
      <c r="L1064" s="17" t="n">
        <v>13.8</v>
      </c>
      <c r="M1064" s="17" t="inlineStr">
        <is>
          <t>Vessbank</t>
        </is>
      </c>
      <c r="N1064" s="17" t="n">
        <v>50</v>
      </c>
      <c r="O1064" s="17" t="inlineStr">
        <is>
          <t>(360) 555-4650</t>
        </is>
      </c>
      <c r="P1064" s="17" t="inlineStr">
        <is>
          <t>ryan_hurst@pugetpost.com</t>
        </is>
      </c>
      <c r="Q1064" s="17" t="inlineStr">
        <is>
          <t>Bellingham</t>
        </is>
      </c>
      <c r="R1064" s="17" t="inlineStr">
        <is>
          <t>WA</t>
        </is>
      </c>
      <c r="S1064" s="17" t="inlineStr">
        <is>
          <t>98225</t>
        </is>
      </c>
      <c r="T1064" s="27" t="n">
        <v>45999</v>
      </c>
      <c r="U1064" s="17" t="n">
        <v>2026</v>
      </c>
      <c r="V1064" s="17" t="inlineStr"/>
    </row>
    <row r="1065">
      <c r="A1065" s="21" t="inlineStr">
        <is>
          <t>WL-02060</t>
        </is>
      </c>
      <c r="B1065" s="21" t="n">
        <v>1060</v>
      </c>
      <c r="C1065" s="21" t="inlineStr">
        <is>
          <t>Flynn</t>
        </is>
      </c>
      <c r="D1065" s="21" t="inlineStr">
        <is>
          <t>Eric</t>
        </is>
      </c>
      <c r="E1065" s="21" t="inlineStr">
        <is>
          <t>INDIVIDUAL</t>
        </is>
      </c>
      <c r="F1065" s="21" t="inlineStr"/>
      <c r="G1065" s="28" t="n">
        <v>45290</v>
      </c>
      <c r="H1065" s="21" t="inlineStr">
        <is>
          <t>ACTIVE_WAITLIST</t>
        </is>
      </c>
      <c r="I1065" s="21" t="inlineStr">
        <is>
          <t>FOUL HARBOR</t>
        </is>
      </c>
      <c r="J1065" s="21" t="inlineStr">
        <is>
          <t>SAIL_MONO</t>
        </is>
      </c>
      <c r="K1065" s="21" t="n">
        <v>20.5</v>
      </c>
      <c r="L1065" s="21" t="n">
        <v>6.3</v>
      </c>
      <c r="M1065" s="21" t="inlineStr">
        <is>
          <t>ANY</t>
        </is>
      </c>
      <c r="N1065" s="21" t="n">
        <v>40</v>
      </c>
      <c r="O1065" s="21" t="inlineStr">
        <is>
          <t>(360) 555-2319</t>
        </is>
      </c>
      <c r="P1065" s="21" t="inlineStr">
        <is>
          <t>eric_flynn@quillayute.org</t>
        </is>
      </c>
      <c r="Q1065" s="21" t="inlineStr">
        <is>
          <t>Aberdeen</t>
        </is>
      </c>
      <c r="R1065" s="21" t="inlineStr">
        <is>
          <t>WA</t>
        </is>
      </c>
      <c r="S1065" s="21" t="inlineStr">
        <is>
          <t>98520</t>
        </is>
      </c>
      <c r="T1065" s="28" t="n">
        <v>45995</v>
      </c>
      <c r="U1065" s="21" t="n">
        <v>2026</v>
      </c>
      <c r="V1065" s="21" t="inlineStr"/>
    </row>
    <row r="1066">
      <c r="A1066" s="17" t="inlineStr">
        <is>
          <t>WL-02061</t>
        </is>
      </c>
      <c r="B1066" s="17" t="n">
        <v>1061</v>
      </c>
      <c r="C1066" s="17" t="inlineStr">
        <is>
          <t>Hanna</t>
        </is>
      </c>
      <c r="D1066" s="17" t="inlineStr">
        <is>
          <t>William</t>
        </is>
      </c>
      <c r="E1066" s="17" t="inlineStr">
        <is>
          <t>JOINT</t>
        </is>
      </c>
      <c r="F1066" s="17" t="inlineStr"/>
      <c r="G1066" s="27" t="n">
        <v>45291</v>
      </c>
      <c r="H1066" s="17" t="inlineStr">
        <is>
          <t>ACTIVE_WAITLIST</t>
        </is>
      </c>
      <c r="I1066" s="17" t="inlineStr">
        <is>
          <t>BRANT SOUND</t>
        </is>
      </c>
      <c r="J1066" s="17" t="inlineStr">
        <is>
          <t>SAIL_MONO</t>
        </is>
      </c>
      <c r="K1066" s="17" t="n">
        <v>19.7</v>
      </c>
      <c r="L1066" s="17" t="n">
        <v>5.6</v>
      </c>
      <c r="M1066" s="17" t="inlineStr">
        <is>
          <t>Vessbank</t>
        </is>
      </c>
      <c r="N1066" s="17" t="n">
        <v>24</v>
      </c>
      <c r="O1066" s="17" t="inlineStr">
        <is>
          <t>(360) 555-3727</t>
        </is>
      </c>
      <c r="P1066" s="17" t="inlineStr">
        <is>
          <t>william.hanna@pugetpost.com</t>
        </is>
      </c>
      <c r="Q1066" s="17" t="inlineStr">
        <is>
          <t>Bremerton</t>
        </is>
      </c>
      <c r="R1066" s="17" t="inlineStr">
        <is>
          <t>WA</t>
        </is>
      </c>
      <c r="S1066" s="17" t="inlineStr">
        <is>
          <t>98337</t>
        </is>
      </c>
      <c r="T1066" s="27" t="n">
        <v>46011</v>
      </c>
      <c r="U1066" s="17" t="n">
        <v>2026</v>
      </c>
      <c r="V1066" s="17" t="inlineStr"/>
    </row>
    <row r="1067">
      <c r="A1067" s="21" t="inlineStr">
        <is>
          <t>WL-02062</t>
        </is>
      </c>
      <c r="B1067" s="21" t="n">
        <v>1062</v>
      </c>
      <c r="C1067" s="21" t="inlineStr">
        <is>
          <t>Rodriguez</t>
        </is>
      </c>
      <c r="D1067" s="21" t="inlineStr">
        <is>
          <t>Luke</t>
        </is>
      </c>
      <c r="E1067" s="21" t="inlineStr">
        <is>
          <t>COMMERCIAL</t>
        </is>
      </c>
      <c r="F1067" s="21" t="inlineStr">
        <is>
          <t>Rodriguez Holdings LLC</t>
        </is>
      </c>
      <c r="G1067" s="28" t="n">
        <v>45291</v>
      </c>
      <c r="H1067" s="21" t="inlineStr">
        <is>
          <t>ACTIVE_WAITLIST</t>
        </is>
      </c>
      <c r="I1067" s="21" t="inlineStr">
        <is>
          <t>SABLE HARBOR</t>
        </is>
      </c>
      <c r="J1067" s="21" t="inlineStr">
        <is>
          <t>CRUISER</t>
        </is>
      </c>
      <c r="K1067" s="21" t="n">
        <v>51.4</v>
      </c>
      <c r="L1067" s="21" t="n">
        <v>14.6</v>
      </c>
      <c r="M1067" s="21" t="inlineStr">
        <is>
          <t>COVERED_ONLY</t>
        </is>
      </c>
      <c r="N1067" s="21" t="n">
        <v>50</v>
      </c>
      <c r="O1067" s="21" t="inlineStr">
        <is>
          <t>(541) 555-3027</t>
        </is>
      </c>
      <c r="P1067" s="21" t="inlineStr">
        <is>
          <t>lukerodriguez@quillayute.org</t>
        </is>
      </c>
      <c r="Q1067" s="21" t="inlineStr">
        <is>
          <t>Coos Bay</t>
        </is>
      </c>
      <c r="R1067" s="21" t="inlineStr">
        <is>
          <t>OR</t>
        </is>
      </c>
      <c r="S1067" s="21" t="inlineStr">
        <is>
          <t>97420</t>
        </is>
      </c>
      <c r="T1067" s="28" t="n">
        <v>46017</v>
      </c>
      <c r="U1067" s="21" t="n">
        <v>2026</v>
      </c>
      <c r="V1067" s="21" t="inlineStr"/>
    </row>
    <row r="1068">
      <c r="A1068" s="17" t="inlineStr">
        <is>
          <t>WL-02063</t>
        </is>
      </c>
      <c r="B1068" s="17" t="n">
        <v>1063</v>
      </c>
      <c r="C1068" s="17" t="inlineStr">
        <is>
          <t>Thompson</t>
        </is>
      </c>
      <c r="D1068" s="17" t="inlineStr">
        <is>
          <t>Spencer</t>
        </is>
      </c>
      <c r="E1068" s="17" t="inlineStr">
        <is>
          <t>PARTNERSHIP</t>
        </is>
      </c>
      <c r="F1068" s="17" t="inlineStr">
        <is>
          <t>Thompson Marine LLC</t>
        </is>
      </c>
      <c r="G1068" s="27" t="n">
        <v>45291</v>
      </c>
      <c r="H1068" s="17" t="inlineStr">
        <is>
          <t>ACTIVE_WAITLIST</t>
        </is>
      </c>
      <c r="I1068" s="17" t="inlineStr">
        <is>
          <t>DRIFT SHORE</t>
        </is>
      </c>
      <c r="J1068" s="17" t="inlineStr">
        <is>
          <t>POWER_STERNDRIVE</t>
        </is>
      </c>
      <c r="K1068" s="17" t="n">
        <v>44.2</v>
      </c>
      <c r="L1068" s="17" t="n">
        <v>15.1</v>
      </c>
      <c r="M1068" s="17" t="inlineStr">
        <is>
          <t>COVERED_ONLY</t>
        </is>
      </c>
      <c r="N1068" s="17" t="n">
        <v>28</v>
      </c>
      <c r="O1068" s="17" t="inlineStr">
        <is>
          <t>(360) 555-2551</t>
        </is>
      </c>
      <c r="P1068" s="17" t="inlineStr">
        <is>
          <t>spencer_thompson@pugetpost.com</t>
        </is>
      </c>
      <c r="Q1068" s="17" t="inlineStr">
        <is>
          <t>Longview</t>
        </is>
      </c>
      <c r="R1068" s="17" t="inlineStr">
        <is>
          <t>WA</t>
        </is>
      </c>
      <c r="S1068" s="17" t="inlineStr">
        <is>
          <t>98632</t>
        </is>
      </c>
      <c r="T1068" s="27" t="n">
        <v>45996</v>
      </c>
      <c r="U1068" s="17" t="n">
        <v>2026</v>
      </c>
      <c r="V1068" s="17" t="inlineStr"/>
    </row>
    <row r="1069">
      <c r="A1069" s="21" t="inlineStr">
        <is>
          <t>WL-02064</t>
        </is>
      </c>
      <c r="B1069" s="21" t="n">
        <v>1064</v>
      </c>
      <c r="C1069" s="21" t="inlineStr">
        <is>
          <t>Jones</t>
        </is>
      </c>
      <c r="D1069" s="21" t="inlineStr">
        <is>
          <t>Brian</t>
        </is>
      </c>
      <c r="E1069" s="21" t="inlineStr">
        <is>
          <t>INDIVIDUAL</t>
        </is>
      </c>
      <c r="F1069" s="21" t="inlineStr"/>
      <c r="G1069" s="28" t="n">
        <v>45292</v>
      </c>
      <c r="H1069" s="21" t="inlineStr">
        <is>
          <t>ACTIVE_WAITLIST</t>
        </is>
      </c>
      <c r="I1069" s="21" t="inlineStr">
        <is>
          <t>TIDE QUEEN</t>
        </is>
      </c>
      <c r="J1069" s="21" t="inlineStr">
        <is>
          <t>SPORTFISH</t>
        </is>
      </c>
      <c r="K1069" s="21" t="n">
        <v>35.9</v>
      </c>
      <c r="L1069" s="21" t="n">
        <v>12.4</v>
      </c>
      <c r="M1069" s="21" t="inlineStr">
        <is>
          <t>COVERED_ONLY</t>
        </is>
      </c>
      <c r="N1069" s="21" t="n">
        <v>45</v>
      </c>
      <c r="O1069" s="21" t="inlineStr">
        <is>
          <t>(360) 555-0454</t>
        </is>
      </c>
      <c r="P1069" s="21" t="inlineStr">
        <is>
          <t>brian.jones@pugetpost.com</t>
        </is>
      </c>
      <c r="Q1069" s="21" t="inlineStr">
        <is>
          <t>Chaldale</t>
        </is>
      </c>
      <c r="R1069" s="21" t="inlineStr">
        <is>
          <t>WA</t>
        </is>
      </c>
      <c r="S1069" s="21" t="inlineStr">
        <is>
          <t>98554</t>
        </is>
      </c>
      <c r="T1069" s="28" t="n">
        <v>46017</v>
      </c>
      <c r="U1069" s="21" t="n">
        <v>2026</v>
      </c>
      <c r="V1069" s="21" t="inlineStr"/>
    </row>
    <row r="1070">
      <c r="A1070" s="17" t="inlineStr">
        <is>
          <t>WL-02065</t>
        </is>
      </c>
      <c r="B1070" s="17" t="n">
        <v>1065</v>
      </c>
      <c r="C1070" s="17" t="inlineStr">
        <is>
          <t>Torres</t>
        </is>
      </c>
      <c r="D1070" s="17" t="inlineStr">
        <is>
          <t>Christopher</t>
        </is>
      </c>
      <c r="E1070" s="17" t="inlineStr">
        <is>
          <t>TRUST</t>
        </is>
      </c>
      <c r="F1070" s="17" t="inlineStr">
        <is>
          <t>Torres Ventures LLC</t>
        </is>
      </c>
      <c r="G1070" s="27" t="n">
        <v>45292</v>
      </c>
      <c r="H1070" s="17" t="inlineStr">
        <is>
          <t>ACTIVE_WAITLIST</t>
        </is>
      </c>
      <c r="I1070" s="17" t="inlineStr">
        <is>
          <t>FOUL STAR</t>
        </is>
      </c>
      <c r="J1070" s="17" t="inlineStr">
        <is>
          <t>SAIL_MONO</t>
        </is>
      </c>
      <c r="K1070" s="17" t="n">
        <v>25.7</v>
      </c>
      <c r="L1070" s="17" t="n">
        <v>8.5</v>
      </c>
      <c r="M1070" s="17" t="inlineStr">
        <is>
          <t>Gullwing</t>
        </is>
      </c>
      <c r="N1070" s="17" t="n">
        <v>28</v>
      </c>
      <c r="O1070" s="17" t="inlineStr">
        <is>
          <t>(360) 555-7144</t>
        </is>
      </c>
      <c r="P1070" s="17" t="inlineStr">
        <is>
          <t>christopher_torres@harbormail.net</t>
        </is>
      </c>
      <c r="Q1070" s="17" t="inlineStr">
        <is>
          <t>Olympia</t>
        </is>
      </c>
      <c r="R1070" s="17" t="inlineStr">
        <is>
          <t>WA</t>
        </is>
      </c>
      <c r="S1070" s="17" t="inlineStr">
        <is>
          <t>98501</t>
        </is>
      </c>
      <c r="T1070" s="27" t="n">
        <v>46010</v>
      </c>
      <c r="U1070" s="17" t="n">
        <v>2026</v>
      </c>
      <c r="V1070" s="17" t="inlineStr"/>
    </row>
    <row r="1071">
      <c r="A1071" s="21" t="inlineStr">
        <is>
          <t>WL-02066</t>
        </is>
      </c>
      <c r="B1071" s="21" t="n">
        <v>1066</v>
      </c>
      <c r="C1071" s="21" t="inlineStr">
        <is>
          <t>Williams</t>
        </is>
      </c>
      <c r="D1071" s="21" t="inlineStr">
        <is>
          <t>Sherri</t>
        </is>
      </c>
      <c r="E1071" s="21" t="inlineStr">
        <is>
          <t>INDIVIDUAL</t>
        </is>
      </c>
      <c r="F1071" s="21" t="inlineStr"/>
      <c r="G1071" s="28" t="n">
        <v>45292</v>
      </c>
      <c r="H1071" s="21" t="inlineStr">
        <is>
          <t>ACTIVE_WAITLIST</t>
        </is>
      </c>
      <c r="I1071" s="21" t="inlineStr">
        <is>
          <t>SANDERLING QUEEN</t>
        </is>
      </c>
      <c r="J1071" s="21" t="inlineStr">
        <is>
          <t>SPORTFISH</t>
        </is>
      </c>
      <c r="K1071" s="21" t="n">
        <v>28</v>
      </c>
      <c r="L1071" s="21" t="n">
        <v>9.6</v>
      </c>
      <c r="M1071" s="21" t="inlineStr">
        <is>
          <t>Eastwey</t>
        </is>
      </c>
      <c r="N1071" s="21" t="n">
        <v>28</v>
      </c>
      <c r="O1071" s="21" t="inlineStr">
        <is>
          <t>(360) 555-6563</t>
        </is>
      </c>
      <c r="P1071" s="21" t="inlineStr">
        <is>
          <t>sherri.williams@harbormail.net</t>
        </is>
      </c>
      <c r="Q1071" s="21" t="inlineStr">
        <is>
          <t>Bremerton</t>
        </is>
      </c>
      <c r="R1071" s="21" t="inlineStr">
        <is>
          <t>WA</t>
        </is>
      </c>
      <c r="S1071" s="21" t="inlineStr">
        <is>
          <t>98337</t>
        </is>
      </c>
      <c r="T1071" s="28" t="n">
        <v>46015</v>
      </c>
      <c r="U1071" s="21" t="n">
        <v>2026</v>
      </c>
      <c r="V1071" s="21" t="inlineStr"/>
    </row>
    <row r="1072">
      <c r="A1072" s="17" t="inlineStr">
        <is>
          <t>WL-02067</t>
        </is>
      </c>
      <c r="B1072" s="17" t="n">
        <v>1067</v>
      </c>
      <c r="C1072" s="17" t="inlineStr">
        <is>
          <t>Simon</t>
        </is>
      </c>
      <c r="D1072" s="17" t="inlineStr">
        <is>
          <t>Craig</t>
        </is>
      </c>
      <c r="E1072" s="17" t="inlineStr">
        <is>
          <t>COMMERCIAL</t>
        </is>
      </c>
      <c r="F1072" s="17" t="inlineStr">
        <is>
          <t>Simon Ventures LLC</t>
        </is>
      </c>
      <c r="G1072" s="27" t="n">
        <v>45293</v>
      </c>
      <c r="H1072" s="17" t="inlineStr">
        <is>
          <t>ACTIVE_WAITLIST</t>
        </is>
      </c>
      <c r="I1072" s="17" t="inlineStr">
        <is>
          <t>HALIBUT GLIDE</t>
        </is>
      </c>
      <c r="J1072" s="17" t="inlineStr">
        <is>
          <t>TRAWLER</t>
        </is>
      </c>
      <c r="K1072" s="17" t="n">
        <v>47.8</v>
      </c>
      <c r="L1072" s="17" t="n">
        <v>13.4</v>
      </c>
      <c r="M1072" s="17" t="inlineStr">
        <is>
          <t>ANY</t>
        </is>
      </c>
      <c r="N1072" s="17" t="n">
        <v>50</v>
      </c>
      <c r="O1072" s="17" t="inlineStr">
        <is>
          <t>(425) 555-1263</t>
        </is>
      </c>
      <c r="P1072" s="17" t="inlineStr">
        <is>
          <t>craigsimon@salishnet.net</t>
        </is>
      </c>
      <c r="Q1072" s="17" t="inlineStr">
        <is>
          <t>Everett</t>
        </is>
      </c>
      <c r="R1072" s="17" t="inlineStr">
        <is>
          <t>WA</t>
        </is>
      </c>
      <c r="S1072" s="17" t="inlineStr">
        <is>
          <t>98201</t>
        </is>
      </c>
      <c r="T1072" s="27" t="n">
        <v>46013</v>
      </c>
      <c r="U1072" s="17" t="n">
        <v>2026</v>
      </c>
      <c r="V1072" s="17" t="inlineStr"/>
    </row>
    <row r="1073">
      <c r="A1073" s="21" t="inlineStr">
        <is>
          <t>WL-02068</t>
        </is>
      </c>
      <c r="B1073" s="21" t="n">
        <v>1068</v>
      </c>
      <c r="C1073" s="21" t="inlineStr">
        <is>
          <t>Rogers</t>
        </is>
      </c>
      <c r="D1073" s="21" t="inlineStr">
        <is>
          <t>Jodi</t>
        </is>
      </c>
      <c r="E1073" s="21" t="inlineStr">
        <is>
          <t>TRUST</t>
        </is>
      </c>
      <c r="F1073" s="21" t="inlineStr">
        <is>
          <t>Rogers Charters Inc</t>
        </is>
      </c>
      <c r="G1073" s="28" t="n">
        <v>45293</v>
      </c>
      <c r="H1073" s="21" t="inlineStr">
        <is>
          <t>RETAINER</t>
        </is>
      </c>
      <c r="I1073" s="21" t="inlineStr">
        <is>
          <t>OSPRYE STAR</t>
        </is>
      </c>
      <c r="J1073" s="21" t="inlineStr">
        <is>
          <t>ELECTRIC</t>
        </is>
      </c>
      <c r="K1073" s="21" t="n">
        <v>26.8</v>
      </c>
      <c r="L1073" s="21" t="n">
        <v>8.9</v>
      </c>
      <c r="M1073" s="21" t="inlineStr">
        <is>
          <t>COVERED_ONLY</t>
        </is>
      </c>
      <c r="N1073" s="21" t="n">
        <v>28</v>
      </c>
      <c r="O1073" s="21" t="inlineStr">
        <is>
          <t>(360) 555-3558</t>
        </is>
      </c>
      <c r="P1073" s="21" t="inlineStr">
        <is>
          <t>jodirogers@salishnet.net</t>
        </is>
      </c>
      <c r="Q1073" s="21" t="inlineStr">
        <is>
          <t>Olympia</t>
        </is>
      </c>
      <c r="R1073" s="21" t="inlineStr">
        <is>
          <t>WA</t>
        </is>
      </c>
      <c r="S1073" s="21" t="inlineStr">
        <is>
          <t>98501</t>
        </is>
      </c>
      <c r="T1073" s="28" t="n">
        <v>45995</v>
      </c>
      <c r="U1073" s="21" t="n">
        <v>2026</v>
      </c>
      <c r="V1073" s="21" t="inlineStr"/>
    </row>
    <row r="1074">
      <c r="A1074" s="17" t="inlineStr">
        <is>
          <t>WL-02069</t>
        </is>
      </c>
      <c r="B1074" s="17" t="n">
        <v>1069</v>
      </c>
      <c r="C1074" s="17" t="inlineStr">
        <is>
          <t>Lopez</t>
        </is>
      </c>
      <c r="D1074" s="17" t="inlineStr">
        <is>
          <t>David</t>
        </is>
      </c>
      <c r="E1074" s="17" t="inlineStr">
        <is>
          <t>JOINT</t>
        </is>
      </c>
      <c r="F1074" s="17" t="inlineStr"/>
      <c r="G1074" s="27" t="n">
        <v>45293</v>
      </c>
      <c r="H1074" s="17" t="inlineStr">
        <is>
          <t>ACTIVE_WAITLIST</t>
        </is>
      </c>
      <c r="I1074" s="17" t="inlineStr">
        <is>
          <t>PETREL SONG</t>
        </is>
      </c>
      <c r="J1074" s="17" t="inlineStr">
        <is>
          <t>SAIL_MONO</t>
        </is>
      </c>
      <c r="K1074" s="17" t="n">
        <v>25.1</v>
      </c>
      <c r="L1074" s="17" t="n">
        <v>7.1</v>
      </c>
      <c r="M1074" s="17" t="inlineStr">
        <is>
          <t>COVERED_ONLY</t>
        </is>
      </c>
      <c r="N1074" s="17" t="n">
        <v>32</v>
      </c>
      <c r="O1074" s="17" t="inlineStr">
        <is>
          <t>(206) 555-5606</t>
        </is>
      </c>
      <c r="P1074" s="17" t="inlineStr">
        <is>
          <t>david_lopez@pugetpost.com</t>
        </is>
      </c>
      <c r="Q1074" s="17" t="inlineStr">
        <is>
          <t>Seattle</t>
        </is>
      </c>
      <c r="R1074" s="17" t="inlineStr">
        <is>
          <t>WA</t>
        </is>
      </c>
      <c r="S1074" s="17" t="inlineStr">
        <is>
          <t>98101</t>
        </is>
      </c>
      <c r="T1074" s="27" t="n">
        <v>46006</v>
      </c>
      <c r="U1074" s="17" t="n">
        <v>2026</v>
      </c>
      <c r="V1074" s="17" t="inlineStr"/>
    </row>
    <row r="1075">
      <c r="A1075" s="21" t="inlineStr">
        <is>
          <t>WL-02070</t>
        </is>
      </c>
      <c r="B1075" s="21" t="n">
        <v>1070</v>
      </c>
      <c r="C1075" s="21" t="inlineStr">
        <is>
          <t>Thomas</t>
        </is>
      </c>
      <c r="D1075" s="21" t="inlineStr">
        <is>
          <t>Leslie</t>
        </is>
      </c>
      <c r="E1075" s="21" t="inlineStr">
        <is>
          <t>INDIVIDUAL</t>
        </is>
      </c>
      <c r="F1075" s="21" t="inlineStr"/>
      <c r="G1075" s="28" t="n">
        <v>45294</v>
      </c>
      <c r="H1075" s="21" t="inlineStr">
        <is>
          <t>ACTIVE_WAITLIST</t>
        </is>
      </c>
      <c r="I1075" s="21" t="inlineStr">
        <is>
          <t>FOUL ROCK</t>
        </is>
      </c>
      <c r="J1075" s="21" t="inlineStr">
        <is>
          <t>SAIL_MONO</t>
        </is>
      </c>
      <c r="K1075" s="21" t="n">
        <v>59.3</v>
      </c>
      <c r="L1075" s="21" t="n">
        <v>16.9</v>
      </c>
      <c r="M1075" s="21" t="inlineStr">
        <is>
          <t>Ledgport</t>
        </is>
      </c>
      <c r="N1075" s="21" t="n">
        <v>36</v>
      </c>
      <c r="O1075" s="21" t="inlineStr">
        <is>
          <t>(206) 555-0617</t>
        </is>
      </c>
      <c r="P1075" s="21" t="inlineStr">
        <is>
          <t>leslie.thomas@quillayute.org</t>
        </is>
      </c>
      <c r="Q1075" s="21" t="inlineStr">
        <is>
          <t>Seattle</t>
        </is>
      </c>
      <c r="R1075" s="21" t="inlineStr">
        <is>
          <t>WA</t>
        </is>
      </c>
      <c r="S1075" s="21" t="inlineStr">
        <is>
          <t>98101</t>
        </is>
      </c>
      <c r="T1075" s="28" t="n">
        <v>46014</v>
      </c>
      <c r="U1075" s="21" t="n">
        <v>2026</v>
      </c>
      <c r="V1075" s="21" t="inlineStr"/>
    </row>
    <row r="1076">
      <c r="A1076" s="17" t="inlineStr">
        <is>
          <t>WL-02071</t>
        </is>
      </c>
      <c r="B1076" s="17" t="n">
        <v>1071</v>
      </c>
      <c r="C1076" s="17" t="inlineStr">
        <is>
          <t>Perry</t>
        </is>
      </c>
      <c r="D1076" s="17" t="inlineStr">
        <is>
          <t>Cameron</t>
        </is>
      </c>
      <c r="E1076" s="17" t="inlineStr">
        <is>
          <t>INDIVIDUAL</t>
        </is>
      </c>
      <c r="F1076" s="17" t="inlineStr"/>
      <c r="G1076" s="27" t="n">
        <v>45294</v>
      </c>
      <c r="H1076" s="17" t="inlineStr">
        <is>
          <t>ACTIVE_WAITLIST</t>
        </is>
      </c>
      <c r="I1076" s="17" t="inlineStr">
        <is>
          <t>MURRE DANCER</t>
        </is>
      </c>
      <c r="J1076" s="17" t="inlineStr">
        <is>
          <t>ELECTRIC</t>
        </is>
      </c>
      <c r="K1076" s="17" t="n">
        <v>47.8</v>
      </c>
      <c r="L1076" s="17" t="n">
        <v>14.1</v>
      </c>
      <c r="M1076" s="17" t="inlineStr">
        <is>
          <t>ANY</t>
        </is>
      </c>
      <c r="N1076" s="17" t="n">
        <v>36</v>
      </c>
      <c r="O1076" s="17" t="inlineStr">
        <is>
          <t>(360) 555-2443</t>
        </is>
      </c>
      <c r="P1076" s="17" t="inlineStr">
        <is>
          <t>cameronperry@quillayute.org</t>
        </is>
      </c>
      <c r="Q1076" s="17" t="inlineStr">
        <is>
          <t>Bremerton</t>
        </is>
      </c>
      <c r="R1076" s="17" t="inlineStr">
        <is>
          <t>WA</t>
        </is>
      </c>
      <c r="S1076" s="17" t="inlineStr">
        <is>
          <t>98337</t>
        </is>
      </c>
      <c r="T1076" s="27" t="n">
        <v>45995</v>
      </c>
      <c r="U1076" s="17" t="n">
        <v>2026</v>
      </c>
      <c r="V1076" s="17" t="inlineStr"/>
    </row>
    <row r="1077">
      <c r="A1077" s="21" t="inlineStr">
        <is>
          <t>WL-02072</t>
        </is>
      </c>
      <c r="B1077" s="21" t="n">
        <v>1072</v>
      </c>
      <c r="C1077" s="21" t="inlineStr">
        <is>
          <t>Hoffman</t>
        </is>
      </c>
      <c r="D1077" s="21" t="inlineStr">
        <is>
          <t>Stephen</t>
        </is>
      </c>
      <c r="E1077" s="21" t="inlineStr">
        <is>
          <t>LLC</t>
        </is>
      </c>
      <c r="F1077" s="21" t="inlineStr">
        <is>
          <t>Hoffman Marine LLC</t>
        </is>
      </c>
      <c r="G1077" s="28" t="n">
        <v>45295</v>
      </c>
      <c r="H1077" s="21" t="inlineStr">
        <is>
          <t>ACTIVE_WAITLIST</t>
        </is>
      </c>
      <c r="I1077" s="21" t="inlineStr">
        <is>
          <t>SCOTER MOON</t>
        </is>
      </c>
      <c r="J1077" s="21" t="inlineStr">
        <is>
          <t>POWER_INBOARD</t>
        </is>
      </c>
      <c r="K1077" s="21" t="n">
        <v>54.9</v>
      </c>
      <c r="L1077" s="21" t="n">
        <v>15.9</v>
      </c>
      <c r="M1077" s="21" t="inlineStr">
        <is>
          <t>Ledgport</t>
        </is>
      </c>
      <c r="N1077" s="21" t="n">
        <v>32</v>
      </c>
      <c r="O1077" s="21" t="inlineStr">
        <is>
          <t>(503) 555-7527</t>
        </is>
      </c>
      <c r="P1077" s="21" t="inlineStr">
        <is>
          <t>stephen.hoffman@pugetpost.com</t>
        </is>
      </c>
      <c r="Q1077" s="21" t="inlineStr">
        <is>
          <t>Portland</t>
        </is>
      </c>
      <c r="R1077" s="21" t="inlineStr">
        <is>
          <t>OR</t>
        </is>
      </c>
      <c r="S1077" s="21" t="inlineStr">
        <is>
          <t>97201</t>
        </is>
      </c>
      <c r="T1077" s="28" t="n">
        <v>46013</v>
      </c>
      <c r="U1077" s="21" t="n">
        <v>2026</v>
      </c>
      <c r="V1077" s="21" t="inlineStr"/>
    </row>
    <row r="1078">
      <c r="A1078" s="17" t="inlineStr">
        <is>
          <t>WL-02073</t>
        </is>
      </c>
      <c r="B1078" s="17" t="n">
        <v>1073</v>
      </c>
      <c r="C1078" s="17" t="inlineStr">
        <is>
          <t>Jordan</t>
        </is>
      </c>
      <c r="D1078" s="17" t="inlineStr">
        <is>
          <t>Susan</t>
        </is>
      </c>
      <c r="E1078" s="17" t="inlineStr">
        <is>
          <t>TRUST</t>
        </is>
      </c>
      <c r="F1078" s="17" t="inlineStr">
        <is>
          <t>Jordan Marine LLC</t>
        </is>
      </c>
      <c r="G1078" s="27" t="n">
        <v>45295</v>
      </c>
      <c r="H1078" s="17" t="inlineStr">
        <is>
          <t>ACTIVE_WAITLIST</t>
        </is>
      </c>
      <c r="I1078" s="17" t="inlineStr">
        <is>
          <t>COHO WEATHER</t>
        </is>
      </c>
      <c r="J1078" s="17" t="inlineStr">
        <is>
          <t>CRUISER</t>
        </is>
      </c>
      <c r="K1078" s="17" t="n">
        <v>35.6</v>
      </c>
      <c r="L1078" s="17" t="n">
        <v>10.9</v>
      </c>
      <c r="M1078" s="17" t="inlineStr">
        <is>
          <t>Vessbank</t>
        </is>
      </c>
      <c r="N1078" s="17" t="n">
        <v>24</v>
      </c>
      <c r="O1078" s="17" t="inlineStr">
        <is>
          <t>(425) 555-0882</t>
        </is>
      </c>
      <c r="P1078" s="17" t="inlineStr">
        <is>
          <t>susanjordan@harbormail.net</t>
        </is>
      </c>
      <c r="Q1078" s="17" t="inlineStr">
        <is>
          <t>Everett</t>
        </is>
      </c>
      <c r="R1078" s="17" t="inlineStr">
        <is>
          <t>WA</t>
        </is>
      </c>
      <c r="S1078" s="17" t="inlineStr">
        <is>
          <t>98201</t>
        </is>
      </c>
      <c r="T1078" s="27" t="n">
        <v>46009</v>
      </c>
      <c r="U1078" s="17" t="n">
        <v>2026</v>
      </c>
      <c r="V1078" s="17" t="inlineStr"/>
    </row>
    <row r="1079">
      <c r="A1079" s="21" t="inlineStr">
        <is>
          <t>WL-02074</t>
        </is>
      </c>
      <c r="B1079" s="21" t="n">
        <v>1074</v>
      </c>
      <c r="C1079" s="21" t="inlineStr">
        <is>
          <t>Martin</t>
        </is>
      </c>
      <c r="D1079" s="21" t="inlineStr">
        <is>
          <t>Erika</t>
        </is>
      </c>
      <c r="E1079" s="21" t="inlineStr">
        <is>
          <t>JOINT</t>
        </is>
      </c>
      <c r="F1079" s="21" t="inlineStr"/>
      <c r="G1079" s="28" t="n">
        <v>45295</v>
      </c>
      <c r="H1079" s="21" t="inlineStr">
        <is>
          <t>ACTIVE_WAITLIST</t>
        </is>
      </c>
      <c r="I1079" s="21" t="inlineStr">
        <is>
          <t>HALIBUT MOON</t>
        </is>
      </c>
      <c r="J1079" s="21" t="inlineStr">
        <is>
          <t>CRUISER</t>
        </is>
      </c>
      <c r="K1079" s="21" t="n">
        <v>40.2</v>
      </c>
      <c r="L1079" s="21" t="n">
        <v>13.5</v>
      </c>
      <c r="M1079" s="21" t="inlineStr">
        <is>
          <t>COVERED_ONLY</t>
        </is>
      </c>
      <c r="N1079" s="21" t="n">
        <v>50</v>
      </c>
      <c r="O1079" s="21" t="inlineStr">
        <is>
          <t>(360) 555-1484</t>
        </is>
      </c>
      <c r="P1079" s="21" t="inlineStr">
        <is>
          <t>erika.martin@salishnet.net</t>
        </is>
      </c>
      <c r="Q1079" s="21" t="inlineStr">
        <is>
          <t>Longview</t>
        </is>
      </c>
      <c r="R1079" s="21" t="inlineStr">
        <is>
          <t>WA</t>
        </is>
      </c>
      <c r="S1079" s="21" t="inlineStr">
        <is>
          <t>98632</t>
        </is>
      </c>
      <c r="T1079" s="28" t="n">
        <v>46005</v>
      </c>
      <c r="U1079" s="21" t="n">
        <v>2026</v>
      </c>
      <c r="V1079" s="21" t="inlineStr"/>
    </row>
    <row r="1080">
      <c r="A1080" s="17" t="inlineStr">
        <is>
          <t>WL-02075</t>
        </is>
      </c>
      <c r="B1080" s="17" t="n">
        <v>1075</v>
      </c>
      <c r="C1080" s="17" t="inlineStr">
        <is>
          <t>Melton</t>
        </is>
      </c>
      <c r="D1080" s="17" t="inlineStr">
        <is>
          <t>Stephen</t>
        </is>
      </c>
      <c r="E1080" s="17" t="inlineStr">
        <is>
          <t>CORPORATION</t>
        </is>
      </c>
      <c r="F1080" s="17" t="inlineStr">
        <is>
          <t>Melton Marine LLC</t>
        </is>
      </c>
      <c r="G1080" s="27" t="n">
        <v>45296</v>
      </c>
      <c r="H1080" s="17" t="inlineStr">
        <is>
          <t>ACTIVE_WAITLIST</t>
        </is>
      </c>
      <c r="I1080" s="17" t="inlineStr">
        <is>
          <t>GRAY QUEEN</t>
        </is>
      </c>
      <c r="J1080" s="17" t="inlineStr">
        <is>
          <t>SAIL_MONO</t>
        </is>
      </c>
      <c r="K1080" s="17" t="n">
        <v>28.4</v>
      </c>
      <c r="L1080" s="17" t="n">
        <v>9.9</v>
      </c>
      <c r="M1080" s="17" t="inlineStr">
        <is>
          <t>ANY</t>
        </is>
      </c>
      <c r="N1080" s="17" t="n">
        <v>24</v>
      </c>
      <c r="O1080" s="17" t="inlineStr">
        <is>
          <t>(503) 555-2336</t>
        </is>
      </c>
      <c r="P1080" s="17" t="inlineStr">
        <is>
          <t>stephen.melton@harbormail.net</t>
        </is>
      </c>
      <c r="Q1080" s="17" t="inlineStr">
        <is>
          <t>Astoria</t>
        </is>
      </c>
      <c r="R1080" s="17" t="inlineStr">
        <is>
          <t>OR</t>
        </is>
      </c>
      <c r="S1080" s="17" t="inlineStr">
        <is>
          <t>97103</t>
        </is>
      </c>
      <c r="T1080" s="27" t="n">
        <v>46009</v>
      </c>
      <c r="U1080" s="17" t="n">
        <v>2026</v>
      </c>
      <c r="V1080" s="17" t="inlineStr"/>
    </row>
    <row r="1081">
      <c r="A1081" s="21" t="inlineStr">
        <is>
          <t>WL-02076</t>
        </is>
      </c>
      <c r="B1081" s="21" t="n">
        <v>1076</v>
      </c>
      <c r="C1081" s="21" t="inlineStr">
        <is>
          <t>Pham</t>
        </is>
      </c>
      <c r="D1081" s="21" t="inlineStr">
        <is>
          <t>Robert</t>
        </is>
      </c>
      <c r="E1081" s="21" t="inlineStr">
        <is>
          <t>LLC</t>
        </is>
      </c>
      <c r="F1081" s="21" t="inlineStr">
        <is>
          <t>Pham Marine LLC</t>
        </is>
      </c>
      <c r="G1081" s="28" t="n">
        <v>45296</v>
      </c>
      <c r="H1081" s="21" t="inlineStr">
        <is>
          <t>RETAINER</t>
        </is>
      </c>
      <c r="I1081" s="21" t="inlineStr">
        <is>
          <t>OSPREY REACH</t>
        </is>
      </c>
      <c r="J1081" s="21" t="inlineStr">
        <is>
          <t>POWER_INBOARD</t>
        </is>
      </c>
      <c r="K1081" s="21" t="n">
        <v>45.9</v>
      </c>
      <c r="L1081" s="21" t="n">
        <v>14</v>
      </c>
      <c r="M1081" s="21" t="inlineStr">
        <is>
          <t>ANY</t>
        </is>
      </c>
      <c r="N1081" s="21" t="n">
        <v>40</v>
      </c>
      <c r="O1081" s="21" t="inlineStr">
        <is>
          <t>(503) 555-8315</t>
        </is>
      </c>
      <c r="P1081" s="21" t="inlineStr">
        <is>
          <t>robertpham@pugetpost.com</t>
        </is>
      </c>
      <c r="Q1081" s="21" t="inlineStr">
        <is>
          <t>Portland</t>
        </is>
      </c>
      <c r="R1081" s="21" t="inlineStr">
        <is>
          <t>OR</t>
        </is>
      </c>
      <c r="S1081" s="21" t="inlineStr">
        <is>
          <t>97201</t>
        </is>
      </c>
      <c r="T1081" s="28" t="n">
        <v>45999</v>
      </c>
      <c r="U1081" s="21" t="n">
        <v>2026</v>
      </c>
      <c r="V1081" s="21" t="inlineStr"/>
    </row>
    <row r="1082">
      <c r="A1082" s="17" t="inlineStr">
        <is>
          <t>WL-02077</t>
        </is>
      </c>
      <c r="B1082" s="17" t="n">
        <v>1077</v>
      </c>
      <c r="C1082" s="17" t="inlineStr">
        <is>
          <t>Price</t>
        </is>
      </c>
      <c r="D1082" s="17" t="inlineStr">
        <is>
          <t>William</t>
        </is>
      </c>
      <c r="E1082" s="17" t="inlineStr">
        <is>
          <t>COMMERCIAL</t>
        </is>
      </c>
      <c r="F1082" s="17" t="inlineStr">
        <is>
          <t>Price Charters Inc</t>
        </is>
      </c>
      <c r="G1082" s="27" t="n">
        <v>45296</v>
      </c>
      <c r="H1082" s="17" t="inlineStr">
        <is>
          <t>ACTIVE_WAITLIST</t>
        </is>
      </c>
      <c r="I1082" s="17" t="inlineStr">
        <is>
          <t>MURRE VEER</t>
        </is>
      </c>
      <c r="J1082" s="17" t="inlineStr">
        <is>
          <t>SAIL_MONO</t>
        </is>
      </c>
      <c r="K1082" s="17" t="n">
        <v>61.4</v>
      </c>
      <c r="L1082" s="17" t="n">
        <v>19.8</v>
      </c>
      <c r="M1082" s="17" t="inlineStr">
        <is>
          <t>OPEN_ONLY</t>
        </is>
      </c>
      <c r="N1082" s="17" t="n">
        <v>50</v>
      </c>
      <c r="O1082" s="17" t="inlineStr">
        <is>
          <t>(253) 555-2252</t>
        </is>
      </c>
      <c r="P1082" s="17" t="inlineStr">
        <is>
          <t>william_price@gmail.example.com</t>
        </is>
      </c>
      <c r="Q1082" s="17" t="inlineStr">
        <is>
          <t>Tacoma</t>
        </is>
      </c>
      <c r="R1082" s="17" t="inlineStr">
        <is>
          <t>WA</t>
        </is>
      </c>
      <c r="S1082" s="17" t="inlineStr">
        <is>
          <t>98402</t>
        </is>
      </c>
      <c r="T1082" s="27" t="n">
        <v>46016</v>
      </c>
      <c r="U1082" s="17" t="n">
        <v>2026</v>
      </c>
      <c r="V1082" s="17" t="inlineStr"/>
    </row>
    <row r="1083">
      <c r="A1083" s="21" t="inlineStr">
        <is>
          <t>WL-02078</t>
        </is>
      </c>
      <c r="B1083" s="21" t="n">
        <v>1078</v>
      </c>
      <c r="C1083" s="21" t="inlineStr">
        <is>
          <t>Kramer</t>
        </is>
      </c>
      <c r="D1083" s="21" t="inlineStr">
        <is>
          <t>Brian</t>
        </is>
      </c>
      <c r="E1083" s="21" t="inlineStr">
        <is>
          <t>NONPROFIT</t>
        </is>
      </c>
      <c r="F1083" s="21" t="inlineStr">
        <is>
          <t>Kramer Holdings LLC</t>
        </is>
      </c>
      <c r="G1083" s="28" t="n">
        <v>45297</v>
      </c>
      <c r="H1083" s="21" t="inlineStr">
        <is>
          <t>ACTIVE_WAITLIST</t>
        </is>
      </c>
      <c r="I1083" s="21" t="inlineStr">
        <is>
          <t>HALIBUT DANCER</t>
        </is>
      </c>
      <c r="J1083" s="21" t="inlineStr">
        <is>
          <t>SPORTFISH</t>
        </is>
      </c>
      <c r="K1083" s="21" t="n">
        <v>31.4</v>
      </c>
      <c r="L1083" s="21" t="n">
        <v>9</v>
      </c>
      <c r="M1083" s="21" t="inlineStr">
        <is>
          <t>COVERED_ONLY</t>
        </is>
      </c>
      <c r="N1083" s="21" t="n">
        <v>40</v>
      </c>
      <c r="O1083" s="21" t="inlineStr">
        <is>
          <t>(206) 555-5660</t>
        </is>
      </c>
      <c r="P1083" s="21" t="inlineStr">
        <is>
          <t>briankramer@salishnet.net</t>
        </is>
      </c>
      <c r="Q1083" s="21" t="inlineStr">
        <is>
          <t>Seattle</t>
        </is>
      </c>
      <c r="R1083" s="21" t="inlineStr">
        <is>
          <t>WA</t>
        </is>
      </c>
      <c r="S1083" s="21" t="inlineStr">
        <is>
          <t>98101</t>
        </is>
      </c>
      <c r="T1083" s="28" t="n">
        <v>45993</v>
      </c>
      <c r="U1083" s="21" t="n">
        <v>2026</v>
      </c>
      <c r="V1083" s="21" t="inlineStr"/>
    </row>
    <row r="1084">
      <c r="A1084" s="17" t="inlineStr">
        <is>
          <t>WL-02079</t>
        </is>
      </c>
      <c r="B1084" s="17" t="n">
        <v>1079</v>
      </c>
      <c r="C1084" s="17" t="inlineStr">
        <is>
          <t>Wright</t>
        </is>
      </c>
      <c r="D1084" s="17" t="inlineStr">
        <is>
          <t>Vicki</t>
        </is>
      </c>
      <c r="E1084" s="17" t="inlineStr">
        <is>
          <t>INDIVIDUAL</t>
        </is>
      </c>
      <c r="F1084" s="17" t="inlineStr"/>
      <c r="G1084" s="27" t="n">
        <v>45298</v>
      </c>
      <c r="H1084" s="17" t="inlineStr">
        <is>
          <t>ACTIVE_WAITLIST</t>
        </is>
      </c>
      <c r="I1084" s="17" t="inlineStr">
        <is>
          <t>DRIFT REACH</t>
        </is>
      </c>
      <c r="J1084" s="17" t="inlineStr">
        <is>
          <t>CRUISER</t>
        </is>
      </c>
      <c r="K1084" s="17" t="n">
        <v>52.4</v>
      </c>
      <c r="L1084" s="17" t="n">
        <v>17.2</v>
      </c>
      <c r="M1084" s="17" t="inlineStr">
        <is>
          <t>ANY</t>
        </is>
      </c>
      <c r="N1084" s="17" t="n">
        <v>45</v>
      </c>
      <c r="O1084" s="17" t="inlineStr">
        <is>
          <t>(360) 555-5439</t>
        </is>
      </c>
      <c r="P1084" s="17" t="inlineStr">
        <is>
          <t>vicki.wright@salishnet.net</t>
        </is>
      </c>
      <c r="Q1084" s="17" t="inlineStr">
        <is>
          <t>Olympia</t>
        </is>
      </c>
      <c r="R1084" s="17" t="inlineStr">
        <is>
          <t>WA</t>
        </is>
      </c>
      <c r="S1084" s="17" t="inlineStr">
        <is>
          <t>98501</t>
        </is>
      </c>
      <c r="T1084" s="27" t="n">
        <v>46011</v>
      </c>
      <c r="U1084" s="17" t="n">
        <v>2026</v>
      </c>
      <c r="V1084" s="17" t="inlineStr"/>
    </row>
    <row r="1085">
      <c r="A1085" s="21" t="inlineStr">
        <is>
          <t>WL-02080</t>
        </is>
      </c>
      <c r="B1085" s="21" t="n">
        <v>1080</v>
      </c>
      <c r="C1085" s="21" t="inlineStr">
        <is>
          <t>Le</t>
        </is>
      </c>
      <c r="D1085" s="21" t="inlineStr">
        <is>
          <t>Audrey</t>
        </is>
      </c>
      <c r="E1085" s="21" t="inlineStr">
        <is>
          <t>INDIVIDUAL</t>
        </is>
      </c>
      <c r="F1085" s="21" t="inlineStr"/>
      <c r="G1085" s="28" t="n">
        <v>45300</v>
      </c>
      <c r="H1085" s="21" t="inlineStr">
        <is>
          <t>ACTIVE_WAITLIST</t>
        </is>
      </c>
      <c r="I1085" s="21" t="inlineStr">
        <is>
          <t>GRAY MIST</t>
        </is>
      </c>
      <c r="J1085" s="21" t="inlineStr">
        <is>
          <t>COMMERCIAL_FISH</t>
        </is>
      </c>
      <c r="K1085" s="21" t="n">
        <v>38.8</v>
      </c>
      <c r="L1085" s="21" t="n">
        <v>13.3</v>
      </c>
      <c r="M1085" s="21" t="inlineStr">
        <is>
          <t>ANY</t>
        </is>
      </c>
      <c r="N1085" s="21" t="n">
        <v>28</v>
      </c>
      <c r="O1085" s="21" t="inlineStr">
        <is>
          <t>(360) 555-1340</t>
        </is>
      </c>
      <c r="P1085" s="21" t="inlineStr">
        <is>
          <t>audrey_le@gmail.example.com</t>
        </is>
      </c>
      <c r="Q1085" s="21" t="inlineStr">
        <is>
          <t>Port Angeles</t>
        </is>
      </c>
      <c r="R1085" s="21" t="inlineStr">
        <is>
          <t>WA</t>
        </is>
      </c>
      <c r="S1085" s="21" t="inlineStr">
        <is>
          <t>98362</t>
        </is>
      </c>
      <c r="T1085" s="28" t="n">
        <v>46007</v>
      </c>
      <c r="U1085" s="21" t="n">
        <v>2026</v>
      </c>
      <c r="V1085" s="21" t="inlineStr"/>
    </row>
    <row r="1086">
      <c r="A1086" s="17" t="inlineStr">
        <is>
          <t>WL-02081</t>
        </is>
      </c>
      <c r="B1086" s="17" t="n">
        <v>1081</v>
      </c>
      <c r="C1086" s="17" t="inlineStr">
        <is>
          <t>Francis</t>
        </is>
      </c>
      <c r="D1086" s="17" t="inlineStr">
        <is>
          <t>Lauren</t>
        </is>
      </c>
      <c r="E1086" s="17" t="inlineStr">
        <is>
          <t>COMMERCIAL</t>
        </is>
      </c>
      <c r="F1086" s="17" t="inlineStr">
        <is>
          <t>Francis Holdings LLC</t>
        </is>
      </c>
      <c r="G1086" s="27" t="n">
        <v>45302</v>
      </c>
      <c r="H1086" s="17" t="inlineStr">
        <is>
          <t>ACTIVE_WAITLIST</t>
        </is>
      </c>
      <c r="I1086" s="17" t="inlineStr">
        <is>
          <t>HALIBUT LIGHT</t>
        </is>
      </c>
      <c r="J1086" s="17" t="inlineStr">
        <is>
          <t>COMMERCIAL_FISH</t>
        </is>
      </c>
      <c r="K1086" s="17" t="n">
        <v>19</v>
      </c>
      <c r="L1086" s="17" t="n">
        <v>6.2</v>
      </c>
      <c r="M1086" s="17" t="inlineStr">
        <is>
          <t>ANY</t>
        </is>
      </c>
      <c r="N1086" s="17" t="n">
        <v>28</v>
      </c>
      <c r="O1086" s="17" t="inlineStr">
        <is>
          <t>(425) 555-1029</t>
        </is>
      </c>
      <c r="P1086" s="17" t="inlineStr">
        <is>
          <t>laurenfrancis@salishnet.net</t>
        </is>
      </c>
      <c r="Q1086" s="17" t="inlineStr">
        <is>
          <t>Everett</t>
        </is>
      </c>
      <c r="R1086" s="17" t="inlineStr">
        <is>
          <t>WA</t>
        </is>
      </c>
      <c r="S1086" s="17" t="inlineStr">
        <is>
          <t>98201</t>
        </is>
      </c>
      <c r="T1086" s="27" t="n">
        <v>46007</v>
      </c>
      <c r="U1086" s="17" t="n">
        <v>2026</v>
      </c>
      <c r="V1086" s="17" t="inlineStr"/>
    </row>
    <row r="1087">
      <c r="A1087" s="21" t="inlineStr">
        <is>
          <t>WL-02082</t>
        </is>
      </c>
      <c r="B1087" s="21" t="n">
        <v>1082</v>
      </c>
      <c r="C1087" s="21" t="inlineStr">
        <is>
          <t>Foster</t>
        </is>
      </c>
      <c r="D1087" s="21" t="inlineStr">
        <is>
          <t>Cynthia</t>
        </is>
      </c>
      <c r="E1087" s="21" t="inlineStr">
        <is>
          <t>JOINT</t>
        </is>
      </c>
      <c r="F1087" s="21" t="inlineStr"/>
      <c r="G1087" s="28" t="n">
        <v>45302</v>
      </c>
      <c r="H1087" s="21" t="inlineStr">
        <is>
          <t>ACTIVE_WAITLIST</t>
        </is>
      </c>
      <c r="I1087" s="21" t="inlineStr">
        <is>
          <t>SALISH MIST</t>
        </is>
      </c>
      <c r="J1087" s="21" t="inlineStr">
        <is>
          <t>CRUISER</t>
        </is>
      </c>
      <c r="K1087" s="21" t="n">
        <v>23.6</v>
      </c>
      <c r="L1087" s="21" t="n">
        <v>7.1</v>
      </c>
      <c r="M1087" s="21" t="inlineStr">
        <is>
          <t>COVERED_ONLY</t>
        </is>
      </c>
      <c r="N1087" s="21" t="n">
        <v>50</v>
      </c>
      <c r="O1087" s="21" t="inlineStr">
        <is>
          <t>(360) 555-4709</t>
        </is>
      </c>
      <c r="P1087" s="21" t="inlineStr">
        <is>
          <t>cynthiafoster@outlook.example.com</t>
        </is>
      </c>
      <c r="Q1087" s="21" t="inlineStr">
        <is>
          <t>Longview</t>
        </is>
      </c>
      <c r="R1087" s="21" t="inlineStr">
        <is>
          <t>WA</t>
        </is>
      </c>
      <c r="S1087" s="21" t="inlineStr">
        <is>
          <t>98632</t>
        </is>
      </c>
      <c r="T1087" s="28" t="n">
        <v>46007</v>
      </c>
      <c r="U1087" s="21" t="n">
        <v>2026</v>
      </c>
      <c r="V1087" s="21" t="inlineStr"/>
    </row>
    <row r="1088">
      <c r="A1088" s="17" t="inlineStr">
        <is>
          <t>WL-02083</t>
        </is>
      </c>
      <c r="B1088" s="17" t="n">
        <v>1083</v>
      </c>
      <c r="C1088" s="17" t="inlineStr">
        <is>
          <t>Choi</t>
        </is>
      </c>
      <c r="D1088" s="17" t="inlineStr">
        <is>
          <t>Brandon</t>
        </is>
      </c>
      <c r="E1088" s="17" t="inlineStr">
        <is>
          <t>PARTNERSHIP</t>
        </is>
      </c>
      <c r="F1088" s="17" t="inlineStr">
        <is>
          <t>Choi Charters Inc</t>
        </is>
      </c>
      <c r="G1088" s="27" t="n">
        <v>45303</v>
      </c>
      <c r="H1088" s="17" t="inlineStr">
        <is>
          <t>ACTIVE_WAITLIST</t>
        </is>
      </c>
      <c r="I1088" s="17" t="inlineStr">
        <is>
          <t>SABLE MIST</t>
        </is>
      </c>
      <c r="J1088" s="17" t="inlineStr">
        <is>
          <t>CRUISER</t>
        </is>
      </c>
      <c r="K1088" s="17" t="n">
        <v>47.2</v>
      </c>
      <c r="L1088" s="17" t="n">
        <v>13.2</v>
      </c>
      <c r="M1088" s="17" t="inlineStr">
        <is>
          <t>ANY</t>
        </is>
      </c>
      <c r="N1088" s="17" t="n">
        <v>50</v>
      </c>
      <c r="O1088" s="17" t="inlineStr">
        <is>
          <t>(360) 555-8654</t>
        </is>
      </c>
      <c r="P1088" s="17" t="inlineStr">
        <is>
          <t>brandon.choi@outlook.example.com</t>
        </is>
      </c>
      <c r="Q1088" s="17" t="inlineStr">
        <is>
          <t>Bremerton</t>
        </is>
      </c>
      <c r="R1088" s="17" t="inlineStr">
        <is>
          <t>WA</t>
        </is>
      </c>
      <c r="S1088" s="17" t="inlineStr">
        <is>
          <t>98337</t>
        </is>
      </c>
      <c r="T1088" s="27" t="n">
        <v>46011</v>
      </c>
      <c r="U1088" s="17" t="n">
        <v>2026</v>
      </c>
      <c r="V1088" s="17" t="inlineStr"/>
    </row>
    <row r="1089">
      <c r="A1089" s="21" t="inlineStr">
        <is>
          <t>WL-02084</t>
        </is>
      </c>
      <c r="B1089" s="21" t="n">
        <v>1084</v>
      </c>
      <c r="C1089" s="21" t="inlineStr">
        <is>
          <t>Murphy</t>
        </is>
      </c>
      <c r="D1089" s="21" t="inlineStr">
        <is>
          <t>Karen</t>
        </is>
      </c>
      <c r="E1089" s="21" t="inlineStr">
        <is>
          <t>NONPROFIT</t>
        </is>
      </c>
      <c r="F1089" s="21" t="inlineStr">
        <is>
          <t>Murphy Marine LLC</t>
        </is>
      </c>
      <c r="G1089" s="28" t="n">
        <v>45304</v>
      </c>
      <c r="H1089" s="21" t="inlineStr">
        <is>
          <t>ACTIVE_WAITLIST</t>
        </is>
      </c>
      <c r="I1089" s="21" t="inlineStr">
        <is>
          <t>POINT ROSE</t>
        </is>
      </c>
      <c r="J1089" s="21" t="inlineStr">
        <is>
          <t>POWER_STERNDRIVE</t>
        </is>
      </c>
      <c r="K1089" s="21" t="n">
        <v>40.8</v>
      </c>
      <c r="L1089" s="21" t="n">
        <v>13.6</v>
      </c>
      <c r="M1089" s="21" t="inlineStr">
        <is>
          <t>OPEN_ONLY</t>
        </is>
      </c>
      <c r="N1089" s="21" t="n">
        <v>24</v>
      </c>
      <c r="O1089" s="21" t="inlineStr">
        <is>
          <t>(360) 555-4389</t>
        </is>
      </c>
      <c r="P1089" s="21" t="inlineStr">
        <is>
          <t>karenmurphy@gmail.example.com</t>
        </is>
      </c>
      <c r="Q1089" s="21" t="inlineStr">
        <is>
          <t>Olympia</t>
        </is>
      </c>
      <c r="R1089" s="21" t="inlineStr">
        <is>
          <t>WA</t>
        </is>
      </c>
      <c r="S1089" s="21" t="inlineStr">
        <is>
          <t>98501</t>
        </is>
      </c>
      <c r="T1089" s="28" t="n">
        <v>45995</v>
      </c>
      <c r="U1089" s="21" t="n">
        <v>2026</v>
      </c>
      <c r="V1089" s="21" t="inlineStr"/>
    </row>
    <row r="1090">
      <c r="A1090" s="17" t="inlineStr">
        <is>
          <t>WL-02085</t>
        </is>
      </c>
      <c r="B1090" s="17" t="n">
        <v>1085</v>
      </c>
      <c r="C1090" s="17" t="inlineStr">
        <is>
          <t>Jacobs</t>
        </is>
      </c>
      <c r="D1090" s="17" t="inlineStr">
        <is>
          <t>Sherry</t>
        </is>
      </c>
      <c r="E1090" s="17" t="inlineStr">
        <is>
          <t>JOINT</t>
        </is>
      </c>
      <c r="F1090" s="17" t="inlineStr"/>
      <c r="G1090" s="27" t="n">
        <v>45304</v>
      </c>
      <c r="H1090" s="17" t="inlineStr">
        <is>
          <t>SUSPENDED</t>
        </is>
      </c>
      <c r="I1090" s="17" t="inlineStr">
        <is>
          <t>KESTREL CREST</t>
        </is>
      </c>
      <c r="J1090" s="17" t="inlineStr">
        <is>
          <t>POWER_OUTBOARD</t>
        </is>
      </c>
      <c r="K1090" s="17" t="n">
        <v>31.5</v>
      </c>
      <c r="L1090" s="17" t="n">
        <v>10.9</v>
      </c>
      <c r="M1090" s="17" t="inlineStr">
        <is>
          <t>COVERED_ONLY</t>
        </is>
      </c>
      <c r="N1090" s="17" t="n">
        <v>32</v>
      </c>
      <c r="O1090" s="17" t="inlineStr">
        <is>
          <t>(360) 555-6700</t>
        </is>
      </c>
      <c r="P1090" s="17" t="inlineStr">
        <is>
          <t>sherryjacobs@salishnet.net</t>
        </is>
      </c>
      <c r="Q1090" s="17" t="inlineStr">
        <is>
          <t>Longview</t>
        </is>
      </c>
      <c r="R1090" s="17" t="inlineStr">
        <is>
          <t>WA</t>
        </is>
      </c>
      <c r="S1090" s="17" t="inlineStr">
        <is>
          <t>98632</t>
        </is>
      </c>
      <c r="T1090" s="27" t="n">
        <v>45995</v>
      </c>
      <c r="U1090" s="17" t="n">
        <v>2026</v>
      </c>
      <c r="V1090" s="17" t="inlineStr"/>
    </row>
    <row r="1091">
      <c r="A1091" s="21" t="inlineStr">
        <is>
          <t>WL-02086</t>
        </is>
      </c>
      <c r="B1091" s="21" t="n">
        <v>1086</v>
      </c>
      <c r="C1091" s="21" t="inlineStr">
        <is>
          <t>Pope</t>
        </is>
      </c>
      <c r="D1091" s="21" t="inlineStr">
        <is>
          <t>Samantha</t>
        </is>
      </c>
      <c r="E1091" s="21" t="inlineStr">
        <is>
          <t>CORPORATION</t>
        </is>
      </c>
      <c r="F1091" s="21" t="inlineStr">
        <is>
          <t>Pope Charters Inc</t>
        </is>
      </c>
      <c r="G1091" s="28" t="n">
        <v>45305</v>
      </c>
      <c r="H1091" s="21" t="inlineStr">
        <is>
          <t>ACTIVE_WAITLIST</t>
        </is>
      </c>
      <c r="I1091" s="21" t="inlineStr">
        <is>
          <t>SPINDRIFT CREST</t>
        </is>
      </c>
      <c r="J1091" s="21" t="inlineStr">
        <is>
          <t>HOUSEBOAT</t>
        </is>
      </c>
      <c r="K1091" s="21" t="n">
        <v>49.7</v>
      </c>
      <c r="L1091" s="21" t="n">
        <v>15.7</v>
      </c>
      <c r="M1091" s="21" t="inlineStr">
        <is>
          <t>OPEN_ONLY</t>
        </is>
      </c>
      <c r="N1091" s="21" t="n">
        <v>32</v>
      </c>
      <c r="O1091" s="21" t="inlineStr">
        <is>
          <t>(360) 555-7013</t>
        </is>
      </c>
      <c r="P1091" s="21" t="inlineStr">
        <is>
          <t>samantha.pope@pugetpost.com</t>
        </is>
      </c>
      <c r="Q1091" s="21" t="inlineStr">
        <is>
          <t>Olympia</t>
        </is>
      </c>
      <c r="R1091" s="21" t="inlineStr">
        <is>
          <t>WA</t>
        </is>
      </c>
      <c r="S1091" s="21" t="inlineStr">
        <is>
          <t>98501</t>
        </is>
      </c>
      <c r="T1091" s="28" t="n">
        <v>46001</v>
      </c>
      <c r="U1091" s="21" t="n">
        <v>2026</v>
      </c>
      <c r="V1091" s="21" t="inlineStr"/>
    </row>
    <row r="1092">
      <c r="A1092" s="17" t="inlineStr">
        <is>
          <t>WL-02087</t>
        </is>
      </c>
      <c r="B1092" s="17" t="n">
        <v>1087</v>
      </c>
      <c r="C1092" s="17" t="inlineStr">
        <is>
          <t>Bellamy</t>
        </is>
      </c>
      <c r="D1092" s="17" t="inlineStr">
        <is>
          <t>Craig</t>
        </is>
      </c>
      <c r="E1092" s="17" t="inlineStr">
        <is>
          <t>INDIVIDUAL</t>
        </is>
      </c>
      <c r="F1092" s="17" t="inlineStr"/>
      <c r="G1092" s="27" t="n">
        <v>45305</v>
      </c>
      <c r="H1092" s="17" t="inlineStr">
        <is>
          <t>RETAINER</t>
        </is>
      </c>
      <c r="I1092" s="17" t="inlineStr">
        <is>
          <t>OTTER ROCK</t>
        </is>
      </c>
      <c r="J1092" s="17" t="inlineStr">
        <is>
          <t>SAIL_MONO</t>
        </is>
      </c>
      <c r="K1092" s="17" t="n">
        <v>28.1</v>
      </c>
      <c r="L1092" s="17" t="n">
        <v>9.6</v>
      </c>
      <c r="M1092" s="17" t="inlineStr">
        <is>
          <t>Ledgport</t>
        </is>
      </c>
      <c r="N1092" s="17" t="n">
        <v>28</v>
      </c>
      <c r="O1092" s="17" t="inlineStr">
        <is>
          <t>(360) 555-1272</t>
        </is>
      </c>
      <c r="P1092" s="17" t="inlineStr">
        <is>
          <t>craigbellamy@harbormail.net</t>
        </is>
      </c>
      <c r="Q1092" s="17" t="inlineStr">
        <is>
          <t>Longview</t>
        </is>
      </c>
      <c r="R1092" s="17" t="inlineStr">
        <is>
          <t>WA</t>
        </is>
      </c>
      <c r="S1092" s="17" t="inlineStr">
        <is>
          <t>98632</t>
        </is>
      </c>
      <c r="T1092" s="27" t="n">
        <v>45994</v>
      </c>
      <c r="U1092" s="17" t="n">
        <v>2026</v>
      </c>
      <c r="V1092" s="17" t="inlineStr"/>
    </row>
    <row r="1093">
      <c r="A1093" s="21" t="inlineStr">
        <is>
          <t>WL-02088</t>
        </is>
      </c>
      <c r="B1093" s="21" t="n">
        <v>1088</v>
      </c>
      <c r="C1093" s="21" t="inlineStr">
        <is>
          <t>Collins</t>
        </is>
      </c>
      <c r="D1093" s="21" t="inlineStr">
        <is>
          <t>Yvonne</t>
        </is>
      </c>
      <c r="E1093" s="21" t="inlineStr">
        <is>
          <t>JOINT</t>
        </is>
      </c>
      <c r="F1093" s="21" t="inlineStr"/>
      <c r="G1093" s="28" t="n">
        <v>45306</v>
      </c>
      <c r="H1093" s="21" t="inlineStr">
        <is>
          <t>ACTIVE_WAITLIST</t>
        </is>
      </c>
      <c r="I1093" s="21" t="inlineStr">
        <is>
          <t>WIDGEON WEATHER</t>
        </is>
      </c>
      <c r="J1093" s="21" t="inlineStr">
        <is>
          <t>ELECTRIC</t>
        </is>
      </c>
      <c r="K1093" s="21" t="n">
        <v>28.7</v>
      </c>
      <c r="L1093" s="21" t="n">
        <v>9.800000000000001</v>
      </c>
      <c r="M1093" s="21" t="inlineStr">
        <is>
          <t>ANY</t>
        </is>
      </c>
      <c r="N1093" s="21" t="n">
        <v>28</v>
      </c>
      <c r="O1093" s="21" t="inlineStr">
        <is>
          <t>(360) 555-4109</t>
        </is>
      </c>
      <c r="P1093" s="21" t="inlineStr">
        <is>
          <t>yvonne.collins@pugetpost.com</t>
        </is>
      </c>
      <c r="Q1093" s="21" t="inlineStr">
        <is>
          <t>Bremerton</t>
        </is>
      </c>
      <c r="R1093" s="21" t="inlineStr">
        <is>
          <t>WA</t>
        </is>
      </c>
      <c r="S1093" s="21" t="inlineStr">
        <is>
          <t>98337</t>
        </is>
      </c>
      <c r="T1093" s="28" t="n">
        <v>46012</v>
      </c>
      <c r="U1093" s="21" t="n">
        <v>2026</v>
      </c>
      <c r="V1093" s="21" t="inlineStr"/>
    </row>
    <row r="1094">
      <c r="A1094" s="17" t="inlineStr">
        <is>
          <t>WL-02089</t>
        </is>
      </c>
      <c r="B1094" s="17" t="n">
        <v>1089</v>
      </c>
      <c r="C1094" s="17" t="inlineStr">
        <is>
          <t>Butler</t>
        </is>
      </c>
      <c r="D1094" s="17" t="inlineStr">
        <is>
          <t>Todd</t>
        </is>
      </c>
      <c r="E1094" s="17" t="inlineStr">
        <is>
          <t>JOINT</t>
        </is>
      </c>
      <c r="F1094" s="17" t="inlineStr"/>
      <c r="G1094" s="27" t="n">
        <v>45307</v>
      </c>
      <c r="H1094" s="17" t="inlineStr">
        <is>
          <t>ACTIVE_WAITLIST</t>
        </is>
      </c>
      <c r="I1094" s="17" t="inlineStr">
        <is>
          <t>CORMORANT RUNNER</t>
        </is>
      </c>
      <c r="J1094" s="17" t="inlineStr">
        <is>
          <t>TRAWLER</t>
        </is>
      </c>
      <c r="K1094" s="17" t="n">
        <v>30.9</v>
      </c>
      <c r="L1094" s="17" t="n">
        <v>9.4</v>
      </c>
      <c r="M1094" s="17" t="inlineStr">
        <is>
          <t>OPEN_ONLY</t>
        </is>
      </c>
      <c r="N1094" s="17" t="n">
        <v>32</v>
      </c>
      <c r="O1094" s="17" t="inlineStr">
        <is>
          <t>(503) 555-6609</t>
        </is>
      </c>
      <c r="P1094" s="17" t="inlineStr">
        <is>
          <t>todd_butler@outlook.example.com</t>
        </is>
      </c>
      <c r="Q1094" s="17" t="inlineStr">
        <is>
          <t>Astoria</t>
        </is>
      </c>
      <c r="R1094" s="17" t="inlineStr">
        <is>
          <t>OR</t>
        </is>
      </c>
      <c r="S1094" s="17" t="inlineStr">
        <is>
          <t>97103</t>
        </is>
      </c>
      <c r="T1094" s="27" t="n">
        <v>46012</v>
      </c>
      <c r="U1094" s="17" t="n">
        <v>2026</v>
      </c>
      <c r="V1094" s="17" t="inlineStr"/>
    </row>
    <row r="1095">
      <c r="A1095" s="21" t="inlineStr">
        <is>
          <t>WL-02090</t>
        </is>
      </c>
      <c r="B1095" s="21" t="n">
        <v>1090</v>
      </c>
      <c r="C1095" s="21" t="inlineStr">
        <is>
          <t>Lyons</t>
        </is>
      </c>
      <c r="D1095" s="21" t="inlineStr">
        <is>
          <t>Rita</t>
        </is>
      </c>
      <c r="E1095" s="21" t="inlineStr">
        <is>
          <t>JOINT</t>
        </is>
      </c>
      <c r="F1095" s="21" t="inlineStr"/>
      <c r="G1095" s="28" t="n">
        <v>45307</v>
      </c>
      <c r="H1095" s="21" t="inlineStr">
        <is>
          <t>ACTIVE_WAITLIST</t>
        </is>
      </c>
      <c r="I1095" s="21" t="inlineStr">
        <is>
          <t>PINTAIL WEATHER</t>
        </is>
      </c>
      <c r="J1095" s="21" t="inlineStr">
        <is>
          <t>SAIL_MONO</t>
        </is>
      </c>
      <c r="K1095" s="21" t="n">
        <v>19.2</v>
      </c>
      <c r="L1095" s="21" t="n">
        <v>6.7</v>
      </c>
      <c r="M1095" s="21" t="inlineStr">
        <is>
          <t>COVERED_ONLY</t>
        </is>
      </c>
      <c r="N1095" s="21" t="n">
        <v>28</v>
      </c>
      <c r="O1095" s="21" t="inlineStr">
        <is>
          <t>(253) 555-7830</t>
        </is>
      </c>
      <c r="P1095" s="21" t="inlineStr">
        <is>
          <t>rita.lyons@pugetpost.com</t>
        </is>
      </c>
      <c r="Q1095" s="21" t="inlineStr">
        <is>
          <t>Tacoma</t>
        </is>
      </c>
      <c r="R1095" s="21" t="inlineStr">
        <is>
          <t>WA</t>
        </is>
      </c>
      <c r="S1095" s="21" t="inlineStr">
        <is>
          <t>98402</t>
        </is>
      </c>
      <c r="T1095" s="28" t="n">
        <v>45992</v>
      </c>
      <c r="U1095" s="21" t="n">
        <v>2026</v>
      </c>
      <c r="V1095" s="21" t="inlineStr"/>
    </row>
    <row r="1096">
      <c r="A1096" s="17" t="inlineStr">
        <is>
          <t>WL-02091</t>
        </is>
      </c>
      <c r="B1096" s="17" t="n">
        <v>1091</v>
      </c>
      <c r="C1096" s="17" t="inlineStr">
        <is>
          <t>Herrera</t>
        </is>
      </c>
      <c r="D1096" s="17" t="inlineStr">
        <is>
          <t>Timothy</t>
        </is>
      </c>
      <c r="E1096" s="17" t="inlineStr">
        <is>
          <t>PARTNERSHIP</t>
        </is>
      </c>
      <c r="F1096" s="17" t="inlineStr">
        <is>
          <t>Herrera Marine LLC</t>
        </is>
      </c>
      <c r="G1096" s="27" t="n">
        <v>45308</v>
      </c>
      <c r="H1096" s="17" t="inlineStr">
        <is>
          <t>ACTIVE_WAITLIST</t>
        </is>
      </c>
      <c r="I1096" s="17" t="inlineStr">
        <is>
          <t>OTTER HARBOR</t>
        </is>
      </c>
      <c r="J1096" s="17" t="inlineStr">
        <is>
          <t>CRUISER</t>
        </is>
      </c>
      <c r="K1096" s="17" t="n">
        <v>29.9</v>
      </c>
      <c r="L1096" s="17" t="n">
        <v>8.800000000000001</v>
      </c>
      <c r="M1096" s="17" t="inlineStr">
        <is>
          <t>COVERED_ONLY</t>
        </is>
      </c>
      <c r="N1096" s="17" t="n">
        <v>24</v>
      </c>
      <c r="O1096" s="17" t="inlineStr">
        <is>
          <t>(541) 555-2353</t>
        </is>
      </c>
      <c r="P1096" s="17" t="inlineStr">
        <is>
          <t>timothyherrera@pugetpost.com</t>
        </is>
      </c>
      <c r="Q1096" s="17" t="inlineStr">
        <is>
          <t>Coos Bay</t>
        </is>
      </c>
      <c r="R1096" s="17" t="inlineStr">
        <is>
          <t>OR</t>
        </is>
      </c>
      <c r="S1096" s="17" t="inlineStr">
        <is>
          <t>97420</t>
        </is>
      </c>
      <c r="T1096" s="27" t="n">
        <v>45999</v>
      </c>
      <c r="U1096" s="17" t="n">
        <v>2026</v>
      </c>
      <c r="V1096" s="17" t="inlineStr"/>
    </row>
    <row r="1097">
      <c r="A1097" s="21" t="inlineStr">
        <is>
          <t>WL-02092</t>
        </is>
      </c>
      <c r="B1097" s="21" t="n">
        <v>1092</v>
      </c>
      <c r="C1097" s="21" t="inlineStr">
        <is>
          <t>Brooks</t>
        </is>
      </c>
      <c r="D1097" s="21" t="inlineStr">
        <is>
          <t>Jason</t>
        </is>
      </c>
      <c r="E1097" s="21" t="inlineStr">
        <is>
          <t>TRUST</t>
        </is>
      </c>
      <c r="F1097" s="21" t="inlineStr">
        <is>
          <t>Brooks Charters Inc</t>
        </is>
      </c>
      <c r="G1097" s="28" t="n">
        <v>45309</v>
      </c>
      <c r="H1097" s="21" t="inlineStr">
        <is>
          <t>ACTIVE_WAITLIST</t>
        </is>
      </c>
      <c r="I1097" s="21" t="inlineStr">
        <is>
          <t>PERTEL MIST</t>
        </is>
      </c>
      <c r="J1097" s="21" t="inlineStr">
        <is>
          <t>ELECTRIC</t>
        </is>
      </c>
      <c r="K1097" s="21" t="n">
        <v>52.4</v>
      </c>
      <c r="L1097" s="21" t="n">
        <v>15.7</v>
      </c>
      <c r="M1097" s="21" t="inlineStr">
        <is>
          <t>COVERED_ONLY</t>
        </is>
      </c>
      <c r="N1097" s="21" t="n">
        <v>24</v>
      </c>
      <c r="O1097" s="21" t="inlineStr">
        <is>
          <t>(541) 555-1439</t>
        </is>
      </c>
      <c r="P1097" s="21" t="inlineStr"/>
      <c r="Q1097" s="21" t="inlineStr">
        <is>
          <t>Newport</t>
        </is>
      </c>
      <c r="R1097" s="21" t="inlineStr">
        <is>
          <t>OR</t>
        </is>
      </c>
      <c r="S1097" s="21" t="inlineStr">
        <is>
          <t>97365</t>
        </is>
      </c>
      <c r="T1097" s="28" t="n">
        <v>45997</v>
      </c>
      <c r="U1097" s="21" t="n">
        <v>2026</v>
      </c>
      <c r="V1097" s="21" t="inlineStr"/>
    </row>
    <row r="1098">
      <c r="A1098" s="17" t="inlineStr">
        <is>
          <t>WL-02093</t>
        </is>
      </c>
      <c r="B1098" s="17" t="n">
        <v>1093</v>
      </c>
      <c r="C1098" s="17" t="inlineStr">
        <is>
          <t>Fisher</t>
        </is>
      </c>
      <c r="D1098" s="17" t="inlineStr">
        <is>
          <t>Brittany</t>
        </is>
      </c>
      <c r="E1098" s="17" t="inlineStr">
        <is>
          <t>COMMERCIAL</t>
        </is>
      </c>
      <c r="F1098" s="17" t="inlineStr">
        <is>
          <t>Fisher Charters Inc</t>
        </is>
      </c>
      <c r="G1098" s="27" t="n">
        <v>45309</v>
      </c>
      <c r="H1098" s="17" t="inlineStr">
        <is>
          <t>ACTIVE_WAITLIST</t>
        </is>
      </c>
      <c r="I1098" s="17" t="inlineStr">
        <is>
          <t>HALIBUT LIGHT</t>
        </is>
      </c>
      <c r="J1098" s="17" t="inlineStr">
        <is>
          <t>TRAWLER</t>
        </is>
      </c>
      <c r="K1098" s="17" t="n">
        <v>23</v>
      </c>
      <c r="L1098" s="17" t="n">
        <v>8.1</v>
      </c>
      <c r="M1098" s="17" t="inlineStr">
        <is>
          <t>Vessbank</t>
        </is>
      </c>
      <c r="N1098" s="17" t="n">
        <v>50</v>
      </c>
      <c r="O1098" s="17" t="inlineStr">
        <is>
          <t>(360) 555-7233</t>
        </is>
      </c>
      <c r="P1098" s="17" t="inlineStr">
        <is>
          <t>brittany_fisher@outlook.example.com</t>
        </is>
      </c>
      <c r="Q1098" s="17" t="inlineStr">
        <is>
          <t>Port Angeles</t>
        </is>
      </c>
      <c r="R1098" s="17" t="inlineStr">
        <is>
          <t>WA</t>
        </is>
      </c>
      <c r="S1098" s="17" t="inlineStr">
        <is>
          <t>98362</t>
        </is>
      </c>
      <c r="T1098" s="27" t="n">
        <v>46002</v>
      </c>
      <c r="U1098" s="17" t="n">
        <v>2026</v>
      </c>
      <c r="V1098" s="17" t="inlineStr"/>
    </row>
    <row r="1099">
      <c r="A1099" s="21" t="inlineStr">
        <is>
          <t>WL-02094</t>
        </is>
      </c>
      <c r="B1099" s="21" t="n">
        <v>1094</v>
      </c>
      <c r="C1099" s="21" t="inlineStr">
        <is>
          <t>Harris</t>
        </is>
      </c>
      <c r="D1099" s="21" t="inlineStr">
        <is>
          <t>Brandi</t>
        </is>
      </c>
      <c r="E1099" s="21" t="inlineStr">
        <is>
          <t>INDIVIDUAL</t>
        </is>
      </c>
      <c r="F1099" s="21" t="inlineStr"/>
      <c r="G1099" s="28" t="n">
        <v>45309</v>
      </c>
      <c r="H1099" s="21" t="inlineStr">
        <is>
          <t>ACTIVE_WAITLIST</t>
        </is>
      </c>
      <c r="I1099" s="21" t="inlineStr">
        <is>
          <t>BRANT PASSAGE</t>
        </is>
      </c>
      <c r="J1099" s="21" t="inlineStr">
        <is>
          <t>SPORTFISH</t>
        </is>
      </c>
      <c r="K1099" s="21" t="n">
        <v>41.9</v>
      </c>
      <c r="L1099" s="21" t="n">
        <v>14.5</v>
      </c>
      <c r="M1099" s="21" t="inlineStr">
        <is>
          <t>Vessbank</t>
        </is>
      </c>
      <c r="N1099" s="21" t="n">
        <v>50</v>
      </c>
      <c r="O1099" s="21" t="inlineStr">
        <is>
          <t>(360) 555-6285</t>
        </is>
      </c>
      <c r="P1099" s="21" t="inlineStr">
        <is>
          <t>brandi_harris@salishnet.net</t>
        </is>
      </c>
      <c r="Q1099" s="21" t="inlineStr">
        <is>
          <t>Longview</t>
        </is>
      </c>
      <c r="R1099" s="21" t="inlineStr">
        <is>
          <t>WA</t>
        </is>
      </c>
      <c r="S1099" s="21" t="inlineStr">
        <is>
          <t>98632</t>
        </is>
      </c>
      <c r="T1099" s="28" t="n">
        <v>45995</v>
      </c>
      <c r="U1099" s="21" t="n">
        <v>2026</v>
      </c>
      <c r="V1099" s="21" t="inlineStr"/>
    </row>
    <row r="1100">
      <c r="A1100" s="17" t="inlineStr">
        <is>
          <t>WL-02095</t>
        </is>
      </c>
      <c r="B1100" s="17" t="n">
        <v>1095</v>
      </c>
      <c r="C1100" s="17" t="inlineStr">
        <is>
          <t>Diaz</t>
        </is>
      </c>
      <c r="D1100" s="17" t="inlineStr">
        <is>
          <t>Anna</t>
        </is>
      </c>
      <c r="E1100" s="17" t="inlineStr">
        <is>
          <t>INDIVIDUAL</t>
        </is>
      </c>
      <c r="F1100" s="17" t="inlineStr"/>
      <c r="G1100" s="27" t="n">
        <v>45310</v>
      </c>
      <c r="H1100" s="17" t="inlineStr">
        <is>
          <t>ACTIVE_WAITLIST</t>
        </is>
      </c>
      <c r="I1100" s="17" t="inlineStr">
        <is>
          <t>OTTER LIGHT</t>
        </is>
      </c>
      <c r="J1100" s="17" t="inlineStr">
        <is>
          <t>SAIL_MONO</t>
        </is>
      </c>
      <c r="K1100" s="17" t="n">
        <v>51.9</v>
      </c>
      <c r="L1100" s="17" t="n">
        <v>16.6</v>
      </c>
      <c r="M1100" s="17" t="inlineStr">
        <is>
          <t>ANY</t>
        </is>
      </c>
      <c r="N1100" s="17" t="n">
        <v>24</v>
      </c>
      <c r="O1100" s="17" t="inlineStr">
        <is>
          <t>(503) 555-7453</t>
        </is>
      </c>
      <c r="P1100" s="17" t="inlineStr">
        <is>
          <t>annadiaz@pugetpost.com</t>
        </is>
      </c>
      <c r="Q1100" s="17" t="inlineStr">
        <is>
          <t>Portland</t>
        </is>
      </c>
      <c r="R1100" s="17" t="inlineStr">
        <is>
          <t>OR</t>
        </is>
      </c>
      <c r="S1100" s="17" t="inlineStr">
        <is>
          <t>97201</t>
        </is>
      </c>
      <c r="T1100" s="27" t="n">
        <v>46011</v>
      </c>
      <c r="U1100" s="17" t="n">
        <v>2026</v>
      </c>
      <c r="V1100" s="17" t="inlineStr"/>
    </row>
    <row r="1101">
      <c r="A1101" s="21" t="inlineStr">
        <is>
          <t>WL-02096</t>
        </is>
      </c>
      <c r="B1101" s="21" t="n">
        <v>1096</v>
      </c>
      <c r="C1101" s="21" t="inlineStr">
        <is>
          <t>Moore</t>
        </is>
      </c>
      <c r="D1101" s="21" t="inlineStr">
        <is>
          <t>Amanda</t>
        </is>
      </c>
      <c r="E1101" s="21" t="inlineStr">
        <is>
          <t>INDIVIDUAL</t>
        </is>
      </c>
      <c r="F1101" s="21" t="inlineStr"/>
      <c r="G1101" s="28" t="n">
        <v>45310</v>
      </c>
      <c r="H1101" s="21" t="inlineStr">
        <is>
          <t>RETAINER</t>
        </is>
      </c>
      <c r="I1101" s="21" t="inlineStr">
        <is>
          <t>CORMORANT LIGHT</t>
        </is>
      </c>
      <c r="J1101" s="21" t="inlineStr">
        <is>
          <t>POWER_INBOARD</t>
        </is>
      </c>
      <c r="K1101" s="21" t="n">
        <v>49.2</v>
      </c>
      <c r="L1101" s="21" t="n">
        <v>16.6</v>
      </c>
      <c r="M1101" s="21" t="inlineStr">
        <is>
          <t>COVERED_ONLY</t>
        </is>
      </c>
      <c r="N1101" s="21" t="n">
        <v>24</v>
      </c>
      <c r="O1101" s="21" t="inlineStr">
        <is>
          <t>(360) 555-0404</t>
        </is>
      </c>
      <c r="P1101" s="21" t="inlineStr">
        <is>
          <t>amanda.moore@salishnet.net</t>
        </is>
      </c>
      <c r="Q1101" s="21" t="inlineStr">
        <is>
          <t>Olympia</t>
        </is>
      </c>
      <c r="R1101" s="21" t="inlineStr">
        <is>
          <t>WA</t>
        </is>
      </c>
      <c r="S1101" s="21" t="inlineStr">
        <is>
          <t>98501</t>
        </is>
      </c>
      <c r="T1101" s="28" t="n">
        <v>46008</v>
      </c>
      <c r="U1101" s="21" t="n">
        <v>2026</v>
      </c>
      <c r="V1101" s="21" t="inlineStr"/>
    </row>
    <row r="1102">
      <c r="A1102" s="17" t="inlineStr">
        <is>
          <t>WL-02097</t>
        </is>
      </c>
      <c r="B1102" s="17" t="n">
        <v>1097</v>
      </c>
      <c r="C1102" s="17" t="inlineStr">
        <is>
          <t>Brooks</t>
        </is>
      </c>
      <c r="D1102" s="17" t="inlineStr">
        <is>
          <t>Scott</t>
        </is>
      </c>
      <c r="E1102" s="17" t="inlineStr">
        <is>
          <t>PARTNERSHIP</t>
        </is>
      </c>
      <c r="F1102" s="17" t="inlineStr">
        <is>
          <t>Brooks Marine LLC</t>
        </is>
      </c>
      <c r="G1102" s="27" t="n">
        <v>45310</v>
      </c>
      <c r="H1102" s="17" t="inlineStr">
        <is>
          <t>ACTIVE_WAITLIST</t>
        </is>
      </c>
      <c r="I1102" s="17" t="inlineStr">
        <is>
          <t>ANCHOR PASSAGE</t>
        </is>
      </c>
      <c r="J1102" s="17" t="inlineStr">
        <is>
          <t>ELECTRIC</t>
        </is>
      </c>
      <c r="K1102" s="17" t="n">
        <v>51.3</v>
      </c>
      <c r="L1102" s="17" t="n">
        <v>15.4</v>
      </c>
      <c r="M1102" s="17" t="inlineStr">
        <is>
          <t>ANY</t>
        </is>
      </c>
      <c r="N1102" s="17" t="n">
        <v>50</v>
      </c>
      <c r="O1102" s="17" t="inlineStr">
        <is>
          <t>(360) 555-9278</t>
        </is>
      </c>
      <c r="P1102" s="17" t="inlineStr">
        <is>
          <t>scottbrooks@salishnet.net</t>
        </is>
      </c>
      <c r="Q1102" s="17" t="inlineStr">
        <is>
          <t>Olympia</t>
        </is>
      </c>
      <c r="R1102" s="17" t="inlineStr">
        <is>
          <t>WA</t>
        </is>
      </c>
      <c r="S1102" s="17" t="inlineStr">
        <is>
          <t>98501</t>
        </is>
      </c>
      <c r="T1102" s="27" t="n">
        <v>46000</v>
      </c>
      <c r="U1102" s="17" t="n">
        <v>2026</v>
      </c>
      <c r="V1102" s="17" t="inlineStr"/>
    </row>
    <row r="1103">
      <c r="A1103" s="21" t="inlineStr">
        <is>
          <t>WL-02098</t>
        </is>
      </c>
      <c r="B1103" s="21" t="n">
        <v>1098</v>
      </c>
      <c r="C1103" s="21" t="inlineStr">
        <is>
          <t>James</t>
        </is>
      </c>
      <c r="D1103" s="21" t="inlineStr">
        <is>
          <t>Rhonda</t>
        </is>
      </c>
      <c r="E1103" s="21" t="inlineStr">
        <is>
          <t>JOINT</t>
        </is>
      </c>
      <c r="F1103" s="21" t="inlineStr"/>
      <c r="G1103" s="28" t="n">
        <v>45311</v>
      </c>
      <c r="H1103" s="21" t="inlineStr">
        <is>
          <t>EXPIRED</t>
        </is>
      </c>
      <c r="I1103" s="21" t="inlineStr">
        <is>
          <t>WIDGEON BAY</t>
        </is>
      </c>
      <c r="J1103" s="21" t="inlineStr">
        <is>
          <t>SAIL_MONO</t>
        </is>
      </c>
      <c r="K1103" s="21" t="n">
        <v>27.5</v>
      </c>
      <c r="L1103" s="21" t="n">
        <v>8.300000000000001</v>
      </c>
      <c r="M1103" s="21" t="inlineStr">
        <is>
          <t>Salmonberry</t>
        </is>
      </c>
      <c r="N1103" s="21" t="n">
        <v>28</v>
      </c>
      <c r="O1103" s="21" t="inlineStr">
        <is>
          <t>(360) 555-8252</t>
        </is>
      </c>
      <c r="P1103" s="21" t="inlineStr">
        <is>
          <t>rhonda.james@gmail.example.com</t>
        </is>
      </c>
      <c r="Q1103" s="21" t="inlineStr">
        <is>
          <t>Aberdeen</t>
        </is>
      </c>
      <c r="R1103" s="21" t="inlineStr">
        <is>
          <t>WA</t>
        </is>
      </c>
      <c r="S1103" s="21" t="inlineStr">
        <is>
          <t>98520</t>
        </is>
      </c>
      <c r="T1103" s="21" t="inlineStr"/>
      <c r="U1103" s="21" t="n">
        <v>2023</v>
      </c>
      <c r="V1103" s="21" t="inlineStr"/>
    </row>
    <row r="1104">
      <c r="A1104" s="17" t="inlineStr">
        <is>
          <t>WL-02099</t>
        </is>
      </c>
      <c r="B1104" s="17" t="n">
        <v>1099</v>
      </c>
      <c r="C1104" s="17" t="inlineStr">
        <is>
          <t>Horton</t>
        </is>
      </c>
      <c r="D1104" s="17" t="inlineStr">
        <is>
          <t>Peggy</t>
        </is>
      </c>
      <c r="E1104" s="17" t="inlineStr">
        <is>
          <t>JOINT</t>
        </is>
      </c>
      <c r="F1104" s="17" t="inlineStr"/>
      <c r="G1104" s="27" t="n">
        <v>45312</v>
      </c>
      <c r="H1104" s="17" t="inlineStr">
        <is>
          <t>ACTIVE_WAITLIST</t>
        </is>
      </c>
      <c r="I1104" s="17" t="inlineStr">
        <is>
          <t>CORMORANT LINE</t>
        </is>
      </c>
      <c r="J1104" s="17" t="inlineStr">
        <is>
          <t>SPORTFISH</t>
        </is>
      </c>
      <c r="K1104" s="17" t="n">
        <v>59.2</v>
      </c>
      <c r="L1104" s="17" t="n">
        <v>17.9</v>
      </c>
      <c r="M1104" s="17" t="inlineStr">
        <is>
          <t>Ledgport</t>
        </is>
      </c>
      <c r="N1104" s="17" t="n">
        <v>50</v>
      </c>
      <c r="O1104" s="17" t="inlineStr">
        <is>
          <t>(503) 555-5522</t>
        </is>
      </c>
      <c r="P1104" s="17" t="inlineStr">
        <is>
          <t>peggyhorton@pugetpost.com</t>
        </is>
      </c>
      <c r="Q1104" s="17" t="inlineStr">
        <is>
          <t>Astoria</t>
        </is>
      </c>
      <c r="R1104" s="17" t="inlineStr">
        <is>
          <t>OR</t>
        </is>
      </c>
      <c r="S1104" s="17" t="inlineStr">
        <is>
          <t>97103</t>
        </is>
      </c>
      <c r="T1104" s="27" t="n">
        <v>45997</v>
      </c>
      <c r="U1104" s="17" t="n">
        <v>2026</v>
      </c>
      <c r="V1104" s="17" t="inlineStr"/>
    </row>
    <row r="1105">
      <c r="A1105" s="21" t="inlineStr">
        <is>
          <t>WL-02100</t>
        </is>
      </c>
      <c r="B1105" s="21" t="n">
        <v>1100</v>
      </c>
      <c r="C1105" s="21" t="inlineStr">
        <is>
          <t>Pena</t>
        </is>
      </c>
      <c r="D1105" s="21" t="inlineStr">
        <is>
          <t>Michelle</t>
        </is>
      </c>
      <c r="E1105" s="21" t="inlineStr">
        <is>
          <t>PARTNERSHIP</t>
        </is>
      </c>
      <c r="F1105" s="21" t="inlineStr">
        <is>
          <t>Pena Charters Inc</t>
        </is>
      </c>
      <c r="G1105" s="28" t="n">
        <v>45312</v>
      </c>
      <c r="H1105" s="21" t="inlineStr">
        <is>
          <t>ACTIVE_WAITLIST</t>
        </is>
      </c>
      <c r="I1105" s="21" t="inlineStr">
        <is>
          <t>POINT QUEEN</t>
        </is>
      </c>
      <c r="J1105" s="21" t="inlineStr">
        <is>
          <t>ELECTRIC</t>
        </is>
      </c>
      <c r="K1105" s="21" t="n">
        <v>51.9</v>
      </c>
      <c r="L1105" s="21" t="n">
        <v>17.8</v>
      </c>
      <c r="M1105" s="21" t="inlineStr">
        <is>
          <t>OPEN_ONLY</t>
        </is>
      </c>
      <c r="N1105" s="21" t="n">
        <v>40</v>
      </c>
      <c r="O1105" s="21" t="inlineStr">
        <is>
          <t>(503) 555-6372</t>
        </is>
      </c>
      <c r="P1105" s="21" t="inlineStr">
        <is>
          <t>michelle_pena@quillayute.org</t>
        </is>
      </c>
      <c r="Q1105" s="21" t="inlineStr">
        <is>
          <t>Portland</t>
        </is>
      </c>
      <c r="R1105" s="21" t="inlineStr">
        <is>
          <t>OR</t>
        </is>
      </c>
      <c r="S1105" s="21" t="inlineStr">
        <is>
          <t>97201</t>
        </is>
      </c>
      <c r="T1105" s="28" t="n">
        <v>46015</v>
      </c>
      <c r="U1105" s="21" t="n">
        <v>2026</v>
      </c>
      <c r="V1105" s="21" t="inlineStr"/>
    </row>
    <row r="1106">
      <c r="A1106" s="17" t="inlineStr">
        <is>
          <t>WL-02101</t>
        </is>
      </c>
      <c r="B1106" s="17" t="n">
        <v>1101</v>
      </c>
      <c r="C1106" s="17" t="inlineStr">
        <is>
          <t>Green</t>
        </is>
      </c>
      <c r="D1106" s="17" t="inlineStr">
        <is>
          <t>David</t>
        </is>
      </c>
      <c r="E1106" s="17" t="inlineStr">
        <is>
          <t>INDIVIDUAL</t>
        </is>
      </c>
      <c r="F1106" s="17" t="inlineStr"/>
      <c r="G1106" s="27" t="n">
        <v>45313</v>
      </c>
      <c r="H1106" s="17" t="inlineStr">
        <is>
          <t>ACTIVE_WAITLIST</t>
        </is>
      </c>
      <c r="I1106" s="17" t="inlineStr">
        <is>
          <t>WIDGEON ROSE</t>
        </is>
      </c>
      <c r="J1106" s="17" t="inlineStr">
        <is>
          <t>SPORTFISH</t>
        </is>
      </c>
      <c r="K1106" s="17" t="n">
        <v>38.9</v>
      </c>
      <c r="L1106" s="17" t="n">
        <v>13.8</v>
      </c>
      <c r="M1106" s="17" t="inlineStr">
        <is>
          <t>Eastwey</t>
        </is>
      </c>
      <c r="N1106" s="17" t="n">
        <v>36</v>
      </c>
      <c r="O1106" s="17" t="inlineStr">
        <is>
          <t>(425) 555-7806</t>
        </is>
      </c>
      <c r="P1106" s="17" t="inlineStr">
        <is>
          <t>david.green@outlook.example.com</t>
        </is>
      </c>
      <c r="Q1106" s="17" t="inlineStr">
        <is>
          <t>Everett</t>
        </is>
      </c>
      <c r="R1106" s="17" t="inlineStr">
        <is>
          <t>WA</t>
        </is>
      </c>
      <c r="S1106" s="17" t="inlineStr">
        <is>
          <t>98201</t>
        </is>
      </c>
      <c r="T1106" s="27" t="n">
        <v>46009</v>
      </c>
      <c r="U1106" s="17" t="n">
        <v>2026</v>
      </c>
      <c r="V1106" s="17" t="inlineStr"/>
    </row>
    <row r="1107">
      <c r="A1107" s="21" t="inlineStr">
        <is>
          <t>WL-02102</t>
        </is>
      </c>
      <c r="B1107" s="21" t="n">
        <v>1102</v>
      </c>
      <c r="C1107" s="21" t="inlineStr">
        <is>
          <t>Anderson</t>
        </is>
      </c>
      <c r="D1107" s="21" t="inlineStr">
        <is>
          <t>Mark</t>
        </is>
      </c>
      <c r="E1107" s="21" t="inlineStr">
        <is>
          <t>INDIVIDUAL</t>
        </is>
      </c>
      <c r="F1107" s="21" t="inlineStr"/>
      <c r="G1107" s="28" t="n">
        <v>45313</v>
      </c>
      <c r="H1107" s="21" t="inlineStr">
        <is>
          <t>ACTIVE_WAITLIST</t>
        </is>
      </c>
      <c r="I1107" s="21" t="inlineStr">
        <is>
          <t>KESTREL BAY</t>
        </is>
      </c>
      <c r="J1107" s="21" t="inlineStr">
        <is>
          <t>SAIL_MONO</t>
        </is>
      </c>
      <c r="K1107" s="21" t="n">
        <v>59.7</v>
      </c>
      <c r="L1107" s="21" t="n">
        <v>20.3</v>
      </c>
      <c r="M1107" s="21" t="inlineStr">
        <is>
          <t>ANY</t>
        </is>
      </c>
      <c r="N1107" s="21" t="n">
        <v>32</v>
      </c>
      <c r="O1107" s="21" t="inlineStr">
        <is>
          <t>(253) 555-2815</t>
        </is>
      </c>
      <c r="P1107" s="21" t="inlineStr">
        <is>
          <t>mark_anderson@harbormail.net</t>
        </is>
      </c>
      <c r="Q1107" s="21" t="inlineStr">
        <is>
          <t>Tacoma</t>
        </is>
      </c>
      <c r="R1107" s="21" t="inlineStr">
        <is>
          <t>WA</t>
        </is>
      </c>
      <c r="S1107" s="21" t="inlineStr">
        <is>
          <t>98402</t>
        </is>
      </c>
      <c r="T1107" s="28" t="n">
        <v>46005</v>
      </c>
      <c r="U1107" s="21" t="n">
        <v>2026</v>
      </c>
      <c r="V1107" s="21" t="inlineStr"/>
    </row>
    <row r="1108">
      <c r="A1108" s="17" t="inlineStr">
        <is>
          <t>WL-02103</t>
        </is>
      </c>
      <c r="B1108" s="17" t="n">
        <v>1103</v>
      </c>
      <c r="C1108" s="17" t="inlineStr">
        <is>
          <t>Guzman</t>
        </is>
      </c>
      <c r="D1108" s="17" t="inlineStr">
        <is>
          <t>Mary</t>
        </is>
      </c>
      <c r="E1108" s="17" t="inlineStr">
        <is>
          <t>INDIVIDUAL</t>
        </is>
      </c>
      <c r="F1108" s="17" t="inlineStr"/>
      <c r="G1108" s="27" t="n">
        <v>45314</v>
      </c>
      <c r="H1108" s="17" t="inlineStr">
        <is>
          <t>ACTIVE_WAITLIST</t>
        </is>
      </c>
      <c r="I1108" s="17" t="inlineStr">
        <is>
          <t>SPINDRIFT GLIDE</t>
        </is>
      </c>
      <c r="J1108" s="17" t="inlineStr">
        <is>
          <t>SAIL_MONO</t>
        </is>
      </c>
      <c r="K1108" s="17" t="n">
        <v>29.5</v>
      </c>
      <c r="L1108" s="17" t="n">
        <v>8.6</v>
      </c>
      <c r="M1108" s="17" t="inlineStr">
        <is>
          <t>ANY</t>
        </is>
      </c>
      <c r="N1108" s="17" t="n">
        <v>28</v>
      </c>
      <c r="O1108" s="17" t="inlineStr">
        <is>
          <t>(360) 555-5766</t>
        </is>
      </c>
      <c r="P1108" s="17" t="inlineStr">
        <is>
          <t>mary_guzman@gmail.example.com</t>
        </is>
      </c>
      <c r="Q1108" s="17" t="inlineStr">
        <is>
          <t>Port Angeles</t>
        </is>
      </c>
      <c r="R1108" s="17" t="inlineStr">
        <is>
          <t>WA</t>
        </is>
      </c>
      <c r="S1108" s="17" t="inlineStr">
        <is>
          <t>98362</t>
        </is>
      </c>
      <c r="T1108" s="27" t="n">
        <v>45993</v>
      </c>
      <c r="U1108" s="17" t="n">
        <v>2026</v>
      </c>
      <c r="V1108" s="17" t="inlineStr"/>
    </row>
    <row r="1109">
      <c r="A1109" s="21" t="inlineStr">
        <is>
          <t>WL-02104</t>
        </is>
      </c>
      <c r="B1109" s="21" t="n">
        <v>1104</v>
      </c>
      <c r="C1109" s="21" t="inlineStr">
        <is>
          <t>Herrera</t>
        </is>
      </c>
      <c r="D1109" s="21" t="inlineStr">
        <is>
          <t>Patricia</t>
        </is>
      </c>
      <c r="E1109" s="21" t="inlineStr">
        <is>
          <t>INDIVIDUAL</t>
        </is>
      </c>
      <c r="F1109" s="21" t="inlineStr"/>
      <c r="G1109" s="28" t="n">
        <v>45314</v>
      </c>
      <c r="H1109" s="21" t="inlineStr">
        <is>
          <t>ACTIVE_WAITLIST</t>
        </is>
      </c>
      <c r="I1109" s="21" t="inlineStr">
        <is>
          <t>WIDGEON STAR</t>
        </is>
      </c>
      <c r="J1109" s="21" t="inlineStr">
        <is>
          <t>CRUISER</t>
        </is>
      </c>
      <c r="K1109" s="21" t="n">
        <v>40.2</v>
      </c>
      <c r="L1109" s="21" t="n">
        <v>12.8</v>
      </c>
      <c r="M1109" s="21" t="inlineStr">
        <is>
          <t>Vessbank</t>
        </is>
      </c>
      <c r="N1109" s="21" t="n">
        <v>28</v>
      </c>
      <c r="O1109" s="21" t="inlineStr">
        <is>
          <t>(541) 555-6349</t>
        </is>
      </c>
      <c r="P1109" s="21" t="inlineStr">
        <is>
          <t>patricia_herrera@outlook.example.com</t>
        </is>
      </c>
      <c r="Q1109" s="21" t="inlineStr">
        <is>
          <t>Newport</t>
        </is>
      </c>
      <c r="R1109" s="21" t="inlineStr">
        <is>
          <t>OR</t>
        </is>
      </c>
      <c r="S1109" s="21" t="inlineStr">
        <is>
          <t>97365</t>
        </is>
      </c>
      <c r="T1109" s="28" t="n">
        <v>45997</v>
      </c>
      <c r="U1109" s="21" t="n">
        <v>2026</v>
      </c>
      <c r="V1109" s="21" t="inlineStr"/>
    </row>
    <row r="1110">
      <c r="A1110" s="17" t="inlineStr">
        <is>
          <t>WL-02105</t>
        </is>
      </c>
      <c r="B1110" s="17" t="n">
        <v>1105</v>
      </c>
      <c r="C1110" s="17" t="inlineStr">
        <is>
          <t>Underwood</t>
        </is>
      </c>
      <c r="D1110" s="17" t="inlineStr">
        <is>
          <t>Kenneth</t>
        </is>
      </c>
      <c r="E1110" s="17" t="inlineStr">
        <is>
          <t>NONPROFIT</t>
        </is>
      </c>
      <c r="F1110" s="17" t="inlineStr">
        <is>
          <t>Underwood Marine LLC</t>
        </is>
      </c>
      <c r="G1110" s="27" t="n">
        <v>45314</v>
      </c>
      <c r="H1110" s="17" t="inlineStr">
        <is>
          <t>ACTIVE_WAITLIST</t>
        </is>
      </c>
      <c r="I1110" s="17" t="inlineStr">
        <is>
          <t>CORMORANT PASSAGE</t>
        </is>
      </c>
      <c r="J1110" s="17" t="inlineStr">
        <is>
          <t>POWER_INBOARD</t>
        </is>
      </c>
      <c r="K1110" s="17" t="n">
        <v>21</v>
      </c>
      <c r="L1110" s="17" t="n">
        <v>6.2</v>
      </c>
      <c r="M1110" s="17" t="inlineStr">
        <is>
          <t>COVERED_ONLY</t>
        </is>
      </c>
      <c r="N1110" s="17" t="n">
        <v>40</v>
      </c>
      <c r="O1110" s="17" t="inlineStr">
        <is>
          <t>(360) 555-8320</t>
        </is>
      </c>
      <c r="P1110" s="17" t="inlineStr">
        <is>
          <t>kenneth_underwood@harbormail.net</t>
        </is>
      </c>
      <c r="Q1110" s="17" t="inlineStr">
        <is>
          <t>Aberdeen</t>
        </is>
      </c>
      <c r="R1110" s="17" t="inlineStr">
        <is>
          <t>WA</t>
        </is>
      </c>
      <c r="S1110" s="17" t="inlineStr">
        <is>
          <t>98520</t>
        </is>
      </c>
      <c r="T1110" s="27" t="n">
        <v>46008</v>
      </c>
      <c r="U1110" s="17" t="n">
        <v>2026</v>
      </c>
      <c r="V1110" s="17" t="inlineStr"/>
    </row>
    <row r="1111">
      <c r="A1111" s="21" t="inlineStr">
        <is>
          <t>WL-02106</t>
        </is>
      </c>
      <c r="B1111" s="21" t="n">
        <v>1106</v>
      </c>
      <c r="C1111" s="21" t="inlineStr">
        <is>
          <t>Perry</t>
        </is>
      </c>
      <c r="D1111" s="21" t="inlineStr">
        <is>
          <t>Michelle</t>
        </is>
      </c>
      <c r="E1111" s="21" t="inlineStr">
        <is>
          <t>JOINT</t>
        </is>
      </c>
      <c r="F1111" s="21" t="inlineStr"/>
      <c r="G1111" s="28" t="n">
        <v>45314</v>
      </c>
      <c r="H1111" s="21" t="inlineStr">
        <is>
          <t>ACTIVE_WAITLIST</t>
        </is>
      </c>
      <c r="I1111" s="21" t="inlineStr">
        <is>
          <t>POINT REACH</t>
        </is>
      </c>
      <c r="J1111" s="21" t="inlineStr">
        <is>
          <t>HOUSEBOAT</t>
        </is>
      </c>
      <c r="K1111" s="21" t="n">
        <v>35.4</v>
      </c>
      <c r="L1111" s="21" t="n">
        <v>11.7</v>
      </c>
      <c r="M1111" s="21" t="inlineStr">
        <is>
          <t>ANY</t>
        </is>
      </c>
      <c r="N1111" s="21" t="n">
        <v>45</v>
      </c>
      <c r="O1111" s="21" t="inlineStr">
        <is>
          <t>(541) 555-3649</t>
        </is>
      </c>
      <c r="P1111" s="21" t="inlineStr">
        <is>
          <t>michelle.perry@quillayute.org</t>
        </is>
      </c>
      <c r="Q1111" s="21" t="inlineStr">
        <is>
          <t>Coos Bay</t>
        </is>
      </c>
      <c r="R1111" s="21" t="inlineStr">
        <is>
          <t>OR</t>
        </is>
      </c>
      <c r="S1111" s="21" t="inlineStr">
        <is>
          <t>97420</t>
        </is>
      </c>
      <c r="T1111" s="28" t="n">
        <v>45996</v>
      </c>
      <c r="U1111" s="21" t="n">
        <v>2026</v>
      </c>
      <c r="V1111" s="21" t="inlineStr"/>
    </row>
    <row r="1112">
      <c r="A1112" s="17" t="inlineStr">
        <is>
          <t>WL-02107</t>
        </is>
      </c>
      <c r="B1112" s="17" t="n">
        <v>1107</v>
      </c>
      <c r="C1112" s="17" t="inlineStr">
        <is>
          <t>Baldwin</t>
        </is>
      </c>
      <c r="D1112" s="17" t="inlineStr">
        <is>
          <t>Brittany</t>
        </is>
      </c>
      <c r="E1112" s="17" t="inlineStr">
        <is>
          <t>COMMERCIAL</t>
        </is>
      </c>
      <c r="F1112" s="17" t="inlineStr">
        <is>
          <t>Baldwin Charters Inc</t>
        </is>
      </c>
      <c r="G1112" s="27" t="n">
        <v>45315</v>
      </c>
      <c r="H1112" s="17" t="inlineStr">
        <is>
          <t>ACTIVE_WAITLIST</t>
        </is>
      </c>
      <c r="I1112" s="17" t="inlineStr">
        <is>
          <t>SCOTER RUNNER</t>
        </is>
      </c>
      <c r="J1112" s="17" t="inlineStr">
        <is>
          <t>SAIL_MONO</t>
        </is>
      </c>
      <c r="K1112" s="17" t="n">
        <v>26.7</v>
      </c>
      <c r="L1112" s="17" t="n">
        <v>7.6</v>
      </c>
      <c r="M1112" s="17" t="inlineStr">
        <is>
          <t>ANY</t>
        </is>
      </c>
      <c r="N1112" s="17" t="n">
        <v>28</v>
      </c>
      <c r="O1112" s="17" t="inlineStr">
        <is>
          <t>(503) 555-4023</t>
        </is>
      </c>
      <c r="P1112" s="17" t="inlineStr">
        <is>
          <t>brittany_baldwin@harbormail.net</t>
        </is>
      </c>
      <c r="Q1112" s="17" t="inlineStr">
        <is>
          <t>Portland</t>
        </is>
      </c>
      <c r="R1112" s="17" t="inlineStr">
        <is>
          <t>OR</t>
        </is>
      </c>
      <c r="S1112" s="17" t="inlineStr">
        <is>
          <t>97201</t>
        </is>
      </c>
      <c r="T1112" s="27" t="n">
        <v>46011</v>
      </c>
      <c r="U1112" s="17" t="n">
        <v>2026</v>
      </c>
      <c r="V1112" s="17" t="inlineStr"/>
    </row>
    <row r="1113">
      <c r="A1113" s="21" t="inlineStr">
        <is>
          <t>WL-02108</t>
        </is>
      </c>
      <c r="B1113" s="21" t="n">
        <v>1108</v>
      </c>
      <c r="C1113" s="21" t="inlineStr">
        <is>
          <t>Hodges</t>
        </is>
      </c>
      <c r="D1113" s="21" t="inlineStr">
        <is>
          <t>Amanda</t>
        </is>
      </c>
      <c r="E1113" s="21" t="inlineStr">
        <is>
          <t>NONPROFIT</t>
        </is>
      </c>
      <c r="F1113" s="21" t="inlineStr">
        <is>
          <t>Hodges Ventures LLC</t>
        </is>
      </c>
      <c r="G1113" s="28" t="n">
        <v>45315</v>
      </c>
      <c r="H1113" s="21" t="inlineStr">
        <is>
          <t>RETAINER</t>
        </is>
      </c>
      <c r="I1113" s="21" t="inlineStr">
        <is>
          <t>FOUL REACH</t>
        </is>
      </c>
      <c r="J1113" s="21" t="inlineStr">
        <is>
          <t>POWER_INBOARD</t>
        </is>
      </c>
      <c r="K1113" s="21" t="n">
        <v>35.2</v>
      </c>
      <c r="L1113" s="21" t="n">
        <v>12.6</v>
      </c>
      <c r="M1113" s="21" t="inlineStr">
        <is>
          <t>COVERED_ONLY</t>
        </is>
      </c>
      <c r="N1113" s="21" t="n">
        <v>45</v>
      </c>
      <c r="O1113" s="21" t="inlineStr">
        <is>
          <t>(360) 555-1181</t>
        </is>
      </c>
      <c r="P1113" s="21" t="inlineStr">
        <is>
          <t>amanda_hodges@outlook.example.com</t>
        </is>
      </c>
      <c r="Q1113" s="21" t="inlineStr">
        <is>
          <t>Olympia</t>
        </is>
      </c>
      <c r="R1113" s="21" t="inlineStr">
        <is>
          <t>WA</t>
        </is>
      </c>
      <c r="S1113" s="21" t="inlineStr">
        <is>
          <t>98501</t>
        </is>
      </c>
      <c r="T1113" s="28" t="n">
        <v>46007</v>
      </c>
      <c r="U1113" s="21" t="n">
        <v>2026</v>
      </c>
      <c r="V1113" s="21" t="inlineStr"/>
    </row>
    <row r="1114">
      <c r="A1114" s="17" t="inlineStr">
        <is>
          <t>WL-02109</t>
        </is>
      </c>
      <c r="B1114" s="17" t="n">
        <v>1109</v>
      </c>
      <c r="C1114" s="17" t="inlineStr">
        <is>
          <t>Flynn</t>
        </is>
      </c>
      <c r="D1114" s="17" t="inlineStr">
        <is>
          <t>Leah</t>
        </is>
      </c>
      <c r="E1114" s="17" t="inlineStr">
        <is>
          <t>PARTNERSHIP</t>
        </is>
      </c>
      <c r="F1114" s="17" t="inlineStr">
        <is>
          <t>Flynn Holdings LLC</t>
        </is>
      </c>
      <c r="G1114" s="27" t="n">
        <v>45315</v>
      </c>
      <c r="H1114" s="17" t="inlineStr">
        <is>
          <t>ACTIVE_WAITLIST</t>
        </is>
      </c>
      <c r="I1114" s="17" t="inlineStr">
        <is>
          <t>GRAY LIGHT</t>
        </is>
      </c>
      <c r="J1114" s="17" t="inlineStr">
        <is>
          <t>TRAWLER</t>
        </is>
      </c>
      <c r="K1114" s="17" t="n">
        <v>31.6</v>
      </c>
      <c r="L1114" s="17" t="n">
        <v>9.4</v>
      </c>
      <c r="M1114" s="17" t="inlineStr">
        <is>
          <t>OPEN_ONLY</t>
        </is>
      </c>
      <c r="N1114" s="17" t="n">
        <v>45</v>
      </c>
      <c r="O1114" s="17" t="inlineStr">
        <is>
          <t>(360) 555-1868</t>
        </is>
      </c>
      <c r="P1114" s="17" t="inlineStr">
        <is>
          <t>leahflynn@outlook.example.com</t>
        </is>
      </c>
      <c r="Q1114" s="17" t="inlineStr">
        <is>
          <t>Port Angeles</t>
        </is>
      </c>
      <c r="R1114" s="17" t="inlineStr">
        <is>
          <t>WA</t>
        </is>
      </c>
      <c r="S1114" s="17" t="inlineStr">
        <is>
          <t>98362</t>
        </is>
      </c>
      <c r="T1114" s="27" t="n">
        <v>46003</v>
      </c>
      <c r="U1114" s="17" t="n">
        <v>2026</v>
      </c>
      <c r="V1114" s="17" t="inlineStr"/>
    </row>
    <row r="1115">
      <c r="A1115" s="21" t="inlineStr">
        <is>
          <t>WL-02110</t>
        </is>
      </c>
      <c r="B1115" s="21" t="n">
        <v>1110</v>
      </c>
      <c r="C1115" s="21" t="inlineStr">
        <is>
          <t>Byrd</t>
        </is>
      </c>
      <c r="D1115" s="21" t="inlineStr">
        <is>
          <t>Alison</t>
        </is>
      </c>
      <c r="E1115" s="21" t="inlineStr">
        <is>
          <t>JOINT</t>
        </is>
      </c>
      <c r="F1115" s="21" t="inlineStr"/>
      <c r="G1115" s="28" t="n">
        <v>45317</v>
      </c>
      <c r="H1115" s="21" t="inlineStr">
        <is>
          <t>ACTIVE_WAITLIST</t>
        </is>
      </c>
      <c r="I1115" s="21" t="inlineStr">
        <is>
          <t>PETREL DANCER</t>
        </is>
      </c>
      <c r="J1115" s="21" t="inlineStr">
        <is>
          <t>TRAWLER</t>
        </is>
      </c>
      <c r="K1115" s="21" t="n">
        <v>59.4</v>
      </c>
      <c r="L1115" s="21" t="n">
        <v>20.7</v>
      </c>
      <c r="M1115" s="21" t="inlineStr">
        <is>
          <t>COVERED_ONLY</t>
        </is>
      </c>
      <c r="N1115" s="21" t="n">
        <v>50</v>
      </c>
      <c r="O1115" s="21" t="inlineStr">
        <is>
          <t>(206) 555-8463</t>
        </is>
      </c>
      <c r="P1115" s="21" t="inlineStr">
        <is>
          <t>alison.byrd@harbormail.net</t>
        </is>
      </c>
      <c r="Q1115" s="21" t="inlineStr">
        <is>
          <t>Seattle</t>
        </is>
      </c>
      <c r="R1115" s="21" t="inlineStr">
        <is>
          <t>WA</t>
        </is>
      </c>
      <c r="S1115" s="21" t="inlineStr">
        <is>
          <t>98101</t>
        </is>
      </c>
      <c r="T1115" s="28" t="n">
        <v>45996</v>
      </c>
      <c r="U1115" s="21" t="n">
        <v>2026</v>
      </c>
      <c r="V1115" s="21" t="inlineStr"/>
    </row>
    <row r="1116">
      <c r="A1116" s="17" t="inlineStr">
        <is>
          <t>WL-02111</t>
        </is>
      </c>
      <c r="B1116" s="17" t="n">
        <v>1111</v>
      </c>
      <c r="C1116" s="17" t="inlineStr">
        <is>
          <t>Rodriguez</t>
        </is>
      </c>
      <c r="D1116" s="17" t="inlineStr">
        <is>
          <t>Mary</t>
        </is>
      </c>
      <c r="E1116" s="17" t="inlineStr">
        <is>
          <t>PARTNERSHIP</t>
        </is>
      </c>
      <c r="F1116" s="17" t="inlineStr">
        <is>
          <t>Rodriguez Charters Inc</t>
        </is>
      </c>
      <c r="G1116" s="27" t="n">
        <v>45317</v>
      </c>
      <c r="H1116" s="17" t="inlineStr">
        <is>
          <t>ACTIVE_WAITLIST</t>
        </is>
      </c>
      <c r="I1116" s="17" t="inlineStr">
        <is>
          <t>MURRE LIGHT</t>
        </is>
      </c>
      <c r="J1116" s="17" t="inlineStr">
        <is>
          <t>CRUISER</t>
        </is>
      </c>
      <c r="K1116" s="17" t="n">
        <v>50.1</v>
      </c>
      <c r="L1116" s="17" t="n">
        <v>17.3</v>
      </c>
      <c r="M1116" s="17" t="inlineStr">
        <is>
          <t>Vessbank</t>
        </is>
      </c>
      <c r="N1116" s="17" t="n">
        <v>28</v>
      </c>
      <c r="O1116" s="17" t="inlineStr">
        <is>
          <t>(360) 555-2534</t>
        </is>
      </c>
      <c r="P1116" s="17" t="inlineStr">
        <is>
          <t>maryrodriguez@pugetpost.com</t>
        </is>
      </c>
      <c r="Q1116" s="17" t="inlineStr">
        <is>
          <t>Bellingham</t>
        </is>
      </c>
      <c r="R1116" s="17" t="inlineStr">
        <is>
          <t>WA</t>
        </is>
      </c>
      <c r="S1116" s="17" t="inlineStr">
        <is>
          <t>98225</t>
        </is>
      </c>
      <c r="T1116" s="27" t="n">
        <v>46014</v>
      </c>
      <c r="U1116" s="17" t="n">
        <v>2026</v>
      </c>
      <c r="V1116" s="17" t="inlineStr"/>
    </row>
    <row r="1117">
      <c r="A1117" s="21" t="inlineStr">
        <is>
          <t>WL-02112</t>
        </is>
      </c>
      <c r="B1117" s="21" t="n">
        <v>1112</v>
      </c>
      <c r="C1117" s="21" t="inlineStr">
        <is>
          <t>Perez</t>
        </is>
      </c>
      <c r="D1117" s="21" t="inlineStr">
        <is>
          <t>Molly</t>
        </is>
      </c>
      <c r="E1117" s="21" t="inlineStr">
        <is>
          <t>LLC</t>
        </is>
      </c>
      <c r="F1117" s="21" t="inlineStr">
        <is>
          <t>Perez Ventures LLC</t>
        </is>
      </c>
      <c r="G1117" s="28" t="n">
        <v>45319</v>
      </c>
      <c r="H1117" s="21" t="inlineStr">
        <is>
          <t>ACTIVE_WAITLIST</t>
        </is>
      </c>
      <c r="I1117" s="21" t="inlineStr">
        <is>
          <t>FOUL ROCK</t>
        </is>
      </c>
      <c r="J1117" s="21" t="inlineStr">
        <is>
          <t>POWER_INBOARD</t>
        </is>
      </c>
      <c r="K1117" s="21" t="n">
        <v>36.8</v>
      </c>
      <c r="L1117" s="21" t="n">
        <v>12.3</v>
      </c>
      <c r="M1117" s="21" t="inlineStr">
        <is>
          <t>ANY</t>
        </is>
      </c>
      <c r="N1117" s="21" t="n">
        <v>45</v>
      </c>
      <c r="O1117" s="21" t="inlineStr">
        <is>
          <t>(541) 555-4433</t>
        </is>
      </c>
      <c r="P1117" s="21" t="inlineStr">
        <is>
          <t>mollyperez@salishnet.net</t>
        </is>
      </c>
      <c r="Q1117" s="21" t="inlineStr">
        <is>
          <t>Newport</t>
        </is>
      </c>
      <c r="R1117" s="21" t="inlineStr">
        <is>
          <t>OR</t>
        </is>
      </c>
      <c r="S1117" s="21" t="inlineStr">
        <is>
          <t>97365</t>
        </is>
      </c>
      <c r="T1117" s="28" t="n">
        <v>45994</v>
      </c>
      <c r="U1117" s="21" t="n">
        <v>2026</v>
      </c>
      <c r="V1117" s="21" t="inlineStr"/>
    </row>
    <row r="1118">
      <c r="A1118" s="17" t="inlineStr">
        <is>
          <t>WL-02113</t>
        </is>
      </c>
      <c r="B1118" s="17" t="n">
        <v>1113</v>
      </c>
      <c r="C1118" s="17" t="inlineStr">
        <is>
          <t>Smith</t>
        </is>
      </c>
      <c r="D1118" s="17" t="inlineStr">
        <is>
          <t>Donald</t>
        </is>
      </c>
      <c r="E1118" s="17" t="inlineStr">
        <is>
          <t>INDIVIDUAL</t>
        </is>
      </c>
      <c r="F1118" s="17" t="inlineStr"/>
      <c r="G1118" s="27" t="n">
        <v>45319</v>
      </c>
      <c r="H1118" s="17" t="inlineStr">
        <is>
          <t>ACTIVE_WAITLIST</t>
        </is>
      </c>
      <c r="I1118" s="17" t="inlineStr">
        <is>
          <t>CORMORANT ANN</t>
        </is>
      </c>
      <c r="J1118" s="17" t="inlineStr">
        <is>
          <t>SAIL_MULTI</t>
        </is>
      </c>
      <c r="K1118" s="17" t="n">
        <v>33.7</v>
      </c>
      <c r="L1118" s="17" t="n">
        <v>10.2</v>
      </c>
      <c r="M1118" s="17" t="inlineStr">
        <is>
          <t>Ledgport</t>
        </is>
      </c>
      <c r="N1118" s="17" t="n">
        <v>36</v>
      </c>
      <c r="O1118" s="17" t="inlineStr">
        <is>
          <t>(360) 555-5739</t>
        </is>
      </c>
      <c r="P1118" s="17" t="inlineStr">
        <is>
          <t>donald_smith@harbormail.net</t>
        </is>
      </c>
      <c r="Q1118" s="17" t="inlineStr">
        <is>
          <t>Port Angeles</t>
        </is>
      </c>
      <c r="R1118" s="17" t="inlineStr">
        <is>
          <t>WA</t>
        </is>
      </c>
      <c r="S1118" s="17" t="inlineStr">
        <is>
          <t>98362</t>
        </is>
      </c>
      <c r="T1118" s="27" t="n">
        <v>46007</v>
      </c>
      <c r="U1118" s="17" t="n">
        <v>2026</v>
      </c>
      <c r="V1118" s="17" t="inlineStr"/>
    </row>
    <row r="1119">
      <c r="A1119" s="21" t="inlineStr">
        <is>
          <t>WL-02114</t>
        </is>
      </c>
      <c r="B1119" s="21" t="n">
        <v>1114</v>
      </c>
      <c r="C1119" s="21" t="inlineStr">
        <is>
          <t>Adams</t>
        </is>
      </c>
      <c r="D1119" s="21" t="inlineStr">
        <is>
          <t>Walter</t>
        </is>
      </c>
      <c r="E1119" s="21" t="inlineStr">
        <is>
          <t>INDIVIDUAL</t>
        </is>
      </c>
      <c r="F1119" s="21" t="inlineStr"/>
      <c r="G1119" s="28" t="n">
        <v>45319</v>
      </c>
      <c r="H1119" s="21" t="inlineStr">
        <is>
          <t>ACTIVE_WAITLIST</t>
        </is>
      </c>
      <c r="I1119" s="21" t="inlineStr">
        <is>
          <t>SABLE WEATHER</t>
        </is>
      </c>
      <c r="J1119" s="21" t="inlineStr">
        <is>
          <t>CRUISER</t>
        </is>
      </c>
      <c r="K1119" s="21" t="n">
        <v>47.3</v>
      </c>
      <c r="L1119" s="21" t="n">
        <v>15.6</v>
      </c>
      <c r="M1119" s="21" t="inlineStr">
        <is>
          <t>COVERED_ONLY</t>
        </is>
      </c>
      <c r="N1119" s="21" t="n">
        <v>36</v>
      </c>
      <c r="O1119" s="21" t="inlineStr">
        <is>
          <t>(253) 555-9561</t>
        </is>
      </c>
      <c r="P1119" s="21" t="inlineStr">
        <is>
          <t>walter_adams@quillayute.org</t>
        </is>
      </c>
      <c r="Q1119" s="21" t="inlineStr">
        <is>
          <t>Tacoma</t>
        </is>
      </c>
      <c r="R1119" s="21" t="inlineStr">
        <is>
          <t>WA</t>
        </is>
      </c>
      <c r="S1119" s="21" t="inlineStr">
        <is>
          <t>98402</t>
        </is>
      </c>
      <c r="T1119" s="28" t="n">
        <v>46002</v>
      </c>
      <c r="U1119" s="21" t="n">
        <v>2026</v>
      </c>
      <c r="V1119" s="21" t="inlineStr"/>
    </row>
    <row r="1120">
      <c r="A1120" s="17" t="inlineStr">
        <is>
          <t>WL-02115</t>
        </is>
      </c>
      <c r="B1120" s="17" t="n">
        <v>1115</v>
      </c>
      <c r="C1120" s="17" t="inlineStr">
        <is>
          <t>Young</t>
        </is>
      </c>
      <c r="D1120" s="17" t="inlineStr">
        <is>
          <t>Christopher</t>
        </is>
      </c>
      <c r="E1120" s="17" t="inlineStr">
        <is>
          <t>TRUST</t>
        </is>
      </c>
      <c r="F1120" s="17" t="inlineStr">
        <is>
          <t>Young Holdings LLC</t>
        </is>
      </c>
      <c r="G1120" s="27" t="n">
        <v>45319</v>
      </c>
      <c r="H1120" s="17" t="inlineStr">
        <is>
          <t>ACTIVE_WAITLIST</t>
        </is>
      </c>
      <c r="I1120" s="17" t="inlineStr">
        <is>
          <t>CORMORANT BAY</t>
        </is>
      </c>
      <c r="J1120" s="17" t="inlineStr">
        <is>
          <t>SAIL_MULTI</t>
        </is>
      </c>
      <c r="K1120" s="17" t="n">
        <v>53.7</v>
      </c>
      <c r="L1120" s="17" t="n">
        <v>17.9</v>
      </c>
      <c r="M1120" s="17" t="inlineStr">
        <is>
          <t>Ledgport</t>
        </is>
      </c>
      <c r="N1120" s="17" t="n">
        <v>50</v>
      </c>
      <c r="O1120" s="17" t="inlineStr">
        <is>
          <t>(425) 555-4782</t>
        </is>
      </c>
      <c r="P1120" s="17" t="inlineStr">
        <is>
          <t>christopher.young@quillayute.org</t>
        </is>
      </c>
      <c r="Q1120" s="17" t="inlineStr">
        <is>
          <t>Everett</t>
        </is>
      </c>
      <c r="R1120" s="17" t="inlineStr">
        <is>
          <t>WA</t>
        </is>
      </c>
      <c r="S1120" s="17" t="inlineStr">
        <is>
          <t>98201</t>
        </is>
      </c>
      <c r="T1120" s="27" t="n">
        <v>46015</v>
      </c>
      <c r="U1120" s="17" t="n">
        <v>2026</v>
      </c>
      <c r="V1120" s="17" t="inlineStr"/>
    </row>
    <row r="1121">
      <c r="A1121" s="21" t="inlineStr">
        <is>
          <t>WL-02116</t>
        </is>
      </c>
      <c r="B1121" s="21" t="n">
        <v>1116</v>
      </c>
      <c r="C1121" s="21" t="inlineStr">
        <is>
          <t>Perez</t>
        </is>
      </c>
      <c r="D1121" s="21" t="inlineStr">
        <is>
          <t>Stephanie</t>
        </is>
      </c>
      <c r="E1121" s="21" t="inlineStr">
        <is>
          <t>JOINT</t>
        </is>
      </c>
      <c r="F1121" s="21" t="inlineStr"/>
      <c r="G1121" s="28" t="n">
        <v>45321</v>
      </c>
      <c r="H1121" s="21" t="inlineStr">
        <is>
          <t>ACTIVE_WAITLIST</t>
        </is>
      </c>
      <c r="I1121" s="21" t="inlineStr">
        <is>
          <t>SEAL WAKE</t>
        </is>
      </c>
      <c r="J1121" s="21" t="inlineStr">
        <is>
          <t>POWER_INBOARD</t>
        </is>
      </c>
      <c r="K1121" s="21" t="n">
        <v>28.9</v>
      </c>
      <c r="L1121" s="21" t="n">
        <v>9</v>
      </c>
      <c r="M1121" s="21" t="inlineStr">
        <is>
          <t>ANY</t>
        </is>
      </c>
      <c r="N1121" s="21" t="n">
        <v>45</v>
      </c>
      <c r="O1121" s="21" t="inlineStr">
        <is>
          <t>(360) 555-9477</t>
        </is>
      </c>
      <c r="P1121" s="21" t="inlineStr">
        <is>
          <t>stephanieperez@pugetpost.com</t>
        </is>
      </c>
      <c r="Q1121" s="21" t="inlineStr">
        <is>
          <t>Olympia</t>
        </is>
      </c>
      <c r="R1121" s="21" t="inlineStr">
        <is>
          <t>WA</t>
        </is>
      </c>
      <c r="S1121" s="21" t="inlineStr">
        <is>
          <t>98501</t>
        </is>
      </c>
      <c r="T1121" s="28" t="n">
        <v>45992</v>
      </c>
      <c r="U1121" s="21" t="n">
        <v>2026</v>
      </c>
      <c r="V1121" s="21" t="inlineStr"/>
    </row>
    <row r="1122">
      <c r="A1122" s="17" t="inlineStr">
        <is>
          <t>WL-02117</t>
        </is>
      </c>
      <c r="B1122" s="17" t="n">
        <v>1117</v>
      </c>
      <c r="C1122" s="17" t="inlineStr">
        <is>
          <t>Marquez</t>
        </is>
      </c>
      <c r="D1122" s="17" t="inlineStr">
        <is>
          <t>Steven</t>
        </is>
      </c>
      <c r="E1122" s="17" t="inlineStr">
        <is>
          <t>NONPROFIT</t>
        </is>
      </c>
      <c r="F1122" s="17" t="inlineStr">
        <is>
          <t>Marquez Holdings LLC</t>
        </is>
      </c>
      <c r="G1122" s="27" t="n">
        <v>45322</v>
      </c>
      <c r="H1122" s="17" t="inlineStr">
        <is>
          <t>ACTIVE_WAITLIST</t>
        </is>
      </c>
      <c r="I1122" s="17" t="inlineStr">
        <is>
          <t>KESTREL LINE</t>
        </is>
      </c>
      <c r="J1122" s="17" t="inlineStr">
        <is>
          <t>HOUSEBOAT</t>
        </is>
      </c>
      <c r="K1122" s="17" t="n">
        <v>24.8</v>
      </c>
      <c r="L1122" s="17" t="n">
        <v>7.4</v>
      </c>
      <c r="M1122" s="17" t="inlineStr">
        <is>
          <t>Ledgport</t>
        </is>
      </c>
      <c r="N1122" s="17" t="n">
        <v>24</v>
      </c>
      <c r="O1122" s="17" t="inlineStr">
        <is>
          <t>(425) 555-7609</t>
        </is>
      </c>
      <c r="P1122" s="17" t="inlineStr">
        <is>
          <t>stevenmarquez@pugetpost.com</t>
        </is>
      </c>
      <c r="Q1122" s="17" t="inlineStr">
        <is>
          <t>Everett</t>
        </is>
      </c>
      <c r="R1122" s="17" t="inlineStr">
        <is>
          <t>WA</t>
        </is>
      </c>
      <c r="S1122" s="17" t="inlineStr">
        <is>
          <t>98201</t>
        </is>
      </c>
      <c r="T1122" s="27" t="n">
        <v>45993</v>
      </c>
      <c r="U1122" s="17" t="n">
        <v>2026</v>
      </c>
      <c r="V1122" s="17" t="inlineStr"/>
    </row>
    <row r="1123">
      <c r="A1123" s="21" t="inlineStr">
        <is>
          <t>WL-02118</t>
        </is>
      </c>
      <c r="B1123" s="21" t="n">
        <v>1118</v>
      </c>
      <c r="C1123" s="21" t="inlineStr">
        <is>
          <t>Meyer</t>
        </is>
      </c>
      <c r="D1123" s="21" t="inlineStr">
        <is>
          <t>Matthew</t>
        </is>
      </c>
      <c r="E1123" s="21" t="inlineStr">
        <is>
          <t>NONPROFIT</t>
        </is>
      </c>
      <c r="F1123" s="21" t="inlineStr">
        <is>
          <t>Meyer Holdings LLC</t>
        </is>
      </c>
      <c r="G1123" s="28" t="n">
        <v>45322</v>
      </c>
      <c r="H1123" s="21" t="inlineStr">
        <is>
          <t>ACTIVE_WAITLIST</t>
        </is>
      </c>
      <c r="I1123" s="21" t="inlineStr">
        <is>
          <t>SANDERLING WAKE</t>
        </is>
      </c>
      <c r="J1123" s="21" t="inlineStr">
        <is>
          <t>SAIL_MULTI</t>
        </is>
      </c>
      <c r="K1123" s="21" t="n">
        <v>55.4</v>
      </c>
      <c r="L1123" s="21" t="n">
        <v>18.2</v>
      </c>
      <c r="M1123" s="21" t="inlineStr">
        <is>
          <t>COVERED_ONLY</t>
        </is>
      </c>
      <c r="N1123" s="21" t="n">
        <v>45</v>
      </c>
      <c r="O1123" s="21" t="inlineStr">
        <is>
          <t>(360) 555-5862</t>
        </is>
      </c>
      <c r="P1123" s="21" t="inlineStr">
        <is>
          <t>matthewmeyer@outlook.example.com</t>
        </is>
      </c>
      <c r="Q1123" s="21" t="inlineStr">
        <is>
          <t>Bremerton</t>
        </is>
      </c>
      <c r="R1123" s="21" t="inlineStr">
        <is>
          <t>WA</t>
        </is>
      </c>
      <c r="S1123" s="21" t="inlineStr">
        <is>
          <t>98337</t>
        </is>
      </c>
      <c r="T1123" s="28" t="n">
        <v>46007</v>
      </c>
      <c r="U1123" s="21" t="n">
        <v>2026</v>
      </c>
      <c r="V1123" s="21" t="inlineStr"/>
    </row>
    <row r="1124">
      <c r="A1124" s="17" t="inlineStr">
        <is>
          <t>WL-02119</t>
        </is>
      </c>
      <c r="B1124" s="17" t="n">
        <v>1119</v>
      </c>
      <c r="C1124" s="17" t="inlineStr">
        <is>
          <t>Forbes</t>
        </is>
      </c>
      <c r="D1124" s="17" t="inlineStr">
        <is>
          <t>Eric</t>
        </is>
      </c>
      <c r="E1124" s="17" t="inlineStr">
        <is>
          <t>TRUST</t>
        </is>
      </c>
      <c r="F1124" s="17" t="inlineStr">
        <is>
          <t>Forbes Charters Inc</t>
        </is>
      </c>
      <c r="G1124" s="27" t="n">
        <v>45322</v>
      </c>
      <c r="H1124" s="17" t="inlineStr">
        <is>
          <t>ACTIVE_WAITLIST</t>
        </is>
      </c>
      <c r="I1124" s="17" t="inlineStr">
        <is>
          <t>SCOTER VEER</t>
        </is>
      </c>
      <c r="J1124" s="17" t="inlineStr">
        <is>
          <t>CRUISER</t>
        </is>
      </c>
      <c r="K1124" s="17" t="n">
        <v>57.3</v>
      </c>
      <c r="L1124" s="17" t="n">
        <v>17.3</v>
      </c>
      <c r="M1124" s="17" t="inlineStr">
        <is>
          <t>ANY</t>
        </is>
      </c>
      <c r="N1124" s="17" t="n">
        <v>32</v>
      </c>
      <c r="O1124" s="17" t="inlineStr">
        <is>
          <t>(541) 555-7122</t>
        </is>
      </c>
      <c r="P1124" s="17" t="inlineStr">
        <is>
          <t>eric_forbes@pugetpost.com</t>
        </is>
      </c>
      <c r="Q1124" s="17" t="inlineStr">
        <is>
          <t>Coos Bay</t>
        </is>
      </c>
      <c r="R1124" s="17" t="inlineStr">
        <is>
          <t>OR</t>
        </is>
      </c>
      <c r="S1124" s="17" t="inlineStr">
        <is>
          <t>97420</t>
        </is>
      </c>
      <c r="T1124" s="27" t="n">
        <v>45998</v>
      </c>
      <c r="U1124" s="17" t="n">
        <v>2026</v>
      </c>
      <c r="V1124" s="17" t="inlineStr"/>
    </row>
    <row r="1125">
      <c r="A1125" s="21" t="inlineStr">
        <is>
          <t>WL-02120</t>
        </is>
      </c>
      <c r="B1125" s="21" t="n">
        <v>1120</v>
      </c>
      <c r="C1125" s="21" t="inlineStr">
        <is>
          <t>Reyes</t>
        </is>
      </c>
      <c r="D1125" s="21" t="inlineStr">
        <is>
          <t>Jerry</t>
        </is>
      </c>
      <c r="E1125" s="21" t="inlineStr">
        <is>
          <t>CORPORATION</t>
        </is>
      </c>
      <c r="F1125" s="21" t="inlineStr">
        <is>
          <t>Reyes Ventures LLC</t>
        </is>
      </c>
      <c r="G1125" s="28" t="n">
        <v>45322</v>
      </c>
      <c r="H1125" s="21" t="inlineStr">
        <is>
          <t>ACTIVE_WAITLIST</t>
        </is>
      </c>
      <c r="I1125" s="21" t="inlineStr">
        <is>
          <t>HALIBUT SHORE</t>
        </is>
      </c>
      <c r="J1125" s="21" t="inlineStr">
        <is>
          <t>CRUISER</t>
        </is>
      </c>
      <c r="K1125" s="21" t="n">
        <v>26.7</v>
      </c>
      <c r="L1125" s="21" t="n">
        <v>8</v>
      </c>
      <c r="M1125" s="21" t="inlineStr">
        <is>
          <t>ANY</t>
        </is>
      </c>
      <c r="N1125" s="21" t="n">
        <v>50</v>
      </c>
      <c r="O1125" s="21" t="inlineStr">
        <is>
          <t>(360) 555-2342</t>
        </is>
      </c>
      <c r="P1125" s="21" t="inlineStr">
        <is>
          <t>jerryreyes@salishnet.net</t>
        </is>
      </c>
      <c r="Q1125" s="21" t="inlineStr">
        <is>
          <t>Longview</t>
        </is>
      </c>
      <c r="R1125" s="21" t="inlineStr">
        <is>
          <t>WA</t>
        </is>
      </c>
      <c r="S1125" s="21" t="inlineStr">
        <is>
          <t>98632</t>
        </is>
      </c>
      <c r="T1125" s="28" t="n">
        <v>46017</v>
      </c>
      <c r="U1125" s="21" t="n">
        <v>2026</v>
      </c>
      <c r="V1125" s="21" t="inlineStr"/>
    </row>
    <row r="1126">
      <c r="A1126" s="17" t="inlineStr">
        <is>
          <t>WL-02121</t>
        </is>
      </c>
      <c r="B1126" s="17" t="n">
        <v>1121</v>
      </c>
      <c r="C1126" s="17" t="inlineStr">
        <is>
          <t>Alexander</t>
        </is>
      </c>
      <c r="D1126" s="17" t="inlineStr">
        <is>
          <t>Sean</t>
        </is>
      </c>
      <c r="E1126" s="17" t="inlineStr">
        <is>
          <t>INDIVIDUAL</t>
        </is>
      </c>
      <c r="F1126" s="17" t="inlineStr"/>
      <c r="G1126" s="27" t="n">
        <v>45323</v>
      </c>
      <c r="H1126" s="17" t="inlineStr">
        <is>
          <t>RETAINER</t>
        </is>
      </c>
      <c r="I1126" s="17" t="inlineStr">
        <is>
          <t>COHO CREST</t>
        </is>
      </c>
      <c r="J1126" s="17" t="inlineStr">
        <is>
          <t>TRAWLER</t>
        </is>
      </c>
      <c r="K1126" s="17" t="n">
        <v>51.5</v>
      </c>
      <c r="L1126" s="17" t="n">
        <v>17.6</v>
      </c>
      <c r="M1126" s="17" t="inlineStr">
        <is>
          <t>ANY</t>
        </is>
      </c>
      <c r="N1126" s="17" t="n">
        <v>24</v>
      </c>
      <c r="O1126" s="17" t="inlineStr">
        <is>
          <t>(541) 555-5253</t>
        </is>
      </c>
      <c r="P1126" s="17" t="inlineStr">
        <is>
          <t>seanalexander@salishnet.net</t>
        </is>
      </c>
      <c r="Q1126" s="17" t="inlineStr">
        <is>
          <t>Newport</t>
        </is>
      </c>
      <c r="R1126" s="17" t="inlineStr">
        <is>
          <t>OR</t>
        </is>
      </c>
      <c r="S1126" s="17" t="inlineStr">
        <is>
          <t>97365</t>
        </is>
      </c>
      <c r="T1126" s="27" t="n">
        <v>46016</v>
      </c>
      <c r="U1126" s="17" t="n">
        <v>2026</v>
      </c>
      <c r="V1126" s="17" t="inlineStr"/>
    </row>
    <row r="1127">
      <c r="A1127" s="21" t="inlineStr">
        <is>
          <t>WL-02122</t>
        </is>
      </c>
      <c r="B1127" s="21" t="n">
        <v>1122</v>
      </c>
      <c r="C1127" s="21" t="inlineStr">
        <is>
          <t>Graham</t>
        </is>
      </c>
      <c r="D1127" s="21" t="inlineStr">
        <is>
          <t>Jeffery</t>
        </is>
      </c>
      <c r="E1127" s="21" t="inlineStr">
        <is>
          <t>LLC</t>
        </is>
      </c>
      <c r="F1127" s="21" t="inlineStr">
        <is>
          <t>Graham Ventures LLC</t>
        </is>
      </c>
      <c r="G1127" s="28" t="n">
        <v>45324</v>
      </c>
      <c r="H1127" s="21" t="inlineStr">
        <is>
          <t>ACTIVE_WAITLIST</t>
        </is>
      </c>
      <c r="I1127" s="21" t="inlineStr">
        <is>
          <t>COHO DANCER</t>
        </is>
      </c>
      <c r="J1127" s="21" t="inlineStr">
        <is>
          <t>CRUISER</t>
        </is>
      </c>
      <c r="K1127" s="21" t="n">
        <v>56.2</v>
      </c>
      <c r="L1127" s="21" t="n">
        <v>17.8</v>
      </c>
      <c r="M1127" s="21" t="inlineStr">
        <is>
          <t>Ledgport</t>
        </is>
      </c>
      <c r="N1127" s="21" t="n">
        <v>32</v>
      </c>
      <c r="O1127" s="21" t="inlineStr">
        <is>
          <t>(360) 555-5489</t>
        </is>
      </c>
      <c r="P1127" s="21" t="inlineStr">
        <is>
          <t>jefferygraham@harbormail.net</t>
        </is>
      </c>
      <c r="Q1127" s="21" t="inlineStr">
        <is>
          <t>Aberdeen</t>
        </is>
      </c>
      <c r="R1127" s="21" t="inlineStr">
        <is>
          <t>WA</t>
        </is>
      </c>
      <c r="S1127" s="21" t="inlineStr">
        <is>
          <t>98520</t>
        </is>
      </c>
      <c r="T1127" s="28" t="n">
        <v>46002</v>
      </c>
      <c r="U1127" s="21" t="n">
        <v>2026</v>
      </c>
      <c r="V1127" s="21" t="inlineStr"/>
    </row>
    <row r="1128">
      <c r="A1128" s="17" t="inlineStr">
        <is>
          <t>WL-02123</t>
        </is>
      </c>
      <c r="B1128" s="17" t="n">
        <v>1123</v>
      </c>
      <c r="C1128" s="17" t="inlineStr">
        <is>
          <t>Ramos</t>
        </is>
      </c>
      <c r="D1128" s="17" t="inlineStr">
        <is>
          <t>Megan</t>
        </is>
      </c>
      <c r="E1128" s="17" t="inlineStr">
        <is>
          <t>INDIVIDUAL</t>
        </is>
      </c>
      <c r="F1128" s="17" t="inlineStr"/>
      <c r="G1128" s="27" t="n">
        <v>45324</v>
      </c>
      <c r="H1128" s="17" t="inlineStr">
        <is>
          <t>ACTIVE_WAITLIST</t>
        </is>
      </c>
      <c r="I1128" s="17" t="inlineStr">
        <is>
          <t>KESTREL STAR</t>
        </is>
      </c>
      <c r="J1128" s="17" t="inlineStr">
        <is>
          <t>POWER_INBOARD</t>
        </is>
      </c>
      <c r="K1128" s="17" t="n">
        <v>37.3</v>
      </c>
      <c r="L1128" s="17" t="n">
        <v>12</v>
      </c>
      <c r="M1128" s="17" t="inlineStr">
        <is>
          <t>ANY</t>
        </is>
      </c>
      <c r="N1128" s="17" t="n">
        <v>36</v>
      </c>
      <c r="O1128" s="17" t="inlineStr">
        <is>
          <t>(503) 555-8927</t>
        </is>
      </c>
      <c r="P1128" s="17" t="inlineStr">
        <is>
          <t>meganramos@pugetpost.com</t>
        </is>
      </c>
      <c r="Q1128" s="17" t="inlineStr">
        <is>
          <t>Astoria</t>
        </is>
      </c>
      <c r="R1128" s="17" t="inlineStr">
        <is>
          <t>OR</t>
        </is>
      </c>
      <c r="S1128" s="17" t="inlineStr">
        <is>
          <t>97103</t>
        </is>
      </c>
      <c r="T1128" s="27" t="n">
        <v>46004</v>
      </c>
      <c r="U1128" s="17" t="n">
        <v>2026</v>
      </c>
      <c r="V1128" s="17" t="inlineStr"/>
    </row>
    <row r="1129">
      <c r="A1129" s="21" t="inlineStr">
        <is>
          <t>WL-02124</t>
        </is>
      </c>
      <c r="B1129" s="21" t="n">
        <v>1124</v>
      </c>
      <c r="C1129" s="21" t="inlineStr">
        <is>
          <t>French</t>
        </is>
      </c>
      <c r="D1129" s="21" t="inlineStr">
        <is>
          <t>Laura</t>
        </is>
      </c>
      <c r="E1129" s="21" t="inlineStr">
        <is>
          <t>INDIVIDUAL</t>
        </is>
      </c>
      <c r="F1129" s="21" t="inlineStr"/>
      <c r="G1129" s="28" t="n">
        <v>45324</v>
      </c>
      <c r="H1129" s="21" t="inlineStr">
        <is>
          <t>ACTIVE_WAITLIST</t>
        </is>
      </c>
      <c r="I1129" s="21" t="inlineStr">
        <is>
          <t>SALISH MOON</t>
        </is>
      </c>
      <c r="J1129" s="21" t="inlineStr">
        <is>
          <t>HOUSEBOAT</t>
        </is>
      </c>
      <c r="K1129" s="21" t="n">
        <v>41.9</v>
      </c>
      <c r="L1129" s="21" t="n">
        <v>12.9</v>
      </c>
      <c r="M1129" s="21" t="inlineStr">
        <is>
          <t>ANY</t>
        </is>
      </c>
      <c r="N1129" s="21" t="n">
        <v>40</v>
      </c>
      <c r="O1129" s="21" t="inlineStr">
        <is>
          <t>(360) 555-7844</t>
        </is>
      </c>
      <c r="P1129" s="21" t="inlineStr">
        <is>
          <t>laura.french@pugetpost.com</t>
        </is>
      </c>
      <c r="Q1129" s="21" t="inlineStr">
        <is>
          <t>Chaldale</t>
        </is>
      </c>
      <c r="R1129" s="21" t="inlineStr">
        <is>
          <t>WA</t>
        </is>
      </c>
      <c r="S1129" s="21" t="inlineStr">
        <is>
          <t>98554</t>
        </is>
      </c>
      <c r="T1129" s="28" t="n">
        <v>46001</v>
      </c>
      <c r="U1129" s="21" t="n">
        <v>2026</v>
      </c>
      <c r="V1129" s="21" t="inlineStr"/>
    </row>
    <row r="1130">
      <c r="A1130" s="17" t="inlineStr">
        <is>
          <t>WL-02125</t>
        </is>
      </c>
      <c r="B1130" s="17" t="n">
        <v>1125</v>
      </c>
      <c r="C1130" s="17" t="inlineStr">
        <is>
          <t>Powell</t>
        </is>
      </c>
      <c r="D1130" s="17" t="inlineStr">
        <is>
          <t>Fred</t>
        </is>
      </c>
      <c r="E1130" s="17" t="inlineStr">
        <is>
          <t>INDIVIDUAL</t>
        </is>
      </c>
      <c r="F1130" s="17" t="inlineStr"/>
      <c r="G1130" s="27" t="n">
        <v>45324</v>
      </c>
      <c r="H1130" s="17" t="inlineStr">
        <is>
          <t>ACTIVE_WAITLIST</t>
        </is>
      </c>
      <c r="I1130" s="17" t="inlineStr">
        <is>
          <t>SABLE PASSAGE</t>
        </is>
      </c>
      <c r="J1130" s="17" t="inlineStr">
        <is>
          <t>SAIL_MONO</t>
        </is>
      </c>
      <c r="K1130" s="17" t="n">
        <v>43.1</v>
      </c>
      <c r="L1130" s="17" t="n">
        <v>14.9</v>
      </c>
      <c r="M1130" s="17" t="inlineStr">
        <is>
          <t>COVERED_ONLY</t>
        </is>
      </c>
      <c r="N1130" s="17" t="n">
        <v>40</v>
      </c>
      <c r="O1130" s="17" t="inlineStr">
        <is>
          <t>(360) 555-1618</t>
        </is>
      </c>
      <c r="P1130" s="17" t="inlineStr">
        <is>
          <t>fredpowell@harbormail.net</t>
        </is>
      </c>
      <c r="Q1130" s="17" t="inlineStr">
        <is>
          <t>Aberdeen</t>
        </is>
      </c>
      <c r="R1130" s="17" t="inlineStr">
        <is>
          <t>WA</t>
        </is>
      </c>
      <c r="S1130" s="17" t="inlineStr">
        <is>
          <t>98520</t>
        </is>
      </c>
      <c r="T1130" s="27" t="n">
        <v>46012</v>
      </c>
      <c r="U1130" s="17" t="n">
        <v>2026</v>
      </c>
      <c r="V1130" s="17" t="inlineStr"/>
    </row>
    <row r="1131">
      <c r="A1131" s="21" t="inlineStr">
        <is>
          <t>WL-02126</t>
        </is>
      </c>
      <c r="B1131" s="21" t="n">
        <v>1126</v>
      </c>
      <c r="C1131" s="21" t="inlineStr">
        <is>
          <t>Hudson</t>
        </is>
      </c>
      <c r="D1131" s="21" t="inlineStr">
        <is>
          <t>Maria</t>
        </is>
      </c>
      <c r="E1131" s="21" t="inlineStr">
        <is>
          <t>JOINT</t>
        </is>
      </c>
      <c r="F1131" s="21" t="inlineStr"/>
      <c r="G1131" s="28" t="n">
        <v>45327</v>
      </c>
      <c r="H1131" s="21" t="inlineStr">
        <is>
          <t>RETAINER</t>
        </is>
      </c>
      <c r="I1131" s="21" t="inlineStr">
        <is>
          <t>POINT ROCK</t>
        </is>
      </c>
      <c r="J1131" s="21" t="inlineStr">
        <is>
          <t>CRUISER</t>
        </is>
      </c>
      <c r="K1131" s="21" t="n">
        <v>57.8</v>
      </c>
      <c r="L1131" s="21" t="n">
        <v>19.7</v>
      </c>
      <c r="M1131" s="21" t="inlineStr">
        <is>
          <t>COVERED_ONLY</t>
        </is>
      </c>
      <c r="N1131" s="21" t="n">
        <v>32</v>
      </c>
      <c r="O1131" s="21" t="inlineStr">
        <is>
          <t>(360) 555-1067</t>
        </is>
      </c>
      <c r="P1131" s="21" t="inlineStr">
        <is>
          <t>mariahudson@gmail.example.com</t>
        </is>
      </c>
      <c r="Q1131" s="21" t="inlineStr">
        <is>
          <t>Bellingham</t>
        </is>
      </c>
      <c r="R1131" s="21" t="inlineStr">
        <is>
          <t>WA</t>
        </is>
      </c>
      <c r="S1131" s="21" t="inlineStr">
        <is>
          <t>98225</t>
        </is>
      </c>
      <c r="T1131" s="28" t="n">
        <v>46001</v>
      </c>
      <c r="U1131" s="21" t="n">
        <v>2026</v>
      </c>
      <c r="V1131" s="21" t="inlineStr"/>
    </row>
    <row r="1132">
      <c r="A1132" s="17" t="inlineStr">
        <is>
          <t>WL-02127</t>
        </is>
      </c>
      <c r="B1132" s="17" t="n">
        <v>1127</v>
      </c>
      <c r="C1132" s="17" t="inlineStr">
        <is>
          <t>Gomez</t>
        </is>
      </c>
      <c r="D1132" s="17" t="inlineStr">
        <is>
          <t>Kimberly</t>
        </is>
      </c>
      <c r="E1132" s="17" t="inlineStr">
        <is>
          <t>PARTNERSHIP</t>
        </is>
      </c>
      <c r="F1132" s="17" t="inlineStr">
        <is>
          <t>Gomez Holdings LLC</t>
        </is>
      </c>
      <c r="G1132" s="27" t="n">
        <v>45328</v>
      </c>
      <c r="H1132" s="17" t="inlineStr">
        <is>
          <t>ACTIVE_WAITLIST</t>
        </is>
      </c>
      <c r="I1132" s="17" t="inlineStr">
        <is>
          <t>DRIFT BAY</t>
        </is>
      </c>
      <c r="J1132" s="17" t="inlineStr">
        <is>
          <t>POWER_INBOARD</t>
        </is>
      </c>
      <c r="K1132" s="17" t="n">
        <v>40.1</v>
      </c>
      <c r="L1132" s="17" t="n">
        <v>13.8</v>
      </c>
      <c r="M1132" s="17" t="inlineStr">
        <is>
          <t>Gullwing</t>
        </is>
      </c>
      <c r="N1132" s="17" t="n">
        <v>24</v>
      </c>
      <c r="O1132" s="17" t="inlineStr">
        <is>
          <t>(360) 555-7930</t>
        </is>
      </c>
      <c r="P1132" s="17" t="inlineStr">
        <is>
          <t>kimberly.gomez@salishnet.net</t>
        </is>
      </c>
      <c r="Q1132" s="17" t="inlineStr">
        <is>
          <t>Bremerton</t>
        </is>
      </c>
      <c r="R1132" s="17" t="inlineStr">
        <is>
          <t>WA</t>
        </is>
      </c>
      <c r="S1132" s="17" t="inlineStr">
        <is>
          <t>98337</t>
        </is>
      </c>
      <c r="T1132" s="27" t="n">
        <v>46013</v>
      </c>
      <c r="U1132" s="17" t="n">
        <v>2026</v>
      </c>
      <c r="V1132" s="17" t="inlineStr"/>
    </row>
    <row r="1133">
      <c r="A1133" s="21" t="inlineStr">
        <is>
          <t>WL-02128</t>
        </is>
      </c>
      <c r="B1133" s="21" t="n">
        <v>1128</v>
      </c>
      <c r="C1133" s="21" t="inlineStr">
        <is>
          <t>Terry</t>
        </is>
      </c>
      <c r="D1133" s="21" t="inlineStr">
        <is>
          <t>Kevin</t>
        </is>
      </c>
      <c r="E1133" s="21" t="inlineStr">
        <is>
          <t>COMMERCIAL</t>
        </is>
      </c>
      <c r="F1133" s="21" t="inlineStr">
        <is>
          <t>Terry Marine LLC</t>
        </is>
      </c>
      <c r="G1133" s="28" t="n">
        <v>45328</v>
      </c>
      <c r="H1133" s="21" t="inlineStr">
        <is>
          <t>EXPIRED</t>
        </is>
      </c>
      <c r="I1133" s="21" t="inlineStr">
        <is>
          <t>FOUL LINE</t>
        </is>
      </c>
      <c r="J1133" s="21" t="inlineStr">
        <is>
          <t>SPORTFISH</t>
        </is>
      </c>
      <c r="K1133" s="21" t="n">
        <v>46.5</v>
      </c>
      <c r="L1133" s="21" t="n">
        <v>15.8</v>
      </c>
      <c r="M1133" s="21" t="inlineStr">
        <is>
          <t>COVERED_ONLY</t>
        </is>
      </c>
      <c r="N1133" s="21" t="n">
        <v>32</v>
      </c>
      <c r="O1133" s="21" t="inlineStr">
        <is>
          <t>(360) 555-2666</t>
        </is>
      </c>
      <c r="P1133" s="21" t="inlineStr">
        <is>
          <t>kevin_terry@harbormail.net</t>
        </is>
      </c>
      <c r="Q1133" s="21" t="inlineStr">
        <is>
          <t>Bellingham</t>
        </is>
      </c>
      <c r="R1133" s="21" t="inlineStr">
        <is>
          <t>WA</t>
        </is>
      </c>
      <c r="S1133" s="21" t="inlineStr">
        <is>
          <t>98225</t>
        </is>
      </c>
      <c r="T1133" s="21" t="inlineStr"/>
      <c r="U1133" s="21" t="n">
        <v>2022</v>
      </c>
      <c r="V1133" s="21" t="inlineStr"/>
    </row>
    <row r="1134">
      <c r="A1134" s="17" t="inlineStr">
        <is>
          <t>WL-02129</t>
        </is>
      </c>
      <c r="B1134" s="17" t="n">
        <v>1129</v>
      </c>
      <c r="C1134" s="17" t="inlineStr">
        <is>
          <t>Palmer</t>
        </is>
      </c>
      <c r="D1134" s="17" t="inlineStr">
        <is>
          <t>Lisa</t>
        </is>
      </c>
      <c r="E1134" s="17" t="inlineStr">
        <is>
          <t>NONPROFIT</t>
        </is>
      </c>
      <c r="F1134" s="17" t="inlineStr">
        <is>
          <t>Palmer Charters Inc</t>
        </is>
      </c>
      <c r="G1134" s="27" t="n">
        <v>45328</v>
      </c>
      <c r="H1134" s="17" t="inlineStr">
        <is>
          <t>ACTIVE_WAITLIST</t>
        </is>
      </c>
      <c r="I1134" s="17" t="inlineStr">
        <is>
          <t>SCOTER GLIDE</t>
        </is>
      </c>
      <c r="J1134" s="17" t="inlineStr">
        <is>
          <t>POWER_STERNDRIVE</t>
        </is>
      </c>
      <c r="K1134" s="17" t="n">
        <v>52.1</v>
      </c>
      <c r="L1134" s="17" t="n">
        <v>17.5</v>
      </c>
      <c r="M1134" s="17" t="inlineStr">
        <is>
          <t>OPEN_ONLY</t>
        </is>
      </c>
      <c r="N1134" s="17" t="n">
        <v>32</v>
      </c>
      <c r="O1134" s="17" t="inlineStr">
        <is>
          <t>(503) 555-7078</t>
        </is>
      </c>
      <c r="P1134" s="17" t="inlineStr">
        <is>
          <t>lisa_palmer@quillayute.org</t>
        </is>
      </c>
      <c r="Q1134" s="17" t="inlineStr">
        <is>
          <t>Portland</t>
        </is>
      </c>
      <c r="R1134" s="17" t="inlineStr">
        <is>
          <t>OR</t>
        </is>
      </c>
      <c r="S1134" s="17" t="inlineStr">
        <is>
          <t>97201</t>
        </is>
      </c>
      <c r="T1134" s="27" t="n">
        <v>45998</v>
      </c>
      <c r="U1134" s="17" t="n">
        <v>2026</v>
      </c>
      <c r="V1134" s="17" t="inlineStr"/>
    </row>
    <row r="1135">
      <c r="A1135" s="21" t="inlineStr">
        <is>
          <t>WL-02130</t>
        </is>
      </c>
      <c r="B1135" s="21" t="n">
        <v>1130</v>
      </c>
      <c r="C1135" s="21" t="inlineStr">
        <is>
          <t>Le</t>
        </is>
      </c>
      <c r="D1135" s="21" t="inlineStr">
        <is>
          <t>Sierra</t>
        </is>
      </c>
      <c r="E1135" s="21" t="inlineStr">
        <is>
          <t>LLC</t>
        </is>
      </c>
      <c r="F1135" s="21" t="inlineStr">
        <is>
          <t>Le Charters Inc</t>
        </is>
      </c>
      <c r="G1135" s="28" t="n">
        <v>45328</v>
      </c>
      <c r="H1135" s="21" t="inlineStr">
        <is>
          <t>ACTIVE_WAITLIST</t>
        </is>
      </c>
      <c r="I1135" s="21" t="inlineStr">
        <is>
          <t>PETREL LIGHT</t>
        </is>
      </c>
      <c r="J1135" s="21" t="inlineStr">
        <is>
          <t>CRUISER</t>
        </is>
      </c>
      <c r="K1135" s="21" t="n">
        <v>45.8</v>
      </c>
      <c r="L1135" s="21" t="n">
        <v>15.7</v>
      </c>
      <c r="M1135" s="21" t="inlineStr">
        <is>
          <t>COVERED_ONLY</t>
        </is>
      </c>
      <c r="N1135" s="21" t="n">
        <v>28</v>
      </c>
      <c r="O1135" s="21" t="inlineStr">
        <is>
          <t>(360) 555-2003</t>
        </is>
      </c>
      <c r="P1135" s="21" t="inlineStr">
        <is>
          <t>sierra.le@outlook.example.com</t>
        </is>
      </c>
      <c r="Q1135" s="21" t="inlineStr">
        <is>
          <t>Aberdeen</t>
        </is>
      </c>
      <c r="R1135" s="21" t="inlineStr">
        <is>
          <t>WA</t>
        </is>
      </c>
      <c r="S1135" s="21" t="inlineStr">
        <is>
          <t>98520</t>
        </is>
      </c>
      <c r="T1135" s="28" t="n">
        <v>46002</v>
      </c>
      <c r="U1135" s="21" t="n">
        <v>2026</v>
      </c>
      <c r="V1135" s="21" t="inlineStr"/>
    </row>
    <row r="1136">
      <c r="A1136" s="17" t="inlineStr">
        <is>
          <t>WL-02131</t>
        </is>
      </c>
      <c r="B1136" s="17" t="n">
        <v>1131</v>
      </c>
      <c r="C1136" s="17" t="inlineStr">
        <is>
          <t>Thompson</t>
        </is>
      </c>
      <c r="D1136" s="17" t="inlineStr">
        <is>
          <t>Richard</t>
        </is>
      </c>
      <c r="E1136" s="17" t="inlineStr">
        <is>
          <t>PARTNERSHIP</t>
        </is>
      </c>
      <c r="F1136" s="17" t="inlineStr">
        <is>
          <t>Thompson Marine LLC</t>
        </is>
      </c>
      <c r="G1136" s="27" t="n">
        <v>45328</v>
      </c>
      <c r="H1136" s="17" t="inlineStr">
        <is>
          <t>ACTIVE_WAITLIST</t>
        </is>
      </c>
      <c r="I1136" s="17" t="inlineStr">
        <is>
          <t>SCOTER WAKE</t>
        </is>
      </c>
      <c r="J1136" s="17" t="inlineStr">
        <is>
          <t>SAIL_MULTI</t>
        </is>
      </c>
      <c r="K1136" s="17" t="n">
        <v>59.7</v>
      </c>
      <c r="L1136" s="17" t="n">
        <v>20.9</v>
      </c>
      <c r="M1136" s="17" t="inlineStr">
        <is>
          <t>ANY</t>
        </is>
      </c>
      <c r="N1136" s="17" t="n">
        <v>28</v>
      </c>
      <c r="O1136" s="17" t="inlineStr">
        <is>
          <t>(360) 555-2391</t>
        </is>
      </c>
      <c r="P1136" s="17" t="inlineStr">
        <is>
          <t>richard.thompson@harbormail.net</t>
        </is>
      </c>
      <c r="Q1136" s="17" t="inlineStr">
        <is>
          <t>Bellingham</t>
        </is>
      </c>
      <c r="R1136" s="17" t="inlineStr">
        <is>
          <t>WA</t>
        </is>
      </c>
      <c r="S1136" s="17" t="inlineStr">
        <is>
          <t>98225</t>
        </is>
      </c>
      <c r="T1136" s="27" t="n">
        <v>46000</v>
      </c>
      <c r="U1136" s="17" t="n">
        <v>2026</v>
      </c>
      <c r="V1136" s="17" t="inlineStr"/>
    </row>
    <row r="1137">
      <c r="A1137" s="21" t="inlineStr">
        <is>
          <t>WL-02132</t>
        </is>
      </c>
      <c r="B1137" s="21" t="n">
        <v>1132</v>
      </c>
      <c r="C1137" s="21" t="inlineStr">
        <is>
          <t>Ward</t>
        </is>
      </c>
      <c r="D1137" s="21" t="inlineStr">
        <is>
          <t>John</t>
        </is>
      </c>
      <c r="E1137" s="21" t="inlineStr">
        <is>
          <t>CORPORATION</t>
        </is>
      </c>
      <c r="F1137" s="21" t="inlineStr">
        <is>
          <t>Ward Charters Inc</t>
        </is>
      </c>
      <c r="G1137" s="28" t="n">
        <v>45329</v>
      </c>
      <c r="H1137" s="21" t="inlineStr">
        <is>
          <t>ACTIVE_WAITLIST</t>
        </is>
      </c>
      <c r="I1137" s="21" t="inlineStr">
        <is>
          <t>POINT WIND</t>
        </is>
      </c>
      <c r="J1137" s="21" t="inlineStr">
        <is>
          <t>POWER_INBOARD</t>
        </is>
      </c>
      <c r="K1137" s="21" t="n">
        <v>46.7</v>
      </c>
      <c r="L1137" s="21" t="n">
        <v>14.2</v>
      </c>
      <c r="M1137" s="21" t="inlineStr">
        <is>
          <t>OPEN_ONLY</t>
        </is>
      </c>
      <c r="N1137" s="21" t="n">
        <v>28</v>
      </c>
      <c r="O1137" s="21" t="inlineStr">
        <is>
          <t>(360) 555-5028</t>
        </is>
      </c>
      <c r="P1137" s="21" t="inlineStr">
        <is>
          <t>john.ward@quillayute.org</t>
        </is>
      </c>
      <c r="Q1137" s="21" t="inlineStr">
        <is>
          <t>Olympia</t>
        </is>
      </c>
      <c r="R1137" s="21" t="inlineStr">
        <is>
          <t>WA</t>
        </is>
      </c>
      <c r="S1137" s="21" t="inlineStr">
        <is>
          <t>98501</t>
        </is>
      </c>
      <c r="T1137" s="28" t="n">
        <v>45998</v>
      </c>
      <c r="U1137" s="21" t="n">
        <v>2026</v>
      </c>
      <c r="V1137" s="21" t="inlineStr"/>
    </row>
    <row r="1138">
      <c r="A1138" s="17" t="inlineStr">
        <is>
          <t>WL-02133</t>
        </is>
      </c>
      <c r="B1138" s="17" t="n">
        <v>1133</v>
      </c>
      <c r="C1138" s="17" t="inlineStr">
        <is>
          <t>Moses</t>
        </is>
      </c>
      <c r="D1138" s="17" t="inlineStr">
        <is>
          <t>Michael</t>
        </is>
      </c>
      <c r="E1138" s="17" t="inlineStr">
        <is>
          <t>INDIVIDUAL</t>
        </is>
      </c>
      <c r="F1138" s="17" t="inlineStr"/>
      <c r="G1138" s="27" t="n">
        <v>45330</v>
      </c>
      <c r="H1138" s="17" t="inlineStr">
        <is>
          <t>ACTIVE_WAITLIST</t>
        </is>
      </c>
      <c r="I1138" s="17" t="inlineStr">
        <is>
          <t>BRANT RUNNER</t>
        </is>
      </c>
      <c r="J1138" s="17" t="inlineStr">
        <is>
          <t>SAIL_MONO</t>
        </is>
      </c>
      <c r="K1138" s="17" t="n">
        <v>51.3</v>
      </c>
      <c r="L1138" s="17" t="n">
        <v>14.8</v>
      </c>
      <c r="M1138" s="17" t="inlineStr">
        <is>
          <t>COVERED_ONLY</t>
        </is>
      </c>
      <c r="N1138" s="17" t="n">
        <v>45</v>
      </c>
      <c r="O1138" s="17" t="inlineStr">
        <is>
          <t>(360) 555-8080</t>
        </is>
      </c>
      <c r="P1138" s="17" t="inlineStr"/>
      <c r="Q1138" s="17" t="inlineStr">
        <is>
          <t>Bremerton</t>
        </is>
      </c>
      <c r="R1138" s="17" t="inlineStr">
        <is>
          <t>WA</t>
        </is>
      </c>
      <c r="S1138" s="17" t="inlineStr">
        <is>
          <t>98337</t>
        </is>
      </c>
      <c r="T1138" s="27" t="n">
        <v>46010</v>
      </c>
      <c r="U1138" s="17" t="n">
        <v>2026</v>
      </c>
      <c r="V1138" s="17" t="inlineStr"/>
    </row>
    <row r="1139">
      <c r="A1139" s="21" t="inlineStr">
        <is>
          <t>WL-02134</t>
        </is>
      </c>
      <c r="B1139" s="21" t="n">
        <v>1134</v>
      </c>
      <c r="C1139" s="21" t="inlineStr">
        <is>
          <t>Martin</t>
        </is>
      </c>
      <c r="D1139" s="21" t="inlineStr">
        <is>
          <t>James</t>
        </is>
      </c>
      <c r="E1139" s="21" t="inlineStr">
        <is>
          <t>INDIVIDUAL</t>
        </is>
      </c>
      <c r="F1139" s="21" t="inlineStr"/>
      <c r="G1139" s="28" t="n">
        <v>45330</v>
      </c>
      <c r="H1139" s="21" t="inlineStr">
        <is>
          <t>ACTIVE_WAITLIST</t>
        </is>
      </c>
      <c r="I1139" s="21" t="inlineStr">
        <is>
          <t>OTTER CREST</t>
        </is>
      </c>
      <c r="J1139" s="21" t="inlineStr">
        <is>
          <t>POWER_OUTBOARD</t>
        </is>
      </c>
      <c r="K1139" s="21" t="n">
        <v>24.1</v>
      </c>
      <c r="L1139" s="21" t="n">
        <v>6.9</v>
      </c>
      <c r="M1139" s="21" t="inlineStr">
        <is>
          <t>ANY</t>
        </is>
      </c>
      <c r="N1139" s="21" t="n">
        <v>45</v>
      </c>
      <c r="O1139" s="21" t="inlineStr">
        <is>
          <t>(541) 555-3012</t>
        </is>
      </c>
      <c r="P1139" s="21" t="inlineStr">
        <is>
          <t>james.martin@pugetpost.com</t>
        </is>
      </c>
      <c r="Q1139" s="21" t="inlineStr">
        <is>
          <t>Newport</t>
        </is>
      </c>
      <c r="R1139" s="21" t="inlineStr">
        <is>
          <t>OR</t>
        </is>
      </c>
      <c r="S1139" s="21" t="inlineStr">
        <is>
          <t>97365</t>
        </is>
      </c>
      <c r="T1139" s="28" t="n">
        <v>46003</v>
      </c>
      <c r="U1139" s="21" t="n">
        <v>2026</v>
      </c>
      <c r="V1139" s="21" t="inlineStr"/>
    </row>
    <row r="1140">
      <c r="A1140" s="17" t="inlineStr">
        <is>
          <t>WL-02135</t>
        </is>
      </c>
      <c r="B1140" s="17" t="n">
        <v>1135</v>
      </c>
      <c r="C1140" s="17" t="inlineStr">
        <is>
          <t>Flores</t>
        </is>
      </c>
      <c r="D1140" s="17" t="inlineStr">
        <is>
          <t>David</t>
        </is>
      </c>
      <c r="E1140" s="17" t="inlineStr">
        <is>
          <t>JOINT</t>
        </is>
      </c>
      <c r="F1140" s="17" t="inlineStr"/>
      <c r="G1140" s="27" t="n">
        <v>45330</v>
      </c>
      <c r="H1140" s="17" t="inlineStr">
        <is>
          <t>ACTIVE_WAITLIST</t>
        </is>
      </c>
      <c r="I1140" s="17" t="inlineStr">
        <is>
          <t>DRIFT MIST</t>
        </is>
      </c>
      <c r="J1140" s="17" t="inlineStr">
        <is>
          <t>ELECTRIC</t>
        </is>
      </c>
      <c r="K1140" s="17" t="n">
        <v>27.6</v>
      </c>
      <c r="L1140" s="17" t="n">
        <v>9</v>
      </c>
      <c r="M1140" s="17" t="inlineStr">
        <is>
          <t>COVERED_ONLY</t>
        </is>
      </c>
      <c r="N1140" s="17" t="n">
        <v>32</v>
      </c>
      <c r="O1140" s="17" t="inlineStr">
        <is>
          <t>(425) 555-3118</t>
        </is>
      </c>
      <c r="P1140" s="17" t="inlineStr">
        <is>
          <t>david_flores@outlook.example.com</t>
        </is>
      </c>
      <c r="Q1140" s="17" t="inlineStr">
        <is>
          <t>Everett</t>
        </is>
      </c>
      <c r="R1140" s="17" t="inlineStr">
        <is>
          <t>WA</t>
        </is>
      </c>
      <c r="S1140" s="17" t="inlineStr">
        <is>
          <t>98201</t>
        </is>
      </c>
      <c r="T1140" s="27" t="n">
        <v>45998</v>
      </c>
      <c r="U1140" s="17" t="n">
        <v>2026</v>
      </c>
      <c r="V1140" s="17" t="inlineStr"/>
    </row>
    <row r="1141">
      <c r="A1141" s="21" t="inlineStr">
        <is>
          <t>WL-02136</t>
        </is>
      </c>
      <c r="B1141" s="21" t="n">
        <v>1136</v>
      </c>
      <c r="C1141" s="21" t="inlineStr">
        <is>
          <t>Williams</t>
        </is>
      </c>
      <c r="D1141" s="21" t="inlineStr">
        <is>
          <t>Danielle</t>
        </is>
      </c>
      <c r="E1141" s="21" t="inlineStr">
        <is>
          <t>INDIVIDUAL</t>
        </is>
      </c>
      <c r="F1141" s="21" t="inlineStr"/>
      <c r="G1141" s="28" t="n">
        <v>45330</v>
      </c>
      <c r="H1141" s="21" t="inlineStr">
        <is>
          <t>ACTIVE_WAITLIST</t>
        </is>
      </c>
      <c r="I1141" s="21" t="inlineStr">
        <is>
          <t>PETREL CREST</t>
        </is>
      </c>
      <c r="J1141" s="21" t="inlineStr">
        <is>
          <t>SAIL_MONO</t>
        </is>
      </c>
      <c r="K1141" s="21" t="n">
        <v>20.8</v>
      </c>
      <c r="L1141" s="21" t="n">
        <v>6.3</v>
      </c>
      <c r="M1141" s="21" t="inlineStr">
        <is>
          <t>ANY</t>
        </is>
      </c>
      <c r="N1141" s="21" t="n">
        <v>24</v>
      </c>
      <c r="O1141" s="21" t="inlineStr">
        <is>
          <t>(503) 555-7605</t>
        </is>
      </c>
      <c r="P1141" s="21" t="inlineStr">
        <is>
          <t>danielle.williams@gmail.example.com</t>
        </is>
      </c>
      <c r="Q1141" s="21" t="inlineStr">
        <is>
          <t>Portland</t>
        </is>
      </c>
      <c r="R1141" s="21" t="inlineStr">
        <is>
          <t>OR</t>
        </is>
      </c>
      <c r="S1141" s="21" t="inlineStr">
        <is>
          <t>97201</t>
        </is>
      </c>
      <c r="T1141" s="28" t="n">
        <v>45996</v>
      </c>
      <c r="U1141" s="21" t="n">
        <v>2026</v>
      </c>
      <c r="V1141" s="21" t="inlineStr"/>
    </row>
    <row r="1142">
      <c r="A1142" s="17" t="inlineStr">
        <is>
          <t>WL-02137</t>
        </is>
      </c>
      <c r="B1142" s="17" t="n">
        <v>1137</v>
      </c>
      <c r="C1142" s="17" t="inlineStr">
        <is>
          <t>Oliver</t>
        </is>
      </c>
      <c r="D1142" s="17" t="inlineStr">
        <is>
          <t>Cindy</t>
        </is>
      </c>
      <c r="E1142" s="17" t="inlineStr">
        <is>
          <t>COMMERCIAL</t>
        </is>
      </c>
      <c r="F1142" s="17" t="inlineStr">
        <is>
          <t>Oliver Ventures LLC</t>
        </is>
      </c>
      <c r="G1142" s="27" t="n">
        <v>45330</v>
      </c>
      <c r="H1142" s="17" t="inlineStr">
        <is>
          <t>ACTIVE_WAITLIST</t>
        </is>
      </c>
      <c r="I1142" s="17" t="inlineStr">
        <is>
          <t>COHO STAR</t>
        </is>
      </c>
      <c r="J1142" s="17" t="inlineStr">
        <is>
          <t>POWER_INBOARD</t>
        </is>
      </c>
      <c r="K1142" s="17" t="n">
        <v>43.1</v>
      </c>
      <c r="L1142" s="17" t="n">
        <v>13.4</v>
      </c>
      <c r="M1142" s="17" t="inlineStr">
        <is>
          <t>ANY</t>
        </is>
      </c>
      <c r="N1142" s="17" t="n">
        <v>28</v>
      </c>
      <c r="O1142" s="17" t="inlineStr">
        <is>
          <t>(360) 555-2861</t>
        </is>
      </c>
      <c r="P1142" s="17" t="inlineStr">
        <is>
          <t>cindyoliver@pugetpost.com</t>
        </is>
      </c>
      <c r="Q1142" s="17" t="inlineStr">
        <is>
          <t>Bremerton</t>
        </is>
      </c>
      <c r="R1142" s="17" t="inlineStr">
        <is>
          <t>WA</t>
        </is>
      </c>
      <c r="S1142" s="17" t="inlineStr">
        <is>
          <t>98337</t>
        </is>
      </c>
      <c r="T1142" s="27" t="n">
        <v>45994</v>
      </c>
      <c r="U1142" s="17" t="n">
        <v>2026</v>
      </c>
      <c r="V1142" s="17" t="inlineStr"/>
    </row>
    <row r="1143">
      <c r="A1143" s="21" t="inlineStr">
        <is>
          <t>WL-02138</t>
        </is>
      </c>
      <c r="B1143" s="21" t="n">
        <v>1138</v>
      </c>
      <c r="C1143" s="21" t="inlineStr">
        <is>
          <t>Potter</t>
        </is>
      </c>
      <c r="D1143" s="21" t="inlineStr">
        <is>
          <t>Brandy</t>
        </is>
      </c>
      <c r="E1143" s="21" t="inlineStr">
        <is>
          <t>LLC</t>
        </is>
      </c>
      <c r="F1143" s="21" t="inlineStr">
        <is>
          <t>Potter Ventures LLC</t>
        </is>
      </c>
      <c r="G1143" s="28" t="n">
        <v>45331</v>
      </c>
      <c r="H1143" s="21" t="inlineStr">
        <is>
          <t>ACTIVE_WAITLIST</t>
        </is>
      </c>
      <c r="I1143" s="21" t="inlineStr">
        <is>
          <t>SPINDRIFT WIND</t>
        </is>
      </c>
      <c r="J1143" s="21" t="inlineStr">
        <is>
          <t>CRUISER</t>
        </is>
      </c>
      <c r="K1143" s="21" t="n">
        <v>48</v>
      </c>
      <c r="L1143" s="21" t="n">
        <v>16.4</v>
      </c>
      <c r="M1143" s="21" t="inlineStr">
        <is>
          <t>Vessbank</t>
        </is>
      </c>
      <c r="N1143" s="21" t="n">
        <v>32</v>
      </c>
      <c r="O1143" s="21" t="inlineStr">
        <is>
          <t>(503) 555-0397</t>
        </is>
      </c>
      <c r="P1143" s="21" t="inlineStr">
        <is>
          <t>brandy.potter@gmail.example.com</t>
        </is>
      </c>
      <c r="Q1143" s="21" t="inlineStr">
        <is>
          <t>Astoria</t>
        </is>
      </c>
      <c r="R1143" s="21" t="inlineStr">
        <is>
          <t>OR</t>
        </is>
      </c>
      <c r="S1143" s="21" t="inlineStr">
        <is>
          <t>97103</t>
        </is>
      </c>
      <c r="T1143" s="28" t="n">
        <v>46009</v>
      </c>
      <c r="U1143" s="21" t="n">
        <v>2026</v>
      </c>
      <c r="V1143" s="21" t="inlineStr"/>
    </row>
    <row r="1144">
      <c r="A1144" s="17" t="inlineStr">
        <is>
          <t>WL-02139</t>
        </is>
      </c>
      <c r="B1144" s="17" t="n">
        <v>1139</v>
      </c>
      <c r="C1144" s="17" t="inlineStr">
        <is>
          <t>Anderson</t>
        </is>
      </c>
      <c r="D1144" s="17" t="inlineStr">
        <is>
          <t>Jennifer</t>
        </is>
      </c>
      <c r="E1144" s="17" t="inlineStr">
        <is>
          <t>JOINT</t>
        </is>
      </c>
      <c r="F1144" s="17" t="inlineStr"/>
      <c r="G1144" s="27" t="n">
        <v>45331</v>
      </c>
      <c r="H1144" s="17" t="inlineStr">
        <is>
          <t>ACTIVE_WAITLIST</t>
        </is>
      </c>
      <c r="I1144" s="17" t="inlineStr">
        <is>
          <t>DRIFT WIND</t>
        </is>
      </c>
      <c r="J1144" s="17" t="inlineStr">
        <is>
          <t>SAIL_MONO</t>
        </is>
      </c>
      <c r="K1144" s="17" t="n">
        <v>52.5</v>
      </c>
      <c r="L1144" s="17" t="n">
        <v>15.1</v>
      </c>
      <c r="M1144" s="17" t="inlineStr">
        <is>
          <t>OPEN_ONLY</t>
        </is>
      </c>
      <c r="N1144" s="17" t="n">
        <v>32</v>
      </c>
      <c r="O1144" s="17" t="inlineStr">
        <is>
          <t>(360) 555-3624</t>
        </is>
      </c>
      <c r="P1144" s="17" t="inlineStr">
        <is>
          <t>jenniferanderson@salishnet.net</t>
        </is>
      </c>
      <c r="Q1144" s="17" t="inlineStr">
        <is>
          <t>Bellingham</t>
        </is>
      </c>
      <c r="R1144" s="17" t="inlineStr">
        <is>
          <t>WA</t>
        </is>
      </c>
      <c r="S1144" s="17" t="inlineStr">
        <is>
          <t>98225</t>
        </is>
      </c>
      <c r="T1144" s="27" t="n">
        <v>46002</v>
      </c>
      <c r="U1144" s="17" t="n">
        <v>2026</v>
      </c>
      <c r="V1144" s="17" t="inlineStr"/>
    </row>
    <row r="1145">
      <c r="A1145" s="21" t="inlineStr">
        <is>
          <t>WL-02140</t>
        </is>
      </c>
      <c r="B1145" s="21" t="n">
        <v>1140</v>
      </c>
      <c r="C1145" s="21" t="inlineStr">
        <is>
          <t>Gutierrez</t>
        </is>
      </c>
      <c r="D1145" s="21" t="inlineStr">
        <is>
          <t>Amy</t>
        </is>
      </c>
      <c r="E1145" s="21" t="inlineStr">
        <is>
          <t>TRUST</t>
        </is>
      </c>
      <c r="F1145" s="21" t="inlineStr">
        <is>
          <t>Gutierrez Marine LLC</t>
        </is>
      </c>
      <c r="G1145" s="28" t="n">
        <v>45332</v>
      </c>
      <c r="H1145" s="21" t="inlineStr">
        <is>
          <t>SUSPENDED</t>
        </is>
      </c>
      <c r="I1145" s="21" t="inlineStr">
        <is>
          <t>HALIBUT ROCK</t>
        </is>
      </c>
      <c r="J1145" s="21" t="inlineStr">
        <is>
          <t>SAIL_MONO</t>
        </is>
      </c>
      <c r="K1145" s="21" t="n">
        <v>25.3</v>
      </c>
      <c r="L1145" s="21" t="n">
        <v>7.2</v>
      </c>
      <c r="M1145" s="21" t="inlineStr">
        <is>
          <t>ANY</t>
        </is>
      </c>
      <c r="N1145" s="21" t="n">
        <v>40</v>
      </c>
      <c r="O1145" s="21" t="inlineStr">
        <is>
          <t>(541) 555-8421</t>
        </is>
      </c>
      <c r="P1145" s="21" t="inlineStr">
        <is>
          <t>amy.gutierrez@pugetpost.com</t>
        </is>
      </c>
      <c r="Q1145" s="21" t="inlineStr">
        <is>
          <t>Coos Bay</t>
        </is>
      </c>
      <c r="R1145" s="21" t="inlineStr">
        <is>
          <t>OR</t>
        </is>
      </c>
      <c r="S1145" s="21" t="inlineStr">
        <is>
          <t>97420</t>
        </is>
      </c>
      <c r="T1145" s="28" t="n">
        <v>46013</v>
      </c>
      <c r="U1145" s="21" t="n">
        <v>2026</v>
      </c>
      <c r="V1145" s="21" t="inlineStr"/>
    </row>
    <row r="1146">
      <c r="A1146" s="17" t="inlineStr">
        <is>
          <t>WL-02141</t>
        </is>
      </c>
      <c r="B1146" s="17" t="n">
        <v>1141</v>
      </c>
      <c r="C1146" s="17" t="inlineStr">
        <is>
          <t>Anderson</t>
        </is>
      </c>
      <c r="D1146" s="17" t="inlineStr">
        <is>
          <t>Tiffany</t>
        </is>
      </c>
      <c r="E1146" s="17" t="inlineStr">
        <is>
          <t>INDIVIDUAL</t>
        </is>
      </c>
      <c r="F1146" s="17" t="inlineStr"/>
      <c r="G1146" s="27" t="n">
        <v>45332</v>
      </c>
      <c r="H1146" s="17" t="inlineStr">
        <is>
          <t>SUSPENDED</t>
        </is>
      </c>
      <c r="I1146" s="17" t="inlineStr">
        <is>
          <t>KSETREL ROSE</t>
        </is>
      </c>
      <c r="J1146" s="17" t="inlineStr">
        <is>
          <t>POWER_OUTBOARD</t>
        </is>
      </c>
      <c r="K1146" s="17" t="n">
        <v>34.5</v>
      </c>
      <c r="L1146" s="17" t="n">
        <v>11.4</v>
      </c>
      <c r="M1146" s="17" t="inlineStr">
        <is>
          <t>OPEN_ONLY</t>
        </is>
      </c>
      <c r="N1146" s="17" t="n">
        <v>50</v>
      </c>
      <c r="O1146" s="17" t="inlineStr">
        <is>
          <t>(360) 555-9937</t>
        </is>
      </c>
      <c r="P1146" s="17" t="inlineStr">
        <is>
          <t>tiffany_anderson@harbormail.net</t>
        </is>
      </c>
      <c r="Q1146" s="17" t="inlineStr">
        <is>
          <t>Bellingham</t>
        </is>
      </c>
      <c r="R1146" s="17" t="inlineStr">
        <is>
          <t>WA</t>
        </is>
      </c>
      <c r="S1146" s="17" t="inlineStr">
        <is>
          <t>98225</t>
        </is>
      </c>
      <c r="T1146" s="27" t="n">
        <v>46009</v>
      </c>
      <c r="U1146" s="17" t="n">
        <v>2026</v>
      </c>
      <c r="V1146" s="17" t="inlineStr"/>
    </row>
    <row r="1147">
      <c r="A1147" s="21" t="inlineStr">
        <is>
          <t>WL-02142</t>
        </is>
      </c>
      <c r="B1147" s="21" t="n">
        <v>1142</v>
      </c>
      <c r="C1147" s="21" t="inlineStr">
        <is>
          <t>Jackson</t>
        </is>
      </c>
      <c r="D1147" s="21" t="inlineStr">
        <is>
          <t>Tammy</t>
        </is>
      </c>
      <c r="E1147" s="21" t="inlineStr">
        <is>
          <t>JOINT</t>
        </is>
      </c>
      <c r="F1147" s="21" t="inlineStr"/>
      <c r="G1147" s="28" t="n">
        <v>45333</v>
      </c>
      <c r="H1147" s="21" t="inlineStr">
        <is>
          <t>ACTIVE_WAITLIST</t>
        </is>
      </c>
      <c r="I1147" s="21" t="inlineStr">
        <is>
          <t>FOUL CREST</t>
        </is>
      </c>
      <c r="J1147" s="21" t="inlineStr">
        <is>
          <t>POWER_INBOARD</t>
        </is>
      </c>
      <c r="K1147" s="21" t="n">
        <v>42.3</v>
      </c>
      <c r="L1147" s="21" t="n">
        <v>13.3</v>
      </c>
      <c r="M1147" s="21" t="inlineStr">
        <is>
          <t>Vessbank</t>
        </is>
      </c>
      <c r="N1147" s="21" t="n">
        <v>28</v>
      </c>
      <c r="O1147" s="21" t="inlineStr">
        <is>
          <t>(503) 555-6700</t>
        </is>
      </c>
      <c r="P1147" s="21" t="inlineStr">
        <is>
          <t>tammy.jackson@gmail.example.com</t>
        </is>
      </c>
      <c r="Q1147" s="21" t="inlineStr">
        <is>
          <t>Portland</t>
        </is>
      </c>
      <c r="R1147" s="21" t="inlineStr">
        <is>
          <t>OR</t>
        </is>
      </c>
      <c r="S1147" s="21" t="inlineStr">
        <is>
          <t>97201</t>
        </is>
      </c>
      <c r="T1147" s="28" t="n">
        <v>46016</v>
      </c>
      <c r="U1147" s="21" t="n">
        <v>2026</v>
      </c>
      <c r="V1147" s="21" t="inlineStr"/>
    </row>
    <row r="1148">
      <c r="A1148" s="17" t="inlineStr">
        <is>
          <t>WL-02143</t>
        </is>
      </c>
      <c r="B1148" s="17" t="n">
        <v>1143</v>
      </c>
      <c r="C1148" s="17" t="inlineStr">
        <is>
          <t>Wright</t>
        </is>
      </c>
      <c r="D1148" s="17" t="inlineStr">
        <is>
          <t>Lisa</t>
        </is>
      </c>
      <c r="E1148" s="17" t="inlineStr">
        <is>
          <t>INDIVIDUAL</t>
        </is>
      </c>
      <c r="F1148" s="17" t="inlineStr"/>
      <c r="G1148" s="27" t="n">
        <v>45334</v>
      </c>
      <c r="H1148" s="17" t="inlineStr">
        <is>
          <t>ACTIVE_WAITLIST</t>
        </is>
      </c>
      <c r="I1148" s="17" t="inlineStr">
        <is>
          <t>FOUL DANCER</t>
        </is>
      </c>
      <c r="J1148" s="17" t="inlineStr">
        <is>
          <t>ELECTRIC</t>
        </is>
      </c>
      <c r="K1148" s="17" t="n">
        <v>50.8</v>
      </c>
      <c r="L1148" s="17" t="n">
        <v>15.6</v>
      </c>
      <c r="M1148" s="17" t="inlineStr">
        <is>
          <t>COVERED_ONLY</t>
        </is>
      </c>
      <c r="N1148" s="17" t="n">
        <v>45</v>
      </c>
      <c r="O1148" s="17" t="inlineStr">
        <is>
          <t>(360) 555-8986</t>
        </is>
      </c>
      <c r="P1148" s="17" t="inlineStr">
        <is>
          <t>lisa_wright@harbormail.net</t>
        </is>
      </c>
      <c r="Q1148" s="17" t="inlineStr">
        <is>
          <t>Chaldale</t>
        </is>
      </c>
      <c r="R1148" s="17" t="inlineStr">
        <is>
          <t>WA</t>
        </is>
      </c>
      <c r="S1148" s="17" t="inlineStr">
        <is>
          <t>98554</t>
        </is>
      </c>
      <c r="T1148" s="27" t="n">
        <v>45995</v>
      </c>
      <c r="U1148" s="17" t="n">
        <v>2026</v>
      </c>
      <c r="V1148" s="17" t="inlineStr"/>
    </row>
    <row r="1149">
      <c r="A1149" s="21" t="inlineStr">
        <is>
          <t>WL-02144</t>
        </is>
      </c>
      <c r="B1149" s="21" t="n">
        <v>1144</v>
      </c>
      <c r="C1149" s="21" t="inlineStr">
        <is>
          <t>Clark</t>
        </is>
      </c>
      <c r="D1149" s="21" t="inlineStr">
        <is>
          <t>Kelli</t>
        </is>
      </c>
      <c r="E1149" s="21" t="inlineStr">
        <is>
          <t>JOINT</t>
        </is>
      </c>
      <c r="F1149" s="21" t="inlineStr"/>
      <c r="G1149" s="28" t="n">
        <v>45334</v>
      </c>
      <c r="H1149" s="21" t="inlineStr">
        <is>
          <t>ACTIVE_WAITLIST</t>
        </is>
      </c>
      <c r="I1149" s="21" t="inlineStr">
        <is>
          <t>PETREL SOUND</t>
        </is>
      </c>
      <c r="J1149" s="21" t="inlineStr">
        <is>
          <t>POWER_INBOARD</t>
        </is>
      </c>
      <c r="K1149" s="21" t="n">
        <v>43.1</v>
      </c>
      <c r="L1149" s="21" t="n">
        <v>14.1</v>
      </c>
      <c r="M1149" s="21" t="inlineStr">
        <is>
          <t>COVERED_ONLY</t>
        </is>
      </c>
      <c r="N1149" s="21" t="n">
        <v>24</v>
      </c>
      <c r="O1149" s="21" t="inlineStr">
        <is>
          <t>(360) 555-6492</t>
        </is>
      </c>
      <c r="P1149" s="21" t="inlineStr">
        <is>
          <t>kelliclark@outlook.example.com</t>
        </is>
      </c>
      <c r="Q1149" s="21" t="inlineStr">
        <is>
          <t>Longview</t>
        </is>
      </c>
      <c r="R1149" s="21" t="inlineStr">
        <is>
          <t>WA</t>
        </is>
      </c>
      <c r="S1149" s="21" t="inlineStr">
        <is>
          <t>98632</t>
        </is>
      </c>
      <c r="T1149" s="28" t="n">
        <v>45993</v>
      </c>
      <c r="U1149" s="21" t="n">
        <v>2026</v>
      </c>
      <c r="V1149" s="21" t="inlineStr"/>
    </row>
    <row r="1150">
      <c r="A1150" s="17" t="inlineStr">
        <is>
          <t>WL-02145</t>
        </is>
      </c>
      <c r="B1150" s="17" t="n">
        <v>1145</v>
      </c>
      <c r="C1150" s="17" t="inlineStr">
        <is>
          <t>Ali</t>
        </is>
      </c>
      <c r="D1150" s="17" t="inlineStr">
        <is>
          <t>Danielle</t>
        </is>
      </c>
      <c r="E1150" s="17" t="inlineStr">
        <is>
          <t>JOINT</t>
        </is>
      </c>
      <c r="F1150" s="17" t="inlineStr"/>
      <c r="G1150" s="27" t="n">
        <v>45334</v>
      </c>
      <c r="H1150" s="17" t="inlineStr">
        <is>
          <t>ACTIVE_WAITLIST</t>
        </is>
      </c>
      <c r="I1150" s="17" t="inlineStr">
        <is>
          <t>BRANT MOON</t>
        </is>
      </c>
      <c r="J1150" s="17" t="inlineStr">
        <is>
          <t>SAIL_MULTI</t>
        </is>
      </c>
      <c r="K1150" s="17" t="n">
        <v>26.2</v>
      </c>
      <c r="L1150" s="17" t="n">
        <v>9.199999999999999</v>
      </c>
      <c r="M1150" s="17" t="inlineStr">
        <is>
          <t>Gullwing</t>
        </is>
      </c>
      <c r="N1150" s="17" t="n">
        <v>32</v>
      </c>
      <c r="O1150" s="17" t="inlineStr">
        <is>
          <t>(253) 555-8326</t>
        </is>
      </c>
      <c r="P1150" s="17" t="inlineStr">
        <is>
          <t>danielle.ali@outlook.example.com</t>
        </is>
      </c>
      <c r="Q1150" s="17" t="inlineStr">
        <is>
          <t>Tacoma</t>
        </is>
      </c>
      <c r="R1150" s="17" t="inlineStr">
        <is>
          <t>WA</t>
        </is>
      </c>
      <c r="S1150" s="17" t="inlineStr">
        <is>
          <t>98402</t>
        </is>
      </c>
      <c r="T1150" s="27" t="n">
        <v>46012</v>
      </c>
      <c r="U1150" s="17" t="n">
        <v>2026</v>
      </c>
      <c r="V1150" s="17" t="inlineStr"/>
    </row>
    <row r="1151">
      <c r="A1151" s="21" t="inlineStr">
        <is>
          <t>WL-02146</t>
        </is>
      </c>
      <c r="B1151" s="21" t="n">
        <v>1146</v>
      </c>
      <c r="C1151" s="21" t="inlineStr">
        <is>
          <t>Allen</t>
        </is>
      </c>
      <c r="D1151" s="21" t="inlineStr">
        <is>
          <t>Mary</t>
        </is>
      </c>
      <c r="E1151" s="21" t="inlineStr">
        <is>
          <t>INDIVIDUAL</t>
        </is>
      </c>
      <c r="F1151" s="21" t="inlineStr"/>
      <c r="G1151" s="28" t="n">
        <v>45334</v>
      </c>
      <c r="H1151" s="21" t="inlineStr">
        <is>
          <t>ACTIVE_WAITLIST</t>
        </is>
      </c>
      <c r="I1151" s="21" t="inlineStr">
        <is>
          <t>HALIBUT MIST</t>
        </is>
      </c>
      <c r="J1151" s="21" t="inlineStr">
        <is>
          <t>SAIL_MONO</t>
        </is>
      </c>
      <c r="K1151" s="21" t="n">
        <v>48.8</v>
      </c>
      <c r="L1151" s="21" t="n">
        <v>16</v>
      </c>
      <c r="M1151" s="21" t="inlineStr">
        <is>
          <t>ANY</t>
        </is>
      </c>
      <c r="N1151" s="21" t="n">
        <v>24</v>
      </c>
      <c r="O1151" s="21" t="inlineStr">
        <is>
          <t>(253) 555-9127</t>
        </is>
      </c>
      <c r="P1151" s="21" t="inlineStr">
        <is>
          <t>mary.allen@quillayute.org</t>
        </is>
      </c>
      <c r="Q1151" s="21" t="inlineStr">
        <is>
          <t>Tacoma</t>
        </is>
      </c>
      <c r="R1151" s="21" t="inlineStr">
        <is>
          <t>WA</t>
        </is>
      </c>
      <c r="S1151" s="21" t="inlineStr">
        <is>
          <t>98402</t>
        </is>
      </c>
      <c r="T1151" s="28" t="n">
        <v>45996</v>
      </c>
      <c r="U1151" s="21" t="n">
        <v>2026</v>
      </c>
      <c r="V1151" s="21" t="inlineStr"/>
    </row>
    <row r="1152">
      <c r="A1152" s="17" t="inlineStr">
        <is>
          <t>WL-02147</t>
        </is>
      </c>
      <c r="B1152" s="17" t="n">
        <v>1147</v>
      </c>
      <c r="C1152" s="17" t="inlineStr">
        <is>
          <t>Ayers</t>
        </is>
      </c>
      <c r="D1152" s="17" t="inlineStr">
        <is>
          <t>Virginia</t>
        </is>
      </c>
      <c r="E1152" s="17" t="inlineStr">
        <is>
          <t>INDIVIDUAL</t>
        </is>
      </c>
      <c r="F1152" s="17" t="inlineStr"/>
      <c r="G1152" s="27" t="n">
        <v>45335</v>
      </c>
      <c r="H1152" s="17" t="inlineStr">
        <is>
          <t>ACTIVE_WAITLIST</t>
        </is>
      </c>
      <c r="I1152" s="17" t="inlineStr">
        <is>
          <t>HERON ROCK</t>
        </is>
      </c>
      <c r="J1152" s="17" t="inlineStr">
        <is>
          <t>POWER_STERNDRIVE</t>
        </is>
      </c>
      <c r="K1152" s="17" t="n">
        <v>27.4</v>
      </c>
      <c r="L1152" s="17" t="n">
        <v>9.6</v>
      </c>
      <c r="M1152" s="17" t="inlineStr">
        <is>
          <t>Ledgport</t>
        </is>
      </c>
      <c r="N1152" s="17" t="n">
        <v>36</v>
      </c>
      <c r="O1152" s="17" t="inlineStr">
        <is>
          <t>(360) 555-9960</t>
        </is>
      </c>
      <c r="P1152" s="17" t="inlineStr">
        <is>
          <t>virginia_ayers@gmail.example.com</t>
        </is>
      </c>
      <c r="Q1152" s="17" t="inlineStr">
        <is>
          <t>Aberdeen</t>
        </is>
      </c>
      <c r="R1152" s="17" t="inlineStr">
        <is>
          <t>WA</t>
        </is>
      </c>
      <c r="S1152" s="17" t="inlineStr">
        <is>
          <t>98520</t>
        </is>
      </c>
      <c r="T1152" s="27" t="n">
        <v>46016</v>
      </c>
      <c r="U1152" s="17" t="n">
        <v>2026</v>
      </c>
      <c r="V1152" s="17" t="inlineStr"/>
    </row>
    <row r="1153">
      <c r="A1153" s="21" t="inlineStr">
        <is>
          <t>WL-02148</t>
        </is>
      </c>
      <c r="B1153" s="21" t="n">
        <v>1148</v>
      </c>
      <c r="C1153" s="21" t="inlineStr">
        <is>
          <t>Roberts</t>
        </is>
      </c>
      <c r="D1153" s="21" t="inlineStr">
        <is>
          <t>William</t>
        </is>
      </c>
      <c r="E1153" s="21" t="inlineStr">
        <is>
          <t>INDIVIDUAL</t>
        </is>
      </c>
      <c r="F1153" s="21" t="inlineStr"/>
      <c r="G1153" s="28" t="n">
        <v>45335</v>
      </c>
      <c r="H1153" s="21" t="inlineStr">
        <is>
          <t>EXPIRED</t>
        </is>
      </c>
      <c r="I1153" s="21" t="inlineStr">
        <is>
          <t>DRIFT WIND</t>
        </is>
      </c>
      <c r="J1153" s="21" t="inlineStr">
        <is>
          <t>POWER_INBOARD</t>
        </is>
      </c>
      <c r="K1153" s="21" t="n">
        <v>23.6</v>
      </c>
      <c r="L1153" s="21" t="n">
        <v>7.8</v>
      </c>
      <c r="M1153" s="21" t="inlineStr">
        <is>
          <t>COVERED_ONLY</t>
        </is>
      </c>
      <c r="N1153" s="21" t="n">
        <v>50</v>
      </c>
      <c r="O1153" s="21" t="inlineStr">
        <is>
          <t>(206) 555-6024</t>
        </is>
      </c>
      <c r="P1153" s="21" t="inlineStr">
        <is>
          <t>williamroberts@outlook.example.com</t>
        </is>
      </c>
      <c r="Q1153" s="21" t="inlineStr">
        <is>
          <t>Seattle</t>
        </is>
      </c>
      <c r="R1153" s="21" t="inlineStr">
        <is>
          <t>WA</t>
        </is>
      </c>
      <c r="S1153" s="21" t="inlineStr">
        <is>
          <t>98101</t>
        </is>
      </c>
      <c r="T1153" s="21" t="inlineStr"/>
      <c r="U1153" s="21" t="n">
        <v>2024</v>
      </c>
      <c r="V1153" s="21" t="inlineStr"/>
    </row>
    <row r="1154">
      <c r="A1154" s="17" t="inlineStr">
        <is>
          <t>WL-02149</t>
        </is>
      </c>
      <c r="B1154" s="17" t="n">
        <v>1149</v>
      </c>
      <c r="C1154" s="17" t="inlineStr">
        <is>
          <t>Bowman</t>
        </is>
      </c>
      <c r="D1154" s="17" t="inlineStr">
        <is>
          <t>Tonya</t>
        </is>
      </c>
      <c r="E1154" s="17" t="inlineStr">
        <is>
          <t>INDIVIDUAL</t>
        </is>
      </c>
      <c r="F1154" s="17" t="inlineStr"/>
      <c r="G1154" s="27" t="n">
        <v>45335</v>
      </c>
      <c r="H1154" s="17" t="inlineStr">
        <is>
          <t>ACTIVE_WAITLIST</t>
        </is>
      </c>
      <c r="I1154" s="17" t="inlineStr">
        <is>
          <t>PETREL LINE</t>
        </is>
      </c>
      <c r="J1154" s="17" t="inlineStr">
        <is>
          <t>POWER_STERNDRIVE</t>
        </is>
      </c>
      <c r="K1154" s="17" t="n">
        <v>59.3</v>
      </c>
      <c r="L1154" s="17" t="n">
        <v>16.9</v>
      </c>
      <c r="M1154" s="17" t="inlineStr">
        <is>
          <t>Salmonberry</t>
        </is>
      </c>
      <c r="N1154" s="17" t="n">
        <v>45</v>
      </c>
      <c r="O1154" s="17" t="inlineStr">
        <is>
          <t>(360) 555-7189</t>
        </is>
      </c>
      <c r="P1154" s="17" t="inlineStr">
        <is>
          <t>tonya_bowman@outlook.example.com</t>
        </is>
      </c>
      <c r="Q1154" s="17" t="inlineStr">
        <is>
          <t>Chaldale</t>
        </is>
      </c>
      <c r="R1154" s="17" t="inlineStr">
        <is>
          <t>WA</t>
        </is>
      </c>
      <c r="S1154" s="17" t="inlineStr">
        <is>
          <t>98554</t>
        </is>
      </c>
      <c r="T1154" s="27" t="n">
        <v>45999</v>
      </c>
      <c r="U1154" s="17" t="n">
        <v>2026</v>
      </c>
      <c r="V1154" s="17" t="inlineStr"/>
    </row>
    <row r="1155">
      <c r="A1155" s="21" t="inlineStr">
        <is>
          <t>WL-02150</t>
        </is>
      </c>
      <c r="B1155" s="21" t="n">
        <v>1150</v>
      </c>
      <c r="C1155" s="21" t="inlineStr">
        <is>
          <t>Gomez</t>
        </is>
      </c>
      <c r="D1155" s="21" t="inlineStr">
        <is>
          <t>Jared</t>
        </is>
      </c>
      <c r="E1155" s="21" t="inlineStr">
        <is>
          <t>LLC</t>
        </is>
      </c>
      <c r="F1155" s="21" t="inlineStr">
        <is>
          <t>Gomez Charters Inc</t>
        </is>
      </c>
      <c r="G1155" s="28" t="n">
        <v>45335</v>
      </c>
      <c r="H1155" s="21" t="inlineStr">
        <is>
          <t>ACTIVE_WAITLIST</t>
        </is>
      </c>
      <c r="I1155" s="21" t="inlineStr">
        <is>
          <t>OSPREY SONG</t>
        </is>
      </c>
      <c r="J1155" s="21" t="inlineStr">
        <is>
          <t>HOUSEBOAT</t>
        </is>
      </c>
      <c r="K1155" s="21" t="n">
        <v>39</v>
      </c>
      <c r="L1155" s="21" t="n">
        <v>13.9</v>
      </c>
      <c r="M1155" s="21" t="inlineStr">
        <is>
          <t>ANY</t>
        </is>
      </c>
      <c r="N1155" s="21" t="n">
        <v>28</v>
      </c>
      <c r="O1155" s="21" t="inlineStr">
        <is>
          <t>(206) 555-4289</t>
        </is>
      </c>
      <c r="P1155" s="21" t="inlineStr">
        <is>
          <t>jared.gomez@gmail.example.com</t>
        </is>
      </c>
      <c r="Q1155" s="21" t="inlineStr">
        <is>
          <t>Seattle</t>
        </is>
      </c>
      <c r="R1155" s="21" t="inlineStr">
        <is>
          <t>WA</t>
        </is>
      </c>
      <c r="S1155" s="21" t="inlineStr">
        <is>
          <t>98101</t>
        </is>
      </c>
      <c r="T1155" s="28" t="n">
        <v>45996</v>
      </c>
      <c r="U1155" s="21" t="n">
        <v>2026</v>
      </c>
      <c r="V1155" s="21" t="inlineStr"/>
    </row>
    <row r="1156">
      <c r="A1156" s="17" t="inlineStr">
        <is>
          <t>WL-02151</t>
        </is>
      </c>
      <c r="B1156" s="17" t="n">
        <v>1151</v>
      </c>
      <c r="C1156" s="17" t="inlineStr">
        <is>
          <t>Kent</t>
        </is>
      </c>
      <c r="D1156" s="17" t="inlineStr">
        <is>
          <t>Patrick</t>
        </is>
      </c>
      <c r="E1156" s="17" t="inlineStr">
        <is>
          <t>NONPROFIT</t>
        </is>
      </c>
      <c r="F1156" s="17" t="inlineStr">
        <is>
          <t>Kent Ventures LLC</t>
        </is>
      </c>
      <c r="G1156" s="27" t="n">
        <v>45335</v>
      </c>
      <c r="H1156" s="17" t="inlineStr">
        <is>
          <t>RETAINER</t>
        </is>
      </c>
      <c r="I1156" s="17" t="inlineStr">
        <is>
          <t>HALIBUT WIND</t>
        </is>
      </c>
      <c r="J1156" s="17" t="inlineStr">
        <is>
          <t>SAIL_MONO</t>
        </is>
      </c>
      <c r="K1156" s="17" t="n">
        <v>20.8</v>
      </c>
      <c r="L1156" s="17" t="n">
        <v>6.1</v>
      </c>
      <c r="M1156" s="17" t="inlineStr">
        <is>
          <t>COVERED_ONLY</t>
        </is>
      </c>
      <c r="N1156" s="17" t="n">
        <v>32</v>
      </c>
      <c r="O1156" s="17" t="inlineStr">
        <is>
          <t>(360) 555-1244</t>
        </is>
      </c>
      <c r="P1156" s="17" t="inlineStr">
        <is>
          <t>patrick_kent@quillayute.org</t>
        </is>
      </c>
      <c r="Q1156" s="17" t="inlineStr">
        <is>
          <t>Olympia</t>
        </is>
      </c>
      <c r="R1156" s="17" t="inlineStr">
        <is>
          <t>WA</t>
        </is>
      </c>
      <c r="S1156" s="17" t="inlineStr">
        <is>
          <t>98501</t>
        </is>
      </c>
      <c r="T1156" s="27" t="n">
        <v>46010</v>
      </c>
      <c r="U1156" s="17" t="n">
        <v>2026</v>
      </c>
      <c r="V1156" s="17" t="inlineStr"/>
    </row>
    <row r="1157">
      <c r="A1157" s="21" t="inlineStr">
        <is>
          <t>WL-02152</t>
        </is>
      </c>
      <c r="B1157" s="21" t="n">
        <v>1152</v>
      </c>
      <c r="C1157" s="21" t="inlineStr">
        <is>
          <t>Miller</t>
        </is>
      </c>
      <c r="D1157" s="21" t="inlineStr">
        <is>
          <t>Sandra</t>
        </is>
      </c>
      <c r="E1157" s="21" t="inlineStr">
        <is>
          <t>JOINT</t>
        </is>
      </c>
      <c r="F1157" s="21" t="inlineStr"/>
      <c r="G1157" s="28" t="n">
        <v>45336</v>
      </c>
      <c r="H1157" s="21" t="inlineStr">
        <is>
          <t>ACTIVE_WAITLIST</t>
        </is>
      </c>
      <c r="I1157" s="21" t="inlineStr">
        <is>
          <t>BRANT WEATHER</t>
        </is>
      </c>
      <c r="J1157" s="21" t="inlineStr">
        <is>
          <t>CRUISER</t>
        </is>
      </c>
      <c r="K1157" s="21" t="n">
        <v>25.9</v>
      </c>
      <c r="L1157" s="21" t="n">
        <v>9</v>
      </c>
      <c r="M1157" s="21" t="inlineStr">
        <is>
          <t>ANY</t>
        </is>
      </c>
      <c r="N1157" s="21" t="n">
        <v>50</v>
      </c>
      <c r="O1157" s="21" t="inlineStr">
        <is>
          <t>(360) 555-8294</t>
        </is>
      </c>
      <c r="P1157" s="21" t="inlineStr">
        <is>
          <t>sandra_miller@harbormail.net</t>
        </is>
      </c>
      <c r="Q1157" s="21" t="inlineStr">
        <is>
          <t>Bellingham</t>
        </is>
      </c>
      <c r="R1157" s="21" t="inlineStr">
        <is>
          <t>WA</t>
        </is>
      </c>
      <c r="S1157" s="21" t="inlineStr">
        <is>
          <t>98225</t>
        </is>
      </c>
      <c r="T1157" s="28" t="n">
        <v>45997</v>
      </c>
      <c r="U1157" s="21" t="n">
        <v>2026</v>
      </c>
      <c r="V1157" s="21" t="inlineStr"/>
    </row>
    <row r="1158">
      <c r="A1158" s="17" t="inlineStr">
        <is>
          <t>WL-02153</t>
        </is>
      </c>
      <c r="B1158" s="17" t="n">
        <v>1153</v>
      </c>
      <c r="C1158" s="17" t="inlineStr">
        <is>
          <t>Murray</t>
        </is>
      </c>
      <c r="D1158" s="17" t="inlineStr">
        <is>
          <t>Amy</t>
        </is>
      </c>
      <c r="E1158" s="17" t="inlineStr">
        <is>
          <t>COMMERCIAL</t>
        </is>
      </c>
      <c r="F1158" s="17" t="inlineStr">
        <is>
          <t>Murray Holdings LLC</t>
        </is>
      </c>
      <c r="G1158" s="27" t="n">
        <v>45336</v>
      </c>
      <c r="H1158" s="17" t="inlineStr">
        <is>
          <t>ACTIVE_WAITLIST</t>
        </is>
      </c>
      <c r="I1158" s="17" t="inlineStr">
        <is>
          <t>SALISH QUEEN</t>
        </is>
      </c>
      <c r="J1158" s="17" t="inlineStr">
        <is>
          <t>CRUISER</t>
        </is>
      </c>
      <c r="K1158" s="17" t="n">
        <v>22.1</v>
      </c>
      <c r="L1158" s="17" t="n">
        <v>6.4</v>
      </c>
      <c r="M1158" s="17" t="inlineStr">
        <is>
          <t>ANY</t>
        </is>
      </c>
      <c r="N1158" s="17" t="n">
        <v>36</v>
      </c>
      <c r="O1158" s="17" t="inlineStr">
        <is>
          <t>(541) 555-6090</t>
        </is>
      </c>
      <c r="P1158" s="17" t="inlineStr">
        <is>
          <t>amy_murray@quillayute.org</t>
        </is>
      </c>
      <c r="Q1158" s="17" t="inlineStr">
        <is>
          <t>Newport</t>
        </is>
      </c>
      <c r="R1158" s="17" t="inlineStr">
        <is>
          <t>OR</t>
        </is>
      </c>
      <c r="S1158" s="17" t="inlineStr">
        <is>
          <t>97365</t>
        </is>
      </c>
      <c r="T1158" s="27" t="n">
        <v>46015</v>
      </c>
      <c r="U1158" s="17" t="n">
        <v>2026</v>
      </c>
      <c r="V1158" s="17" t="inlineStr"/>
    </row>
    <row r="1159">
      <c r="A1159" s="21" t="inlineStr">
        <is>
          <t>WL-02154</t>
        </is>
      </c>
      <c r="B1159" s="21" t="n">
        <v>1154</v>
      </c>
      <c r="C1159" s="21" t="inlineStr">
        <is>
          <t>Moore</t>
        </is>
      </c>
      <c r="D1159" s="21" t="inlineStr">
        <is>
          <t>Kimberly</t>
        </is>
      </c>
      <c r="E1159" s="21" t="inlineStr">
        <is>
          <t>COMMERCIAL</t>
        </is>
      </c>
      <c r="F1159" s="21" t="inlineStr">
        <is>
          <t>Moore Holdings LLC</t>
        </is>
      </c>
      <c r="G1159" s="28" t="n">
        <v>45336</v>
      </c>
      <c r="H1159" s="21" t="inlineStr">
        <is>
          <t>RETAINER</t>
        </is>
      </c>
      <c r="I1159" s="21" t="inlineStr">
        <is>
          <t>SALISH PASSAGE</t>
        </is>
      </c>
      <c r="J1159" s="21" t="inlineStr">
        <is>
          <t>HOUSEBOAT</t>
        </is>
      </c>
      <c r="K1159" s="21" t="n">
        <v>52</v>
      </c>
      <c r="L1159" s="21" t="n">
        <v>16.5</v>
      </c>
      <c r="M1159" s="21" t="inlineStr">
        <is>
          <t>Vessbank</t>
        </is>
      </c>
      <c r="N1159" s="21" t="n">
        <v>32</v>
      </c>
      <c r="O1159" s="21" t="inlineStr">
        <is>
          <t>(360) 555-9708</t>
        </is>
      </c>
      <c r="P1159" s="21" t="inlineStr">
        <is>
          <t>kimberlymoore@pugetpost.com</t>
        </is>
      </c>
      <c r="Q1159" s="21" t="inlineStr">
        <is>
          <t>Longview</t>
        </is>
      </c>
      <c r="R1159" s="21" t="inlineStr">
        <is>
          <t>WA</t>
        </is>
      </c>
      <c r="S1159" s="21" t="inlineStr">
        <is>
          <t>98632</t>
        </is>
      </c>
      <c r="T1159" s="28" t="n">
        <v>45999</v>
      </c>
      <c r="U1159" s="21" t="n">
        <v>2026</v>
      </c>
      <c r="V1159" s="21" t="inlineStr"/>
    </row>
    <row r="1160">
      <c r="A1160" s="17" t="inlineStr">
        <is>
          <t>WL-02155</t>
        </is>
      </c>
      <c r="B1160" s="17" t="n">
        <v>1155</v>
      </c>
      <c r="C1160" s="17" t="inlineStr">
        <is>
          <t>Turner</t>
        </is>
      </c>
      <c r="D1160" s="17" t="inlineStr">
        <is>
          <t>Jeremy</t>
        </is>
      </c>
      <c r="E1160" s="17" t="inlineStr">
        <is>
          <t>COMMERCIAL</t>
        </is>
      </c>
      <c r="F1160" s="17" t="inlineStr">
        <is>
          <t>Turner Marine LLC</t>
        </is>
      </c>
      <c r="G1160" s="27" t="n">
        <v>45337</v>
      </c>
      <c r="H1160" s="17" t="inlineStr">
        <is>
          <t>ACTIVE_WAITLIST</t>
        </is>
      </c>
      <c r="I1160" s="17" t="inlineStr">
        <is>
          <t>WIDGEON HARBOR</t>
        </is>
      </c>
      <c r="J1160" s="17" t="inlineStr">
        <is>
          <t>TRAWLER</t>
        </is>
      </c>
      <c r="K1160" s="17" t="n">
        <v>49.1</v>
      </c>
      <c r="L1160" s="17" t="n">
        <v>16.8</v>
      </c>
      <c r="M1160" s="17" t="inlineStr">
        <is>
          <t>ANY</t>
        </is>
      </c>
      <c r="N1160" s="17" t="n">
        <v>40</v>
      </c>
      <c r="O1160" s="17" t="inlineStr">
        <is>
          <t>(503) 555-9148</t>
        </is>
      </c>
      <c r="P1160" s="17" t="inlineStr">
        <is>
          <t>jeremyturner@pugetpost.com</t>
        </is>
      </c>
      <c r="Q1160" s="17" t="inlineStr">
        <is>
          <t>Astoria</t>
        </is>
      </c>
      <c r="R1160" s="17" t="inlineStr">
        <is>
          <t>OR</t>
        </is>
      </c>
      <c r="S1160" s="17" t="inlineStr">
        <is>
          <t>97103</t>
        </is>
      </c>
      <c r="T1160" s="27" t="n">
        <v>46014</v>
      </c>
      <c r="U1160" s="17" t="n">
        <v>2026</v>
      </c>
      <c r="V1160" s="17" t="inlineStr"/>
    </row>
    <row r="1161">
      <c r="A1161" s="21" t="inlineStr">
        <is>
          <t>WL-02156</t>
        </is>
      </c>
      <c r="B1161" s="21" t="n">
        <v>1156</v>
      </c>
      <c r="C1161" s="21" t="inlineStr">
        <is>
          <t>Jenkins</t>
        </is>
      </c>
      <c r="D1161" s="21" t="inlineStr">
        <is>
          <t>Ariana</t>
        </is>
      </c>
      <c r="E1161" s="21" t="inlineStr">
        <is>
          <t>INDIVIDUAL</t>
        </is>
      </c>
      <c r="F1161" s="21" t="inlineStr"/>
      <c r="G1161" s="28" t="n">
        <v>45338</v>
      </c>
      <c r="H1161" s="21" t="inlineStr">
        <is>
          <t>ACTIVE_WAITLIST</t>
        </is>
      </c>
      <c r="I1161" s="21" t="inlineStr">
        <is>
          <t>KESTREL GLIDE</t>
        </is>
      </c>
      <c r="J1161" s="21" t="inlineStr">
        <is>
          <t>CRUISER</t>
        </is>
      </c>
      <c r="K1161" s="21" t="n">
        <v>40.2</v>
      </c>
      <c r="L1161" s="21" t="n">
        <v>13.1</v>
      </c>
      <c r="M1161" s="21" t="inlineStr">
        <is>
          <t>ANY</t>
        </is>
      </c>
      <c r="N1161" s="21" t="n">
        <v>40</v>
      </c>
      <c r="O1161" s="21" t="inlineStr">
        <is>
          <t>(541) 555-3987</t>
        </is>
      </c>
      <c r="P1161" s="21" t="inlineStr">
        <is>
          <t>ariana_jenkins@salishnet.net</t>
        </is>
      </c>
      <c r="Q1161" s="21" t="inlineStr">
        <is>
          <t>Coos Bay</t>
        </is>
      </c>
      <c r="R1161" s="21" t="inlineStr">
        <is>
          <t>OR</t>
        </is>
      </c>
      <c r="S1161" s="21" t="inlineStr">
        <is>
          <t>97420</t>
        </is>
      </c>
      <c r="T1161" s="28" t="n">
        <v>46015</v>
      </c>
      <c r="U1161" s="21" t="n">
        <v>2026</v>
      </c>
      <c r="V1161" s="21" t="inlineStr"/>
    </row>
    <row r="1162">
      <c r="A1162" s="17" t="inlineStr">
        <is>
          <t>WL-02157</t>
        </is>
      </c>
      <c r="B1162" s="17" t="n">
        <v>1157</v>
      </c>
      <c r="C1162" s="17" t="inlineStr">
        <is>
          <t>Price</t>
        </is>
      </c>
      <c r="D1162" s="17" t="inlineStr">
        <is>
          <t>Richard</t>
        </is>
      </c>
      <c r="E1162" s="17" t="inlineStr">
        <is>
          <t>INDIVIDUAL</t>
        </is>
      </c>
      <c r="F1162" s="17" t="inlineStr"/>
      <c r="G1162" s="27" t="n">
        <v>45340</v>
      </c>
      <c r="H1162" s="17" t="inlineStr">
        <is>
          <t>RETAINER</t>
        </is>
      </c>
      <c r="I1162" s="17" t="inlineStr">
        <is>
          <t>SCOTER UQEEN</t>
        </is>
      </c>
      <c r="J1162" s="17" t="inlineStr">
        <is>
          <t>ELECTRIC</t>
        </is>
      </c>
      <c r="K1162" s="17" t="n">
        <v>44.4</v>
      </c>
      <c r="L1162" s="17" t="n">
        <v>15.6</v>
      </c>
      <c r="M1162" s="17" t="inlineStr">
        <is>
          <t>ANY</t>
        </is>
      </c>
      <c r="N1162" s="17" t="n">
        <v>28</v>
      </c>
      <c r="O1162" s="17" t="inlineStr">
        <is>
          <t>(360) 555-2253</t>
        </is>
      </c>
      <c r="P1162" s="17" t="inlineStr">
        <is>
          <t>richardprice@salishnet.net</t>
        </is>
      </c>
      <c r="Q1162" s="17" t="inlineStr">
        <is>
          <t>Aberdeen</t>
        </is>
      </c>
      <c r="R1162" s="17" t="inlineStr">
        <is>
          <t>WA</t>
        </is>
      </c>
      <c r="S1162" s="17" t="inlineStr">
        <is>
          <t>98520</t>
        </is>
      </c>
      <c r="T1162" s="27" t="n">
        <v>46009</v>
      </c>
      <c r="U1162" s="17" t="n">
        <v>2026</v>
      </c>
      <c r="V1162" s="17" t="inlineStr"/>
    </row>
    <row r="1163">
      <c r="A1163" s="21" t="inlineStr">
        <is>
          <t>WL-02158</t>
        </is>
      </c>
      <c r="B1163" s="21" t="n">
        <v>1158</v>
      </c>
      <c r="C1163" s="21" t="inlineStr">
        <is>
          <t>Smith</t>
        </is>
      </c>
      <c r="D1163" s="21" t="inlineStr">
        <is>
          <t>Francisco</t>
        </is>
      </c>
      <c r="E1163" s="21" t="inlineStr">
        <is>
          <t>JOINT</t>
        </is>
      </c>
      <c r="F1163" s="21" t="inlineStr"/>
      <c r="G1163" s="28" t="n">
        <v>45340</v>
      </c>
      <c r="H1163" s="21" t="inlineStr">
        <is>
          <t>ACTIVE_WAITLIST</t>
        </is>
      </c>
      <c r="I1163" s="21" t="inlineStr">
        <is>
          <t>COHO MOON</t>
        </is>
      </c>
      <c r="J1163" s="21" t="inlineStr">
        <is>
          <t>POWER_STERNDRIVE</t>
        </is>
      </c>
      <c r="K1163" s="21" t="n">
        <v>56.2</v>
      </c>
      <c r="L1163" s="21" t="n">
        <v>17.5</v>
      </c>
      <c r="M1163" s="21" t="inlineStr">
        <is>
          <t>COVERED_ONLY</t>
        </is>
      </c>
      <c r="N1163" s="21" t="n">
        <v>24</v>
      </c>
      <c r="O1163" s="21" t="inlineStr">
        <is>
          <t>(206) 555-1177</t>
        </is>
      </c>
      <c r="P1163" s="21" t="inlineStr">
        <is>
          <t>franciscosmith@outlook.example.com</t>
        </is>
      </c>
      <c r="Q1163" s="21" t="inlineStr">
        <is>
          <t>Seattle</t>
        </is>
      </c>
      <c r="R1163" s="21" t="inlineStr">
        <is>
          <t>WA</t>
        </is>
      </c>
      <c r="S1163" s="21" t="inlineStr">
        <is>
          <t>98101</t>
        </is>
      </c>
      <c r="T1163" s="28" t="n">
        <v>45997</v>
      </c>
      <c r="U1163" s="21" t="n">
        <v>2026</v>
      </c>
      <c r="V1163" s="21" t="inlineStr"/>
    </row>
    <row r="1164">
      <c r="A1164" s="17" t="inlineStr">
        <is>
          <t>WL-02159</t>
        </is>
      </c>
      <c r="B1164" s="17" t="n">
        <v>1159</v>
      </c>
      <c r="C1164" s="17" t="inlineStr">
        <is>
          <t>Peterson</t>
        </is>
      </c>
      <c r="D1164" s="17" t="inlineStr">
        <is>
          <t>Alexander</t>
        </is>
      </c>
      <c r="E1164" s="17" t="inlineStr">
        <is>
          <t>JOINT</t>
        </is>
      </c>
      <c r="F1164" s="17" t="inlineStr"/>
      <c r="G1164" s="27" t="n">
        <v>45340</v>
      </c>
      <c r="H1164" s="17" t="inlineStr">
        <is>
          <t>SUSPENDED</t>
        </is>
      </c>
      <c r="I1164" s="17" t="inlineStr">
        <is>
          <t>POINT MIST</t>
        </is>
      </c>
      <c r="J1164" s="17" t="inlineStr">
        <is>
          <t>HOUSEBOAT</t>
        </is>
      </c>
      <c r="K1164" s="17" t="n">
        <v>50</v>
      </c>
      <c r="L1164" s="17" t="n">
        <v>16.4</v>
      </c>
      <c r="M1164" s="17" t="inlineStr">
        <is>
          <t>ANY</t>
        </is>
      </c>
      <c r="N1164" s="17" t="n">
        <v>28</v>
      </c>
      <c r="O1164" s="17" t="inlineStr">
        <is>
          <t>(503) 555-6447</t>
        </is>
      </c>
      <c r="P1164" s="17" t="inlineStr">
        <is>
          <t>alexanderpeterson@quillayute.org</t>
        </is>
      </c>
      <c r="Q1164" s="17" t="inlineStr">
        <is>
          <t>Astoria</t>
        </is>
      </c>
      <c r="R1164" s="17" t="inlineStr">
        <is>
          <t>OR</t>
        </is>
      </c>
      <c r="S1164" s="17" t="inlineStr">
        <is>
          <t>97103</t>
        </is>
      </c>
      <c r="T1164" s="27" t="n">
        <v>46016</v>
      </c>
      <c r="U1164" s="17" t="n">
        <v>2026</v>
      </c>
      <c r="V1164" s="17" t="inlineStr"/>
    </row>
    <row r="1165">
      <c r="A1165" s="21" t="inlineStr">
        <is>
          <t>WL-02160</t>
        </is>
      </c>
      <c r="B1165" s="21" t="n">
        <v>1160</v>
      </c>
      <c r="C1165" s="21" t="inlineStr">
        <is>
          <t>Lawrence</t>
        </is>
      </c>
      <c r="D1165" s="21" t="inlineStr">
        <is>
          <t>Alexander</t>
        </is>
      </c>
      <c r="E1165" s="21" t="inlineStr">
        <is>
          <t>LLC</t>
        </is>
      </c>
      <c r="F1165" s="21" t="inlineStr">
        <is>
          <t>Lawrence Marine LLC</t>
        </is>
      </c>
      <c r="G1165" s="28" t="n">
        <v>45340</v>
      </c>
      <c r="H1165" s="21" t="inlineStr">
        <is>
          <t>ACTIVE_WAITLIST</t>
        </is>
      </c>
      <c r="I1165" s="21" t="inlineStr">
        <is>
          <t>PINTAIL ROCK</t>
        </is>
      </c>
      <c r="J1165" s="21" t="inlineStr">
        <is>
          <t>SAIL_MONO</t>
        </is>
      </c>
      <c r="K1165" s="21" t="n">
        <v>54.9</v>
      </c>
      <c r="L1165" s="21" t="n">
        <v>17.8</v>
      </c>
      <c r="M1165" s="21" t="inlineStr">
        <is>
          <t>Ledgport</t>
        </is>
      </c>
      <c r="N1165" s="21" t="n">
        <v>36</v>
      </c>
      <c r="O1165" s="21" t="inlineStr">
        <is>
          <t>(360) 555-5687</t>
        </is>
      </c>
      <c r="P1165" s="21" t="inlineStr">
        <is>
          <t>alexander.lawrence@outlook.example.com</t>
        </is>
      </c>
      <c r="Q1165" s="21" t="inlineStr">
        <is>
          <t>Port Angeles</t>
        </is>
      </c>
      <c r="R1165" s="21" t="inlineStr">
        <is>
          <t>WA</t>
        </is>
      </c>
      <c r="S1165" s="21" t="inlineStr">
        <is>
          <t>98362</t>
        </is>
      </c>
      <c r="T1165" s="28" t="n">
        <v>45994</v>
      </c>
      <c r="U1165" s="21" t="n">
        <v>2026</v>
      </c>
      <c r="V1165" s="21" t="inlineStr"/>
    </row>
    <row r="1166">
      <c r="A1166" s="17" t="inlineStr">
        <is>
          <t>WL-02161</t>
        </is>
      </c>
      <c r="B1166" s="17" t="n">
        <v>1161</v>
      </c>
      <c r="C1166" s="17" t="inlineStr">
        <is>
          <t>Robinson</t>
        </is>
      </c>
      <c r="D1166" s="17" t="inlineStr">
        <is>
          <t>Erica</t>
        </is>
      </c>
      <c r="E1166" s="17" t="inlineStr">
        <is>
          <t>INDIVIDUAL</t>
        </is>
      </c>
      <c r="F1166" s="17" t="inlineStr"/>
      <c r="G1166" s="27" t="n">
        <v>45341</v>
      </c>
      <c r="H1166" s="17" t="inlineStr">
        <is>
          <t>ACTIVE_WAITLIST</t>
        </is>
      </c>
      <c r="I1166" s="17" t="inlineStr">
        <is>
          <t>HERON WIND</t>
        </is>
      </c>
      <c r="J1166" s="17" t="inlineStr">
        <is>
          <t>SPORTFISH</t>
        </is>
      </c>
      <c r="K1166" s="17" t="n">
        <v>59.6</v>
      </c>
      <c r="L1166" s="17" t="n">
        <v>17.2</v>
      </c>
      <c r="M1166" s="17" t="inlineStr">
        <is>
          <t>COVERED_ONLY</t>
        </is>
      </c>
      <c r="N1166" s="17" t="n">
        <v>36</v>
      </c>
      <c r="O1166" s="17" t="inlineStr">
        <is>
          <t>(360) 555-6664</t>
        </is>
      </c>
      <c r="P1166" s="17" t="inlineStr"/>
      <c r="Q1166" s="17" t="inlineStr">
        <is>
          <t>Port Angeles</t>
        </is>
      </c>
      <c r="R1166" s="17" t="inlineStr">
        <is>
          <t>WA</t>
        </is>
      </c>
      <c r="S1166" s="17" t="inlineStr">
        <is>
          <t>98362</t>
        </is>
      </c>
      <c r="T1166" s="27" t="n">
        <v>46019</v>
      </c>
      <c r="U1166" s="17" t="n">
        <v>2026</v>
      </c>
      <c r="V1166" s="17" t="inlineStr"/>
    </row>
    <row r="1167">
      <c r="A1167" s="21" t="inlineStr">
        <is>
          <t>WL-02162</t>
        </is>
      </c>
      <c r="B1167" s="21" t="n">
        <v>1162</v>
      </c>
      <c r="C1167" s="21" t="inlineStr">
        <is>
          <t>Smith</t>
        </is>
      </c>
      <c r="D1167" s="21" t="inlineStr">
        <is>
          <t>Susan</t>
        </is>
      </c>
      <c r="E1167" s="21" t="inlineStr">
        <is>
          <t>INDIVIDUAL</t>
        </is>
      </c>
      <c r="F1167" s="21" t="inlineStr"/>
      <c r="G1167" s="28" t="n">
        <v>45342</v>
      </c>
      <c r="H1167" s="21" t="inlineStr">
        <is>
          <t>ACTIVE_WAITLIST</t>
        </is>
      </c>
      <c r="I1167" s="21" t="inlineStr">
        <is>
          <t>POINT SOUND</t>
        </is>
      </c>
      <c r="J1167" s="21" t="inlineStr">
        <is>
          <t>CRUISER</t>
        </is>
      </c>
      <c r="K1167" s="21" t="n">
        <v>40.3</v>
      </c>
      <c r="L1167" s="21" t="n">
        <v>12.1</v>
      </c>
      <c r="M1167" s="21" t="inlineStr">
        <is>
          <t>COVERED_ONLY</t>
        </is>
      </c>
      <c r="N1167" s="21" t="n">
        <v>24</v>
      </c>
      <c r="O1167" s="21" t="inlineStr">
        <is>
          <t>(503) 555-0723</t>
        </is>
      </c>
      <c r="P1167" s="21" t="inlineStr">
        <is>
          <t>susansmith@quillayute.org</t>
        </is>
      </c>
      <c r="Q1167" s="21" t="inlineStr">
        <is>
          <t>Portland</t>
        </is>
      </c>
      <c r="R1167" s="21" t="inlineStr">
        <is>
          <t>OR</t>
        </is>
      </c>
      <c r="S1167" s="21" t="inlineStr">
        <is>
          <t>97201</t>
        </is>
      </c>
      <c r="T1167" s="28" t="n">
        <v>45998</v>
      </c>
      <c r="U1167" s="21" t="n">
        <v>2026</v>
      </c>
      <c r="V1167" s="21" t="inlineStr"/>
    </row>
    <row r="1168">
      <c r="A1168" s="17" t="inlineStr">
        <is>
          <t>WL-02163</t>
        </is>
      </c>
      <c r="B1168" s="17" t="n">
        <v>1163</v>
      </c>
      <c r="C1168" s="17" t="inlineStr">
        <is>
          <t>Brown</t>
        </is>
      </c>
      <c r="D1168" s="17" t="inlineStr">
        <is>
          <t>Kimberly</t>
        </is>
      </c>
      <c r="E1168" s="17" t="inlineStr">
        <is>
          <t>INDIVIDUAL</t>
        </is>
      </c>
      <c r="F1168" s="17" t="inlineStr"/>
      <c r="G1168" s="27" t="n">
        <v>45342</v>
      </c>
      <c r="H1168" s="17" t="inlineStr">
        <is>
          <t>ACTIVE_WAITLIST</t>
        </is>
      </c>
      <c r="I1168" s="17" t="inlineStr">
        <is>
          <t>PINTAIL HARBOR</t>
        </is>
      </c>
      <c r="J1168" s="17" t="inlineStr">
        <is>
          <t>SPORTFISH</t>
        </is>
      </c>
      <c r="K1168" s="17" t="n">
        <v>21.9</v>
      </c>
      <c r="L1168" s="17" t="n">
        <v>6.5</v>
      </c>
      <c r="M1168" s="17" t="inlineStr">
        <is>
          <t>COVERED_ONLY</t>
        </is>
      </c>
      <c r="N1168" s="17" t="n">
        <v>36</v>
      </c>
      <c r="O1168" s="17" t="inlineStr">
        <is>
          <t>(360) 555-7029</t>
        </is>
      </c>
      <c r="P1168" s="17" t="inlineStr">
        <is>
          <t>kimberly_brown@gmail.example.com</t>
        </is>
      </c>
      <c r="Q1168" s="17" t="inlineStr">
        <is>
          <t>Port Angeles</t>
        </is>
      </c>
      <c r="R1168" s="17" t="inlineStr">
        <is>
          <t>WA</t>
        </is>
      </c>
      <c r="S1168" s="17" t="inlineStr">
        <is>
          <t>98362</t>
        </is>
      </c>
      <c r="T1168" s="27" t="n">
        <v>45995</v>
      </c>
      <c r="U1168" s="17" t="n">
        <v>2026</v>
      </c>
      <c r="V1168" s="17" t="inlineStr"/>
    </row>
    <row r="1169">
      <c r="A1169" s="21" t="inlineStr">
        <is>
          <t>WL-02164</t>
        </is>
      </c>
      <c r="B1169" s="21" t="n">
        <v>1164</v>
      </c>
      <c r="C1169" s="21" t="inlineStr">
        <is>
          <t>Thompson</t>
        </is>
      </c>
      <c r="D1169" s="21" t="inlineStr">
        <is>
          <t>Adrienne</t>
        </is>
      </c>
      <c r="E1169" s="21" t="inlineStr">
        <is>
          <t>PARTNERSHIP</t>
        </is>
      </c>
      <c r="F1169" s="21" t="inlineStr">
        <is>
          <t>Thompson Marine LLC</t>
        </is>
      </c>
      <c r="G1169" s="28" t="n">
        <v>45342</v>
      </c>
      <c r="H1169" s="21" t="inlineStr">
        <is>
          <t>ACTIVE_WAITLIST</t>
        </is>
      </c>
      <c r="I1169" s="21" t="inlineStr">
        <is>
          <t>SANDERLING DANCER</t>
        </is>
      </c>
      <c r="J1169" s="21" t="inlineStr">
        <is>
          <t>ELECTRIC</t>
        </is>
      </c>
      <c r="K1169" s="21" t="n">
        <v>19.1</v>
      </c>
      <c r="L1169" s="21" t="n">
        <v>5.8</v>
      </c>
      <c r="M1169" s="21" t="inlineStr">
        <is>
          <t>Vessbank</t>
        </is>
      </c>
      <c r="N1169" s="21" t="n">
        <v>40</v>
      </c>
      <c r="O1169" s="21" t="inlineStr">
        <is>
          <t>(360) 555-5533</t>
        </is>
      </c>
      <c r="P1169" s="21" t="inlineStr">
        <is>
          <t>adrienne.thompson@salishnet.net</t>
        </is>
      </c>
      <c r="Q1169" s="21" t="inlineStr">
        <is>
          <t>Bellingham</t>
        </is>
      </c>
      <c r="R1169" s="21" t="inlineStr">
        <is>
          <t>WA</t>
        </is>
      </c>
      <c r="S1169" s="21" t="inlineStr">
        <is>
          <t>98225</t>
        </is>
      </c>
      <c r="T1169" s="28" t="n">
        <v>46014</v>
      </c>
      <c r="U1169" s="21" t="n">
        <v>2026</v>
      </c>
      <c r="V1169" s="21" t="inlineStr"/>
    </row>
    <row r="1170">
      <c r="A1170" s="17" t="inlineStr">
        <is>
          <t>WL-02165</t>
        </is>
      </c>
      <c r="B1170" s="17" t="n">
        <v>1165</v>
      </c>
      <c r="C1170" s="17" t="inlineStr">
        <is>
          <t>Brown</t>
        </is>
      </c>
      <c r="D1170" s="17" t="inlineStr">
        <is>
          <t>Tiffany</t>
        </is>
      </c>
      <c r="E1170" s="17" t="inlineStr">
        <is>
          <t>TRUST</t>
        </is>
      </c>
      <c r="F1170" s="17" t="inlineStr">
        <is>
          <t>Brown Ventures LLC</t>
        </is>
      </c>
      <c r="G1170" s="27" t="n">
        <v>45343</v>
      </c>
      <c r="H1170" s="17" t="inlineStr">
        <is>
          <t>ACTIVE_WAITLIST</t>
        </is>
      </c>
      <c r="I1170" s="17" t="inlineStr">
        <is>
          <t>SABLE BAY</t>
        </is>
      </c>
      <c r="J1170" s="17" t="inlineStr">
        <is>
          <t>CRUISER</t>
        </is>
      </c>
      <c r="K1170" s="17" t="n">
        <v>29.5</v>
      </c>
      <c r="L1170" s="17" t="n">
        <v>8.699999999999999</v>
      </c>
      <c r="M1170" s="17" t="inlineStr">
        <is>
          <t>Vessbank</t>
        </is>
      </c>
      <c r="N1170" s="17" t="n">
        <v>45</v>
      </c>
      <c r="O1170" s="17" t="inlineStr">
        <is>
          <t>(503) 555-3299</t>
        </is>
      </c>
      <c r="P1170" s="17" t="inlineStr">
        <is>
          <t>tiffany.brown@gmail.example.com</t>
        </is>
      </c>
      <c r="Q1170" s="17" t="inlineStr">
        <is>
          <t>Portland</t>
        </is>
      </c>
      <c r="R1170" s="17" t="inlineStr">
        <is>
          <t>OR</t>
        </is>
      </c>
      <c r="S1170" s="17" t="inlineStr">
        <is>
          <t>97201</t>
        </is>
      </c>
      <c r="T1170" s="27" t="n">
        <v>46011</v>
      </c>
      <c r="U1170" s="17" t="n">
        <v>2026</v>
      </c>
      <c r="V1170" s="17" t="inlineStr"/>
    </row>
    <row r="1171">
      <c r="A1171" s="21" t="inlineStr">
        <is>
          <t>WL-02166</t>
        </is>
      </c>
      <c r="B1171" s="21" t="n">
        <v>1166</v>
      </c>
      <c r="C1171" s="21" t="inlineStr">
        <is>
          <t>Haney</t>
        </is>
      </c>
      <c r="D1171" s="21" t="inlineStr">
        <is>
          <t>Tonya</t>
        </is>
      </c>
      <c r="E1171" s="21" t="inlineStr">
        <is>
          <t>PARTNERSHIP</t>
        </is>
      </c>
      <c r="F1171" s="21" t="inlineStr">
        <is>
          <t>Haney Marine LLC</t>
        </is>
      </c>
      <c r="G1171" s="28" t="n">
        <v>45343</v>
      </c>
      <c r="H1171" s="21" t="inlineStr">
        <is>
          <t>EXPIRED</t>
        </is>
      </c>
      <c r="I1171" s="21" t="inlineStr">
        <is>
          <t>PINTAIL REACH</t>
        </is>
      </c>
      <c r="J1171" s="21" t="inlineStr">
        <is>
          <t>SAIL_MONO</t>
        </is>
      </c>
      <c r="K1171" s="21" t="n">
        <v>34.7</v>
      </c>
      <c r="L1171" s="21" t="n">
        <v>10.6</v>
      </c>
      <c r="M1171" s="21" t="inlineStr">
        <is>
          <t>ANY</t>
        </is>
      </c>
      <c r="N1171" s="21" t="n">
        <v>40</v>
      </c>
      <c r="O1171" s="21" t="inlineStr">
        <is>
          <t>(541) 555-9165</t>
        </is>
      </c>
      <c r="P1171" s="21" t="inlineStr">
        <is>
          <t>tonya.haney@quillayute.org</t>
        </is>
      </c>
      <c r="Q1171" s="21" t="inlineStr">
        <is>
          <t>Newport</t>
        </is>
      </c>
      <c r="R1171" s="21" t="inlineStr">
        <is>
          <t>OR</t>
        </is>
      </c>
      <c r="S1171" s="21" t="inlineStr">
        <is>
          <t>97365</t>
        </is>
      </c>
      <c r="T1171" s="21" t="inlineStr"/>
      <c r="U1171" s="21" t="n">
        <v>2022</v>
      </c>
      <c r="V1171" s="21" t="inlineStr"/>
    </row>
    <row r="1172">
      <c r="A1172" s="17" t="inlineStr">
        <is>
          <t>WL-02167</t>
        </is>
      </c>
      <c r="B1172" s="17" t="n">
        <v>1167</v>
      </c>
      <c r="C1172" s="17" t="inlineStr">
        <is>
          <t>Anderson</t>
        </is>
      </c>
      <c r="D1172" s="17" t="inlineStr">
        <is>
          <t>Jonathan</t>
        </is>
      </c>
      <c r="E1172" s="17" t="inlineStr">
        <is>
          <t>LLC</t>
        </is>
      </c>
      <c r="F1172" s="17" t="inlineStr">
        <is>
          <t>Anderson Holdings LLC</t>
        </is>
      </c>
      <c r="G1172" s="27" t="n">
        <v>45345</v>
      </c>
      <c r="H1172" s="17" t="inlineStr">
        <is>
          <t>ACTIVE_WAITLIST</t>
        </is>
      </c>
      <c r="I1172" s="17" t="inlineStr">
        <is>
          <t>DRIFT VEER</t>
        </is>
      </c>
      <c r="J1172" s="17" t="inlineStr">
        <is>
          <t>SAIL_MULTI</t>
        </is>
      </c>
      <c r="K1172" s="17" t="n">
        <v>22.8</v>
      </c>
      <c r="L1172" s="17" t="n">
        <v>7.7</v>
      </c>
      <c r="M1172" s="17" t="inlineStr">
        <is>
          <t>OPEN_ONLY</t>
        </is>
      </c>
      <c r="N1172" s="17" t="n">
        <v>36</v>
      </c>
      <c r="O1172" s="17" t="inlineStr">
        <is>
          <t>(253) 555-2198</t>
        </is>
      </c>
      <c r="P1172" s="17" t="inlineStr">
        <is>
          <t>jonathan_anderson@gmail.example.com</t>
        </is>
      </c>
      <c r="Q1172" s="17" t="inlineStr">
        <is>
          <t>Tacoma</t>
        </is>
      </c>
      <c r="R1172" s="17" t="inlineStr">
        <is>
          <t>WA</t>
        </is>
      </c>
      <c r="S1172" s="17" t="inlineStr">
        <is>
          <t>98402</t>
        </is>
      </c>
      <c r="T1172" s="27" t="n">
        <v>46006</v>
      </c>
      <c r="U1172" s="17" t="n">
        <v>2026</v>
      </c>
      <c r="V1172" s="17" t="inlineStr"/>
    </row>
    <row r="1173">
      <c r="A1173" s="21" t="inlineStr">
        <is>
          <t>WL-02168</t>
        </is>
      </c>
      <c r="B1173" s="21" t="n">
        <v>1168</v>
      </c>
      <c r="C1173" s="21" t="inlineStr">
        <is>
          <t>Stevens</t>
        </is>
      </c>
      <c r="D1173" s="21" t="inlineStr">
        <is>
          <t>William</t>
        </is>
      </c>
      <c r="E1173" s="21" t="inlineStr">
        <is>
          <t>NONPROFIT</t>
        </is>
      </c>
      <c r="F1173" s="21" t="inlineStr">
        <is>
          <t>Stevens Charters Inc</t>
        </is>
      </c>
      <c r="G1173" s="28" t="n">
        <v>45345</v>
      </c>
      <c r="H1173" s="21" t="inlineStr">
        <is>
          <t>ACTIVE_WAITLIST</t>
        </is>
      </c>
      <c r="I1173" s="21" t="inlineStr">
        <is>
          <t>WIDGEON ROSE</t>
        </is>
      </c>
      <c r="J1173" s="21" t="inlineStr">
        <is>
          <t>ELECTRIC</t>
        </is>
      </c>
      <c r="K1173" s="21" t="n">
        <v>56.9</v>
      </c>
      <c r="L1173" s="21" t="n">
        <v>19.1</v>
      </c>
      <c r="M1173" s="21" t="inlineStr">
        <is>
          <t>ANY</t>
        </is>
      </c>
      <c r="N1173" s="21" t="n">
        <v>24</v>
      </c>
      <c r="O1173" s="21" t="inlineStr">
        <is>
          <t>(503) 555-9278</t>
        </is>
      </c>
      <c r="P1173" s="21" t="inlineStr">
        <is>
          <t>williamstevens@outlook.example.com</t>
        </is>
      </c>
      <c r="Q1173" s="21" t="inlineStr">
        <is>
          <t>Astoria</t>
        </is>
      </c>
      <c r="R1173" s="21" t="inlineStr">
        <is>
          <t>OR</t>
        </is>
      </c>
      <c r="S1173" s="21" t="inlineStr">
        <is>
          <t>97103</t>
        </is>
      </c>
      <c r="T1173" s="28" t="n">
        <v>46007</v>
      </c>
      <c r="U1173" s="21" t="n">
        <v>2026</v>
      </c>
      <c r="V1173" s="21" t="inlineStr"/>
    </row>
    <row r="1174">
      <c r="A1174" s="17" t="inlineStr">
        <is>
          <t>WL-02169</t>
        </is>
      </c>
      <c r="B1174" s="17" t="n">
        <v>1169</v>
      </c>
      <c r="C1174" s="17" t="inlineStr">
        <is>
          <t>Weber</t>
        </is>
      </c>
      <c r="D1174" s="17" t="inlineStr">
        <is>
          <t>Maria</t>
        </is>
      </c>
      <c r="E1174" s="17" t="inlineStr">
        <is>
          <t>NONPROFIT</t>
        </is>
      </c>
      <c r="F1174" s="17" t="inlineStr">
        <is>
          <t>Weber Marine LLC</t>
        </is>
      </c>
      <c r="G1174" s="27" t="n">
        <v>45345</v>
      </c>
      <c r="H1174" s="17" t="inlineStr">
        <is>
          <t>ACTIVE_WAITLIST</t>
        </is>
      </c>
      <c r="I1174" s="17" t="inlineStr">
        <is>
          <t>COHO REACH</t>
        </is>
      </c>
      <c r="J1174" s="17" t="inlineStr">
        <is>
          <t>CRUISER</t>
        </is>
      </c>
      <c r="K1174" s="17" t="n">
        <v>58.8</v>
      </c>
      <c r="L1174" s="17" t="n">
        <v>19.4</v>
      </c>
      <c r="M1174" s="17" t="inlineStr">
        <is>
          <t>COVERED_ONLY</t>
        </is>
      </c>
      <c r="N1174" s="17" t="n">
        <v>32</v>
      </c>
      <c r="O1174" s="17" t="inlineStr">
        <is>
          <t>(360) 555-8044</t>
        </is>
      </c>
      <c r="P1174" s="17" t="inlineStr">
        <is>
          <t>maria.weber@harbormail.net</t>
        </is>
      </c>
      <c r="Q1174" s="17" t="inlineStr">
        <is>
          <t>Longview</t>
        </is>
      </c>
      <c r="R1174" s="17" t="inlineStr">
        <is>
          <t>WA</t>
        </is>
      </c>
      <c r="S1174" s="17" t="inlineStr">
        <is>
          <t>98632</t>
        </is>
      </c>
      <c r="T1174" s="27" t="n">
        <v>45996</v>
      </c>
      <c r="U1174" s="17" t="n">
        <v>2026</v>
      </c>
      <c r="V1174" s="17" t="inlineStr"/>
    </row>
    <row r="1175">
      <c r="A1175" s="21" t="inlineStr">
        <is>
          <t>WL-02170</t>
        </is>
      </c>
      <c r="B1175" s="21" t="n">
        <v>1170</v>
      </c>
      <c r="C1175" s="21" t="inlineStr">
        <is>
          <t>Duke</t>
        </is>
      </c>
      <c r="D1175" s="21" t="inlineStr">
        <is>
          <t>Robin</t>
        </is>
      </c>
      <c r="E1175" s="21" t="inlineStr">
        <is>
          <t>CORPORATION</t>
        </is>
      </c>
      <c r="F1175" s="21" t="inlineStr">
        <is>
          <t>Duke Charters Inc</t>
        </is>
      </c>
      <c r="G1175" s="28" t="n">
        <v>45346</v>
      </c>
      <c r="H1175" s="21" t="inlineStr">
        <is>
          <t>ACTIVE_WAITLIST</t>
        </is>
      </c>
      <c r="I1175" s="21" t="inlineStr">
        <is>
          <t>COHO SONG</t>
        </is>
      </c>
      <c r="J1175" s="21" t="inlineStr">
        <is>
          <t>HOUSEBOAT</t>
        </is>
      </c>
      <c r="K1175" s="21" t="n">
        <v>31.4</v>
      </c>
      <c r="L1175" s="21" t="n">
        <v>9.1</v>
      </c>
      <c r="M1175" s="21" t="inlineStr">
        <is>
          <t>COVERED_ONLY</t>
        </is>
      </c>
      <c r="N1175" s="21" t="n">
        <v>50</v>
      </c>
      <c r="O1175" s="21" t="inlineStr">
        <is>
          <t>(360) 555-0350</t>
        </is>
      </c>
      <c r="P1175" s="21" t="inlineStr">
        <is>
          <t>robinduke@harbormail.net</t>
        </is>
      </c>
      <c r="Q1175" s="21" t="inlineStr">
        <is>
          <t>Port Angeles</t>
        </is>
      </c>
      <c r="R1175" s="21" t="inlineStr">
        <is>
          <t>WA</t>
        </is>
      </c>
      <c r="S1175" s="21" t="inlineStr">
        <is>
          <t>98362</t>
        </is>
      </c>
      <c r="T1175" s="28" t="n">
        <v>46014</v>
      </c>
      <c r="U1175" s="21" t="n">
        <v>2026</v>
      </c>
      <c r="V1175" s="21" t="inlineStr"/>
    </row>
    <row r="1176">
      <c r="A1176" s="17" t="inlineStr">
        <is>
          <t>WL-02171</t>
        </is>
      </c>
      <c r="B1176" s="17" t="n">
        <v>1171</v>
      </c>
      <c r="C1176" s="17" t="inlineStr">
        <is>
          <t>Hill</t>
        </is>
      </c>
      <c r="D1176" s="17" t="inlineStr">
        <is>
          <t>Andrea</t>
        </is>
      </c>
      <c r="E1176" s="17" t="inlineStr">
        <is>
          <t>INDIVIDUAL</t>
        </is>
      </c>
      <c r="F1176" s="17" t="inlineStr"/>
      <c r="G1176" s="27" t="n">
        <v>45347</v>
      </c>
      <c r="H1176" s="17" t="inlineStr">
        <is>
          <t>ACTIVE_WAITLIST</t>
        </is>
      </c>
      <c r="I1176" s="17" t="inlineStr">
        <is>
          <t>KESTREL MIST</t>
        </is>
      </c>
      <c r="J1176" s="17" t="inlineStr">
        <is>
          <t>SAIL_MULTI</t>
        </is>
      </c>
      <c r="K1176" s="17" t="n">
        <v>41.5</v>
      </c>
      <c r="L1176" s="17" t="n">
        <v>14.1</v>
      </c>
      <c r="M1176" s="17" t="inlineStr">
        <is>
          <t>COVERED_ONLY</t>
        </is>
      </c>
      <c r="N1176" s="17" t="n">
        <v>24</v>
      </c>
      <c r="O1176" s="17" t="inlineStr">
        <is>
          <t>(360) 555-0639</t>
        </is>
      </c>
      <c r="P1176" s="17" t="inlineStr">
        <is>
          <t>andrea_hill@quillayute.org</t>
        </is>
      </c>
      <c r="Q1176" s="17" t="inlineStr">
        <is>
          <t>Olympia</t>
        </is>
      </c>
      <c r="R1176" s="17" t="inlineStr">
        <is>
          <t>WA</t>
        </is>
      </c>
      <c r="S1176" s="17" t="inlineStr">
        <is>
          <t>98501</t>
        </is>
      </c>
      <c r="T1176" s="27" t="n">
        <v>45999</v>
      </c>
      <c r="U1176" s="17" t="n">
        <v>2026</v>
      </c>
      <c r="V1176" s="17" t="inlineStr"/>
    </row>
    <row r="1177">
      <c r="A1177" s="21" t="inlineStr">
        <is>
          <t>WL-02172</t>
        </is>
      </c>
      <c r="B1177" s="21" t="n">
        <v>1172</v>
      </c>
      <c r="C1177" s="21" t="inlineStr">
        <is>
          <t>Bishop</t>
        </is>
      </c>
      <c r="D1177" s="21" t="inlineStr">
        <is>
          <t>Anna</t>
        </is>
      </c>
      <c r="E1177" s="21" t="inlineStr">
        <is>
          <t>LLC</t>
        </is>
      </c>
      <c r="F1177" s="21" t="inlineStr">
        <is>
          <t>Bishop Marine LLC</t>
        </is>
      </c>
      <c r="G1177" s="28" t="n">
        <v>45350</v>
      </c>
      <c r="H1177" s="21" t="inlineStr">
        <is>
          <t>ACTIVE_WAITLIST</t>
        </is>
      </c>
      <c r="I1177" s="21" t="inlineStr">
        <is>
          <t>SALISH MIST</t>
        </is>
      </c>
      <c r="J1177" s="21" t="inlineStr">
        <is>
          <t>POWER_OUTBOARD</t>
        </is>
      </c>
      <c r="K1177" s="21" t="n">
        <v>53.4</v>
      </c>
      <c r="L1177" s="21" t="n">
        <v>17</v>
      </c>
      <c r="M1177" s="21" t="inlineStr">
        <is>
          <t>ANY</t>
        </is>
      </c>
      <c r="N1177" s="21" t="n">
        <v>50</v>
      </c>
      <c r="O1177" s="21" t="inlineStr">
        <is>
          <t>(541) 555-3021</t>
        </is>
      </c>
      <c r="P1177" s="21" t="inlineStr">
        <is>
          <t>annabishop@harbormail.net</t>
        </is>
      </c>
      <c r="Q1177" s="21" t="inlineStr">
        <is>
          <t>Coos Bay</t>
        </is>
      </c>
      <c r="R1177" s="21" t="inlineStr">
        <is>
          <t>OR</t>
        </is>
      </c>
      <c r="S1177" s="21" t="inlineStr">
        <is>
          <t>97420</t>
        </is>
      </c>
      <c r="T1177" s="28" t="n">
        <v>46008</v>
      </c>
      <c r="U1177" s="21" t="n">
        <v>2026</v>
      </c>
      <c r="V1177" s="21" t="inlineStr"/>
    </row>
    <row r="1178">
      <c r="A1178" s="17" t="inlineStr">
        <is>
          <t>WL-02173</t>
        </is>
      </c>
      <c r="B1178" s="17" t="n">
        <v>1173</v>
      </c>
      <c r="C1178" s="17" t="inlineStr">
        <is>
          <t>Parker</t>
        </is>
      </c>
      <c r="D1178" s="17" t="inlineStr">
        <is>
          <t>Lisa</t>
        </is>
      </c>
      <c r="E1178" s="17" t="inlineStr">
        <is>
          <t>JOINT</t>
        </is>
      </c>
      <c r="F1178" s="17" t="inlineStr"/>
      <c r="G1178" s="27" t="n">
        <v>45350</v>
      </c>
      <c r="H1178" s="17" t="inlineStr">
        <is>
          <t>ACTIVE_WAITLIST</t>
        </is>
      </c>
      <c r="I1178" s="17" t="inlineStr">
        <is>
          <t>PETREL LINE</t>
        </is>
      </c>
      <c r="J1178" s="17" t="inlineStr">
        <is>
          <t>TRAWLER</t>
        </is>
      </c>
      <c r="K1178" s="17" t="n">
        <v>38.4</v>
      </c>
      <c r="L1178" s="17" t="n">
        <v>11.7</v>
      </c>
      <c r="M1178" s="17" t="inlineStr">
        <is>
          <t>ANY</t>
        </is>
      </c>
      <c r="N1178" s="17" t="n">
        <v>36</v>
      </c>
      <c r="O1178" s="17" t="inlineStr">
        <is>
          <t>(360) 555-6799</t>
        </is>
      </c>
      <c r="P1178" s="17" t="inlineStr">
        <is>
          <t>lisa.parker@quillayute.org</t>
        </is>
      </c>
      <c r="Q1178" s="17" t="inlineStr">
        <is>
          <t>Port Angeles</t>
        </is>
      </c>
      <c r="R1178" s="17" t="inlineStr">
        <is>
          <t>WA</t>
        </is>
      </c>
      <c r="S1178" s="17" t="inlineStr">
        <is>
          <t>98362</t>
        </is>
      </c>
      <c r="T1178" s="27" t="n">
        <v>46006</v>
      </c>
      <c r="U1178" s="17" t="n">
        <v>2026</v>
      </c>
      <c r="V1178" s="17" t="inlineStr"/>
    </row>
    <row r="1179">
      <c r="A1179" s="21" t="inlineStr">
        <is>
          <t>WL-02174</t>
        </is>
      </c>
      <c r="B1179" s="21" t="n">
        <v>1174</v>
      </c>
      <c r="C1179" s="21" t="inlineStr">
        <is>
          <t>Stevens</t>
        </is>
      </c>
      <c r="D1179" s="21" t="inlineStr">
        <is>
          <t>Kelly</t>
        </is>
      </c>
      <c r="E1179" s="21" t="inlineStr">
        <is>
          <t>INDIVIDUAL</t>
        </is>
      </c>
      <c r="F1179" s="21" t="inlineStr"/>
      <c r="G1179" s="28" t="n">
        <v>45350</v>
      </c>
      <c r="H1179" s="21" t="inlineStr">
        <is>
          <t>ACTIVE_WAITLIST</t>
        </is>
      </c>
      <c r="I1179" s="21" t="inlineStr">
        <is>
          <t>SABLE CREST</t>
        </is>
      </c>
      <c r="J1179" s="21" t="inlineStr">
        <is>
          <t>POWER_STERNDRIVE</t>
        </is>
      </c>
      <c r="K1179" s="21" t="n">
        <v>29.5</v>
      </c>
      <c r="L1179" s="21" t="n">
        <v>9.800000000000001</v>
      </c>
      <c r="M1179" s="21" t="inlineStr">
        <is>
          <t>Ledgport</t>
        </is>
      </c>
      <c r="N1179" s="21" t="n">
        <v>32</v>
      </c>
      <c r="O1179" s="21" t="inlineStr">
        <is>
          <t>(360) 555-6067</t>
        </is>
      </c>
      <c r="P1179" s="21" t="inlineStr">
        <is>
          <t>kellystevens@harbormail.net</t>
        </is>
      </c>
      <c r="Q1179" s="21" t="inlineStr">
        <is>
          <t>Longview</t>
        </is>
      </c>
      <c r="R1179" s="21" t="inlineStr">
        <is>
          <t>WA</t>
        </is>
      </c>
      <c r="S1179" s="21" t="inlineStr">
        <is>
          <t>98632</t>
        </is>
      </c>
      <c r="T1179" s="28" t="n">
        <v>45995</v>
      </c>
      <c r="U1179" s="21" t="n">
        <v>2026</v>
      </c>
      <c r="V1179" s="21" t="inlineStr"/>
    </row>
    <row r="1180">
      <c r="A1180" s="17" t="inlineStr">
        <is>
          <t>WL-02175</t>
        </is>
      </c>
      <c r="B1180" s="17" t="n">
        <v>1175</v>
      </c>
      <c r="C1180" s="17" t="inlineStr">
        <is>
          <t>Hill</t>
        </is>
      </c>
      <c r="D1180" s="17" t="inlineStr">
        <is>
          <t>Eric</t>
        </is>
      </c>
      <c r="E1180" s="17" t="inlineStr">
        <is>
          <t>INDIVIDUAL</t>
        </is>
      </c>
      <c r="F1180" s="17" t="inlineStr"/>
      <c r="G1180" s="27" t="n">
        <v>45350</v>
      </c>
      <c r="H1180" s="17" t="inlineStr">
        <is>
          <t>EXPIRED</t>
        </is>
      </c>
      <c r="I1180" s="17" t="inlineStr">
        <is>
          <t>WIDGEON RUNNER</t>
        </is>
      </c>
      <c r="J1180" s="17" t="inlineStr">
        <is>
          <t>POWER_INBOARD</t>
        </is>
      </c>
      <c r="K1180" s="17" t="n">
        <v>43.2</v>
      </c>
      <c r="L1180" s="17" t="n">
        <v>12.2</v>
      </c>
      <c r="M1180" s="17" t="inlineStr">
        <is>
          <t>Vessbank</t>
        </is>
      </c>
      <c r="N1180" s="17" t="n">
        <v>36</v>
      </c>
      <c r="O1180" s="17" t="inlineStr">
        <is>
          <t>(360) 555-9844</t>
        </is>
      </c>
      <c r="P1180" s="17" t="inlineStr">
        <is>
          <t>erichill@quillayute.org</t>
        </is>
      </c>
      <c r="Q1180" s="17" t="inlineStr">
        <is>
          <t>Bremerton</t>
        </is>
      </c>
      <c r="R1180" s="17" t="inlineStr">
        <is>
          <t>WA</t>
        </is>
      </c>
      <c r="S1180" s="17" t="inlineStr">
        <is>
          <t>98337</t>
        </is>
      </c>
      <c r="T1180" s="17" t="inlineStr"/>
      <c r="U1180" s="17" t="n">
        <v>2022</v>
      </c>
      <c r="V1180" s="17" t="inlineStr"/>
    </row>
    <row r="1181">
      <c r="A1181" s="21" t="inlineStr">
        <is>
          <t>WL-02176</t>
        </is>
      </c>
      <c r="B1181" s="21" t="n">
        <v>1176</v>
      </c>
      <c r="C1181" s="21" t="inlineStr">
        <is>
          <t>Robinson</t>
        </is>
      </c>
      <c r="D1181" s="21" t="inlineStr">
        <is>
          <t>Susan</t>
        </is>
      </c>
      <c r="E1181" s="21" t="inlineStr">
        <is>
          <t>NONPROFIT</t>
        </is>
      </c>
      <c r="F1181" s="21" t="inlineStr">
        <is>
          <t>Robinson Marine LLC</t>
        </is>
      </c>
      <c r="G1181" s="28" t="n">
        <v>45352</v>
      </c>
      <c r="H1181" s="21" t="inlineStr">
        <is>
          <t>RETAINER</t>
        </is>
      </c>
      <c r="I1181" s="21" t="inlineStr">
        <is>
          <t>BRANT LINE</t>
        </is>
      </c>
      <c r="J1181" s="21" t="inlineStr">
        <is>
          <t>TRAWLER</t>
        </is>
      </c>
      <c r="K1181" s="21" t="n">
        <v>34.3</v>
      </c>
      <c r="L1181" s="21" t="n">
        <v>11.6</v>
      </c>
      <c r="M1181" s="21" t="inlineStr">
        <is>
          <t>ANY</t>
        </is>
      </c>
      <c r="N1181" s="21" t="n">
        <v>40</v>
      </c>
      <c r="O1181" s="21" t="inlineStr">
        <is>
          <t>(206) 555-3063</t>
        </is>
      </c>
      <c r="P1181" s="21" t="inlineStr">
        <is>
          <t>susan_robinson@harbormail.net</t>
        </is>
      </c>
      <c r="Q1181" s="21" t="inlineStr">
        <is>
          <t>Seattle</t>
        </is>
      </c>
      <c r="R1181" s="21" t="inlineStr">
        <is>
          <t>WA</t>
        </is>
      </c>
      <c r="S1181" s="21" t="inlineStr">
        <is>
          <t>98101</t>
        </is>
      </c>
      <c r="T1181" s="28" t="n">
        <v>46019</v>
      </c>
      <c r="U1181" s="21" t="n">
        <v>2026</v>
      </c>
      <c r="V1181" s="21" t="inlineStr"/>
    </row>
    <row r="1182">
      <c r="A1182" s="17" t="inlineStr">
        <is>
          <t>WL-02177</t>
        </is>
      </c>
      <c r="B1182" s="17" t="n">
        <v>1177</v>
      </c>
      <c r="C1182" s="17" t="inlineStr">
        <is>
          <t>Perez</t>
        </is>
      </c>
      <c r="D1182" s="17" t="inlineStr">
        <is>
          <t>Charles</t>
        </is>
      </c>
      <c r="E1182" s="17" t="inlineStr">
        <is>
          <t>PARTNERSHIP</t>
        </is>
      </c>
      <c r="F1182" s="17" t="inlineStr">
        <is>
          <t>Perez Holdings LLC</t>
        </is>
      </c>
      <c r="G1182" s="27" t="n">
        <v>45352</v>
      </c>
      <c r="H1182" s="17" t="inlineStr">
        <is>
          <t>ACTIVE_WAITLIST</t>
        </is>
      </c>
      <c r="I1182" s="17" t="inlineStr">
        <is>
          <t>COHO WAKE</t>
        </is>
      </c>
      <c r="J1182" s="17" t="inlineStr">
        <is>
          <t>POWER_INBOARD</t>
        </is>
      </c>
      <c r="K1182" s="17" t="n">
        <v>45.9</v>
      </c>
      <c r="L1182" s="17" t="n">
        <v>15.7</v>
      </c>
      <c r="M1182" s="17" t="inlineStr">
        <is>
          <t>ANY</t>
        </is>
      </c>
      <c r="N1182" s="17" t="n">
        <v>40</v>
      </c>
      <c r="O1182" s="17" t="inlineStr">
        <is>
          <t>(503) 555-4390</t>
        </is>
      </c>
      <c r="P1182" s="17" t="inlineStr">
        <is>
          <t>charles_perez@gmail.example.com</t>
        </is>
      </c>
      <c r="Q1182" s="17" t="inlineStr">
        <is>
          <t>Portland</t>
        </is>
      </c>
      <c r="R1182" s="17" t="inlineStr">
        <is>
          <t>OR</t>
        </is>
      </c>
      <c r="S1182" s="17" t="inlineStr">
        <is>
          <t>97201</t>
        </is>
      </c>
      <c r="T1182" s="27" t="n">
        <v>45994</v>
      </c>
      <c r="U1182" s="17" t="n">
        <v>2026</v>
      </c>
      <c r="V1182" s="17" t="inlineStr"/>
    </row>
    <row r="1183">
      <c r="A1183" s="21" t="inlineStr">
        <is>
          <t>WL-02178</t>
        </is>
      </c>
      <c r="B1183" s="21" t="n">
        <v>1178</v>
      </c>
      <c r="C1183" s="21" t="inlineStr">
        <is>
          <t>Stone</t>
        </is>
      </c>
      <c r="D1183" s="21" t="inlineStr">
        <is>
          <t>Thomas</t>
        </is>
      </c>
      <c r="E1183" s="21" t="inlineStr">
        <is>
          <t>INDIVIDUAL</t>
        </is>
      </c>
      <c r="F1183" s="21" t="inlineStr"/>
      <c r="G1183" s="28" t="n">
        <v>45352</v>
      </c>
      <c r="H1183" s="21" t="inlineStr">
        <is>
          <t>ACTIVE_WAITLIST</t>
        </is>
      </c>
      <c r="I1183" s="21" t="inlineStr">
        <is>
          <t>COHO SHORE</t>
        </is>
      </c>
      <c r="J1183" s="21" t="inlineStr">
        <is>
          <t>CRUISER</t>
        </is>
      </c>
      <c r="K1183" s="21" t="n">
        <v>24.8</v>
      </c>
      <c r="L1183" s="21" t="n">
        <v>7.6</v>
      </c>
      <c r="M1183" s="21" t="inlineStr">
        <is>
          <t>Ledgport</t>
        </is>
      </c>
      <c r="N1183" s="21" t="n">
        <v>28</v>
      </c>
      <c r="O1183" s="21" t="inlineStr">
        <is>
          <t>(253) 555-5129</t>
        </is>
      </c>
      <c r="P1183" s="21" t="inlineStr">
        <is>
          <t>thomasstone@outlook.example.com</t>
        </is>
      </c>
      <c r="Q1183" s="21" t="inlineStr">
        <is>
          <t>Tacoma</t>
        </is>
      </c>
      <c r="R1183" s="21" t="inlineStr">
        <is>
          <t>WA</t>
        </is>
      </c>
      <c r="S1183" s="21" t="inlineStr">
        <is>
          <t>98402</t>
        </is>
      </c>
      <c r="T1183" s="28" t="n">
        <v>46015</v>
      </c>
      <c r="U1183" s="21" t="n">
        <v>2026</v>
      </c>
      <c r="V1183" s="21" t="inlineStr"/>
    </row>
    <row r="1184">
      <c r="A1184" s="17" t="inlineStr">
        <is>
          <t>WL-02179</t>
        </is>
      </c>
      <c r="B1184" s="17" t="n">
        <v>1179</v>
      </c>
      <c r="C1184" s="17" t="inlineStr">
        <is>
          <t>King</t>
        </is>
      </c>
      <c r="D1184" s="17" t="inlineStr">
        <is>
          <t>Charles</t>
        </is>
      </c>
      <c r="E1184" s="17" t="inlineStr">
        <is>
          <t>INDIVIDUAL</t>
        </is>
      </c>
      <c r="F1184" s="17" t="inlineStr"/>
      <c r="G1184" s="27" t="n">
        <v>45353</v>
      </c>
      <c r="H1184" s="17" t="inlineStr">
        <is>
          <t>ACTIVE_WAITLIST</t>
        </is>
      </c>
      <c r="I1184" s="17" t="inlineStr">
        <is>
          <t>BRANT ROSE</t>
        </is>
      </c>
      <c r="J1184" s="17" t="inlineStr">
        <is>
          <t>TRAWLER</t>
        </is>
      </c>
      <c r="K1184" s="17" t="n">
        <v>40.6</v>
      </c>
      <c r="L1184" s="17" t="n">
        <v>13</v>
      </c>
      <c r="M1184" s="17" t="inlineStr">
        <is>
          <t>Vessbank</t>
        </is>
      </c>
      <c r="N1184" s="17" t="n">
        <v>45</v>
      </c>
      <c r="O1184" s="17" t="inlineStr">
        <is>
          <t>(541) 555-1873</t>
        </is>
      </c>
      <c r="P1184" s="17" t="inlineStr">
        <is>
          <t>charlesking@harbormail.net</t>
        </is>
      </c>
      <c r="Q1184" s="17" t="inlineStr">
        <is>
          <t>Coos Bay</t>
        </is>
      </c>
      <c r="R1184" s="17" t="inlineStr">
        <is>
          <t>OR</t>
        </is>
      </c>
      <c r="S1184" s="17" t="inlineStr">
        <is>
          <t>97420</t>
        </is>
      </c>
      <c r="T1184" s="27" t="n">
        <v>45999</v>
      </c>
      <c r="U1184" s="17" t="n">
        <v>2026</v>
      </c>
      <c r="V1184" s="17" t="inlineStr"/>
    </row>
    <row r="1185">
      <c r="A1185" s="21" t="inlineStr">
        <is>
          <t>WL-02180</t>
        </is>
      </c>
      <c r="B1185" s="21" t="n">
        <v>1180</v>
      </c>
      <c r="C1185" s="21" t="inlineStr">
        <is>
          <t>Jones</t>
        </is>
      </c>
      <c r="D1185" s="21" t="inlineStr">
        <is>
          <t>Michele</t>
        </is>
      </c>
      <c r="E1185" s="21" t="inlineStr">
        <is>
          <t>INDIVIDUAL</t>
        </is>
      </c>
      <c r="F1185" s="21" t="inlineStr"/>
      <c r="G1185" s="28" t="n">
        <v>45354</v>
      </c>
      <c r="H1185" s="21" t="inlineStr">
        <is>
          <t>ACTIVE_WAITLIST</t>
        </is>
      </c>
      <c r="I1185" s="21" t="inlineStr">
        <is>
          <t>MURRE PASSAGE</t>
        </is>
      </c>
      <c r="J1185" s="21" t="inlineStr">
        <is>
          <t>CRUISER</t>
        </is>
      </c>
      <c r="K1185" s="21" t="n">
        <v>59.4</v>
      </c>
      <c r="L1185" s="21" t="n">
        <v>20</v>
      </c>
      <c r="M1185" s="21" t="inlineStr">
        <is>
          <t>ANY</t>
        </is>
      </c>
      <c r="N1185" s="21" t="n">
        <v>32</v>
      </c>
      <c r="O1185" s="21" t="inlineStr">
        <is>
          <t>(541) 555-4165</t>
        </is>
      </c>
      <c r="P1185" s="21" t="inlineStr">
        <is>
          <t>michele.jones@harbormail.net</t>
        </is>
      </c>
      <c r="Q1185" s="21" t="inlineStr">
        <is>
          <t>Newport</t>
        </is>
      </c>
      <c r="R1185" s="21" t="inlineStr">
        <is>
          <t>OR</t>
        </is>
      </c>
      <c r="S1185" s="21" t="inlineStr">
        <is>
          <t>97365</t>
        </is>
      </c>
      <c r="T1185" s="28" t="n">
        <v>46007</v>
      </c>
      <c r="U1185" s="21" t="n">
        <v>2026</v>
      </c>
      <c r="V1185" s="21" t="inlineStr"/>
    </row>
    <row r="1186">
      <c r="A1186" s="17" t="inlineStr">
        <is>
          <t>WL-02181</t>
        </is>
      </c>
      <c r="B1186" s="17" t="n">
        <v>1181</v>
      </c>
      <c r="C1186" s="17" t="inlineStr">
        <is>
          <t>Spence</t>
        </is>
      </c>
      <c r="D1186" s="17" t="inlineStr">
        <is>
          <t>Samantha</t>
        </is>
      </c>
      <c r="E1186" s="17" t="inlineStr">
        <is>
          <t>INDIVIDUAL</t>
        </is>
      </c>
      <c r="F1186" s="17" t="inlineStr"/>
      <c r="G1186" s="27" t="n">
        <v>45356</v>
      </c>
      <c r="H1186" s="17" t="inlineStr">
        <is>
          <t>ACTIVE_WAITLIST</t>
        </is>
      </c>
      <c r="I1186" s="17" t="inlineStr">
        <is>
          <t>DRIFT GLIDE</t>
        </is>
      </c>
      <c r="J1186" s="17" t="inlineStr">
        <is>
          <t>TRAWLER</t>
        </is>
      </c>
      <c r="K1186" s="17" t="n">
        <v>33.4</v>
      </c>
      <c r="L1186" s="17" t="n">
        <v>10.1</v>
      </c>
      <c r="M1186" s="17" t="inlineStr">
        <is>
          <t>Ledgport</t>
        </is>
      </c>
      <c r="N1186" s="17" t="n">
        <v>50</v>
      </c>
      <c r="O1186" s="17" t="inlineStr">
        <is>
          <t>(541) 555-2150</t>
        </is>
      </c>
      <c r="P1186" s="17" t="inlineStr">
        <is>
          <t>samantha.spence@salishnet.net</t>
        </is>
      </c>
      <c r="Q1186" s="17" t="inlineStr">
        <is>
          <t>Newport</t>
        </is>
      </c>
      <c r="R1186" s="17" t="inlineStr">
        <is>
          <t>OR</t>
        </is>
      </c>
      <c r="S1186" s="17" t="inlineStr">
        <is>
          <t>97365</t>
        </is>
      </c>
      <c r="T1186" s="27" t="n">
        <v>46016</v>
      </c>
      <c r="U1186" s="17" t="n">
        <v>2026</v>
      </c>
      <c r="V1186" s="17" t="inlineStr"/>
    </row>
    <row r="1187">
      <c r="A1187" s="21" t="inlineStr">
        <is>
          <t>WL-02182</t>
        </is>
      </c>
      <c r="B1187" s="21" t="n">
        <v>1182</v>
      </c>
      <c r="C1187" s="21" t="inlineStr">
        <is>
          <t>Jones</t>
        </is>
      </c>
      <c r="D1187" s="21" t="inlineStr">
        <is>
          <t>Jerry</t>
        </is>
      </c>
      <c r="E1187" s="21" t="inlineStr">
        <is>
          <t>PARTNERSHIP</t>
        </is>
      </c>
      <c r="F1187" s="21" t="inlineStr">
        <is>
          <t>Jones Holdings LLC</t>
        </is>
      </c>
      <c r="G1187" s="28" t="n">
        <v>45356</v>
      </c>
      <c r="H1187" s="21" t="inlineStr">
        <is>
          <t>ACTIVE_WAITLIST</t>
        </is>
      </c>
      <c r="I1187" s="21" t="inlineStr">
        <is>
          <t>FOUL HARBOR</t>
        </is>
      </c>
      <c r="J1187" s="21" t="inlineStr">
        <is>
          <t>SAIL_MONO</t>
        </is>
      </c>
      <c r="K1187" s="21" t="n">
        <v>48.7</v>
      </c>
      <c r="L1187" s="21" t="n">
        <v>16.9</v>
      </c>
      <c r="M1187" s="21" t="inlineStr">
        <is>
          <t>ANY</t>
        </is>
      </c>
      <c r="N1187" s="21" t="n">
        <v>32</v>
      </c>
      <c r="O1187" s="21" t="inlineStr">
        <is>
          <t>(360) 555-0930</t>
        </is>
      </c>
      <c r="P1187" s="21" t="inlineStr">
        <is>
          <t>jerry.jones@gmail.example.com</t>
        </is>
      </c>
      <c r="Q1187" s="21" t="inlineStr">
        <is>
          <t>Aberdeen</t>
        </is>
      </c>
      <c r="R1187" s="21" t="inlineStr">
        <is>
          <t>WA</t>
        </is>
      </c>
      <c r="S1187" s="21" t="inlineStr">
        <is>
          <t>98520</t>
        </is>
      </c>
      <c r="T1187" s="28" t="n">
        <v>46008</v>
      </c>
      <c r="U1187" s="21" t="n">
        <v>2026</v>
      </c>
      <c r="V1187" s="21" t="inlineStr">
        <is>
          <t xml:space="preserve"> </t>
        </is>
      </c>
    </row>
    <row r="1188">
      <c r="A1188" s="17" t="inlineStr">
        <is>
          <t>WL-02183</t>
        </is>
      </c>
      <c r="B1188" s="17" t="n">
        <v>1183</v>
      </c>
      <c r="C1188" s="17" t="inlineStr">
        <is>
          <t>Ward</t>
        </is>
      </c>
      <c r="D1188" s="17" t="inlineStr">
        <is>
          <t>Emily</t>
        </is>
      </c>
      <c r="E1188" s="17" t="inlineStr">
        <is>
          <t>INDIVIDUAL</t>
        </is>
      </c>
      <c r="F1188" s="17" t="inlineStr"/>
      <c r="G1188" s="27" t="n">
        <v>45356</v>
      </c>
      <c r="H1188" s="17" t="inlineStr">
        <is>
          <t>EXPIRED</t>
        </is>
      </c>
      <c r="I1188" s="17" t="inlineStr">
        <is>
          <t>GRAY MOON</t>
        </is>
      </c>
      <c r="J1188" s="17" t="inlineStr">
        <is>
          <t>SPORTFISH</t>
        </is>
      </c>
      <c r="K1188" s="17" t="n">
        <v>20.9</v>
      </c>
      <c r="L1188" s="17" t="n">
        <v>7</v>
      </c>
      <c r="M1188" s="17" t="inlineStr">
        <is>
          <t>Gullwing</t>
        </is>
      </c>
      <c r="N1188" s="17" t="n">
        <v>24</v>
      </c>
      <c r="O1188" s="17" t="inlineStr">
        <is>
          <t>(503) 555-1781</t>
        </is>
      </c>
      <c r="P1188" s="17" t="inlineStr">
        <is>
          <t>emily.ward@harbormail.net</t>
        </is>
      </c>
      <c r="Q1188" s="17" t="inlineStr">
        <is>
          <t>Astoria</t>
        </is>
      </c>
      <c r="R1188" s="17" t="inlineStr">
        <is>
          <t>OR</t>
        </is>
      </c>
      <c r="S1188" s="17" t="inlineStr">
        <is>
          <t>97103</t>
        </is>
      </c>
      <c r="T1188" s="17" t="inlineStr"/>
      <c r="U1188" s="17" t="n">
        <v>2024</v>
      </c>
      <c r="V1188" s="17" t="inlineStr"/>
    </row>
    <row r="1189">
      <c r="A1189" s="21" t="inlineStr">
        <is>
          <t>WL-02184</t>
        </is>
      </c>
      <c r="B1189" s="21" t="n">
        <v>1184</v>
      </c>
      <c r="C1189" s="21" t="inlineStr">
        <is>
          <t>Wiley</t>
        </is>
      </c>
      <c r="D1189" s="21" t="inlineStr">
        <is>
          <t>Leonard</t>
        </is>
      </c>
      <c r="E1189" s="21" t="inlineStr">
        <is>
          <t>PARTNERSHIP</t>
        </is>
      </c>
      <c r="F1189" s="21" t="inlineStr">
        <is>
          <t>Wiley Holdings LLC</t>
        </is>
      </c>
      <c r="G1189" s="28" t="n">
        <v>45357</v>
      </c>
      <c r="H1189" s="21" t="inlineStr">
        <is>
          <t>ACTIVE_WAITLIST</t>
        </is>
      </c>
      <c r="I1189" s="21" t="inlineStr">
        <is>
          <t>KESTREL PASSAGE</t>
        </is>
      </c>
      <c r="J1189" s="21" t="inlineStr">
        <is>
          <t>CRUISER</t>
        </is>
      </c>
      <c r="K1189" s="21" t="n">
        <v>31.8</v>
      </c>
      <c r="L1189" s="21" t="n">
        <v>9.1</v>
      </c>
      <c r="M1189" s="21" t="inlineStr">
        <is>
          <t>Vessbank</t>
        </is>
      </c>
      <c r="N1189" s="21" t="n">
        <v>32</v>
      </c>
      <c r="O1189" s="21" t="inlineStr">
        <is>
          <t>(360) 555-0670</t>
        </is>
      </c>
      <c r="P1189" s="21" t="inlineStr">
        <is>
          <t>leonardwiley@gmail.example.com</t>
        </is>
      </c>
      <c r="Q1189" s="21" t="inlineStr">
        <is>
          <t>Aberdeen</t>
        </is>
      </c>
      <c r="R1189" s="21" t="inlineStr">
        <is>
          <t>WA</t>
        </is>
      </c>
      <c r="S1189" s="21" t="inlineStr">
        <is>
          <t>98520</t>
        </is>
      </c>
      <c r="T1189" s="28" t="n">
        <v>46005</v>
      </c>
      <c r="U1189" s="21" t="n">
        <v>2026</v>
      </c>
      <c r="V1189" s="21" t="inlineStr"/>
    </row>
    <row r="1190">
      <c r="A1190" s="17" t="inlineStr">
        <is>
          <t>WL-02185</t>
        </is>
      </c>
      <c r="B1190" s="17" t="n">
        <v>1185</v>
      </c>
      <c r="C1190" s="17" t="inlineStr">
        <is>
          <t>Lopez</t>
        </is>
      </c>
      <c r="D1190" s="17" t="inlineStr">
        <is>
          <t>Kelly</t>
        </is>
      </c>
      <c r="E1190" s="17" t="inlineStr">
        <is>
          <t>TRUST</t>
        </is>
      </c>
      <c r="F1190" s="17" t="inlineStr">
        <is>
          <t>Lopez Holdings LLC</t>
        </is>
      </c>
      <c r="G1190" s="27" t="n">
        <v>45357</v>
      </c>
      <c r="H1190" s="17" t="inlineStr">
        <is>
          <t>ACTIVE_WAITLIST</t>
        </is>
      </c>
      <c r="I1190" s="17" t="inlineStr">
        <is>
          <t>PINTAIL BAY</t>
        </is>
      </c>
      <c r="J1190" s="17" t="inlineStr">
        <is>
          <t>CRUISER</t>
        </is>
      </c>
      <c r="K1190" s="17" t="n">
        <v>22.7</v>
      </c>
      <c r="L1190" s="17" t="n">
        <v>7.1</v>
      </c>
      <c r="M1190" s="17" t="inlineStr">
        <is>
          <t>COVERED_ONLY</t>
        </is>
      </c>
      <c r="N1190" s="17" t="n">
        <v>24</v>
      </c>
      <c r="O1190" s="17" t="inlineStr">
        <is>
          <t>(425) 555-0152</t>
        </is>
      </c>
      <c r="P1190" s="17" t="inlineStr">
        <is>
          <t>kelly.lopez@outlook.example.com</t>
        </is>
      </c>
      <c r="Q1190" s="17" t="inlineStr">
        <is>
          <t>Everett</t>
        </is>
      </c>
      <c r="R1190" s="17" t="inlineStr">
        <is>
          <t>WA</t>
        </is>
      </c>
      <c r="S1190" s="17" t="inlineStr">
        <is>
          <t>98201</t>
        </is>
      </c>
      <c r="T1190" s="27" t="n">
        <v>45997</v>
      </c>
      <c r="U1190" s="17" t="n">
        <v>2026</v>
      </c>
      <c r="V1190" s="17" t="inlineStr"/>
    </row>
    <row r="1191">
      <c r="A1191" s="21" t="inlineStr">
        <is>
          <t>WL-02186</t>
        </is>
      </c>
      <c r="B1191" s="21" t="n">
        <v>1186</v>
      </c>
      <c r="C1191" s="21" t="inlineStr">
        <is>
          <t>Lewis</t>
        </is>
      </c>
      <c r="D1191" s="21" t="inlineStr">
        <is>
          <t>Karen</t>
        </is>
      </c>
      <c r="E1191" s="21" t="inlineStr">
        <is>
          <t>INDIVIDUAL</t>
        </is>
      </c>
      <c r="F1191" s="21" t="inlineStr"/>
      <c r="G1191" s="28" t="n">
        <v>45357</v>
      </c>
      <c r="H1191" s="21" t="inlineStr">
        <is>
          <t>ACTIVE_WAITLIST</t>
        </is>
      </c>
      <c r="I1191" s="21" t="inlineStr">
        <is>
          <t>HERON REACH</t>
        </is>
      </c>
      <c r="J1191" s="21" t="inlineStr">
        <is>
          <t>POWER_INBOARD</t>
        </is>
      </c>
      <c r="K1191" s="21" t="n">
        <v>31.4</v>
      </c>
      <c r="L1191" s="21" t="n">
        <v>10.5</v>
      </c>
      <c r="M1191" s="21" t="inlineStr">
        <is>
          <t>ANY</t>
        </is>
      </c>
      <c r="N1191" s="21" t="n">
        <v>24</v>
      </c>
      <c r="O1191" s="21" t="inlineStr">
        <is>
          <t>(360) 555-6478</t>
        </is>
      </c>
      <c r="P1191" s="21" t="inlineStr">
        <is>
          <t>karenlewis@harbormail.net</t>
        </is>
      </c>
      <c r="Q1191" s="21" t="inlineStr">
        <is>
          <t>Longview</t>
        </is>
      </c>
      <c r="R1191" s="21" t="inlineStr">
        <is>
          <t>WA</t>
        </is>
      </c>
      <c r="S1191" s="21" t="inlineStr">
        <is>
          <t>98632</t>
        </is>
      </c>
      <c r="T1191" s="28" t="n">
        <v>46006</v>
      </c>
      <c r="U1191" s="21" t="n">
        <v>2026</v>
      </c>
      <c r="V1191" s="21" t="inlineStr"/>
    </row>
    <row r="1192">
      <c r="A1192" s="17" t="inlineStr">
        <is>
          <t>WL-02187</t>
        </is>
      </c>
      <c r="B1192" s="17" t="n">
        <v>1187</v>
      </c>
      <c r="C1192" s="17" t="inlineStr">
        <is>
          <t>Gordon</t>
        </is>
      </c>
      <c r="D1192" s="17" t="inlineStr">
        <is>
          <t>Leonard</t>
        </is>
      </c>
      <c r="E1192" s="17" t="inlineStr">
        <is>
          <t>INDIVIDUAL</t>
        </is>
      </c>
      <c r="F1192" s="17" t="inlineStr"/>
      <c r="G1192" s="27" t="n">
        <v>45358</v>
      </c>
      <c r="H1192" s="17" t="inlineStr">
        <is>
          <t>ACTIVE_WAITLIST</t>
        </is>
      </c>
      <c r="I1192" s="17" t="inlineStr">
        <is>
          <t>CORMORANT WEATHER</t>
        </is>
      </c>
      <c r="J1192" s="17" t="inlineStr">
        <is>
          <t>SAIL_MULTI</t>
        </is>
      </c>
      <c r="K1192" s="17" t="n">
        <v>54.9</v>
      </c>
      <c r="L1192" s="17" t="n">
        <v>18.8</v>
      </c>
      <c r="M1192" s="17" t="inlineStr">
        <is>
          <t>COVERED_ONLY</t>
        </is>
      </c>
      <c r="N1192" s="17" t="n">
        <v>24</v>
      </c>
      <c r="O1192" s="17" t="inlineStr">
        <is>
          <t>(503) 555-3855</t>
        </is>
      </c>
      <c r="P1192" s="17" t="inlineStr">
        <is>
          <t>leonardgordon@gmail.example.com</t>
        </is>
      </c>
      <c r="Q1192" s="17" t="inlineStr">
        <is>
          <t>Portland</t>
        </is>
      </c>
      <c r="R1192" s="17" t="inlineStr">
        <is>
          <t>OR</t>
        </is>
      </c>
      <c r="S1192" s="17" t="inlineStr">
        <is>
          <t>97201</t>
        </is>
      </c>
      <c r="T1192" s="27" t="n">
        <v>45993</v>
      </c>
      <c r="U1192" s="17" t="n">
        <v>2026</v>
      </c>
      <c r="V1192" s="17" t="inlineStr"/>
    </row>
    <row r="1193">
      <c r="A1193" s="21" t="inlineStr">
        <is>
          <t>WL-02188</t>
        </is>
      </c>
      <c r="B1193" s="21" t="n">
        <v>1188</v>
      </c>
      <c r="C1193" s="21" t="inlineStr">
        <is>
          <t>Zamora</t>
        </is>
      </c>
      <c r="D1193" s="21" t="inlineStr">
        <is>
          <t>Courtney</t>
        </is>
      </c>
      <c r="E1193" s="21" t="inlineStr">
        <is>
          <t>PARTNERSHIP</t>
        </is>
      </c>
      <c r="F1193" s="21" t="inlineStr">
        <is>
          <t>Zamora Charters Inc</t>
        </is>
      </c>
      <c r="G1193" s="28" t="n">
        <v>45358</v>
      </c>
      <c r="H1193" s="21" t="inlineStr">
        <is>
          <t>ACTIVE_WAITLIST</t>
        </is>
      </c>
      <c r="I1193" s="21" t="inlineStr">
        <is>
          <t>OTTER LINE</t>
        </is>
      </c>
      <c r="J1193" s="21" t="inlineStr">
        <is>
          <t>COMMERCIAL_FISH</t>
        </is>
      </c>
      <c r="K1193" s="21" t="n">
        <v>32.3</v>
      </c>
      <c r="L1193" s="21" t="n">
        <v>11.4</v>
      </c>
      <c r="M1193" s="21" t="inlineStr">
        <is>
          <t>Ledgport</t>
        </is>
      </c>
      <c r="N1193" s="21" t="n">
        <v>32</v>
      </c>
      <c r="O1193" s="21" t="inlineStr">
        <is>
          <t>(360) 555-6701</t>
        </is>
      </c>
      <c r="P1193" s="21" t="inlineStr">
        <is>
          <t>courtneyzamora@outlook.example.com</t>
        </is>
      </c>
      <c r="Q1193" s="21" t="inlineStr">
        <is>
          <t>Chaldale</t>
        </is>
      </c>
      <c r="R1193" s="21" t="inlineStr">
        <is>
          <t>WA</t>
        </is>
      </c>
      <c r="S1193" s="21" t="inlineStr">
        <is>
          <t>98554</t>
        </is>
      </c>
      <c r="T1193" s="28" t="n">
        <v>46008</v>
      </c>
      <c r="U1193" s="21" t="n">
        <v>2026</v>
      </c>
      <c r="V1193" s="21" t="inlineStr"/>
    </row>
    <row r="1194">
      <c r="A1194" s="17" t="inlineStr">
        <is>
          <t>WL-02189</t>
        </is>
      </c>
      <c r="B1194" s="17" t="n">
        <v>1189</v>
      </c>
      <c r="C1194" s="17" t="inlineStr">
        <is>
          <t>Garcia</t>
        </is>
      </c>
      <c r="D1194" s="17" t="inlineStr">
        <is>
          <t>Richard</t>
        </is>
      </c>
      <c r="E1194" s="17" t="inlineStr">
        <is>
          <t>JOINT</t>
        </is>
      </c>
      <c r="F1194" s="17" t="inlineStr"/>
      <c r="G1194" s="27" t="n">
        <v>45358</v>
      </c>
      <c r="H1194" s="17" t="inlineStr">
        <is>
          <t>ACTIVE_WAITLIST</t>
        </is>
      </c>
      <c r="I1194" s="17" t="inlineStr">
        <is>
          <t>SANDERLING ANN</t>
        </is>
      </c>
      <c r="J1194" s="17" t="inlineStr">
        <is>
          <t>TRAWLER</t>
        </is>
      </c>
      <c r="K1194" s="17" t="n">
        <v>41.5</v>
      </c>
      <c r="L1194" s="17" t="n">
        <v>14.7</v>
      </c>
      <c r="M1194" s="17" t="inlineStr">
        <is>
          <t>COVERED_ONLY</t>
        </is>
      </c>
      <c r="N1194" s="17" t="n">
        <v>50</v>
      </c>
      <c r="O1194" s="17" t="inlineStr">
        <is>
          <t>(541) 555-2150</t>
        </is>
      </c>
      <c r="P1194" s="17" t="inlineStr">
        <is>
          <t>richard.garcia@harbormail.net</t>
        </is>
      </c>
      <c r="Q1194" s="17" t="inlineStr">
        <is>
          <t>Coos Bay</t>
        </is>
      </c>
      <c r="R1194" s="17" t="inlineStr">
        <is>
          <t>OR</t>
        </is>
      </c>
      <c r="S1194" s="17" t="inlineStr">
        <is>
          <t>97420</t>
        </is>
      </c>
      <c r="T1194" s="27" t="n">
        <v>46007</v>
      </c>
      <c r="U1194" s="17" t="n">
        <v>2026</v>
      </c>
      <c r="V1194" s="17" t="inlineStr"/>
    </row>
    <row r="1195">
      <c r="A1195" s="21" t="inlineStr">
        <is>
          <t>WL-02190</t>
        </is>
      </c>
      <c r="B1195" s="21" t="n">
        <v>1190</v>
      </c>
      <c r="C1195" s="21" t="inlineStr">
        <is>
          <t>Mills</t>
        </is>
      </c>
      <c r="D1195" s="21" t="inlineStr">
        <is>
          <t>Dale</t>
        </is>
      </c>
      <c r="E1195" s="21" t="inlineStr">
        <is>
          <t>NONPROFIT</t>
        </is>
      </c>
      <c r="F1195" s="21" t="inlineStr">
        <is>
          <t>Mills Charters Inc</t>
        </is>
      </c>
      <c r="G1195" s="28" t="n">
        <v>45359</v>
      </c>
      <c r="H1195" s="21" t="inlineStr">
        <is>
          <t>ACTIVE_WAITLIST</t>
        </is>
      </c>
      <c r="I1195" s="21" t="inlineStr">
        <is>
          <t>KESTREL MOON</t>
        </is>
      </c>
      <c r="J1195" s="21" t="inlineStr">
        <is>
          <t>POWER_STERNDRIVE</t>
        </is>
      </c>
      <c r="K1195" s="21" t="n">
        <v>59.8</v>
      </c>
      <c r="L1195" s="21" t="n">
        <v>18.6</v>
      </c>
      <c r="M1195" s="21" t="inlineStr">
        <is>
          <t>COVERED_ONLY</t>
        </is>
      </c>
      <c r="N1195" s="21" t="n">
        <v>36</v>
      </c>
      <c r="O1195" s="21" t="inlineStr">
        <is>
          <t>(503) 555-6863</t>
        </is>
      </c>
      <c r="P1195" s="21" t="inlineStr">
        <is>
          <t>dale.mills@pugetpost.com</t>
        </is>
      </c>
      <c r="Q1195" s="21" t="inlineStr">
        <is>
          <t>Portland</t>
        </is>
      </c>
      <c r="R1195" s="21" t="inlineStr">
        <is>
          <t>OR</t>
        </is>
      </c>
      <c r="S1195" s="21" t="inlineStr">
        <is>
          <t>97201</t>
        </is>
      </c>
      <c r="T1195" s="28" t="n">
        <v>46008</v>
      </c>
      <c r="U1195" s="21" t="n">
        <v>2026</v>
      </c>
      <c r="V1195" s="21" t="inlineStr"/>
    </row>
    <row r="1196">
      <c r="A1196" s="17" t="inlineStr">
        <is>
          <t>WL-02191</t>
        </is>
      </c>
      <c r="B1196" s="17" t="n">
        <v>1191</v>
      </c>
      <c r="C1196" s="17" t="inlineStr">
        <is>
          <t>Farmer</t>
        </is>
      </c>
      <c r="D1196" s="17" t="inlineStr">
        <is>
          <t>Michelle</t>
        </is>
      </c>
      <c r="E1196" s="17" t="inlineStr">
        <is>
          <t>INDIVIDUAL</t>
        </is>
      </c>
      <c r="F1196" s="17" t="inlineStr"/>
      <c r="G1196" s="27" t="n">
        <v>45359</v>
      </c>
      <c r="H1196" s="17" t="inlineStr">
        <is>
          <t>EXPIRED</t>
        </is>
      </c>
      <c r="I1196" s="17" t="inlineStr">
        <is>
          <t>SPINDRIFT WIND</t>
        </is>
      </c>
      <c r="J1196" s="17" t="inlineStr">
        <is>
          <t>CRUISER</t>
        </is>
      </c>
      <c r="K1196" s="17" t="n">
        <v>38.8</v>
      </c>
      <c r="L1196" s="17" t="n">
        <v>11</v>
      </c>
      <c r="M1196" s="17" t="inlineStr">
        <is>
          <t>OPEN_ONLY</t>
        </is>
      </c>
      <c r="N1196" s="17" t="n">
        <v>45</v>
      </c>
      <c r="O1196" s="17" t="inlineStr">
        <is>
          <t>(425) 555-3290</t>
        </is>
      </c>
      <c r="P1196" s="17" t="inlineStr">
        <is>
          <t>michellefarmer@outlook.example.com</t>
        </is>
      </c>
      <c r="Q1196" s="17" t="inlineStr">
        <is>
          <t>Everett</t>
        </is>
      </c>
      <c r="R1196" s="17" t="inlineStr">
        <is>
          <t>WA</t>
        </is>
      </c>
      <c r="S1196" s="17" t="inlineStr">
        <is>
          <t>98201</t>
        </is>
      </c>
      <c r="T1196" s="17" t="inlineStr"/>
      <c r="U1196" s="17" t="n">
        <v>2022</v>
      </c>
      <c r="V1196" s="17" t="inlineStr"/>
    </row>
    <row r="1197">
      <c r="A1197" s="21" t="inlineStr">
        <is>
          <t>WL-02192</t>
        </is>
      </c>
      <c r="B1197" s="21" t="n">
        <v>1192</v>
      </c>
      <c r="C1197" s="21" t="inlineStr">
        <is>
          <t>Woodard</t>
        </is>
      </c>
      <c r="D1197" s="21" t="inlineStr">
        <is>
          <t>Jesus</t>
        </is>
      </c>
      <c r="E1197" s="21" t="inlineStr">
        <is>
          <t>INDIVIDUAL</t>
        </is>
      </c>
      <c r="F1197" s="21" t="inlineStr"/>
      <c r="G1197" s="28" t="n">
        <v>45359</v>
      </c>
      <c r="H1197" s="21" t="inlineStr">
        <is>
          <t>RETAINER</t>
        </is>
      </c>
      <c r="I1197" s="21" t="inlineStr">
        <is>
          <t>HALIBUT MOON</t>
        </is>
      </c>
      <c r="J1197" s="21" t="inlineStr">
        <is>
          <t>CRUISER</t>
        </is>
      </c>
      <c r="K1197" s="21" t="n">
        <v>29.2</v>
      </c>
      <c r="L1197" s="21" t="n">
        <v>10</v>
      </c>
      <c r="M1197" s="21" t="inlineStr">
        <is>
          <t>COVERED_ONLY</t>
        </is>
      </c>
      <c r="N1197" s="21" t="n">
        <v>36</v>
      </c>
      <c r="O1197" s="21" t="inlineStr">
        <is>
          <t>(253) 555-8825</t>
        </is>
      </c>
      <c r="P1197" s="21" t="inlineStr">
        <is>
          <t>jesuswoodard@salishnet.net</t>
        </is>
      </c>
      <c r="Q1197" s="21" t="inlineStr">
        <is>
          <t>Tacoma</t>
        </is>
      </c>
      <c r="R1197" s="21" t="inlineStr">
        <is>
          <t>WA</t>
        </is>
      </c>
      <c r="S1197" s="21" t="inlineStr">
        <is>
          <t>98402</t>
        </is>
      </c>
      <c r="T1197" s="28" t="n">
        <v>46010</v>
      </c>
      <c r="U1197" s="21" t="n">
        <v>2026</v>
      </c>
      <c r="V1197" s="21" t="inlineStr"/>
    </row>
    <row r="1198">
      <c r="A1198" s="17" t="inlineStr">
        <is>
          <t>WL-02193</t>
        </is>
      </c>
      <c r="B1198" s="17" t="n">
        <v>1193</v>
      </c>
      <c r="C1198" s="17" t="inlineStr">
        <is>
          <t>Berg</t>
        </is>
      </c>
      <c r="D1198" s="17" t="inlineStr">
        <is>
          <t>Valerie</t>
        </is>
      </c>
      <c r="E1198" s="17" t="inlineStr">
        <is>
          <t>PARTNERSHIP</t>
        </is>
      </c>
      <c r="F1198" s="17" t="inlineStr">
        <is>
          <t>Berg Ventures LLC</t>
        </is>
      </c>
      <c r="G1198" s="27" t="n">
        <v>45359</v>
      </c>
      <c r="H1198" s="17" t="inlineStr">
        <is>
          <t>ACTIVE_WAITLIST</t>
        </is>
      </c>
      <c r="I1198" s="17" t="inlineStr">
        <is>
          <t>GRAY WIND</t>
        </is>
      </c>
      <c r="J1198" s="17" t="inlineStr">
        <is>
          <t>CRUISER</t>
        </is>
      </c>
      <c r="K1198" s="17" t="n">
        <v>49.2</v>
      </c>
      <c r="L1198" s="17" t="n">
        <v>14.9</v>
      </c>
      <c r="M1198" s="17" t="inlineStr">
        <is>
          <t>ANY</t>
        </is>
      </c>
      <c r="N1198" s="17" t="n">
        <v>40</v>
      </c>
      <c r="O1198" s="17" t="inlineStr">
        <is>
          <t>(253) 555-1191</t>
        </is>
      </c>
      <c r="P1198" s="17" t="inlineStr">
        <is>
          <t>valerie_berg@outlook.example.com</t>
        </is>
      </c>
      <c r="Q1198" s="17" t="inlineStr">
        <is>
          <t>Tacoma</t>
        </is>
      </c>
      <c r="R1198" s="17" t="inlineStr">
        <is>
          <t>WA</t>
        </is>
      </c>
      <c r="S1198" s="17" t="inlineStr">
        <is>
          <t>98402</t>
        </is>
      </c>
      <c r="T1198" s="27" t="n">
        <v>46006</v>
      </c>
      <c r="U1198" s="17" t="n">
        <v>2026</v>
      </c>
      <c r="V1198" s="17" t="inlineStr"/>
    </row>
    <row r="1199">
      <c r="A1199" s="21" t="inlineStr">
        <is>
          <t>WL-02194</t>
        </is>
      </c>
      <c r="B1199" s="21" t="n">
        <v>1194</v>
      </c>
      <c r="C1199" s="21" t="inlineStr">
        <is>
          <t>Williamson</t>
        </is>
      </c>
      <c r="D1199" s="21" t="inlineStr">
        <is>
          <t>Victoria</t>
        </is>
      </c>
      <c r="E1199" s="21" t="inlineStr">
        <is>
          <t>NONPROFIT</t>
        </is>
      </c>
      <c r="F1199" s="21" t="inlineStr">
        <is>
          <t>Williamson Holdings LLC</t>
        </is>
      </c>
      <c r="G1199" s="28" t="n">
        <v>45360</v>
      </c>
      <c r="H1199" s="21" t="inlineStr">
        <is>
          <t>ACTIVE_WAITLIST</t>
        </is>
      </c>
      <c r="I1199" s="21" t="inlineStr">
        <is>
          <t>HERON WAKE</t>
        </is>
      </c>
      <c r="J1199" s="21" t="inlineStr">
        <is>
          <t>POWER_STERNDRIVE</t>
        </is>
      </c>
      <c r="K1199" s="21" t="n">
        <v>22</v>
      </c>
      <c r="L1199" s="21" t="n">
        <v>7.5</v>
      </c>
      <c r="M1199" s="21" t="inlineStr">
        <is>
          <t>OPEN_ONLY</t>
        </is>
      </c>
      <c r="N1199" s="21" t="n">
        <v>40</v>
      </c>
      <c r="O1199" s="21" t="inlineStr">
        <is>
          <t>(541) 555-8475</t>
        </is>
      </c>
      <c r="P1199" s="21" t="inlineStr">
        <is>
          <t>victoria.williamson@quillayute.org</t>
        </is>
      </c>
      <c r="Q1199" s="21" t="inlineStr">
        <is>
          <t>Coos Bay</t>
        </is>
      </c>
      <c r="R1199" s="21" t="inlineStr">
        <is>
          <t>OR</t>
        </is>
      </c>
      <c r="S1199" s="21" t="inlineStr">
        <is>
          <t>97420</t>
        </is>
      </c>
      <c r="T1199" s="28" t="n">
        <v>46015</v>
      </c>
      <c r="U1199" s="21" t="n">
        <v>2026</v>
      </c>
      <c r="V1199" s="21" t="inlineStr">
        <is>
          <t xml:space="preserve"> </t>
        </is>
      </c>
    </row>
    <row r="1200">
      <c r="A1200" s="17" t="inlineStr">
        <is>
          <t>WL-02195</t>
        </is>
      </c>
      <c r="B1200" s="17" t="n">
        <v>1195</v>
      </c>
      <c r="C1200" s="17" t="inlineStr">
        <is>
          <t>Baker</t>
        </is>
      </c>
      <c r="D1200" s="17" t="inlineStr">
        <is>
          <t>Thomas</t>
        </is>
      </c>
      <c r="E1200" s="17" t="inlineStr">
        <is>
          <t>PARTNERSHIP</t>
        </is>
      </c>
      <c r="F1200" s="17" t="inlineStr">
        <is>
          <t>Baker Ventures LLC</t>
        </is>
      </c>
      <c r="G1200" s="27" t="n">
        <v>45360</v>
      </c>
      <c r="H1200" s="17" t="inlineStr">
        <is>
          <t>EXPIRED</t>
        </is>
      </c>
      <c r="I1200" s="17" t="inlineStr">
        <is>
          <t>SANDERLING MIST</t>
        </is>
      </c>
      <c r="J1200" s="17" t="inlineStr">
        <is>
          <t>SAIL_MONO</t>
        </is>
      </c>
      <c r="K1200" s="17" t="n">
        <v>43.1</v>
      </c>
      <c r="L1200" s="17" t="n">
        <v>12.4</v>
      </c>
      <c r="M1200" s="17" t="inlineStr">
        <is>
          <t>COVERED_ONLY</t>
        </is>
      </c>
      <c r="N1200" s="17" t="n">
        <v>50</v>
      </c>
      <c r="O1200" s="17" t="inlineStr">
        <is>
          <t>(541) 555-9654</t>
        </is>
      </c>
      <c r="P1200" s="17" t="inlineStr">
        <is>
          <t>thomas_baker@quillayute.org</t>
        </is>
      </c>
      <c r="Q1200" s="17" t="inlineStr">
        <is>
          <t>Coos Bay</t>
        </is>
      </c>
      <c r="R1200" s="17" t="inlineStr">
        <is>
          <t>OR</t>
        </is>
      </c>
      <c r="S1200" s="17" t="inlineStr">
        <is>
          <t>97420</t>
        </is>
      </c>
      <c r="T1200" s="17" t="inlineStr"/>
      <c r="U1200" s="17" t="n">
        <v>2022</v>
      </c>
      <c r="V1200" s="17" t="inlineStr"/>
    </row>
    <row r="1201">
      <c r="A1201" s="21" t="inlineStr">
        <is>
          <t>WL-02196</t>
        </is>
      </c>
      <c r="B1201" s="21" t="n">
        <v>1196</v>
      </c>
      <c r="C1201" s="21" t="inlineStr">
        <is>
          <t>Ruiz</t>
        </is>
      </c>
      <c r="D1201" s="21" t="inlineStr">
        <is>
          <t>Gloria</t>
        </is>
      </c>
      <c r="E1201" s="21" t="inlineStr">
        <is>
          <t>INDIVIDUAL</t>
        </is>
      </c>
      <c r="F1201" s="21" t="inlineStr"/>
      <c r="G1201" s="28" t="n">
        <v>45361</v>
      </c>
      <c r="H1201" s="21" t="inlineStr">
        <is>
          <t>ACTIVE_WAITLIST</t>
        </is>
      </c>
      <c r="I1201" s="21" t="inlineStr">
        <is>
          <t>SEAL CREST</t>
        </is>
      </c>
      <c r="J1201" s="21" t="inlineStr">
        <is>
          <t>POWER_INBOARD</t>
        </is>
      </c>
      <c r="K1201" s="21" t="n">
        <v>61.7</v>
      </c>
      <c r="L1201" s="21" t="n">
        <v>18</v>
      </c>
      <c r="M1201" s="21" t="inlineStr">
        <is>
          <t>COVERED_ONLY</t>
        </is>
      </c>
      <c r="N1201" s="21" t="n">
        <v>45</v>
      </c>
      <c r="O1201" s="21" t="inlineStr">
        <is>
          <t>(425) 555-9162</t>
        </is>
      </c>
      <c r="P1201" s="21" t="inlineStr">
        <is>
          <t>gloriaruiz@gmail.example.com</t>
        </is>
      </c>
      <c r="Q1201" s="21" t="inlineStr">
        <is>
          <t>Everett</t>
        </is>
      </c>
      <c r="R1201" s="21" t="inlineStr">
        <is>
          <t>WA</t>
        </is>
      </c>
      <c r="S1201" s="21" t="inlineStr">
        <is>
          <t>98201</t>
        </is>
      </c>
      <c r="T1201" s="28" t="n">
        <v>46004</v>
      </c>
      <c r="U1201" s="21" t="n">
        <v>2026</v>
      </c>
      <c r="V1201" s="21" t="inlineStr"/>
    </row>
    <row r="1202">
      <c r="A1202" s="17" t="inlineStr">
        <is>
          <t>WL-02197</t>
        </is>
      </c>
      <c r="B1202" s="17" t="n">
        <v>1197</v>
      </c>
      <c r="C1202" s="17" t="inlineStr">
        <is>
          <t>Nicholson</t>
        </is>
      </c>
      <c r="D1202" s="17" t="inlineStr">
        <is>
          <t>Jasmine</t>
        </is>
      </c>
      <c r="E1202" s="17" t="inlineStr">
        <is>
          <t>PARTNERSHIP</t>
        </is>
      </c>
      <c r="F1202" s="17" t="inlineStr">
        <is>
          <t>Nicholson Marine LLC</t>
        </is>
      </c>
      <c r="G1202" s="27" t="n">
        <v>45362</v>
      </c>
      <c r="H1202" s="17" t="inlineStr">
        <is>
          <t>ACTIVE_WAITLIST</t>
        </is>
      </c>
      <c r="I1202" s="17" t="inlineStr">
        <is>
          <t>OSPREY STAR</t>
        </is>
      </c>
      <c r="J1202" s="17" t="inlineStr">
        <is>
          <t>POWER_INBOARD</t>
        </is>
      </c>
      <c r="K1202" s="17" t="n">
        <v>37.3</v>
      </c>
      <c r="L1202" s="17" t="n">
        <v>11.3</v>
      </c>
      <c r="M1202" s="17" t="inlineStr">
        <is>
          <t>Vessbank</t>
        </is>
      </c>
      <c r="N1202" s="17" t="n">
        <v>50</v>
      </c>
      <c r="O1202" s="17" t="inlineStr">
        <is>
          <t>(360) 555-4491</t>
        </is>
      </c>
      <c r="P1202" s="17" t="inlineStr">
        <is>
          <t>jasmine.nicholson@salishnet.net</t>
        </is>
      </c>
      <c r="Q1202" s="17" t="inlineStr">
        <is>
          <t>Olympia</t>
        </is>
      </c>
      <c r="R1202" s="17" t="inlineStr">
        <is>
          <t>WA</t>
        </is>
      </c>
      <c r="S1202" s="17" t="inlineStr">
        <is>
          <t>98501</t>
        </is>
      </c>
      <c r="T1202" s="27" t="n">
        <v>46000</v>
      </c>
      <c r="U1202" s="17" t="n">
        <v>2026</v>
      </c>
      <c r="V1202" s="17" t="inlineStr"/>
    </row>
    <row r="1203">
      <c r="A1203" s="21" t="inlineStr">
        <is>
          <t>WL-02198</t>
        </is>
      </c>
      <c r="B1203" s="21" t="n">
        <v>1198</v>
      </c>
      <c r="C1203" s="21" t="inlineStr">
        <is>
          <t>Torres</t>
        </is>
      </c>
      <c r="D1203" s="21" t="inlineStr">
        <is>
          <t>James</t>
        </is>
      </c>
      <c r="E1203" s="21" t="inlineStr">
        <is>
          <t>PARTNERSHIP</t>
        </is>
      </c>
      <c r="F1203" s="21" t="inlineStr">
        <is>
          <t>Torres Ventures LLC</t>
        </is>
      </c>
      <c r="G1203" s="28" t="n">
        <v>45363</v>
      </c>
      <c r="H1203" s="21" t="inlineStr">
        <is>
          <t>ACTIVE_WAITLIST</t>
        </is>
      </c>
      <c r="I1203" s="21" t="inlineStr">
        <is>
          <t>OSPREY PASSAGE</t>
        </is>
      </c>
      <c r="J1203" s="21" t="inlineStr">
        <is>
          <t>SPORTFISH</t>
        </is>
      </c>
      <c r="K1203" s="21" t="n">
        <v>54.3</v>
      </c>
      <c r="L1203" s="21" t="n">
        <v>19.1</v>
      </c>
      <c r="M1203" s="21" t="inlineStr">
        <is>
          <t>COVERED_ONLY</t>
        </is>
      </c>
      <c r="N1203" s="21" t="n">
        <v>36</v>
      </c>
      <c r="O1203" s="21" t="inlineStr">
        <is>
          <t>(360) 555-8694</t>
        </is>
      </c>
      <c r="P1203" s="21" t="inlineStr">
        <is>
          <t>james_torres@outlook.example.com</t>
        </is>
      </c>
      <c r="Q1203" s="21" t="inlineStr">
        <is>
          <t>Aberdeen</t>
        </is>
      </c>
      <c r="R1203" s="21" t="inlineStr">
        <is>
          <t>WA</t>
        </is>
      </c>
      <c r="S1203" s="21" t="inlineStr">
        <is>
          <t>98520</t>
        </is>
      </c>
      <c r="T1203" s="28" t="n">
        <v>46018</v>
      </c>
      <c r="U1203" s="21" t="n">
        <v>2026</v>
      </c>
      <c r="V1203" s="21" t="inlineStr"/>
    </row>
    <row r="1204">
      <c r="A1204" s="17" t="inlineStr">
        <is>
          <t>WL-02199</t>
        </is>
      </c>
      <c r="B1204" s="17" t="n">
        <v>1199</v>
      </c>
      <c r="C1204" s="17" t="inlineStr">
        <is>
          <t>Perez</t>
        </is>
      </c>
      <c r="D1204" s="17" t="inlineStr">
        <is>
          <t>Patricia</t>
        </is>
      </c>
      <c r="E1204" s="17" t="inlineStr">
        <is>
          <t>COMMERCIAL</t>
        </is>
      </c>
      <c r="F1204" s="17" t="inlineStr">
        <is>
          <t>Perez Holdings LLC</t>
        </is>
      </c>
      <c r="G1204" s="27" t="n">
        <v>45363</v>
      </c>
      <c r="H1204" s="17" t="inlineStr">
        <is>
          <t>EXPIRED</t>
        </is>
      </c>
      <c r="I1204" s="17" t="inlineStr">
        <is>
          <t>OSPREY SOUND</t>
        </is>
      </c>
      <c r="J1204" s="17" t="inlineStr">
        <is>
          <t>SAIL_MONO</t>
        </is>
      </c>
      <c r="K1204" s="17" t="n">
        <v>33.8</v>
      </c>
      <c r="L1204" s="17" t="n">
        <v>11</v>
      </c>
      <c r="M1204" s="17" t="inlineStr">
        <is>
          <t>ANY</t>
        </is>
      </c>
      <c r="N1204" s="17" t="n">
        <v>45</v>
      </c>
      <c r="O1204" s="17" t="inlineStr">
        <is>
          <t>(360) 555-6932</t>
        </is>
      </c>
      <c r="P1204" s="17" t="inlineStr">
        <is>
          <t>patricia.perez@salishnet.net</t>
        </is>
      </c>
      <c r="Q1204" s="17" t="inlineStr">
        <is>
          <t>Longview</t>
        </is>
      </c>
      <c r="R1204" s="17" t="inlineStr">
        <is>
          <t>WA</t>
        </is>
      </c>
      <c r="S1204" s="17" t="inlineStr">
        <is>
          <t>98632</t>
        </is>
      </c>
      <c r="T1204" s="17" t="inlineStr"/>
      <c r="U1204" s="17" t="n">
        <v>2024</v>
      </c>
      <c r="V1204" s="17" t="inlineStr"/>
    </row>
    <row r="1205">
      <c r="A1205" s="21" t="inlineStr">
        <is>
          <t>WL-02200</t>
        </is>
      </c>
      <c r="B1205" s="21" t="n">
        <v>1200</v>
      </c>
      <c r="C1205" s="21" t="inlineStr">
        <is>
          <t>Howell</t>
        </is>
      </c>
      <c r="D1205" s="21" t="inlineStr">
        <is>
          <t>Kristine</t>
        </is>
      </c>
      <c r="E1205" s="21" t="inlineStr">
        <is>
          <t>NONPROFIT</t>
        </is>
      </c>
      <c r="F1205" s="21" t="inlineStr">
        <is>
          <t>Howell Holdings LLC</t>
        </is>
      </c>
      <c r="G1205" s="28" t="n">
        <v>45364</v>
      </c>
      <c r="H1205" s="21" t="inlineStr">
        <is>
          <t>ACTIVE_WAITLIST</t>
        </is>
      </c>
      <c r="I1205" s="21" t="inlineStr">
        <is>
          <t>PINTAIL VEER</t>
        </is>
      </c>
      <c r="J1205" s="21" t="inlineStr">
        <is>
          <t>POWER_STERNDRIVE</t>
        </is>
      </c>
      <c r="K1205" s="21" t="n">
        <v>49.4</v>
      </c>
      <c r="L1205" s="21" t="n">
        <v>14</v>
      </c>
      <c r="M1205" s="21" t="inlineStr">
        <is>
          <t>Gullwing</t>
        </is>
      </c>
      <c r="N1205" s="21" t="n">
        <v>50</v>
      </c>
      <c r="O1205" s="21" t="inlineStr">
        <is>
          <t>(360) 555-2081</t>
        </is>
      </c>
      <c r="P1205" s="21" t="inlineStr">
        <is>
          <t>kristine.howell@pugetpost.com</t>
        </is>
      </c>
      <c r="Q1205" s="21" t="inlineStr">
        <is>
          <t>Bremerton</t>
        </is>
      </c>
      <c r="R1205" s="21" t="inlineStr">
        <is>
          <t>WA</t>
        </is>
      </c>
      <c r="S1205" s="21" t="inlineStr">
        <is>
          <t>98337</t>
        </is>
      </c>
      <c r="T1205" s="28" t="n">
        <v>46013</v>
      </c>
      <c r="U1205" s="21" t="n">
        <v>2026</v>
      </c>
      <c r="V1205" s="21" t="inlineStr"/>
    </row>
    <row r="1206">
      <c r="A1206" s="17" t="inlineStr">
        <is>
          <t>WL-02201</t>
        </is>
      </c>
      <c r="B1206" s="17" t="n">
        <v>1201</v>
      </c>
      <c r="C1206" s="17" t="inlineStr">
        <is>
          <t>Gould</t>
        </is>
      </c>
      <c r="D1206" s="17" t="inlineStr">
        <is>
          <t>Johnathan</t>
        </is>
      </c>
      <c r="E1206" s="17" t="inlineStr">
        <is>
          <t>INDIVIDUAL</t>
        </is>
      </c>
      <c r="F1206" s="17" t="inlineStr"/>
      <c r="G1206" s="27" t="n">
        <v>45364</v>
      </c>
      <c r="H1206" s="17" t="inlineStr">
        <is>
          <t>ACTIVE_WAITLIST</t>
        </is>
      </c>
      <c r="I1206" s="17" t="inlineStr">
        <is>
          <t>PINTAIL ROSE</t>
        </is>
      </c>
      <c r="J1206" s="17" t="inlineStr">
        <is>
          <t>POWER_OUTBOARD</t>
        </is>
      </c>
      <c r="K1206" s="17" t="n">
        <v>38</v>
      </c>
      <c r="L1206" s="17" t="n">
        <v>11</v>
      </c>
      <c r="M1206" s="17" t="inlineStr">
        <is>
          <t>COVERED_ONLY</t>
        </is>
      </c>
      <c r="N1206" s="17" t="n">
        <v>32</v>
      </c>
      <c r="O1206" s="17" t="inlineStr">
        <is>
          <t>(541) 555-9989</t>
        </is>
      </c>
      <c r="P1206" s="17" t="inlineStr">
        <is>
          <t>johnathan_gould@salishnet.net</t>
        </is>
      </c>
      <c r="Q1206" s="17" t="inlineStr">
        <is>
          <t>Coos Bay</t>
        </is>
      </c>
      <c r="R1206" s="17" t="inlineStr">
        <is>
          <t>OR</t>
        </is>
      </c>
      <c r="S1206" s="17" t="inlineStr">
        <is>
          <t>97420</t>
        </is>
      </c>
      <c r="T1206" s="27" t="n">
        <v>46015</v>
      </c>
      <c r="U1206" s="17" t="n">
        <v>2026</v>
      </c>
      <c r="V1206" s="17" t="inlineStr"/>
    </row>
    <row r="1207">
      <c r="A1207" s="21" t="inlineStr">
        <is>
          <t>WL-02202</t>
        </is>
      </c>
      <c r="B1207" s="21" t="n">
        <v>1202</v>
      </c>
      <c r="C1207" s="21" t="inlineStr">
        <is>
          <t>Ortiz</t>
        </is>
      </c>
      <c r="D1207" s="21" t="inlineStr">
        <is>
          <t>Andrew</t>
        </is>
      </c>
      <c r="E1207" s="21" t="inlineStr">
        <is>
          <t>INDIVIDUAL</t>
        </is>
      </c>
      <c r="F1207" s="21" t="inlineStr"/>
      <c r="G1207" s="28" t="n">
        <v>45365</v>
      </c>
      <c r="H1207" s="21" t="inlineStr">
        <is>
          <t>ACTIVE_WAITLIST</t>
        </is>
      </c>
      <c r="I1207" s="21" t="inlineStr">
        <is>
          <t>SABLE WIND</t>
        </is>
      </c>
      <c r="J1207" s="21" t="inlineStr">
        <is>
          <t>ELECTRIC</t>
        </is>
      </c>
      <c r="K1207" s="21" t="n">
        <v>42.4</v>
      </c>
      <c r="L1207" s="21" t="n">
        <v>12.7</v>
      </c>
      <c r="M1207" s="21" t="inlineStr">
        <is>
          <t>COVERED_ONLY</t>
        </is>
      </c>
      <c r="N1207" s="21" t="n">
        <v>32</v>
      </c>
      <c r="O1207" s="21" t="inlineStr">
        <is>
          <t>(360) 555-1817</t>
        </is>
      </c>
      <c r="P1207" s="21" t="inlineStr">
        <is>
          <t>andrew.ortiz@outlook.example.com</t>
        </is>
      </c>
      <c r="Q1207" s="21" t="inlineStr">
        <is>
          <t>Chaldale</t>
        </is>
      </c>
      <c r="R1207" s="21" t="inlineStr">
        <is>
          <t>WA</t>
        </is>
      </c>
      <c r="S1207" s="21" t="inlineStr">
        <is>
          <t>98554</t>
        </is>
      </c>
      <c r="T1207" s="28" t="n">
        <v>46010</v>
      </c>
      <c r="U1207" s="21" t="n">
        <v>2026</v>
      </c>
      <c r="V1207" s="21" t="inlineStr"/>
    </row>
    <row r="1208">
      <c r="A1208" s="17" t="inlineStr">
        <is>
          <t>WL-02203</t>
        </is>
      </c>
      <c r="B1208" s="17" t="n">
        <v>1203</v>
      </c>
      <c r="C1208" s="17" t="inlineStr">
        <is>
          <t>Bartlett</t>
        </is>
      </c>
      <c r="D1208" s="17" t="inlineStr">
        <is>
          <t>Amanda</t>
        </is>
      </c>
      <c r="E1208" s="17" t="inlineStr">
        <is>
          <t>LLC</t>
        </is>
      </c>
      <c r="F1208" s="17" t="inlineStr">
        <is>
          <t>Bartlett Ventures LLC</t>
        </is>
      </c>
      <c r="G1208" s="27" t="n">
        <v>45365</v>
      </c>
      <c r="H1208" s="17" t="inlineStr">
        <is>
          <t>RETAINER</t>
        </is>
      </c>
      <c r="I1208" s="17" t="inlineStr">
        <is>
          <t>KESTREL WIND</t>
        </is>
      </c>
      <c r="J1208" s="17" t="inlineStr">
        <is>
          <t>CRUISER</t>
        </is>
      </c>
      <c r="K1208" s="17" t="n">
        <v>34.3</v>
      </c>
      <c r="L1208" s="17" t="n">
        <v>11.5</v>
      </c>
      <c r="M1208" s="17" t="inlineStr">
        <is>
          <t>ANY</t>
        </is>
      </c>
      <c r="N1208" s="17" t="n">
        <v>45</v>
      </c>
      <c r="O1208" s="17" t="inlineStr">
        <is>
          <t>(541) 555-7441</t>
        </is>
      </c>
      <c r="P1208" s="17" t="inlineStr">
        <is>
          <t>amandabartlett@pugetpost.com</t>
        </is>
      </c>
      <c r="Q1208" s="17" t="inlineStr">
        <is>
          <t>Newport</t>
        </is>
      </c>
      <c r="R1208" s="17" t="inlineStr">
        <is>
          <t>OR</t>
        </is>
      </c>
      <c r="S1208" s="17" t="inlineStr">
        <is>
          <t>97365</t>
        </is>
      </c>
      <c r="T1208" s="27" t="n">
        <v>46006</v>
      </c>
      <c r="U1208" s="17" t="n">
        <v>2026</v>
      </c>
      <c r="V1208" s="17" t="inlineStr"/>
    </row>
    <row r="1209">
      <c r="A1209" s="21" t="inlineStr">
        <is>
          <t>WL-02204</t>
        </is>
      </c>
      <c r="B1209" s="21" t="n">
        <v>1204</v>
      </c>
      <c r="C1209" s="21" t="inlineStr">
        <is>
          <t>Hansen</t>
        </is>
      </c>
      <c r="D1209" s="21" t="inlineStr">
        <is>
          <t>Julia</t>
        </is>
      </c>
      <c r="E1209" s="21" t="inlineStr">
        <is>
          <t>NONPROFIT</t>
        </is>
      </c>
      <c r="F1209" s="21" t="inlineStr">
        <is>
          <t>Hansen Marine LLC</t>
        </is>
      </c>
      <c r="G1209" s="28" t="n">
        <v>45365</v>
      </c>
      <c r="H1209" s="21" t="inlineStr">
        <is>
          <t>ACTIVE_WAITLIST</t>
        </is>
      </c>
      <c r="I1209" s="21" t="inlineStr">
        <is>
          <t>PETREL SHORE</t>
        </is>
      </c>
      <c r="J1209" s="21" t="inlineStr">
        <is>
          <t>POWER_OUTBOARD</t>
        </is>
      </c>
      <c r="K1209" s="21" t="n">
        <v>58.9</v>
      </c>
      <c r="L1209" s="21" t="n">
        <v>18.1</v>
      </c>
      <c r="M1209" s="21" t="inlineStr">
        <is>
          <t>Eastwey</t>
        </is>
      </c>
      <c r="N1209" s="21" t="n">
        <v>40</v>
      </c>
      <c r="O1209" s="21" t="inlineStr">
        <is>
          <t>(360) 555-3706</t>
        </is>
      </c>
      <c r="P1209" s="21" t="inlineStr"/>
      <c r="Q1209" s="21" t="inlineStr">
        <is>
          <t>Bremerton</t>
        </is>
      </c>
      <c r="R1209" s="21" t="inlineStr">
        <is>
          <t>WA</t>
        </is>
      </c>
      <c r="S1209" s="21" t="inlineStr">
        <is>
          <t>98337</t>
        </is>
      </c>
      <c r="T1209" s="28" t="n">
        <v>46009</v>
      </c>
      <c r="U1209" s="21" t="n">
        <v>2026</v>
      </c>
      <c r="V1209" s="21" t="inlineStr"/>
    </row>
    <row r="1210">
      <c r="A1210" s="17" t="inlineStr">
        <is>
          <t>WL-02205</t>
        </is>
      </c>
      <c r="B1210" s="17" t="n">
        <v>1205</v>
      </c>
      <c r="C1210" s="17" t="inlineStr">
        <is>
          <t>Rivas</t>
        </is>
      </c>
      <c r="D1210" s="17" t="inlineStr">
        <is>
          <t>Robert</t>
        </is>
      </c>
      <c r="E1210" s="17" t="inlineStr">
        <is>
          <t>NONPROFIT</t>
        </is>
      </c>
      <c r="F1210" s="17" t="inlineStr">
        <is>
          <t>Rivas Charters Inc</t>
        </is>
      </c>
      <c r="G1210" s="27" t="n">
        <v>45366</v>
      </c>
      <c r="H1210" s="17" t="inlineStr">
        <is>
          <t>ACTIVE_WAITLIST</t>
        </is>
      </c>
      <c r="I1210" s="17" t="inlineStr">
        <is>
          <t>PINTAIL BAY</t>
        </is>
      </c>
      <c r="J1210" s="17" t="inlineStr">
        <is>
          <t>SAIL_MULTI</t>
        </is>
      </c>
      <c r="K1210" s="17" t="n">
        <v>34.3</v>
      </c>
      <c r="L1210" s="17" t="n">
        <v>11</v>
      </c>
      <c r="M1210" s="17" t="inlineStr">
        <is>
          <t>ANY</t>
        </is>
      </c>
      <c r="N1210" s="17" t="n">
        <v>24</v>
      </c>
      <c r="O1210" s="17" t="inlineStr">
        <is>
          <t>(360) 555-6673</t>
        </is>
      </c>
      <c r="P1210" s="17" t="inlineStr">
        <is>
          <t>robert_rivas@gmail.example.com</t>
        </is>
      </c>
      <c r="Q1210" s="17" t="inlineStr">
        <is>
          <t>Aberdeen</t>
        </is>
      </c>
      <c r="R1210" s="17" t="inlineStr">
        <is>
          <t>WA</t>
        </is>
      </c>
      <c r="S1210" s="17" t="inlineStr">
        <is>
          <t>98520</t>
        </is>
      </c>
      <c r="T1210" s="27" t="n">
        <v>46015</v>
      </c>
      <c r="U1210" s="17" t="n">
        <v>2026</v>
      </c>
      <c r="V1210" s="17" t="inlineStr"/>
    </row>
    <row r="1211">
      <c r="A1211" s="21" t="inlineStr">
        <is>
          <t>WL-02206</t>
        </is>
      </c>
      <c r="B1211" s="21" t="n">
        <v>1206</v>
      </c>
      <c r="C1211" s="21" t="inlineStr">
        <is>
          <t>Morris</t>
        </is>
      </c>
      <c r="D1211" s="21" t="inlineStr">
        <is>
          <t>Mary</t>
        </is>
      </c>
      <c r="E1211" s="21" t="inlineStr">
        <is>
          <t>LLC</t>
        </is>
      </c>
      <c r="F1211" s="21" t="inlineStr">
        <is>
          <t>Morris Holdings LLC</t>
        </is>
      </c>
      <c r="G1211" s="28" t="n">
        <v>45366</v>
      </c>
      <c r="H1211" s="21" t="inlineStr">
        <is>
          <t>ACTIVE_WAITLIST</t>
        </is>
      </c>
      <c r="I1211" s="21" t="inlineStr">
        <is>
          <t>WIDGEON WEATHER</t>
        </is>
      </c>
      <c r="J1211" s="21" t="inlineStr">
        <is>
          <t>SAIL_MONO</t>
        </is>
      </c>
      <c r="K1211" s="21" t="n">
        <v>38.3</v>
      </c>
      <c r="L1211" s="21" t="n">
        <v>12.7</v>
      </c>
      <c r="M1211" s="21" t="inlineStr">
        <is>
          <t>OPEN_ONLY</t>
        </is>
      </c>
      <c r="N1211" s="21" t="n">
        <v>50</v>
      </c>
      <c r="O1211" s="21" t="inlineStr">
        <is>
          <t>(425) 555-3837</t>
        </is>
      </c>
      <c r="P1211" s="21" t="inlineStr">
        <is>
          <t>marymorris@gmail.example.com</t>
        </is>
      </c>
      <c r="Q1211" s="21" t="inlineStr">
        <is>
          <t>Everett</t>
        </is>
      </c>
      <c r="R1211" s="21" t="inlineStr">
        <is>
          <t>WA</t>
        </is>
      </c>
      <c r="S1211" s="21" t="inlineStr">
        <is>
          <t>98201</t>
        </is>
      </c>
      <c r="T1211" s="28" t="n">
        <v>45996</v>
      </c>
      <c r="U1211" s="21" t="n">
        <v>2026</v>
      </c>
      <c r="V1211" s="21" t="inlineStr"/>
    </row>
    <row r="1212">
      <c r="A1212" s="17" t="inlineStr">
        <is>
          <t>WL-02207</t>
        </is>
      </c>
      <c r="B1212" s="17" t="n">
        <v>1207</v>
      </c>
      <c r="C1212" s="17" t="inlineStr">
        <is>
          <t>Lane</t>
        </is>
      </c>
      <c r="D1212" s="17" t="inlineStr">
        <is>
          <t>Zachary</t>
        </is>
      </c>
      <c r="E1212" s="17" t="inlineStr">
        <is>
          <t>INDIVIDUAL</t>
        </is>
      </c>
      <c r="F1212" s="17" t="inlineStr"/>
      <c r="G1212" s="27" t="n">
        <v>45366</v>
      </c>
      <c r="H1212" s="17" t="inlineStr">
        <is>
          <t>ACTIVE_WAITLIST</t>
        </is>
      </c>
      <c r="I1212" s="17" t="inlineStr">
        <is>
          <t>SPINDRIFT WAKE</t>
        </is>
      </c>
      <c r="J1212" s="17" t="inlineStr">
        <is>
          <t>SPORTFISH</t>
        </is>
      </c>
      <c r="K1212" s="17" t="n">
        <v>26.8</v>
      </c>
      <c r="L1212" s="17" t="n">
        <v>8.6</v>
      </c>
      <c r="M1212" s="17" t="inlineStr">
        <is>
          <t>ANY</t>
        </is>
      </c>
      <c r="N1212" s="17" t="n">
        <v>28</v>
      </c>
      <c r="O1212" s="17" t="inlineStr">
        <is>
          <t>(503) 555-0783</t>
        </is>
      </c>
      <c r="P1212" s="17" t="inlineStr">
        <is>
          <t>zachary.lane@harbormail.net</t>
        </is>
      </c>
      <c r="Q1212" s="17" t="inlineStr">
        <is>
          <t>Portland</t>
        </is>
      </c>
      <c r="R1212" s="17" t="inlineStr">
        <is>
          <t>OR</t>
        </is>
      </c>
      <c r="S1212" s="17" t="inlineStr">
        <is>
          <t>97201</t>
        </is>
      </c>
      <c r="T1212" s="27" t="n">
        <v>46002</v>
      </c>
      <c r="U1212" s="17" t="n">
        <v>2026</v>
      </c>
      <c r="V1212" s="17" t="inlineStr"/>
    </row>
    <row r="1213">
      <c r="A1213" s="21" t="inlineStr">
        <is>
          <t>WL-02208</t>
        </is>
      </c>
      <c r="B1213" s="21" t="n">
        <v>1208</v>
      </c>
      <c r="C1213" s="21" t="inlineStr">
        <is>
          <t>Bush</t>
        </is>
      </c>
      <c r="D1213" s="21" t="inlineStr">
        <is>
          <t>Richard</t>
        </is>
      </c>
      <c r="E1213" s="21" t="inlineStr">
        <is>
          <t>JOINT</t>
        </is>
      </c>
      <c r="F1213" s="21" t="inlineStr"/>
      <c r="G1213" s="28" t="n">
        <v>45366</v>
      </c>
      <c r="H1213" s="21" t="inlineStr">
        <is>
          <t>ACTIVE_WAITLIST</t>
        </is>
      </c>
      <c r="I1213" s="21" t="inlineStr">
        <is>
          <t>MURRE WAKE</t>
        </is>
      </c>
      <c r="J1213" s="21" t="inlineStr">
        <is>
          <t>CRUISER</t>
        </is>
      </c>
      <c r="K1213" s="21" t="n">
        <v>40.4</v>
      </c>
      <c r="L1213" s="21" t="n">
        <v>12</v>
      </c>
      <c r="M1213" s="21" t="inlineStr">
        <is>
          <t>Vessbank</t>
        </is>
      </c>
      <c r="N1213" s="21" t="n">
        <v>36</v>
      </c>
      <c r="O1213" s="21" t="inlineStr">
        <is>
          <t>(503) 555-7517</t>
        </is>
      </c>
      <c r="P1213" s="21" t="inlineStr">
        <is>
          <t>richard_bush@gmail.example.com</t>
        </is>
      </c>
      <c r="Q1213" s="21" t="inlineStr">
        <is>
          <t>Portland</t>
        </is>
      </c>
      <c r="R1213" s="21" t="inlineStr">
        <is>
          <t>OR</t>
        </is>
      </c>
      <c r="S1213" s="21" t="inlineStr">
        <is>
          <t>97201</t>
        </is>
      </c>
      <c r="T1213" s="28" t="n">
        <v>46010</v>
      </c>
      <c r="U1213" s="21" t="n">
        <v>2026</v>
      </c>
      <c r="V1213" s="21" t="inlineStr"/>
    </row>
    <row r="1214">
      <c r="A1214" s="17" t="inlineStr">
        <is>
          <t>WL-02209</t>
        </is>
      </c>
      <c r="B1214" s="17" t="n">
        <v>1209</v>
      </c>
      <c r="C1214" s="17" t="inlineStr">
        <is>
          <t>Garcia</t>
        </is>
      </c>
      <c r="D1214" s="17" t="inlineStr">
        <is>
          <t>Christine</t>
        </is>
      </c>
      <c r="E1214" s="17" t="inlineStr">
        <is>
          <t>INDIVIDUAL</t>
        </is>
      </c>
      <c r="F1214" s="17" t="inlineStr"/>
      <c r="G1214" s="27" t="n">
        <v>45366</v>
      </c>
      <c r="H1214" s="17" t="inlineStr">
        <is>
          <t>RETAINER</t>
        </is>
      </c>
      <c r="I1214" s="17" t="inlineStr">
        <is>
          <t>COHO ROSE</t>
        </is>
      </c>
      <c r="J1214" s="17" t="inlineStr">
        <is>
          <t>SAIL_MONO</t>
        </is>
      </c>
      <c r="K1214" s="17" t="n">
        <v>45.2</v>
      </c>
      <c r="L1214" s="17" t="n">
        <v>13.9</v>
      </c>
      <c r="M1214" s="17" t="inlineStr">
        <is>
          <t>ANY</t>
        </is>
      </c>
      <c r="N1214" s="17" t="n">
        <v>40</v>
      </c>
      <c r="O1214" s="17" t="inlineStr">
        <is>
          <t>(360) 555-3920</t>
        </is>
      </c>
      <c r="P1214" s="17" t="inlineStr">
        <is>
          <t>christine.garcia@quillayute.org</t>
        </is>
      </c>
      <c r="Q1214" s="17" t="inlineStr">
        <is>
          <t>Longview</t>
        </is>
      </c>
      <c r="R1214" s="17" t="inlineStr">
        <is>
          <t>WA</t>
        </is>
      </c>
      <c r="S1214" s="17" t="inlineStr">
        <is>
          <t>98632</t>
        </is>
      </c>
      <c r="T1214" s="27" t="n">
        <v>46001</v>
      </c>
      <c r="U1214" s="17" t="n">
        <v>2026</v>
      </c>
      <c r="V1214" s="17" t="inlineStr"/>
    </row>
    <row r="1215">
      <c r="A1215" s="21" t="inlineStr">
        <is>
          <t>WL-02210</t>
        </is>
      </c>
      <c r="B1215" s="21" t="n">
        <v>1210</v>
      </c>
      <c r="C1215" s="21" t="inlineStr">
        <is>
          <t>Huber</t>
        </is>
      </c>
      <c r="D1215" s="21" t="inlineStr">
        <is>
          <t>Erika</t>
        </is>
      </c>
      <c r="E1215" s="21" t="inlineStr">
        <is>
          <t>PARTNERSHIP</t>
        </is>
      </c>
      <c r="F1215" s="21" t="inlineStr">
        <is>
          <t>Huber Marine LLC</t>
        </is>
      </c>
      <c r="G1215" s="28" t="n">
        <v>45368</v>
      </c>
      <c r="H1215" s="21" t="inlineStr">
        <is>
          <t>ACTIVE_WAITLIST</t>
        </is>
      </c>
      <c r="I1215" s="21" t="inlineStr">
        <is>
          <t>PETREL VEER</t>
        </is>
      </c>
      <c r="J1215" s="21" t="inlineStr">
        <is>
          <t>SAIL_MULTI</t>
        </is>
      </c>
      <c r="K1215" s="21" t="n">
        <v>40</v>
      </c>
      <c r="L1215" s="21" t="n">
        <v>13.8</v>
      </c>
      <c r="M1215" s="21" t="inlineStr">
        <is>
          <t>Salmonberry</t>
        </is>
      </c>
      <c r="N1215" s="21" t="n">
        <v>32</v>
      </c>
      <c r="O1215" s="21" t="inlineStr">
        <is>
          <t>(425) 555-1176</t>
        </is>
      </c>
      <c r="P1215" s="21" t="inlineStr">
        <is>
          <t>erika.huber@gmail.example.com</t>
        </is>
      </c>
      <c r="Q1215" s="21" t="inlineStr">
        <is>
          <t>Everett</t>
        </is>
      </c>
      <c r="R1215" s="21" t="inlineStr">
        <is>
          <t>WA</t>
        </is>
      </c>
      <c r="S1215" s="21" t="inlineStr">
        <is>
          <t>98201</t>
        </is>
      </c>
      <c r="T1215" s="28" t="n">
        <v>46008</v>
      </c>
      <c r="U1215" s="21" t="n">
        <v>2026</v>
      </c>
      <c r="V1215" s="21" t="inlineStr"/>
    </row>
    <row r="1216">
      <c r="A1216" s="17" t="inlineStr">
        <is>
          <t>WL-02211</t>
        </is>
      </c>
      <c r="B1216" s="17" t="n">
        <v>1211</v>
      </c>
      <c r="C1216" s="17" t="inlineStr">
        <is>
          <t>Mallory</t>
        </is>
      </c>
      <c r="D1216" s="17" t="inlineStr">
        <is>
          <t>Ruth</t>
        </is>
      </c>
      <c r="E1216" s="17" t="inlineStr">
        <is>
          <t>INDIVIDUAL</t>
        </is>
      </c>
      <c r="F1216" s="17" t="inlineStr"/>
      <c r="G1216" s="27" t="n">
        <v>45369</v>
      </c>
      <c r="H1216" s="17" t="inlineStr">
        <is>
          <t>ACTIVE_WAITLIST</t>
        </is>
      </c>
      <c r="I1216" s="17" t="inlineStr">
        <is>
          <t>DUSKY LURE</t>
        </is>
      </c>
      <c r="J1216" s="17" t="inlineStr">
        <is>
          <t>POWER_INBOARD</t>
        </is>
      </c>
      <c r="K1216" s="17" t="n">
        <v>31.4</v>
      </c>
      <c r="L1216" s="17" t="n">
        <v>10.8</v>
      </c>
      <c r="M1216" s="17" t="inlineStr">
        <is>
          <t>OPEN_ONLY</t>
        </is>
      </c>
      <c r="N1216" s="17" t="n">
        <v>28</v>
      </c>
      <c r="O1216" s="17" t="inlineStr">
        <is>
          <t>(503) 555-6705</t>
        </is>
      </c>
      <c r="P1216" s="17" t="inlineStr">
        <is>
          <t>ruthmallory@outlook.example.com</t>
        </is>
      </c>
      <c r="Q1216" s="17" t="inlineStr">
        <is>
          <t>Astoria</t>
        </is>
      </c>
      <c r="R1216" s="17" t="inlineStr">
        <is>
          <t>OR</t>
        </is>
      </c>
      <c r="S1216" s="17" t="inlineStr">
        <is>
          <t>97103</t>
        </is>
      </c>
      <c r="T1216" s="27" t="n">
        <v>46001</v>
      </c>
      <c r="U1216" s="17" t="n">
        <v>2026</v>
      </c>
      <c r="V1216" s="17" t="inlineStr"/>
    </row>
    <row r="1217">
      <c r="A1217" s="21" t="inlineStr">
        <is>
          <t>WL-02212</t>
        </is>
      </c>
      <c r="B1217" s="21" t="n">
        <v>1212</v>
      </c>
      <c r="C1217" s="21" t="inlineStr">
        <is>
          <t>Delacruz</t>
        </is>
      </c>
      <c r="D1217" s="21" t="inlineStr">
        <is>
          <t>Jeffery</t>
        </is>
      </c>
      <c r="E1217" s="21" t="inlineStr">
        <is>
          <t>INDIVIDUAL</t>
        </is>
      </c>
      <c r="F1217" s="21" t="inlineStr"/>
      <c r="G1217" s="28" t="n">
        <v>45372</v>
      </c>
      <c r="H1217" s="21" t="inlineStr">
        <is>
          <t>ACTIVE_WAITLIST</t>
        </is>
      </c>
      <c r="I1217" s="21" t="inlineStr">
        <is>
          <t>HERON SOUND</t>
        </is>
      </c>
      <c r="J1217" s="21" t="inlineStr">
        <is>
          <t>POWER_INBOARD</t>
        </is>
      </c>
      <c r="K1217" s="21" t="n">
        <v>54.3</v>
      </c>
      <c r="L1217" s="21" t="n">
        <v>18.7</v>
      </c>
      <c r="M1217" s="21" t="inlineStr">
        <is>
          <t>Vessbank</t>
        </is>
      </c>
      <c r="N1217" s="21" t="n">
        <v>28</v>
      </c>
      <c r="O1217" s="21" t="inlineStr">
        <is>
          <t>(360) 555-8054</t>
        </is>
      </c>
      <c r="P1217" s="21" t="inlineStr">
        <is>
          <t>jeffery_delacruz@salishnet.net</t>
        </is>
      </c>
      <c r="Q1217" s="21" t="inlineStr">
        <is>
          <t>Longview</t>
        </is>
      </c>
      <c r="R1217" s="21" t="inlineStr">
        <is>
          <t>WA</t>
        </is>
      </c>
      <c r="S1217" s="21" t="inlineStr">
        <is>
          <t>98632</t>
        </is>
      </c>
      <c r="T1217" s="28" t="n">
        <v>46009</v>
      </c>
      <c r="U1217" s="21" t="n">
        <v>2026</v>
      </c>
      <c r="V1217" s="21" t="inlineStr"/>
    </row>
    <row r="1218">
      <c r="A1218" s="17" t="inlineStr">
        <is>
          <t>WL-02213</t>
        </is>
      </c>
      <c r="B1218" s="17" t="n">
        <v>1213</v>
      </c>
      <c r="C1218" s="17" t="inlineStr">
        <is>
          <t>Miller</t>
        </is>
      </c>
      <c r="D1218" s="17" t="inlineStr">
        <is>
          <t>Thomas</t>
        </is>
      </c>
      <c r="E1218" s="17" t="inlineStr">
        <is>
          <t>JOINT</t>
        </is>
      </c>
      <c r="F1218" s="17" t="inlineStr"/>
      <c r="G1218" s="27" t="n">
        <v>45372</v>
      </c>
      <c r="H1218" s="17" t="inlineStr">
        <is>
          <t>ACTIVE_WAITLIST</t>
        </is>
      </c>
      <c r="I1218" s="17" t="inlineStr">
        <is>
          <t>SPINDRIFT WIND</t>
        </is>
      </c>
      <c r="J1218" s="17" t="inlineStr">
        <is>
          <t>SPORTFISH</t>
        </is>
      </c>
      <c r="K1218" s="17" t="n">
        <v>44.9</v>
      </c>
      <c r="L1218" s="17" t="n">
        <v>14.9</v>
      </c>
      <c r="M1218" s="17" t="inlineStr">
        <is>
          <t>ANY</t>
        </is>
      </c>
      <c r="N1218" s="17" t="n">
        <v>36</v>
      </c>
      <c r="O1218" s="17" t="inlineStr">
        <is>
          <t>(206) 555-4817</t>
        </is>
      </c>
      <c r="P1218" s="17" t="inlineStr">
        <is>
          <t>thomasmiller@pugetpost.com</t>
        </is>
      </c>
      <c r="Q1218" s="17" t="inlineStr">
        <is>
          <t>Seattle</t>
        </is>
      </c>
      <c r="R1218" s="17" t="inlineStr">
        <is>
          <t>WA</t>
        </is>
      </c>
      <c r="S1218" s="17" t="inlineStr">
        <is>
          <t>98101</t>
        </is>
      </c>
      <c r="T1218" s="27" t="n">
        <v>46019</v>
      </c>
      <c r="U1218" s="17" t="n">
        <v>2026</v>
      </c>
      <c r="V1218" s="17" t="inlineStr"/>
    </row>
    <row r="1219">
      <c r="A1219" s="21" t="inlineStr">
        <is>
          <t>WL-02214</t>
        </is>
      </c>
      <c r="B1219" s="21" t="n">
        <v>1214</v>
      </c>
      <c r="C1219" s="21" t="inlineStr">
        <is>
          <t>Perry</t>
        </is>
      </c>
      <c r="D1219" s="21" t="inlineStr">
        <is>
          <t>David</t>
        </is>
      </c>
      <c r="E1219" s="21" t="inlineStr">
        <is>
          <t>JOINT</t>
        </is>
      </c>
      <c r="F1219" s="21" t="inlineStr"/>
      <c r="G1219" s="28" t="n">
        <v>45373</v>
      </c>
      <c r="H1219" s="21" t="inlineStr">
        <is>
          <t>ACTIVE_WAITLIST</t>
        </is>
      </c>
      <c r="I1219" s="21" t="inlineStr">
        <is>
          <t>MURRE WIND</t>
        </is>
      </c>
      <c r="J1219" s="21" t="inlineStr">
        <is>
          <t>POWER_STERNDRIVE</t>
        </is>
      </c>
      <c r="K1219" s="21" t="n">
        <v>20.2</v>
      </c>
      <c r="L1219" s="21" t="n">
        <v>7</v>
      </c>
      <c r="M1219" s="21" t="inlineStr">
        <is>
          <t>COVERED_ONLY</t>
        </is>
      </c>
      <c r="N1219" s="21" t="n">
        <v>28</v>
      </c>
      <c r="O1219" s="21" t="inlineStr">
        <is>
          <t>(360) 555-4555</t>
        </is>
      </c>
      <c r="P1219" s="21" t="inlineStr"/>
      <c r="Q1219" s="21" t="inlineStr">
        <is>
          <t>Bellingham</t>
        </is>
      </c>
      <c r="R1219" s="21" t="inlineStr">
        <is>
          <t>WA</t>
        </is>
      </c>
      <c r="S1219" s="21" t="inlineStr">
        <is>
          <t>98225</t>
        </is>
      </c>
      <c r="T1219" s="28" t="n">
        <v>45996</v>
      </c>
      <c r="U1219" s="21" t="n">
        <v>2026</v>
      </c>
      <c r="V1219" s="21" t="inlineStr"/>
    </row>
    <row r="1220">
      <c r="A1220" s="17" t="inlineStr">
        <is>
          <t>WL-02215</t>
        </is>
      </c>
      <c r="B1220" s="17" t="n">
        <v>1215</v>
      </c>
      <c r="C1220" s="17" t="inlineStr">
        <is>
          <t>Gilbert</t>
        </is>
      </c>
      <c r="D1220" s="17" t="inlineStr">
        <is>
          <t>Andrew</t>
        </is>
      </c>
      <c r="E1220" s="17" t="inlineStr">
        <is>
          <t>JOINT</t>
        </is>
      </c>
      <c r="F1220" s="17" t="inlineStr"/>
      <c r="G1220" s="27" t="n">
        <v>45373</v>
      </c>
      <c r="H1220" s="17" t="inlineStr">
        <is>
          <t>ACTIVE_WAITLIST</t>
        </is>
      </c>
      <c r="I1220" s="17" t="inlineStr">
        <is>
          <t>COHO VEER</t>
        </is>
      </c>
      <c r="J1220" s="17" t="inlineStr">
        <is>
          <t>CRUISER</t>
        </is>
      </c>
      <c r="K1220" s="17" t="n">
        <v>25.6</v>
      </c>
      <c r="L1220" s="17" t="n">
        <v>8</v>
      </c>
      <c r="M1220" s="17" t="inlineStr">
        <is>
          <t>COVERED_ONLY</t>
        </is>
      </c>
      <c r="N1220" s="17" t="n">
        <v>24</v>
      </c>
      <c r="O1220" s="17" t="inlineStr">
        <is>
          <t>(360) 555-2253</t>
        </is>
      </c>
      <c r="P1220" s="17" t="inlineStr">
        <is>
          <t>andrew.gilbert@quillayute.org</t>
        </is>
      </c>
      <c r="Q1220" s="17" t="inlineStr">
        <is>
          <t>Port Angeles</t>
        </is>
      </c>
      <c r="R1220" s="17" t="inlineStr">
        <is>
          <t>WA</t>
        </is>
      </c>
      <c r="S1220" s="17" t="inlineStr">
        <is>
          <t>98362</t>
        </is>
      </c>
      <c r="T1220" s="27" t="n">
        <v>46018</v>
      </c>
      <c r="U1220" s="17" t="n">
        <v>2026</v>
      </c>
      <c r="V1220" s="17" t="inlineStr"/>
    </row>
    <row r="1221">
      <c r="A1221" s="21" t="inlineStr">
        <is>
          <t>WL-02216</t>
        </is>
      </c>
      <c r="B1221" s="21" t="n">
        <v>1216</v>
      </c>
      <c r="C1221" s="21" t="inlineStr">
        <is>
          <t>Diaz</t>
        </is>
      </c>
      <c r="D1221" s="21" t="inlineStr">
        <is>
          <t>Michael</t>
        </is>
      </c>
      <c r="E1221" s="21" t="inlineStr">
        <is>
          <t>JOINT</t>
        </is>
      </c>
      <c r="F1221" s="21" t="inlineStr"/>
      <c r="G1221" s="28" t="n">
        <v>45373</v>
      </c>
      <c r="H1221" s="21" t="inlineStr">
        <is>
          <t>ACTIVE_WAITLIST</t>
        </is>
      </c>
      <c r="I1221" s="21" t="inlineStr">
        <is>
          <t>PETREL LIGHT</t>
        </is>
      </c>
      <c r="J1221" s="21" t="inlineStr">
        <is>
          <t>SPORTFISH</t>
        </is>
      </c>
      <c r="K1221" s="21" t="n">
        <v>60.3</v>
      </c>
      <c r="L1221" s="21" t="n">
        <v>20.6</v>
      </c>
      <c r="M1221" s="21" t="inlineStr">
        <is>
          <t>OPEN_ONLY</t>
        </is>
      </c>
      <c r="N1221" s="21" t="n">
        <v>24</v>
      </c>
      <c r="O1221" s="21" t="inlineStr">
        <is>
          <t>(503) 555-1158</t>
        </is>
      </c>
      <c r="P1221" s="21" t="inlineStr">
        <is>
          <t>michael_diaz@outlook.example.com</t>
        </is>
      </c>
      <c r="Q1221" s="21" t="inlineStr">
        <is>
          <t>Portland</t>
        </is>
      </c>
      <c r="R1221" s="21" t="inlineStr">
        <is>
          <t>OR</t>
        </is>
      </c>
      <c r="S1221" s="21" t="inlineStr">
        <is>
          <t>97201</t>
        </is>
      </c>
      <c r="T1221" s="28" t="n">
        <v>46006</v>
      </c>
      <c r="U1221" s="21" t="n">
        <v>2026</v>
      </c>
      <c r="V1221" s="21" t="inlineStr"/>
    </row>
    <row r="1222">
      <c r="A1222" s="17" t="inlineStr">
        <is>
          <t>WL-02217</t>
        </is>
      </c>
      <c r="B1222" s="17" t="n">
        <v>1217</v>
      </c>
      <c r="C1222" s="17" t="inlineStr">
        <is>
          <t>Morales</t>
        </is>
      </c>
      <c r="D1222" s="17" t="inlineStr">
        <is>
          <t>Rose</t>
        </is>
      </c>
      <c r="E1222" s="17" t="inlineStr">
        <is>
          <t>INDIVIDUAL</t>
        </is>
      </c>
      <c r="F1222" s="17" t="inlineStr"/>
      <c r="G1222" s="27" t="n">
        <v>45373</v>
      </c>
      <c r="H1222" s="17" t="inlineStr">
        <is>
          <t>ACTIVE_WAITLIST</t>
        </is>
      </c>
      <c r="I1222" s="17" t="inlineStr">
        <is>
          <t>WIDGEON SONG</t>
        </is>
      </c>
      <c r="J1222" s="17" t="inlineStr">
        <is>
          <t>SAIL_MONO</t>
        </is>
      </c>
      <c r="K1222" s="17" t="n">
        <v>28.5</v>
      </c>
      <c r="L1222" s="17" t="n">
        <v>9.4</v>
      </c>
      <c r="M1222" s="17" t="inlineStr">
        <is>
          <t>COVERED_ONLY</t>
        </is>
      </c>
      <c r="N1222" s="17" t="n">
        <v>40</v>
      </c>
      <c r="O1222" s="17" t="inlineStr">
        <is>
          <t>(360) 555-5127</t>
        </is>
      </c>
      <c r="P1222" s="17" t="inlineStr">
        <is>
          <t>rose.morales@quillayute.org</t>
        </is>
      </c>
      <c r="Q1222" s="17" t="inlineStr">
        <is>
          <t>Bellingham</t>
        </is>
      </c>
      <c r="R1222" s="17" t="inlineStr">
        <is>
          <t>WA</t>
        </is>
      </c>
      <c r="S1222" s="17" t="inlineStr">
        <is>
          <t>98225</t>
        </is>
      </c>
      <c r="T1222" s="27" t="n">
        <v>46017</v>
      </c>
      <c r="U1222" s="17" t="n">
        <v>2026</v>
      </c>
      <c r="V1222" s="17" t="inlineStr"/>
    </row>
    <row r="1223">
      <c r="A1223" s="21" t="inlineStr">
        <is>
          <t>WL-02218</t>
        </is>
      </c>
      <c r="B1223" s="21" t="n">
        <v>1218</v>
      </c>
      <c r="C1223" s="21" t="inlineStr">
        <is>
          <t>Mccarthy</t>
        </is>
      </c>
      <c r="D1223" s="21" t="inlineStr">
        <is>
          <t>Dawn</t>
        </is>
      </c>
      <c r="E1223" s="21" t="inlineStr">
        <is>
          <t>COMMERCIAL</t>
        </is>
      </c>
      <c r="F1223" s="21" t="inlineStr">
        <is>
          <t>Mccarthy Holdings LLC</t>
        </is>
      </c>
      <c r="G1223" s="28" t="n">
        <v>45374</v>
      </c>
      <c r="H1223" s="21" t="inlineStr">
        <is>
          <t>ACTIVE_WAITLIST</t>
        </is>
      </c>
      <c r="I1223" s="21" t="inlineStr">
        <is>
          <t>HERON QUEEN</t>
        </is>
      </c>
      <c r="J1223" s="21" t="inlineStr">
        <is>
          <t>COMMERCIAL_FISH</t>
        </is>
      </c>
      <c r="K1223" s="21" t="n">
        <v>54.2</v>
      </c>
      <c r="L1223" s="21" t="n">
        <v>19.1</v>
      </c>
      <c r="M1223" s="21" t="inlineStr">
        <is>
          <t>ANY</t>
        </is>
      </c>
      <c r="N1223" s="21" t="n">
        <v>36</v>
      </c>
      <c r="O1223" s="21" t="inlineStr">
        <is>
          <t>(541) 555-1732</t>
        </is>
      </c>
      <c r="P1223" s="21" t="inlineStr">
        <is>
          <t>dawn.mccarthy@harbormail.net</t>
        </is>
      </c>
      <c r="Q1223" s="21" t="inlineStr">
        <is>
          <t>Newport</t>
        </is>
      </c>
      <c r="R1223" s="21" t="inlineStr">
        <is>
          <t>OR</t>
        </is>
      </c>
      <c r="S1223" s="21" t="inlineStr">
        <is>
          <t>97365</t>
        </is>
      </c>
      <c r="T1223" s="28" t="n">
        <v>46011</v>
      </c>
      <c r="U1223" s="21" t="n">
        <v>2026</v>
      </c>
      <c r="V1223" s="21" t="inlineStr"/>
    </row>
    <row r="1224">
      <c r="A1224" s="17" t="inlineStr">
        <is>
          <t>WL-02219</t>
        </is>
      </c>
      <c r="B1224" s="17" t="n">
        <v>1219</v>
      </c>
      <c r="C1224" s="17" t="inlineStr">
        <is>
          <t>Cameron</t>
        </is>
      </c>
      <c r="D1224" s="17" t="inlineStr">
        <is>
          <t>Grant</t>
        </is>
      </c>
      <c r="E1224" s="17" t="inlineStr">
        <is>
          <t>CORPORATION</t>
        </is>
      </c>
      <c r="F1224" s="17" t="inlineStr">
        <is>
          <t>Cameron Marine LLC</t>
        </is>
      </c>
      <c r="G1224" s="27" t="n">
        <v>45375</v>
      </c>
      <c r="H1224" s="17" t="inlineStr">
        <is>
          <t>ACTIVE_WAITLIST</t>
        </is>
      </c>
      <c r="I1224" s="17" t="inlineStr">
        <is>
          <t>MURRE LIGHT</t>
        </is>
      </c>
      <c r="J1224" s="17" t="inlineStr">
        <is>
          <t>POWER_INBOARD</t>
        </is>
      </c>
      <c r="K1224" s="17" t="n">
        <v>19.8</v>
      </c>
      <c r="L1224" s="17" t="n">
        <v>5.6</v>
      </c>
      <c r="M1224" s="17" t="inlineStr">
        <is>
          <t>ANY</t>
        </is>
      </c>
      <c r="N1224" s="17" t="n">
        <v>45</v>
      </c>
      <c r="O1224" s="17" t="inlineStr">
        <is>
          <t>(206) 555-3372</t>
        </is>
      </c>
      <c r="P1224" s="17" t="inlineStr">
        <is>
          <t>grantcameron@pugetpost.com</t>
        </is>
      </c>
      <c r="Q1224" s="17" t="inlineStr">
        <is>
          <t>Seattle</t>
        </is>
      </c>
      <c r="R1224" s="17" t="inlineStr">
        <is>
          <t>WA</t>
        </is>
      </c>
      <c r="S1224" s="17" t="inlineStr">
        <is>
          <t>98101</t>
        </is>
      </c>
      <c r="T1224" s="27" t="n">
        <v>45995</v>
      </c>
      <c r="U1224" s="17" t="n">
        <v>2026</v>
      </c>
      <c r="V1224" s="17" t="inlineStr"/>
    </row>
    <row r="1225">
      <c r="A1225" s="21" t="inlineStr">
        <is>
          <t>WL-02220</t>
        </is>
      </c>
      <c r="B1225" s="21" t="n">
        <v>1220</v>
      </c>
      <c r="C1225" s="21" t="inlineStr">
        <is>
          <t>Garcia</t>
        </is>
      </c>
      <c r="D1225" s="21" t="inlineStr">
        <is>
          <t>Cassandra</t>
        </is>
      </c>
      <c r="E1225" s="21" t="inlineStr">
        <is>
          <t>INDIVIDUAL</t>
        </is>
      </c>
      <c r="F1225" s="21" t="inlineStr"/>
      <c r="G1225" s="28" t="n">
        <v>45375</v>
      </c>
      <c r="H1225" s="21" t="inlineStr">
        <is>
          <t>ACTIVE_WAITLIST</t>
        </is>
      </c>
      <c r="I1225" s="21" t="inlineStr">
        <is>
          <t>WIDGEON SHORE</t>
        </is>
      </c>
      <c r="J1225" s="21" t="inlineStr">
        <is>
          <t>TRAWLER</t>
        </is>
      </c>
      <c r="K1225" s="21" t="n">
        <v>23</v>
      </c>
      <c r="L1225" s="21" t="n">
        <v>6.4</v>
      </c>
      <c r="M1225" s="21" t="inlineStr">
        <is>
          <t>Vessbank</t>
        </is>
      </c>
      <c r="N1225" s="21" t="n">
        <v>40</v>
      </c>
      <c r="O1225" s="21" t="inlineStr">
        <is>
          <t>(360) 555-7277</t>
        </is>
      </c>
      <c r="P1225" s="21" t="inlineStr">
        <is>
          <t>cassandra.garcia@outlook.example.com</t>
        </is>
      </c>
      <c r="Q1225" s="21" t="inlineStr">
        <is>
          <t>Bellingham</t>
        </is>
      </c>
      <c r="R1225" s="21" t="inlineStr">
        <is>
          <t>WA</t>
        </is>
      </c>
      <c r="S1225" s="21" t="inlineStr">
        <is>
          <t>98225</t>
        </is>
      </c>
      <c r="T1225" s="28" t="n">
        <v>45997</v>
      </c>
      <c r="U1225" s="21" t="n">
        <v>2026</v>
      </c>
      <c r="V1225" s="21" t="inlineStr"/>
    </row>
    <row r="1226">
      <c r="A1226" s="17" t="inlineStr">
        <is>
          <t>WL-02221</t>
        </is>
      </c>
      <c r="B1226" s="17" t="n">
        <v>1221</v>
      </c>
      <c r="C1226" s="17" t="inlineStr">
        <is>
          <t>Howe</t>
        </is>
      </c>
      <c r="D1226" s="17" t="inlineStr">
        <is>
          <t>Jason</t>
        </is>
      </c>
      <c r="E1226" s="17" t="inlineStr">
        <is>
          <t>INDIVIDUAL</t>
        </is>
      </c>
      <c r="F1226" s="17" t="inlineStr"/>
      <c r="G1226" s="27" t="n">
        <v>45376</v>
      </c>
      <c r="H1226" s="17" t="inlineStr">
        <is>
          <t>ACTIVE_WAITLIST</t>
        </is>
      </c>
      <c r="I1226" s="17" t="inlineStr">
        <is>
          <t>DRIFT ROCK</t>
        </is>
      </c>
      <c r="J1226" s="17" t="inlineStr">
        <is>
          <t>CRUISER</t>
        </is>
      </c>
      <c r="K1226" s="17" t="n">
        <v>20.6</v>
      </c>
      <c r="L1226" s="17" t="n">
        <v>6.8</v>
      </c>
      <c r="M1226" s="17" t="inlineStr">
        <is>
          <t>COVERED_ONLY</t>
        </is>
      </c>
      <c r="N1226" s="17" t="n">
        <v>32</v>
      </c>
      <c r="O1226" s="17" t="inlineStr">
        <is>
          <t>(360) 555-6531</t>
        </is>
      </c>
      <c r="P1226" s="17" t="inlineStr">
        <is>
          <t>jason_howe@outlook.example.com</t>
        </is>
      </c>
      <c r="Q1226" s="17" t="inlineStr">
        <is>
          <t>Longview</t>
        </is>
      </c>
      <c r="R1226" s="17" t="inlineStr">
        <is>
          <t>WA</t>
        </is>
      </c>
      <c r="S1226" s="17" t="inlineStr">
        <is>
          <t>98632</t>
        </is>
      </c>
      <c r="T1226" s="27" t="n">
        <v>46002</v>
      </c>
      <c r="U1226" s="17" t="n">
        <v>2026</v>
      </c>
      <c r="V1226" s="17" t="inlineStr"/>
    </row>
    <row r="1227">
      <c r="A1227" s="21" t="inlineStr">
        <is>
          <t>WL-02222</t>
        </is>
      </c>
      <c r="B1227" s="21" t="n">
        <v>1222</v>
      </c>
      <c r="C1227" s="21" t="inlineStr">
        <is>
          <t>Cook</t>
        </is>
      </c>
      <c r="D1227" s="21" t="inlineStr">
        <is>
          <t>David</t>
        </is>
      </c>
      <c r="E1227" s="21" t="inlineStr">
        <is>
          <t>JOINT</t>
        </is>
      </c>
      <c r="F1227" s="21" t="inlineStr"/>
      <c r="G1227" s="28" t="n">
        <v>45376</v>
      </c>
      <c r="H1227" s="21" t="inlineStr">
        <is>
          <t>ACTIVE_WAITLIST</t>
        </is>
      </c>
      <c r="I1227" s="21" t="inlineStr">
        <is>
          <t>FOUL SHORE</t>
        </is>
      </c>
      <c r="J1227" s="21" t="inlineStr">
        <is>
          <t>SAIL_MULTI</t>
        </is>
      </c>
      <c r="K1227" s="21" t="n">
        <v>45.3</v>
      </c>
      <c r="L1227" s="21" t="n">
        <v>13.3</v>
      </c>
      <c r="M1227" s="21" t="inlineStr">
        <is>
          <t>COVERED_ONLY</t>
        </is>
      </c>
      <c r="N1227" s="21" t="n">
        <v>45</v>
      </c>
      <c r="O1227" s="21" t="inlineStr">
        <is>
          <t>(360) 555-2031</t>
        </is>
      </c>
      <c r="P1227" s="21" t="inlineStr">
        <is>
          <t>david.cook@pugetpost.com</t>
        </is>
      </c>
      <c r="Q1227" s="21" t="inlineStr">
        <is>
          <t>Bremerton</t>
        </is>
      </c>
      <c r="R1227" s="21" t="inlineStr">
        <is>
          <t>WA</t>
        </is>
      </c>
      <c r="S1227" s="21" t="inlineStr">
        <is>
          <t>98337</t>
        </is>
      </c>
      <c r="T1227" s="28" t="n">
        <v>46019</v>
      </c>
      <c r="U1227" s="21" t="n">
        <v>2026</v>
      </c>
      <c r="V1227" s="21" t="inlineStr"/>
    </row>
    <row r="1228">
      <c r="A1228" s="17" t="inlineStr">
        <is>
          <t>WL-02223</t>
        </is>
      </c>
      <c r="B1228" s="17" t="n">
        <v>1223</v>
      </c>
      <c r="C1228" s="17" t="inlineStr">
        <is>
          <t>Wilson</t>
        </is>
      </c>
      <c r="D1228" s="17" t="inlineStr">
        <is>
          <t>Ashley</t>
        </is>
      </c>
      <c r="E1228" s="17" t="inlineStr">
        <is>
          <t>LLC</t>
        </is>
      </c>
      <c r="F1228" s="17" t="inlineStr">
        <is>
          <t>Wilson Ventures LLC</t>
        </is>
      </c>
      <c r="G1228" s="27" t="n">
        <v>45377</v>
      </c>
      <c r="H1228" s="17" t="inlineStr">
        <is>
          <t>ACTIVE_WAITLIST</t>
        </is>
      </c>
      <c r="I1228" s="17" t="inlineStr">
        <is>
          <t>FOUL REACH</t>
        </is>
      </c>
      <c r="J1228" s="17" t="inlineStr">
        <is>
          <t>ELECTRIC</t>
        </is>
      </c>
      <c r="K1228" s="17" t="n">
        <v>57.3</v>
      </c>
      <c r="L1228" s="17" t="n">
        <v>20.3</v>
      </c>
      <c r="M1228" s="17" t="inlineStr">
        <is>
          <t>ANY</t>
        </is>
      </c>
      <c r="N1228" s="17" t="n">
        <v>50</v>
      </c>
      <c r="O1228" s="17" t="inlineStr">
        <is>
          <t>(541) 555-5500</t>
        </is>
      </c>
      <c r="P1228" s="17" t="inlineStr">
        <is>
          <t>ashleywilson@harbormail.net</t>
        </is>
      </c>
      <c r="Q1228" s="17" t="inlineStr">
        <is>
          <t>Newport</t>
        </is>
      </c>
      <c r="R1228" s="17" t="inlineStr">
        <is>
          <t>OR</t>
        </is>
      </c>
      <c r="S1228" s="17" t="inlineStr">
        <is>
          <t>97365</t>
        </is>
      </c>
      <c r="T1228" s="27" t="n">
        <v>45993</v>
      </c>
      <c r="U1228" s="17" t="n">
        <v>2026</v>
      </c>
      <c r="V1228" s="17" t="inlineStr"/>
    </row>
    <row r="1229">
      <c r="A1229" s="21" t="inlineStr">
        <is>
          <t>WL-02224</t>
        </is>
      </c>
      <c r="B1229" s="21" t="n">
        <v>1224</v>
      </c>
      <c r="C1229" s="21" t="inlineStr">
        <is>
          <t>Hawkins</t>
        </is>
      </c>
      <c r="D1229" s="21" t="inlineStr">
        <is>
          <t>Melissa</t>
        </is>
      </c>
      <c r="E1229" s="21" t="inlineStr">
        <is>
          <t>JOINT</t>
        </is>
      </c>
      <c r="F1229" s="21" t="inlineStr"/>
      <c r="G1229" s="28" t="n">
        <v>45379</v>
      </c>
      <c r="H1229" s="21" t="inlineStr">
        <is>
          <t>ACTIVE_WAITLIST</t>
        </is>
      </c>
      <c r="I1229" s="21" t="inlineStr">
        <is>
          <t>PETREL ROCK</t>
        </is>
      </c>
      <c r="J1229" s="21" t="inlineStr">
        <is>
          <t>HOUSEBOAT</t>
        </is>
      </c>
      <c r="K1229" s="21" t="n">
        <v>19.9</v>
      </c>
      <c r="L1229" s="21" t="n">
        <v>6.4</v>
      </c>
      <c r="M1229" s="21" t="inlineStr">
        <is>
          <t>COVERED_ONLY</t>
        </is>
      </c>
      <c r="N1229" s="21" t="n">
        <v>45</v>
      </c>
      <c r="O1229" s="21" t="inlineStr">
        <is>
          <t>(541) 555-4255</t>
        </is>
      </c>
      <c r="P1229" s="21" t="inlineStr">
        <is>
          <t>melissa_hawkins@pugetpost.com</t>
        </is>
      </c>
      <c r="Q1229" s="21" t="inlineStr">
        <is>
          <t>Newport</t>
        </is>
      </c>
      <c r="R1229" s="21" t="inlineStr">
        <is>
          <t>OR</t>
        </is>
      </c>
      <c r="S1229" s="21" t="inlineStr">
        <is>
          <t>97365</t>
        </is>
      </c>
      <c r="T1229" s="28" t="n">
        <v>45994</v>
      </c>
      <c r="U1229" s="21" t="n">
        <v>2026</v>
      </c>
      <c r="V1229" s="21" t="inlineStr"/>
    </row>
    <row r="1230">
      <c r="A1230" s="17" t="inlineStr">
        <is>
          <t>WL-02225</t>
        </is>
      </c>
      <c r="B1230" s="17" t="n">
        <v>1225</v>
      </c>
      <c r="C1230" s="17" t="inlineStr">
        <is>
          <t>Gregory</t>
        </is>
      </c>
      <c r="D1230" s="17" t="inlineStr">
        <is>
          <t>Scott</t>
        </is>
      </c>
      <c r="E1230" s="17" t="inlineStr">
        <is>
          <t>COMMERCIAL</t>
        </is>
      </c>
      <c r="F1230" s="17" t="inlineStr">
        <is>
          <t>Gregory Charters Inc</t>
        </is>
      </c>
      <c r="G1230" s="27" t="n">
        <v>45379</v>
      </c>
      <c r="H1230" s="17" t="inlineStr">
        <is>
          <t>RETAINER</t>
        </is>
      </c>
      <c r="I1230" s="17" t="inlineStr">
        <is>
          <t>SPINDRIFT HARBOR</t>
        </is>
      </c>
      <c r="J1230" s="17" t="inlineStr">
        <is>
          <t>ELECTRIC</t>
        </is>
      </c>
      <c r="K1230" s="17" t="n">
        <v>57.5</v>
      </c>
      <c r="L1230" s="17" t="n">
        <v>17.4</v>
      </c>
      <c r="M1230" s="17" t="inlineStr">
        <is>
          <t>ANY</t>
        </is>
      </c>
      <c r="N1230" s="17" t="n">
        <v>28</v>
      </c>
      <c r="O1230" s="17" t="inlineStr">
        <is>
          <t>(360) 555-2007</t>
        </is>
      </c>
      <c r="P1230" s="17" t="inlineStr">
        <is>
          <t>scott_gregory@harbormail.net</t>
        </is>
      </c>
      <c r="Q1230" s="17" t="inlineStr">
        <is>
          <t>Bremerton</t>
        </is>
      </c>
      <c r="R1230" s="17" t="inlineStr">
        <is>
          <t>WA</t>
        </is>
      </c>
      <c r="S1230" s="17" t="inlineStr">
        <is>
          <t>98337</t>
        </is>
      </c>
      <c r="T1230" s="27" t="n">
        <v>46001</v>
      </c>
      <c r="U1230" s="17" t="n">
        <v>2026</v>
      </c>
      <c r="V1230" s="17" t="inlineStr"/>
    </row>
    <row r="1231">
      <c r="A1231" s="21" t="inlineStr">
        <is>
          <t>WL-02226</t>
        </is>
      </c>
      <c r="B1231" s="21" t="n">
        <v>1226</v>
      </c>
      <c r="C1231" s="21" t="inlineStr">
        <is>
          <t>Morris</t>
        </is>
      </c>
      <c r="D1231" s="21" t="inlineStr">
        <is>
          <t>Dale</t>
        </is>
      </c>
      <c r="E1231" s="21" t="inlineStr">
        <is>
          <t>CORPORATION</t>
        </is>
      </c>
      <c r="F1231" s="21" t="inlineStr">
        <is>
          <t>Morris Ventures LLC</t>
        </is>
      </c>
      <c r="G1231" s="28" t="n">
        <v>45380</v>
      </c>
      <c r="H1231" s="21" t="inlineStr">
        <is>
          <t>ACTIVE_WAITLIST</t>
        </is>
      </c>
      <c r="I1231" s="21" t="inlineStr">
        <is>
          <t>HALIBUT RUNNER</t>
        </is>
      </c>
      <c r="J1231" s="21" t="inlineStr">
        <is>
          <t>POWER_INBOARD</t>
        </is>
      </c>
      <c r="K1231" s="21" t="n">
        <v>59.3</v>
      </c>
      <c r="L1231" s="21" t="n">
        <v>20.8</v>
      </c>
      <c r="M1231" s="21" t="inlineStr">
        <is>
          <t>OPEN_ONLY</t>
        </is>
      </c>
      <c r="N1231" s="21" t="n">
        <v>32</v>
      </c>
      <c r="O1231" s="21" t="inlineStr">
        <is>
          <t>(360) 555-9529</t>
        </is>
      </c>
      <c r="P1231" s="21" t="inlineStr">
        <is>
          <t>dale.morris@pugetpost.com</t>
        </is>
      </c>
      <c r="Q1231" s="21" t="inlineStr">
        <is>
          <t>Longview</t>
        </is>
      </c>
      <c r="R1231" s="21" t="inlineStr">
        <is>
          <t>WA</t>
        </is>
      </c>
      <c r="S1231" s="21" t="inlineStr">
        <is>
          <t>98632</t>
        </is>
      </c>
      <c r="T1231" s="28" t="n">
        <v>45998</v>
      </c>
      <c r="U1231" s="21" t="n">
        <v>2026</v>
      </c>
      <c r="V1231" s="21" t="inlineStr"/>
    </row>
    <row r="1232">
      <c r="A1232" s="17" t="inlineStr">
        <is>
          <t>WL-02227</t>
        </is>
      </c>
      <c r="B1232" s="17" t="n">
        <v>1227</v>
      </c>
      <c r="C1232" s="17" t="inlineStr">
        <is>
          <t>Smith</t>
        </is>
      </c>
      <c r="D1232" s="17" t="inlineStr">
        <is>
          <t>Sara</t>
        </is>
      </c>
      <c r="E1232" s="17" t="inlineStr">
        <is>
          <t>TRUST</t>
        </is>
      </c>
      <c r="F1232" s="17" t="inlineStr">
        <is>
          <t>Smith Marine LLC</t>
        </is>
      </c>
      <c r="G1232" s="27" t="n">
        <v>45380</v>
      </c>
      <c r="H1232" s="17" t="inlineStr">
        <is>
          <t>RETAINER</t>
        </is>
      </c>
      <c r="I1232" s="17" t="inlineStr">
        <is>
          <t>OTTER LIGHT</t>
        </is>
      </c>
      <c r="J1232" s="17" t="inlineStr">
        <is>
          <t>POWER_STERNDRIVE</t>
        </is>
      </c>
      <c r="K1232" s="17" t="n">
        <v>53.9</v>
      </c>
      <c r="L1232" s="17" t="n">
        <v>16.5</v>
      </c>
      <c r="M1232" s="17" t="inlineStr">
        <is>
          <t>ANY</t>
        </is>
      </c>
      <c r="N1232" s="17" t="n">
        <v>45</v>
      </c>
      <c r="O1232" s="17" t="inlineStr">
        <is>
          <t>(360) 555-5899</t>
        </is>
      </c>
      <c r="P1232" s="17" t="inlineStr">
        <is>
          <t>sarasmith@quillayute.org</t>
        </is>
      </c>
      <c r="Q1232" s="17" t="inlineStr">
        <is>
          <t>Olympia</t>
        </is>
      </c>
      <c r="R1232" s="17" t="inlineStr">
        <is>
          <t>WA</t>
        </is>
      </c>
      <c r="S1232" s="17" t="inlineStr">
        <is>
          <t>98501</t>
        </is>
      </c>
      <c r="T1232" s="27" t="n">
        <v>46004</v>
      </c>
      <c r="U1232" s="17" t="n">
        <v>2026</v>
      </c>
      <c r="V1232" s="17" t="inlineStr"/>
    </row>
    <row r="1233">
      <c r="A1233" s="21" t="inlineStr">
        <is>
          <t>WL-02228</t>
        </is>
      </c>
      <c r="B1233" s="21" t="n">
        <v>1228</v>
      </c>
      <c r="C1233" s="21" t="inlineStr">
        <is>
          <t>Price</t>
        </is>
      </c>
      <c r="D1233" s="21" t="inlineStr">
        <is>
          <t>Jonathan</t>
        </is>
      </c>
      <c r="E1233" s="21" t="inlineStr">
        <is>
          <t>INDIVIDUAL</t>
        </is>
      </c>
      <c r="F1233" s="21" t="inlineStr"/>
      <c r="G1233" s="28" t="n">
        <v>45381</v>
      </c>
      <c r="H1233" s="21" t="inlineStr">
        <is>
          <t>ACTIVE_WAITLIST</t>
        </is>
      </c>
      <c r="I1233" s="21" t="inlineStr">
        <is>
          <t>POINT DANCER</t>
        </is>
      </c>
      <c r="J1233" s="21" t="inlineStr">
        <is>
          <t>TRAWLER</t>
        </is>
      </c>
      <c r="K1233" s="21" t="n">
        <v>43.3</v>
      </c>
      <c r="L1233" s="21" t="n">
        <v>13.7</v>
      </c>
      <c r="M1233" s="21" t="inlineStr">
        <is>
          <t>ANY</t>
        </is>
      </c>
      <c r="N1233" s="21" t="n">
        <v>32</v>
      </c>
      <c r="O1233" s="21" t="inlineStr">
        <is>
          <t>(541) 555-8979</t>
        </is>
      </c>
      <c r="P1233" s="21" t="inlineStr">
        <is>
          <t>jonathan.price@salishnet.net</t>
        </is>
      </c>
      <c r="Q1233" s="21" t="inlineStr">
        <is>
          <t>Coos Bay</t>
        </is>
      </c>
      <c r="R1233" s="21" t="inlineStr">
        <is>
          <t>OR</t>
        </is>
      </c>
      <c r="S1233" s="21" t="inlineStr">
        <is>
          <t>97420</t>
        </is>
      </c>
      <c r="T1233" s="28" t="n">
        <v>45998</v>
      </c>
      <c r="U1233" s="21" t="n">
        <v>2026</v>
      </c>
      <c r="V1233" s="21" t="inlineStr"/>
    </row>
    <row r="1234">
      <c r="A1234" s="17" t="inlineStr">
        <is>
          <t>WL-02229</t>
        </is>
      </c>
      <c r="B1234" s="17" t="n">
        <v>1229</v>
      </c>
      <c r="C1234" s="17" t="inlineStr">
        <is>
          <t>Riddle</t>
        </is>
      </c>
      <c r="D1234" s="17" t="inlineStr">
        <is>
          <t>Lisa</t>
        </is>
      </c>
      <c r="E1234" s="17" t="inlineStr">
        <is>
          <t>CORPORATION</t>
        </is>
      </c>
      <c r="F1234" s="17" t="inlineStr">
        <is>
          <t>Riddle Marine LLC</t>
        </is>
      </c>
      <c r="G1234" s="27" t="n">
        <v>45381</v>
      </c>
      <c r="H1234" s="17" t="inlineStr">
        <is>
          <t>ACTIVE_WAITLIST</t>
        </is>
      </c>
      <c r="I1234" s="17" t="inlineStr">
        <is>
          <t>FOUL STAR</t>
        </is>
      </c>
      <c r="J1234" s="17" t="inlineStr">
        <is>
          <t>CRUISER</t>
        </is>
      </c>
      <c r="K1234" s="17" t="n">
        <v>29</v>
      </c>
      <c r="L1234" s="17" t="n">
        <v>9.800000000000001</v>
      </c>
      <c r="M1234" s="17" t="inlineStr">
        <is>
          <t>COVERED_ONLY</t>
        </is>
      </c>
      <c r="N1234" s="17" t="n">
        <v>28</v>
      </c>
      <c r="O1234" s="17" t="inlineStr">
        <is>
          <t>(360) 555-3636</t>
        </is>
      </c>
      <c r="P1234" s="17" t="inlineStr">
        <is>
          <t>lisa.riddle@salishnet.net</t>
        </is>
      </c>
      <c r="Q1234" s="17" t="inlineStr">
        <is>
          <t>Bremerton</t>
        </is>
      </c>
      <c r="R1234" s="17" t="inlineStr">
        <is>
          <t>WA</t>
        </is>
      </c>
      <c r="S1234" s="17" t="inlineStr">
        <is>
          <t>98337</t>
        </is>
      </c>
      <c r="T1234" s="27" t="n">
        <v>46005</v>
      </c>
      <c r="U1234" s="17" t="n">
        <v>2026</v>
      </c>
      <c r="V1234" s="17" t="inlineStr"/>
    </row>
    <row r="1235">
      <c r="A1235" s="21" t="inlineStr">
        <is>
          <t>WL-02230</t>
        </is>
      </c>
      <c r="B1235" s="21" t="n">
        <v>1230</v>
      </c>
      <c r="C1235" s="21" t="inlineStr">
        <is>
          <t>Ellis</t>
        </is>
      </c>
      <c r="D1235" s="21" t="inlineStr">
        <is>
          <t>Tyler</t>
        </is>
      </c>
      <c r="E1235" s="21" t="inlineStr">
        <is>
          <t>INDIVIDUAL</t>
        </is>
      </c>
      <c r="F1235" s="21" t="inlineStr"/>
      <c r="G1235" s="28" t="n">
        <v>45381</v>
      </c>
      <c r="H1235" s="21" t="inlineStr">
        <is>
          <t>SUSPENDED</t>
        </is>
      </c>
      <c r="I1235" s="21" t="inlineStr">
        <is>
          <t>SCOTER CREST</t>
        </is>
      </c>
      <c r="J1235" s="21" t="inlineStr">
        <is>
          <t>CRUISER</t>
        </is>
      </c>
      <c r="K1235" s="21" t="n">
        <v>25.5</v>
      </c>
      <c r="L1235" s="21" t="n">
        <v>8.300000000000001</v>
      </c>
      <c r="M1235" s="21" t="inlineStr">
        <is>
          <t>COVERED_ONLY</t>
        </is>
      </c>
      <c r="N1235" s="21" t="n">
        <v>45</v>
      </c>
      <c r="O1235" s="21" t="inlineStr">
        <is>
          <t>(360) 555-3976</t>
        </is>
      </c>
      <c r="P1235" s="21" t="inlineStr">
        <is>
          <t>tyler_ellis@quillayute.org</t>
        </is>
      </c>
      <c r="Q1235" s="21" t="inlineStr">
        <is>
          <t>Port Angeles</t>
        </is>
      </c>
      <c r="R1235" s="21" t="inlineStr">
        <is>
          <t>WA</t>
        </is>
      </c>
      <c r="S1235" s="21" t="inlineStr">
        <is>
          <t>98362</t>
        </is>
      </c>
      <c r="T1235" s="28" t="n">
        <v>45998</v>
      </c>
      <c r="U1235" s="21" t="n">
        <v>2026</v>
      </c>
      <c r="V1235" s="21" t="inlineStr"/>
    </row>
    <row r="1236">
      <c r="A1236" s="17" t="inlineStr">
        <is>
          <t>WL-02231</t>
        </is>
      </c>
      <c r="B1236" s="17" t="n">
        <v>1231</v>
      </c>
      <c r="C1236" s="17" t="inlineStr">
        <is>
          <t>Bell</t>
        </is>
      </c>
      <c r="D1236" s="17" t="inlineStr">
        <is>
          <t>Stacey</t>
        </is>
      </c>
      <c r="E1236" s="17" t="inlineStr">
        <is>
          <t>INDIVIDUAL</t>
        </is>
      </c>
      <c r="F1236" s="17" t="inlineStr"/>
      <c r="G1236" s="27" t="n">
        <v>45381</v>
      </c>
      <c r="H1236" s="17" t="inlineStr">
        <is>
          <t>ACTIVE_WAITLIST</t>
        </is>
      </c>
      <c r="I1236" s="17" t="inlineStr">
        <is>
          <t>TIDE QUEEN</t>
        </is>
      </c>
      <c r="J1236" s="17" t="inlineStr">
        <is>
          <t>SAIL_MONO</t>
        </is>
      </c>
      <c r="K1236" s="17" t="n">
        <v>26.6</v>
      </c>
      <c r="L1236" s="17" t="n">
        <v>8.199999999999999</v>
      </c>
      <c r="M1236" s="17" t="inlineStr">
        <is>
          <t>COVERED_ONLY</t>
        </is>
      </c>
      <c r="N1236" s="17" t="n">
        <v>40</v>
      </c>
      <c r="O1236" s="17" t="inlineStr">
        <is>
          <t>(360) 555-4348</t>
        </is>
      </c>
      <c r="P1236" s="17" t="inlineStr">
        <is>
          <t>stacey.bell@salishnet.net</t>
        </is>
      </c>
      <c r="Q1236" s="17" t="inlineStr">
        <is>
          <t>Bellingham</t>
        </is>
      </c>
      <c r="R1236" s="17" t="inlineStr">
        <is>
          <t>WA</t>
        </is>
      </c>
      <c r="S1236" s="17" t="inlineStr">
        <is>
          <t>98225</t>
        </is>
      </c>
      <c r="T1236" s="27" t="n">
        <v>45999</v>
      </c>
      <c r="U1236" s="17" t="n">
        <v>2026</v>
      </c>
      <c r="V1236" s="17" t="inlineStr"/>
    </row>
    <row r="1237">
      <c r="A1237" s="21" t="inlineStr">
        <is>
          <t>WL-02232</t>
        </is>
      </c>
      <c r="B1237" s="21" t="n">
        <v>1232</v>
      </c>
      <c r="C1237" s="21" t="inlineStr">
        <is>
          <t>Henry</t>
        </is>
      </c>
      <c r="D1237" s="21" t="inlineStr">
        <is>
          <t>Andrew</t>
        </is>
      </c>
      <c r="E1237" s="21" t="inlineStr">
        <is>
          <t>JOINT</t>
        </is>
      </c>
      <c r="F1237" s="21" t="inlineStr"/>
      <c r="G1237" s="28" t="n">
        <v>45381</v>
      </c>
      <c r="H1237" s="21" t="inlineStr">
        <is>
          <t>EXPIRED</t>
        </is>
      </c>
      <c r="I1237" s="21" t="inlineStr">
        <is>
          <t>HALIBUT MIST</t>
        </is>
      </c>
      <c r="J1237" s="21" t="inlineStr">
        <is>
          <t>SPORTFISH</t>
        </is>
      </c>
      <c r="K1237" s="21" t="n">
        <v>49.7</v>
      </c>
      <c r="L1237" s="21" t="n">
        <v>15.3</v>
      </c>
      <c r="M1237" s="21" t="inlineStr">
        <is>
          <t>Salmonberry</t>
        </is>
      </c>
      <c r="N1237" s="21" t="n">
        <v>40</v>
      </c>
      <c r="O1237" s="21" t="inlineStr">
        <is>
          <t>(503) 555-0133</t>
        </is>
      </c>
      <c r="P1237" s="21" t="inlineStr">
        <is>
          <t>andrew_henry@salishnet.net</t>
        </is>
      </c>
      <c r="Q1237" s="21" t="inlineStr">
        <is>
          <t>Astoria</t>
        </is>
      </c>
      <c r="R1237" s="21" t="inlineStr">
        <is>
          <t>OR</t>
        </is>
      </c>
      <c r="S1237" s="21" t="inlineStr">
        <is>
          <t>97103</t>
        </is>
      </c>
      <c r="T1237" s="21" t="inlineStr"/>
      <c r="U1237" s="21" t="n">
        <v>2024</v>
      </c>
      <c r="V1237" s="21" t="inlineStr"/>
    </row>
    <row r="1238">
      <c r="A1238" s="17" t="inlineStr">
        <is>
          <t>WL-02233</t>
        </is>
      </c>
      <c r="B1238" s="17" t="n">
        <v>1233</v>
      </c>
      <c r="C1238" s="17" t="inlineStr">
        <is>
          <t>Forbes</t>
        </is>
      </c>
      <c r="D1238" s="17" t="inlineStr">
        <is>
          <t>Sarah</t>
        </is>
      </c>
      <c r="E1238" s="17" t="inlineStr">
        <is>
          <t>JOINT</t>
        </is>
      </c>
      <c r="F1238" s="17" t="inlineStr"/>
      <c r="G1238" s="27" t="n">
        <v>45383</v>
      </c>
      <c r="H1238" s="17" t="inlineStr">
        <is>
          <t>ACTIVE_WAITLIST</t>
        </is>
      </c>
      <c r="I1238" s="17" t="inlineStr">
        <is>
          <t>BRANT MIST</t>
        </is>
      </c>
      <c r="J1238" s="17" t="inlineStr">
        <is>
          <t>CRUISER</t>
        </is>
      </c>
      <c r="K1238" s="17" t="n">
        <v>21.9</v>
      </c>
      <c r="L1238" s="17" t="n">
        <v>6.8</v>
      </c>
      <c r="M1238" s="17" t="inlineStr">
        <is>
          <t>ANY</t>
        </is>
      </c>
      <c r="N1238" s="17" t="n">
        <v>36</v>
      </c>
      <c r="O1238" s="17" t="inlineStr">
        <is>
          <t>(360) 555-6332</t>
        </is>
      </c>
      <c r="P1238" s="17" t="inlineStr">
        <is>
          <t>sarahforbes@salishnet.net</t>
        </is>
      </c>
      <c r="Q1238" s="17" t="inlineStr">
        <is>
          <t>Longview</t>
        </is>
      </c>
      <c r="R1238" s="17" t="inlineStr">
        <is>
          <t>WA</t>
        </is>
      </c>
      <c r="S1238" s="17" t="inlineStr">
        <is>
          <t>98632</t>
        </is>
      </c>
      <c r="T1238" s="27" t="n">
        <v>46008</v>
      </c>
      <c r="U1238" s="17" t="n">
        <v>2026</v>
      </c>
      <c r="V1238" s="17" t="inlineStr"/>
    </row>
    <row r="1239">
      <c r="A1239" s="21" t="inlineStr">
        <is>
          <t>WL-02234</t>
        </is>
      </c>
      <c r="B1239" s="21" t="n">
        <v>1234</v>
      </c>
      <c r="C1239" s="21" t="inlineStr">
        <is>
          <t>Chandler</t>
        </is>
      </c>
      <c r="D1239" s="21" t="inlineStr">
        <is>
          <t>Chelsea</t>
        </is>
      </c>
      <c r="E1239" s="21" t="inlineStr">
        <is>
          <t>INDIVIDUAL</t>
        </is>
      </c>
      <c r="F1239" s="21" t="inlineStr"/>
      <c r="G1239" s="28" t="n">
        <v>45384</v>
      </c>
      <c r="H1239" s="21" t="inlineStr">
        <is>
          <t>ACTIVE_WAITLIST</t>
        </is>
      </c>
      <c r="I1239" s="21" t="inlineStr">
        <is>
          <t>PETREL REACH</t>
        </is>
      </c>
      <c r="J1239" s="21" t="inlineStr">
        <is>
          <t>SPORTFISH</t>
        </is>
      </c>
      <c r="K1239" s="21" t="n">
        <v>42.1</v>
      </c>
      <c r="L1239" s="21" t="n">
        <v>13.2</v>
      </c>
      <c r="M1239" s="21" t="inlineStr">
        <is>
          <t>OPEN_ONLY</t>
        </is>
      </c>
      <c r="N1239" s="21" t="n">
        <v>32</v>
      </c>
      <c r="O1239" s="21" t="inlineStr">
        <is>
          <t>(541) 555-6254</t>
        </is>
      </c>
      <c r="P1239" s="21" t="inlineStr">
        <is>
          <t>chelsea_chandler@outlook.example.com</t>
        </is>
      </c>
      <c r="Q1239" s="21" t="inlineStr">
        <is>
          <t>Newport</t>
        </is>
      </c>
      <c r="R1239" s="21" t="inlineStr">
        <is>
          <t>OR</t>
        </is>
      </c>
      <c r="S1239" s="21" t="inlineStr">
        <is>
          <t>97365</t>
        </is>
      </c>
      <c r="T1239" s="28" t="n">
        <v>46013</v>
      </c>
      <c r="U1239" s="21" t="n">
        <v>2026</v>
      </c>
      <c r="V1239" s="21" t="inlineStr"/>
    </row>
    <row r="1240">
      <c r="A1240" s="17" t="inlineStr">
        <is>
          <t>WL-02235</t>
        </is>
      </c>
      <c r="B1240" s="17" t="n">
        <v>1235</v>
      </c>
      <c r="C1240" s="17" t="inlineStr">
        <is>
          <t>Fisher</t>
        </is>
      </c>
      <c r="D1240" s="17" t="inlineStr">
        <is>
          <t>Justin</t>
        </is>
      </c>
      <c r="E1240" s="17" t="inlineStr">
        <is>
          <t>LLC</t>
        </is>
      </c>
      <c r="F1240" s="17" t="inlineStr">
        <is>
          <t>Fisher Charters Inc</t>
        </is>
      </c>
      <c r="G1240" s="27" t="n">
        <v>45384</v>
      </c>
      <c r="H1240" s="17" t="inlineStr">
        <is>
          <t>ACTIVE_WAITLIST</t>
        </is>
      </c>
      <c r="I1240" s="17" t="inlineStr">
        <is>
          <t>SEAL WIND</t>
        </is>
      </c>
      <c r="J1240" s="17" t="inlineStr">
        <is>
          <t>SAIL_MONO</t>
        </is>
      </c>
      <c r="K1240" s="17" t="n">
        <v>61</v>
      </c>
      <c r="L1240" s="17" t="n">
        <v>21.3</v>
      </c>
      <c r="M1240" s="17" t="inlineStr">
        <is>
          <t>Eastwey</t>
        </is>
      </c>
      <c r="N1240" s="17" t="n">
        <v>50</v>
      </c>
      <c r="O1240" s="17" t="inlineStr">
        <is>
          <t>(503) 555-4176</t>
        </is>
      </c>
      <c r="P1240" s="17" t="inlineStr">
        <is>
          <t>justin_fisher@harbormail.net</t>
        </is>
      </c>
      <c r="Q1240" s="17" t="inlineStr">
        <is>
          <t>Astoria</t>
        </is>
      </c>
      <c r="R1240" s="17" t="inlineStr">
        <is>
          <t>OR</t>
        </is>
      </c>
      <c r="S1240" s="17" t="inlineStr">
        <is>
          <t>97103</t>
        </is>
      </c>
      <c r="T1240" s="27" t="n">
        <v>46007</v>
      </c>
      <c r="U1240" s="17" t="n">
        <v>2026</v>
      </c>
      <c r="V1240" s="17" t="inlineStr"/>
    </row>
    <row r="1241">
      <c r="A1241" s="21" t="inlineStr">
        <is>
          <t>WL-02236</t>
        </is>
      </c>
      <c r="B1241" s="21" t="n">
        <v>1236</v>
      </c>
      <c r="C1241" s="21" t="inlineStr">
        <is>
          <t>Singh</t>
        </is>
      </c>
      <c r="D1241" s="21" t="inlineStr">
        <is>
          <t>Mike</t>
        </is>
      </c>
      <c r="E1241" s="21" t="inlineStr">
        <is>
          <t>PARTNERSHIP</t>
        </is>
      </c>
      <c r="F1241" s="21" t="inlineStr">
        <is>
          <t>Singh Ventures LLC</t>
        </is>
      </c>
      <c r="G1241" s="28" t="n">
        <v>45385</v>
      </c>
      <c r="H1241" s="21" t="inlineStr">
        <is>
          <t>ACTIVE_WAITLIST</t>
        </is>
      </c>
      <c r="I1241" s="21" t="inlineStr">
        <is>
          <t>MURRE ROSE</t>
        </is>
      </c>
      <c r="J1241" s="21" t="inlineStr">
        <is>
          <t>POWER_OUTBOARD</t>
        </is>
      </c>
      <c r="K1241" s="21" t="n">
        <v>39.4</v>
      </c>
      <c r="L1241" s="21" t="n">
        <v>13.9</v>
      </c>
      <c r="M1241" s="21" t="inlineStr">
        <is>
          <t>OPEN_ONLY</t>
        </is>
      </c>
      <c r="N1241" s="21" t="n">
        <v>28</v>
      </c>
      <c r="O1241" s="21" t="inlineStr">
        <is>
          <t>(360) 555-4276</t>
        </is>
      </c>
      <c r="P1241" s="21" t="inlineStr">
        <is>
          <t>mike.singh@harbormail.net</t>
        </is>
      </c>
      <c r="Q1241" s="21" t="inlineStr">
        <is>
          <t>Bellingham</t>
        </is>
      </c>
      <c r="R1241" s="21" t="inlineStr">
        <is>
          <t>WA</t>
        </is>
      </c>
      <c r="S1241" s="21" t="inlineStr">
        <is>
          <t>98225</t>
        </is>
      </c>
      <c r="T1241" s="28" t="n">
        <v>46019</v>
      </c>
      <c r="U1241" s="21" t="n">
        <v>2026</v>
      </c>
      <c r="V1241" s="21" t="inlineStr"/>
    </row>
    <row r="1242">
      <c r="A1242" s="17" t="inlineStr">
        <is>
          <t>WL-02237</t>
        </is>
      </c>
      <c r="B1242" s="17" t="n">
        <v>1237</v>
      </c>
      <c r="C1242" s="17" t="inlineStr">
        <is>
          <t>Powell</t>
        </is>
      </c>
      <c r="D1242" s="17" t="inlineStr">
        <is>
          <t>William</t>
        </is>
      </c>
      <c r="E1242" s="17" t="inlineStr">
        <is>
          <t>INDIVIDUAL</t>
        </is>
      </c>
      <c r="F1242" s="17" t="inlineStr"/>
      <c r="G1242" s="27" t="n">
        <v>45385</v>
      </c>
      <c r="H1242" s="17" t="inlineStr">
        <is>
          <t>ACTIVE_WAITLIST</t>
        </is>
      </c>
      <c r="I1242" s="17" t="inlineStr">
        <is>
          <t>SCOTER WEATHER</t>
        </is>
      </c>
      <c r="J1242" s="17" t="inlineStr">
        <is>
          <t>COMMERCIAL_FISH</t>
        </is>
      </c>
      <c r="K1242" s="17" t="n">
        <v>28.2</v>
      </c>
      <c r="L1242" s="17" t="n">
        <v>8</v>
      </c>
      <c r="M1242" s="17" t="inlineStr">
        <is>
          <t>Vessbank</t>
        </is>
      </c>
      <c r="N1242" s="17" t="n">
        <v>45</v>
      </c>
      <c r="O1242" s="17" t="inlineStr">
        <is>
          <t>(541) 555-7952</t>
        </is>
      </c>
      <c r="P1242" s="17" t="inlineStr">
        <is>
          <t>william_powell@salishnet.net</t>
        </is>
      </c>
      <c r="Q1242" s="17" t="inlineStr">
        <is>
          <t>Coos Bay</t>
        </is>
      </c>
      <c r="R1242" s="17" t="inlineStr">
        <is>
          <t>OR</t>
        </is>
      </c>
      <c r="S1242" s="17" t="inlineStr">
        <is>
          <t>97420</t>
        </is>
      </c>
      <c r="T1242" s="27" t="n">
        <v>46002</v>
      </c>
      <c r="U1242" s="17" t="n">
        <v>2026</v>
      </c>
      <c r="V1242" s="17" t="inlineStr"/>
    </row>
    <row r="1243">
      <c r="A1243" s="21" t="inlineStr">
        <is>
          <t>WL-02238</t>
        </is>
      </c>
      <c r="B1243" s="21" t="n">
        <v>1238</v>
      </c>
      <c r="C1243" s="21" t="inlineStr">
        <is>
          <t>Meyers</t>
        </is>
      </c>
      <c r="D1243" s="21" t="inlineStr">
        <is>
          <t>David</t>
        </is>
      </c>
      <c r="E1243" s="21" t="inlineStr">
        <is>
          <t>INDIVIDUAL</t>
        </is>
      </c>
      <c r="F1243" s="21" t="inlineStr"/>
      <c r="G1243" s="28" t="n">
        <v>45386</v>
      </c>
      <c r="H1243" s="21" t="inlineStr">
        <is>
          <t>ACTIVE_WAITLIST</t>
        </is>
      </c>
      <c r="I1243" s="21" t="inlineStr">
        <is>
          <t>BRANT MOON</t>
        </is>
      </c>
      <c r="J1243" s="21" t="inlineStr">
        <is>
          <t>POWER_OUTBOARD</t>
        </is>
      </c>
      <c r="K1243" s="21" t="n">
        <v>29.3</v>
      </c>
      <c r="L1243" s="21" t="n">
        <v>9.4</v>
      </c>
      <c r="M1243" s="21" t="inlineStr">
        <is>
          <t>COVERED_ONLY</t>
        </is>
      </c>
      <c r="N1243" s="21" t="n">
        <v>36</v>
      </c>
      <c r="O1243" s="21" t="inlineStr">
        <is>
          <t>(541) 555-9371</t>
        </is>
      </c>
      <c r="P1243" s="21" t="inlineStr">
        <is>
          <t>davidmeyers@quillayute.org</t>
        </is>
      </c>
      <c r="Q1243" s="21" t="inlineStr">
        <is>
          <t>Coos Bay</t>
        </is>
      </c>
      <c r="R1243" s="21" t="inlineStr">
        <is>
          <t>OR</t>
        </is>
      </c>
      <c r="S1243" s="21" t="inlineStr">
        <is>
          <t>97420</t>
        </is>
      </c>
      <c r="T1243" s="28" t="n">
        <v>46005</v>
      </c>
      <c r="U1243" s="21" t="n">
        <v>2026</v>
      </c>
      <c r="V1243" s="21" t="inlineStr"/>
    </row>
    <row r="1244">
      <c r="A1244" s="17" t="inlineStr">
        <is>
          <t>WL-02239</t>
        </is>
      </c>
      <c r="B1244" s="17" t="n">
        <v>1239</v>
      </c>
      <c r="C1244" s="17" t="inlineStr">
        <is>
          <t>Haas</t>
        </is>
      </c>
      <c r="D1244" s="17" t="inlineStr">
        <is>
          <t>Morgan</t>
        </is>
      </c>
      <c r="E1244" s="17" t="inlineStr">
        <is>
          <t>INDIVIDUAL</t>
        </is>
      </c>
      <c r="F1244" s="17" t="inlineStr"/>
      <c r="G1244" s="27" t="n">
        <v>45386</v>
      </c>
      <c r="H1244" s="17" t="inlineStr">
        <is>
          <t>ACTIVE_WAITLIST</t>
        </is>
      </c>
      <c r="I1244" s="17" t="inlineStr">
        <is>
          <t>HERON WAKE</t>
        </is>
      </c>
      <c r="J1244" s="17" t="inlineStr">
        <is>
          <t>SAIL_MONO</t>
        </is>
      </c>
      <c r="K1244" s="17" t="n">
        <v>18.1</v>
      </c>
      <c r="L1244" s="17" t="n">
        <v>5.6</v>
      </c>
      <c r="M1244" s="17" t="inlineStr">
        <is>
          <t>COVERED_ONLY</t>
        </is>
      </c>
      <c r="N1244" s="17" t="n">
        <v>28</v>
      </c>
      <c r="O1244" s="17" t="inlineStr">
        <is>
          <t>(503) 555-9297</t>
        </is>
      </c>
      <c r="P1244" s="17" t="inlineStr">
        <is>
          <t>morgan_haas@gmail.example.com</t>
        </is>
      </c>
      <c r="Q1244" s="17" t="inlineStr">
        <is>
          <t>Astoria</t>
        </is>
      </c>
      <c r="R1244" s="17" t="inlineStr">
        <is>
          <t>OR</t>
        </is>
      </c>
      <c r="S1244" s="17" t="inlineStr">
        <is>
          <t>97103</t>
        </is>
      </c>
      <c r="T1244" s="27" t="n">
        <v>45995</v>
      </c>
      <c r="U1244" s="17" t="n">
        <v>2026</v>
      </c>
      <c r="V1244" s="17" t="inlineStr"/>
    </row>
    <row r="1245">
      <c r="A1245" s="21" t="inlineStr">
        <is>
          <t>WL-02240</t>
        </is>
      </c>
      <c r="B1245" s="21" t="n">
        <v>1240</v>
      </c>
      <c r="C1245" s="21" t="inlineStr">
        <is>
          <t>Tran</t>
        </is>
      </c>
      <c r="D1245" s="21" t="inlineStr">
        <is>
          <t>Ryan</t>
        </is>
      </c>
      <c r="E1245" s="21" t="inlineStr">
        <is>
          <t>LLC</t>
        </is>
      </c>
      <c r="F1245" s="21" t="inlineStr">
        <is>
          <t>Tran Holdings LLC</t>
        </is>
      </c>
      <c r="G1245" s="28" t="n">
        <v>45386</v>
      </c>
      <c r="H1245" s="21" t="inlineStr">
        <is>
          <t>ACTIVE_WAITLIST</t>
        </is>
      </c>
      <c r="I1245" s="21" t="inlineStr">
        <is>
          <t>OSPRYE QUEEN</t>
        </is>
      </c>
      <c r="J1245" s="21" t="inlineStr">
        <is>
          <t>POWER_INBOARD</t>
        </is>
      </c>
      <c r="K1245" s="21" t="n">
        <v>61.4</v>
      </c>
      <c r="L1245" s="21" t="n">
        <v>17.9</v>
      </c>
      <c r="M1245" s="21" t="inlineStr">
        <is>
          <t>ANY</t>
        </is>
      </c>
      <c r="N1245" s="21" t="n">
        <v>40</v>
      </c>
      <c r="O1245" s="21" t="inlineStr">
        <is>
          <t>(360) 555-6909</t>
        </is>
      </c>
      <c r="P1245" s="21" t="inlineStr">
        <is>
          <t>ryan.tran@quillayute.org</t>
        </is>
      </c>
      <c r="Q1245" s="21" t="inlineStr">
        <is>
          <t>Port Angeles</t>
        </is>
      </c>
      <c r="R1245" s="21" t="inlineStr">
        <is>
          <t>WA</t>
        </is>
      </c>
      <c r="S1245" s="21" t="inlineStr">
        <is>
          <t>98362</t>
        </is>
      </c>
      <c r="T1245" s="28" t="n">
        <v>46007</v>
      </c>
      <c r="U1245" s="21" t="n">
        <v>2026</v>
      </c>
      <c r="V1245" s="21" t="inlineStr"/>
    </row>
    <row r="1246">
      <c r="A1246" s="17" t="inlineStr">
        <is>
          <t>WL-02241</t>
        </is>
      </c>
      <c r="B1246" s="17" t="n">
        <v>1241</v>
      </c>
      <c r="C1246" s="17" t="inlineStr">
        <is>
          <t>Williams</t>
        </is>
      </c>
      <c r="D1246" s="17" t="inlineStr">
        <is>
          <t>Veronica</t>
        </is>
      </c>
      <c r="E1246" s="17" t="inlineStr">
        <is>
          <t>CORPORATION</t>
        </is>
      </c>
      <c r="F1246" s="17" t="inlineStr">
        <is>
          <t>Williams Charters Inc</t>
        </is>
      </c>
      <c r="G1246" s="27" t="n">
        <v>45386</v>
      </c>
      <c r="H1246" s="17" t="inlineStr">
        <is>
          <t>ACTIVE_WAITLIST</t>
        </is>
      </c>
      <c r="I1246" s="17" t="inlineStr">
        <is>
          <t>OTTER HARBOR</t>
        </is>
      </c>
      <c r="J1246" s="17" t="inlineStr">
        <is>
          <t>HOUSEBOAT</t>
        </is>
      </c>
      <c r="K1246" s="17" t="n">
        <v>21.5</v>
      </c>
      <c r="L1246" s="17" t="n">
        <v>6.2</v>
      </c>
      <c r="M1246" s="17" t="inlineStr">
        <is>
          <t>ANY</t>
        </is>
      </c>
      <c r="N1246" s="17" t="n">
        <v>45</v>
      </c>
      <c r="O1246" s="17" t="inlineStr">
        <is>
          <t>(360) 555-6102</t>
        </is>
      </c>
      <c r="P1246" s="17" t="inlineStr">
        <is>
          <t>veronicawilliams@outlook.example.com</t>
        </is>
      </c>
      <c r="Q1246" s="17" t="inlineStr">
        <is>
          <t>Port Angeles</t>
        </is>
      </c>
      <c r="R1246" s="17" t="inlineStr">
        <is>
          <t>WA</t>
        </is>
      </c>
      <c r="S1246" s="17" t="inlineStr">
        <is>
          <t>98362</t>
        </is>
      </c>
      <c r="T1246" s="27" t="n">
        <v>46003</v>
      </c>
      <c r="U1246" s="17" t="n">
        <v>2026</v>
      </c>
      <c r="V1246" s="17" t="inlineStr">
        <is>
          <t xml:space="preserve"> </t>
        </is>
      </c>
    </row>
    <row r="1247">
      <c r="A1247" s="21" t="inlineStr">
        <is>
          <t>WL-02242</t>
        </is>
      </c>
      <c r="B1247" s="21" t="n">
        <v>1242</v>
      </c>
      <c r="C1247" s="21" t="inlineStr">
        <is>
          <t>Lane</t>
        </is>
      </c>
      <c r="D1247" s="21" t="inlineStr">
        <is>
          <t>Eric</t>
        </is>
      </c>
      <c r="E1247" s="21" t="inlineStr">
        <is>
          <t>INDIVIDUAL</t>
        </is>
      </c>
      <c r="F1247" s="21" t="inlineStr"/>
      <c r="G1247" s="28" t="n">
        <v>45386</v>
      </c>
      <c r="H1247" s="21" t="inlineStr">
        <is>
          <t>ACTIVE_WAITLIST</t>
        </is>
      </c>
      <c r="I1247" s="21" t="inlineStr">
        <is>
          <t>TIDE PASSAGE</t>
        </is>
      </c>
      <c r="J1247" s="21" t="inlineStr">
        <is>
          <t>SAIL_MONO</t>
        </is>
      </c>
      <c r="K1247" s="21" t="n">
        <v>41.7</v>
      </c>
      <c r="L1247" s="21" t="n">
        <v>13.1</v>
      </c>
      <c r="M1247" s="21" t="inlineStr">
        <is>
          <t>ANY</t>
        </is>
      </c>
      <c r="N1247" s="21" t="n">
        <v>50</v>
      </c>
      <c r="O1247" s="21" t="inlineStr">
        <is>
          <t>(541) 555-2723</t>
        </is>
      </c>
      <c r="P1247" s="21" t="inlineStr">
        <is>
          <t>eric_lane@outlook.example.com</t>
        </is>
      </c>
      <c r="Q1247" s="21" t="inlineStr">
        <is>
          <t>Coos Bay</t>
        </is>
      </c>
      <c r="R1247" s="21" t="inlineStr">
        <is>
          <t>OR</t>
        </is>
      </c>
      <c r="S1247" s="21" t="inlineStr">
        <is>
          <t>97420</t>
        </is>
      </c>
      <c r="T1247" s="28" t="n">
        <v>45994</v>
      </c>
      <c r="U1247" s="21" t="n">
        <v>2026</v>
      </c>
      <c r="V1247" s="21" t="inlineStr"/>
    </row>
    <row r="1248">
      <c r="A1248" s="17" t="inlineStr">
        <is>
          <t>WL-02243</t>
        </is>
      </c>
      <c r="B1248" s="17" t="n">
        <v>1243</v>
      </c>
      <c r="C1248" s="17" t="inlineStr">
        <is>
          <t>Miller</t>
        </is>
      </c>
      <c r="D1248" s="17" t="inlineStr">
        <is>
          <t>Andrew</t>
        </is>
      </c>
      <c r="E1248" s="17" t="inlineStr">
        <is>
          <t>CORPORATION</t>
        </is>
      </c>
      <c r="F1248" s="17" t="inlineStr">
        <is>
          <t>Miller Charters Inc</t>
        </is>
      </c>
      <c r="G1248" s="27" t="n">
        <v>45386</v>
      </c>
      <c r="H1248" s="17" t="inlineStr">
        <is>
          <t>ACTIVE_WAITLIST</t>
        </is>
      </c>
      <c r="I1248" s="17" t="inlineStr">
        <is>
          <t>SANDERLING BAY</t>
        </is>
      </c>
      <c r="J1248" s="17" t="inlineStr">
        <is>
          <t>SAIL_MULTI</t>
        </is>
      </c>
      <c r="K1248" s="17" t="n">
        <v>21.3</v>
      </c>
      <c r="L1248" s="17" t="n">
        <v>6.9</v>
      </c>
      <c r="M1248" s="17" t="inlineStr">
        <is>
          <t>Salmonberry</t>
        </is>
      </c>
      <c r="N1248" s="17" t="n">
        <v>50</v>
      </c>
      <c r="O1248" s="17" t="inlineStr">
        <is>
          <t>(503) 555-1495</t>
        </is>
      </c>
      <c r="P1248" s="17" t="inlineStr">
        <is>
          <t>andrewmiller@salishnet.net</t>
        </is>
      </c>
      <c r="Q1248" s="17" t="inlineStr">
        <is>
          <t>Portland</t>
        </is>
      </c>
      <c r="R1248" s="17" t="inlineStr">
        <is>
          <t>OR</t>
        </is>
      </c>
      <c r="S1248" s="17" t="inlineStr">
        <is>
          <t>97201</t>
        </is>
      </c>
      <c r="T1248" s="27" t="n">
        <v>46016</v>
      </c>
      <c r="U1248" s="17" t="n">
        <v>2026</v>
      </c>
      <c r="V1248" s="17" t="inlineStr"/>
    </row>
    <row r="1249">
      <c r="A1249" s="21" t="inlineStr">
        <is>
          <t>WL-02244</t>
        </is>
      </c>
      <c r="B1249" s="21" t="n">
        <v>1244</v>
      </c>
      <c r="C1249" s="21" t="inlineStr">
        <is>
          <t>Nash</t>
        </is>
      </c>
      <c r="D1249" s="21" t="inlineStr">
        <is>
          <t>Victoria</t>
        </is>
      </c>
      <c r="E1249" s="21" t="inlineStr">
        <is>
          <t>JOINT</t>
        </is>
      </c>
      <c r="F1249" s="21" t="inlineStr"/>
      <c r="G1249" s="28" t="n">
        <v>45386</v>
      </c>
      <c r="H1249" s="21" t="inlineStr">
        <is>
          <t>ACTIVE_WAITLIST</t>
        </is>
      </c>
      <c r="I1249" s="21" t="inlineStr">
        <is>
          <t>SABLE WAKE</t>
        </is>
      </c>
      <c r="J1249" s="21" t="inlineStr">
        <is>
          <t>SAIL_MULTI</t>
        </is>
      </c>
      <c r="K1249" s="21" t="n">
        <v>39.6</v>
      </c>
      <c r="L1249" s="21" t="n">
        <v>13.6</v>
      </c>
      <c r="M1249" s="21" t="inlineStr">
        <is>
          <t>ANY</t>
        </is>
      </c>
      <c r="N1249" s="21" t="n">
        <v>32</v>
      </c>
      <c r="O1249" s="21" t="inlineStr">
        <is>
          <t>(360) 555-4392</t>
        </is>
      </c>
      <c r="P1249" s="21" t="inlineStr">
        <is>
          <t>victorianash@quillayute.org</t>
        </is>
      </c>
      <c r="Q1249" s="21" t="inlineStr">
        <is>
          <t>Bremerton</t>
        </is>
      </c>
      <c r="R1249" s="21" t="inlineStr">
        <is>
          <t>WA</t>
        </is>
      </c>
      <c r="S1249" s="21" t="inlineStr">
        <is>
          <t>98337</t>
        </is>
      </c>
      <c r="T1249" s="28" t="n">
        <v>45998</v>
      </c>
      <c r="U1249" s="21" t="n">
        <v>2026</v>
      </c>
      <c r="V1249" s="21" t="inlineStr"/>
    </row>
    <row r="1250">
      <c r="A1250" s="17" t="inlineStr">
        <is>
          <t>WL-02245</t>
        </is>
      </c>
      <c r="B1250" s="17" t="n">
        <v>1245</v>
      </c>
      <c r="C1250" s="17" t="inlineStr">
        <is>
          <t>Tran</t>
        </is>
      </c>
      <c r="D1250" s="17" t="inlineStr">
        <is>
          <t>Angela</t>
        </is>
      </c>
      <c r="E1250" s="17" t="inlineStr">
        <is>
          <t>JOINT</t>
        </is>
      </c>
      <c r="F1250" s="17" t="inlineStr"/>
      <c r="G1250" s="27" t="n">
        <v>45386</v>
      </c>
      <c r="H1250" s="17" t="inlineStr">
        <is>
          <t>EXPIRED</t>
        </is>
      </c>
      <c r="I1250" s="17" t="inlineStr">
        <is>
          <t>COHO PASSAGE</t>
        </is>
      </c>
      <c r="J1250" s="17" t="inlineStr">
        <is>
          <t>SAIL_MULTI</t>
        </is>
      </c>
      <c r="K1250" s="17" t="n">
        <v>59.8</v>
      </c>
      <c r="L1250" s="17" t="n">
        <v>19.6</v>
      </c>
      <c r="M1250" s="17" t="inlineStr">
        <is>
          <t>ANY</t>
        </is>
      </c>
      <c r="N1250" s="17" t="n">
        <v>28</v>
      </c>
      <c r="O1250" s="17" t="inlineStr">
        <is>
          <t>(503) 555-7414</t>
        </is>
      </c>
      <c r="P1250" s="17" t="inlineStr">
        <is>
          <t>angelatran@harbormail.net</t>
        </is>
      </c>
      <c r="Q1250" s="17" t="inlineStr">
        <is>
          <t>Portland</t>
        </is>
      </c>
      <c r="R1250" s="17" t="inlineStr">
        <is>
          <t>OR</t>
        </is>
      </c>
      <c r="S1250" s="17" t="inlineStr">
        <is>
          <t>97201</t>
        </is>
      </c>
      <c r="T1250" s="17" t="inlineStr"/>
      <c r="U1250" s="17" t="n">
        <v>2023</v>
      </c>
      <c r="V1250" s="17" t="inlineStr"/>
    </row>
    <row r="1251">
      <c r="A1251" s="21" t="inlineStr">
        <is>
          <t>WL-02246</t>
        </is>
      </c>
      <c r="B1251" s="21" t="n">
        <v>1246</v>
      </c>
      <c r="C1251" s="21" t="inlineStr">
        <is>
          <t>Franco</t>
        </is>
      </c>
      <c r="D1251" s="21" t="inlineStr">
        <is>
          <t>Brooke</t>
        </is>
      </c>
      <c r="E1251" s="21" t="inlineStr">
        <is>
          <t>NONPROFIT</t>
        </is>
      </c>
      <c r="F1251" s="21" t="inlineStr">
        <is>
          <t>Franco Marine LLC</t>
        </is>
      </c>
      <c r="G1251" s="28" t="n">
        <v>45387</v>
      </c>
      <c r="H1251" s="21" t="inlineStr">
        <is>
          <t>ACTIVE_WAITLIST</t>
        </is>
      </c>
      <c r="I1251" s="21" t="inlineStr">
        <is>
          <t>FOUL ROSE</t>
        </is>
      </c>
      <c r="J1251" s="21" t="inlineStr">
        <is>
          <t>POWER_INBOARD</t>
        </is>
      </c>
      <c r="K1251" s="21" t="n">
        <v>43.5</v>
      </c>
      <c r="L1251" s="21" t="n">
        <v>13.5</v>
      </c>
      <c r="M1251" s="21" t="inlineStr">
        <is>
          <t>ANY</t>
        </is>
      </c>
      <c r="N1251" s="21" t="n">
        <v>32</v>
      </c>
      <c r="O1251" s="21" t="inlineStr">
        <is>
          <t>(206) 555-0373</t>
        </is>
      </c>
      <c r="P1251" s="21" t="inlineStr">
        <is>
          <t>brooke_franco@harbormail.net</t>
        </is>
      </c>
      <c r="Q1251" s="21" t="inlineStr">
        <is>
          <t>Seattle</t>
        </is>
      </c>
      <c r="R1251" s="21" t="inlineStr">
        <is>
          <t>WA</t>
        </is>
      </c>
      <c r="S1251" s="21" t="inlineStr">
        <is>
          <t>98101</t>
        </is>
      </c>
      <c r="T1251" s="28" t="n">
        <v>45993</v>
      </c>
      <c r="U1251" s="21" t="n">
        <v>2026</v>
      </c>
      <c r="V1251" s="21" t="inlineStr"/>
    </row>
    <row r="1252">
      <c r="A1252" s="17" t="inlineStr">
        <is>
          <t>WL-02247</t>
        </is>
      </c>
      <c r="B1252" s="17" t="n">
        <v>1247</v>
      </c>
      <c r="C1252" s="17" t="inlineStr">
        <is>
          <t>Stafford</t>
        </is>
      </c>
      <c r="D1252" s="17" t="inlineStr">
        <is>
          <t>Kimberly</t>
        </is>
      </c>
      <c r="E1252" s="17" t="inlineStr">
        <is>
          <t>INDIVIDUAL</t>
        </is>
      </c>
      <c r="F1252" s="17" t="inlineStr"/>
      <c r="G1252" s="27" t="n">
        <v>45387</v>
      </c>
      <c r="H1252" s="17" t="inlineStr">
        <is>
          <t>RETAINER</t>
        </is>
      </c>
      <c r="I1252" s="17" t="inlineStr">
        <is>
          <t>MURRE BAY</t>
        </is>
      </c>
      <c r="J1252" s="17" t="inlineStr">
        <is>
          <t>SPORTFISH</t>
        </is>
      </c>
      <c r="K1252" s="17" t="n">
        <v>43.7</v>
      </c>
      <c r="L1252" s="17" t="n">
        <v>14.2</v>
      </c>
      <c r="M1252" s="17" t="inlineStr">
        <is>
          <t>OPEN_ONLY</t>
        </is>
      </c>
      <c r="N1252" s="17" t="n">
        <v>32</v>
      </c>
      <c r="O1252" s="17" t="inlineStr">
        <is>
          <t>(360) 555-5349</t>
        </is>
      </c>
      <c r="P1252" s="17" t="inlineStr">
        <is>
          <t>kimberly.stafford@gmail.example.com</t>
        </is>
      </c>
      <c r="Q1252" s="17" t="inlineStr">
        <is>
          <t>Aberdeen</t>
        </is>
      </c>
      <c r="R1252" s="17" t="inlineStr">
        <is>
          <t>WA</t>
        </is>
      </c>
      <c r="S1252" s="17" t="inlineStr">
        <is>
          <t>98520</t>
        </is>
      </c>
      <c r="T1252" s="27" t="n">
        <v>45994</v>
      </c>
      <c r="U1252" s="17" t="n">
        <v>2026</v>
      </c>
      <c r="V1252" s="17" t="inlineStr">
        <is>
          <t xml:space="preserve"> </t>
        </is>
      </c>
    </row>
    <row r="1253">
      <c r="A1253" s="21" t="inlineStr">
        <is>
          <t>WL-02248</t>
        </is>
      </c>
      <c r="B1253" s="21" t="n">
        <v>1248</v>
      </c>
      <c r="C1253" s="21" t="inlineStr">
        <is>
          <t>Griffin</t>
        </is>
      </c>
      <c r="D1253" s="21" t="inlineStr">
        <is>
          <t>Devon</t>
        </is>
      </c>
      <c r="E1253" s="21" t="inlineStr">
        <is>
          <t>INDIVIDUAL</t>
        </is>
      </c>
      <c r="F1253" s="21" t="inlineStr"/>
      <c r="G1253" s="28" t="n">
        <v>45387</v>
      </c>
      <c r="H1253" s="21" t="inlineStr">
        <is>
          <t>ACTIVE_WAITLIST</t>
        </is>
      </c>
      <c r="I1253" s="21" t="inlineStr">
        <is>
          <t>SPINDRIFT WAKE</t>
        </is>
      </c>
      <c r="J1253" s="21" t="inlineStr">
        <is>
          <t>ELECTRIC</t>
        </is>
      </c>
      <c r="K1253" s="21" t="n">
        <v>22.3</v>
      </c>
      <c r="L1253" s="21" t="n">
        <v>7.2</v>
      </c>
      <c r="M1253" s="21" t="inlineStr">
        <is>
          <t>Eastwey</t>
        </is>
      </c>
      <c r="N1253" s="21" t="n">
        <v>50</v>
      </c>
      <c r="O1253" s="21" t="inlineStr">
        <is>
          <t>(360) 555-6682</t>
        </is>
      </c>
      <c r="P1253" s="21" t="inlineStr">
        <is>
          <t>devongriffin@harbormail.net</t>
        </is>
      </c>
      <c r="Q1253" s="21" t="inlineStr">
        <is>
          <t>Aberdeen</t>
        </is>
      </c>
      <c r="R1253" s="21" t="inlineStr">
        <is>
          <t>WA</t>
        </is>
      </c>
      <c r="S1253" s="21" t="inlineStr">
        <is>
          <t>98520</t>
        </is>
      </c>
      <c r="T1253" s="28" t="n">
        <v>46013</v>
      </c>
      <c r="U1253" s="21" t="n">
        <v>2026</v>
      </c>
      <c r="V1253" s="21" t="inlineStr"/>
    </row>
    <row r="1254">
      <c r="A1254" s="17" t="inlineStr">
        <is>
          <t>WL-02249</t>
        </is>
      </c>
      <c r="B1254" s="17" t="n">
        <v>1249</v>
      </c>
      <c r="C1254" s="17" t="inlineStr">
        <is>
          <t>Forbes</t>
        </is>
      </c>
      <c r="D1254" s="17" t="inlineStr">
        <is>
          <t>Aaron</t>
        </is>
      </c>
      <c r="E1254" s="17" t="inlineStr">
        <is>
          <t>INDIVIDUAL</t>
        </is>
      </c>
      <c r="F1254" s="17" t="inlineStr"/>
      <c r="G1254" s="27" t="n">
        <v>45388</v>
      </c>
      <c r="H1254" s="17" t="inlineStr">
        <is>
          <t>ACTIVE_WAITLIST</t>
        </is>
      </c>
      <c r="I1254" s="17" t="inlineStr">
        <is>
          <t>POINT ANN</t>
        </is>
      </c>
      <c r="J1254" s="17" t="inlineStr">
        <is>
          <t>POWER_STERNDRIVE</t>
        </is>
      </c>
      <c r="K1254" s="17" t="n">
        <v>61.7</v>
      </c>
      <c r="L1254" s="17" t="n">
        <v>20</v>
      </c>
      <c r="M1254" s="17" t="inlineStr">
        <is>
          <t>ANY</t>
        </is>
      </c>
      <c r="N1254" s="17" t="n">
        <v>40</v>
      </c>
      <c r="O1254" s="17" t="inlineStr">
        <is>
          <t>(253) 555-7782</t>
        </is>
      </c>
      <c r="P1254" s="17" t="inlineStr">
        <is>
          <t>aaronforbes@salishnet.net</t>
        </is>
      </c>
      <c r="Q1254" s="17" t="inlineStr">
        <is>
          <t>Tacoma</t>
        </is>
      </c>
      <c r="R1254" s="17" t="inlineStr">
        <is>
          <t>WA</t>
        </is>
      </c>
      <c r="S1254" s="17" t="inlineStr">
        <is>
          <t>98402</t>
        </is>
      </c>
      <c r="T1254" s="27" t="n">
        <v>46003</v>
      </c>
      <c r="U1254" s="17" t="n">
        <v>2026</v>
      </c>
      <c r="V1254" s="17" t="inlineStr"/>
    </row>
    <row r="1255">
      <c r="A1255" s="21" t="inlineStr">
        <is>
          <t>WL-02250</t>
        </is>
      </c>
      <c r="B1255" s="21" t="n">
        <v>1250</v>
      </c>
      <c r="C1255" s="21" t="inlineStr">
        <is>
          <t>James</t>
        </is>
      </c>
      <c r="D1255" s="21" t="inlineStr">
        <is>
          <t>Jonathan</t>
        </is>
      </c>
      <c r="E1255" s="21" t="inlineStr">
        <is>
          <t>CORPORATION</t>
        </is>
      </c>
      <c r="F1255" s="21" t="inlineStr">
        <is>
          <t>James Marine LLC</t>
        </is>
      </c>
      <c r="G1255" s="28" t="n">
        <v>45388</v>
      </c>
      <c r="H1255" s="21" t="inlineStr">
        <is>
          <t>ACTIVE_WAITLIST</t>
        </is>
      </c>
      <c r="I1255" s="21" t="inlineStr">
        <is>
          <t>GRAY SOUND</t>
        </is>
      </c>
      <c r="J1255" s="21" t="inlineStr">
        <is>
          <t>POWER_OUTBOARD</t>
        </is>
      </c>
      <c r="K1255" s="21" t="n">
        <v>18.7</v>
      </c>
      <c r="L1255" s="21" t="n">
        <v>6.2</v>
      </c>
      <c r="M1255" s="21" t="inlineStr">
        <is>
          <t>ANY</t>
        </is>
      </c>
      <c r="N1255" s="21" t="n">
        <v>40</v>
      </c>
      <c r="O1255" s="21" t="inlineStr">
        <is>
          <t>(206) 555-0224</t>
        </is>
      </c>
      <c r="P1255" s="21" t="inlineStr">
        <is>
          <t>jonathan.james@salishnet.net</t>
        </is>
      </c>
      <c r="Q1255" s="21" t="inlineStr">
        <is>
          <t>Seattle</t>
        </is>
      </c>
      <c r="R1255" s="21" t="inlineStr">
        <is>
          <t>WA</t>
        </is>
      </c>
      <c r="S1255" s="21" t="inlineStr">
        <is>
          <t>98101</t>
        </is>
      </c>
      <c r="T1255" s="28" t="n">
        <v>45999</v>
      </c>
      <c r="U1255" s="21" t="n">
        <v>2026</v>
      </c>
      <c r="V1255" s="21" t="inlineStr"/>
    </row>
    <row r="1256">
      <c r="A1256" s="17" t="inlineStr">
        <is>
          <t>WL-02251</t>
        </is>
      </c>
      <c r="B1256" s="17" t="n">
        <v>1251</v>
      </c>
      <c r="C1256" s="17" t="inlineStr">
        <is>
          <t>Swanson</t>
        </is>
      </c>
      <c r="D1256" s="17" t="inlineStr">
        <is>
          <t>Jane</t>
        </is>
      </c>
      <c r="E1256" s="17" t="inlineStr">
        <is>
          <t>PARTNERSHIP</t>
        </is>
      </c>
      <c r="F1256" s="17" t="inlineStr">
        <is>
          <t>Swanson Marine LLC</t>
        </is>
      </c>
      <c r="G1256" s="27" t="n">
        <v>45389</v>
      </c>
      <c r="H1256" s="17" t="inlineStr">
        <is>
          <t>ACTIVE_WAITLIST</t>
        </is>
      </c>
      <c r="I1256" s="17" t="inlineStr">
        <is>
          <t>OSPREY LINE</t>
        </is>
      </c>
      <c r="J1256" s="17" t="inlineStr">
        <is>
          <t>CRUISER</t>
        </is>
      </c>
      <c r="K1256" s="17" t="n">
        <v>40.2</v>
      </c>
      <c r="L1256" s="17" t="n">
        <v>13.1</v>
      </c>
      <c r="M1256" s="17" t="inlineStr">
        <is>
          <t>ANY</t>
        </is>
      </c>
      <c r="N1256" s="17" t="n">
        <v>45</v>
      </c>
      <c r="O1256" s="17" t="inlineStr">
        <is>
          <t>(541) 555-9465</t>
        </is>
      </c>
      <c r="P1256" s="17" t="inlineStr">
        <is>
          <t>jane.swanson@outlook.example.com</t>
        </is>
      </c>
      <c r="Q1256" s="17" t="inlineStr">
        <is>
          <t>Coos Bay</t>
        </is>
      </c>
      <c r="R1256" s="17" t="inlineStr">
        <is>
          <t>OR</t>
        </is>
      </c>
      <c r="S1256" s="17" t="inlineStr">
        <is>
          <t>97420</t>
        </is>
      </c>
      <c r="T1256" s="27" t="n">
        <v>45998</v>
      </c>
      <c r="U1256" s="17" t="n">
        <v>2026</v>
      </c>
      <c r="V1256" s="17" t="inlineStr"/>
    </row>
    <row r="1257">
      <c r="A1257" s="21" t="inlineStr">
        <is>
          <t>WL-02252</t>
        </is>
      </c>
      <c r="B1257" s="21" t="n">
        <v>1252</v>
      </c>
      <c r="C1257" s="21" t="inlineStr">
        <is>
          <t>Mitchell</t>
        </is>
      </c>
      <c r="D1257" s="21" t="inlineStr">
        <is>
          <t>Donald</t>
        </is>
      </c>
      <c r="E1257" s="21" t="inlineStr">
        <is>
          <t>INDIVIDUAL</t>
        </is>
      </c>
      <c r="F1257" s="21" t="inlineStr"/>
      <c r="G1257" s="28" t="n">
        <v>45391</v>
      </c>
      <c r="H1257" s="21" t="inlineStr">
        <is>
          <t>ACTIVE_WAITLIST</t>
        </is>
      </c>
      <c r="I1257" s="21" t="inlineStr">
        <is>
          <t>PETREL MIST</t>
        </is>
      </c>
      <c r="J1257" s="21" t="inlineStr">
        <is>
          <t>SAIL_MULTI</t>
        </is>
      </c>
      <c r="K1257" s="21" t="n">
        <v>55.9</v>
      </c>
      <c r="L1257" s="21" t="n">
        <v>19.8</v>
      </c>
      <c r="M1257" s="21" t="inlineStr">
        <is>
          <t>OPEN_ONLY</t>
        </is>
      </c>
      <c r="N1257" s="21" t="n">
        <v>36</v>
      </c>
      <c r="O1257" s="21" t="inlineStr">
        <is>
          <t>(360) 555-3685</t>
        </is>
      </c>
      <c r="P1257" s="21" t="inlineStr">
        <is>
          <t>donald.mitchell@pugetpost.com</t>
        </is>
      </c>
      <c r="Q1257" s="21" t="inlineStr">
        <is>
          <t>Longview</t>
        </is>
      </c>
      <c r="R1257" s="21" t="inlineStr">
        <is>
          <t>WA</t>
        </is>
      </c>
      <c r="S1257" s="21" t="inlineStr">
        <is>
          <t>98632</t>
        </is>
      </c>
      <c r="T1257" s="28" t="n">
        <v>46001</v>
      </c>
      <c r="U1257" s="21" t="n">
        <v>2026</v>
      </c>
      <c r="V1257" s="21" t="inlineStr"/>
    </row>
    <row r="1258">
      <c r="A1258" s="17" t="inlineStr">
        <is>
          <t>WL-02253</t>
        </is>
      </c>
      <c r="B1258" s="17" t="n">
        <v>1253</v>
      </c>
      <c r="C1258" s="17" t="inlineStr">
        <is>
          <t>Parker</t>
        </is>
      </c>
      <c r="D1258" s="17" t="inlineStr">
        <is>
          <t>Nathan</t>
        </is>
      </c>
      <c r="E1258" s="17" t="inlineStr">
        <is>
          <t>INDIVIDUAL</t>
        </is>
      </c>
      <c r="F1258" s="17" t="inlineStr"/>
      <c r="G1258" s="27" t="n">
        <v>45391</v>
      </c>
      <c r="H1258" s="17" t="inlineStr">
        <is>
          <t>ACTIVE_WAITLIST</t>
        </is>
      </c>
      <c r="I1258" s="17" t="inlineStr">
        <is>
          <t>SABLE ROCK</t>
        </is>
      </c>
      <c r="J1258" s="17" t="inlineStr">
        <is>
          <t>CRUISER</t>
        </is>
      </c>
      <c r="K1258" s="17" t="n">
        <v>30.8</v>
      </c>
      <c r="L1258" s="17" t="n">
        <v>10.3</v>
      </c>
      <c r="M1258" s="17" t="inlineStr">
        <is>
          <t>Ledgport</t>
        </is>
      </c>
      <c r="N1258" s="17" t="n">
        <v>36</v>
      </c>
      <c r="O1258" s="17" t="inlineStr">
        <is>
          <t>(360) 555-2550</t>
        </is>
      </c>
      <c r="P1258" s="17" t="inlineStr">
        <is>
          <t>nathanparker@quillayute.org</t>
        </is>
      </c>
      <c r="Q1258" s="17" t="inlineStr">
        <is>
          <t>Olympia</t>
        </is>
      </c>
      <c r="R1258" s="17" t="inlineStr">
        <is>
          <t>WA</t>
        </is>
      </c>
      <c r="S1258" s="17" t="inlineStr">
        <is>
          <t>98501</t>
        </is>
      </c>
      <c r="T1258" s="27" t="n">
        <v>46007</v>
      </c>
      <c r="U1258" s="17" t="n">
        <v>2026</v>
      </c>
      <c r="V1258" s="17" t="inlineStr"/>
    </row>
    <row r="1259">
      <c r="A1259" s="21" t="inlineStr">
        <is>
          <t>WL-02254</t>
        </is>
      </c>
      <c r="B1259" s="21" t="n">
        <v>1254</v>
      </c>
      <c r="C1259" s="21" t="inlineStr">
        <is>
          <t>Nichols</t>
        </is>
      </c>
      <c r="D1259" s="21" t="inlineStr">
        <is>
          <t>Susan</t>
        </is>
      </c>
      <c r="E1259" s="21" t="inlineStr">
        <is>
          <t>LLC</t>
        </is>
      </c>
      <c r="F1259" s="21" t="inlineStr">
        <is>
          <t>Nichols Charters Inc</t>
        </is>
      </c>
      <c r="G1259" s="28" t="n">
        <v>45392</v>
      </c>
      <c r="H1259" s="21" t="inlineStr">
        <is>
          <t>RETAINER</t>
        </is>
      </c>
      <c r="I1259" s="21" t="inlineStr">
        <is>
          <t>HALIBUT SHORE</t>
        </is>
      </c>
      <c r="J1259" s="21" t="inlineStr">
        <is>
          <t>POWER_INBOARD</t>
        </is>
      </c>
      <c r="K1259" s="21" t="n">
        <v>55.4</v>
      </c>
      <c r="L1259" s="21" t="n">
        <v>19.4</v>
      </c>
      <c r="M1259" s="21" t="inlineStr">
        <is>
          <t>OPEN_ONLY</t>
        </is>
      </c>
      <c r="N1259" s="21" t="n">
        <v>28</v>
      </c>
      <c r="O1259" s="21" t="inlineStr">
        <is>
          <t>(541) 555-3883</t>
        </is>
      </c>
      <c r="P1259" s="21" t="inlineStr">
        <is>
          <t>susan_nichols@outlook.example.com</t>
        </is>
      </c>
      <c r="Q1259" s="21" t="inlineStr">
        <is>
          <t>Coos Bay</t>
        </is>
      </c>
      <c r="R1259" s="21" t="inlineStr">
        <is>
          <t>OR</t>
        </is>
      </c>
      <c r="S1259" s="21" t="inlineStr">
        <is>
          <t>97420</t>
        </is>
      </c>
      <c r="T1259" s="28" t="n">
        <v>46009</v>
      </c>
      <c r="U1259" s="21" t="n">
        <v>2026</v>
      </c>
      <c r="V1259" s="21" t="inlineStr"/>
    </row>
    <row r="1260">
      <c r="A1260" s="17" t="inlineStr">
        <is>
          <t>WL-02255</t>
        </is>
      </c>
      <c r="B1260" s="17" t="n">
        <v>1255</v>
      </c>
      <c r="C1260" s="17" t="inlineStr">
        <is>
          <t>Garcia</t>
        </is>
      </c>
      <c r="D1260" s="17" t="inlineStr">
        <is>
          <t>Scott</t>
        </is>
      </c>
      <c r="E1260" s="17" t="inlineStr">
        <is>
          <t>NONPROFIT</t>
        </is>
      </c>
      <c r="F1260" s="17" t="inlineStr">
        <is>
          <t>Garcia Marine LLC</t>
        </is>
      </c>
      <c r="G1260" s="27" t="n">
        <v>45392</v>
      </c>
      <c r="H1260" s="17" t="inlineStr">
        <is>
          <t>ACTIVE_WAITLIST</t>
        </is>
      </c>
      <c r="I1260" s="17" t="inlineStr">
        <is>
          <t>SALISH DANCER</t>
        </is>
      </c>
      <c r="J1260" s="17" t="inlineStr">
        <is>
          <t>POWER_OUTBOARD</t>
        </is>
      </c>
      <c r="K1260" s="17" t="n">
        <v>27.2</v>
      </c>
      <c r="L1260" s="17" t="n">
        <v>9.199999999999999</v>
      </c>
      <c r="M1260" s="17" t="inlineStr">
        <is>
          <t>OPEN_ONLY</t>
        </is>
      </c>
      <c r="N1260" s="17" t="n">
        <v>50</v>
      </c>
      <c r="O1260" s="17" t="inlineStr">
        <is>
          <t>(360) 555-5965</t>
        </is>
      </c>
      <c r="P1260" s="17" t="inlineStr">
        <is>
          <t>scottgarcia@quillayute.org</t>
        </is>
      </c>
      <c r="Q1260" s="17" t="inlineStr">
        <is>
          <t>Olympia</t>
        </is>
      </c>
      <c r="R1260" s="17" t="inlineStr">
        <is>
          <t>WA</t>
        </is>
      </c>
      <c r="S1260" s="17" t="inlineStr">
        <is>
          <t>98501</t>
        </is>
      </c>
      <c r="T1260" s="27" t="n">
        <v>45995</v>
      </c>
      <c r="U1260" s="17" t="n">
        <v>2026</v>
      </c>
      <c r="V1260" s="17" t="inlineStr"/>
    </row>
    <row r="1261">
      <c r="A1261" s="21" t="inlineStr">
        <is>
          <t>WL-02256</t>
        </is>
      </c>
      <c r="B1261" s="21" t="n">
        <v>1256</v>
      </c>
      <c r="C1261" s="21" t="inlineStr">
        <is>
          <t>Johnson</t>
        </is>
      </c>
      <c r="D1261" s="21" t="inlineStr">
        <is>
          <t>Ryan</t>
        </is>
      </c>
      <c r="E1261" s="21" t="inlineStr">
        <is>
          <t>INDIVIDUAL</t>
        </is>
      </c>
      <c r="F1261" s="21" t="inlineStr"/>
      <c r="G1261" s="28" t="n">
        <v>45393</v>
      </c>
      <c r="H1261" s="21" t="inlineStr">
        <is>
          <t>ACTIVE_WAITLIST</t>
        </is>
      </c>
      <c r="I1261" s="21" t="inlineStr">
        <is>
          <t>WIDGEON PASSAGE</t>
        </is>
      </c>
      <c r="J1261" s="21" t="inlineStr">
        <is>
          <t>ELECTRIC</t>
        </is>
      </c>
      <c r="K1261" s="21" t="n">
        <v>22.7</v>
      </c>
      <c r="L1261" s="21" t="n">
        <v>6.5</v>
      </c>
      <c r="M1261" s="21" t="inlineStr">
        <is>
          <t>COVERED_ONLY</t>
        </is>
      </c>
      <c r="N1261" s="21" t="n">
        <v>36</v>
      </c>
      <c r="O1261" s="21" t="inlineStr">
        <is>
          <t>(360) 555-5735</t>
        </is>
      </c>
      <c r="P1261" s="21" t="inlineStr">
        <is>
          <t>ryan.johnson@salishnet.net</t>
        </is>
      </c>
      <c r="Q1261" s="21" t="inlineStr">
        <is>
          <t>Chaldale</t>
        </is>
      </c>
      <c r="R1261" s="21" t="inlineStr">
        <is>
          <t>WA</t>
        </is>
      </c>
      <c r="S1261" s="21" t="inlineStr">
        <is>
          <t>98554</t>
        </is>
      </c>
      <c r="T1261" s="28" t="n">
        <v>46007</v>
      </c>
      <c r="U1261" s="21" t="n">
        <v>2026</v>
      </c>
      <c r="V1261" s="21" t="inlineStr"/>
    </row>
    <row r="1262">
      <c r="A1262" s="17" t="inlineStr">
        <is>
          <t>WL-02257</t>
        </is>
      </c>
      <c r="B1262" s="17" t="n">
        <v>1257</v>
      </c>
      <c r="C1262" s="17" t="inlineStr">
        <is>
          <t>Wright</t>
        </is>
      </c>
      <c r="D1262" s="17" t="inlineStr">
        <is>
          <t>Phillip</t>
        </is>
      </c>
      <c r="E1262" s="17" t="inlineStr">
        <is>
          <t>INDIVIDUAL</t>
        </is>
      </c>
      <c r="F1262" s="17" t="inlineStr"/>
      <c r="G1262" s="27" t="n">
        <v>45393</v>
      </c>
      <c r="H1262" s="17" t="inlineStr">
        <is>
          <t>ACTIVE_WAITLIST</t>
        </is>
      </c>
      <c r="I1262" s="17" t="inlineStr">
        <is>
          <t>PETREL PASSAGE</t>
        </is>
      </c>
      <c r="J1262" s="17" t="inlineStr">
        <is>
          <t>TRAWLER</t>
        </is>
      </c>
      <c r="K1262" s="17" t="n">
        <v>45.6</v>
      </c>
      <c r="L1262" s="17" t="n">
        <v>13.2</v>
      </c>
      <c r="M1262" s="17" t="inlineStr">
        <is>
          <t>Ledgport</t>
        </is>
      </c>
      <c r="N1262" s="17" t="n">
        <v>50</v>
      </c>
      <c r="O1262" s="17" t="inlineStr">
        <is>
          <t>(360) 555-8441</t>
        </is>
      </c>
      <c r="P1262" s="17" t="inlineStr">
        <is>
          <t>phillipwright@gmail.example.com</t>
        </is>
      </c>
      <c r="Q1262" s="17" t="inlineStr">
        <is>
          <t>Chaldale</t>
        </is>
      </c>
      <c r="R1262" s="17" t="inlineStr">
        <is>
          <t>WA</t>
        </is>
      </c>
      <c r="S1262" s="17" t="inlineStr">
        <is>
          <t>98554</t>
        </is>
      </c>
      <c r="T1262" s="27" t="n">
        <v>46001</v>
      </c>
      <c r="U1262" s="17" t="n">
        <v>2026</v>
      </c>
      <c r="V1262" s="17" t="inlineStr"/>
    </row>
    <row r="1263">
      <c r="A1263" s="21" t="inlineStr">
        <is>
          <t>WL-02258</t>
        </is>
      </c>
      <c r="B1263" s="21" t="n">
        <v>1258</v>
      </c>
      <c r="C1263" s="21" t="inlineStr">
        <is>
          <t>Griffin</t>
        </is>
      </c>
      <c r="D1263" s="21" t="inlineStr">
        <is>
          <t>Katrina</t>
        </is>
      </c>
      <c r="E1263" s="21" t="inlineStr">
        <is>
          <t>JOINT</t>
        </is>
      </c>
      <c r="F1263" s="21" t="inlineStr"/>
      <c r="G1263" s="28" t="n">
        <v>45393</v>
      </c>
      <c r="H1263" s="21" t="inlineStr">
        <is>
          <t>ACTIVE_WAITLIST</t>
        </is>
      </c>
      <c r="I1263" s="21" t="inlineStr">
        <is>
          <t>TIDE VEER</t>
        </is>
      </c>
      <c r="J1263" s="21" t="inlineStr">
        <is>
          <t>TRAWLER</t>
        </is>
      </c>
      <c r="K1263" s="21" t="n">
        <v>51.7</v>
      </c>
      <c r="L1263" s="21" t="n">
        <v>16.4</v>
      </c>
      <c r="M1263" s="21" t="inlineStr">
        <is>
          <t>ANY</t>
        </is>
      </c>
      <c r="N1263" s="21" t="n">
        <v>28</v>
      </c>
      <c r="O1263" s="21" t="inlineStr">
        <is>
          <t>(206) 555-0272</t>
        </is>
      </c>
      <c r="P1263" s="21" t="inlineStr">
        <is>
          <t>katrinagriffin@pugetpost.com</t>
        </is>
      </c>
      <c r="Q1263" s="21" t="inlineStr">
        <is>
          <t>Seattle</t>
        </is>
      </c>
      <c r="R1263" s="21" t="inlineStr">
        <is>
          <t>WA</t>
        </is>
      </c>
      <c r="S1263" s="21" t="inlineStr">
        <is>
          <t>98101</t>
        </is>
      </c>
      <c r="T1263" s="28" t="n">
        <v>46016</v>
      </c>
      <c r="U1263" s="21" t="n">
        <v>2026</v>
      </c>
      <c r="V1263" s="21" t="inlineStr"/>
    </row>
    <row r="1264">
      <c r="A1264" s="17" t="inlineStr">
        <is>
          <t>WL-02259</t>
        </is>
      </c>
      <c r="B1264" s="17" t="n">
        <v>1259</v>
      </c>
      <c r="C1264" s="17" t="inlineStr">
        <is>
          <t>Watson</t>
        </is>
      </c>
      <c r="D1264" s="17" t="inlineStr">
        <is>
          <t>Charles</t>
        </is>
      </c>
      <c r="E1264" s="17" t="inlineStr">
        <is>
          <t>NONPROFIT</t>
        </is>
      </c>
      <c r="F1264" s="17" t="inlineStr">
        <is>
          <t>Watson Holdings LLC</t>
        </is>
      </c>
      <c r="G1264" s="27" t="n">
        <v>45394</v>
      </c>
      <c r="H1264" s="17" t="inlineStr">
        <is>
          <t>EXPIRED</t>
        </is>
      </c>
      <c r="I1264" s="17" t="inlineStr">
        <is>
          <t>SABLE MIST</t>
        </is>
      </c>
      <c r="J1264" s="17" t="inlineStr">
        <is>
          <t>SPORTFISH</t>
        </is>
      </c>
      <c r="K1264" s="17" t="n">
        <v>38</v>
      </c>
      <c r="L1264" s="17" t="n">
        <v>12.5</v>
      </c>
      <c r="M1264" s="17" t="inlineStr">
        <is>
          <t>Ledgport</t>
        </is>
      </c>
      <c r="N1264" s="17" t="n">
        <v>40</v>
      </c>
      <c r="O1264" s="17" t="inlineStr">
        <is>
          <t>(425) 555-4069</t>
        </is>
      </c>
      <c r="P1264" s="17" t="inlineStr">
        <is>
          <t>charles.watson@quillayute.org</t>
        </is>
      </c>
      <c r="Q1264" s="17" t="inlineStr">
        <is>
          <t>Everett</t>
        </is>
      </c>
      <c r="R1264" s="17" t="inlineStr">
        <is>
          <t>WA</t>
        </is>
      </c>
      <c r="S1264" s="17" t="inlineStr">
        <is>
          <t>98201</t>
        </is>
      </c>
      <c r="T1264" s="17" t="inlineStr"/>
      <c r="U1264" s="17" t="n">
        <v>2024</v>
      </c>
      <c r="V1264" s="17" t="inlineStr"/>
    </row>
    <row r="1265">
      <c r="A1265" s="21" t="inlineStr">
        <is>
          <t>WL-02260</t>
        </is>
      </c>
      <c r="B1265" s="21" t="n">
        <v>1260</v>
      </c>
      <c r="C1265" s="21" t="inlineStr">
        <is>
          <t>King</t>
        </is>
      </c>
      <c r="D1265" s="21" t="inlineStr">
        <is>
          <t>Michael</t>
        </is>
      </c>
      <c r="E1265" s="21" t="inlineStr">
        <is>
          <t>PARTNERSHIP</t>
        </is>
      </c>
      <c r="F1265" s="21" t="inlineStr">
        <is>
          <t>King Holdings LLC</t>
        </is>
      </c>
      <c r="G1265" s="28" t="n">
        <v>45394</v>
      </c>
      <c r="H1265" s="21" t="inlineStr">
        <is>
          <t>ACTIVE_WAITLIST</t>
        </is>
      </c>
      <c r="I1265" s="21" t="inlineStr">
        <is>
          <t>COHO WIND</t>
        </is>
      </c>
      <c r="J1265" s="21" t="inlineStr">
        <is>
          <t>SAIL_MONO</t>
        </is>
      </c>
      <c r="K1265" s="21" t="n">
        <v>59.6</v>
      </c>
      <c r="L1265" s="21" t="n">
        <v>19.5</v>
      </c>
      <c r="M1265" s="21" t="inlineStr">
        <is>
          <t>Gullwing</t>
        </is>
      </c>
      <c r="N1265" s="21" t="n">
        <v>40</v>
      </c>
      <c r="O1265" s="21" t="inlineStr">
        <is>
          <t>(360) 555-5851</t>
        </is>
      </c>
      <c r="P1265" s="21" t="inlineStr">
        <is>
          <t>michael_king@quillayute.org</t>
        </is>
      </c>
      <c r="Q1265" s="21" t="inlineStr">
        <is>
          <t>Olympia</t>
        </is>
      </c>
      <c r="R1265" s="21" t="inlineStr">
        <is>
          <t>WA</t>
        </is>
      </c>
      <c r="S1265" s="21" t="inlineStr">
        <is>
          <t>98501</t>
        </is>
      </c>
      <c r="T1265" s="28" t="n">
        <v>46010</v>
      </c>
      <c r="U1265" s="21" t="n">
        <v>2026</v>
      </c>
      <c r="V1265" s="21" t="inlineStr"/>
    </row>
    <row r="1266">
      <c r="A1266" s="17" t="inlineStr">
        <is>
          <t>WL-02261</t>
        </is>
      </c>
      <c r="B1266" s="17" t="n">
        <v>1261</v>
      </c>
      <c r="C1266" s="17" t="inlineStr">
        <is>
          <t>Guzman</t>
        </is>
      </c>
      <c r="D1266" s="17" t="inlineStr">
        <is>
          <t>Walter</t>
        </is>
      </c>
      <c r="E1266" s="17" t="inlineStr">
        <is>
          <t>PARTNERSHIP</t>
        </is>
      </c>
      <c r="F1266" s="17" t="inlineStr">
        <is>
          <t>Guzman Ventures LLC</t>
        </is>
      </c>
      <c r="G1266" s="27" t="n">
        <v>45394</v>
      </c>
      <c r="H1266" s="17" t="inlineStr">
        <is>
          <t>ACTIVE_WAITLIST</t>
        </is>
      </c>
      <c r="I1266" s="17" t="inlineStr">
        <is>
          <t>OTTER SONG</t>
        </is>
      </c>
      <c r="J1266" s="17" t="inlineStr">
        <is>
          <t>POWER_INBOARD</t>
        </is>
      </c>
      <c r="K1266" s="17" t="n">
        <v>43.1</v>
      </c>
      <c r="L1266" s="17" t="n">
        <v>15.2</v>
      </c>
      <c r="M1266" s="17" t="inlineStr">
        <is>
          <t>Eastwey</t>
        </is>
      </c>
      <c r="N1266" s="17" t="n">
        <v>45</v>
      </c>
      <c r="O1266" s="17" t="inlineStr">
        <is>
          <t>(360) 555-4971</t>
        </is>
      </c>
      <c r="P1266" s="17" t="inlineStr">
        <is>
          <t>walterguzman@harbormail.net</t>
        </is>
      </c>
      <c r="Q1266" s="17" t="inlineStr">
        <is>
          <t>Olympia</t>
        </is>
      </c>
      <c r="R1266" s="17" t="inlineStr">
        <is>
          <t>WA</t>
        </is>
      </c>
      <c r="S1266" s="17" t="inlineStr">
        <is>
          <t>98501</t>
        </is>
      </c>
      <c r="T1266" s="27" t="n">
        <v>46011</v>
      </c>
      <c r="U1266" s="17" t="n">
        <v>2026</v>
      </c>
      <c r="V1266" s="17" t="inlineStr"/>
    </row>
    <row r="1267">
      <c r="A1267" s="21" t="inlineStr">
        <is>
          <t>WL-02262</t>
        </is>
      </c>
      <c r="B1267" s="21" t="n">
        <v>1262</v>
      </c>
      <c r="C1267" s="21" t="inlineStr">
        <is>
          <t>Rice</t>
        </is>
      </c>
      <c r="D1267" s="21" t="inlineStr">
        <is>
          <t>James</t>
        </is>
      </c>
      <c r="E1267" s="21" t="inlineStr">
        <is>
          <t>PARTNERSHIP</t>
        </is>
      </c>
      <c r="F1267" s="21" t="inlineStr">
        <is>
          <t>Rice Marine LLC</t>
        </is>
      </c>
      <c r="G1267" s="28" t="n">
        <v>45394</v>
      </c>
      <c r="H1267" s="21" t="inlineStr">
        <is>
          <t>ACTIVE_WAITLIST</t>
        </is>
      </c>
      <c r="I1267" s="21" t="inlineStr">
        <is>
          <t>FOUL SOUND</t>
        </is>
      </c>
      <c r="J1267" s="21" t="inlineStr">
        <is>
          <t>SPORTFISH</t>
        </is>
      </c>
      <c r="K1267" s="21" t="n">
        <v>61.3</v>
      </c>
      <c r="L1267" s="21" t="n">
        <v>17.6</v>
      </c>
      <c r="M1267" s="21" t="inlineStr">
        <is>
          <t>Ledgport</t>
        </is>
      </c>
      <c r="N1267" s="21" t="n">
        <v>36</v>
      </c>
      <c r="O1267" s="21" t="inlineStr">
        <is>
          <t>(541) 555-2407</t>
        </is>
      </c>
      <c r="P1267" s="21" t="inlineStr">
        <is>
          <t>james.rice@gmail.example.com</t>
        </is>
      </c>
      <c r="Q1267" s="21" t="inlineStr">
        <is>
          <t>Newport</t>
        </is>
      </c>
      <c r="R1267" s="21" t="inlineStr">
        <is>
          <t>OR</t>
        </is>
      </c>
      <c r="S1267" s="21" t="inlineStr">
        <is>
          <t>97365</t>
        </is>
      </c>
      <c r="T1267" s="28" t="n">
        <v>46002</v>
      </c>
      <c r="U1267" s="21" t="n">
        <v>2026</v>
      </c>
      <c r="V1267" s="21" t="inlineStr"/>
    </row>
    <row r="1268">
      <c r="A1268" s="17" t="inlineStr">
        <is>
          <t>WL-02263</t>
        </is>
      </c>
      <c r="B1268" s="17" t="n">
        <v>1263</v>
      </c>
      <c r="C1268" s="17" t="inlineStr">
        <is>
          <t>Young</t>
        </is>
      </c>
      <c r="D1268" s="17" t="inlineStr">
        <is>
          <t>Anthony</t>
        </is>
      </c>
      <c r="E1268" s="17" t="inlineStr">
        <is>
          <t>PARTNERSHIP</t>
        </is>
      </c>
      <c r="F1268" s="17" t="inlineStr">
        <is>
          <t>Young Marine LLC</t>
        </is>
      </c>
      <c r="G1268" s="27" t="n">
        <v>45394</v>
      </c>
      <c r="H1268" s="17" t="inlineStr">
        <is>
          <t>ACTIVE_WAITLIST</t>
        </is>
      </c>
      <c r="I1268" s="17" t="inlineStr">
        <is>
          <t>CORMORANT REACH</t>
        </is>
      </c>
      <c r="J1268" s="17" t="inlineStr">
        <is>
          <t>POWER_STERNDRIVE</t>
        </is>
      </c>
      <c r="K1268" s="17" t="n">
        <v>24.3</v>
      </c>
      <c r="L1268" s="17" t="n">
        <v>6.9</v>
      </c>
      <c r="M1268" s="17" t="inlineStr">
        <is>
          <t>OPEN_ONLY</t>
        </is>
      </c>
      <c r="N1268" s="17" t="n">
        <v>28</v>
      </c>
      <c r="O1268" s="17" t="inlineStr">
        <is>
          <t>(360) 555-5788</t>
        </is>
      </c>
      <c r="P1268" s="17" t="inlineStr">
        <is>
          <t>anthony.young@salishnet.net</t>
        </is>
      </c>
      <c r="Q1268" s="17" t="inlineStr">
        <is>
          <t>Chaldale</t>
        </is>
      </c>
      <c r="R1268" s="17" t="inlineStr">
        <is>
          <t>WA</t>
        </is>
      </c>
      <c r="S1268" s="17" t="inlineStr">
        <is>
          <t>98554</t>
        </is>
      </c>
      <c r="T1268" s="27" t="n">
        <v>46017</v>
      </c>
      <c r="U1268" s="17" t="n">
        <v>2026</v>
      </c>
      <c r="V1268" s="17" t="inlineStr"/>
    </row>
    <row r="1269">
      <c r="A1269" s="21" t="inlineStr">
        <is>
          <t>WL-02264</t>
        </is>
      </c>
      <c r="B1269" s="21" t="n">
        <v>1264</v>
      </c>
      <c r="C1269" s="21" t="inlineStr">
        <is>
          <t>Meyers</t>
        </is>
      </c>
      <c r="D1269" s="21" t="inlineStr">
        <is>
          <t>Phyllis</t>
        </is>
      </c>
      <c r="E1269" s="21" t="inlineStr">
        <is>
          <t>COMMERCIAL</t>
        </is>
      </c>
      <c r="F1269" s="21" t="inlineStr">
        <is>
          <t>Meyers Ventures LLC</t>
        </is>
      </c>
      <c r="G1269" s="28" t="n">
        <v>45395</v>
      </c>
      <c r="H1269" s="21" t="inlineStr">
        <is>
          <t>ACTIVE_WAITLIST</t>
        </is>
      </c>
      <c r="I1269" s="21" t="inlineStr">
        <is>
          <t>CORMORANT QUEEN</t>
        </is>
      </c>
      <c r="J1269" s="21" t="inlineStr">
        <is>
          <t>POWER_OUTBOARD</t>
        </is>
      </c>
      <c r="K1269" s="21" t="n">
        <v>21.8</v>
      </c>
      <c r="L1269" s="21" t="n">
        <v>6.7</v>
      </c>
      <c r="M1269" s="21" t="inlineStr">
        <is>
          <t>ANY</t>
        </is>
      </c>
      <c r="N1269" s="21" t="n">
        <v>50</v>
      </c>
      <c r="O1269" s="21" t="inlineStr">
        <is>
          <t>(360) 555-8403</t>
        </is>
      </c>
      <c r="P1269" s="21" t="inlineStr">
        <is>
          <t>phyllis_meyers@outlook.example.com</t>
        </is>
      </c>
      <c r="Q1269" s="21" t="inlineStr">
        <is>
          <t>Longview</t>
        </is>
      </c>
      <c r="R1269" s="21" t="inlineStr">
        <is>
          <t>WA</t>
        </is>
      </c>
      <c r="S1269" s="21" t="inlineStr">
        <is>
          <t>98632</t>
        </is>
      </c>
      <c r="T1269" s="28" t="n">
        <v>46011</v>
      </c>
      <c r="U1269" s="21" t="n">
        <v>2026</v>
      </c>
      <c r="V1269" s="21" t="inlineStr"/>
    </row>
    <row r="1270">
      <c r="A1270" s="17" t="inlineStr">
        <is>
          <t>WL-02265</t>
        </is>
      </c>
      <c r="B1270" s="17" t="n">
        <v>1265</v>
      </c>
      <c r="C1270" s="17" t="inlineStr">
        <is>
          <t>Bailey</t>
        </is>
      </c>
      <c r="D1270" s="17" t="inlineStr">
        <is>
          <t>Kimberly</t>
        </is>
      </c>
      <c r="E1270" s="17" t="inlineStr">
        <is>
          <t>INDIVIDUAL</t>
        </is>
      </c>
      <c r="F1270" s="17" t="inlineStr"/>
      <c r="G1270" s="27" t="n">
        <v>45395</v>
      </c>
      <c r="H1270" s="17" t="inlineStr">
        <is>
          <t>ACTIVE_WAITLIST</t>
        </is>
      </c>
      <c r="I1270" s="17" t="inlineStr">
        <is>
          <t>OSPREY LIGHT</t>
        </is>
      </c>
      <c r="J1270" s="17" t="inlineStr">
        <is>
          <t>SAIL_MONO</t>
        </is>
      </c>
      <c r="K1270" s="17" t="n">
        <v>47.1</v>
      </c>
      <c r="L1270" s="17" t="n">
        <v>14.3</v>
      </c>
      <c r="M1270" s="17" t="inlineStr">
        <is>
          <t>ANY</t>
        </is>
      </c>
      <c r="N1270" s="17" t="n">
        <v>40</v>
      </c>
      <c r="O1270" s="17" t="inlineStr">
        <is>
          <t>(206) 555-5042</t>
        </is>
      </c>
      <c r="P1270" s="17" t="inlineStr">
        <is>
          <t>kimberlybailey@pugetpost.com</t>
        </is>
      </c>
      <c r="Q1270" s="17" t="inlineStr">
        <is>
          <t>Seattle</t>
        </is>
      </c>
      <c r="R1270" s="17" t="inlineStr">
        <is>
          <t>WA</t>
        </is>
      </c>
      <c r="S1270" s="17" t="inlineStr">
        <is>
          <t>98101</t>
        </is>
      </c>
      <c r="T1270" s="27" t="n">
        <v>46003</v>
      </c>
      <c r="U1270" s="17" t="n">
        <v>2026</v>
      </c>
      <c r="V1270" s="17" t="inlineStr"/>
    </row>
    <row r="1271">
      <c r="A1271" s="21" t="inlineStr">
        <is>
          <t>WL-02266</t>
        </is>
      </c>
      <c r="B1271" s="21" t="n">
        <v>1266</v>
      </c>
      <c r="C1271" s="21" t="inlineStr">
        <is>
          <t>Nichols</t>
        </is>
      </c>
      <c r="D1271" s="21" t="inlineStr">
        <is>
          <t>Ashley</t>
        </is>
      </c>
      <c r="E1271" s="21" t="inlineStr">
        <is>
          <t>PARTNERSHIP</t>
        </is>
      </c>
      <c r="F1271" s="21" t="inlineStr">
        <is>
          <t>Nichols Ventures LLC</t>
        </is>
      </c>
      <c r="G1271" s="28" t="n">
        <v>45396</v>
      </c>
      <c r="H1271" s="21" t="inlineStr">
        <is>
          <t>ACTIVE_WAITLIST</t>
        </is>
      </c>
      <c r="I1271" s="21" t="inlineStr">
        <is>
          <t>SPINDRIFT SOUND</t>
        </is>
      </c>
      <c r="J1271" s="21" t="inlineStr">
        <is>
          <t>POWER_STERNDRIVE</t>
        </is>
      </c>
      <c r="K1271" s="21" t="n">
        <v>18.5</v>
      </c>
      <c r="L1271" s="21" t="n">
        <v>6.6</v>
      </c>
      <c r="M1271" s="21" t="inlineStr">
        <is>
          <t>ANY</t>
        </is>
      </c>
      <c r="N1271" s="21" t="n">
        <v>28</v>
      </c>
      <c r="O1271" s="21" t="inlineStr">
        <is>
          <t>(503) 555-2080</t>
        </is>
      </c>
      <c r="P1271" s="21" t="inlineStr">
        <is>
          <t>ashley.nichols@outlook.example.com</t>
        </is>
      </c>
      <c r="Q1271" s="21" t="inlineStr">
        <is>
          <t>Astoria</t>
        </is>
      </c>
      <c r="R1271" s="21" t="inlineStr">
        <is>
          <t>OR</t>
        </is>
      </c>
      <c r="S1271" s="21" t="inlineStr">
        <is>
          <t>97103</t>
        </is>
      </c>
      <c r="T1271" s="28" t="n">
        <v>46006</v>
      </c>
      <c r="U1271" s="21" t="n">
        <v>2026</v>
      </c>
      <c r="V1271" s="21" t="inlineStr"/>
    </row>
    <row r="1272">
      <c r="A1272" s="17" t="inlineStr">
        <is>
          <t>WL-02267</t>
        </is>
      </c>
      <c r="B1272" s="17" t="n">
        <v>1267</v>
      </c>
      <c r="C1272" s="17" t="inlineStr">
        <is>
          <t>Hall</t>
        </is>
      </c>
      <c r="D1272" s="17" t="inlineStr">
        <is>
          <t>Randall</t>
        </is>
      </c>
      <c r="E1272" s="17" t="inlineStr">
        <is>
          <t>INDIVIDUAL</t>
        </is>
      </c>
      <c r="F1272" s="17" t="inlineStr"/>
      <c r="G1272" s="27" t="n">
        <v>45396</v>
      </c>
      <c r="H1272" s="17" t="inlineStr">
        <is>
          <t>ACTIVE_WAITLIST</t>
        </is>
      </c>
      <c r="I1272" s="17" t="inlineStr">
        <is>
          <t>OTTER DANCER</t>
        </is>
      </c>
      <c r="J1272" s="17" t="inlineStr">
        <is>
          <t>CRUISER</t>
        </is>
      </c>
      <c r="K1272" s="17" t="n">
        <v>61.4</v>
      </c>
      <c r="L1272" s="17" t="n">
        <v>17.5</v>
      </c>
      <c r="M1272" s="17" t="inlineStr">
        <is>
          <t>Vessbank</t>
        </is>
      </c>
      <c r="N1272" s="17" t="n">
        <v>24</v>
      </c>
      <c r="O1272" s="17" t="inlineStr">
        <is>
          <t>(360) 555-5861</t>
        </is>
      </c>
      <c r="P1272" s="17" t="inlineStr">
        <is>
          <t>randallhall@quillayute.org</t>
        </is>
      </c>
      <c r="Q1272" s="17" t="inlineStr">
        <is>
          <t>Port Angeles</t>
        </is>
      </c>
      <c r="R1272" s="17" t="inlineStr">
        <is>
          <t>WA</t>
        </is>
      </c>
      <c r="S1272" s="17" t="inlineStr">
        <is>
          <t>98362</t>
        </is>
      </c>
      <c r="T1272" s="27" t="n">
        <v>46006</v>
      </c>
      <c r="U1272" s="17" t="n">
        <v>2026</v>
      </c>
      <c r="V1272" s="17" t="inlineStr"/>
    </row>
    <row r="1273">
      <c r="A1273" s="21" t="inlineStr">
        <is>
          <t>WL-02268</t>
        </is>
      </c>
      <c r="B1273" s="21" t="n">
        <v>1268</v>
      </c>
      <c r="C1273" s="21" t="inlineStr">
        <is>
          <t>Mitchell</t>
        </is>
      </c>
      <c r="D1273" s="21" t="inlineStr">
        <is>
          <t>Tamara</t>
        </is>
      </c>
      <c r="E1273" s="21" t="inlineStr">
        <is>
          <t>LLC</t>
        </is>
      </c>
      <c r="F1273" s="21" t="inlineStr">
        <is>
          <t>Mitchell Holdings LLC</t>
        </is>
      </c>
      <c r="G1273" s="28" t="n">
        <v>45397</v>
      </c>
      <c r="H1273" s="21" t="inlineStr">
        <is>
          <t>ACTIVE_WAITLIST</t>
        </is>
      </c>
      <c r="I1273" s="21" t="inlineStr">
        <is>
          <t>SPINDRIFT RUNNER</t>
        </is>
      </c>
      <c r="J1273" s="21" t="inlineStr">
        <is>
          <t>CRUISER</t>
        </is>
      </c>
      <c r="K1273" s="21" t="n">
        <v>42.5</v>
      </c>
      <c r="L1273" s="21" t="n">
        <v>15.1</v>
      </c>
      <c r="M1273" s="21" t="inlineStr">
        <is>
          <t>ANY</t>
        </is>
      </c>
      <c r="N1273" s="21" t="n">
        <v>28</v>
      </c>
      <c r="O1273" s="21" t="inlineStr">
        <is>
          <t>(541) 555-7678</t>
        </is>
      </c>
      <c r="P1273" s="21" t="inlineStr">
        <is>
          <t>tamara_mitchell@salishnet.net</t>
        </is>
      </c>
      <c r="Q1273" s="21" t="inlineStr">
        <is>
          <t>Coos Bay</t>
        </is>
      </c>
      <c r="R1273" s="21" t="inlineStr">
        <is>
          <t>OR</t>
        </is>
      </c>
      <c r="S1273" s="21" t="inlineStr">
        <is>
          <t>97420</t>
        </is>
      </c>
      <c r="T1273" s="28" t="n">
        <v>45993</v>
      </c>
      <c r="U1273" s="21" t="n">
        <v>2026</v>
      </c>
      <c r="V1273" s="21" t="inlineStr">
        <is>
          <t xml:space="preserve"> </t>
        </is>
      </c>
    </row>
    <row r="1274">
      <c r="A1274" s="17" t="inlineStr">
        <is>
          <t>WL-02269</t>
        </is>
      </c>
      <c r="B1274" s="17" t="n">
        <v>1269</v>
      </c>
      <c r="C1274" s="17" t="inlineStr">
        <is>
          <t>Orozco</t>
        </is>
      </c>
      <c r="D1274" s="17" t="inlineStr">
        <is>
          <t>Jeffrey</t>
        </is>
      </c>
      <c r="E1274" s="17" t="inlineStr">
        <is>
          <t>COMMERCIAL</t>
        </is>
      </c>
      <c r="F1274" s="17" t="inlineStr">
        <is>
          <t>Orozco Marine LLC</t>
        </is>
      </c>
      <c r="G1274" s="27" t="n">
        <v>45398</v>
      </c>
      <c r="H1274" s="17" t="inlineStr">
        <is>
          <t>EXPIRED</t>
        </is>
      </c>
      <c r="I1274" s="17" t="inlineStr">
        <is>
          <t>CSOTER QUEEN</t>
        </is>
      </c>
      <c r="J1274" s="17" t="inlineStr">
        <is>
          <t>SAIL_MONO</t>
        </is>
      </c>
      <c r="K1274" s="17" t="n">
        <v>59.9</v>
      </c>
      <c r="L1274" s="17" t="n">
        <v>20.7</v>
      </c>
      <c r="M1274" s="17" t="inlineStr">
        <is>
          <t>Ledgport</t>
        </is>
      </c>
      <c r="N1274" s="17" t="n">
        <v>24</v>
      </c>
      <c r="O1274" s="17" t="inlineStr">
        <is>
          <t>(360) 555-2920</t>
        </is>
      </c>
      <c r="P1274" s="17" t="inlineStr">
        <is>
          <t>jeffreyorozco@gmail.example.com</t>
        </is>
      </c>
      <c r="Q1274" s="17" t="inlineStr">
        <is>
          <t>Port Angeles</t>
        </is>
      </c>
      <c r="R1274" s="17" t="inlineStr">
        <is>
          <t>WA</t>
        </is>
      </c>
      <c r="S1274" s="17" t="inlineStr">
        <is>
          <t>98362</t>
        </is>
      </c>
      <c r="T1274" s="17" t="inlineStr"/>
      <c r="U1274" s="17" t="n">
        <v>2022</v>
      </c>
      <c r="V1274" s="17" t="inlineStr"/>
    </row>
    <row r="1275">
      <c r="A1275" s="21" t="inlineStr">
        <is>
          <t>WL-02270</t>
        </is>
      </c>
      <c r="B1275" s="21" t="n">
        <v>1270</v>
      </c>
      <c r="C1275" s="21" t="inlineStr">
        <is>
          <t>Lewis</t>
        </is>
      </c>
      <c r="D1275" s="21" t="inlineStr">
        <is>
          <t>Nathan</t>
        </is>
      </c>
      <c r="E1275" s="21" t="inlineStr">
        <is>
          <t>INDIVIDUAL</t>
        </is>
      </c>
      <c r="F1275" s="21" t="inlineStr"/>
      <c r="G1275" s="28" t="n">
        <v>45398</v>
      </c>
      <c r="H1275" s="21" t="inlineStr">
        <is>
          <t>ACTIVE_WAITLIST</t>
        </is>
      </c>
      <c r="I1275" s="21" t="inlineStr">
        <is>
          <t>TIDE MOON</t>
        </is>
      </c>
      <c r="J1275" s="21" t="inlineStr">
        <is>
          <t>SAIL_MULTI</t>
        </is>
      </c>
      <c r="K1275" s="21" t="n">
        <v>58.8</v>
      </c>
      <c r="L1275" s="21" t="n">
        <v>18.7</v>
      </c>
      <c r="M1275" s="21" t="inlineStr">
        <is>
          <t>Vessbank</t>
        </is>
      </c>
      <c r="N1275" s="21" t="n">
        <v>32</v>
      </c>
      <c r="O1275" s="21" t="inlineStr">
        <is>
          <t>(360) 555-2764</t>
        </is>
      </c>
      <c r="P1275" s="21" t="inlineStr">
        <is>
          <t>nathan.lewis@outlook.example.com</t>
        </is>
      </c>
      <c r="Q1275" s="21" t="inlineStr">
        <is>
          <t>Chaldale</t>
        </is>
      </c>
      <c r="R1275" s="21" t="inlineStr">
        <is>
          <t>WA</t>
        </is>
      </c>
      <c r="S1275" s="21" t="inlineStr">
        <is>
          <t>98554</t>
        </is>
      </c>
      <c r="T1275" s="28" t="n">
        <v>46001</v>
      </c>
      <c r="U1275" s="21" t="n">
        <v>2026</v>
      </c>
      <c r="V1275" s="21" t="inlineStr"/>
    </row>
    <row r="1276">
      <c r="A1276" s="17" t="inlineStr">
        <is>
          <t>WL-02271</t>
        </is>
      </c>
      <c r="B1276" s="17" t="n">
        <v>1271</v>
      </c>
      <c r="C1276" s="17" t="inlineStr">
        <is>
          <t>Mendoza</t>
        </is>
      </c>
      <c r="D1276" s="17" t="inlineStr">
        <is>
          <t>Lisa</t>
        </is>
      </c>
      <c r="E1276" s="17" t="inlineStr">
        <is>
          <t>JOINT</t>
        </is>
      </c>
      <c r="F1276" s="17" t="inlineStr"/>
      <c r="G1276" s="27" t="n">
        <v>45399</v>
      </c>
      <c r="H1276" s="17" t="inlineStr">
        <is>
          <t>ACTIVE_WAITLIST</t>
        </is>
      </c>
      <c r="I1276" s="17" t="inlineStr">
        <is>
          <t>ANCHOR REACH</t>
        </is>
      </c>
      <c r="J1276" s="17" t="inlineStr">
        <is>
          <t>TRAWLER</t>
        </is>
      </c>
      <c r="K1276" s="17" t="n">
        <v>31.2</v>
      </c>
      <c r="L1276" s="17" t="n">
        <v>9.5</v>
      </c>
      <c r="M1276" s="17" t="inlineStr">
        <is>
          <t>ANY</t>
        </is>
      </c>
      <c r="N1276" s="17" t="n">
        <v>50</v>
      </c>
      <c r="O1276" s="17" t="inlineStr">
        <is>
          <t>(360) 555-5350</t>
        </is>
      </c>
      <c r="P1276" s="17" t="inlineStr">
        <is>
          <t>lisamendoza@harbormail.net</t>
        </is>
      </c>
      <c r="Q1276" s="17" t="inlineStr">
        <is>
          <t>Bremerton</t>
        </is>
      </c>
      <c r="R1276" s="17" t="inlineStr">
        <is>
          <t>WA</t>
        </is>
      </c>
      <c r="S1276" s="17" t="inlineStr">
        <is>
          <t>98337</t>
        </is>
      </c>
      <c r="T1276" s="27" t="n">
        <v>46002</v>
      </c>
      <c r="U1276" s="17" t="n">
        <v>2026</v>
      </c>
      <c r="V1276" s="17" t="inlineStr"/>
    </row>
    <row r="1277">
      <c r="A1277" s="21" t="inlineStr">
        <is>
          <t>WL-02272</t>
        </is>
      </c>
      <c r="B1277" s="21" t="n">
        <v>1272</v>
      </c>
      <c r="C1277" s="21" t="inlineStr">
        <is>
          <t>Mendoza</t>
        </is>
      </c>
      <c r="D1277" s="21" t="inlineStr">
        <is>
          <t>Scott</t>
        </is>
      </c>
      <c r="E1277" s="21" t="inlineStr">
        <is>
          <t>CORPORATION</t>
        </is>
      </c>
      <c r="F1277" s="21" t="inlineStr">
        <is>
          <t>Mendoza Charters Inc</t>
        </is>
      </c>
      <c r="G1277" s="28" t="n">
        <v>45399</v>
      </c>
      <c r="H1277" s="21" t="inlineStr">
        <is>
          <t>ACTIVE_WAITLIST</t>
        </is>
      </c>
      <c r="I1277" s="21" t="inlineStr">
        <is>
          <t>GRAY LINE</t>
        </is>
      </c>
      <c r="J1277" s="21" t="inlineStr">
        <is>
          <t>POWER_OUTBOARD</t>
        </is>
      </c>
      <c r="K1277" s="21" t="n">
        <v>29.7</v>
      </c>
      <c r="L1277" s="21" t="n">
        <v>9.5</v>
      </c>
      <c r="M1277" s="21" t="inlineStr">
        <is>
          <t>Salmonberry</t>
        </is>
      </c>
      <c r="N1277" s="21" t="n">
        <v>32</v>
      </c>
      <c r="O1277" s="21" t="inlineStr">
        <is>
          <t>(360) 555-0596</t>
        </is>
      </c>
      <c r="P1277" s="21" t="inlineStr">
        <is>
          <t>scottmendoza@salishnet.net</t>
        </is>
      </c>
      <c r="Q1277" s="21" t="inlineStr">
        <is>
          <t>Port Angeles</t>
        </is>
      </c>
      <c r="R1277" s="21" t="inlineStr">
        <is>
          <t>WA</t>
        </is>
      </c>
      <c r="S1277" s="21" t="inlineStr">
        <is>
          <t>98362</t>
        </is>
      </c>
      <c r="T1277" s="28" t="n">
        <v>46007</v>
      </c>
      <c r="U1277" s="21" t="n">
        <v>2026</v>
      </c>
      <c r="V1277" s="21" t="inlineStr"/>
    </row>
    <row r="1278">
      <c r="A1278" s="17" t="inlineStr">
        <is>
          <t>WL-02273</t>
        </is>
      </c>
      <c r="B1278" s="17" t="n">
        <v>1273</v>
      </c>
      <c r="C1278" s="17" t="inlineStr">
        <is>
          <t>Davis</t>
        </is>
      </c>
      <c r="D1278" s="17" t="inlineStr">
        <is>
          <t>Whitney</t>
        </is>
      </c>
      <c r="E1278" s="17" t="inlineStr">
        <is>
          <t>TRUST</t>
        </is>
      </c>
      <c r="F1278" s="17" t="inlineStr">
        <is>
          <t>Davis Charters Inc</t>
        </is>
      </c>
      <c r="G1278" s="27" t="n">
        <v>45400</v>
      </c>
      <c r="H1278" s="17" t="inlineStr">
        <is>
          <t>ACTIVE_WAITLIST</t>
        </is>
      </c>
      <c r="I1278" s="17" t="inlineStr">
        <is>
          <t>KESTREL MIST</t>
        </is>
      </c>
      <c r="J1278" s="17" t="inlineStr">
        <is>
          <t>CRUISER</t>
        </is>
      </c>
      <c r="K1278" s="17" t="n">
        <v>60.7</v>
      </c>
      <c r="L1278" s="17" t="n">
        <v>20.2</v>
      </c>
      <c r="M1278" s="17" t="inlineStr">
        <is>
          <t>ANY</t>
        </is>
      </c>
      <c r="N1278" s="17" t="n">
        <v>40</v>
      </c>
      <c r="O1278" s="17" t="inlineStr">
        <is>
          <t>(253) 555-5345</t>
        </is>
      </c>
      <c r="P1278" s="17" t="inlineStr">
        <is>
          <t>whitney.davis@gmail.example.com</t>
        </is>
      </c>
      <c r="Q1278" s="17" t="inlineStr">
        <is>
          <t>Tacoma</t>
        </is>
      </c>
      <c r="R1278" s="17" t="inlineStr">
        <is>
          <t>WA</t>
        </is>
      </c>
      <c r="S1278" s="17" t="inlineStr">
        <is>
          <t>98402</t>
        </is>
      </c>
      <c r="T1278" s="27" t="n">
        <v>46003</v>
      </c>
      <c r="U1278" s="17" t="n">
        <v>2026</v>
      </c>
      <c r="V1278" s="17" t="inlineStr"/>
    </row>
    <row r="1279">
      <c r="A1279" s="21" t="inlineStr">
        <is>
          <t>WL-02274</t>
        </is>
      </c>
      <c r="B1279" s="21" t="n">
        <v>1274</v>
      </c>
      <c r="C1279" s="21" t="inlineStr">
        <is>
          <t>Green</t>
        </is>
      </c>
      <c r="D1279" s="21" t="inlineStr">
        <is>
          <t>Kevin</t>
        </is>
      </c>
      <c r="E1279" s="21" t="inlineStr">
        <is>
          <t>COMMERCIAL</t>
        </is>
      </c>
      <c r="F1279" s="21" t="inlineStr">
        <is>
          <t>Green Marine LLC</t>
        </is>
      </c>
      <c r="G1279" s="28" t="n">
        <v>45400</v>
      </c>
      <c r="H1279" s="21" t="inlineStr">
        <is>
          <t>ACTIVE_WAITLIST</t>
        </is>
      </c>
      <c r="I1279" s="21" t="inlineStr">
        <is>
          <t>OSPREY RUNNER</t>
        </is>
      </c>
      <c r="J1279" s="21" t="inlineStr">
        <is>
          <t>SAIL_MULTI</t>
        </is>
      </c>
      <c r="K1279" s="21" t="n">
        <v>44</v>
      </c>
      <c r="L1279" s="21" t="n">
        <v>14.8</v>
      </c>
      <c r="M1279" s="21" t="inlineStr">
        <is>
          <t>ANY</t>
        </is>
      </c>
      <c r="N1279" s="21" t="n">
        <v>24</v>
      </c>
      <c r="O1279" s="21" t="inlineStr">
        <is>
          <t>(541) 555-0943</t>
        </is>
      </c>
      <c r="P1279" s="21" t="inlineStr">
        <is>
          <t>kevin_green@quillayute.org</t>
        </is>
      </c>
      <c r="Q1279" s="21" t="inlineStr">
        <is>
          <t>Newport</t>
        </is>
      </c>
      <c r="R1279" s="21" t="inlineStr">
        <is>
          <t>OR</t>
        </is>
      </c>
      <c r="S1279" s="21" t="inlineStr">
        <is>
          <t>97365</t>
        </is>
      </c>
      <c r="T1279" s="28" t="n">
        <v>46009</v>
      </c>
      <c r="U1279" s="21" t="n">
        <v>2026</v>
      </c>
      <c r="V1279" s="21" t="inlineStr"/>
    </row>
    <row r="1280">
      <c r="A1280" s="17" t="inlineStr">
        <is>
          <t>WL-02275</t>
        </is>
      </c>
      <c r="B1280" s="17" t="n">
        <v>1275</v>
      </c>
      <c r="C1280" s="17" t="inlineStr">
        <is>
          <t>Harmon</t>
        </is>
      </c>
      <c r="D1280" s="17" t="inlineStr">
        <is>
          <t>Ricky</t>
        </is>
      </c>
      <c r="E1280" s="17" t="inlineStr">
        <is>
          <t>INDIVIDUAL</t>
        </is>
      </c>
      <c r="F1280" s="17" t="inlineStr"/>
      <c r="G1280" s="27" t="n">
        <v>45401</v>
      </c>
      <c r="H1280" s="17" t="inlineStr">
        <is>
          <t>ACTIVE_WAITLIST</t>
        </is>
      </c>
      <c r="I1280" s="17" t="inlineStr">
        <is>
          <t>ANCHOR REACH</t>
        </is>
      </c>
      <c r="J1280" s="17" t="inlineStr">
        <is>
          <t>ELECTRIC</t>
        </is>
      </c>
      <c r="K1280" s="17" t="n">
        <v>21.4</v>
      </c>
      <c r="L1280" s="17" t="n">
        <v>7.3</v>
      </c>
      <c r="M1280" s="17" t="inlineStr">
        <is>
          <t>ANY</t>
        </is>
      </c>
      <c r="N1280" s="17" t="n">
        <v>50</v>
      </c>
      <c r="O1280" s="17" t="inlineStr">
        <is>
          <t>(360) 555-7442</t>
        </is>
      </c>
      <c r="P1280" s="17" t="inlineStr">
        <is>
          <t>ricky.harmon@gmail.example.com</t>
        </is>
      </c>
      <c r="Q1280" s="17" t="inlineStr">
        <is>
          <t>Bellingham</t>
        </is>
      </c>
      <c r="R1280" s="17" t="inlineStr">
        <is>
          <t>WA</t>
        </is>
      </c>
      <c r="S1280" s="17" t="inlineStr">
        <is>
          <t>98225</t>
        </is>
      </c>
      <c r="T1280" s="27" t="n">
        <v>46016</v>
      </c>
      <c r="U1280" s="17" t="n">
        <v>2026</v>
      </c>
      <c r="V1280" s="17" t="inlineStr"/>
    </row>
    <row r="1281">
      <c r="A1281" s="21" t="inlineStr">
        <is>
          <t>WL-02276</t>
        </is>
      </c>
      <c r="B1281" s="21" t="n">
        <v>1276</v>
      </c>
      <c r="C1281" s="21" t="inlineStr">
        <is>
          <t>Jones</t>
        </is>
      </c>
      <c r="D1281" s="21" t="inlineStr">
        <is>
          <t>Tara</t>
        </is>
      </c>
      <c r="E1281" s="21" t="inlineStr">
        <is>
          <t>PARTNERSHIP</t>
        </is>
      </c>
      <c r="F1281" s="21" t="inlineStr">
        <is>
          <t>Jones Holdings LLC</t>
        </is>
      </c>
      <c r="G1281" s="28" t="n">
        <v>45402</v>
      </c>
      <c r="H1281" s="21" t="inlineStr">
        <is>
          <t>ACTIVE_WAITLIST</t>
        </is>
      </c>
      <c r="I1281" s="21" t="inlineStr">
        <is>
          <t>DRIFT SONG</t>
        </is>
      </c>
      <c r="J1281" s="21" t="inlineStr">
        <is>
          <t>COMMERCIAL_FISH</t>
        </is>
      </c>
      <c r="K1281" s="21" t="n">
        <v>48.4</v>
      </c>
      <c r="L1281" s="21" t="n">
        <v>16.8</v>
      </c>
      <c r="M1281" s="21" t="inlineStr">
        <is>
          <t>ANY</t>
        </is>
      </c>
      <c r="N1281" s="21" t="n">
        <v>28</v>
      </c>
      <c r="O1281" s="21" t="inlineStr">
        <is>
          <t>(360) 555-8954</t>
        </is>
      </c>
      <c r="P1281" s="21" t="inlineStr">
        <is>
          <t>tara.jones@quillayute.org</t>
        </is>
      </c>
      <c r="Q1281" s="21" t="inlineStr">
        <is>
          <t>Port Angeles</t>
        </is>
      </c>
      <c r="R1281" s="21" t="inlineStr">
        <is>
          <t>WA</t>
        </is>
      </c>
      <c r="S1281" s="21" t="inlineStr">
        <is>
          <t>98362</t>
        </is>
      </c>
      <c r="T1281" s="28" t="n">
        <v>45998</v>
      </c>
      <c r="U1281" s="21" t="n">
        <v>2026</v>
      </c>
      <c r="V1281" s="21" t="inlineStr"/>
    </row>
    <row r="1282">
      <c r="A1282" s="17" t="inlineStr">
        <is>
          <t>WL-02277</t>
        </is>
      </c>
      <c r="B1282" s="17" t="n">
        <v>1277</v>
      </c>
      <c r="C1282" s="17" t="inlineStr">
        <is>
          <t>Hall</t>
        </is>
      </c>
      <c r="D1282" s="17" t="inlineStr">
        <is>
          <t>Luis</t>
        </is>
      </c>
      <c r="E1282" s="17" t="inlineStr">
        <is>
          <t>CORPORATION</t>
        </is>
      </c>
      <c r="F1282" s="17" t="inlineStr">
        <is>
          <t>Hall Holdings LLC</t>
        </is>
      </c>
      <c r="G1282" s="27" t="n">
        <v>45402</v>
      </c>
      <c r="H1282" s="17" t="inlineStr">
        <is>
          <t>RETAINER</t>
        </is>
      </c>
      <c r="I1282" s="17" t="inlineStr">
        <is>
          <t>OTTER SOUND</t>
        </is>
      </c>
      <c r="J1282" s="17" t="inlineStr">
        <is>
          <t>POWER_OUTBOARD</t>
        </is>
      </c>
      <c r="K1282" s="17" t="n">
        <v>24</v>
      </c>
      <c r="L1282" s="17" t="n">
        <v>8.1</v>
      </c>
      <c r="M1282" s="17" t="inlineStr">
        <is>
          <t>COVERED_ONLY</t>
        </is>
      </c>
      <c r="N1282" s="17" t="n">
        <v>28</v>
      </c>
      <c r="O1282" s="17" t="inlineStr">
        <is>
          <t>(253) 555-0926</t>
        </is>
      </c>
      <c r="P1282" s="17" t="inlineStr">
        <is>
          <t>luis.hall@quillayute.org</t>
        </is>
      </c>
      <c r="Q1282" s="17" t="inlineStr">
        <is>
          <t>Tacoma</t>
        </is>
      </c>
      <c r="R1282" s="17" t="inlineStr">
        <is>
          <t>WA</t>
        </is>
      </c>
      <c r="S1282" s="17" t="inlineStr">
        <is>
          <t>98402</t>
        </is>
      </c>
      <c r="T1282" s="27" t="n">
        <v>46002</v>
      </c>
      <c r="U1282" s="17" t="n">
        <v>2026</v>
      </c>
      <c r="V1282" s="17" t="inlineStr"/>
    </row>
    <row r="1283">
      <c r="A1283" s="21" t="inlineStr">
        <is>
          <t>WL-02278</t>
        </is>
      </c>
      <c r="B1283" s="21" t="n">
        <v>1278</v>
      </c>
      <c r="C1283" s="21" t="inlineStr">
        <is>
          <t>Williams</t>
        </is>
      </c>
      <c r="D1283" s="21" t="inlineStr">
        <is>
          <t>Maria</t>
        </is>
      </c>
      <c r="E1283" s="21" t="inlineStr">
        <is>
          <t>COMMERCIAL</t>
        </is>
      </c>
      <c r="F1283" s="21" t="inlineStr">
        <is>
          <t>Williams Charters Inc</t>
        </is>
      </c>
      <c r="G1283" s="28" t="n">
        <v>45402</v>
      </c>
      <c r="H1283" s="21" t="inlineStr">
        <is>
          <t>ACTIVE_WAITLIST</t>
        </is>
      </c>
      <c r="I1283" s="21" t="inlineStr">
        <is>
          <t>SEAL WEATHER</t>
        </is>
      </c>
      <c r="J1283" s="21" t="inlineStr">
        <is>
          <t>SAIL_MULTI</t>
        </is>
      </c>
      <c r="K1283" s="21" t="n">
        <v>47.8</v>
      </c>
      <c r="L1283" s="21" t="n">
        <v>14</v>
      </c>
      <c r="M1283" s="21" t="inlineStr">
        <is>
          <t>Gullwing</t>
        </is>
      </c>
      <c r="N1283" s="21" t="n">
        <v>50</v>
      </c>
      <c r="O1283" s="21" t="inlineStr">
        <is>
          <t>(360) 555-6118</t>
        </is>
      </c>
      <c r="P1283" s="21" t="inlineStr">
        <is>
          <t>maria.williams@gmail.example.com</t>
        </is>
      </c>
      <c r="Q1283" s="21" t="inlineStr">
        <is>
          <t>Longview</t>
        </is>
      </c>
      <c r="R1283" s="21" t="inlineStr">
        <is>
          <t>WA</t>
        </is>
      </c>
      <c r="S1283" s="21" t="inlineStr">
        <is>
          <t>98632</t>
        </is>
      </c>
      <c r="T1283" s="28" t="n">
        <v>46003</v>
      </c>
      <c r="U1283" s="21" t="n">
        <v>2026</v>
      </c>
      <c r="V1283" s="21" t="inlineStr"/>
    </row>
    <row r="1284">
      <c r="A1284" s="17" t="inlineStr">
        <is>
          <t>WL-02279</t>
        </is>
      </c>
      <c r="B1284" s="17" t="n">
        <v>1279</v>
      </c>
      <c r="C1284" s="17" t="inlineStr">
        <is>
          <t>Atkinson</t>
        </is>
      </c>
      <c r="D1284" s="17" t="inlineStr">
        <is>
          <t>Christine</t>
        </is>
      </c>
      <c r="E1284" s="17" t="inlineStr">
        <is>
          <t>TRUST</t>
        </is>
      </c>
      <c r="F1284" s="17" t="inlineStr">
        <is>
          <t>Atkinson Ventures LLC</t>
        </is>
      </c>
      <c r="G1284" s="27" t="n">
        <v>45403</v>
      </c>
      <c r="H1284" s="17" t="inlineStr">
        <is>
          <t>ACTIVE_WAITLIST</t>
        </is>
      </c>
      <c r="I1284" s="17" t="inlineStr">
        <is>
          <t>SPINDRIFT PASSAGE</t>
        </is>
      </c>
      <c r="J1284" s="17" t="inlineStr">
        <is>
          <t>POWER_INBOARD</t>
        </is>
      </c>
      <c r="K1284" s="17" t="n">
        <v>44</v>
      </c>
      <c r="L1284" s="17" t="n">
        <v>13.5</v>
      </c>
      <c r="M1284" s="17" t="inlineStr">
        <is>
          <t>OPEN_ONLY</t>
        </is>
      </c>
      <c r="N1284" s="17" t="n">
        <v>50</v>
      </c>
      <c r="O1284" s="17" t="inlineStr">
        <is>
          <t>(206) 555-4329</t>
        </is>
      </c>
      <c r="P1284" s="17" t="inlineStr">
        <is>
          <t>christine.atkinson@gmail.example.com</t>
        </is>
      </c>
      <c r="Q1284" s="17" t="inlineStr">
        <is>
          <t>Seattle</t>
        </is>
      </c>
      <c r="R1284" s="17" t="inlineStr">
        <is>
          <t>WA</t>
        </is>
      </c>
      <c r="S1284" s="17" t="inlineStr">
        <is>
          <t>98101</t>
        </is>
      </c>
      <c r="T1284" s="27" t="n">
        <v>45997</v>
      </c>
      <c r="U1284" s="17" t="n">
        <v>2026</v>
      </c>
      <c r="V1284" s="17" t="inlineStr"/>
    </row>
    <row r="1285">
      <c r="A1285" s="21" t="inlineStr">
        <is>
          <t>WL-02280</t>
        </is>
      </c>
      <c r="B1285" s="21" t="n">
        <v>1280</v>
      </c>
      <c r="C1285" s="21" t="inlineStr">
        <is>
          <t>Rogers</t>
        </is>
      </c>
      <c r="D1285" s="21" t="inlineStr">
        <is>
          <t>Joseph</t>
        </is>
      </c>
      <c r="E1285" s="21" t="inlineStr">
        <is>
          <t>INDIVIDUAL</t>
        </is>
      </c>
      <c r="F1285" s="21" t="inlineStr"/>
      <c r="G1285" s="28" t="n">
        <v>45403</v>
      </c>
      <c r="H1285" s="21" t="inlineStr">
        <is>
          <t>ACTIVE_WAITLIST</t>
        </is>
      </c>
      <c r="I1285" s="21" t="inlineStr">
        <is>
          <t>CORMORANT RUNNER</t>
        </is>
      </c>
      <c r="J1285" s="21" t="inlineStr">
        <is>
          <t>HOUSEBOAT</t>
        </is>
      </c>
      <c r="K1285" s="21" t="n">
        <v>21.9</v>
      </c>
      <c r="L1285" s="21" t="n">
        <v>6.2</v>
      </c>
      <c r="M1285" s="21" t="inlineStr">
        <is>
          <t>ANY</t>
        </is>
      </c>
      <c r="N1285" s="21" t="n">
        <v>50</v>
      </c>
      <c r="O1285" s="21" t="inlineStr">
        <is>
          <t>(360) 555-0223</t>
        </is>
      </c>
      <c r="P1285" s="21" t="inlineStr">
        <is>
          <t>joseph.rogers@salishnet.net</t>
        </is>
      </c>
      <c r="Q1285" s="21" t="inlineStr">
        <is>
          <t>Olympia</t>
        </is>
      </c>
      <c r="R1285" s="21" t="inlineStr">
        <is>
          <t>WA</t>
        </is>
      </c>
      <c r="S1285" s="21" t="inlineStr">
        <is>
          <t>98501</t>
        </is>
      </c>
      <c r="T1285" s="28" t="n">
        <v>46011</v>
      </c>
      <c r="U1285" s="21" t="n">
        <v>2026</v>
      </c>
      <c r="V1285" s="21" t="inlineStr"/>
    </row>
    <row r="1286">
      <c r="A1286" s="17" t="inlineStr">
        <is>
          <t>WL-02281</t>
        </is>
      </c>
      <c r="B1286" s="17" t="n">
        <v>1281</v>
      </c>
      <c r="C1286" s="17" t="inlineStr">
        <is>
          <t>Cox</t>
        </is>
      </c>
      <c r="D1286" s="17" t="inlineStr">
        <is>
          <t>Peter</t>
        </is>
      </c>
      <c r="E1286" s="17" t="inlineStr">
        <is>
          <t>TRUST</t>
        </is>
      </c>
      <c r="F1286" s="17" t="inlineStr">
        <is>
          <t>Cox Ventures LLC</t>
        </is>
      </c>
      <c r="G1286" s="27" t="n">
        <v>45403</v>
      </c>
      <c r="H1286" s="17" t="inlineStr">
        <is>
          <t>ACTIVE_WAITLIST</t>
        </is>
      </c>
      <c r="I1286" s="17" t="inlineStr">
        <is>
          <t>FOUL SHORE</t>
        </is>
      </c>
      <c r="J1286" s="17" t="inlineStr">
        <is>
          <t>COMMERCIAL_FISH</t>
        </is>
      </c>
      <c r="K1286" s="17" t="n">
        <v>55.5</v>
      </c>
      <c r="L1286" s="17" t="n">
        <v>16.5</v>
      </c>
      <c r="M1286" s="17" t="inlineStr">
        <is>
          <t>COVERED_ONLY</t>
        </is>
      </c>
      <c r="N1286" s="17" t="n">
        <v>40</v>
      </c>
      <c r="O1286" s="17" t="inlineStr">
        <is>
          <t>(360) 555-3559</t>
        </is>
      </c>
      <c r="P1286" s="17" t="inlineStr">
        <is>
          <t>peter.cox@gmail.example.com</t>
        </is>
      </c>
      <c r="Q1286" s="17" t="inlineStr">
        <is>
          <t>Port Angeles</t>
        </is>
      </c>
      <c r="R1286" s="17" t="inlineStr">
        <is>
          <t>WA</t>
        </is>
      </c>
      <c r="S1286" s="17" t="inlineStr">
        <is>
          <t>98362</t>
        </is>
      </c>
      <c r="T1286" s="27" t="n">
        <v>46003</v>
      </c>
      <c r="U1286" s="17" t="n">
        <v>2026</v>
      </c>
      <c r="V1286" s="17" t="inlineStr"/>
    </row>
    <row r="1287">
      <c r="A1287" s="21" t="inlineStr">
        <is>
          <t>WL-02282</t>
        </is>
      </c>
      <c r="B1287" s="21" t="n">
        <v>1282</v>
      </c>
      <c r="C1287" s="21" t="inlineStr">
        <is>
          <t>Smith</t>
        </is>
      </c>
      <c r="D1287" s="21" t="inlineStr">
        <is>
          <t>Gregory</t>
        </is>
      </c>
      <c r="E1287" s="21" t="inlineStr">
        <is>
          <t>INDIVIDUAL</t>
        </is>
      </c>
      <c r="F1287" s="21" t="inlineStr"/>
      <c r="G1287" s="28" t="n">
        <v>45403</v>
      </c>
      <c r="H1287" s="21" t="inlineStr">
        <is>
          <t>ACTIVE_WAITLIST</t>
        </is>
      </c>
      <c r="I1287" s="21" t="inlineStr">
        <is>
          <t>HALIBUT WAKE</t>
        </is>
      </c>
      <c r="J1287" s="21" t="inlineStr">
        <is>
          <t>TRAWLER</t>
        </is>
      </c>
      <c r="K1287" s="21" t="n">
        <v>57.5</v>
      </c>
      <c r="L1287" s="21" t="n">
        <v>17</v>
      </c>
      <c r="M1287" s="21" t="inlineStr">
        <is>
          <t>ANY</t>
        </is>
      </c>
      <c r="N1287" s="21" t="n">
        <v>32</v>
      </c>
      <c r="O1287" s="21" t="inlineStr">
        <is>
          <t>(206) 555-9910</t>
        </is>
      </c>
      <c r="P1287" s="21" t="inlineStr"/>
      <c r="Q1287" s="21" t="inlineStr">
        <is>
          <t>Seattle</t>
        </is>
      </c>
      <c r="R1287" s="21" t="inlineStr">
        <is>
          <t>WA</t>
        </is>
      </c>
      <c r="S1287" s="21" t="inlineStr">
        <is>
          <t>98101</t>
        </is>
      </c>
      <c r="T1287" s="28" t="n">
        <v>46009</v>
      </c>
      <c r="U1287" s="21" t="n">
        <v>2026</v>
      </c>
      <c r="V1287" s="21" t="inlineStr"/>
    </row>
    <row r="1288">
      <c r="A1288" s="17" t="inlineStr">
        <is>
          <t>WL-02283</t>
        </is>
      </c>
      <c r="B1288" s="17" t="n">
        <v>1283</v>
      </c>
      <c r="C1288" s="17" t="inlineStr">
        <is>
          <t>Mora</t>
        </is>
      </c>
      <c r="D1288" s="17" t="inlineStr">
        <is>
          <t>Barbara</t>
        </is>
      </c>
      <c r="E1288" s="17" t="inlineStr">
        <is>
          <t>INDIVIDUAL</t>
        </is>
      </c>
      <c r="F1288" s="17" t="inlineStr"/>
      <c r="G1288" s="27" t="n">
        <v>45404</v>
      </c>
      <c r="H1288" s="17" t="inlineStr">
        <is>
          <t>RETAINER</t>
        </is>
      </c>
      <c r="I1288" s="17" t="inlineStr">
        <is>
          <t>POINT SHORE</t>
        </is>
      </c>
      <c r="J1288" s="17" t="inlineStr">
        <is>
          <t>SAIL_MONO</t>
        </is>
      </c>
      <c r="K1288" s="17" t="n">
        <v>22</v>
      </c>
      <c r="L1288" s="17" t="n">
        <v>6.3</v>
      </c>
      <c r="M1288" s="17" t="inlineStr">
        <is>
          <t>Ledgport</t>
        </is>
      </c>
      <c r="N1288" s="17" t="n">
        <v>28</v>
      </c>
      <c r="O1288" s="17" t="inlineStr">
        <is>
          <t>(360) 555-8018</t>
        </is>
      </c>
      <c r="P1288" s="17" t="inlineStr">
        <is>
          <t>barbara.mora@quillayute.org</t>
        </is>
      </c>
      <c r="Q1288" s="17" t="inlineStr">
        <is>
          <t>Bremerton</t>
        </is>
      </c>
      <c r="R1288" s="17" t="inlineStr">
        <is>
          <t>WA</t>
        </is>
      </c>
      <c r="S1288" s="17" t="inlineStr">
        <is>
          <t>98337</t>
        </is>
      </c>
      <c r="T1288" s="27" t="n">
        <v>46008</v>
      </c>
      <c r="U1288" s="17" t="n">
        <v>2026</v>
      </c>
      <c r="V1288" s="17" t="inlineStr"/>
    </row>
    <row r="1289">
      <c r="A1289" s="21" t="inlineStr">
        <is>
          <t>WL-02284</t>
        </is>
      </c>
      <c r="B1289" s="21" t="n">
        <v>1284</v>
      </c>
      <c r="C1289" s="21" t="inlineStr">
        <is>
          <t>Ruiz</t>
        </is>
      </c>
      <c r="D1289" s="21" t="inlineStr">
        <is>
          <t>Tonya</t>
        </is>
      </c>
      <c r="E1289" s="21" t="inlineStr">
        <is>
          <t>TRUST</t>
        </is>
      </c>
      <c r="F1289" s="21" t="inlineStr">
        <is>
          <t>Ruiz Marine LLC</t>
        </is>
      </c>
      <c r="G1289" s="28" t="n">
        <v>45404</v>
      </c>
      <c r="H1289" s="21" t="inlineStr">
        <is>
          <t>ACTIVE_WAITLIST</t>
        </is>
      </c>
      <c r="I1289" s="21" t="inlineStr">
        <is>
          <t>UMRRE LIGHT</t>
        </is>
      </c>
      <c r="J1289" s="21" t="inlineStr">
        <is>
          <t>POWER_INBOARD</t>
        </is>
      </c>
      <c r="K1289" s="21" t="n">
        <v>57.6</v>
      </c>
      <c r="L1289" s="21" t="n">
        <v>19.4</v>
      </c>
      <c r="M1289" s="21" t="inlineStr">
        <is>
          <t>COVERED_ONLY</t>
        </is>
      </c>
      <c r="N1289" s="21" t="n">
        <v>45</v>
      </c>
      <c r="O1289" s="21" t="inlineStr">
        <is>
          <t>(360) 555-7612</t>
        </is>
      </c>
      <c r="P1289" s="21" t="inlineStr">
        <is>
          <t>tonya.ruiz@salishnet.net</t>
        </is>
      </c>
      <c r="Q1289" s="21" t="inlineStr">
        <is>
          <t>Bremerton</t>
        </is>
      </c>
      <c r="R1289" s="21" t="inlineStr">
        <is>
          <t>WA</t>
        </is>
      </c>
      <c r="S1289" s="21" t="inlineStr">
        <is>
          <t>98337</t>
        </is>
      </c>
      <c r="T1289" s="28" t="n">
        <v>45995</v>
      </c>
      <c r="U1289" s="21" t="n">
        <v>2026</v>
      </c>
      <c r="V1289" s="21" t="inlineStr"/>
    </row>
    <row r="1290">
      <c r="A1290" s="17" t="inlineStr">
        <is>
          <t>WL-02285</t>
        </is>
      </c>
      <c r="B1290" s="17" t="n">
        <v>1285</v>
      </c>
      <c r="C1290" s="17" t="inlineStr">
        <is>
          <t>Scott</t>
        </is>
      </c>
      <c r="D1290" s="17" t="inlineStr">
        <is>
          <t>Brian</t>
        </is>
      </c>
      <c r="E1290" s="17" t="inlineStr">
        <is>
          <t>INDIVIDUAL</t>
        </is>
      </c>
      <c r="F1290" s="17" t="inlineStr"/>
      <c r="G1290" s="27" t="n">
        <v>45404</v>
      </c>
      <c r="H1290" s="17" t="inlineStr">
        <is>
          <t>ACTIVE_WAITLIST</t>
        </is>
      </c>
      <c r="I1290" s="17" t="inlineStr">
        <is>
          <t>PINTAIL VEER</t>
        </is>
      </c>
      <c r="J1290" s="17" t="inlineStr">
        <is>
          <t>POWER_INBOARD</t>
        </is>
      </c>
      <c r="K1290" s="17" t="n">
        <v>46</v>
      </c>
      <c r="L1290" s="17" t="n">
        <v>14.8</v>
      </c>
      <c r="M1290" s="17" t="inlineStr">
        <is>
          <t>COVERED_ONLY</t>
        </is>
      </c>
      <c r="N1290" s="17" t="n">
        <v>45</v>
      </c>
      <c r="O1290" s="17" t="inlineStr">
        <is>
          <t>(503) 555-7633</t>
        </is>
      </c>
      <c r="P1290" s="17" t="inlineStr">
        <is>
          <t>brian.scott@pugetpost.com</t>
        </is>
      </c>
      <c r="Q1290" s="17" t="inlineStr">
        <is>
          <t>Astoria</t>
        </is>
      </c>
      <c r="R1290" s="17" t="inlineStr">
        <is>
          <t>OR</t>
        </is>
      </c>
      <c r="S1290" s="17" t="inlineStr">
        <is>
          <t>97103</t>
        </is>
      </c>
      <c r="T1290" s="27" t="n">
        <v>45993</v>
      </c>
      <c r="U1290" s="17" t="n">
        <v>2026</v>
      </c>
      <c r="V1290" s="17" t="inlineStr"/>
    </row>
    <row r="1291">
      <c r="A1291" s="21" t="inlineStr">
        <is>
          <t>WL-02286</t>
        </is>
      </c>
      <c r="B1291" s="21" t="n">
        <v>1286</v>
      </c>
      <c r="C1291" s="21" t="inlineStr">
        <is>
          <t>Sandoval</t>
        </is>
      </c>
      <c r="D1291" s="21" t="inlineStr">
        <is>
          <t>Nicholas</t>
        </is>
      </c>
      <c r="E1291" s="21" t="inlineStr">
        <is>
          <t>COMMERCIAL</t>
        </is>
      </c>
      <c r="F1291" s="21" t="inlineStr">
        <is>
          <t>Sandoval Charters Inc</t>
        </is>
      </c>
      <c r="G1291" s="28" t="n">
        <v>45404</v>
      </c>
      <c r="H1291" s="21" t="inlineStr">
        <is>
          <t>ACTIVE_WAITLIST</t>
        </is>
      </c>
      <c r="I1291" s="21" t="inlineStr">
        <is>
          <t>SCOTER WAKE</t>
        </is>
      </c>
      <c r="J1291" s="21" t="inlineStr">
        <is>
          <t>COMMERCIAL_FISH</t>
        </is>
      </c>
      <c r="K1291" s="21" t="n">
        <v>32.1</v>
      </c>
      <c r="L1291" s="21" t="n">
        <v>11.5</v>
      </c>
      <c r="M1291" s="21" t="inlineStr">
        <is>
          <t>OPEN_ONLY</t>
        </is>
      </c>
      <c r="N1291" s="21" t="n">
        <v>45</v>
      </c>
      <c r="O1291" s="21" t="inlineStr">
        <is>
          <t>(360) 555-6825</t>
        </is>
      </c>
      <c r="P1291" s="21" t="inlineStr">
        <is>
          <t>nicholas_sandoval@gmail.example.com</t>
        </is>
      </c>
      <c r="Q1291" s="21" t="inlineStr">
        <is>
          <t>Olympia</t>
        </is>
      </c>
      <c r="R1291" s="21" t="inlineStr">
        <is>
          <t>WA</t>
        </is>
      </c>
      <c r="S1291" s="21" t="inlineStr">
        <is>
          <t>98501</t>
        </is>
      </c>
      <c r="T1291" s="28" t="n">
        <v>46004</v>
      </c>
      <c r="U1291" s="21" t="n">
        <v>2026</v>
      </c>
      <c r="V1291" s="21" t="inlineStr"/>
    </row>
    <row r="1292">
      <c r="A1292" s="17" t="inlineStr">
        <is>
          <t>WL-02287</t>
        </is>
      </c>
      <c r="B1292" s="17" t="n">
        <v>1287</v>
      </c>
      <c r="C1292" s="17" t="inlineStr">
        <is>
          <t>Curry</t>
        </is>
      </c>
      <c r="D1292" s="17" t="inlineStr">
        <is>
          <t>Michael</t>
        </is>
      </c>
      <c r="E1292" s="17" t="inlineStr">
        <is>
          <t>INDIVIDUAL</t>
        </is>
      </c>
      <c r="F1292" s="17" t="inlineStr"/>
      <c r="G1292" s="27" t="n">
        <v>45405</v>
      </c>
      <c r="H1292" s="17" t="inlineStr">
        <is>
          <t>ACTIVE_WAITLIST</t>
        </is>
      </c>
      <c r="I1292" s="17" t="inlineStr">
        <is>
          <t>PETREL LIGHT</t>
        </is>
      </c>
      <c r="J1292" s="17" t="inlineStr">
        <is>
          <t>ELECTRIC</t>
        </is>
      </c>
      <c r="K1292" s="17" t="n">
        <v>26.6</v>
      </c>
      <c r="L1292" s="17" t="n">
        <v>9</v>
      </c>
      <c r="M1292" s="17" t="inlineStr">
        <is>
          <t>Ledgport</t>
        </is>
      </c>
      <c r="N1292" s="17" t="n">
        <v>28</v>
      </c>
      <c r="O1292" s="17" t="inlineStr">
        <is>
          <t>(360) 555-8816</t>
        </is>
      </c>
      <c r="P1292" s="17" t="inlineStr">
        <is>
          <t>michaelcurry@outlook.example.com</t>
        </is>
      </c>
      <c r="Q1292" s="17" t="inlineStr">
        <is>
          <t>Bellingham</t>
        </is>
      </c>
      <c r="R1292" s="17" t="inlineStr">
        <is>
          <t>WA</t>
        </is>
      </c>
      <c r="S1292" s="17" t="inlineStr">
        <is>
          <t>98225</t>
        </is>
      </c>
      <c r="T1292" s="27" t="n">
        <v>46009</v>
      </c>
      <c r="U1292" s="17" t="n">
        <v>2026</v>
      </c>
      <c r="V1292" s="17" t="inlineStr"/>
    </row>
    <row r="1293">
      <c r="A1293" s="21" t="inlineStr">
        <is>
          <t>WL-02288</t>
        </is>
      </c>
      <c r="B1293" s="21" t="n">
        <v>1288</v>
      </c>
      <c r="C1293" s="21" t="inlineStr">
        <is>
          <t>Gonzalez</t>
        </is>
      </c>
      <c r="D1293" s="21" t="inlineStr">
        <is>
          <t>Valerie</t>
        </is>
      </c>
      <c r="E1293" s="21" t="inlineStr">
        <is>
          <t>LLC</t>
        </is>
      </c>
      <c r="F1293" s="21" t="inlineStr">
        <is>
          <t>Gonzalez Charters Inc</t>
        </is>
      </c>
      <c r="G1293" s="28" t="n">
        <v>45405</v>
      </c>
      <c r="H1293" s="21" t="inlineStr">
        <is>
          <t>RETAINER</t>
        </is>
      </c>
      <c r="I1293" s="21" t="inlineStr">
        <is>
          <t>OSPREY ANN</t>
        </is>
      </c>
      <c r="J1293" s="21" t="inlineStr">
        <is>
          <t>CRUISER</t>
        </is>
      </c>
      <c r="K1293" s="21" t="n">
        <v>58.7</v>
      </c>
      <c r="L1293" s="21" t="n">
        <v>18.9</v>
      </c>
      <c r="M1293" s="21" t="inlineStr">
        <is>
          <t>COVERED_ONLY</t>
        </is>
      </c>
      <c r="N1293" s="21" t="n">
        <v>28</v>
      </c>
      <c r="O1293" s="21" t="inlineStr">
        <is>
          <t>(206) 555-8589</t>
        </is>
      </c>
      <c r="P1293" s="21" t="inlineStr">
        <is>
          <t>valeriegonzalez@harbormail.net</t>
        </is>
      </c>
      <c r="Q1293" s="21" t="inlineStr">
        <is>
          <t>Seattle</t>
        </is>
      </c>
      <c r="R1293" s="21" t="inlineStr">
        <is>
          <t>WA</t>
        </is>
      </c>
      <c r="S1293" s="21" t="inlineStr">
        <is>
          <t>98101</t>
        </is>
      </c>
      <c r="T1293" s="28" t="n">
        <v>45994</v>
      </c>
      <c r="U1293" s="21" t="n">
        <v>2026</v>
      </c>
      <c r="V1293" s="21" t="inlineStr"/>
    </row>
    <row r="1294">
      <c r="A1294" s="17" t="inlineStr">
        <is>
          <t>WL-02289</t>
        </is>
      </c>
      <c r="B1294" s="17" t="n">
        <v>1289</v>
      </c>
      <c r="C1294" s="17" t="inlineStr">
        <is>
          <t>Jackson</t>
        </is>
      </c>
      <c r="D1294" s="17" t="inlineStr">
        <is>
          <t>Wendy</t>
        </is>
      </c>
      <c r="E1294" s="17" t="inlineStr">
        <is>
          <t>COMMERCIAL</t>
        </is>
      </c>
      <c r="F1294" s="17" t="inlineStr">
        <is>
          <t>Jackson Charters Inc</t>
        </is>
      </c>
      <c r="G1294" s="27" t="n">
        <v>45405</v>
      </c>
      <c r="H1294" s="17" t="inlineStr">
        <is>
          <t>ACTIVE_WAITLIST</t>
        </is>
      </c>
      <c r="I1294" s="17" t="inlineStr">
        <is>
          <t>HALIBUT CREST</t>
        </is>
      </c>
      <c r="J1294" s="17" t="inlineStr">
        <is>
          <t>CRUISER</t>
        </is>
      </c>
      <c r="K1294" s="17" t="n">
        <v>26.5</v>
      </c>
      <c r="L1294" s="17" t="n">
        <v>8.1</v>
      </c>
      <c r="M1294" s="17" t="inlineStr">
        <is>
          <t>OPEN_ONLY</t>
        </is>
      </c>
      <c r="N1294" s="17" t="n">
        <v>50</v>
      </c>
      <c r="O1294" s="17" t="inlineStr">
        <is>
          <t>(360) 555-4589</t>
        </is>
      </c>
      <c r="P1294" s="17" t="inlineStr">
        <is>
          <t>wendy.jackson@salishnet.net</t>
        </is>
      </c>
      <c r="Q1294" s="17" t="inlineStr">
        <is>
          <t>Bellingham</t>
        </is>
      </c>
      <c r="R1294" s="17" t="inlineStr">
        <is>
          <t>WA</t>
        </is>
      </c>
      <c r="S1294" s="17" t="inlineStr">
        <is>
          <t>98225</t>
        </is>
      </c>
      <c r="T1294" s="27" t="n">
        <v>46011</v>
      </c>
      <c r="U1294" s="17" t="n">
        <v>2026</v>
      </c>
      <c r="V1294" s="17" t="inlineStr"/>
    </row>
    <row r="1295">
      <c r="A1295" s="21" t="inlineStr">
        <is>
          <t>WL-02290</t>
        </is>
      </c>
      <c r="B1295" s="21" t="n">
        <v>1290</v>
      </c>
      <c r="C1295" s="21" t="inlineStr">
        <is>
          <t>Torres</t>
        </is>
      </c>
      <c r="D1295" s="21" t="inlineStr">
        <is>
          <t>Mark</t>
        </is>
      </c>
      <c r="E1295" s="21" t="inlineStr">
        <is>
          <t>TRUST</t>
        </is>
      </c>
      <c r="F1295" s="21" t="inlineStr">
        <is>
          <t>Torres Charters Inc</t>
        </is>
      </c>
      <c r="G1295" s="28" t="n">
        <v>45405</v>
      </c>
      <c r="H1295" s="21" t="inlineStr">
        <is>
          <t>ACTIVE_WAITLIST</t>
        </is>
      </c>
      <c r="I1295" s="21" t="inlineStr">
        <is>
          <t>ANCHOR ANN</t>
        </is>
      </c>
      <c r="J1295" s="21" t="inlineStr">
        <is>
          <t>CRUISER</t>
        </is>
      </c>
      <c r="K1295" s="21" t="n">
        <v>22.6</v>
      </c>
      <c r="L1295" s="21" t="n">
        <v>6.6</v>
      </c>
      <c r="M1295" s="21" t="inlineStr">
        <is>
          <t>COVERED_ONLY</t>
        </is>
      </c>
      <c r="N1295" s="21" t="n">
        <v>50</v>
      </c>
      <c r="O1295" s="21" t="inlineStr">
        <is>
          <t>(503) 555-1223</t>
        </is>
      </c>
      <c r="P1295" s="21" t="inlineStr">
        <is>
          <t>mark.torres@outlook.example.com</t>
        </is>
      </c>
      <c r="Q1295" s="21" t="inlineStr">
        <is>
          <t>Astoria</t>
        </is>
      </c>
      <c r="R1295" s="21" t="inlineStr">
        <is>
          <t>OR</t>
        </is>
      </c>
      <c r="S1295" s="21" t="inlineStr">
        <is>
          <t>97103</t>
        </is>
      </c>
      <c r="T1295" s="28" t="n">
        <v>46007</v>
      </c>
      <c r="U1295" s="21" t="n">
        <v>2026</v>
      </c>
      <c r="V1295" s="21" t="inlineStr"/>
    </row>
    <row r="1296">
      <c r="A1296" s="17" t="inlineStr">
        <is>
          <t>WL-02291</t>
        </is>
      </c>
      <c r="B1296" s="17" t="n">
        <v>1291</v>
      </c>
      <c r="C1296" s="17" t="inlineStr">
        <is>
          <t>Stark</t>
        </is>
      </c>
      <c r="D1296" s="17" t="inlineStr">
        <is>
          <t>Sheena</t>
        </is>
      </c>
      <c r="E1296" s="17" t="inlineStr">
        <is>
          <t>NONPROFIT</t>
        </is>
      </c>
      <c r="F1296" s="17" t="inlineStr">
        <is>
          <t>Stark Holdings LLC</t>
        </is>
      </c>
      <c r="G1296" s="27" t="n">
        <v>45405</v>
      </c>
      <c r="H1296" s="17" t="inlineStr">
        <is>
          <t>ACTIVE_WAITLIST</t>
        </is>
      </c>
      <c r="I1296" s="17" t="inlineStr">
        <is>
          <t>SALISH WIND</t>
        </is>
      </c>
      <c r="J1296" s="17" t="inlineStr">
        <is>
          <t>TRAWLER</t>
        </is>
      </c>
      <c r="K1296" s="17" t="n">
        <v>32.8</v>
      </c>
      <c r="L1296" s="17" t="n">
        <v>10.7</v>
      </c>
      <c r="M1296" s="17" t="inlineStr">
        <is>
          <t>OPEN_ONLY</t>
        </is>
      </c>
      <c r="N1296" s="17" t="n">
        <v>28</v>
      </c>
      <c r="O1296" s="17" t="inlineStr">
        <is>
          <t>(503) 555-5473</t>
        </is>
      </c>
      <c r="P1296" s="17" t="inlineStr">
        <is>
          <t>sheenastark@outlook.example.com</t>
        </is>
      </c>
      <c r="Q1296" s="17" t="inlineStr">
        <is>
          <t>Portland</t>
        </is>
      </c>
      <c r="R1296" s="17" t="inlineStr">
        <is>
          <t>OR</t>
        </is>
      </c>
      <c r="S1296" s="17" t="inlineStr">
        <is>
          <t>97201</t>
        </is>
      </c>
      <c r="T1296" s="27" t="n">
        <v>45997</v>
      </c>
      <c r="U1296" s="17" t="n">
        <v>2026</v>
      </c>
      <c r="V1296" s="17" t="inlineStr"/>
    </row>
    <row r="1297">
      <c r="A1297" s="21" t="inlineStr">
        <is>
          <t>WL-02292</t>
        </is>
      </c>
      <c r="B1297" s="21" t="n">
        <v>1292</v>
      </c>
      <c r="C1297" s="21" t="inlineStr">
        <is>
          <t>Brandt</t>
        </is>
      </c>
      <c r="D1297" s="21" t="inlineStr">
        <is>
          <t>Brenda</t>
        </is>
      </c>
      <c r="E1297" s="21" t="inlineStr">
        <is>
          <t>INDIVIDUAL</t>
        </is>
      </c>
      <c r="F1297" s="21" t="inlineStr"/>
      <c r="G1297" s="28" t="n">
        <v>45405</v>
      </c>
      <c r="H1297" s="21" t="inlineStr">
        <is>
          <t>SUSPENDED</t>
        </is>
      </c>
      <c r="I1297" s="21" t="inlineStr">
        <is>
          <t>CORMORANT BAY</t>
        </is>
      </c>
      <c r="J1297" s="21" t="inlineStr">
        <is>
          <t>POWER_INBOARD</t>
        </is>
      </c>
      <c r="K1297" s="21" t="n">
        <v>47.2</v>
      </c>
      <c r="L1297" s="21" t="n">
        <v>15.3</v>
      </c>
      <c r="M1297" s="21" t="inlineStr">
        <is>
          <t>Salmonberry</t>
        </is>
      </c>
      <c r="N1297" s="21" t="n">
        <v>32</v>
      </c>
      <c r="O1297" s="21" t="inlineStr">
        <is>
          <t>(360) 555-5060</t>
        </is>
      </c>
      <c r="P1297" s="21" t="inlineStr">
        <is>
          <t>brendabrandt@gmail.example.com</t>
        </is>
      </c>
      <c r="Q1297" s="21" t="inlineStr">
        <is>
          <t>Olympia</t>
        </is>
      </c>
      <c r="R1297" s="21" t="inlineStr">
        <is>
          <t>WA</t>
        </is>
      </c>
      <c r="S1297" s="21" t="inlineStr">
        <is>
          <t>98501</t>
        </is>
      </c>
      <c r="T1297" s="28" t="n">
        <v>45995</v>
      </c>
      <c r="U1297" s="21" t="n">
        <v>2026</v>
      </c>
      <c r="V1297" s="21" t="inlineStr"/>
    </row>
    <row r="1298">
      <c r="A1298" s="17" t="inlineStr">
        <is>
          <t>WL-02293</t>
        </is>
      </c>
      <c r="B1298" s="17" t="n">
        <v>1293</v>
      </c>
      <c r="C1298" s="17" t="inlineStr">
        <is>
          <t>Alexander</t>
        </is>
      </c>
      <c r="D1298" s="17" t="inlineStr">
        <is>
          <t>Brian</t>
        </is>
      </c>
      <c r="E1298" s="17" t="inlineStr">
        <is>
          <t>LLC</t>
        </is>
      </c>
      <c r="F1298" s="17" t="inlineStr">
        <is>
          <t>Alexander Marine LLC</t>
        </is>
      </c>
      <c r="G1298" s="27" t="n">
        <v>45406</v>
      </c>
      <c r="H1298" s="17" t="inlineStr">
        <is>
          <t>ACTIVE_WAITLIST</t>
        </is>
      </c>
      <c r="I1298" s="17" t="inlineStr">
        <is>
          <t>SANDERLING WIND</t>
        </is>
      </c>
      <c r="J1298" s="17" t="inlineStr">
        <is>
          <t>CRUISER</t>
        </is>
      </c>
      <c r="K1298" s="17" t="n">
        <v>35</v>
      </c>
      <c r="L1298" s="17" t="n">
        <v>9.9</v>
      </c>
      <c r="M1298" s="17" t="inlineStr">
        <is>
          <t>Eastwey</t>
        </is>
      </c>
      <c r="N1298" s="17" t="n">
        <v>50</v>
      </c>
      <c r="O1298" s="17" t="inlineStr">
        <is>
          <t>(360) 555-6723</t>
        </is>
      </c>
      <c r="P1298" s="17" t="inlineStr">
        <is>
          <t>brianalexander@gmail.example.com</t>
        </is>
      </c>
      <c r="Q1298" s="17" t="inlineStr">
        <is>
          <t>Olympia</t>
        </is>
      </c>
      <c r="R1298" s="17" t="inlineStr">
        <is>
          <t>WA</t>
        </is>
      </c>
      <c r="S1298" s="17" t="inlineStr">
        <is>
          <t>98501</t>
        </is>
      </c>
      <c r="T1298" s="27" t="n">
        <v>45997</v>
      </c>
      <c r="U1298" s="17" t="n">
        <v>2026</v>
      </c>
      <c r="V1298" s="17" t="inlineStr"/>
    </row>
    <row r="1299">
      <c r="A1299" s="21" t="inlineStr">
        <is>
          <t>WL-02294</t>
        </is>
      </c>
      <c r="B1299" s="21" t="n">
        <v>1294</v>
      </c>
      <c r="C1299" s="21" t="inlineStr">
        <is>
          <t>Fernandez</t>
        </is>
      </c>
      <c r="D1299" s="21" t="inlineStr">
        <is>
          <t>Jonathan</t>
        </is>
      </c>
      <c r="E1299" s="21" t="inlineStr">
        <is>
          <t>INDIVIDUAL</t>
        </is>
      </c>
      <c r="F1299" s="21" t="inlineStr"/>
      <c r="G1299" s="28" t="n">
        <v>45406</v>
      </c>
      <c r="H1299" s="21" t="inlineStr">
        <is>
          <t>EXPIRED</t>
        </is>
      </c>
      <c r="I1299" s="21" t="inlineStr">
        <is>
          <t>MURRE CREST</t>
        </is>
      </c>
      <c r="J1299" s="21" t="inlineStr">
        <is>
          <t>CRUISER</t>
        </is>
      </c>
      <c r="K1299" s="21" t="n">
        <v>38.8</v>
      </c>
      <c r="L1299" s="21" t="n">
        <v>10.9</v>
      </c>
      <c r="M1299" s="21" t="inlineStr">
        <is>
          <t>ANY</t>
        </is>
      </c>
      <c r="N1299" s="21" t="n">
        <v>40</v>
      </c>
      <c r="O1299" s="21" t="inlineStr">
        <is>
          <t>(360) 555-8905</t>
        </is>
      </c>
      <c r="P1299" s="21" t="inlineStr">
        <is>
          <t>jonathanfernandez@pugetpost.com</t>
        </is>
      </c>
      <c r="Q1299" s="21" t="inlineStr">
        <is>
          <t>Bellingham</t>
        </is>
      </c>
      <c r="R1299" s="21" t="inlineStr">
        <is>
          <t>WA</t>
        </is>
      </c>
      <c r="S1299" s="21" t="inlineStr">
        <is>
          <t>98225</t>
        </is>
      </c>
      <c r="T1299" s="21" t="inlineStr"/>
      <c r="U1299" s="21" t="n">
        <v>2023</v>
      </c>
      <c r="V1299" s="21" t="inlineStr"/>
    </row>
    <row r="1300">
      <c r="A1300" s="17" t="inlineStr">
        <is>
          <t>WL-02295</t>
        </is>
      </c>
      <c r="B1300" s="17" t="n">
        <v>1295</v>
      </c>
      <c r="C1300" s="17" t="inlineStr">
        <is>
          <t>Hall</t>
        </is>
      </c>
      <c r="D1300" s="17" t="inlineStr">
        <is>
          <t>Katie</t>
        </is>
      </c>
      <c r="E1300" s="17" t="inlineStr">
        <is>
          <t>INDIVIDUAL</t>
        </is>
      </c>
      <c r="F1300" s="17" t="inlineStr"/>
      <c r="G1300" s="27" t="n">
        <v>45407</v>
      </c>
      <c r="H1300" s="17" t="inlineStr">
        <is>
          <t>ACTIVE_WAITLIST</t>
        </is>
      </c>
      <c r="I1300" s="17" t="inlineStr">
        <is>
          <t>HALIBUT HARBOR</t>
        </is>
      </c>
      <c r="J1300" s="17" t="inlineStr">
        <is>
          <t>SAIL_MONO</t>
        </is>
      </c>
      <c r="K1300" s="17" t="n">
        <v>52.5</v>
      </c>
      <c r="L1300" s="17" t="n">
        <v>16.6</v>
      </c>
      <c r="M1300" s="17" t="inlineStr">
        <is>
          <t>ANY</t>
        </is>
      </c>
      <c r="N1300" s="17" t="n">
        <v>28</v>
      </c>
      <c r="O1300" s="17" t="inlineStr">
        <is>
          <t>(503) 555-9269</t>
        </is>
      </c>
      <c r="P1300" s="17" t="inlineStr">
        <is>
          <t>katie.hall@gmail.example.com</t>
        </is>
      </c>
      <c r="Q1300" s="17" t="inlineStr">
        <is>
          <t>Astoria</t>
        </is>
      </c>
      <c r="R1300" s="17" t="inlineStr">
        <is>
          <t>OR</t>
        </is>
      </c>
      <c r="S1300" s="17" t="inlineStr">
        <is>
          <t>97103</t>
        </is>
      </c>
      <c r="T1300" s="27" t="n">
        <v>46001</v>
      </c>
      <c r="U1300" s="17" t="n">
        <v>2026</v>
      </c>
      <c r="V1300" s="17" t="inlineStr"/>
    </row>
    <row r="1301">
      <c r="A1301" s="21" t="inlineStr">
        <is>
          <t>WL-02296</t>
        </is>
      </c>
      <c r="B1301" s="21" t="n">
        <v>1296</v>
      </c>
      <c r="C1301" s="21" t="inlineStr">
        <is>
          <t>Miller</t>
        </is>
      </c>
      <c r="D1301" s="21" t="inlineStr">
        <is>
          <t>Jason</t>
        </is>
      </c>
      <c r="E1301" s="21" t="inlineStr">
        <is>
          <t>JOINT</t>
        </is>
      </c>
      <c r="F1301" s="21" t="inlineStr"/>
      <c r="G1301" s="28" t="n">
        <v>45407</v>
      </c>
      <c r="H1301" s="21" t="inlineStr">
        <is>
          <t>ACTIVE_WAITLIST</t>
        </is>
      </c>
      <c r="I1301" s="21" t="inlineStr">
        <is>
          <t>DRIFT PASSAGE</t>
        </is>
      </c>
      <c r="J1301" s="21" t="inlineStr">
        <is>
          <t>SAIL_MONO</t>
        </is>
      </c>
      <c r="K1301" s="21" t="n">
        <v>53.7</v>
      </c>
      <c r="L1301" s="21" t="n">
        <v>18.5</v>
      </c>
      <c r="M1301" s="21" t="inlineStr">
        <is>
          <t>ANY</t>
        </is>
      </c>
      <c r="N1301" s="21" t="n">
        <v>45</v>
      </c>
      <c r="O1301" s="21" t="inlineStr">
        <is>
          <t>(360) 555-5616</t>
        </is>
      </c>
      <c r="P1301" s="21" t="inlineStr">
        <is>
          <t>jason_miller@quillayute.org</t>
        </is>
      </c>
      <c r="Q1301" s="21" t="inlineStr">
        <is>
          <t>Port Angeles</t>
        </is>
      </c>
      <c r="R1301" s="21" t="inlineStr">
        <is>
          <t>WA</t>
        </is>
      </c>
      <c r="S1301" s="21" t="inlineStr">
        <is>
          <t>98362</t>
        </is>
      </c>
      <c r="T1301" s="28" t="n">
        <v>45994</v>
      </c>
      <c r="U1301" s="21" t="n">
        <v>2026</v>
      </c>
      <c r="V1301" s="21" t="inlineStr"/>
    </row>
    <row r="1302">
      <c r="A1302" s="17" t="inlineStr">
        <is>
          <t>WL-02297</t>
        </is>
      </c>
      <c r="B1302" s="17" t="n">
        <v>1297</v>
      </c>
      <c r="C1302" s="17" t="inlineStr">
        <is>
          <t>Bryant</t>
        </is>
      </c>
      <c r="D1302" s="17" t="inlineStr">
        <is>
          <t>Jessica</t>
        </is>
      </c>
      <c r="E1302" s="17" t="inlineStr">
        <is>
          <t>INDIVIDUAL</t>
        </is>
      </c>
      <c r="F1302" s="17" t="inlineStr"/>
      <c r="G1302" s="27" t="n">
        <v>45407</v>
      </c>
      <c r="H1302" s="17" t="inlineStr">
        <is>
          <t>ACTIVE_WAITLIST</t>
        </is>
      </c>
      <c r="I1302" s="17" t="inlineStr">
        <is>
          <t>SEAL PASSAGE</t>
        </is>
      </c>
      <c r="J1302" s="17" t="inlineStr">
        <is>
          <t>CRUISER</t>
        </is>
      </c>
      <c r="K1302" s="17" t="n">
        <v>36.7</v>
      </c>
      <c r="L1302" s="17" t="n">
        <v>11.3</v>
      </c>
      <c r="M1302" s="17" t="inlineStr">
        <is>
          <t>Eastwey</t>
        </is>
      </c>
      <c r="N1302" s="17" t="n">
        <v>32</v>
      </c>
      <c r="O1302" s="17" t="inlineStr">
        <is>
          <t>(541) 555-8434</t>
        </is>
      </c>
      <c r="P1302" s="17" t="inlineStr">
        <is>
          <t>jessica.bryant@harbormail.net</t>
        </is>
      </c>
      <c r="Q1302" s="17" t="inlineStr">
        <is>
          <t>Coos Bay</t>
        </is>
      </c>
      <c r="R1302" s="17" t="inlineStr">
        <is>
          <t>OR</t>
        </is>
      </c>
      <c r="S1302" s="17" t="inlineStr">
        <is>
          <t>97420</t>
        </is>
      </c>
      <c r="T1302" s="27" t="n">
        <v>46014</v>
      </c>
      <c r="U1302" s="17" t="n">
        <v>2026</v>
      </c>
      <c r="V1302" s="17" t="inlineStr"/>
    </row>
    <row r="1303">
      <c r="A1303" s="21" t="inlineStr">
        <is>
          <t>WL-02298</t>
        </is>
      </c>
      <c r="B1303" s="21" t="n">
        <v>1298</v>
      </c>
      <c r="C1303" s="21" t="inlineStr">
        <is>
          <t>Simpson</t>
        </is>
      </c>
      <c r="D1303" s="21" t="inlineStr">
        <is>
          <t>Ronald</t>
        </is>
      </c>
      <c r="E1303" s="21" t="inlineStr">
        <is>
          <t>LLC</t>
        </is>
      </c>
      <c r="F1303" s="21" t="inlineStr">
        <is>
          <t>Simpson Ventures LLC</t>
        </is>
      </c>
      <c r="G1303" s="28" t="n">
        <v>45407</v>
      </c>
      <c r="H1303" s="21" t="inlineStr">
        <is>
          <t>ACTIVE_WAITLIST</t>
        </is>
      </c>
      <c r="I1303" s="21" t="inlineStr">
        <is>
          <t>COHO STAR</t>
        </is>
      </c>
      <c r="J1303" s="21" t="inlineStr">
        <is>
          <t>COMMERCIAL_FISH</t>
        </is>
      </c>
      <c r="K1303" s="21" t="n">
        <v>25.7</v>
      </c>
      <c r="L1303" s="21" t="n">
        <v>8.199999999999999</v>
      </c>
      <c r="M1303" s="21" t="inlineStr">
        <is>
          <t>ANY</t>
        </is>
      </c>
      <c r="N1303" s="21" t="n">
        <v>50</v>
      </c>
      <c r="O1303" s="21" t="inlineStr">
        <is>
          <t>(541) 555-7118</t>
        </is>
      </c>
      <c r="P1303" s="21" t="inlineStr"/>
      <c r="Q1303" s="21" t="inlineStr">
        <is>
          <t>Newport</t>
        </is>
      </c>
      <c r="R1303" s="21" t="inlineStr">
        <is>
          <t>OR</t>
        </is>
      </c>
      <c r="S1303" s="21" t="inlineStr">
        <is>
          <t>97365</t>
        </is>
      </c>
      <c r="T1303" s="28" t="n">
        <v>45992</v>
      </c>
      <c r="U1303" s="21" t="n">
        <v>2026</v>
      </c>
      <c r="V1303" s="21" t="inlineStr"/>
    </row>
    <row r="1304">
      <c r="A1304" s="17" t="inlineStr">
        <is>
          <t>WL-02299</t>
        </is>
      </c>
      <c r="B1304" s="17" t="n">
        <v>1299</v>
      </c>
      <c r="C1304" s="17" t="inlineStr">
        <is>
          <t>Harper</t>
        </is>
      </c>
      <c r="D1304" s="17" t="inlineStr">
        <is>
          <t>Christopher</t>
        </is>
      </c>
      <c r="E1304" s="17" t="inlineStr">
        <is>
          <t>LLC</t>
        </is>
      </c>
      <c r="F1304" s="17" t="inlineStr">
        <is>
          <t>Harper Charters Inc</t>
        </is>
      </c>
      <c r="G1304" s="27" t="n">
        <v>45407</v>
      </c>
      <c r="H1304" s="17" t="inlineStr">
        <is>
          <t>RETAINER</t>
        </is>
      </c>
      <c r="I1304" s="17" t="inlineStr">
        <is>
          <t>GRAY LIGHT</t>
        </is>
      </c>
      <c r="J1304" s="17" t="inlineStr">
        <is>
          <t>COMMERCIAL_FISH</t>
        </is>
      </c>
      <c r="K1304" s="17" t="n">
        <v>28.8</v>
      </c>
      <c r="L1304" s="17" t="n">
        <v>9.1</v>
      </c>
      <c r="M1304" s="17" t="inlineStr">
        <is>
          <t>OPEN_ONLY</t>
        </is>
      </c>
      <c r="N1304" s="17" t="n">
        <v>28</v>
      </c>
      <c r="O1304" s="17" t="inlineStr">
        <is>
          <t>(360) 555-2678</t>
        </is>
      </c>
      <c r="P1304" s="17" t="inlineStr">
        <is>
          <t>christopher_harper@harbormail.net</t>
        </is>
      </c>
      <c r="Q1304" s="17" t="inlineStr">
        <is>
          <t>Aberdeen</t>
        </is>
      </c>
      <c r="R1304" s="17" t="inlineStr">
        <is>
          <t>WA</t>
        </is>
      </c>
      <c r="S1304" s="17" t="inlineStr">
        <is>
          <t>98520</t>
        </is>
      </c>
      <c r="T1304" s="27" t="n">
        <v>46002</v>
      </c>
      <c r="U1304" s="17" t="n">
        <v>2026</v>
      </c>
      <c r="V1304" s="17" t="inlineStr"/>
    </row>
    <row r="1305">
      <c r="A1305" s="21" t="inlineStr">
        <is>
          <t>WL-02300</t>
        </is>
      </c>
      <c r="B1305" s="21" t="n">
        <v>1300</v>
      </c>
      <c r="C1305" s="21" t="inlineStr">
        <is>
          <t>Murray</t>
        </is>
      </c>
      <c r="D1305" s="21" t="inlineStr">
        <is>
          <t>Carolyn</t>
        </is>
      </c>
      <c r="E1305" s="21" t="inlineStr">
        <is>
          <t>JOINT</t>
        </is>
      </c>
      <c r="F1305" s="21" t="inlineStr"/>
      <c r="G1305" s="28" t="n">
        <v>45408</v>
      </c>
      <c r="H1305" s="21" t="inlineStr">
        <is>
          <t>ACTIVE_WAITLIST</t>
        </is>
      </c>
      <c r="I1305" s="21" t="inlineStr">
        <is>
          <t>ANCHOR ANN</t>
        </is>
      </c>
      <c r="J1305" s="21" t="inlineStr">
        <is>
          <t>SAIL_MONO</t>
        </is>
      </c>
      <c r="K1305" s="21" t="n">
        <v>27.3</v>
      </c>
      <c r="L1305" s="21" t="n">
        <v>7.8</v>
      </c>
      <c r="M1305" s="21" t="inlineStr">
        <is>
          <t>Vessbank</t>
        </is>
      </c>
      <c r="N1305" s="21" t="n">
        <v>36</v>
      </c>
      <c r="O1305" s="21" t="inlineStr">
        <is>
          <t>(360) 555-1396</t>
        </is>
      </c>
      <c r="P1305" s="21" t="inlineStr">
        <is>
          <t>carolynmurray@outlook.example.com</t>
        </is>
      </c>
      <c r="Q1305" s="21" t="inlineStr">
        <is>
          <t>Longview</t>
        </is>
      </c>
      <c r="R1305" s="21" t="inlineStr">
        <is>
          <t>WA</t>
        </is>
      </c>
      <c r="S1305" s="21" t="inlineStr">
        <is>
          <t>98632</t>
        </is>
      </c>
      <c r="T1305" s="28" t="n">
        <v>46004</v>
      </c>
      <c r="U1305" s="21" t="n">
        <v>2026</v>
      </c>
      <c r="V1305" s="21" t="inlineStr"/>
    </row>
    <row r="1306">
      <c r="A1306" s="17" t="inlineStr">
        <is>
          <t>WL-02301</t>
        </is>
      </c>
      <c r="B1306" s="17" t="n">
        <v>1301</v>
      </c>
      <c r="C1306" s="17" t="inlineStr">
        <is>
          <t>Moody</t>
        </is>
      </c>
      <c r="D1306" s="17" t="inlineStr">
        <is>
          <t>Nicholas</t>
        </is>
      </c>
      <c r="E1306" s="17" t="inlineStr">
        <is>
          <t>PARTNERSHIP</t>
        </is>
      </c>
      <c r="F1306" s="17" t="inlineStr">
        <is>
          <t>Moody Marine LLC</t>
        </is>
      </c>
      <c r="G1306" s="27" t="n">
        <v>45408</v>
      </c>
      <c r="H1306" s="17" t="inlineStr">
        <is>
          <t>ACTIVE_WAITLIST</t>
        </is>
      </c>
      <c r="I1306" s="17" t="inlineStr">
        <is>
          <t>GRAY SOUND</t>
        </is>
      </c>
      <c r="J1306" s="17" t="inlineStr">
        <is>
          <t>CRUISER</t>
        </is>
      </c>
      <c r="K1306" s="17" t="n">
        <v>57.3</v>
      </c>
      <c r="L1306" s="17" t="n">
        <v>17.5</v>
      </c>
      <c r="M1306" s="17" t="inlineStr">
        <is>
          <t>ANY</t>
        </is>
      </c>
      <c r="N1306" s="17" t="n">
        <v>24</v>
      </c>
      <c r="O1306" s="17" t="inlineStr">
        <is>
          <t>(253) 555-8591</t>
        </is>
      </c>
      <c r="P1306" s="17" t="inlineStr">
        <is>
          <t>nicholas_moody@salishnet.net</t>
        </is>
      </c>
      <c r="Q1306" s="17" t="inlineStr">
        <is>
          <t>Tacoma</t>
        </is>
      </c>
      <c r="R1306" s="17" t="inlineStr">
        <is>
          <t>WA</t>
        </is>
      </c>
      <c r="S1306" s="17" t="inlineStr">
        <is>
          <t>98402</t>
        </is>
      </c>
      <c r="T1306" s="27" t="n">
        <v>46011</v>
      </c>
      <c r="U1306" s="17" t="n">
        <v>2026</v>
      </c>
      <c r="V1306" s="17" t="inlineStr"/>
    </row>
    <row r="1307">
      <c r="A1307" s="21" t="inlineStr">
        <is>
          <t>WL-02302</t>
        </is>
      </c>
      <c r="B1307" s="21" t="n">
        <v>1302</v>
      </c>
      <c r="C1307" s="21" t="inlineStr">
        <is>
          <t>Davis</t>
        </is>
      </c>
      <c r="D1307" s="21" t="inlineStr">
        <is>
          <t>James</t>
        </is>
      </c>
      <c r="E1307" s="21" t="inlineStr">
        <is>
          <t>INDIVIDUAL</t>
        </is>
      </c>
      <c r="F1307" s="21" t="inlineStr"/>
      <c r="G1307" s="28" t="n">
        <v>45409</v>
      </c>
      <c r="H1307" s="21" t="inlineStr">
        <is>
          <t>EXPIRED</t>
        </is>
      </c>
      <c r="I1307" s="21" t="inlineStr">
        <is>
          <t>ANCHOR ROSE</t>
        </is>
      </c>
      <c r="J1307" s="21" t="inlineStr">
        <is>
          <t>ELECTRIC</t>
        </is>
      </c>
      <c r="K1307" s="21" t="n">
        <v>27.2</v>
      </c>
      <c r="L1307" s="21" t="n">
        <v>9.300000000000001</v>
      </c>
      <c r="M1307" s="21" t="inlineStr">
        <is>
          <t>Vessbank</t>
        </is>
      </c>
      <c r="N1307" s="21" t="n">
        <v>40</v>
      </c>
      <c r="O1307" s="21" t="inlineStr">
        <is>
          <t>(425) 555-5279</t>
        </is>
      </c>
      <c r="P1307" s="21" t="inlineStr">
        <is>
          <t>jamesdavis@pugetpost.com</t>
        </is>
      </c>
      <c r="Q1307" s="21" t="inlineStr">
        <is>
          <t>Everett</t>
        </is>
      </c>
      <c r="R1307" s="21" t="inlineStr">
        <is>
          <t>WA</t>
        </is>
      </c>
      <c r="S1307" s="21" t="inlineStr">
        <is>
          <t>98201</t>
        </is>
      </c>
      <c r="T1307" s="21" t="inlineStr"/>
      <c r="U1307" s="21" t="n">
        <v>2022</v>
      </c>
      <c r="V1307" s="21" t="inlineStr"/>
    </row>
    <row r="1308">
      <c r="A1308" s="17" t="inlineStr">
        <is>
          <t>WL-02303</t>
        </is>
      </c>
      <c r="B1308" s="17" t="n">
        <v>1303</v>
      </c>
      <c r="C1308" s="17" t="inlineStr">
        <is>
          <t>Hernandez</t>
        </is>
      </c>
      <c r="D1308" s="17" t="inlineStr">
        <is>
          <t>Christina</t>
        </is>
      </c>
      <c r="E1308" s="17" t="inlineStr">
        <is>
          <t>INDIVIDUAL</t>
        </is>
      </c>
      <c r="F1308" s="17" t="inlineStr"/>
      <c r="G1308" s="27" t="n">
        <v>45409</v>
      </c>
      <c r="H1308" s="17" t="inlineStr">
        <is>
          <t>ACTIVE_WAITLIST</t>
        </is>
      </c>
      <c r="I1308" s="17" t="inlineStr">
        <is>
          <t>SPINDRIFT RUNNER</t>
        </is>
      </c>
      <c r="J1308" s="17" t="inlineStr">
        <is>
          <t>SAIL_MONO</t>
        </is>
      </c>
      <c r="K1308" s="17" t="n">
        <v>43.1</v>
      </c>
      <c r="L1308" s="17" t="n">
        <v>14.9</v>
      </c>
      <c r="M1308" s="17" t="inlineStr">
        <is>
          <t>Ledgport</t>
        </is>
      </c>
      <c r="N1308" s="17" t="n">
        <v>40</v>
      </c>
      <c r="O1308" s="17" t="inlineStr">
        <is>
          <t>(360) 555-4528</t>
        </is>
      </c>
      <c r="P1308" s="17" t="inlineStr">
        <is>
          <t>christinahernandez@gmail.example.com</t>
        </is>
      </c>
      <c r="Q1308" s="17" t="inlineStr">
        <is>
          <t>Bellingham</t>
        </is>
      </c>
      <c r="R1308" s="17" t="inlineStr">
        <is>
          <t>WA</t>
        </is>
      </c>
      <c r="S1308" s="17" t="inlineStr">
        <is>
          <t>98225</t>
        </is>
      </c>
      <c r="T1308" s="27" t="n">
        <v>46000</v>
      </c>
      <c r="U1308" s="17" t="n">
        <v>2026</v>
      </c>
      <c r="V1308" s="17" t="inlineStr"/>
    </row>
    <row r="1309">
      <c r="A1309" s="21" t="inlineStr">
        <is>
          <t>WL-02304</t>
        </is>
      </c>
      <c r="B1309" s="21" t="n">
        <v>1304</v>
      </c>
      <c r="C1309" s="21" t="inlineStr">
        <is>
          <t>Young</t>
        </is>
      </c>
      <c r="D1309" s="21" t="inlineStr">
        <is>
          <t>Johnathan</t>
        </is>
      </c>
      <c r="E1309" s="21" t="inlineStr">
        <is>
          <t>PARTNERSHIP</t>
        </is>
      </c>
      <c r="F1309" s="21" t="inlineStr">
        <is>
          <t>Young Holdings LLC</t>
        </is>
      </c>
      <c r="G1309" s="28" t="n">
        <v>45410</v>
      </c>
      <c r="H1309" s="21" t="inlineStr">
        <is>
          <t>ACTIVE_WAITLIST</t>
        </is>
      </c>
      <c r="I1309" s="21" t="inlineStr">
        <is>
          <t>OTTER ROSE</t>
        </is>
      </c>
      <c r="J1309" s="21" t="inlineStr">
        <is>
          <t>ELECTRIC</t>
        </is>
      </c>
      <c r="K1309" s="21" t="n">
        <v>23.2</v>
      </c>
      <c r="L1309" s="21" t="n">
        <v>8.300000000000001</v>
      </c>
      <c r="M1309" s="21" t="inlineStr">
        <is>
          <t>ANY</t>
        </is>
      </c>
      <c r="N1309" s="21" t="n">
        <v>50</v>
      </c>
      <c r="O1309" s="21" t="inlineStr">
        <is>
          <t>(503) 555-8094</t>
        </is>
      </c>
      <c r="P1309" s="21" t="inlineStr">
        <is>
          <t>johnathan.young@salishnet.net</t>
        </is>
      </c>
      <c r="Q1309" s="21" t="inlineStr">
        <is>
          <t>Astoria</t>
        </is>
      </c>
      <c r="R1309" s="21" t="inlineStr">
        <is>
          <t>OR</t>
        </is>
      </c>
      <c r="S1309" s="21" t="inlineStr">
        <is>
          <t>97103</t>
        </is>
      </c>
      <c r="T1309" s="28" t="n">
        <v>46014</v>
      </c>
      <c r="U1309" s="21" t="n">
        <v>2026</v>
      </c>
      <c r="V1309" s="21" t="inlineStr"/>
    </row>
    <row r="1310">
      <c r="A1310" s="17" t="inlineStr">
        <is>
          <t>WL-02305</t>
        </is>
      </c>
      <c r="B1310" s="17" t="n">
        <v>1305</v>
      </c>
      <c r="C1310" s="17" t="inlineStr">
        <is>
          <t>Patel</t>
        </is>
      </c>
      <c r="D1310" s="17" t="inlineStr">
        <is>
          <t>John</t>
        </is>
      </c>
      <c r="E1310" s="17" t="inlineStr">
        <is>
          <t>JOINT</t>
        </is>
      </c>
      <c r="F1310" s="17" t="inlineStr"/>
      <c r="G1310" s="27" t="n">
        <v>45410</v>
      </c>
      <c r="H1310" s="17" t="inlineStr">
        <is>
          <t>ACTIVE_WAITLIST</t>
        </is>
      </c>
      <c r="I1310" s="17" t="inlineStr">
        <is>
          <t>OSPREY QUEEN</t>
        </is>
      </c>
      <c r="J1310" s="17" t="inlineStr">
        <is>
          <t>POWER_INBOARD</t>
        </is>
      </c>
      <c r="K1310" s="17" t="n">
        <v>21.5</v>
      </c>
      <c r="L1310" s="17" t="n">
        <v>7.2</v>
      </c>
      <c r="M1310" s="17" t="inlineStr">
        <is>
          <t>ANY</t>
        </is>
      </c>
      <c r="N1310" s="17" t="n">
        <v>24</v>
      </c>
      <c r="O1310" s="17" t="inlineStr">
        <is>
          <t>(425) 555-2984</t>
        </is>
      </c>
      <c r="P1310" s="17" t="inlineStr">
        <is>
          <t>john_patel@salishnet.net</t>
        </is>
      </c>
      <c r="Q1310" s="17" t="inlineStr">
        <is>
          <t>Everett</t>
        </is>
      </c>
      <c r="R1310" s="17" t="inlineStr">
        <is>
          <t>WA</t>
        </is>
      </c>
      <c r="S1310" s="17" t="inlineStr">
        <is>
          <t>98201</t>
        </is>
      </c>
      <c r="T1310" s="27" t="n">
        <v>45997</v>
      </c>
      <c r="U1310" s="17" t="n">
        <v>2026</v>
      </c>
      <c r="V1310" s="17" t="inlineStr"/>
    </row>
    <row r="1311">
      <c r="A1311" s="21" t="inlineStr">
        <is>
          <t>WL-02306</t>
        </is>
      </c>
      <c r="B1311" s="21" t="n">
        <v>1306</v>
      </c>
      <c r="C1311" s="21" t="inlineStr">
        <is>
          <t>Schneider</t>
        </is>
      </c>
      <c r="D1311" s="21" t="inlineStr">
        <is>
          <t>Lori</t>
        </is>
      </c>
      <c r="E1311" s="21" t="inlineStr">
        <is>
          <t>TRUST</t>
        </is>
      </c>
      <c r="F1311" s="21" t="inlineStr">
        <is>
          <t>Schneider Ventures LLC</t>
        </is>
      </c>
      <c r="G1311" s="28" t="n">
        <v>45410</v>
      </c>
      <c r="H1311" s="21" t="inlineStr">
        <is>
          <t>ACTIVE_WAITLIST</t>
        </is>
      </c>
      <c r="I1311" s="21" t="inlineStr">
        <is>
          <t>PINTAIL PASSAGE</t>
        </is>
      </c>
      <c r="J1311" s="21" t="inlineStr">
        <is>
          <t>COMMERCIAL_FISH</t>
        </is>
      </c>
      <c r="K1311" s="21" t="n">
        <v>18.8</v>
      </c>
      <c r="L1311" s="21" t="n">
        <v>5.8</v>
      </c>
      <c r="M1311" s="21" t="inlineStr">
        <is>
          <t>ANY</t>
        </is>
      </c>
      <c r="N1311" s="21" t="n">
        <v>50</v>
      </c>
      <c r="O1311" s="21" t="inlineStr">
        <is>
          <t>(360) 555-2631</t>
        </is>
      </c>
      <c r="P1311" s="21" t="inlineStr">
        <is>
          <t>lori.schneider@salishnet.net</t>
        </is>
      </c>
      <c r="Q1311" s="21" t="inlineStr">
        <is>
          <t>Aberdeen</t>
        </is>
      </c>
      <c r="R1311" s="21" t="inlineStr">
        <is>
          <t>WA</t>
        </is>
      </c>
      <c r="S1311" s="21" t="inlineStr">
        <is>
          <t>98520</t>
        </is>
      </c>
      <c r="T1311" s="28" t="n">
        <v>46007</v>
      </c>
      <c r="U1311" s="21" t="n">
        <v>2026</v>
      </c>
      <c r="V1311" s="21" t="inlineStr"/>
    </row>
    <row r="1312">
      <c r="A1312" s="17" t="inlineStr">
        <is>
          <t>WL-02307</t>
        </is>
      </c>
      <c r="B1312" s="17" t="n">
        <v>1307</v>
      </c>
      <c r="C1312" s="17" t="inlineStr">
        <is>
          <t>Jacobson</t>
        </is>
      </c>
      <c r="D1312" s="17" t="inlineStr">
        <is>
          <t>Joshua</t>
        </is>
      </c>
      <c r="E1312" s="17" t="inlineStr">
        <is>
          <t>PARTNERSHIP</t>
        </is>
      </c>
      <c r="F1312" s="17" t="inlineStr">
        <is>
          <t>Jacobson Holdings LLC</t>
        </is>
      </c>
      <c r="G1312" s="27" t="n">
        <v>45410</v>
      </c>
      <c r="H1312" s="17" t="inlineStr">
        <is>
          <t>RETAINER</t>
        </is>
      </c>
      <c r="I1312" s="17" t="inlineStr">
        <is>
          <t>HALIBUT VEER</t>
        </is>
      </c>
      <c r="J1312" s="17" t="inlineStr">
        <is>
          <t>TRAWLER</t>
        </is>
      </c>
      <c r="K1312" s="17" t="n">
        <v>30.7</v>
      </c>
      <c r="L1312" s="17" t="n">
        <v>9.800000000000001</v>
      </c>
      <c r="M1312" s="17" t="inlineStr">
        <is>
          <t>COVERED_ONLY</t>
        </is>
      </c>
      <c r="N1312" s="17" t="n">
        <v>36</v>
      </c>
      <c r="O1312" s="17" t="inlineStr">
        <is>
          <t>(541) 555-5882</t>
        </is>
      </c>
      <c r="P1312" s="17" t="inlineStr">
        <is>
          <t>joshua_jacobson@pugetpost.com</t>
        </is>
      </c>
      <c r="Q1312" s="17" t="inlineStr">
        <is>
          <t>Coos Bay</t>
        </is>
      </c>
      <c r="R1312" s="17" t="inlineStr">
        <is>
          <t>OR</t>
        </is>
      </c>
      <c r="S1312" s="17" t="inlineStr">
        <is>
          <t>97420</t>
        </is>
      </c>
      <c r="T1312" s="27" t="n">
        <v>46012</v>
      </c>
      <c r="U1312" s="17" t="n">
        <v>2026</v>
      </c>
      <c r="V1312" s="17" t="inlineStr"/>
    </row>
    <row r="1313">
      <c r="A1313" s="21" t="inlineStr">
        <is>
          <t>WL-02308</t>
        </is>
      </c>
      <c r="B1313" s="21" t="n">
        <v>1308</v>
      </c>
      <c r="C1313" s="21" t="inlineStr">
        <is>
          <t>Jones</t>
        </is>
      </c>
      <c r="D1313" s="21" t="inlineStr">
        <is>
          <t>Abigail</t>
        </is>
      </c>
      <c r="E1313" s="21" t="inlineStr">
        <is>
          <t>NONPROFIT</t>
        </is>
      </c>
      <c r="F1313" s="21" t="inlineStr">
        <is>
          <t>Jones Charters Inc</t>
        </is>
      </c>
      <c r="G1313" s="28" t="n">
        <v>45411</v>
      </c>
      <c r="H1313" s="21" t="inlineStr">
        <is>
          <t>ACTIVE_WAITLIST</t>
        </is>
      </c>
      <c r="I1313" s="21" t="inlineStr">
        <is>
          <t>POINT STAR</t>
        </is>
      </c>
      <c r="J1313" s="21" t="inlineStr">
        <is>
          <t>COMMERCIAL_FISH</t>
        </is>
      </c>
      <c r="K1313" s="21" t="n">
        <v>21.2</v>
      </c>
      <c r="L1313" s="21" t="n">
        <v>7.2</v>
      </c>
      <c r="M1313" s="21" t="inlineStr">
        <is>
          <t>Salmonberry</t>
        </is>
      </c>
      <c r="N1313" s="21" t="n">
        <v>32</v>
      </c>
      <c r="O1313" s="21" t="inlineStr">
        <is>
          <t>(360) 555-6696</t>
        </is>
      </c>
      <c r="P1313" s="21" t="inlineStr">
        <is>
          <t>abigail.jones@outlook.example.com</t>
        </is>
      </c>
      <c r="Q1313" s="21" t="inlineStr">
        <is>
          <t>Bremerton</t>
        </is>
      </c>
      <c r="R1313" s="21" t="inlineStr">
        <is>
          <t>WA</t>
        </is>
      </c>
      <c r="S1313" s="21" t="inlineStr">
        <is>
          <t>98337</t>
        </is>
      </c>
      <c r="T1313" s="28" t="n">
        <v>46003</v>
      </c>
      <c r="U1313" s="21" t="n">
        <v>2026</v>
      </c>
      <c r="V1313" s="21" t="inlineStr"/>
    </row>
    <row r="1314">
      <c r="A1314" s="17" t="inlineStr">
        <is>
          <t>WL-02309</t>
        </is>
      </c>
      <c r="B1314" s="17" t="n">
        <v>1309</v>
      </c>
      <c r="C1314" s="17" t="inlineStr">
        <is>
          <t>Brown</t>
        </is>
      </c>
      <c r="D1314" s="17" t="inlineStr">
        <is>
          <t>Timothy</t>
        </is>
      </c>
      <c r="E1314" s="17" t="inlineStr">
        <is>
          <t>CORPORATION</t>
        </is>
      </c>
      <c r="F1314" s="17" t="inlineStr">
        <is>
          <t>Brown Charters Inc</t>
        </is>
      </c>
      <c r="G1314" s="27" t="n">
        <v>45411</v>
      </c>
      <c r="H1314" s="17" t="inlineStr">
        <is>
          <t>ACTIVE_WAITLIST</t>
        </is>
      </c>
      <c r="I1314" s="17" t="inlineStr">
        <is>
          <t>OTTER REACH</t>
        </is>
      </c>
      <c r="J1314" s="17" t="inlineStr">
        <is>
          <t>POWER_OUTBOARD</t>
        </is>
      </c>
      <c r="K1314" s="17" t="n">
        <v>45.3</v>
      </c>
      <c r="L1314" s="17" t="n">
        <v>16</v>
      </c>
      <c r="M1314" s="17" t="inlineStr">
        <is>
          <t>Ledgport</t>
        </is>
      </c>
      <c r="N1314" s="17" t="n">
        <v>50</v>
      </c>
      <c r="O1314" s="17" t="inlineStr">
        <is>
          <t>(360) 555-3671</t>
        </is>
      </c>
      <c r="P1314" s="17" t="inlineStr">
        <is>
          <t>timothy_brown@pugetpost.com</t>
        </is>
      </c>
      <c r="Q1314" s="17" t="inlineStr">
        <is>
          <t>Aberdeen</t>
        </is>
      </c>
      <c r="R1314" s="17" t="inlineStr">
        <is>
          <t>WA</t>
        </is>
      </c>
      <c r="S1314" s="17" t="inlineStr">
        <is>
          <t>98520</t>
        </is>
      </c>
      <c r="T1314" s="27" t="n">
        <v>46017</v>
      </c>
      <c r="U1314" s="17" t="n">
        <v>2026</v>
      </c>
      <c r="V1314" s="17" t="inlineStr"/>
    </row>
    <row r="1315">
      <c r="A1315" s="21" t="inlineStr">
        <is>
          <t>WL-02310</t>
        </is>
      </c>
      <c r="B1315" s="21" t="n">
        <v>1310</v>
      </c>
      <c r="C1315" s="21" t="inlineStr">
        <is>
          <t>Bell</t>
        </is>
      </c>
      <c r="D1315" s="21" t="inlineStr">
        <is>
          <t>Kristy</t>
        </is>
      </c>
      <c r="E1315" s="21" t="inlineStr">
        <is>
          <t>INDIVIDUAL</t>
        </is>
      </c>
      <c r="F1315" s="21" t="inlineStr"/>
      <c r="G1315" s="28" t="n">
        <v>45411</v>
      </c>
      <c r="H1315" s="21" t="inlineStr">
        <is>
          <t>ACTIVE_WAITLIST</t>
        </is>
      </c>
      <c r="I1315" s="21" t="inlineStr">
        <is>
          <t>POINT BAY</t>
        </is>
      </c>
      <c r="J1315" s="21" t="inlineStr">
        <is>
          <t>CRUISER</t>
        </is>
      </c>
      <c r="K1315" s="21" t="n">
        <v>53</v>
      </c>
      <c r="L1315" s="21" t="n">
        <v>17.7</v>
      </c>
      <c r="M1315" s="21" t="inlineStr">
        <is>
          <t>ANY</t>
        </is>
      </c>
      <c r="N1315" s="21" t="n">
        <v>28</v>
      </c>
      <c r="O1315" s="21" t="inlineStr">
        <is>
          <t>(541) 555-6727</t>
        </is>
      </c>
      <c r="P1315" s="21" t="inlineStr">
        <is>
          <t>kristybell@salishnet.net</t>
        </is>
      </c>
      <c r="Q1315" s="21" t="inlineStr">
        <is>
          <t>Newport</t>
        </is>
      </c>
      <c r="R1315" s="21" t="inlineStr">
        <is>
          <t>OR</t>
        </is>
      </c>
      <c r="S1315" s="21" t="inlineStr">
        <is>
          <t>97365</t>
        </is>
      </c>
      <c r="T1315" s="28" t="n">
        <v>46002</v>
      </c>
      <c r="U1315" s="21" t="n">
        <v>2026</v>
      </c>
      <c r="V1315" s="21" t="inlineStr"/>
    </row>
    <row r="1316">
      <c r="A1316" s="17" t="inlineStr">
        <is>
          <t>WL-02311</t>
        </is>
      </c>
      <c r="B1316" s="17" t="n">
        <v>1311</v>
      </c>
      <c r="C1316" s="17" t="inlineStr">
        <is>
          <t>Martinez</t>
        </is>
      </c>
      <c r="D1316" s="17" t="inlineStr">
        <is>
          <t>Catherine</t>
        </is>
      </c>
      <c r="E1316" s="17" t="inlineStr">
        <is>
          <t>INDIVIDUAL</t>
        </is>
      </c>
      <c r="F1316" s="17" t="inlineStr"/>
      <c r="G1316" s="27" t="n">
        <v>45412</v>
      </c>
      <c r="H1316" s="17" t="inlineStr">
        <is>
          <t>ACTIVE_WAITLIST</t>
        </is>
      </c>
      <c r="I1316" s="17" t="inlineStr">
        <is>
          <t>SALISH HARBOR</t>
        </is>
      </c>
      <c r="J1316" s="17" t="inlineStr">
        <is>
          <t>CRUISER</t>
        </is>
      </c>
      <c r="K1316" s="17" t="n">
        <v>49.7</v>
      </c>
      <c r="L1316" s="17" t="n">
        <v>15.8</v>
      </c>
      <c r="M1316" s="17" t="inlineStr">
        <is>
          <t>COVERED_ONLY</t>
        </is>
      </c>
      <c r="N1316" s="17" t="n">
        <v>24</v>
      </c>
      <c r="O1316" s="17" t="inlineStr">
        <is>
          <t>(253) 555-1761</t>
        </is>
      </c>
      <c r="P1316" s="17" t="inlineStr">
        <is>
          <t>catherine.martinez@quillayute.org</t>
        </is>
      </c>
      <c r="Q1316" s="17" t="inlineStr">
        <is>
          <t>Tacoma</t>
        </is>
      </c>
      <c r="R1316" s="17" t="inlineStr">
        <is>
          <t>WA</t>
        </is>
      </c>
      <c r="S1316" s="17" t="inlineStr">
        <is>
          <t>98402</t>
        </is>
      </c>
      <c r="T1316" s="27" t="n">
        <v>46014</v>
      </c>
      <c r="U1316" s="17" t="n">
        <v>2026</v>
      </c>
      <c r="V1316" s="17" t="inlineStr"/>
    </row>
    <row r="1317">
      <c r="A1317" s="21" t="inlineStr">
        <is>
          <t>WL-02312</t>
        </is>
      </c>
      <c r="B1317" s="21" t="n">
        <v>1312</v>
      </c>
      <c r="C1317" s="21" t="inlineStr">
        <is>
          <t>Ray</t>
        </is>
      </c>
      <c r="D1317" s="21" t="inlineStr">
        <is>
          <t>Anna</t>
        </is>
      </c>
      <c r="E1317" s="21" t="inlineStr">
        <is>
          <t>INDIVIDUAL</t>
        </is>
      </c>
      <c r="F1317" s="21" t="inlineStr"/>
      <c r="G1317" s="28" t="n">
        <v>45412</v>
      </c>
      <c r="H1317" s="21" t="inlineStr">
        <is>
          <t>ACTIVE_WAITLIST</t>
        </is>
      </c>
      <c r="I1317" s="21" t="inlineStr">
        <is>
          <t>KESTREL DANCER</t>
        </is>
      </c>
      <c r="J1317" s="21" t="inlineStr">
        <is>
          <t>COMMERCIAL_FISH</t>
        </is>
      </c>
      <c r="K1317" s="21" t="n">
        <v>31.3</v>
      </c>
      <c r="L1317" s="21" t="n">
        <v>10.3</v>
      </c>
      <c r="M1317" s="21" t="inlineStr">
        <is>
          <t>ANY</t>
        </is>
      </c>
      <c r="N1317" s="21" t="n">
        <v>32</v>
      </c>
      <c r="O1317" s="21" t="inlineStr">
        <is>
          <t>(360) 555-7358</t>
        </is>
      </c>
      <c r="P1317" s="21" t="inlineStr">
        <is>
          <t>annaray@pugetpost.com</t>
        </is>
      </c>
      <c r="Q1317" s="21" t="inlineStr">
        <is>
          <t>Longview</t>
        </is>
      </c>
      <c r="R1317" s="21" t="inlineStr">
        <is>
          <t>WA</t>
        </is>
      </c>
      <c r="S1317" s="21" t="inlineStr">
        <is>
          <t>98632</t>
        </is>
      </c>
      <c r="T1317" s="28" t="n">
        <v>46011</v>
      </c>
      <c r="U1317" s="21" t="n">
        <v>2026</v>
      </c>
      <c r="V1317" s="21" t="inlineStr"/>
    </row>
    <row r="1318">
      <c r="A1318" s="17" t="inlineStr">
        <is>
          <t>WL-02313</t>
        </is>
      </c>
      <c r="B1318" s="17" t="n">
        <v>1313</v>
      </c>
      <c r="C1318" s="17" t="inlineStr">
        <is>
          <t>Bell</t>
        </is>
      </c>
      <c r="D1318" s="17" t="inlineStr">
        <is>
          <t>Aaron</t>
        </is>
      </c>
      <c r="E1318" s="17" t="inlineStr">
        <is>
          <t>JOINT</t>
        </is>
      </c>
      <c r="F1318" s="17" t="inlineStr"/>
      <c r="G1318" s="27" t="n">
        <v>45412</v>
      </c>
      <c r="H1318" s="17" t="inlineStr">
        <is>
          <t>ACTIVE_WAITLIST</t>
        </is>
      </c>
      <c r="I1318" s="17" t="inlineStr">
        <is>
          <t>WIDGEON SONG</t>
        </is>
      </c>
      <c r="J1318" s="17" t="inlineStr">
        <is>
          <t>SAIL_MONO</t>
        </is>
      </c>
      <c r="K1318" s="17" t="n">
        <v>61.6</v>
      </c>
      <c r="L1318" s="17" t="n">
        <v>20.8</v>
      </c>
      <c r="M1318" s="17" t="inlineStr">
        <is>
          <t>ANY</t>
        </is>
      </c>
      <c r="N1318" s="17" t="n">
        <v>28</v>
      </c>
      <c r="O1318" s="17" t="inlineStr">
        <is>
          <t>(253) 555-2635</t>
        </is>
      </c>
      <c r="P1318" s="17" t="inlineStr">
        <is>
          <t>aaron.bell@gmail.example.com</t>
        </is>
      </c>
      <c r="Q1318" s="17" t="inlineStr">
        <is>
          <t>Tacoma</t>
        </is>
      </c>
      <c r="R1318" s="17" t="inlineStr">
        <is>
          <t>WA</t>
        </is>
      </c>
      <c r="S1318" s="17" t="inlineStr">
        <is>
          <t>98402</t>
        </is>
      </c>
      <c r="T1318" s="27" t="n">
        <v>46002</v>
      </c>
      <c r="U1318" s="17" t="n">
        <v>2026</v>
      </c>
      <c r="V1318" s="17" t="inlineStr"/>
    </row>
    <row r="1319">
      <c r="A1319" s="21" t="inlineStr">
        <is>
          <t>WL-02314</t>
        </is>
      </c>
      <c r="B1319" s="21" t="n">
        <v>1314</v>
      </c>
      <c r="C1319" s="21" t="inlineStr">
        <is>
          <t>Silva</t>
        </is>
      </c>
      <c r="D1319" s="21" t="inlineStr">
        <is>
          <t>David</t>
        </is>
      </c>
      <c r="E1319" s="21" t="inlineStr">
        <is>
          <t>PARTNERSHIP</t>
        </is>
      </c>
      <c r="F1319" s="21" t="inlineStr">
        <is>
          <t>Silva Holdings LLC</t>
        </is>
      </c>
      <c r="G1319" s="28" t="n">
        <v>45412</v>
      </c>
      <c r="H1319" s="21" t="inlineStr">
        <is>
          <t>ACTIVE_WAITLIST</t>
        </is>
      </c>
      <c r="I1319" s="21" t="inlineStr">
        <is>
          <t>KESTREL SONG</t>
        </is>
      </c>
      <c r="J1319" s="21" t="inlineStr">
        <is>
          <t>COMMERCIAL_FISH</t>
        </is>
      </c>
      <c r="K1319" s="21" t="n">
        <v>31.1</v>
      </c>
      <c r="L1319" s="21" t="n">
        <v>10.4</v>
      </c>
      <c r="M1319" s="21" t="inlineStr">
        <is>
          <t>Ledgport</t>
        </is>
      </c>
      <c r="N1319" s="21" t="n">
        <v>32</v>
      </c>
      <c r="O1319" s="21" t="inlineStr">
        <is>
          <t>(541) 555-4578</t>
        </is>
      </c>
      <c r="P1319" s="21" t="inlineStr">
        <is>
          <t>davidsilva@gmail.example.com</t>
        </is>
      </c>
      <c r="Q1319" s="21" t="inlineStr">
        <is>
          <t>Coos Bay</t>
        </is>
      </c>
      <c r="R1319" s="21" t="inlineStr">
        <is>
          <t>OR</t>
        </is>
      </c>
      <c r="S1319" s="21" t="inlineStr">
        <is>
          <t>97420</t>
        </is>
      </c>
      <c r="T1319" s="28" t="n">
        <v>46008</v>
      </c>
      <c r="U1319" s="21" t="n">
        <v>2026</v>
      </c>
      <c r="V1319" s="21" t="inlineStr"/>
    </row>
    <row r="1320">
      <c r="A1320" s="17" t="inlineStr">
        <is>
          <t>WL-02315</t>
        </is>
      </c>
      <c r="B1320" s="17" t="n">
        <v>1315</v>
      </c>
      <c r="C1320" s="17" t="inlineStr">
        <is>
          <t>Mendez</t>
        </is>
      </c>
      <c r="D1320" s="17" t="inlineStr">
        <is>
          <t>Mitchell</t>
        </is>
      </c>
      <c r="E1320" s="17" t="inlineStr">
        <is>
          <t>TRUST</t>
        </is>
      </c>
      <c r="F1320" s="17" t="inlineStr">
        <is>
          <t>Mendez Holdings LLC</t>
        </is>
      </c>
      <c r="G1320" s="27" t="n">
        <v>45412</v>
      </c>
      <c r="H1320" s="17" t="inlineStr">
        <is>
          <t>ACTIVE_WAITLIST</t>
        </is>
      </c>
      <c r="I1320" s="17" t="inlineStr">
        <is>
          <t>WIDGEON VEER</t>
        </is>
      </c>
      <c r="J1320" s="17" t="inlineStr">
        <is>
          <t>SAIL_MULTI</t>
        </is>
      </c>
      <c r="K1320" s="17" t="n">
        <v>61.1</v>
      </c>
      <c r="L1320" s="17" t="n">
        <v>17.6</v>
      </c>
      <c r="M1320" s="17" t="inlineStr">
        <is>
          <t>Ledgport</t>
        </is>
      </c>
      <c r="N1320" s="17" t="n">
        <v>45</v>
      </c>
      <c r="O1320" s="17" t="inlineStr">
        <is>
          <t>(360) 555-6391</t>
        </is>
      </c>
      <c r="P1320" s="17" t="inlineStr">
        <is>
          <t>mitchell.mendez@quillayute.org</t>
        </is>
      </c>
      <c r="Q1320" s="17" t="inlineStr">
        <is>
          <t>Bremerton</t>
        </is>
      </c>
      <c r="R1320" s="17" t="inlineStr">
        <is>
          <t>WA</t>
        </is>
      </c>
      <c r="S1320" s="17" t="inlineStr">
        <is>
          <t>98337</t>
        </is>
      </c>
      <c r="T1320" s="27" t="n">
        <v>46011</v>
      </c>
      <c r="U1320" s="17" t="n">
        <v>2026</v>
      </c>
      <c r="V1320" s="17" t="inlineStr"/>
    </row>
    <row r="1321">
      <c r="A1321" s="21" t="inlineStr">
        <is>
          <t>WL-02316</t>
        </is>
      </c>
      <c r="B1321" s="21" t="n">
        <v>1316</v>
      </c>
      <c r="C1321" s="21" t="inlineStr">
        <is>
          <t>Elliott</t>
        </is>
      </c>
      <c r="D1321" s="21" t="inlineStr">
        <is>
          <t>Cheryl</t>
        </is>
      </c>
      <c r="E1321" s="21" t="inlineStr">
        <is>
          <t>JOINT</t>
        </is>
      </c>
      <c r="F1321" s="21" t="inlineStr"/>
      <c r="G1321" s="28" t="n">
        <v>45413</v>
      </c>
      <c r="H1321" s="21" t="inlineStr">
        <is>
          <t>ACTIVE_WAITLIST</t>
        </is>
      </c>
      <c r="I1321" s="21" t="inlineStr">
        <is>
          <t>POINT ROSE</t>
        </is>
      </c>
      <c r="J1321" s="21" t="inlineStr">
        <is>
          <t>SAIL_MONO</t>
        </is>
      </c>
      <c r="K1321" s="21" t="n">
        <v>39</v>
      </c>
      <c r="L1321" s="21" t="n">
        <v>11.9</v>
      </c>
      <c r="M1321" s="21" t="inlineStr">
        <is>
          <t>Vessbank</t>
        </is>
      </c>
      <c r="N1321" s="21" t="n">
        <v>50</v>
      </c>
      <c r="O1321" s="21" t="inlineStr">
        <is>
          <t>(503) 555-7488</t>
        </is>
      </c>
      <c r="P1321" s="21" t="inlineStr">
        <is>
          <t>cheryl.elliott@pugetpost.com</t>
        </is>
      </c>
      <c r="Q1321" s="21" t="inlineStr">
        <is>
          <t>Portland</t>
        </is>
      </c>
      <c r="R1321" s="21" t="inlineStr">
        <is>
          <t>OR</t>
        </is>
      </c>
      <c r="S1321" s="21" t="inlineStr">
        <is>
          <t>97201</t>
        </is>
      </c>
      <c r="T1321" s="28" t="n">
        <v>45997</v>
      </c>
      <c r="U1321" s="21" t="n">
        <v>2026</v>
      </c>
      <c r="V1321" s="21" t="inlineStr"/>
    </row>
    <row r="1322">
      <c r="A1322" s="17" t="inlineStr">
        <is>
          <t>WL-02317</t>
        </is>
      </c>
      <c r="B1322" s="17" t="n">
        <v>1317</v>
      </c>
      <c r="C1322" s="17" t="inlineStr">
        <is>
          <t>Gomez</t>
        </is>
      </c>
      <c r="D1322" s="17" t="inlineStr">
        <is>
          <t>Nicole</t>
        </is>
      </c>
      <c r="E1322" s="17" t="inlineStr">
        <is>
          <t>CORPORATION</t>
        </is>
      </c>
      <c r="F1322" s="17" t="inlineStr">
        <is>
          <t>Gomez Marine LLC</t>
        </is>
      </c>
      <c r="G1322" s="27" t="n">
        <v>45414</v>
      </c>
      <c r="H1322" s="17" t="inlineStr">
        <is>
          <t>ACTIVE_WAITLIST</t>
        </is>
      </c>
      <c r="I1322" s="17" t="inlineStr">
        <is>
          <t>KESTREL DANCER</t>
        </is>
      </c>
      <c r="J1322" s="17" t="inlineStr">
        <is>
          <t>SAIL_MULTI</t>
        </is>
      </c>
      <c r="K1322" s="17" t="n">
        <v>38</v>
      </c>
      <c r="L1322" s="17" t="n">
        <v>12.6</v>
      </c>
      <c r="M1322" s="17" t="inlineStr">
        <is>
          <t>Ledgport</t>
        </is>
      </c>
      <c r="N1322" s="17" t="n">
        <v>24</v>
      </c>
      <c r="O1322" s="17" t="inlineStr">
        <is>
          <t>(360) 555-7596</t>
        </is>
      </c>
      <c r="P1322" s="17" t="inlineStr">
        <is>
          <t>nicole.gomez@pugetpost.com</t>
        </is>
      </c>
      <c r="Q1322" s="17" t="inlineStr">
        <is>
          <t>Chaldale</t>
        </is>
      </c>
      <c r="R1322" s="17" t="inlineStr">
        <is>
          <t>WA</t>
        </is>
      </c>
      <c r="S1322" s="17" t="inlineStr">
        <is>
          <t>98554</t>
        </is>
      </c>
      <c r="T1322" s="27" t="n">
        <v>45993</v>
      </c>
      <c r="U1322" s="17" t="n">
        <v>2026</v>
      </c>
      <c r="V1322" s="17" t="inlineStr"/>
    </row>
    <row r="1323">
      <c r="A1323" s="21" t="inlineStr">
        <is>
          <t>WL-02318</t>
        </is>
      </c>
      <c r="B1323" s="21" t="n">
        <v>1318</v>
      </c>
      <c r="C1323" s="21" t="inlineStr">
        <is>
          <t>Harris</t>
        </is>
      </c>
      <c r="D1323" s="21" t="inlineStr">
        <is>
          <t>Brittany</t>
        </is>
      </c>
      <c r="E1323" s="21" t="inlineStr">
        <is>
          <t>PARTNERSHIP</t>
        </is>
      </c>
      <c r="F1323" s="21" t="inlineStr">
        <is>
          <t>Harris Marine LLC</t>
        </is>
      </c>
      <c r="G1323" s="28" t="n">
        <v>45414</v>
      </c>
      <c r="H1323" s="21" t="inlineStr">
        <is>
          <t>ACTIVE_WAITLIST</t>
        </is>
      </c>
      <c r="I1323" s="21" t="inlineStr">
        <is>
          <t>PETREL ROCK</t>
        </is>
      </c>
      <c r="J1323" s="21" t="inlineStr">
        <is>
          <t>COMMERCIAL_FISH</t>
        </is>
      </c>
      <c r="K1323" s="21" t="n">
        <v>19.9</v>
      </c>
      <c r="L1323" s="21" t="n">
        <v>6.8</v>
      </c>
      <c r="M1323" s="21" t="inlineStr">
        <is>
          <t>ANY</t>
        </is>
      </c>
      <c r="N1323" s="21" t="n">
        <v>40</v>
      </c>
      <c r="O1323" s="21" t="inlineStr">
        <is>
          <t>(360) 555-8866</t>
        </is>
      </c>
      <c r="P1323" s="21" t="inlineStr">
        <is>
          <t>brittanyharris@quillayute.org</t>
        </is>
      </c>
      <c r="Q1323" s="21" t="inlineStr">
        <is>
          <t>Port Angeles</t>
        </is>
      </c>
      <c r="R1323" s="21" t="inlineStr">
        <is>
          <t>WA</t>
        </is>
      </c>
      <c r="S1323" s="21" t="inlineStr">
        <is>
          <t>98362</t>
        </is>
      </c>
      <c r="T1323" s="28" t="n">
        <v>46015</v>
      </c>
      <c r="U1323" s="21" t="n">
        <v>2026</v>
      </c>
      <c r="V1323" s="21" t="inlineStr"/>
    </row>
    <row r="1324">
      <c r="A1324" s="17" t="inlineStr">
        <is>
          <t>WL-02319</t>
        </is>
      </c>
      <c r="B1324" s="17" t="n">
        <v>1319</v>
      </c>
      <c r="C1324" s="17" t="inlineStr">
        <is>
          <t>Pacheco</t>
        </is>
      </c>
      <c r="D1324" s="17" t="inlineStr">
        <is>
          <t>Elizabeth</t>
        </is>
      </c>
      <c r="E1324" s="17" t="inlineStr">
        <is>
          <t>INDIVIDUAL</t>
        </is>
      </c>
      <c r="F1324" s="17" t="inlineStr"/>
      <c r="G1324" s="27" t="n">
        <v>45414</v>
      </c>
      <c r="H1324" s="17" t="inlineStr">
        <is>
          <t>ACTIVE_WAITLIST</t>
        </is>
      </c>
      <c r="I1324" s="17" t="inlineStr">
        <is>
          <t>COHO VEER</t>
        </is>
      </c>
      <c r="J1324" s="17" t="inlineStr">
        <is>
          <t>SAIL_MONO</t>
        </is>
      </c>
      <c r="K1324" s="17" t="n">
        <v>31.6</v>
      </c>
      <c r="L1324" s="17" t="n">
        <v>10.7</v>
      </c>
      <c r="M1324" s="17" t="inlineStr">
        <is>
          <t>Ledgport</t>
        </is>
      </c>
      <c r="N1324" s="17" t="n">
        <v>24</v>
      </c>
      <c r="O1324" s="17" t="inlineStr">
        <is>
          <t>(360) 555-3412</t>
        </is>
      </c>
      <c r="P1324" s="17" t="inlineStr">
        <is>
          <t>elizabeth.pacheco@harbormail.net</t>
        </is>
      </c>
      <c r="Q1324" s="17" t="inlineStr">
        <is>
          <t>Longview</t>
        </is>
      </c>
      <c r="R1324" s="17" t="inlineStr">
        <is>
          <t>WA</t>
        </is>
      </c>
      <c r="S1324" s="17" t="inlineStr">
        <is>
          <t>98632</t>
        </is>
      </c>
      <c r="T1324" s="27" t="n">
        <v>46006</v>
      </c>
      <c r="U1324" s="17" t="n">
        <v>2026</v>
      </c>
      <c r="V1324" s="17" t="inlineStr"/>
    </row>
    <row r="1325">
      <c r="A1325" s="21" t="inlineStr">
        <is>
          <t>WL-02320</t>
        </is>
      </c>
      <c r="B1325" s="21" t="n">
        <v>1320</v>
      </c>
      <c r="C1325" s="21" t="inlineStr">
        <is>
          <t>Walker</t>
        </is>
      </c>
      <c r="D1325" s="21" t="inlineStr">
        <is>
          <t>Eric</t>
        </is>
      </c>
      <c r="E1325" s="21" t="inlineStr">
        <is>
          <t>JOINT</t>
        </is>
      </c>
      <c r="F1325" s="21" t="inlineStr"/>
      <c r="G1325" s="28" t="n">
        <v>45414</v>
      </c>
      <c r="H1325" s="21" t="inlineStr">
        <is>
          <t>ACTIVE_WAITLIST</t>
        </is>
      </c>
      <c r="I1325" s="21" t="inlineStr">
        <is>
          <t>HALIBUT SONG</t>
        </is>
      </c>
      <c r="J1325" s="21" t="inlineStr">
        <is>
          <t>POWER_STERNDRIVE</t>
        </is>
      </c>
      <c r="K1325" s="21" t="n">
        <v>38.6</v>
      </c>
      <c r="L1325" s="21" t="n">
        <v>11.8</v>
      </c>
      <c r="M1325" s="21" t="inlineStr">
        <is>
          <t>OPEN_ONLY</t>
        </is>
      </c>
      <c r="N1325" s="21" t="n">
        <v>50</v>
      </c>
      <c r="O1325" s="21" t="inlineStr">
        <is>
          <t>(360) 555-3097</t>
        </is>
      </c>
      <c r="P1325" s="21" t="inlineStr">
        <is>
          <t>eric.walker@outlook.example.com</t>
        </is>
      </c>
      <c r="Q1325" s="21" t="inlineStr">
        <is>
          <t>Port Angeles</t>
        </is>
      </c>
      <c r="R1325" s="21" t="inlineStr">
        <is>
          <t>WA</t>
        </is>
      </c>
      <c r="S1325" s="21" t="inlineStr">
        <is>
          <t>98362</t>
        </is>
      </c>
      <c r="T1325" s="28" t="n">
        <v>46008</v>
      </c>
      <c r="U1325" s="21" t="n">
        <v>2026</v>
      </c>
      <c r="V1325" s="21" t="inlineStr"/>
    </row>
    <row r="1326">
      <c r="A1326" s="17" t="inlineStr">
        <is>
          <t>WL-02321</t>
        </is>
      </c>
      <c r="B1326" s="17" t="n">
        <v>1321</v>
      </c>
      <c r="C1326" s="17" t="inlineStr">
        <is>
          <t>Williams</t>
        </is>
      </c>
      <c r="D1326" s="17" t="inlineStr">
        <is>
          <t>Laura</t>
        </is>
      </c>
      <c r="E1326" s="17" t="inlineStr">
        <is>
          <t>LLC</t>
        </is>
      </c>
      <c r="F1326" s="17" t="inlineStr">
        <is>
          <t>Williams Ventures LLC</t>
        </is>
      </c>
      <c r="G1326" s="27" t="n">
        <v>45414</v>
      </c>
      <c r="H1326" s="17" t="inlineStr">
        <is>
          <t>SUSPENDED</t>
        </is>
      </c>
      <c r="I1326" s="17" t="inlineStr">
        <is>
          <t>SANDERLING WEATHER</t>
        </is>
      </c>
      <c r="J1326" s="17" t="inlineStr">
        <is>
          <t>ELECTRIC</t>
        </is>
      </c>
      <c r="K1326" s="17" t="n">
        <v>60.8</v>
      </c>
      <c r="L1326" s="17" t="n">
        <v>19.5</v>
      </c>
      <c r="M1326" s="17" t="inlineStr">
        <is>
          <t>ANY</t>
        </is>
      </c>
      <c r="N1326" s="17" t="n">
        <v>50</v>
      </c>
      <c r="O1326" s="17" t="inlineStr">
        <is>
          <t>(541) 555-2439</t>
        </is>
      </c>
      <c r="P1326" s="17" t="inlineStr">
        <is>
          <t>laurawilliams@salishnet.net</t>
        </is>
      </c>
      <c r="Q1326" s="17" t="inlineStr">
        <is>
          <t>Coos Bay</t>
        </is>
      </c>
      <c r="R1326" s="17" t="inlineStr">
        <is>
          <t>OR</t>
        </is>
      </c>
      <c r="S1326" s="17" t="inlineStr">
        <is>
          <t>97420</t>
        </is>
      </c>
      <c r="T1326" s="27" t="n">
        <v>46005</v>
      </c>
      <c r="U1326" s="17" t="n">
        <v>2026</v>
      </c>
      <c r="V1326" s="17" t="inlineStr"/>
    </row>
    <row r="1327">
      <c r="A1327" s="21" t="inlineStr">
        <is>
          <t>WL-02322</t>
        </is>
      </c>
      <c r="B1327" s="21" t="n">
        <v>1322</v>
      </c>
      <c r="C1327" s="21" t="inlineStr">
        <is>
          <t>Nguyen</t>
        </is>
      </c>
      <c r="D1327" s="21" t="inlineStr">
        <is>
          <t>Allison</t>
        </is>
      </c>
      <c r="E1327" s="21" t="inlineStr">
        <is>
          <t>INDIVIDUAL</t>
        </is>
      </c>
      <c r="F1327" s="21" t="inlineStr"/>
      <c r="G1327" s="28" t="n">
        <v>45414</v>
      </c>
      <c r="H1327" s="21" t="inlineStr">
        <is>
          <t>ACTIVE_WAITLIST</t>
        </is>
      </c>
      <c r="I1327" s="21" t="inlineStr">
        <is>
          <t>ANCHOR REACH</t>
        </is>
      </c>
      <c r="J1327" s="21" t="inlineStr">
        <is>
          <t>SAIL_MONO</t>
        </is>
      </c>
      <c r="K1327" s="21" t="n">
        <v>46.1</v>
      </c>
      <c r="L1327" s="21" t="n">
        <v>16.1</v>
      </c>
      <c r="M1327" s="21" t="inlineStr">
        <is>
          <t>ANY</t>
        </is>
      </c>
      <c r="N1327" s="21" t="n">
        <v>24</v>
      </c>
      <c r="O1327" s="21" t="inlineStr">
        <is>
          <t>(206) 555-4776</t>
        </is>
      </c>
      <c r="P1327" s="21" t="inlineStr">
        <is>
          <t>allison_nguyen@pugetpost.com</t>
        </is>
      </c>
      <c r="Q1327" s="21" t="inlineStr">
        <is>
          <t>Seattle</t>
        </is>
      </c>
      <c r="R1327" s="21" t="inlineStr">
        <is>
          <t>WA</t>
        </is>
      </c>
      <c r="S1327" s="21" t="inlineStr">
        <is>
          <t>98101</t>
        </is>
      </c>
      <c r="T1327" s="28" t="n">
        <v>46003</v>
      </c>
      <c r="U1327" s="21" t="n">
        <v>2026</v>
      </c>
      <c r="V1327" s="21" t="inlineStr"/>
    </row>
    <row r="1328">
      <c r="A1328" s="17" t="inlineStr">
        <is>
          <t>WL-02323</t>
        </is>
      </c>
      <c r="B1328" s="17" t="n">
        <v>1323</v>
      </c>
      <c r="C1328" s="17" t="inlineStr">
        <is>
          <t>Preston</t>
        </is>
      </c>
      <c r="D1328" s="17" t="inlineStr">
        <is>
          <t>John</t>
        </is>
      </c>
      <c r="E1328" s="17" t="inlineStr">
        <is>
          <t>INDIVIDUAL</t>
        </is>
      </c>
      <c r="F1328" s="17" t="inlineStr"/>
      <c r="G1328" s="27" t="n">
        <v>45415</v>
      </c>
      <c r="H1328" s="17" t="inlineStr">
        <is>
          <t>ACTIVE_WAITLIST</t>
        </is>
      </c>
      <c r="I1328" s="17" t="inlineStr">
        <is>
          <t>CORMORANT ANN</t>
        </is>
      </c>
      <c r="J1328" s="17" t="inlineStr">
        <is>
          <t>SPORTFISH</t>
        </is>
      </c>
      <c r="K1328" s="17" t="n">
        <v>56.7</v>
      </c>
      <c r="L1328" s="17" t="n">
        <v>17.5</v>
      </c>
      <c r="M1328" s="17" t="inlineStr">
        <is>
          <t>ANY</t>
        </is>
      </c>
      <c r="N1328" s="17" t="n">
        <v>40</v>
      </c>
      <c r="O1328" s="17" t="inlineStr">
        <is>
          <t>(253) 555-2385</t>
        </is>
      </c>
      <c r="P1328" s="17" t="inlineStr">
        <is>
          <t>john_preston@quillayute.org</t>
        </is>
      </c>
      <c r="Q1328" s="17" t="inlineStr">
        <is>
          <t>Tacoma</t>
        </is>
      </c>
      <c r="R1328" s="17" t="inlineStr">
        <is>
          <t>WA</t>
        </is>
      </c>
      <c r="S1328" s="17" t="inlineStr">
        <is>
          <t>98402</t>
        </is>
      </c>
      <c r="T1328" s="27" t="n">
        <v>46015</v>
      </c>
      <c r="U1328" s="17" t="n">
        <v>2026</v>
      </c>
      <c r="V1328" s="17" t="inlineStr"/>
    </row>
    <row r="1329">
      <c r="A1329" s="21" t="inlineStr">
        <is>
          <t>WL-02324</t>
        </is>
      </c>
      <c r="B1329" s="21" t="n">
        <v>1324</v>
      </c>
      <c r="C1329" s="21" t="inlineStr">
        <is>
          <t>Marquez</t>
        </is>
      </c>
      <c r="D1329" s="21" t="inlineStr">
        <is>
          <t>Scott</t>
        </is>
      </c>
      <c r="E1329" s="21" t="inlineStr">
        <is>
          <t>INDIVIDUAL</t>
        </is>
      </c>
      <c r="F1329" s="21" t="inlineStr"/>
      <c r="G1329" s="28" t="n">
        <v>45416</v>
      </c>
      <c r="H1329" s="21" t="inlineStr">
        <is>
          <t>RETAINER</t>
        </is>
      </c>
      <c r="I1329" s="21" t="inlineStr">
        <is>
          <t>TIDE VEER</t>
        </is>
      </c>
      <c r="J1329" s="21" t="inlineStr">
        <is>
          <t>POWER_STERNDRIVE</t>
        </is>
      </c>
      <c r="K1329" s="21" t="n">
        <v>42.6</v>
      </c>
      <c r="L1329" s="21" t="n">
        <v>14.6</v>
      </c>
      <c r="M1329" s="21" t="inlineStr">
        <is>
          <t>ANY</t>
        </is>
      </c>
      <c r="N1329" s="21" t="n">
        <v>28</v>
      </c>
      <c r="O1329" s="21" t="inlineStr">
        <is>
          <t>(360) 555-0786</t>
        </is>
      </c>
      <c r="P1329" s="21" t="inlineStr">
        <is>
          <t>scottmarquez@harbormail.net</t>
        </is>
      </c>
      <c r="Q1329" s="21" t="inlineStr">
        <is>
          <t>Aberdeen</t>
        </is>
      </c>
      <c r="R1329" s="21" t="inlineStr">
        <is>
          <t>WA</t>
        </is>
      </c>
      <c r="S1329" s="21" t="inlineStr">
        <is>
          <t>98520</t>
        </is>
      </c>
      <c r="T1329" s="28" t="n">
        <v>46003</v>
      </c>
      <c r="U1329" s="21" t="n">
        <v>2026</v>
      </c>
      <c r="V1329" s="21" t="inlineStr"/>
    </row>
    <row r="1330">
      <c r="A1330" s="17" t="inlineStr">
        <is>
          <t>WL-02325</t>
        </is>
      </c>
      <c r="B1330" s="17" t="n">
        <v>1325</v>
      </c>
      <c r="C1330" s="17" t="inlineStr">
        <is>
          <t>Brown</t>
        </is>
      </c>
      <c r="D1330" s="17" t="inlineStr">
        <is>
          <t>Lisa</t>
        </is>
      </c>
      <c r="E1330" s="17" t="inlineStr">
        <is>
          <t>CORPORATION</t>
        </is>
      </c>
      <c r="F1330" s="17" t="inlineStr">
        <is>
          <t>Brown Marine LLC</t>
        </is>
      </c>
      <c r="G1330" s="27" t="n">
        <v>45416</v>
      </c>
      <c r="H1330" s="17" t="inlineStr">
        <is>
          <t>ACTIVE_WAITLIST</t>
        </is>
      </c>
      <c r="I1330" s="17" t="inlineStr">
        <is>
          <t>ANCHOR HARBOR</t>
        </is>
      </c>
      <c r="J1330" s="17" t="inlineStr">
        <is>
          <t>HOUSEBOAT</t>
        </is>
      </c>
      <c r="K1330" s="17" t="n">
        <v>34.6</v>
      </c>
      <c r="L1330" s="17" t="n">
        <v>11.2</v>
      </c>
      <c r="M1330" s="17" t="inlineStr">
        <is>
          <t>Vessbank</t>
        </is>
      </c>
      <c r="N1330" s="17" t="n">
        <v>36</v>
      </c>
      <c r="O1330" s="17" t="inlineStr">
        <is>
          <t>(253) 555-4501</t>
        </is>
      </c>
      <c r="P1330" s="17" t="inlineStr">
        <is>
          <t>lisa.brown@outlook.example.com</t>
        </is>
      </c>
      <c r="Q1330" s="17" t="inlineStr">
        <is>
          <t>Tacoma</t>
        </is>
      </c>
      <c r="R1330" s="17" t="inlineStr">
        <is>
          <t>WA</t>
        </is>
      </c>
      <c r="S1330" s="17" t="inlineStr">
        <is>
          <t>98402</t>
        </is>
      </c>
      <c r="T1330" s="27" t="n">
        <v>45997</v>
      </c>
      <c r="U1330" s="17" t="n">
        <v>2026</v>
      </c>
      <c r="V1330" s="17" t="inlineStr"/>
    </row>
    <row r="1331">
      <c r="A1331" s="21" t="inlineStr">
        <is>
          <t>WL-02326</t>
        </is>
      </c>
      <c r="B1331" s="21" t="n">
        <v>1326</v>
      </c>
      <c r="C1331" s="21" t="inlineStr">
        <is>
          <t>Blackwell</t>
        </is>
      </c>
      <c r="D1331" s="21" t="inlineStr">
        <is>
          <t>Debra</t>
        </is>
      </c>
      <c r="E1331" s="21" t="inlineStr">
        <is>
          <t>CORPORATION</t>
        </is>
      </c>
      <c r="F1331" s="21" t="inlineStr">
        <is>
          <t>Blackwell Holdings LLC</t>
        </is>
      </c>
      <c r="G1331" s="28" t="n">
        <v>45416</v>
      </c>
      <c r="H1331" s="21" t="inlineStr">
        <is>
          <t>ACTIVE_WAITLIST</t>
        </is>
      </c>
      <c r="I1331" s="21" t="inlineStr">
        <is>
          <t>KESTREL SONG</t>
        </is>
      </c>
      <c r="J1331" s="21" t="inlineStr">
        <is>
          <t>SAIL_MONO</t>
        </is>
      </c>
      <c r="K1331" s="21" t="n">
        <v>33</v>
      </c>
      <c r="L1331" s="21" t="n">
        <v>11.1</v>
      </c>
      <c r="M1331" s="21" t="inlineStr">
        <is>
          <t>ANY</t>
        </is>
      </c>
      <c r="N1331" s="21" t="n">
        <v>50</v>
      </c>
      <c r="O1331" s="21" t="inlineStr">
        <is>
          <t>(360) 555-1086</t>
        </is>
      </c>
      <c r="P1331" s="21" t="inlineStr">
        <is>
          <t>debra_blackwell@gmail.example.com</t>
        </is>
      </c>
      <c r="Q1331" s="21" t="inlineStr">
        <is>
          <t>Port Angeles</t>
        </is>
      </c>
      <c r="R1331" s="21" t="inlineStr">
        <is>
          <t>WA</t>
        </is>
      </c>
      <c r="S1331" s="21" t="inlineStr">
        <is>
          <t>98362</t>
        </is>
      </c>
      <c r="T1331" s="28" t="n">
        <v>46004</v>
      </c>
      <c r="U1331" s="21" t="n">
        <v>2026</v>
      </c>
      <c r="V1331" s="21" t="inlineStr"/>
    </row>
    <row r="1332">
      <c r="A1332" s="17" t="inlineStr">
        <is>
          <t>WL-02327</t>
        </is>
      </c>
      <c r="B1332" s="17" t="n">
        <v>1327</v>
      </c>
      <c r="C1332" s="17" t="inlineStr">
        <is>
          <t>Hogan</t>
        </is>
      </c>
      <c r="D1332" s="17" t="inlineStr">
        <is>
          <t>Sarah</t>
        </is>
      </c>
      <c r="E1332" s="17" t="inlineStr">
        <is>
          <t>JOINT</t>
        </is>
      </c>
      <c r="F1332" s="17" t="inlineStr"/>
      <c r="G1332" s="27" t="n">
        <v>45417</v>
      </c>
      <c r="H1332" s="17" t="inlineStr">
        <is>
          <t>ACTIVE_WAITLIST</t>
        </is>
      </c>
      <c r="I1332" s="17" t="inlineStr">
        <is>
          <t>OTTER MIST</t>
        </is>
      </c>
      <c r="J1332" s="17" t="inlineStr">
        <is>
          <t>POWER_INBOARD</t>
        </is>
      </c>
      <c r="K1332" s="17" t="n">
        <v>43.6</v>
      </c>
      <c r="L1332" s="17" t="n">
        <v>12.3</v>
      </c>
      <c r="M1332" s="17" t="inlineStr">
        <is>
          <t>COVERED_ONLY</t>
        </is>
      </c>
      <c r="N1332" s="17" t="n">
        <v>45</v>
      </c>
      <c r="O1332" s="17" t="inlineStr">
        <is>
          <t>(541) 555-2885</t>
        </is>
      </c>
      <c r="P1332" s="17" t="inlineStr">
        <is>
          <t>sarah_hogan@salishnet.net</t>
        </is>
      </c>
      <c r="Q1332" s="17" t="inlineStr">
        <is>
          <t>Coos Bay</t>
        </is>
      </c>
      <c r="R1332" s="17" t="inlineStr">
        <is>
          <t>OR</t>
        </is>
      </c>
      <c r="S1332" s="17" t="inlineStr">
        <is>
          <t>97420</t>
        </is>
      </c>
      <c r="T1332" s="27" t="n">
        <v>46013</v>
      </c>
      <c r="U1332" s="17" t="n">
        <v>2026</v>
      </c>
      <c r="V1332" s="17" t="inlineStr"/>
    </row>
    <row r="1333">
      <c r="A1333" s="21" t="inlineStr">
        <is>
          <t>WL-02328</t>
        </is>
      </c>
      <c r="B1333" s="21" t="n">
        <v>1328</v>
      </c>
      <c r="C1333" s="21" t="inlineStr">
        <is>
          <t>Mack</t>
        </is>
      </c>
      <c r="D1333" s="21" t="inlineStr">
        <is>
          <t>Tony</t>
        </is>
      </c>
      <c r="E1333" s="21" t="inlineStr">
        <is>
          <t>INDIVIDUAL</t>
        </is>
      </c>
      <c r="F1333" s="21" t="inlineStr"/>
      <c r="G1333" s="28" t="n">
        <v>45417</v>
      </c>
      <c r="H1333" s="21" t="inlineStr">
        <is>
          <t>ACTIVE_WAITLIST</t>
        </is>
      </c>
      <c r="I1333" s="21" t="inlineStr">
        <is>
          <t>HERON LINE</t>
        </is>
      </c>
      <c r="J1333" s="21" t="inlineStr">
        <is>
          <t>COMMERCIAL_FISH</t>
        </is>
      </c>
      <c r="K1333" s="21" t="n">
        <v>55.5</v>
      </c>
      <c r="L1333" s="21" t="n">
        <v>16.1</v>
      </c>
      <c r="M1333" s="21" t="inlineStr">
        <is>
          <t>COVERED_ONLY</t>
        </is>
      </c>
      <c r="N1333" s="21" t="n">
        <v>24</v>
      </c>
      <c r="O1333" s="21" t="inlineStr">
        <is>
          <t>(360) 555-6737</t>
        </is>
      </c>
      <c r="P1333" s="21" t="inlineStr">
        <is>
          <t>tony.mack@harbormail.net</t>
        </is>
      </c>
      <c r="Q1333" s="21" t="inlineStr">
        <is>
          <t>Aberdeen</t>
        </is>
      </c>
      <c r="R1333" s="21" t="inlineStr">
        <is>
          <t>WA</t>
        </is>
      </c>
      <c r="S1333" s="21" t="inlineStr">
        <is>
          <t>98520</t>
        </is>
      </c>
      <c r="T1333" s="28" t="n">
        <v>45997</v>
      </c>
      <c r="U1333" s="21" t="n">
        <v>2026</v>
      </c>
      <c r="V1333" s="21" t="inlineStr"/>
    </row>
    <row r="1334">
      <c r="A1334" s="17" t="inlineStr">
        <is>
          <t>WL-02329</t>
        </is>
      </c>
      <c r="B1334" s="17" t="n">
        <v>1329</v>
      </c>
      <c r="C1334" s="17" t="inlineStr">
        <is>
          <t>Morgan</t>
        </is>
      </c>
      <c r="D1334" s="17" t="inlineStr">
        <is>
          <t>Gregory</t>
        </is>
      </c>
      <c r="E1334" s="17" t="inlineStr">
        <is>
          <t>COMMERCIAL</t>
        </is>
      </c>
      <c r="F1334" s="17" t="inlineStr">
        <is>
          <t>Morgan Charters Inc</t>
        </is>
      </c>
      <c r="G1334" s="27" t="n">
        <v>45419</v>
      </c>
      <c r="H1334" s="17" t="inlineStr">
        <is>
          <t>EXPIRED</t>
        </is>
      </c>
      <c r="I1334" s="17" t="inlineStr">
        <is>
          <t>SANDERLING LIGHT</t>
        </is>
      </c>
      <c r="J1334" s="17" t="inlineStr">
        <is>
          <t>TRAWLER</t>
        </is>
      </c>
      <c r="K1334" s="17" t="n">
        <v>44.5</v>
      </c>
      <c r="L1334" s="17" t="n">
        <v>13.4</v>
      </c>
      <c r="M1334" s="17" t="inlineStr">
        <is>
          <t>ANY</t>
        </is>
      </c>
      <c r="N1334" s="17" t="n">
        <v>36</v>
      </c>
      <c r="O1334" s="17" t="inlineStr">
        <is>
          <t>(360) 555-1529</t>
        </is>
      </c>
      <c r="P1334" s="17" t="inlineStr"/>
      <c r="Q1334" s="17" t="inlineStr">
        <is>
          <t>Longview</t>
        </is>
      </c>
      <c r="R1334" s="17" t="inlineStr">
        <is>
          <t>WA</t>
        </is>
      </c>
      <c r="S1334" s="17" t="inlineStr">
        <is>
          <t>98632</t>
        </is>
      </c>
      <c r="T1334" s="17" t="inlineStr"/>
      <c r="U1334" s="17" t="n">
        <v>2023</v>
      </c>
      <c r="V1334" s="17" t="inlineStr"/>
    </row>
    <row r="1335">
      <c r="A1335" s="21" t="inlineStr">
        <is>
          <t>WL-02330</t>
        </is>
      </c>
      <c r="B1335" s="21" t="n">
        <v>1330</v>
      </c>
      <c r="C1335" s="21" t="inlineStr">
        <is>
          <t>Fox</t>
        </is>
      </c>
      <c r="D1335" s="21" t="inlineStr">
        <is>
          <t>John</t>
        </is>
      </c>
      <c r="E1335" s="21" t="inlineStr">
        <is>
          <t>INDIVIDUAL</t>
        </is>
      </c>
      <c r="F1335" s="21" t="inlineStr"/>
      <c r="G1335" s="28" t="n">
        <v>45419</v>
      </c>
      <c r="H1335" s="21" t="inlineStr">
        <is>
          <t>SUSPENDED</t>
        </is>
      </c>
      <c r="I1335" s="21" t="inlineStr">
        <is>
          <t>WIDGEON ROCK</t>
        </is>
      </c>
      <c r="J1335" s="21" t="inlineStr">
        <is>
          <t>SAIL_MONO</t>
        </is>
      </c>
      <c r="K1335" s="21" t="n">
        <v>46.6</v>
      </c>
      <c r="L1335" s="21" t="n">
        <v>13.5</v>
      </c>
      <c r="M1335" s="21" t="inlineStr">
        <is>
          <t>COVERED_ONLY</t>
        </is>
      </c>
      <c r="N1335" s="21" t="n">
        <v>36</v>
      </c>
      <c r="O1335" s="21" t="inlineStr">
        <is>
          <t>(206) 555-9077</t>
        </is>
      </c>
      <c r="P1335" s="21" t="inlineStr">
        <is>
          <t>john_fox@salishnet.net</t>
        </is>
      </c>
      <c r="Q1335" s="21" t="inlineStr">
        <is>
          <t>Seattle</t>
        </is>
      </c>
      <c r="R1335" s="21" t="inlineStr">
        <is>
          <t>WA</t>
        </is>
      </c>
      <c r="S1335" s="21" t="inlineStr">
        <is>
          <t>98101</t>
        </is>
      </c>
      <c r="T1335" s="28" t="n">
        <v>45993</v>
      </c>
      <c r="U1335" s="21" t="n">
        <v>2026</v>
      </c>
      <c r="V1335" s="21" t="inlineStr"/>
    </row>
    <row r="1336">
      <c r="A1336" s="17" t="inlineStr">
        <is>
          <t>WL-02331</t>
        </is>
      </c>
      <c r="B1336" s="17" t="n">
        <v>1331</v>
      </c>
      <c r="C1336" s="17" t="inlineStr">
        <is>
          <t>Gibbs</t>
        </is>
      </c>
      <c r="D1336" s="17" t="inlineStr">
        <is>
          <t>Cassandra</t>
        </is>
      </c>
      <c r="E1336" s="17" t="inlineStr">
        <is>
          <t>NONPROFIT</t>
        </is>
      </c>
      <c r="F1336" s="17" t="inlineStr">
        <is>
          <t>Gibbs Charters Inc</t>
        </is>
      </c>
      <c r="G1336" s="27" t="n">
        <v>45420</v>
      </c>
      <c r="H1336" s="17" t="inlineStr">
        <is>
          <t>ACTIVE_WAITLIST</t>
        </is>
      </c>
      <c r="I1336" s="17" t="inlineStr">
        <is>
          <t>KESTREL REACH</t>
        </is>
      </c>
      <c r="J1336" s="17" t="inlineStr">
        <is>
          <t>SAIL_MONO</t>
        </is>
      </c>
      <c r="K1336" s="17" t="n">
        <v>61.3</v>
      </c>
      <c r="L1336" s="17" t="n">
        <v>18.9</v>
      </c>
      <c r="M1336" s="17" t="inlineStr">
        <is>
          <t>Salmonberry</t>
        </is>
      </c>
      <c r="N1336" s="17" t="n">
        <v>28</v>
      </c>
      <c r="O1336" s="17" t="inlineStr">
        <is>
          <t>(541) 555-1070</t>
        </is>
      </c>
      <c r="P1336" s="17" t="inlineStr">
        <is>
          <t>cassandragibbs@harbormail.net</t>
        </is>
      </c>
      <c r="Q1336" s="17" t="inlineStr">
        <is>
          <t>Newport</t>
        </is>
      </c>
      <c r="R1336" s="17" t="inlineStr">
        <is>
          <t>OR</t>
        </is>
      </c>
      <c r="S1336" s="17" t="inlineStr">
        <is>
          <t>97365</t>
        </is>
      </c>
      <c r="T1336" s="27" t="n">
        <v>45993</v>
      </c>
      <c r="U1336" s="17" t="n">
        <v>2026</v>
      </c>
      <c r="V1336" s="17" t="inlineStr"/>
    </row>
    <row r="1337">
      <c r="A1337" s="21" t="inlineStr">
        <is>
          <t>WL-02332</t>
        </is>
      </c>
      <c r="B1337" s="21" t="n">
        <v>1332</v>
      </c>
      <c r="C1337" s="21" t="inlineStr">
        <is>
          <t>Cross</t>
        </is>
      </c>
      <c r="D1337" s="21" t="inlineStr">
        <is>
          <t>Karla</t>
        </is>
      </c>
      <c r="E1337" s="21" t="inlineStr">
        <is>
          <t>COMMERCIAL</t>
        </is>
      </c>
      <c r="F1337" s="21" t="inlineStr">
        <is>
          <t>Cross Holdings LLC</t>
        </is>
      </c>
      <c r="G1337" s="28" t="n">
        <v>45420</v>
      </c>
      <c r="H1337" s="21" t="inlineStr">
        <is>
          <t>ACTIVE_WAITLIST</t>
        </is>
      </c>
      <c r="I1337" s="21" t="inlineStr">
        <is>
          <t>POINT PASSAGE</t>
        </is>
      </c>
      <c r="J1337" s="21" t="inlineStr">
        <is>
          <t>HOUSEBOAT</t>
        </is>
      </c>
      <c r="K1337" s="21" t="n">
        <v>38.4</v>
      </c>
      <c r="L1337" s="21" t="n">
        <v>10.8</v>
      </c>
      <c r="M1337" s="21" t="inlineStr">
        <is>
          <t>Ledgport</t>
        </is>
      </c>
      <c r="N1337" s="21" t="n">
        <v>32</v>
      </c>
      <c r="O1337" s="21" t="inlineStr">
        <is>
          <t>(360) 555-6111</t>
        </is>
      </c>
      <c r="P1337" s="21" t="inlineStr">
        <is>
          <t>karlacross@gmail.example.com</t>
        </is>
      </c>
      <c r="Q1337" s="21" t="inlineStr">
        <is>
          <t>Olympia</t>
        </is>
      </c>
      <c r="R1337" s="21" t="inlineStr">
        <is>
          <t>WA</t>
        </is>
      </c>
      <c r="S1337" s="21" t="inlineStr">
        <is>
          <t>98501</t>
        </is>
      </c>
      <c r="T1337" s="28" t="n">
        <v>46017</v>
      </c>
      <c r="U1337" s="21" t="n">
        <v>2026</v>
      </c>
      <c r="V1337" s="21" t="inlineStr"/>
    </row>
    <row r="1338">
      <c r="A1338" s="17" t="inlineStr">
        <is>
          <t>WL-02333</t>
        </is>
      </c>
      <c r="B1338" s="17" t="n">
        <v>1333</v>
      </c>
      <c r="C1338" s="17" t="inlineStr">
        <is>
          <t>Wallace</t>
        </is>
      </c>
      <c r="D1338" s="17" t="inlineStr">
        <is>
          <t>Maurice</t>
        </is>
      </c>
      <c r="E1338" s="17" t="inlineStr">
        <is>
          <t>JOINT</t>
        </is>
      </c>
      <c r="F1338" s="17" t="inlineStr"/>
      <c r="G1338" s="27" t="n">
        <v>45421</v>
      </c>
      <c r="H1338" s="17" t="inlineStr">
        <is>
          <t>ACTIVE_WAITLIST</t>
        </is>
      </c>
      <c r="I1338" s="17" t="inlineStr">
        <is>
          <t>HERON SOUND</t>
        </is>
      </c>
      <c r="J1338" s="17" t="inlineStr">
        <is>
          <t>POWER_STERNDRIVE</t>
        </is>
      </c>
      <c r="K1338" s="17" t="n">
        <v>55.1</v>
      </c>
      <c r="L1338" s="17" t="n">
        <v>18.1</v>
      </c>
      <c r="M1338" s="17" t="inlineStr">
        <is>
          <t>Eastwey</t>
        </is>
      </c>
      <c r="N1338" s="17" t="n">
        <v>36</v>
      </c>
      <c r="O1338" s="17" t="inlineStr">
        <is>
          <t>(503) 555-3890</t>
        </is>
      </c>
      <c r="P1338" s="17" t="inlineStr">
        <is>
          <t>mauricewallace@quillayute.org</t>
        </is>
      </c>
      <c r="Q1338" s="17" t="inlineStr">
        <is>
          <t>Portland</t>
        </is>
      </c>
      <c r="R1338" s="17" t="inlineStr">
        <is>
          <t>OR</t>
        </is>
      </c>
      <c r="S1338" s="17" t="inlineStr">
        <is>
          <t>97201</t>
        </is>
      </c>
      <c r="T1338" s="27" t="n">
        <v>46002</v>
      </c>
      <c r="U1338" s="17" t="n">
        <v>2026</v>
      </c>
      <c r="V1338" s="17" t="inlineStr">
        <is>
          <t xml:space="preserve"> </t>
        </is>
      </c>
    </row>
    <row r="1339">
      <c r="A1339" s="21" t="inlineStr">
        <is>
          <t>WL-02334</t>
        </is>
      </c>
      <c r="B1339" s="21" t="n">
        <v>1334</v>
      </c>
      <c r="C1339" s="21" t="inlineStr">
        <is>
          <t>Lewis</t>
        </is>
      </c>
      <c r="D1339" s="21" t="inlineStr">
        <is>
          <t>Dean</t>
        </is>
      </c>
      <c r="E1339" s="21" t="inlineStr">
        <is>
          <t>NONPROFIT</t>
        </is>
      </c>
      <c r="F1339" s="21" t="inlineStr">
        <is>
          <t>Lewis Marine LLC</t>
        </is>
      </c>
      <c r="G1339" s="28" t="n">
        <v>45421</v>
      </c>
      <c r="H1339" s="21" t="inlineStr">
        <is>
          <t>ACTIVE_WAITLIST</t>
        </is>
      </c>
      <c r="I1339" s="21" t="inlineStr">
        <is>
          <t>MURRE REACH</t>
        </is>
      </c>
      <c r="J1339" s="21" t="inlineStr">
        <is>
          <t>POWER_INBOARD</t>
        </is>
      </c>
      <c r="K1339" s="21" t="n">
        <v>61.7</v>
      </c>
      <c r="L1339" s="21" t="n">
        <v>19.3</v>
      </c>
      <c r="M1339" s="21" t="inlineStr">
        <is>
          <t>Ledgport</t>
        </is>
      </c>
      <c r="N1339" s="21" t="n">
        <v>45</v>
      </c>
      <c r="O1339" s="21" t="inlineStr">
        <is>
          <t>(541) 555-7737</t>
        </is>
      </c>
      <c r="P1339" s="21" t="inlineStr">
        <is>
          <t>dean.lewis@quillayute.org</t>
        </is>
      </c>
      <c r="Q1339" s="21" t="inlineStr">
        <is>
          <t>Coos Bay</t>
        </is>
      </c>
      <c r="R1339" s="21" t="inlineStr">
        <is>
          <t>OR</t>
        </is>
      </c>
      <c r="S1339" s="21" t="inlineStr">
        <is>
          <t>97420</t>
        </is>
      </c>
      <c r="T1339" s="28" t="n">
        <v>45998</v>
      </c>
      <c r="U1339" s="21" t="n">
        <v>2026</v>
      </c>
      <c r="V1339" s="21" t="inlineStr"/>
    </row>
    <row r="1340">
      <c r="A1340" s="17" t="inlineStr">
        <is>
          <t>WL-02335</t>
        </is>
      </c>
      <c r="B1340" s="17" t="n">
        <v>1335</v>
      </c>
      <c r="C1340" s="17" t="inlineStr">
        <is>
          <t>Pham</t>
        </is>
      </c>
      <c r="D1340" s="17" t="inlineStr">
        <is>
          <t>Susan</t>
        </is>
      </c>
      <c r="E1340" s="17" t="inlineStr">
        <is>
          <t>JOINT</t>
        </is>
      </c>
      <c r="F1340" s="17" t="inlineStr"/>
      <c r="G1340" s="27" t="n">
        <v>45422</v>
      </c>
      <c r="H1340" s="17" t="inlineStr">
        <is>
          <t>ACTIVE_WAITLIST</t>
        </is>
      </c>
      <c r="I1340" s="17" t="inlineStr">
        <is>
          <t>WIDGEON STAR</t>
        </is>
      </c>
      <c r="J1340" s="17" t="inlineStr">
        <is>
          <t>SAIL_MONO</t>
        </is>
      </c>
      <c r="K1340" s="17" t="n">
        <v>45.6</v>
      </c>
      <c r="L1340" s="17" t="n">
        <v>13</v>
      </c>
      <c r="M1340" s="17" t="inlineStr">
        <is>
          <t>Vessbank</t>
        </is>
      </c>
      <c r="N1340" s="17" t="n">
        <v>45</v>
      </c>
      <c r="O1340" s="17" t="inlineStr">
        <is>
          <t>(541) 555-7335</t>
        </is>
      </c>
      <c r="P1340" s="17" t="inlineStr">
        <is>
          <t>susan_pham@pugetpost.com</t>
        </is>
      </c>
      <c r="Q1340" s="17" t="inlineStr">
        <is>
          <t>Coos Bay</t>
        </is>
      </c>
      <c r="R1340" s="17" t="inlineStr">
        <is>
          <t>OR</t>
        </is>
      </c>
      <c r="S1340" s="17" t="inlineStr">
        <is>
          <t>97420</t>
        </is>
      </c>
      <c r="T1340" s="27" t="n">
        <v>46013</v>
      </c>
      <c r="U1340" s="17" t="n">
        <v>2026</v>
      </c>
      <c r="V1340" s="17" t="inlineStr"/>
    </row>
    <row r="1341">
      <c r="A1341" s="21" t="inlineStr">
        <is>
          <t>WL-02336</t>
        </is>
      </c>
      <c r="B1341" s="21" t="n">
        <v>1336</v>
      </c>
      <c r="C1341" s="21" t="inlineStr">
        <is>
          <t>Ford</t>
        </is>
      </c>
      <c r="D1341" s="21" t="inlineStr">
        <is>
          <t>Jimmy</t>
        </is>
      </c>
      <c r="E1341" s="21" t="inlineStr">
        <is>
          <t>INDIVIDUAL</t>
        </is>
      </c>
      <c r="F1341" s="21" t="inlineStr"/>
      <c r="G1341" s="28" t="n">
        <v>45422</v>
      </c>
      <c r="H1341" s="21" t="inlineStr">
        <is>
          <t>RETAINER</t>
        </is>
      </c>
      <c r="I1341" s="21" t="inlineStr">
        <is>
          <t>DRIFT MIST</t>
        </is>
      </c>
      <c r="J1341" s="21" t="inlineStr">
        <is>
          <t>HOUSEBOAT</t>
        </is>
      </c>
      <c r="K1341" s="21" t="n">
        <v>46.3</v>
      </c>
      <c r="L1341" s="21" t="n">
        <v>16.5</v>
      </c>
      <c r="M1341" s="21" t="inlineStr">
        <is>
          <t>COVERED_ONLY</t>
        </is>
      </c>
      <c r="N1341" s="21" t="n">
        <v>45</v>
      </c>
      <c r="O1341" s="21" t="inlineStr">
        <is>
          <t>(503) 555-6281</t>
        </is>
      </c>
      <c r="P1341" s="21" t="inlineStr">
        <is>
          <t>jimmy.ford@pugetpost.com</t>
        </is>
      </c>
      <c r="Q1341" s="21" t="inlineStr">
        <is>
          <t>Portland</t>
        </is>
      </c>
      <c r="R1341" s="21" t="inlineStr">
        <is>
          <t>OR</t>
        </is>
      </c>
      <c r="S1341" s="21" t="inlineStr">
        <is>
          <t>97201</t>
        </is>
      </c>
      <c r="T1341" s="28" t="n">
        <v>46001</v>
      </c>
      <c r="U1341" s="21" t="n">
        <v>2026</v>
      </c>
      <c r="V1341" s="21" t="inlineStr"/>
    </row>
    <row r="1342">
      <c r="A1342" s="17" t="inlineStr">
        <is>
          <t>WL-02337</t>
        </is>
      </c>
      <c r="B1342" s="17" t="n">
        <v>1337</v>
      </c>
      <c r="C1342" s="17" t="inlineStr">
        <is>
          <t>Taylor</t>
        </is>
      </c>
      <c r="D1342" s="17" t="inlineStr">
        <is>
          <t>Brian</t>
        </is>
      </c>
      <c r="E1342" s="17" t="inlineStr">
        <is>
          <t>PARTNERSHIP</t>
        </is>
      </c>
      <c r="F1342" s="17" t="inlineStr">
        <is>
          <t>Taylor Marine LLC</t>
        </is>
      </c>
      <c r="G1342" s="27" t="n">
        <v>45423</v>
      </c>
      <c r="H1342" s="17" t="inlineStr">
        <is>
          <t>ACTIVE_WAITLIST</t>
        </is>
      </c>
      <c r="I1342" s="17" t="inlineStr">
        <is>
          <t>OTTER WAKE</t>
        </is>
      </c>
      <c r="J1342" s="17" t="inlineStr">
        <is>
          <t>SAIL_MULTI</t>
        </is>
      </c>
      <c r="K1342" s="17" t="n">
        <v>55.5</v>
      </c>
      <c r="L1342" s="17" t="n">
        <v>16.2</v>
      </c>
      <c r="M1342" s="17" t="inlineStr">
        <is>
          <t>Eastwey</t>
        </is>
      </c>
      <c r="N1342" s="17" t="n">
        <v>50</v>
      </c>
      <c r="O1342" s="17" t="inlineStr">
        <is>
          <t>(360) 555-6063</t>
        </is>
      </c>
      <c r="P1342" s="17" t="inlineStr">
        <is>
          <t>brian.taylor@harbormail.net</t>
        </is>
      </c>
      <c r="Q1342" s="17" t="inlineStr">
        <is>
          <t>Aberdeen</t>
        </is>
      </c>
      <c r="R1342" s="17" t="inlineStr">
        <is>
          <t>WA</t>
        </is>
      </c>
      <c r="S1342" s="17" t="inlineStr">
        <is>
          <t>98520</t>
        </is>
      </c>
      <c r="T1342" s="27" t="n">
        <v>46014</v>
      </c>
      <c r="U1342" s="17" t="n">
        <v>2026</v>
      </c>
      <c r="V1342" s="17" t="inlineStr"/>
    </row>
    <row r="1343">
      <c r="A1343" s="21" t="inlineStr">
        <is>
          <t>WL-02338</t>
        </is>
      </c>
      <c r="B1343" s="21" t="n">
        <v>1338</v>
      </c>
      <c r="C1343" s="21" t="inlineStr">
        <is>
          <t>Estrada</t>
        </is>
      </c>
      <c r="D1343" s="21" t="inlineStr">
        <is>
          <t>Deborah</t>
        </is>
      </c>
      <c r="E1343" s="21" t="inlineStr">
        <is>
          <t>JOINT</t>
        </is>
      </c>
      <c r="F1343" s="21" t="inlineStr"/>
      <c r="G1343" s="28" t="n">
        <v>45423</v>
      </c>
      <c r="H1343" s="21" t="inlineStr">
        <is>
          <t>ACTIVE_WAITLIST</t>
        </is>
      </c>
      <c r="I1343" s="21" t="inlineStr">
        <is>
          <t>SALISH CREST</t>
        </is>
      </c>
      <c r="J1343" s="21" t="inlineStr">
        <is>
          <t>SAIL_MULTI</t>
        </is>
      </c>
      <c r="K1343" s="21" t="n">
        <v>25.3</v>
      </c>
      <c r="L1343" s="21" t="n">
        <v>7.8</v>
      </c>
      <c r="M1343" s="21" t="inlineStr">
        <is>
          <t>Gullwing</t>
        </is>
      </c>
      <c r="N1343" s="21" t="n">
        <v>28</v>
      </c>
      <c r="O1343" s="21" t="inlineStr">
        <is>
          <t>(503) 555-4491</t>
        </is>
      </c>
      <c r="P1343" s="21" t="inlineStr">
        <is>
          <t>deborahestrada@harbormail.net</t>
        </is>
      </c>
      <c r="Q1343" s="21" t="inlineStr">
        <is>
          <t>Portland</t>
        </is>
      </c>
      <c r="R1343" s="21" t="inlineStr">
        <is>
          <t>OR</t>
        </is>
      </c>
      <c r="S1343" s="21" t="inlineStr">
        <is>
          <t>97201</t>
        </is>
      </c>
      <c r="T1343" s="28" t="n">
        <v>45994</v>
      </c>
      <c r="U1343" s="21" t="n">
        <v>2026</v>
      </c>
      <c r="V1343" s="21" t="inlineStr"/>
    </row>
    <row r="1344">
      <c r="A1344" s="17" t="inlineStr">
        <is>
          <t>WL-02339</t>
        </is>
      </c>
      <c r="B1344" s="17" t="n">
        <v>1339</v>
      </c>
      <c r="C1344" s="17" t="inlineStr">
        <is>
          <t>Suarez</t>
        </is>
      </c>
      <c r="D1344" s="17" t="inlineStr">
        <is>
          <t>Michael</t>
        </is>
      </c>
      <c r="E1344" s="17" t="inlineStr">
        <is>
          <t>INDIVIDUAL</t>
        </is>
      </c>
      <c r="F1344" s="17" t="inlineStr"/>
      <c r="G1344" s="27" t="n">
        <v>45425</v>
      </c>
      <c r="H1344" s="17" t="inlineStr">
        <is>
          <t>ACTIVE_WAITLIST</t>
        </is>
      </c>
      <c r="I1344" s="17" t="inlineStr">
        <is>
          <t>KESTREL CREST</t>
        </is>
      </c>
      <c r="J1344" s="17" t="inlineStr">
        <is>
          <t>POWER_INBOARD</t>
        </is>
      </c>
      <c r="K1344" s="17" t="n">
        <v>47.6</v>
      </c>
      <c r="L1344" s="17" t="n">
        <v>14.2</v>
      </c>
      <c r="M1344" s="17" t="inlineStr">
        <is>
          <t>Salmonberry</t>
        </is>
      </c>
      <c r="N1344" s="17" t="n">
        <v>50</v>
      </c>
      <c r="O1344" s="17" t="inlineStr">
        <is>
          <t>(425) 555-3255</t>
        </is>
      </c>
      <c r="P1344" s="17" t="inlineStr">
        <is>
          <t>michaelsuarez@quillayute.org</t>
        </is>
      </c>
      <c r="Q1344" s="17" t="inlineStr">
        <is>
          <t>Everett</t>
        </is>
      </c>
      <c r="R1344" s="17" t="inlineStr">
        <is>
          <t>WA</t>
        </is>
      </c>
      <c r="S1344" s="17" t="inlineStr">
        <is>
          <t>98201</t>
        </is>
      </c>
      <c r="T1344" s="27" t="n">
        <v>45996</v>
      </c>
      <c r="U1344" s="17" t="n">
        <v>2026</v>
      </c>
      <c r="V1344" s="17" t="inlineStr"/>
    </row>
    <row r="1345">
      <c r="A1345" s="21" t="inlineStr">
        <is>
          <t>WL-02340</t>
        </is>
      </c>
      <c r="B1345" s="21" t="n">
        <v>1340</v>
      </c>
      <c r="C1345" s="21" t="inlineStr">
        <is>
          <t>Charles</t>
        </is>
      </c>
      <c r="D1345" s="21" t="inlineStr">
        <is>
          <t>Tara</t>
        </is>
      </c>
      <c r="E1345" s="21" t="inlineStr">
        <is>
          <t>COMMERCIAL</t>
        </is>
      </c>
      <c r="F1345" s="21" t="inlineStr">
        <is>
          <t>Charles Marine LLC</t>
        </is>
      </c>
      <c r="G1345" s="28" t="n">
        <v>45425</v>
      </c>
      <c r="H1345" s="21" t="inlineStr">
        <is>
          <t>ACTIVE_WAITLIST</t>
        </is>
      </c>
      <c r="I1345" s="21" t="inlineStr">
        <is>
          <t>PINTAIL HARBOR</t>
        </is>
      </c>
      <c r="J1345" s="21" t="inlineStr">
        <is>
          <t>SAIL_MONO</t>
        </is>
      </c>
      <c r="K1345" s="21" t="n">
        <v>33.6</v>
      </c>
      <c r="L1345" s="21" t="n">
        <v>11.5</v>
      </c>
      <c r="M1345" s="21" t="inlineStr">
        <is>
          <t>ANY</t>
        </is>
      </c>
      <c r="N1345" s="21" t="n">
        <v>45</v>
      </c>
      <c r="O1345" s="21" t="inlineStr">
        <is>
          <t>(253) 555-7098</t>
        </is>
      </c>
      <c r="P1345" s="21" t="inlineStr">
        <is>
          <t>taracharles@harbormail.net</t>
        </is>
      </c>
      <c r="Q1345" s="21" t="inlineStr">
        <is>
          <t>Tacoma</t>
        </is>
      </c>
      <c r="R1345" s="21" t="inlineStr">
        <is>
          <t>WA</t>
        </is>
      </c>
      <c r="S1345" s="21" t="inlineStr">
        <is>
          <t>98402</t>
        </is>
      </c>
      <c r="T1345" s="28" t="n">
        <v>46003</v>
      </c>
      <c r="U1345" s="21" t="n">
        <v>2026</v>
      </c>
      <c r="V1345" s="21" t="inlineStr"/>
    </row>
    <row r="1346">
      <c r="A1346" s="17" t="inlineStr">
        <is>
          <t>WL-02341</t>
        </is>
      </c>
      <c r="B1346" s="17" t="n">
        <v>1341</v>
      </c>
      <c r="C1346" s="17" t="inlineStr">
        <is>
          <t>Stewart</t>
        </is>
      </c>
      <c r="D1346" s="17" t="inlineStr">
        <is>
          <t>David</t>
        </is>
      </c>
      <c r="E1346" s="17" t="inlineStr">
        <is>
          <t>INDIVIDUAL</t>
        </is>
      </c>
      <c r="F1346" s="17" t="inlineStr"/>
      <c r="G1346" s="27" t="n">
        <v>45426</v>
      </c>
      <c r="H1346" s="17" t="inlineStr">
        <is>
          <t>ACTIVE_WAITLIST</t>
        </is>
      </c>
      <c r="I1346" s="17" t="inlineStr">
        <is>
          <t>SPINDRIFT REACH</t>
        </is>
      </c>
      <c r="J1346" s="17" t="inlineStr">
        <is>
          <t>POWER_INBOARD</t>
        </is>
      </c>
      <c r="K1346" s="17" t="n">
        <v>59</v>
      </c>
      <c r="L1346" s="17" t="n">
        <v>17.1</v>
      </c>
      <c r="M1346" s="17" t="inlineStr">
        <is>
          <t>Ledgport</t>
        </is>
      </c>
      <c r="N1346" s="17" t="n">
        <v>40</v>
      </c>
      <c r="O1346" s="17" t="inlineStr">
        <is>
          <t>(503) 555-0348</t>
        </is>
      </c>
      <c r="P1346" s="17" t="inlineStr">
        <is>
          <t>david_stewart@quillayute.org</t>
        </is>
      </c>
      <c r="Q1346" s="17" t="inlineStr">
        <is>
          <t>Portland</t>
        </is>
      </c>
      <c r="R1346" s="17" t="inlineStr">
        <is>
          <t>OR</t>
        </is>
      </c>
      <c r="S1346" s="17" t="inlineStr">
        <is>
          <t>97201</t>
        </is>
      </c>
      <c r="T1346" s="27" t="n">
        <v>46002</v>
      </c>
      <c r="U1346" s="17" t="n">
        <v>2026</v>
      </c>
      <c r="V1346" s="17" t="inlineStr"/>
    </row>
    <row r="1347">
      <c r="A1347" s="21" t="inlineStr">
        <is>
          <t>WL-02342</t>
        </is>
      </c>
      <c r="B1347" s="21" t="n">
        <v>1342</v>
      </c>
      <c r="C1347" s="21" t="inlineStr">
        <is>
          <t>Morris</t>
        </is>
      </c>
      <c r="D1347" s="21" t="inlineStr">
        <is>
          <t>Ricky</t>
        </is>
      </c>
      <c r="E1347" s="21" t="inlineStr">
        <is>
          <t>COMMERCIAL</t>
        </is>
      </c>
      <c r="F1347" s="21" t="inlineStr">
        <is>
          <t>Morris Ventures LLC</t>
        </is>
      </c>
      <c r="G1347" s="28" t="n">
        <v>45426</v>
      </c>
      <c r="H1347" s="21" t="inlineStr">
        <is>
          <t>ACTIVE_WAITLIST</t>
        </is>
      </c>
      <c r="I1347" s="21" t="inlineStr">
        <is>
          <t>ANCHOR STAR</t>
        </is>
      </c>
      <c r="J1347" s="21" t="inlineStr">
        <is>
          <t>SAIL_MONO</t>
        </is>
      </c>
      <c r="K1347" s="21" t="n">
        <v>43.4</v>
      </c>
      <c r="L1347" s="21" t="n">
        <v>15.2</v>
      </c>
      <c r="M1347" s="21" t="inlineStr">
        <is>
          <t>ANY</t>
        </is>
      </c>
      <c r="N1347" s="21" t="n">
        <v>50</v>
      </c>
      <c r="O1347" s="21" t="inlineStr">
        <is>
          <t>(206) 555-3919</t>
        </is>
      </c>
      <c r="P1347" s="21" t="inlineStr">
        <is>
          <t>rickymorris@outlook.example.com</t>
        </is>
      </c>
      <c r="Q1347" s="21" t="inlineStr">
        <is>
          <t>Seattle</t>
        </is>
      </c>
      <c r="R1347" s="21" t="inlineStr">
        <is>
          <t>WA</t>
        </is>
      </c>
      <c r="S1347" s="21" t="inlineStr">
        <is>
          <t>98101</t>
        </is>
      </c>
      <c r="T1347" s="28" t="n">
        <v>45999</v>
      </c>
      <c r="U1347" s="21" t="n">
        <v>2026</v>
      </c>
      <c r="V1347" s="21" t="inlineStr"/>
    </row>
    <row r="1348">
      <c r="A1348" s="17" t="inlineStr">
        <is>
          <t>WL-02343</t>
        </is>
      </c>
      <c r="B1348" s="17" t="n">
        <v>1343</v>
      </c>
      <c r="C1348" s="17" t="inlineStr">
        <is>
          <t>Mata</t>
        </is>
      </c>
      <c r="D1348" s="17" t="inlineStr">
        <is>
          <t>Nicole</t>
        </is>
      </c>
      <c r="E1348" s="17" t="inlineStr">
        <is>
          <t>INDIVIDUAL</t>
        </is>
      </c>
      <c r="F1348" s="17" t="inlineStr"/>
      <c r="G1348" s="27" t="n">
        <v>45427</v>
      </c>
      <c r="H1348" s="17" t="inlineStr">
        <is>
          <t>ACTIVE_WAITLIST</t>
        </is>
      </c>
      <c r="I1348" s="17" t="inlineStr">
        <is>
          <t>COHO HARBOR</t>
        </is>
      </c>
      <c r="J1348" s="17" t="inlineStr">
        <is>
          <t>SPORTFISH</t>
        </is>
      </c>
      <c r="K1348" s="17" t="n">
        <v>24</v>
      </c>
      <c r="L1348" s="17" t="n">
        <v>7.7</v>
      </c>
      <c r="M1348" s="17" t="inlineStr">
        <is>
          <t>COVERED_ONLY</t>
        </is>
      </c>
      <c r="N1348" s="17" t="n">
        <v>24</v>
      </c>
      <c r="O1348" s="17" t="inlineStr">
        <is>
          <t>(360) 555-9305</t>
        </is>
      </c>
      <c r="P1348" s="17" t="inlineStr">
        <is>
          <t>nicolemata@quillayute.org</t>
        </is>
      </c>
      <c r="Q1348" s="17" t="inlineStr">
        <is>
          <t>Longview</t>
        </is>
      </c>
      <c r="R1348" s="17" t="inlineStr">
        <is>
          <t>WA</t>
        </is>
      </c>
      <c r="S1348" s="17" t="inlineStr">
        <is>
          <t>98632</t>
        </is>
      </c>
      <c r="T1348" s="27" t="n">
        <v>46018</v>
      </c>
      <c r="U1348" s="17" t="n">
        <v>2026</v>
      </c>
      <c r="V1348" s="17" t="inlineStr"/>
    </row>
    <row r="1349">
      <c r="A1349" s="21" t="inlineStr">
        <is>
          <t>WL-02344</t>
        </is>
      </c>
      <c r="B1349" s="21" t="n">
        <v>1344</v>
      </c>
      <c r="C1349" s="21" t="inlineStr">
        <is>
          <t>Combs</t>
        </is>
      </c>
      <c r="D1349" s="21" t="inlineStr">
        <is>
          <t>Michael</t>
        </is>
      </c>
      <c r="E1349" s="21" t="inlineStr">
        <is>
          <t>PARTNERSHIP</t>
        </is>
      </c>
      <c r="F1349" s="21" t="inlineStr">
        <is>
          <t>Combs Holdings LLC</t>
        </is>
      </c>
      <c r="G1349" s="28" t="n">
        <v>45427</v>
      </c>
      <c r="H1349" s="21" t="inlineStr">
        <is>
          <t>ACTIVE_WAITLIST</t>
        </is>
      </c>
      <c r="I1349" s="21" t="inlineStr">
        <is>
          <t>FOUL BAY</t>
        </is>
      </c>
      <c r="J1349" s="21" t="inlineStr">
        <is>
          <t>POWER_OUTBOARD</t>
        </is>
      </c>
      <c r="K1349" s="21" t="n">
        <v>43.4</v>
      </c>
      <c r="L1349" s="21" t="n">
        <v>15.5</v>
      </c>
      <c r="M1349" s="21" t="inlineStr">
        <is>
          <t>ANY</t>
        </is>
      </c>
      <c r="N1349" s="21" t="n">
        <v>50</v>
      </c>
      <c r="O1349" s="21" t="inlineStr">
        <is>
          <t>(253) 555-7713</t>
        </is>
      </c>
      <c r="P1349" s="21" t="inlineStr">
        <is>
          <t>michaelcombs@outlook.example.com</t>
        </is>
      </c>
      <c r="Q1349" s="21" t="inlineStr">
        <is>
          <t>Tacoma</t>
        </is>
      </c>
      <c r="R1349" s="21" t="inlineStr">
        <is>
          <t>WA</t>
        </is>
      </c>
      <c r="S1349" s="21" t="inlineStr">
        <is>
          <t>98402</t>
        </is>
      </c>
      <c r="T1349" s="28" t="n">
        <v>46000</v>
      </c>
      <c r="U1349" s="21" t="n">
        <v>2026</v>
      </c>
      <c r="V1349" s="21" t="inlineStr"/>
    </row>
    <row r="1350">
      <c r="A1350" s="17" t="inlineStr">
        <is>
          <t>WL-02345</t>
        </is>
      </c>
      <c r="B1350" s="17" t="n">
        <v>1345</v>
      </c>
      <c r="C1350" s="17" t="inlineStr">
        <is>
          <t>Wade</t>
        </is>
      </c>
      <c r="D1350" s="17" t="inlineStr">
        <is>
          <t>Brian</t>
        </is>
      </c>
      <c r="E1350" s="17" t="inlineStr">
        <is>
          <t>PARTNERSHIP</t>
        </is>
      </c>
      <c r="F1350" s="17" t="inlineStr">
        <is>
          <t>Wade Charters Inc</t>
        </is>
      </c>
      <c r="G1350" s="27" t="n">
        <v>45427</v>
      </c>
      <c r="H1350" s="17" t="inlineStr">
        <is>
          <t>ACTIVE_WAITLIST</t>
        </is>
      </c>
      <c r="I1350" s="17" t="inlineStr">
        <is>
          <t>MURRE RUNNER</t>
        </is>
      </c>
      <c r="J1350" s="17" t="inlineStr">
        <is>
          <t>CRUISER</t>
        </is>
      </c>
      <c r="K1350" s="17" t="n">
        <v>54.1</v>
      </c>
      <c r="L1350" s="17" t="n">
        <v>15.2</v>
      </c>
      <c r="M1350" s="17" t="inlineStr">
        <is>
          <t>Vessbank</t>
        </is>
      </c>
      <c r="N1350" s="17" t="n">
        <v>28</v>
      </c>
      <c r="O1350" s="17" t="inlineStr">
        <is>
          <t>(360) 555-9687</t>
        </is>
      </c>
      <c r="P1350" s="17" t="inlineStr">
        <is>
          <t>brianwade@harbormail.net</t>
        </is>
      </c>
      <c r="Q1350" s="17" t="inlineStr">
        <is>
          <t>Olympia</t>
        </is>
      </c>
      <c r="R1350" s="17" t="inlineStr">
        <is>
          <t>WA</t>
        </is>
      </c>
      <c r="S1350" s="17" t="inlineStr">
        <is>
          <t>98501</t>
        </is>
      </c>
      <c r="T1350" s="27" t="n">
        <v>46005</v>
      </c>
      <c r="U1350" s="17" t="n">
        <v>2026</v>
      </c>
      <c r="V1350" s="17" t="inlineStr"/>
    </row>
    <row r="1351">
      <c r="A1351" s="21" t="inlineStr">
        <is>
          <t>WL-02346</t>
        </is>
      </c>
      <c r="B1351" s="21" t="n">
        <v>1346</v>
      </c>
      <c r="C1351" s="21" t="inlineStr">
        <is>
          <t>Thomas</t>
        </is>
      </c>
      <c r="D1351" s="21" t="inlineStr">
        <is>
          <t>Tammy</t>
        </is>
      </c>
      <c r="E1351" s="21" t="inlineStr">
        <is>
          <t>LLC</t>
        </is>
      </c>
      <c r="F1351" s="21" t="inlineStr">
        <is>
          <t>Thomas Ventures LLC</t>
        </is>
      </c>
      <c r="G1351" s="28" t="n">
        <v>45427</v>
      </c>
      <c r="H1351" s="21" t="inlineStr">
        <is>
          <t>ACTIVE_WAITLIST</t>
        </is>
      </c>
      <c r="I1351" s="21" t="inlineStr">
        <is>
          <t>HERON CREST</t>
        </is>
      </c>
      <c r="J1351" s="21" t="inlineStr">
        <is>
          <t>COMMERCIAL_FISH</t>
        </is>
      </c>
      <c r="K1351" s="21" t="n">
        <v>44.5</v>
      </c>
      <c r="L1351" s="21" t="n">
        <v>15.4</v>
      </c>
      <c r="M1351" s="21" t="inlineStr">
        <is>
          <t>COVERED_ONLY</t>
        </is>
      </c>
      <c r="N1351" s="21" t="n">
        <v>50</v>
      </c>
      <c r="O1351" s="21" t="inlineStr">
        <is>
          <t>(425) 555-4505</t>
        </is>
      </c>
      <c r="P1351" s="21" t="inlineStr">
        <is>
          <t>tammythomas@gmail.example.com</t>
        </is>
      </c>
      <c r="Q1351" s="21" t="inlineStr">
        <is>
          <t>Everett</t>
        </is>
      </c>
      <c r="R1351" s="21" t="inlineStr">
        <is>
          <t>WA</t>
        </is>
      </c>
      <c r="S1351" s="21" t="inlineStr">
        <is>
          <t>98201</t>
        </is>
      </c>
      <c r="T1351" s="28" t="n">
        <v>46011</v>
      </c>
      <c r="U1351" s="21" t="n">
        <v>2026</v>
      </c>
      <c r="V1351" s="21" t="inlineStr"/>
    </row>
    <row r="1352">
      <c r="A1352" s="17" t="inlineStr">
        <is>
          <t>WL-02347</t>
        </is>
      </c>
      <c r="B1352" s="17" t="n">
        <v>1347</v>
      </c>
      <c r="C1352" s="17" t="inlineStr">
        <is>
          <t>Yang</t>
        </is>
      </c>
      <c r="D1352" s="17" t="inlineStr">
        <is>
          <t>Timothy</t>
        </is>
      </c>
      <c r="E1352" s="17" t="inlineStr">
        <is>
          <t>JOINT</t>
        </is>
      </c>
      <c r="F1352" s="17" t="inlineStr"/>
      <c r="G1352" s="27" t="n">
        <v>45428</v>
      </c>
      <c r="H1352" s="17" t="inlineStr">
        <is>
          <t>ACTIVE_WAITLIST</t>
        </is>
      </c>
      <c r="I1352" s="17" t="inlineStr">
        <is>
          <t>SPINDRIFT LIGHT</t>
        </is>
      </c>
      <c r="J1352" s="17" t="inlineStr">
        <is>
          <t>SAIL_MONO</t>
        </is>
      </c>
      <c r="K1352" s="17" t="n">
        <v>57.5</v>
      </c>
      <c r="L1352" s="17" t="n">
        <v>16.2</v>
      </c>
      <c r="M1352" s="17" t="inlineStr">
        <is>
          <t>Vessbank</t>
        </is>
      </c>
      <c r="N1352" s="17" t="n">
        <v>28</v>
      </c>
      <c r="O1352" s="17" t="inlineStr">
        <is>
          <t>(360) 555-9240</t>
        </is>
      </c>
      <c r="P1352" s="17" t="inlineStr">
        <is>
          <t>timothy_yang@salishnet.net</t>
        </is>
      </c>
      <c r="Q1352" s="17" t="inlineStr">
        <is>
          <t>Port Angeles</t>
        </is>
      </c>
      <c r="R1352" s="17" t="inlineStr">
        <is>
          <t>WA</t>
        </is>
      </c>
      <c r="S1352" s="17" t="inlineStr">
        <is>
          <t>98362</t>
        </is>
      </c>
      <c r="T1352" s="27" t="n">
        <v>45994</v>
      </c>
      <c r="U1352" s="17" t="n">
        <v>2026</v>
      </c>
      <c r="V1352" s="17" t="inlineStr"/>
    </row>
    <row r="1353">
      <c r="A1353" s="21" t="inlineStr">
        <is>
          <t>WL-02348</t>
        </is>
      </c>
      <c r="B1353" s="21" t="n">
        <v>1348</v>
      </c>
      <c r="C1353" s="21" t="inlineStr">
        <is>
          <t>Ballard</t>
        </is>
      </c>
      <c r="D1353" s="21" t="inlineStr">
        <is>
          <t>Kimberly</t>
        </is>
      </c>
      <c r="E1353" s="21" t="inlineStr">
        <is>
          <t>JOINT</t>
        </is>
      </c>
      <c r="F1353" s="21" t="inlineStr"/>
      <c r="G1353" s="28" t="n">
        <v>45429</v>
      </c>
      <c r="H1353" s="21" t="inlineStr">
        <is>
          <t>ACTIVE_WAITLIST</t>
        </is>
      </c>
      <c r="I1353" s="21" t="inlineStr">
        <is>
          <t>DRIFT PASSAGE</t>
        </is>
      </c>
      <c r="J1353" s="21" t="inlineStr">
        <is>
          <t>POWER_STERNDRIVE</t>
        </is>
      </c>
      <c r="K1353" s="21" t="n">
        <v>49</v>
      </c>
      <c r="L1353" s="21" t="n">
        <v>17</v>
      </c>
      <c r="M1353" s="21" t="inlineStr">
        <is>
          <t>OPEN_ONLY</t>
        </is>
      </c>
      <c r="N1353" s="21" t="n">
        <v>32</v>
      </c>
      <c r="O1353" s="21" t="inlineStr">
        <is>
          <t>(541) 555-5192</t>
        </is>
      </c>
      <c r="P1353" s="21" t="inlineStr">
        <is>
          <t>kimberly_ballard@gmail.example.com</t>
        </is>
      </c>
      <c r="Q1353" s="21" t="inlineStr">
        <is>
          <t>Coos Bay</t>
        </is>
      </c>
      <c r="R1353" s="21" t="inlineStr">
        <is>
          <t>OR</t>
        </is>
      </c>
      <c r="S1353" s="21" t="inlineStr">
        <is>
          <t>97420</t>
        </is>
      </c>
      <c r="T1353" s="28" t="n">
        <v>46003</v>
      </c>
      <c r="U1353" s="21" t="n">
        <v>2026</v>
      </c>
      <c r="V1353" s="21" t="inlineStr"/>
    </row>
    <row r="1354">
      <c r="A1354" s="17" t="inlineStr">
        <is>
          <t>WL-02349</t>
        </is>
      </c>
      <c r="B1354" s="17" t="n">
        <v>1349</v>
      </c>
      <c r="C1354" s="17" t="inlineStr">
        <is>
          <t>Mason</t>
        </is>
      </c>
      <c r="D1354" s="17" t="inlineStr">
        <is>
          <t>Natalie</t>
        </is>
      </c>
      <c r="E1354" s="17" t="inlineStr">
        <is>
          <t>NONPROFIT</t>
        </is>
      </c>
      <c r="F1354" s="17" t="inlineStr">
        <is>
          <t>Mason Ventures LLC</t>
        </is>
      </c>
      <c r="G1354" s="27" t="n">
        <v>45429</v>
      </c>
      <c r="H1354" s="17" t="inlineStr">
        <is>
          <t>ACTIVE_WAITLIST</t>
        </is>
      </c>
      <c r="I1354" s="17" t="inlineStr">
        <is>
          <t>SANDERLING ANN</t>
        </is>
      </c>
      <c r="J1354" s="17" t="inlineStr">
        <is>
          <t>SPORTFISH</t>
        </is>
      </c>
      <c r="K1354" s="17" t="n">
        <v>41.7</v>
      </c>
      <c r="L1354" s="17" t="n">
        <v>12.7</v>
      </c>
      <c r="M1354" s="17" t="inlineStr">
        <is>
          <t>Eastwey</t>
        </is>
      </c>
      <c r="N1354" s="17" t="n">
        <v>36</v>
      </c>
      <c r="O1354" s="17" t="inlineStr">
        <is>
          <t>(360) 555-3028</t>
        </is>
      </c>
      <c r="P1354" s="17" t="inlineStr">
        <is>
          <t>natalie_mason@pugetpost.com</t>
        </is>
      </c>
      <c r="Q1354" s="17" t="inlineStr">
        <is>
          <t>Longview</t>
        </is>
      </c>
      <c r="R1354" s="17" t="inlineStr">
        <is>
          <t>WA</t>
        </is>
      </c>
      <c r="S1354" s="17" t="inlineStr">
        <is>
          <t>98632</t>
        </is>
      </c>
      <c r="T1354" s="27" t="n">
        <v>46013</v>
      </c>
      <c r="U1354" s="17" t="n">
        <v>2026</v>
      </c>
      <c r="V1354" s="17" t="inlineStr"/>
    </row>
    <row r="1355">
      <c r="A1355" s="21" t="inlineStr">
        <is>
          <t>WL-02350</t>
        </is>
      </c>
      <c r="B1355" s="21" t="n">
        <v>1350</v>
      </c>
      <c r="C1355" s="21" t="inlineStr">
        <is>
          <t>Chambers</t>
        </is>
      </c>
      <c r="D1355" s="21" t="inlineStr">
        <is>
          <t>Christy</t>
        </is>
      </c>
      <c r="E1355" s="21" t="inlineStr">
        <is>
          <t>TRUST</t>
        </is>
      </c>
      <c r="F1355" s="21" t="inlineStr">
        <is>
          <t>Chambers Ventures LLC</t>
        </is>
      </c>
      <c r="G1355" s="28" t="n">
        <v>45429</v>
      </c>
      <c r="H1355" s="21" t="inlineStr">
        <is>
          <t>ACTIVE_WAITLIST</t>
        </is>
      </c>
      <c r="I1355" s="21" t="inlineStr">
        <is>
          <t>GRAY ROSE</t>
        </is>
      </c>
      <c r="J1355" s="21" t="inlineStr">
        <is>
          <t>CRUISER</t>
        </is>
      </c>
      <c r="K1355" s="21" t="n">
        <v>58.2</v>
      </c>
      <c r="L1355" s="21" t="n">
        <v>17.2</v>
      </c>
      <c r="M1355" s="21" t="inlineStr">
        <is>
          <t>Gullwing</t>
        </is>
      </c>
      <c r="N1355" s="21" t="n">
        <v>36</v>
      </c>
      <c r="O1355" s="21" t="inlineStr">
        <is>
          <t>(360) 555-2423</t>
        </is>
      </c>
      <c r="P1355" s="21" t="inlineStr">
        <is>
          <t>christy_chambers@quillayute.org</t>
        </is>
      </c>
      <c r="Q1355" s="21" t="inlineStr">
        <is>
          <t>Bellingham</t>
        </is>
      </c>
      <c r="R1355" s="21" t="inlineStr">
        <is>
          <t>WA</t>
        </is>
      </c>
      <c r="S1355" s="21" t="inlineStr">
        <is>
          <t>98225</t>
        </is>
      </c>
      <c r="T1355" s="28" t="n">
        <v>46000</v>
      </c>
      <c r="U1355" s="21" t="n">
        <v>2026</v>
      </c>
      <c r="V1355" s="21" t="inlineStr"/>
    </row>
    <row r="1356">
      <c r="A1356" s="17" t="inlineStr">
        <is>
          <t>WL-02351</t>
        </is>
      </c>
      <c r="B1356" s="17" t="n">
        <v>1351</v>
      </c>
      <c r="C1356" s="17" t="inlineStr">
        <is>
          <t>Bradford</t>
        </is>
      </c>
      <c r="D1356" s="17" t="inlineStr">
        <is>
          <t>Kenneth</t>
        </is>
      </c>
      <c r="E1356" s="17" t="inlineStr">
        <is>
          <t>TRUST</t>
        </is>
      </c>
      <c r="F1356" s="17" t="inlineStr">
        <is>
          <t>Bradford Marine LLC</t>
        </is>
      </c>
      <c r="G1356" s="27" t="n">
        <v>45429</v>
      </c>
      <c r="H1356" s="17" t="inlineStr">
        <is>
          <t>ACTIVE_WAITLIST</t>
        </is>
      </c>
      <c r="I1356" s="17" t="inlineStr">
        <is>
          <t>DRIFT MIST</t>
        </is>
      </c>
      <c r="J1356" s="17" t="inlineStr">
        <is>
          <t>SAIL_MULTI</t>
        </is>
      </c>
      <c r="K1356" s="17" t="n">
        <v>26.5</v>
      </c>
      <c r="L1356" s="17" t="n">
        <v>8.800000000000001</v>
      </c>
      <c r="M1356" s="17" t="inlineStr">
        <is>
          <t>ANY</t>
        </is>
      </c>
      <c r="N1356" s="17" t="n">
        <v>28</v>
      </c>
      <c r="O1356" s="17" t="inlineStr">
        <is>
          <t>(360) 555-3672</t>
        </is>
      </c>
      <c r="P1356" s="17" t="inlineStr">
        <is>
          <t>kenneth.bradford@outlook.example.com</t>
        </is>
      </c>
      <c r="Q1356" s="17" t="inlineStr">
        <is>
          <t>Bellingham</t>
        </is>
      </c>
      <c r="R1356" s="17" t="inlineStr">
        <is>
          <t>WA</t>
        </is>
      </c>
      <c r="S1356" s="17" t="inlineStr">
        <is>
          <t>98225</t>
        </is>
      </c>
      <c r="T1356" s="27" t="n">
        <v>45994</v>
      </c>
      <c r="U1356" s="17" t="n">
        <v>2026</v>
      </c>
      <c r="V1356" s="17" t="inlineStr"/>
    </row>
    <row r="1357">
      <c r="A1357" s="21" t="inlineStr">
        <is>
          <t>WL-02352</t>
        </is>
      </c>
      <c r="B1357" s="21" t="n">
        <v>1352</v>
      </c>
      <c r="C1357" s="21" t="inlineStr">
        <is>
          <t>Preston</t>
        </is>
      </c>
      <c r="D1357" s="21" t="inlineStr">
        <is>
          <t>James</t>
        </is>
      </c>
      <c r="E1357" s="21" t="inlineStr">
        <is>
          <t>JOINT</t>
        </is>
      </c>
      <c r="F1357" s="21" t="inlineStr"/>
      <c r="G1357" s="28" t="n">
        <v>45430</v>
      </c>
      <c r="H1357" s="21" t="inlineStr">
        <is>
          <t>EXPIRED</t>
        </is>
      </c>
      <c r="I1357" s="21" t="inlineStr">
        <is>
          <t>WIDGEON ROSE</t>
        </is>
      </c>
      <c r="J1357" s="21" t="inlineStr">
        <is>
          <t>SAIL_MULTI</t>
        </is>
      </c>
      <c r="K1357" s="21" t="n">
        <v>26</v>
      </c>
      <c r="L1357" s="21" t="n">
        <v>8.300000000000001</v>
      </c>
      <c r="M1357" s="21" t="inlineStr">
        <is>
          <t>OPEN_ONLY</t>
        </is>
      </c>
      <c r="N1357" s="21" t="n">
        <v>28</v>
      </c>
      <c r="O1357" s="21" t="inlineStr">
        <is>
          <t>(425) 555-9120</t>
        </is>
      </c>
      <c r="P1357" s="21" t="inlineStr">
        <is>
          <t>jamespreston@salishnet.net</t>
        </is>
      </c>
      <c r="Q1357" s="21" t="inlineStr">
        <is>
          <t>Everett</t>
        </is>
      </c>
      <c r="R1357" s="21" t="inlineStr">
        <is>
          <t>WA</t>
        </is>
      </c>
      <c r="S1357" s="21" t="inlineStr">
        <is>
          <t>98201</t>
        </is>
      </c>
      <c r="T1357" s="21" t="inlineStr"/>
      <c r="U1357" s="21" t="n">
        <v>2024</v>
      </c>
      <c r="V1357" s="21" t="inlineStr"/>
    </row>
    <row r="1358">
      <c r="A1358" s="17" t="inlineStr">
        <is>
          <t>WL-02353</t>
        </is>
      </c>
      <c r="B1358" s="17" t="n">
        <v>1353</v>
      </c>
      <c r="C1358" s="17" t="inlineStr">
        <is>
          <t>Freeman</t>
        </is>
      </c>
      <c r="D1358" s="17" t="inlineStr">
        <is>
          <t>Jonathan</t>
        </is>
      </c>
      <c r="E1358" s="17" t="inlineStr">
        <is>
          <t>TRUST</t>
        </is>
      </c>
      <c r="F1358" s="17" t="inlineStr">
        <is>
          <t>Freeman Charters Inc</t>
        </is>
      </c>
      <c r="G1358" s="27" t="n">
        <v>45431</v>
      </c>
      <c r="H1358" s="17" t="inlineStr">
        <is>
          <t>ACTIVE_WAITLIST</t>
        </is>
      </c>
      <c r="I1358" s="17" t="inlineStr">
        <is>
          <t>OTTER SOUND</t>
        </is>
      </c>
      <c r="J1358" s="17" t="inlineStr">
        <is>
          <t>CRUISER</t>
        </is>
      </c>
      <c r="K1358" s="17" t="n">
        <v>48.5</v>
      </c>
      <c r="L1358" s="17" t="n">
        <v>16.5</v>
      </c>
      <c r="M1358" s="17" t="inlineStr">
        <is>
          <t>COVERED_ONLY</t>
        </is>
      </c>
      <c r="N1358" s="17" t="n">
        <v>36</v>
      </c>
      <c r="O1358" s="17" t="inlineStr">
        <is>
          <t>(360) 555-2943</t>
        </is>
      </c>
      <c r="P1358" s="17" t="inlineStr">
        <is>
          <t>jonathan.freeman@quillayute.org</t>
        </is>
      </c>
      <c r="Q1358" s="17" t="inlineStr">
        <is>
          <t>Bremerton</t>
        </is>
      </c>
      <c r="R1358" s="17" t="inlineStr">
        <is>
          <t>WA</t>
        </is>
      </c>
      <c r="S1358" s="17" t="inlineStr">
        <is>
          <t>98337</t>
        </is>
      </c>
      <c r="T1358" s="27" t="n">
        <v>46012</v>
      </c>
      <c r="U1358" s="17" t="n">
        <v>2026</v>
      </c>
      <c r="V1358" s="17" t="inlineStr"/>
    </row>
    <row r="1359">
      <c r="A1359" s="21" t="inlineStr">
        <is>
          <t>WL-02354</t>
        </is>
      </c>
      <c r="B1359" s="21" t="n">
        <v>1354</v>
      </c>
      <c r="C1359" s="21" t="inlineStr">
        <is>
          <t>Sanchez</t>
        </is>
      </c>
      <c r="D1359" s="21" t="inlineStr">
        <is>
          <t>Makayla</t>
        </is>
      </c>
      <c r="E1359" s="21" t="inlineStr">
        <is>
          <t>INDIVIDUAL</t>
        </is>
      </c>
      <c r="F1359" s="21" t="inlineStr"/>
      <c r="G1359" s="28" t="n">
        <v>45431</v>
      </c>
      <c r="H1359" s="21" t="inlineStr">
        <is>
          <t>ACTIVE_WAITLIST</t>
        </is>
      </c>
      <c r="I1359" s="21" t="inlineStr">
        <is>
          <t>SCOTER MIST</t>
        </is>
      </c>
      <c r="J1359" s="21" t="inlineStr">
        <is>
          <t>SAIL_MONO</t>
        </is>
      </c>
      <c r="K1359" s="21" t="n">
        <v>56.5</v>
      </c>
      <c r="L1359" s="21" t="n">
        <v>17.3</v>
      </c>
      <c r="M1359" s="21" t="inlineStr">
        <is>
          <t>ANY</t>
        </is>
      </c>
      <c r="N1359" s="21" t="n">
        <v>45</v>
      </c>
      <c r="O1359" s="21" t="inlineStr">
        <is>
          <t>(360) 555-9014</t>
        </is>
      </c>
      <c r="P1359" s="21" t="inlineStr">
        <is>
          <t>makayla_sanchez@pugetpost.com</t>
        </is>
      </c>
      <c r="Q1359" s="21" t="inlineStr">
        <is>
          <t>Port Angeles</t>
        </is>
      </c>
      <c r="R1359" s="21" t="inlineStr">
        <is>
          <t>WA</t>
        </is>
      </c>
      <c r="S1359" s="21" t="inlineStr">
        <is>
          <t>98362</t>
        </is>
      </c>
      <c r="T1359" s="28" t="n">
        <v>46015</v>
      </c>
      <c r="U1359" s="21" t="n">
        <v>2026</v>
      </c>
      <c r="V1359" s="21" t="inlineStr"/>
    </row>
    <row r="1360">
      <c r="A1360" s="17" t="inlineStr">
        <is>
          <t>WL-02355</t>
        </is>
      </c>
      <c r="B1360" s="17" t="n">
        <v>1355</v>
      </c>
      <c r="C1360" s="17" t="inlineStr">
        <is>
          <t>Rich</t>
        </is>
      </c>
      <c r="D1360" s="17" t="inlineStr">
        <is>
          <t>Michelle</t>
        </is>
      </c>
      <c r="E1360" s="17" t="inlineStr">
        <is>
          <t>INDIVIDUAL</t>
        </is>
      </c>
      <c r="F1360" s="17" t="inlineStr"/>
      <c r="G1360" s="27" t="n">
        <v>45431</v>
      </c>
      <c r="H1360" s="17" t="inlineStr">
        <is>
          <t>ACTIVE_WAITLIST</t>
        </is>
      </c>
      <c r="I1360" s="17" t="inlineStr">
        <is>
          <t>CORMORANT WAKE</t>
        </is>
      </c>
      <c r="J1360" s="17" t="inlineStr">
        <is>
          <t>HOUSEBOAT</t>
        </is>
      </c>
      <c r="K1360" s="17" t="n">
        <v>34.4</v>
      </c>
      <c r="L1360" s="17" t="n">
        <v>11.5</v>
      </c>
      <c r="M1360" s="17" t="inlineStr">
        <is>
          <t>Ledgport</t>
        </is>
      </c>
      <c r="N1360" s="17" t="n">
        <v>50</v>
      </c>
      <c r="O1360" s="17" t="inlineStr">
        <is>
          <t>(360) 555-9811</t>
        </is>
      </c>
      <c r="P1360" s="17" t="inlineStr"/>
      <c r="Q1360" s="17" t="inlineStr">
        <is>
          <t>Olympia</t>
        </is>
      </c>
      <c r="R1360" s="17" t="inlineStr">
        <is>
          <t>WA</t>
        </is>
      </c>
      <c r="S1360" s="17" t="inlineStr">
        <is>
          <t>98501</t>
        </is>
      </c>
      <c r="T1360" s="27" t="n">
        <v>46017</v>
      </c>
      <c r="U1360" s="17" t="n">
        <v>2026</v>
      </c>
      <c r="V1360" s="17" t="inlineStr"/>
    </row>
    <row r="1361">
      <c r="A1361" s="21" t="inlineStr">
        <is>
          <t>WL-02356</t>
        </is>
      </c>
      <c r="B1361" s="21" t="n">
        <v>1356</v>
      </c>
      <c r="C1361" s="21" t="inlineStr">
        <is>
          <t>Flores</t>
        </is>
      </c>
      <c r="D1361" s="21" t="inlineStr">
        <is>
          <t>David</t>
        </is>
      </c>
      <c r="E1361" s="21" t="inlineStr">
        <is>
          <t>INDIVIDUAL</t>
        </is>
      </c>
      <c r="F1361" s="21" t="inlineStr"/>
      <c r="G1361" s="28" t="n">
        <v>45431</v>
      </c>
      <c r="H1361" s="21" t="inlineStr">
        <is>
          <t>ACTIVE_WAITLIST</t>
        </is>
      </c>
      <c r="I1361" s="21" t="inlineStr">
        <is>
          <t>SANDERLING DANCER</t>
        </is>
      </c>
      <c r="J1361" s="21" t="inlineStr">
        <is>
          <t>TRAWLER</t>
        </is>
      </c>
      <c r="K1361" s="21" t="n">
        <v>19.4</v>
      </c>
      <c r="L1361" s="21" t="n">
        <v>6.6</v>
      </c>
      <c r="M1361" s="21" t="inlineStr">
        <is>
          <t>COVERED_ONLY</t>
        </is>
      </c>
      <c r="N1361" s="21" t="n">
        <v>24</v>
      </c>
      <c r="O1361" s="21" t="inlineStr">
        <is>
          <t>(360) 555-9657</t>
        </is>
      </c>
      <c r="P1361" s="21" t="inlineStr">
        <is>
          <t>david_flores@outlook.example.com</t>
        </is>
      </c>
      <c r="Q1361" s="21" t="inlineStr">
        <is>
          <t>Bremerton</t>
        </is>
      </c>
      <c r="R1361" s="21" t="inlineStr">
        <is>
          <t>WA</t>
        </is>
      </c>
      <c r="S1361" s="21" t="inlineStr">
        <is>
          <t>98337</t>
        </is>
      </c>
      <c r="T1361" s="28" t="n">
        <v>45996</v>
      </c>
      <c r="U1361" s="21" t="n">
        <v>2026</v>
      </c>
      <c r="V1361" s="21" t="inlineStr"/>
    </row>
    <row r="1362">
      <c r="A1362" s="17" t="inlineStr">
        <is>
          <t>WL-02357</t>
        </is>
      </c>
      <c r="B1362" s="17" t="n">
        <v>1357</v>
      </c>
      <c r="C1362" s="17" t="inlineStr">
        <is>
          <t>Adams</t>
        </is>
      </c>
      <c r="D1362" s="17" t="inlineStr">
        <is>
          <t>Kimberly</t>
        </is>
      </c>
      <c r="E1362" s="17" t="inlineStr">
        <is>
          <t>JOINT</t>
        </is>
      </c>
      <c r="F1362" s="17" t="inlineStr"/>
      <c r="G1362" s="27" t="n">
        <v>45431</v>
      </c>
      <c r="H1362" s="17" t="inlineStr">
        <is>
          <t>ACTIVE_WAITLIST</t>
        </is>
      </c>
      <c r="I1362" s="17" t="inlineStr">
        <is>
          <t>OTTER STAR</t>
        </is>
      </c>
      <c r="J1362" s="17" t="inlineStr">
        <is>
          <t>SPORTFISH</t>
        </is>
      </c>
      <c r="K1362" s="17" t="n">
        <v>29.8</v>
      </c>
      <c r="L1362" s="17" t="n">
        <v>10.4</v>
      </c>
      <c r="M1362" s="17" t="inlineStr">
        <is>
          <t>COVERED_ONLY</t>
        </is>
      </c>
      <c r="N1362" s="17" t="n">
        <v>32</v>
      </c>
      <c r="O1362" s="17" t="inlineStr">
        <is>
          <t>(360) 555-3383</t>
        </is>
      </c>
      <c r="P1362" s="17" t="inlineStr">
        <is>
          <t>kimberlyadams@salishnet.net</t>
        </is>
      </c>
      <c r="Q1362" s="17" t="inlineStr">
        <is>
          <t>Port Angeles</t>
        </is>
      </c>
      <c r="R1362" s="17" t="inlineStr">
        <is>
          <t>WA</t>
        </is>
      </c>
      <c r="S1362" s="17" t="inlineStr">
        <is>
          <t>98362</t>
        </is>
      </c>
      <c r="T1362" s="27" t="n">
        <v>45999</v>
      </c>
      <c r="U1362" s="17" t="n">
        <v>2026</v>
      </c>
      <c r="V1362" s="17" t="inlineStr"/>
    </row>
    <row r="1363">
      <c r="A1363" s="21" t="inlineStr">
        <is>
          <t>WL-02358</t>
        </is>
      </c>
      <c r="B1363" s="21" t="n">
        <v>1358</v>
      </c>
      <c r="C1363" s="21" t="inlineStr">
        <is>
          <t>Mccoy</t>
        </is>
      </c>
      <c r="D1363" s="21" t="inlineStr">
        <is>
          <t>Kelly</t>
        </is>
      </c>
      <c r="E1363" s="21" t="inlineStr">
        <is>
          <t>INDIVIDUAL</t>
        </is>
      </c>
      <c r="F1363" s="21" t="inlineStr"/>
      <c r="G1363" s="28" t="n">
        <v>45431</v>
      </c>
      <c r="H1363" s="21" t="inlineStr">
        <is>
          <t>ACTIVE_WAITLIST</t>
        </is>
      </c>
      <c r="I1363" s="21" t="inlineStr">
        <is>
          <t>SCOTER WIND</t>
        </is>
      </c>
      <c r="J1363" s="21" t="inlineStr">
        <is>
          <t>TRAWLER</t>
        </is>
      </c>
      <c r="K1363" s="21" t="n">
        <v>47</v>
      </c>
      <c r="L1363" s="21" t="n">
        <v>13.2</v>
      </c>
      <c r="M1363" s="21" t="inlineStr">
        <is>
          <t>Vessbank</t>
        </is>
      </c>
      <c r="N1363" s="21" t="n">
        <v>28</v>
      </c>
      <c r="O1363" s="21" t="inlineStr">
        <is>
          <t>(503) 555-2112</t>
        </is>
      </c>
      <c r="P1363" s="21" t="inlineStr">
        <is>
          <t>kelly_mccoy@salishnet.net</t>
        </is>
      </c>
      <c r="Q1363" s="21" t="inlineStr">
        <is>
          <t>Astoria</t>
        </is>
      </c>
      <c r="R1363" s="21" t="inlineStr">
        <is>
          <t>OR</t>
        </is>
      </c>
      <c r="S1363" s="21" t="inlineStr">
        <is>
          <t>97103</t>
        </is>
      </c>
      <c r="T1363" s="28" t="n">
        <v>46012</v>
      </c>
      <c r="U1363" s="21" t="n">
        <v>2026</v>
      </c>
      <c r="V1363" s="21" t="inlineStr"/>
    </row>
    <row r="1364">
      <c r="A1364" s="17" t="inlineStr">
        <is>
          <t>WL-02359</t>
        </is>
      </c>
      <c r="B1364" s="17" t="n">
        <v>1359</v>
      </c>
      <c r="C1364" s="17" t="inlineStr">
        <is>
          <t>Adams</t>
        </is>
      </c>
      <c r="D1364" s="17" t="inlineStr">
        <is>
          <t>Joseph</t>
        </is>
      </c>
      <c r="E1364" s="17" t="inlineStr">
        <is>
          <t>LLC</t>
        </is>
      </c>
      <c r="F1364" s="17" t="inlineStr">
        <is>
          <t>Adams Holdings LLC</t>
        </is>
      </c>
      <c r="G1364" s="27" t="n">
        <v>45431</v>
      </c>
      <c r="H1364" s="17" t="inlineStr">
        <is>
          <t>EXPIRED</t>
        </is>
      </c>
      <c r="I1364" s="17" t="inlineStr">
        <is>
          <t>PINTAIL DANCER</t>
        </is>
      </c>
      <c r="J1364" s="17" t="inlineStr">
        <is>
          <t>SAIL_MULTI</t>
        </is>
      </c>
      <c r="K1364" s="17" t="n">
        <v>21.1</v>
      </c>
      <c r="L1364" s="17" t="n">
        <v>6</v>
      </c>
      <c r="M1364" s="17" t="inlineStr">
        <is>
          <t>Vessbank</t>
        </is>
      </c>
      <c r="N1364" s="17" t="n">
        <v>24</v>
      </c>
      <c r="O1364" s="17" t="inlineStr">
        <is>
          <t>(503) 555-6395</t>
        </is>
      </c>
      <c r="P1364" s="17" t="inlineStr">
        <is>
          <t>josephadams@outlook.example.com</t>
        </is>
      </c>
      <c r="Q1364" s="17" t="inlineStr">
        <is>
          <t>Astoria</t>
        </is>
      </c>
      <c r="R1364" s="17" t="inlineStr">
        <is>
          <t>OR</t>
        </is>
      </c>
      <c r="S1364" s="17" t="inlineStr">
        <is>
          <t>97103</t>
        </is>
      </c>
      <c r="T1364" s="17" t="inlineStr"/>
      <c r="U1364" s="17" t="n">
        <v>2022</v>
      </c>
      <c r="V1364" s="17" t="inlineStr"/>
    </row>
    <row r="1365">
      <c r="A1365" s="21" t="inlineStr">
        <is>
          <t>WL-02360</t>
        </is>
      </c>
      <c r="B1365" s="21" t="n">
        <v>1360</v>
      </c>
      <c r="C1365" s="21" t="inlineStr">
        <is>
          <t>Gordon</t>
        </is>
      </c>
      <c r="D1365" s="21" t="inlineStr">
        <is>
          <t>Spencer</t>
        </is>
      </c>
      <c r="E1365" s="21" t="inlineStr">
        <is>
          <t>INDIVIDUAL</t>
        </is>
      </c>
      <c r="F1365" s="21" t="inlineStr"/>
      <c r="G1365" s="28" t="n">
        <v>45432</v>
      </c>
      <c r="H1365" s="21" t="inlineStr">
        <is>
          <t>ACTIVE_WAITLIST</t>
        </is>
      </c>
      <c r="I1365" s="21" t="inlineStr">
        <is>
          <t>OSPREY STAR</t>
        </is>
      </c>
      <c r="J1365" s="21" t="inlineStr">
        <is>
          <t>CRUISER</t>
        </is>
      </c>
      <c r="K1365" s="21" t="n">
        <v>24.8</v>
      </c>
      <c r="L1365" s="21" t="n">
        <v>7.2</v>
      </c>
      <c r="M1365" s="21" t="inlineStr">
        <is>
          <t>Ledgport</t>
        </is>
      </c>
      <c r="N1365" s="21" t="n">
        <v>40</v>
      </c>
      <c r="O1365" s="21" t="inlineStr">
        <is>
          <t>(360) 555-2009</t>
        </is>
      </c>
      <c r="P1365" s="21" t="inlineStr">
        <is>
          <t>spencer.gordon@quillayute.org</t>
        </is>
      </c>
      <c r="Q1365" s="21" t="inlineStr">
        <is>
          <t>Olympia</t>
        </is>
      </c>
      <c r="R1365" s="21" t="inlineStr">
        <is>
          <t>WA</t>
        </is>
      </c>
      <c r="S1365" s="21" t="inlineStr">
        <is>
          <t>98501</t>
        </is>
      </c>
      <c r="T1365" s="28" t="n">
        <v>46010</v>
      </c>
      <c r="U1365" s="21" t="n">
        <v>2026</v>
      </c>
      <c r="V1365" s="21" t="inlineStr"/>
    </row>
    <row r="1366">
      <c r="A1366" s="17" t="inlineStr">
        <is>
          <t>WL-02361</t>
        </is>
      </c>
      <c r="B1366" s="17" t="n">
        <v>1361</v>
      </c>
      <c r="C1366" s="17" t="inlineStr">
        <is>
          <t>Anderson</t>
        </is>
      </c>
      <c r="D1366" s="17" t="inlineStr">
        <is>
          <t>Dana</t>
        </is>
      </c>
      <c r="E1366" s="17" t="inlineStr">
        <is>
          <t>PARTNERSHIP</t>
        </is>
      </c>
      <c r="F1366" s="17" t="inlineStr">
        <is>
          <t>Anderson Holdings LLC</t>
        </is>
      </c>
      <c r="G1366" s="27" t="n">
        <v>45432</v>
      </c>
      <c r="H1366" s="17" t="inlineStr">
        <is>
          <t>ACTIVE_WAITLIST</t>
        </is>
      </c>
      <c r="I1366" s="17" t="inlineStr">
        <is>
          <t>HALIBUT ROSE</t>
        </is>
      </c>
      <c r="J1366" s="17" t="inlineStr">
        <is>
          <t>SAIL_MULTI</t>
        </is>
      </c>
      <c r="K1366" s="17" t="n">
        <v>20.9</v>
      </c>
      <c r="L1366" s="17" t="n">
        <v>6</v>
      </c>
      <c r="M1366" s="17" t="inlineStr">
        <is>
          <t>OPEN_ONLY</t>
        </is>
      </c>
      <c r="N1366" s="17" t="n">
        <v>32</v>
      </c>
      <c r="O1366" s="17" t="inlineStr">
        <is>
          <t>(360) 555-9014</t>
        </is>
      </c>
      <c r="P1366" s="17" t="inlineStr">
        <is>
          <t>dana_anderson@outlook.example.com</t>
        </is>
      </c>
      <c r="Q1366" s="17" t="inlineStr">
        <is>
          <t>Olympia</t>
        </is>
      </c>
      <c r="R1366" s="17" t="inlineStr">
        <is>
          <t>WA</t>
        </is>
      </c>
      <c r="S1366" s="17" t="inlineStr">
        <is>
          <t>98501</t>
        </is>
      </c>
      <c r="T1366" s="27" t="n">
        <v>45995</v>
      </c>
      <c r="U1366" s="17" t="n">
        <v>2026</v>
      </c>
      <c r="V1366" s="17" t="inlineStr"/>
    </row>
    <row r="1367">
      <c r="A1367" s="21" t="inlineStr">
        <is>
          <t>WL-02362</t>
        </is>
      </c>
      <c r="B1367" s="21" t="n">
        <v>1362</v>
      </c>
      <c r="C1367" s="21" t="inlineStr">
        <is>
          <t>Foster</t>
        </is>
      </c>
      <c r="D1367" s="21" t="inlineStr">
        <is>
          <t>Crystal</t>
        </is>
      </c>
      <c r="E1367" s="21" t="inlineStr">
        <is>
          <t>JOINT</t>
        </is>
      </c>
      <c r="F1367" s="21" t="inlineStr"/>
      <c r="G1367" s="28" t="n">
        <v>45433</v>
      </c>
      <c r="H1367" s="21" t="inlineStr">
        <is>
          <t>ACTIVE_WAITLIST</t>
        </is>
      </c>
      <c r="I1367" s="21" t="inlineStr">
        <is>
          <t>CORMORANT MIST</t>
        </is>
      </c>
      <c r="J1367" s="21" t="inlineStr">
        <is>
          <t>TRAWLER</t>
        </is>
      </c>
      <c r="K1367" s="21" t="n">
        <v>44.2</v>
      </c>
      <c r="L1367" s="21" t="n">
        <v>14.9</v>
      </c>
      <c r="M1367" s="21" t="inlineStr">
        <is>
          <t>Gullwing</t>
        </is>
      </c>
      <c r="N1367" s="21" t="n">
        <v>36</v>
      </c>
      <c r="O1367" s="21" t="inlineStr">
        <is>
          <t>(360) 555-0201</t>
        </is>
      </c>
      <c r="P1367" s="21" t="inlineStr">
        <is>
          <t>crystal.foster@harbormail.net</t>
        </is>
      </c>
      <c r="Q1367" s="21" t="inlineStr">
        <is>
          <t>Olympia</t>
        </is>
      </c>
      <c r="R1367" s="21" t="inlineStr">
        <is>
          <t>WA</t>
        </is>
      </c>
      <c r="S1367" s="21" t="inlineStr">
        <is>
          <t>98501</t>
        </is>
      </c>
      <c r="T1367" s="28" t="n">
        <v>45997</v>
      </c>
      <c r="U1367" s="21" t="n">
        <v>2026</v>
      </c>
      <c r="V1367" s="21" t="inlineStr"/>
    </row>
    <row r="1368">
      <c r="A1368" s="17" t="inlineStr">
        <is>
          <t>WL-02363</t>
        </is>
      </c>
      <c r="B1368" s="17" t="n">
        <v>1363</v>
      </c>
      <c r="C1368" s="17" t="inlineStr">
        <is>
          <t>Johnson</t>
        </is>
      </c>
      <c r="D1368" s="17" t="inlineStr">
        <is>
          <t>Timothy</t>
        </is>
      </c>
      <c r="E1368" s="17" t="inlineStr">
        <is>
          <t>PARTNERSHIP</t>
        </is>
      </c>
      <c r="F1368" s="17" t="inlineStr">
        <is>
          <t>Johnson Charters Inc</t>
        </is>
      </c>
      <c r="G1368" s="27" t="n">
        <v>45433</v>
      </c>
      <c r="H1368" s="17" t="inlineStr">
        <is>
          <t>ACTIVE_WAITLIST</t>
        </is>
      </c>
      <c r="I1368" s="17" t="inlineStr">
        <is>
          <t>HERON SOUND</t>
        </is>
      </c>
      <c r="J1368" s="17" t="inlineStr">
        <is>
          <t>POWER_STERNDRIVE</t>
        </is>
      </c>
      <c r="K1368" s="17" t="n">
        <v>28.3</v>
      </c>
      <c r="L1368" s="17" t="n">
        <v>8.6</v>
      </c>
      <c r="M1368" s="17" t="inlineStr">
        <is>
          <t>COVERED_ONLY</t>
        </is>
      </c>
      <c r="N1368" s="17" t="n">
        <v>36</v>
      </c>
      <c r="O1368" s="17" t="inlineStr">
        <is>
          <t>(360) 555-0388</t>
        </is>
      </c>
      <c r="P1368" s="17" t="inlineStr">
        <is>
          <t>timothy.johnson@outlook.example.com</t>
        </is>
      </c>
      <c r="Q1368" s="17" t="inlineStr">
        <is>
          <t>Bellingham</t>
        </is>
      </c>
      <c r="R1368" s="17" t="inlineStr">
        <is>
          <t>WA</t>
        </is>
      </c>
      <c r="S1368" s="17" t="inlineStr">
        <is>
          <t>98225</t>
        </is>
      </c>
      <c r="T1368" s="27" t="n">
        <v>45996</v>
      </c>
      <c r="U1368" s="17" t="n">
        <v>2026</v>
      </c>
      <c r="V1368" s="17" t="inlineStr"/>
    </row>
    <row r="1369">
      <c r="A1369" s="21" t="inlineStr">
        <is>
          <t>WL-02364</t>
        </is>
      </c>
      <c r="B1369" s="21" t="n">
        <v>1364</v>
      </c>
      <c r="C1369" s="21" t="inlineStr">
        <is>
          <t>Brooks</t>
        </is>
      </c>
      <c r="D1369" s="21" t="inlineStr">
        <is>
          <t>Susan</t>
        </is>
      </c>
      <c r="E1369" s="21" t="inlineStr">
        <is>
          <t>INDIVIDUAL</t>
        </is>
      </c>
      <c r="F1369" s="21" t="inlineStr"/>
      <c r="G1369" s="28" t="n">
        <v>45434</v>
      </c>
      <c r="H1369" s="21" t="inlineStr">
        <is>
          <t>RETAINER</t>
        </is>
      </c>
      <c r="I1369" s="21" t="inlineStr">
        <is>
          <t>MURRE HARBOR</t>
        </is>
      </c>
      <c r="J1369" s="21" t="inlineStr">
        <is>
          <t>POWER_INBOARD</t>
        </is>
      </c>
      <c r="K1369" s="21" t="n">
        <v>51.7</v>
      </c>
      <c r="L1369" s="21" t="n">
        <v>17.8</v>
      </c>
      <c r="M1369" s="21" t="inlineStr">
        <is>
          <t>Eastwey</t>
        </is>
      </c>
      <c r="N1369" s="21" t="n">
        <v>40</v>
      </c>
      <c r="O1369" s="21" t="inlineStr">
        <is>
          <t>(503) 555-2765</t>
        </is>
      </c>
      <c r="P1369" s="21" t="inlineStr">
        <is>
          <t>susan.brooks@pugetpost.com</t>
        </is>
      </c>
      <c r="Q1369" s="21" t="inlineStr">
        <is>
          <t>Portland</t>
        </is>
      </c>
      <c r="R1369" s="21" t="inlineStr">
        <is>
          <t>OR</t>
        </is>
      </c>
      <c r="S1369" s="21" t="inlineStr">
        <is>
          <t>97201</t>
        </is>
      </c>
      <c r="T1369" s="28" t="n">
        <v>46014</v>
      </c>
      <c r="U1369" s="21" t="n">
        <v>2026</v>
      </c>
      <c r="V1369" s="21" t="inlineStr"/>
    </row>
    <row r="1370">
      <c r="A1370" s="17" t="inlineStr">
        <is>
          <t>WL-02365</t>
        </is>
      </c>
      <c r="B1370" s="17" t="n">
        <v>1365</v>
      </c>
      <c r="C1370" s="17" t="inlineStr">
        <is>
          <t>Williams</t>
        </is>
      </c>
      <c r="D1370" s="17" t="inlineStr">
        <is>
          <t>Sophia</t>
        </is>
      </c>
      <c r="E1370" s="17" t="inlineStr">
        <is>
          <t>PARTNERSHIP</t>
        </is>
      </c>
      <c r="F1370" s="17" t="inlineStr">
        <is>
          <t>Williams Charters Inc</t>
        </is>
      </c>
      <c r="G1370" s="27" t="n">
        <v>45434</v>
      </c>
      <c r="H1370" s="17" t="inlineStr">
        <is>
          <t>ACTIVE_WAITLIST</t>
        </is>
      </c>
      <c r="I1370" s="17" t="inlineStr">
        <is>
          <t>FOUL ROSE</t>
        </is>
      </c>
      <c r="J1370" s="17" t="inlineStr">
        <is>
          <t>SPORTFISH</t>
        </is>
      </c>
      <c r="K1370" s="17" t="n">
        <v>25.5</v>
      </c>
      <c r="L1370" s="17" t="n">
        <v>7.8</v>
      </c>
      <c r="M1370" s="17" t="inlineStr">
        <is>
          <t>Ledgport</t>
        </is>
      </c>
      <c r="N1370" s="17" t="n">
        <v>50</v>
      </c>
      <c r="O1370" s="17" t="inlineStr">
        <is>
          <t>(541) 555-6175</t>
        </is>
      </c>
      <c r="P1370" s="17" t="inlineStr">
        <is>
          <t>sophiawilliams@pugetpost.com</t>
        </is>
      </c>
      <c r="Q1370" s="17" t="inlineStr">
        <is>
          <t>Newport</t>
        </is>
      </c>
      <c r="R1370" s="17" t="inlineStr">
        <is>
          <t>OR</t>
        </is>
      </c>
      <c r="S1370" s="17" t="inlineStr">
        <is>
          <t>97365</t>
        </is>
      </c>
      <c r="T1370" s="27" t="n">
        <v>46001</v>
      </c>
      <c r="U1370" s="17" t="n">
        <v>2026</v>
      </c>
      <c r="V1370" s="17" t="inlineStr"/>
    </row>
    <row r="1371">
      <c r="A1371" s="21" t="inlineStr">
        <is>
          <t>WL-02366</t>
        </is>
      </c>
      <c r="B1371" s="21" t="n">
        <v>1366</v>
      </c>
      <c r="C1371" s="21" t="inlineStr">
        <is>
          <t>Hoffman</t>
        </is>
      </c>
      <c r="D1371" s="21" t="inlineStr">
        <is>
          <t>Megan</t>
        </is>
      </c>
      <c r="E1371" s="21" t="inlineStr">
        <is>
          <t>COMMERCIAL</t>
        </is>
      </c>
      <c r="F1371" s="21" t="inlineStr">
        <is>
          <t>Hoffman Marine LLC</t>
        </is>
      </c>
      <c r="G1371" s="28" t="n">
        <v>45434</v>
      </c>
      <c r="H1371" s="21" t="inlineStr">
        <is>
          <t>SUSPENDED</t>
        </is>
      </c>
      <c r="I1371" s="21" t="inlineStr">
        <is>
          <t>WIDGEON WIND</t>
        </is>
      </c>
      <c r="J1371" s="21" t="inlineStr">
        <is>
          <t>POWER_STERNDRIVE</t>
        </is>
      </c>
      <c r="K1371" s="21" t="n">
        <v>51.4</v>
      </c>
      <c r="L1371" s="21" t="n">
        <v>16.5</v>
      </c>
      <c r="M1371" s="21" t="inlineStr">
        <is>
          <t>Gullwing</t>
        </is>
      </c>
      <c r="N1371" s="21" t="n">
        <v>24</v>
      </c>
      <c r="O1371" s="21" t="inlineStr">
        <is>
          <t>(360) 555-4301</t>
        </is>
      </c>
      <c r="P1371" s="21" t="inlineStr">
        <is>
          <t>megan.hoffman@outlook.example.com</t>
        </is>
      </c>
      <c r="Q1371" s="21" t="inlineStr">
        <is>
          <t>Port Angeles</t>
        </is>
      </c>
      <c r="R1371" s="21" t="inlineStr">
        <is>
          <t>WA</t>
        </is>
      </c>
      <c r="S1371" s="21" t="inlineStr">
        <is>
          <t>98362</t>
        </is>
      </c>
      <c r="T1371" s="28" t="n">
        <v>45997</v>
      </c>
      <c r="U1371" s="21" t="n">
        <v>2026</v>
      </c>
      <c r="V1371" s="21" t="inlineStr"/>
    </row>
    <row r="1372">
      <c r="A1372" s="17" t="inlineStr">
        <is>
          <t>WL-02367</t>
        </is>
      </c>
      <c r="B1372" s="17" t="n">
        <v>1367</v>
      </c>
      <c r="C1372" s="17" t="inlineStr">
        <is>
          <t>Morales</t>
        </is>
      </c>
      <c r="D1372" s="17" t="inlineStr">
        <is>
          <t>Nicole</t>
        </is>
      </c>
      <c r="E1372" s="17" t="inlineStr">
        <is>
          <t>INDIVIDUAL</t>
        </is>
      </c>
      <c r="F1372" s="17" t="inlineStr"/>
      <c r="G1372" s="27" t="n">
        <v>45434</v>
      </c>
      <c r="H1372" s="17" t="inlineStr">
        <is>
          <t>ACTIVE_WAITLIST</t>
        </is>
      </c>
      <c r="I1372" s="17" t="inlineStr">
        <is>
          <t>OTTER REACH</t>
        </is>
      </c>
      <c r="J1372" s="17" t="inlineStr">
        <is>
          <t>POWER_STERNDRIVE</t>
        </is>
      </c>
      <c r="K1372" s="17" t="n">
        <v>43</v>
      </c>
      <c r="L1372" s="17" t="n">
        <v>13.1</v>
      </c>
      <c r="M1372" s="17" t="inlineStr">
        <is>
          <t>COVERED_ONLY</t>
        </is>
      </c>
      <c r="N1372" s="17" t="n">
        <v>45</v>
      </c>
      <c r="O1372" s="17" t="inlineStr">
        <is>
          <t>(541) 555-9510</t>
        </is>
      </c>
      <c r="P1372" s="17" t="inlineStr">
        <is>
          <t>nicolemorales@gmail.example.com</t>
        </is>
      </c>
      <c r="Q1372" s="17" t="inlineStr">
        <is>
          <t>Newport</t>
        </is>
      </c>
      <c r="R1372" s="17" t="inlineStr">
        <is>
          <t>OR</t>
        </is>
      </c>
      <c r="S1372" s="17" t="inlineStr">
        <is>
          <t>97365</t>
        </is>
      </c>
      <c r="T1372" s="27" t="n">
        <v>45997</v>
      </c>
      <c r="U1372" s="17" t="n">
        <v>2026</v>
      </c>
      <c r="V1372" s="17" t="inlineStr"/>
    </row>
    <row r="1373">
      <c r="A1373" s="21" t="inlineStr">
        <is>
          <t>WL-02368</t>
        </is>
      </c>
      <c r="B1373" s="21" t="n">
        <v>1368</v>
      </c>
      <c r="C1373" s="21" t="inlineStr">
        <is>
          <t>Chavez</t>
        </is>
      </c>
      <c r="D1373" s="21" t="inlineStr">
        <is>
          <t>Chris</t>
        </is>
      </c>
      <c r="E1373" s="21" t="inlineStr">
        <is>
          <t>CORPORATION</t>
        </is>
      </c>
      <c r="F1373" s="21" t="inlineStr">
        <is>
          <t>Chavez Ventures LLC</t>
        </is>
      </c>
      <c r="G1373" s="28" t="n">
        <v>45435</v>
      </c>
      <c r="H1373" s="21" t="inlineStr">
        <is>
          <t>ACTIVE_WAITLIST</t>
        </is>
      </c>
      <c r="I1373" s="21" t="inlineStr">
        <is>
          <t>COHO ROSE</t>
        </is>
      </c>
      <c r="J1373" s="21" t="inlineStr">
        <is>
          <t>HOUSEBOAT</t>
        </is>
      </c>
      <c r="K1373" s="21" t="n">
        <v>24.8</v>
      </c>
      <c r="L1373" s="21" t="n">
        <v>7.7</v>
      </c>
      <c r="M1373" s="21" t="inlineStr">
        <is>
          <t>ANY</t>
        </is>
      </c>
      <c r="N1373" s="21" t="n">
        <v>36</v>
      </c>
      <c r="O1373" s="21" t="inlineStr">
        <is>
          <t>(360) 555-4225</t>
        </is>
      </c>
      <c r="P1373" s="21" t="inlineStr">
        <is>
          <t>chris_chavez@quillayute.org</t>
        </is>
      </c>
      <c r="Q1373" s="21" t="inlineStr">
        <is>
          <t>Bellingham</t>
        </is>
      </c>
      <c r="R1373" s="21" t="inlineStr">
        <is>
          <t>WA</t>
        </is>
      </c>
      <c r="S1373" s="21" t="inlineStr">
        <is>
          <t>98225</t>
        </is>
      </c>
      <c r="T1373" s="28" t="n">
        <v>45994</v>
      </c>
      <c r="U1373" s="21" t="n">
        <v>2026</v>
      </c>
      <c r="V1373" s="21" t="inlineStr"/>
    </row>
    <row r="1374">
      <c r="A1374" s="17" t="inlineStr">
        <is>
          <t>WL-02369</t>
        </is>
      </c>
      <c r="B1374" s="17" t="n">
        <v>1369</v>
      </c>
      <c r="C1374" s="17" t="inlineStr">
        <is>
          <t>Young</t>
        </is>
      </c>
      <c r="D1374" s="17" t="inlineStr">
        <is>
          <t>Jean</t>
        </is>
      </c>
      <c r="E1374" s="17" t="inlineStr">
        <is>
          <t>INDIVIDUAL</t>
        </is>
      </c>
      <c r="F1374" s="17" t="inlineStr"/>
      <c r="G1374" s="27" t="n">
        <v>45435</v>
      </c>
      <c r="H1374" s="17" t="inlineStr">
        <is>
          <t>ACTIVE_WAITLIST</t>
        </is>
      </c>
      <c r="I1374" s="17" t="inlineStr">
        <is>
          <t>OSPREY WAKE</t>
        </is>
      </c>
      <c r="J1374" s="17" t="inlineStr">
        <is>
          <t>SAIL_MULTI</t>
        </is>
      </c>
      <c r="K1374" s="17" t="n">
        <v>18.6</v>
      </c>
      <c r="L1374" s="17" t="n">
        <v>6.7</v>
      </c>
      <c r="M1374" s="17" t="inlineStr">
        <is>
          <t>COVERED_ONLY</t>
        </is>
      </c>
      <c r="N1374" s="17" t="n">
        <v>32</v>
      </c>
      <c r="O1374" s="17" t="inlineStr">
        <is>
          <t>(360) 555-6178</t>
        </is>
      </c>
      <c r="P1374" s="17" t="inlineStr">
        <is>
          <t>jean_young@outlook.example.com</t>
        </is>
      </c>
      <c r="Q1374" s="17" t="inlineStr">
        <is>
          <t>Olympia</t>
        </is>
      </c>
      <c r="R1374" s="17" t="inlineStr">
        <is>
          <t>WA</t>
        </is>
      </c>
      <c r="S1374" s="17" t="inlineStr">
        <is>
          <t>98501</t>
        </is>
      </c>
      <c r="T1374" s="27" t="n">
        <v>46018</v>
      </c>
      <c r="U1374" s="17" t="n">
        <v>2026</v>
      </c>
      <c r="V1374" s="17" t="inlineStr"/>
    </row>
    <row r="1375">
      <c r="A1375" s="21" t="inlineStr">
        <is>
          <t>WL-02370</t>
        </is>
      </c>
      <c r="B1375" s="21" t="n">
        <v>1370</v>
      </c>
      <c r="C1375" s="21" t="inlineStr">
        <is>
          <t>Brown</t>
        </is>
      </c>
      <c r="D1375" s="21" t="inlineStr">
        <is>
          <t>Rhonda</t>
        </is>
      </c>
      <c r="E1375" s="21" t="inlineStr">
        <is>
          <t>INDIVIDUAL</t>
        </is>
      </c>
      <c r="F1375" s="21" t="inlineStr"/>
      <c r="G1375" s="28" t="n">
        <v>45435</v>
      </c>
      <c r="H1375" s="21" t="inlineStr">
        <is>
          <t>RETAINER</t>
        </is>
      </c>
      <c r="I1375" s="21" t="inlineStr">
        <is>
          <t>DRIFT MOON</t>
        </is>
      </c>
      <c r="J1375" s="21" t="inlineStr">
        <is>
          <t>POWER_STERNDRIVE</t>
        </is>
      </c>
      <c r="K1375" s="21" t="n">
        <v>24.7</v>
      </c>
      <c r="L1375" s="21" t="n">
        <v>7</v>
      </c>
      <c r="M1375" s="21" t="inlineStr">
        <is>
          <t>ANY</t>
        </is>
      </c>
      <c r="N1375" s="21" t="n">
        <v>40</v>
      </c>
      <c r="O1375" s="21" t="inlineStr">
        <is>
          <t>(503) 555-8003</t>
        </is>
      </c>
      <c r="P1375" s="21" t="inlineStr">
        <is>
          <t>rhonda.brown@pugetpost.com</t>
        </is>
      </c>
      <c r="Q1375" s="21" t="inlineStr">
        <is>
          <t>Portland</t>
        </is>
      </c>
      <c r="R1375" s="21" t="inlineStr">
        <is>
          <t>OR</t>
        </is>
      </c>
      <c r="S1375" s="21" t="inlineStr">
        <is>
          <t>97201</t>
        </is>
      </c>
      <c r="T1375" s="28" t="n">
        <v>45999</v>
      </c>
      <c r="U1375" s="21" t="n">
        <v>2026</v>
      </c>
      <c r="V1375" s="21" t="inlineStr"/>
    </row>
    <row r="1376">
      <c r="A1376" s="17" t="inlineStr">
        <is>
          <t>WL-02371</t>
        </is>
      </c>
      <c r="B1376" s="17" t="n">
        <v>1371</v>
      </c>
      <c r="C1376" s="17" t="inlineStr">
        <is>
          <t>Evans</t>
        </is>
      </c>
      <c r="D1376" s="17" t="inlineStr">
        <is>
          <t>Kyle</t>
        </is>
      </c>
      <c r="E1376" s="17" t="inlineStr">
        <is>
          <t>INDIVIDUAL</t>
        </is>
      </c>
      <c r="F1376" s="17" t="inlineStr"/>
      <c r="G1376" s="27" t="n">
        <v>45437</v>
      </c>
      <c r="H1376" s="17" t="inlineStr">
        <is>
          <t>ACTIVE_WAITLIST</t>
        </is>
      </c>
      <c r="I1376" s="17" t="inlineStr">
        <is>
          <t>HERON WEATHER</t>
        </is>
      </c>
      <c r="J1376" s="17" t="inlineStr">
        <is>
          <t>TRAWLER</t>
        </is>
      </c>
      <c r="K1376" s="17" t="n">
        <v>35.7</v>
      </c>
      <c r="L1376" s="17" t="n">
        <v>11</v>
      </c>
      <c r="M1376" s="17" t="inlineStr">
        <is>
          <t>ANY</t>
        </is>
      </c>
      <c r="N1376" s="17" t="n">
        <v>50</v>
      </c>
      <c r="O1376" s="17" t="inlineStr">
        <is>
          <t>(360) 555-0247</t>
        </is>
      </c>
      <c r="P1376" s="17" t="inlineStr"/>
      <c r="Q1376" s="17" t="inlineStr">
        <is>
          <t>Aberdeen</t>
        </is>
      </c>
      <c r="R1376" s="17" t="inlineStr">
        <is>
          <t>WA</t>
        </is>
      </c>
      <c r="S1376" s="17" t="inlineStr">
        <is>
          <t>98520</t>
        </is>
      </c>
      <c r="T1376" s="27" t="n">
        <v>46006</v>
      </c>
      <c r="U1376" s="17" t="n">
        <v>2026</v>
      </c>
      <c r="V1376" s="17" t="inlineStr"/>
    </row>
    <row r="1377">
      <c r="A1377" s="21" t="inlineStr">
        <is>
          <t>WL-02372</t>
        </is>
      </c>
      <c r="B1377" s="21" t="n">
        <v>1372</v>
      </c>
      <c r="C1377" s="21" t="inlineStr">
        <is>
          <t>Powell</t>
        </is>
      </c>
      <c r="D1377" s="21" t="inlineStr">
        <is>
          <t>Amber</t>
        </is>
      </c>
      <c r="E1377" s="21" t="inlineStr">
        <is>
          <t>PARTNERSHIP</t>
        </is>
      </c>
      <c r="F1377" s="21" t="inlineStr">
        <is>
          <t>Powell Holdings LLC</t>
        </is>
      </c>
      <c r="G1377" s="28" t="n">
        <v>45438</v>
      </c>
      <c r="H1377" s="21" t="inlineStr">
        <is>
          <t>ACTIVE_WAITLIST</t>
        </is>
      </c>
      <c r="I1377" s="21" t="inlineStr">
        <is>
          <t>COHO STAR</t>
        </is>
      </c>
      <c r="J1377" s="21" t="inlineStr">
        <is>
          <t>TRAWLER</t>
        </is>
      </c>
      <c r="K1377" s="21" t="n">
        <v>48.9</v>
      </c>
      <c r="L1377" s="21" t="n">
        <v>15.9</v>
      </c>
      <c r="M1377" s="21" t="inlineStr">
        <is>
          <t>COVERED_ONLY</t>
        </is>
      </c>
      <c r="N1377" s="21" t="n">
        <v>28</v>
      </c>
      <c r="O1377" s="21" t="inlineStr">
        <is>
          <t>(360) 555-9342</t>
        </is>
      </c>
      <c r="P1377" s="21" t="inlineStr">
        <is>
          <t>amber_powell@harbormail.net</t>
        </is>
      </c>
      <c r="Q1377" s="21" t="inlineStr">
        <is>
          <t>Bellingham</t>
        </is>
      </c>
      <c r="R1377" s="21" t="inlineStr">
        <is>
          <t>WA</t>
        </is>
      </c>
      <c r="S1377" s="21" t="inlineStr">
        <is>
          <t>98225</t>
        </is>
      </c>
      <c r="T1377" s="28" t="n">
        <v>46009</v>
      </c>
      <c r="U1377" s="21" t="n">
        <v>2026</v>
      </c>
      <c r="V1377" s="21" t="inlineStr"/>
    </row>
    <row r="1378">
      <c r="A1378" s="17" t="inlineStr">
        <is>
          <t>WL-02373</t>
        </is>
      </c>
      <c r="B1378" s="17" t="n">
        <v>1373</v>
      </c>
      <c r="C1378" s="17" t="inlineStr">
        <is>
          <t>Adkins</t>
        </is>
      </c>
      <c r="D1378" s="17" t="inlineStr">
        <is>
          <t>Angela</t>
        </is>
      </c>
      <c r="E1378" s="17" t="inlineStr">
        <is>
          <t>JOINT</t>
        </is>
      </c>
      <c r="F1378" s="17" t="inlineStr"/>
      <c r="G1378" s="27" t="n">
        <v>45438</v>
      </c>
      <c r="H1378" s="17" t="inlineStr">
        <is>
          <t>ACTIVE_WAITLIST</t>
        </is>
      </c>
      <c r="I1378" s="17" t="inlineStr">
        <is>
          <t>ANCHOR ROSE</t>
        </is>
      </c>
      <c r="J1378" s="17" t="inlineStr">
        <is>
          <t>TRAWLER</t>
        </is>
      </c>
      <c r="K1378" s="17" t="n">
        <v>50.1</v>
      </c>
      <c r="L1378" s="17" t="n">
        <v>15.2</v>
      </c>
      <c r="M1378" s="17" t="inlineStr">
        <is>
          <t>COVERED_ONLY</t>
        </is>
      </c>
      <c r="N1378" s="17" t="n">
        <v>28</v>
      </c>
      <c r="O1378" s="17" t="inlineStr">
        <is>
          <t>(206) 555-7969</t>
        </is>
      </c>
      <c r="P1378" s="17" t="inlineStr">
        <is>
          <t>angela.adkins@salishnet.net</t>
        </is>
      </c>
      <c r="Q1378" s="17" t="inlineStr">
        <is>
          <t>Seattle</t>
        </is>
      </c>
      <c r="R1378" s="17" t="inlineStr">
        <is>
          <t>WA</t>
        </is>
      </c>
      <c r="S1378" s="17" t="inlineStr">
        <is>
          <t>98101</t>
        </is>
      </c>
      <c r="T1378" s="27" t="n">
        <v>45994</v>
      </c>
      <c r="U1378" s="17" t="n">
        <v>2026</v>
      </c>
      <c r="V1378" s="17" t="inlineStr"/>
    </row>
    <row r="1379">
      <c r="A1379" s="21" t="inlineStr">
        <is>
          <t>WL-02374</t>
        </is>
      </c>
      <c r="B1379" s="21" t="n">
        <v>1374</v>
      </c>
      <c r="C1379" s="21" t="inlineStr">
        <is>
          <t>Torres</t>
        </is>
      </c>
      <c r="D1379" s="21" t="inlineStr">
        <is>
          <t>Anthony</t>
        </is>
      </c>
      <c r="E1379" s="21" t="inlineStr">
        <is>
          <t>INDIVIDUAL</t>
        </is>
      </c>
      <c r="F1379" s="21" t="inlineStr"/>
      <c r="G1379" s="28" t="n">
        <v>45438</v>
      </c>
      <c r="H1379" s="21" t="inlineStr">
        <is>
          <t>ACTIVE_WAITLIST</t>
        </is>
      </c>
      <c r="I1379" s="21" t="inlineStr">
        <is>
          <t>ANCHOR WEATHER</t>
        </is>
      </c>
      <c r="J1379" s="21" t="inlineStr">
        <is>
          <t>POWER_INBOARD</t>
        </is>
      </c>
      <c r="K1379" s="21" t="n">
        <v>41.8</v>
      </c>
      <c r="L1379" s="21" t="n">
        <v>13.7</v>
      </c>
      <c r="M1379" s="21" t="inlineStr">
        <is>
          <t>Vessbank</t>
        </is>
      </c>
      <c r="N1379" s="21" t="n">
        <v>28</v>
      </c>
      <c r="O1379" s="21" t="inlineStr">
        <is>
          <t>(360) 555-3907</t>
        </is>
      </c>
      <c r="P1379" s="21" t="inlineStr">
        <is>
          <t>anthonytorres@pugetpost.com</t>
        </is>
      </c>
      <c r="Q1379" s="21" t="inlineStr">
        <is>
          <t>Olympia</t>
        </is>
      </c>
      <c r="R1379" s="21" t="inlineStr">
        <is>
          <t>WA</t>
        </is>
      </c>
      <c r="S1379" s="21" t="inlineStr">
        <is>
          <t>98501</t>
        </is>
      </c>
      <c r="T1379" s="28" t="n">
        <v>46005</v>
      </c>
      <c r="U1379" s="21" t="n">
        <v>2026</v>
      </c>
      <c r="V1379" s="21" t="inlineStr"/>
    </row>
    <row r="1380">
      <c r="A1380" s="17" t="inlineStr">
        <is>
          <t>WL-02375</t>
        </is>
      </c>
      <c r="B1380" s="17" t="n">
        <v>1375</v>
      </c>
      <c r="C1380" s="17" t="inlineStr">
        <is>
          <t>Flores</t>
        </is>
      </c>
      <c r="D1380" s="17" t="inlineStr">
        <is>
          <t>Lisa</t>
        </is>
      </c>
      <c r="E1380" s="17" t="inlineStr">
        <is>
          <t>TRUST</t>
        </is>
      </c>
      <c r="F1380" s="17" t="inlineStr">
        <is>
          <t>Flores Charters Inc</t>
        </is>
      </c>
      <c r="G1380" s="27" t="n">
        <v>45439</v>
      </c>
      <c r="H1380" s="17" t="inlineStr">
        <is>
          <t>ACTIVE_WAITLIST</t>
        </is>
      </c>
      <c r="I1380" s="17" t="inlineStr">
        <is>
          <t>SCOTER PASSAGE</t>
        </is>
      </c>
      <c r="J1380" s="17" t="inlineStr">
        <is>
          <t>SAIL_MULTI</t>
        </is>
      </c>
      <c r="K1380" s="17" t="n">
        <v>28.8</v>
      </c>
      <c r="L1380" s="17" t="n">
        <v>8.800000000000001</v>
      </c>
      <c r="M1380" s="17" t="inlineStr">
        <is>
          <t>Ledgport</t>
        </is>
      </c>
      <c r="N1380" s="17" t="n">
        <v>36</v>
      </c>
      <c r="O1380" s="17" t="inlineStr">
        <is>
          <t>(360) 555-1760</t>
        </is>
      </c>
      <c r="P1380" s="17" t="inlineStr">
        <is>
          <t>lisaflores@pugetpost.com</t>
        </is>
      </c>
      <c r="Q1380" s="17" t="inlineStr">
        <is>
          <t>Aberdeen</t>
        </is>
      </c>
      <c r="R1380" s="17" t="inlineStr">
        <is>
          <t>WA</t>
        </is>
      </c>
      <c r="S1380" s="17" t="inlineStr">
        <is>
          <t>98520</t>
        </is>
      </c>
      <c r="T1380" s="27" t="n">
        <v>45993</v>
      </c>
      <c r="U1380" s="17" t="n">
        <v>2026</v>
      </c>
      <c r="V1380" s="17" t="inlineStr"/>
    </row>
    <row r="1381">
      <c r="A1381" s="21" t="inlineStr">
        <is>
          <t>WL-02376</t>
        </is>
      </c>
      <c r="B1381" s="21" t="n">
        <v>1376</v>
      </c>
      <c r="C1381" s="21" t="inlineStr">
        <is>
          <t>Robinson</t>
        </is>
      </c>
      <c r="D1381" s="21" t="inlineStr">
        <is>
          <t>Steven</t>
        </is>
      </c>
      <c r="E1381" s="21" t="inlineStr">
        <is>
          <t>COMMERCIAL</t>
        </is>
      </c>
      <c r="F1381" s="21" t="inlineStr">
        <is>
          <t>Robinson Charters Inc</t>
        </is>
      </c>
      <c r="G1381" s="28" t="n">
        <v>45440</v>
      </c>
      <c r="H1381" s="21" t="inlineStr">
        <is>
          <t>ACTIVE_WAITLIST</t>
        </is>
      </c>
      <c r="I1381" s="21" t="inlineStr">
        <is>
          <t>SABLE SOUND</t>
        </is>
      </c>
      <c r="J1381" s="21" t="inlineStr">
        <is>
          <t>SPORTFISH</t>
        </is>
      </c>
      <c r="K1381" s="21" t="n">
        <v>35.5</v>
      </c>
      <c r="L1381" s="21" t="n">
        <v>11</v>
      </c>
      <c r="M1381" s="21" t="inlineStr">
        <is>
          <t>OPEN_ONLY</t>
        </is>
      </c>
      <c r="N1381" s="21" t="n">
        <v>36</v>
      </c>
      <c r="O1381" s="21" t="inlineStr">
        <is>
          <t>(360) 555-2310</t>
        </is>
      </c>
      <c r="P1381" s="21" t="inlineStr">
        <is>
          <t>steven.robinson@salishnet.net</t>
        </is>
      </c>
      <c r="Q1381" s="21" t="inlineStr">
        <is>
          <t>Longview</t>
        </is>
      </c>
      <c r="R1381" s="21" t="inlineStr">
        <is>
          <t>WA</t>
        </is>
      </c>
      <c r="S1381" s="21" t="inlineStr">
        <is>
          <t>98632</t>
        </is>
      </c>
      <c r="T1381" s="28" t="n">
        <v>45996</v>
      </c>
      <c r="U1381" s="21" t="n">
        <v>2026</v>
      </c>
      <c r="V1381" s="21" t="inlineStr"/>
    </row>
    <row r="1382">
      <c r="A1382" s="17" t="inlineStr">
        <is>
          <t>WL-02377</t>
        </is>
      </c>
      <c r="B1382" s="17" t="n">
        <v>1377</v>
      </c>
      <c r="C1382" s="17" t="inlineStr">
        <is>
          <t>Patterson</t>
        </is>
      </c>
      <c r="D1382" s="17" t="inlineStr">
        <is>
          <t>Tammy</t>
        </is>
      </c>
      <c r="E1382" s="17" t="inlineStr">
        <is>
          <t>INDIVIDUAL</t>
        </is>
      </c>
      <c r="F1382" s="17" t="inlineStr"/>
      <c r="G1382" s="27" t="n">
        <v>45440</v>
      </c>
      <c r="H1382" s="17" t="inlineStr">
        <is>
          <t>ACTIVE_WAITLIST</t>
        </is>
      </c>
      <c r="I1382" s="17" t="inlineStr">
        <is>
          <t>KESTREL MOON</t>
        </is>
      </c>
      <c r="J1382" s="17" t="inlineStr">
        <is>
          <t>POWER_STERNDRIVE</t>
        </is>
      </c>
      <c r="K1382" s="17" t="n">
        <v>50.5</v>
      </c>
      <c r="L1382" s="17" t="n">
        <v>15.5</v>
      </c>
      <c r="M1382" s="17" t="inlineStr">
        <is>
          <t>COVERED_ONLY</t>
        </is>
      </c>
      <c r="N1382" s="17" t="n">
        <v>45</v>
      </c>
      <c r="O1382" s="17" t="inlineStr">
        <is>
          <t>(360) 555-0280</t>
        </is>
      </c>
      <c r="P1382" s="17" t="inlineStr">
        <is>
          <t>tammy.patterson@quillayute.org</t>
        </is>
      </c>
      <c r="Q1382" s="17" t="inlineStr">
        <is>
          <t>Bellingham</t>
        </is>
      </c>
      <c r="R1382" s="17" t="inlineStr">
        <is>
          <t>WA</t>
        </is>
      </c>
      <c r="S1382" s="17" t="inlineStr">
        <is>
          <t>98225</t>
        </is>
      </c>
      <c r="T1382" s="27" t="n">
        <v>46011</v>
      </c>
      <c r="U1382" s="17" t="n">
        <v>2026</v>
      </c>
      <c r="V1382" s="17" t="inlineStr"/>
    </row>
    <row r="1383">
      <c r="A1383" s="21" t="inlineStr">
        <is>
          <t>WL-02378</t>
        </is>
      </c>
      <c r="B1383" s="21" t="n">
        <v>1378</v>
      </c>
      <c r="C1383" s="21" t="inlineStr">
        <is>
          <t>Barnes</t>
        </is>
      </c>
      <c r="D1383" s="21" t="inlineStr">
        <is>
          <t>Kevin</t>
        </is>
      </c>
      <c r="E1383" s="21" t="inlineStr">
        <is>
          <t>INDIVIDUAL</t>
        </is>
      </c>
      <c r="F1383" s="21" t="inlineStr"/>
      <c r="G1383" s="28" t="n">
        <v>45441</v>
      </c>
      <c r="H1383" s="21" t="inlineStr">
        <is>
          <t>RETAINER</t>
        </is>
      </c>
      <c r="I1383" s="21" t="inlineStr">
        <is>
          <t>DRIFT VEER</t>
        </is>
      </c>
      <c r="J1383" s="21" t="inlineStr">
        <is>
          <t>TRAWLER</t>
        </is>
      </c>
      <c r="K1383" s="21" t="n">
        <v>31.9</v>
      </c>
      <c r="L1383" s="21" t="n">
        <v>9.5</v>
      </c>
      <c r="M1383" s="21" t="inlineStr">
        <is>
          <t>Vessbank</t>
        </is>
      </c>
      <c r="N1383" s="21" t="n">
        <v>24</v>
      </c>
      <c r="O1383" s="21" t="inlineStr">
        <is>
          <t>(503) 555-0162</t>
        </is>
      </c>
      <c r="P1383" s="21" t="inlineStr">
        <is>
          <t>kevin.barnes@outlook.example.com</t>
        </is>
      </c>
      <c r="Q1383" s="21" t="inlineStr">
        <is>
          <t>Astoria</t>
        </is>
      </c>
      <c r="R1383" s="21" t="inlineStr">
        <is>
          <t>OR</t>
        </is>
      </c>
      <c r="S1383" s="21" t="inlineStr">
        <is>
          <t>97103</t>
        </is>
      </c>
      <c r="T1383" s="28" t="n">
        <v>45998</v>
      </c>
      <c r="U1383" s="21" t="n">
        <v>2026</v>
      </c>
      <c r="V1383" s="21" t="inlineStr"/>
    </row>
    <row r="1384">
      <c r="A1384" s="17" t="inlineStr">
        <is>
          <t>WL-02379</t>
        </is>
      </c>
      <c r="B1384" s="17" t="n">
        <v>1379</v>
      </c>
      <c r="C1384" s="17" t="inlineStr">
        <is>
          <t>Davis</t>
        </is>
      </c>
      <c r="D1384" s="17" t="inlineStr">
        <is>
          <t>Robyn</t>
        </is>
      </c>
      <c r="E1384" s="17" t="inlineStr">
        <is>
          <t>INDIVIDUAL</t>
        </is>
      </c>
      <c r="F1384" s="17" t="inlineStr"/>
      <c r="G1384" s="27" t="n">
        <v>45442</v>
      </c>
      <c r="H1384" s="17" t="inlineStr">
        <is>
          <t>ACTIVE_WAITLIST</t>
        </is>
      </c>
      <c r="I1384" s="17" t="inlineStr">
        <is>
          <t>SANDERLING QUEEN</t>
        </is>
      </c>
      <c r="J1384" s="17" t="inlineStr">
        <is>
          <t>ELECTRIC</t>
        </is>
      </c>
      <c r="K1384" s="17" t="n">
        <v>25.5</v>
      </c>
      <c r="L1384" s="17" t="n">
        <v>8.800000000000001</v>
      </c>
      <c r="M1384" s="17" t="inlineStr">
        <is>
          <t>ANY</t>
        </is>
      </c>
      <c r="N1384" s="17" t="n">
        <v>36</v>
      </c>
      <c r="O1384" s="17" t="inlineStr">
        <is>
          <t>(253) 555-6332</t>
        </is>
      </c>
      <c r="P1384" s="17" t="inlineStr">
        <is>
          <t>robyn_davis@gmail.example.com</t>
        </is>
      </c>
      <c r="Q1384" s="17" t="inlineStr">
        <is>
          <t>Tacoma</t>
        </is>
      </c>
      <c r="R1384" s="17" t="inlineStr">
        <is>
          <t>WA</t>
        </is>
      </c>
      <c r="S1384" s="17" t="inlineStr">
        <is>
          <t>98402</t>
        </is>
      </c>
      <c r="T1384" s="27" t="n">
        <v>46017</v>
      </c>
      <c r="U1384" s="17" t="n">
        <v>2026</v>
      </c>
      <c r="V1384" s="17" t="inlineStr"/>
    </row>
    <row r="1385">
      <c r="A1385" s="21" t="inlineStr">
        <is>
          <t>WL-02380</t>
        </is>
      </c>
      <c r="B1385" s="21" t="n">
        <v>1380</v>
      </c>
      <c r="C1385" s="21" t="inlineStr">
        <is>
          <t>Escobar</t>
        </is>
      </c>
      <c r="D1385" s="21" t="inlineStr">
        <is>
          <t>John</t>
        </is>
      </c>
      <c r="E1385" s="21" t="inlineStr">
        <is>
          <t>JOINT</t>
        </is>
      </c>
      <c r="F1385" s="21" t="inlineStr"/>
      <c r="G1385" s="28" t="n">
        <v>45442</v>
      </c>
      <c r="H1385" s="21" t="inlineStr">
        <is>
          <t>ACTIVE_WAITLIST</t>
        </is>
      </c>
      <c r="I1385" s="21" t="inlineStr">
        <is>
          <t>SANDERLING GLIDE</t>
        </is>
      </c>
      <c r="J1385" s="21" t="inlineStr">
        <is>
          <t>SAIL_MULTI</t>
        </is>
      </c>
      <c r="K1385" s="21" t="n">
        <v>52.3</v>
      </c>
      <c r="L1385" s="21" t="n">
        <v>15.1</v>
      </c>
      <c r="M1385" s="21" t="inlineStr">
        <is>
          <t>Ledgport</t>
        </is>
      </c>
      <c r="N1385" s="21" t="n">
        <v>28</v>
      </c>
      <c r="O1385" s="21" t="inlineStr">
        <is>
          <t>(541) 555-8826</t>
        </is>
      </c>
      <c r="P1385" s="21" t="inlineStr">
        <is>
          <t>john.escobar@salishnet.net</t>
        </is>
      </c>
      <c r="Q1385" s="21" t="inlineStr">
        <is>
          <t>Coos Bay</t>
        </is>
      </c>
      <c r="R1385" s="21" t="inlineStr">
        <is>
          <t>OR</t>
        </is>
      </c>
      <c r="S1385" s="21" t="inlineStr">
        <is>
          <t>97420</t>
        </is>
      </c>
      <c r="T1385" s="28" t="n">
        <v>46013</v>
      </c>
      <c r="U1385" s="21" t="n">
        <v>2026</v>
      </c>
      <c r="V1385" s="21" t="inlineStr"/>
    </row>
    <row r="1386">
      <c r="A1386" s="17" t="inlineStr">
        <is>
          <t>WL-02381</t>
        </is>
      </c>
      <c r="B1386" s="17" t="n">
        <v>1381</v>
      </c>
      <c r="C1386" s="17" t="inlineStr">
        <is>
          <t>Waters</t>
        </is>
      </c>
      <c r="D1386" s="17" t="inlineStr">
        <is>
          <t>Gary</t>
        </is>
      </c>
      <c r="E1386" s="17" t="inlineStr">
        <is>
          <t>INDIVIDUAL</t>
        </is>
      </c>
      <c r="F1386" s="17" t="inlineStr"/>
      <c r="G1386" s="27" t="n">
        <v>45442</v>
      </c>
      <c r="H1386" s="17" t="inlineStr">
        <is>
          <t>ACTIVE_WAITLIST</t>
        </is>
      </c>
      <c r="I1386" s="17" t="inlineStr">
        <is>
          <t>OTTER BAY</t>
        </is>
      </c>
      <c r="J1386" s="17" t="inlineStr">
        <is>
          <t>SAIL_MULTI</t>
        </is>
      </c>
      <c r="K1386" s="17" t="n">
        <v>24.7</v>
      </c>
      <c r="L1386" s="17" t="n">
        <v>8.1</v>
      </c>
      <c r="M1386" s="17" t="inlineStr">
        <is>
          <t>Ledgport</t>
        </is>
      </c>
      <c r="N1386" s="17" t="n">
        <v>40</v>
      </c>
      <c r="O1386" s="17" t="inlineStr">
        <is>
          <t>(360) 555-6752</t>
        </is>
      </c>
      <c r="P1386" s="17" t="inlineStr">
        <is>
          <t>gary_waters@outlook.example.com</t>
        </is>
      </c>
      <c r="Q1386" s="17" t="inlineStr">
        <is>
          <t>Longview</t>
        </is>
      </c>
      <c r="R1386" s="17" t="inlineStr">
        <is>
          <t>WA</t>
        </is>
      </c>
      <c r="S1386" s="17" t="inlineStr">
        <is>
          <t>98632</t>
        </is>
      </c>
      <c r="T1386" s="27" t="n">
        <v>45998</v>
      </c>
      <c r="U1386" s="17" t="n">
        <v>2026</v>
      </c>
      <c r="V1386" s="17" t="inlineStr"/>
    </row>
    <row r="1387">
      <c r="A1387" s="21" t="inlineStr">
        <is>
          <t>WL-02382</t>
        </is>
      </c>
      <c r="B1387" s="21" t="n">
        <v>1382</v>
      </c>
      <c r="C1387" s="21" t="inlineStr">
        <is>
          <t>Wallace</t>
        </is>
      </c>
      <c r="D1387" s="21" t="inlineStr">
        <is>
          <t>Rachael</t>
        </is>
      </c>
      <c r="E1387" s="21" t="inlineStr">
        <is>
          <t>INDIVIDUAL</t>
        </is>
      </c>
      <c r="F1387" s="21" t="inlineStr"/>
      <c r="G1387" s="28" t="n">
        <v>45442</v>
      </c>
      <c r="H1387" s="21" t="inlineStr">
        <is>
          <t>ACTIVE_WAITLIST</t>
        </is>
      </c>
      <c r="I1387" s="21" t="inlineStr">
        <is>
          <t>CORMORANT QUEEN</t>
        </is>
      </c>
      <c r="J1387" s="21" t="inlineStr">
        <is>
          <t>CRUISER</t>
        </is>
      </c>
      <c r="K1387" s="21" t="n">
        <v>47.2</v>
      </c>
      <c r="L1387" s="21" t="n">
        <v>15.4</v>
      </c>
      <c r="M1387" s="21" t="inlineStr">
        <is>
          <t>OPEN_ONLY</t>
        </is>
      </c>
      <c r="N1387" s="21" t="n">
        <v>36</v>
      </c>
      <c r="O1387" s="21" t="inlineStr">
        <is>
          <t>(541) 555-3957</t>
        </is>
      </c>
      <c r="P1387" s="21" t="inlineStr">
        <is>
          <t>rachael.wallace@pugetpost.com</t>
        </is>
      </c>
      <c r="Q1387" s="21" t="inlineStr">
        <is>
          <t>Coos Bay</t>
        </is>
      </c>
      <c r="R1387" s="21" t="inlineStr">
        <is>
          <t>OR</t>
        </is>
      </c>
      <c r="S1387" s="21" t="inlineStr">
        <is>
          <t>97420</t>
        </is>
      </c>
      <c r="T1387" s="28" t="n">
        <v>46005</v>
      </c>
      <c r="U1387" s="21" t="n">
        <v>2026</v>
      </c>
      <c r="V1387" s="21" t="inlineStr"/>
    </row>
    <row r="1388">
      <c r="A1388" s="17" t="inlineStr">
        <is>
          <t>WL-02383</t>
        </is>
      </c>
      <c r="B1388" s="17" t="n">
        <v>1383</v>
      </c>
      <c r="C1388" s="17" t="inlineStr">
        <is>
          <t>Meyer</t>
        </is>
      </c>
      <c r="D1388" s="17" t="inlineStr">
        <is>
          <t>Joel</t>
        </is>
      </c>
      <c r="E1388" s="17" t="inlineStr">
        <is>
          <t>TRUST</t>
        </is>
      </c>
      <c r="F1388" s="17" t="inlineStr">
        <is>
          <t>Meyer Marine LLC</t>
        </is>
      </c>
      <c r="G1388" s="27" t="n">
        <v>45442</v>
      </c>
      <c r="H1388" s="17" t="inlineStr">
        <is>
          <t>RETAINER</t>
        </is>
      </c>
      <c r="I1388" s="17" t="inlineStr">
        <is>
          <t>PETREL ROCK</t>
        </is>
      </c>
      <c r="J1388" s="17" t="inlineStr">
        <is>
          <t>ELECTRIC</t>
        </is>
      </c>
      <c r="K1388" s="17" t="n">
        <v>41.7</v>
      </c>
      <c r="L1388" s="17" t="n">
        <v>12</v>
      </c>
      <c r="M1388" s="17" t="inlineStr">
        <is>
          <t>OPEN_ONLY</t>
        </is>
      </c>
      <c r="N1388" s="17" t="n">
        <v>36</v>
      </c>
      <c r="O1388" s="17" t="inlineStr">
        <is>
          <t>(360) 555-4753</t>
        </is>
      </c>
      <c r="P1388" s="17" t="inlineStr">
        <is>
          <t>joel_meyer@pugetpost.com</t>
        </is>
      </c>
      <c r="Q1388" s="17" t="inlineStr">
        <is>
          <t>Olympia</t>
        </is>
      </c>
      <c r="R1388" s="17" t="inlineStr">
        <is>
          <t>WA</t>
        </is>
      </c>
      <c r="S1388" s="17" t="inlineStr">
        <is>
          <t>98501</t>
        </is>
      </c>
      <c r="T1388" s="27" t="n">
        <v>45992</v>
      </c>
      <c r="U1388" s="17" t="n">
        <v>2026</v>
      </c>
      <c r="V1388" s="17" t="inlineStr"/>
    </row>
    <row r="1389">
      <c r="A1389" s="21" t="inlineStr">
        <is>
          <t>WL-02384</t>
        </is>
      </c>
      <c r="B1389" s="21" t="n">
        <v>1384</v>
      </c>
      <c r="C1389" s="21" t="inlineStr">
        <is>
          <t>Clark</t>
        </is>
      </c>
      <c r="D1389" s="21" t="inlineStr">
        <is>
          <t>Jessica</t>
        </is>
      </c>
      <c r="E1389" s="21" t="inlineStr">
        <is>
          <t>INDIVIDUAL</t>
        </is>
      </c>
      <c r="F1389" s="21" t="inlineStr"/>
      <c r="G1389" s="28" t="n">
        <v>45442</v>
      </c>
      <c r="H1389" s="21" t="inlineStr">
        <is>
          <t>ACTIVE_WAITLIST</t>
        </is>
      </c>
      <c r="I1389" s="21" t="inlineStr">
        <is>
          <t>SPINDRIFT BAY</t>
        </is>
      </c>
      <c r="J1389" s="21" t="inlineStr">
        <is>
          <t>SPORTFISH</t>
        </is>
      </c>
      <c r="K1389" s="21" t="n">
        <v>54.6</v>
      </c>
      <c r="L1389" s="21" t="n">
        <v>15.5</v>
      </c>
      <c r="M1389" s="21" t="inlineStr">
        <is>
          <t>ANY</t>
        </is>
      </c>
      <c r="N1389" s="21" t="n">
        <v>36</v>
      </c>
      <c r="O1389" s="21" t="inlineStr">
        <is>
          <t>(360) 555-4573</t>
        </is>
      </c>
      <c r="P1389" s="21" t="inlineStr"/>
      <c r="Q1389" s="21" t="inlineStr">
        <is>
          <t>Bremerton</t>
        </is>
      </c>
      <c r="R1389" s="21" t="inlineStr">
        <is>
          <t>WA</t>
        </is>
      </c>
      <c r="S1389" s="21" t="inlineStr">
        <is>
          <t>98337</t>
        </is>
      </c>
      <c r="T1389" s="28" t="n">
        <v>45997</v>
      </c>
      <c r="U1389" s="21" t="n">
        <v>2026</v>
      </c>
      <c r="V1389" s="21" t="inlineStr"/>
    </row>
    <row r="1390">
      <c r="A1390" s="17" t="inlineStr">
        <is>
          <t>WL-02385</t>
        </is>
      </c>
      <c r="B1390" s="17" t="n">
        <v>1385</v>
      </c>
      <c r="C1390" s="17" t="inlineStr">
        <is>
          <t>Lopez</t>
        </is>
      </c>
      <c r="D1390" s="17" t="inlineStr">
        <is>
          <t>John</t>
        </is>
      </c>
      <c r="E1390" s="17" t="inlineStr">
        <is>
          <t>NONPROFIT</t>
        </is>
      </c>
      <c r="F1390" s="17" t="inlineStr">
        <is>
          <t>Lopez Holdings LLC</t>
        </is>
      </c>
      <c r="G1390" s="27" t="n">
        <v>45443</v>
      </c>
      <c r="H1390" s="17" t="inlineStr">
        <is>
          <t>ACTIVE_WAITLIST</t>
        </is>
      </c>
      <c r="I1390" s="17" t="inlineStr">
        <is>
          <t>PETREL SHORE</t>
        </is>
      </c>
      <c r="J1390" s="17" t="inlineStr">
        <is>
          <t>ELECTRIC</t>
        </is>
      </c>
      <c r="K1390" s="17" t="n">
        <v>47.1</v>
      </c>
      <c r="L1390" s="17" t="n">
        <v>16.5</v>
      </c>
      <c r="M1390" s="17" t="inlineStr">
        <is>
          <t>Vessbank</t>
        </is>
      </c>
      <c r="N1390" s="17" t="n">
        <v>32</v>
      </c>
      <c r="O1390" s="17" t="inlineStr">
        <is>
          <t>(425) 555-0253</t>
        </is>
      </c>
      <c r="P1390" s="17" t="inlineStr">
        <is>
          <t>john.lopez@gmail.example.com</t>
        </is>
      </c>
      <c r="Q1390" s="17" t="inlineStr">
        <is>
          <t>Everett</t>
        </is>
      </c>
      <c r="R1390" s="17" t="inlineStr">
        <is>
          <t>WA</t>
        </is>
      </c>
      <c r="S1390" s="17" t="inlineStr">
        <is>
          <t>98201</t>
        </is>
      </c>
      <c r="T1390" s="27" t="n">
        <v>46011</v>
      </c>
      <c r="U1390" s="17" t="n">
        <v>2026</v>
      </c>
      <c r="V1390" s="17" t="inlineStr"/>
    </row>
    <row r="1391">
      <c r="A1391" s="21" t="inlineStr">
        <is>
          <t>WL-02386</t>
        </is>
      </c>
      <c r="B1391" s="21" t="n">
        <v>1386</v>
      </c>
      <c r="C1391" s="21" t="inlineStr">
        <is>
          <t>Cuevas</t>
        </is>
      </c>
      <c r="D1391" s="21" t="inlineStr">
        <is>
          <t>Austin</t>
        </is>
      </c>
      <c r="E1391" s="21" t="inlineStr">
        <is>
          <t>INDIVIDUAL</t>
        </is>
      </c>
      <c r="F1391" s="21" t="inlineStr"/>
      <c r="G1391" s="28" t="n">
        <v>45443</v>
      </c>
      <c r="H1391" s="21" t="inlineStr">
        <is>
          <t>RETAINER</t>
        </is>
      </c>
      <c r="I1391" s="21" t="inlineStr">
        <is>
          <t>SCOTER CREST</t>
        </is>
      </c>
      <c r="J1391" s="21" t="inlineStr">
        <is>
          <t>COMMERCIAL_FISH</t>
        </is>
      </c>
      <c r="K1391" s="21" t="n">
        <v>32.6</v>
      </c>
      <c r="L1391" s="21" t="n">
        <v>9.800000000000001</v>
      </c>
      <c r="M1391" s="21" t="inlineStr">
        <is>
          <t>Ledgport</t>
        </is>
      </c>
      <c r="N1391" s="21" t="n">
        <v>24</v>
      </c>
      <c r="O1391" s="21" t="inlineStr">
        <is>
          <t>(541) 555-9933</t>
        </is>
      </c>
      <c r="P1391" s="21" t="inlineStr">
        <is>
          <t>austin.cuevas@gmail.example.com</t>
        </is>
      </c>
      <c r="Q1391" s="21" t="inlineStr">
        <is>
          <t>Coos Bay</t>
        </is>
      </c>
      <c r="R1391" s="21" t="inlineStr">
        <is>
          <t>OR</t>
        </is>
      </c>
      <c r="S1391" s="21" t="inlineStr">
        <is>
          <t>97420</t>
        </is>
      </c>
      <c r="T1391" s="28" t="n">
        <v>46001</v>
      </c>
      <c r="U1391" s="21" t="n">
        <v>2026</v>
      </c>
      <c r="V1391" s="21" t="inlineStr"/>
    </row>
    <row r="1392">
      <c r="A1392" s="17" t="inlineStr">
        <is>
          <t>WL-02387</t>
        </is>
      </c>
      <c r="B1392" s="17" t="n">
        <v>1387</v>
      </c>
      <c r="C1392" s="17" t="inlineStr">
        <is>
          <t>Roberts</t>
        </is>
      </c>
      <c r="D1392" s="17" t="inlineStr">
        <is>
          <t>Scott</t>
        </is>
      </c>
      <c r="E1392" s="17" t="inlineStr">
        <is>
          <t>INDIVIDUAL</t>
        </is>
      </c>
      <c r="F1392" s="17" t="inlineStr"/>
      <c r="G1392" s="27" t="n">
        <v>45443</v>
      </c>
      <c r="H1392" s="17" t="inlineStr">
        <is>
          <t>ACTIVE_WAITLIST</t>
        </is>
      </c>
      <c r="I1392" s="17" t="inlineStr">
        <is>
          <t>MURRE WAKE</t>
        </is>
      </c>
      <c r="J1392" s="17" t="inlineStr">
        <is>
          <t>POWER_INBOARD</t>
        </is>
      </c>
      <c r="K1392" s="17" t="n">
        <v>41.9</v>
      </c>
      <c r="L1392" s="17" t="n">
        <v>13.2</v>
      </c>
      <c r="M1392" s="17" t="inlineStr">
        <is>
          <t>ANY</t>
        </is>
      </c>
      <c r="N1392" s="17" t="n">
        <v>45</v>
      </c>
      <c r="O1392" s="17" t="inlineStr">
        <is>
          <t>(360) 555-8985</t>
        </is>
      </c>
      <c r="P1392" s="17" t="inlineStr">
        <is>
          <t>scottroberts@gmail.example.com</t>
        </is>
      </c>
      <c r="Q1392" s="17" t="inlineStr">
        <is>
          <t>Olympia</t>
        </is>
      </c>
      <c r="R1392" s="17" t="inlineStr">
        <is>
          <t>WA</t>
        </is>
      </c>
      <c r="S1392" s="17" t="inlineStr">
        <is>
          <t>98501</t>
        </is>
      </c>
      <c r="T1392" s="27" t="n">
        <v>45995</v>
      </c>
      <c r="U1392" s="17" t="n">
        <v>2026</v>
      </c>
      <c r="V1392" s="17" t="inlineStr"/>
    </row>
    <row r="1393">
      <c r="A1393" s="21" t="inlineStr">
        <is>
          <t>WL-02388</t>
        </is>
      </c>
      <c r="B1393" s="21" t="n">
        <v>1388</v>
      </c>
      <c r="C1393" s="21" t="inlineStr">
        <is>
          <t>Brady</t>
        </is>
      </c>
      <c r="D1393" s="21" t="inlineStr">
        <is>
          <t>Gregory</t>
        </is>
      </c>
      <c r="E1393" s="21" t="inlineStr">
        <is>
          <t>INDIVIDUAL</t>
        </is>
      </c>
      <c r="F1393" s="21" t="inlineStr"/>
      <c r="G1393" s="28" t="n">
        <v>45443</v>
      </c>
      <c r="H1393" s="21" t="inlineStr">
        <is>
          <t>ACTIVE_WAITLIST</t>
        </is>
      </c>
      <c r="I1393" s="21" t="inlineStr">
        <is>
          <t>DRIFT SOUND</t>
        </is>
      </c>
      <c r="J1393" s="21" t="inlineStr">
        <is>
          <t>SPORTFISH</t>
        </is>
      </c>
      <c r="K1393" s="21" t="n">
        <v>49.7</v>
      </c>
      <c r="L1393" s="21" t="n">
        <v>15.4</v>
      </c>
      <c r="M1393" s="21" t="inlineStr">
        <is>
          <t>COVERED_ONLY</t>
        </is>
      </c>
      <c r="N1393" s="21" t="n">
        <v>40</v>
      </c>
      <c r="O1393" s="21" t="inlineStr">
        <is>
          <t>(360) 555-4071</t>
        </is>
      </c>
      <c r="P1393" s="21" t="inlineStr">
        <is>
          <t>gregory.brady@quillayute.org</t>
        </is>
      </c>
      <c r="Q1393" s="21" t="inlineStr">
        <is>
          <t>Chaldale</t>
        </is>
      </c>
      <c r="R1393" s="21" t="inlineStr">
        <is>
          <t>WA</t>
        </is>
      </c>
      <c r="S1393" s="21" t="inlineStr">
        <is>
          <t>98554</t>
        </is>
      </c>
      <c r="T1393" s="28" t="n">
        <v>46007</v>
      </c>
      <c r="U1393" s="21" t="n">
        <v>2026</v>
      </c>
      <c r="V1393" s="21" t="inlineStr"/>
    </row>
    <row r="1394">
      <c r="A1394" s="17" t="inlineStr">
        <is>
          <t>WL-02389</t>
        </is>
      </c>
      <c r="B1394" s="17" t="n">
        <v>1389</v>
      </c>
      <c r="C1394" s="17" t="inlineStr">
        <is>
          <t>Cox</t>
        </is>
      </c>
      <c r="D1394" s="17" t="inlineStr">
        <is>
          <t>Michael</t>
        </is>
      </c>
      <c r="E1394" s="17" t="inlineStr">
        <is>
          <t>JOINT</t>
        </is>
      </c>
      <c r="F1394" s="17" t="inlineStr"/>
      <c r="G1394" s="27" t="n">
        <v>45444</v>
      </c>
      <c r="H1394" s="17" t="inlineStr">
        <is>
          <t>ACTIVE_WAITLIST</t>
        </is>
      </c>
      <c r="I1394" s="17" t="inlineStr">
        <is>
          <t>MURER ANN</t>
        </is>
      </c>
      <c r="J1394" s="17" t="inlineStr">
        <is>
          <t>POWER_STERNDRIVE</t>
        </is>
      </c>
      <c r="K1394" s="17" t="n">
        <v>48</v>
      </c>
      <c r="L1394" s="17" t="n">
        <v>13.7</v>
      </c>
      <c r="M1394" s="17" t="inlineStr">
        <is>
          <t>OPEN_ONLY</t>
        </is>
      </c>
      <c r="N1394" s="17" t="n">
        <v>40</v>
      </c>
      <c r="O1394" s="17" t="inlineStr">
        <is>
          <t>(360) 555-6539</t>
        </is>
      </c>
      <c r="P1394" s="17" t="inlineStr">
        <is>
          <t>michaelcox@quillayute.org</t>
        </is>
      </c>
      <c r="Q1394" s="17" t="inlineStr">
        <is>
          <t>Bremerton</t>
        </is>
      </c>
      <c r="R1394" s="17" t="inlineStr">
        <is>
          <t>WA</t>
        </is>
      </c>
      <c r="S1394" s="17" t="inlineStr">
        <is>
          <t>98337</t>
        </is>
      </c>
      <c r="T1394" s="27" t="n">
        <v>45999</v>
      </c>
      <c r="U1394" s="17" t="n">
        <v>2026</v>
      </c>
      <c r="V1394" s="17" t="inlineStr"/>
    </row>
    <row r="1395">
      <c r="A1395" s="21" t="inlineStr">
        <is>
          <t>WL-02390</t>
        </is>
      </c>
      <c r="B1395" s="21" t="n">
        <v>1390</v>
      </c>
      <c r="C1395" s="21" t="inlineStr">
        <is>
          <t>Anderson</t>
        </is>
      </c>
      <c r="D1395" s="21" t="inlineStr">
        <is>
          <t>Veronica</t>
        </is>
      </c>
      <c r="E1395" s="21" t="inlineStr">
        <is>
          <t>CORPORATION</t>
        </is>
      </c>
      <c r="F1395" s="21" t="inlineStr">
        <is>
          <t>Anderson Ventures LLC</t>
        </is>
      </c>
      <c r="G1395" s="28" t="n">
        <v>45445</v>
      </c>
      <c r="H1395" s="21" t="inlineStr">
        <is>
          <t>ACTIVE_WAITLIST</t>
        </is>
      </c>
      <c r="I1395" s="21" t="inlineStr">
        <is>
          <t>ANCHOR MOON</t>
        </is>
      </c>
      <c r="J1395" s="21" t="inlineStr">
        <is>
          <t>POWER_STERNDRIVE</t>
        </is>
      </c>
      <c r="K1395" s="21" t="n">
        <v>55.4</v>
      </c>
      <c r="L1395" s="21" t="n">
        <v>16.9</v>
      </c>
      <c r="M1395" s="21" t="inlineStr">
        <is>
          <t>ANY</t>
        </is>
      </c>
      <c r="N1395" s="21" t="n">
        <v>45</v>
      </c>
      <c r="O1395" s="21" t="inlineStr">
        <is>
          <t>(360) 555-7141</t>
        </is>
      </c>
      <c r="P1395" s="21" t="inlineStr">
        <is>
          <t>veronica_anderson@quillayute.org</t>
        </is>
      </c>
      <c r="Q1395" s="21" t="inlineStr">
        <is>
          <t>Longview</t>
        </is>
      </c>
      <c r="R1395" s="21" t="inlineStr">
        <is>
          <t>WA</t>
        </is>
      </c>
      <c r="S1395" s="21" t="inlineStr">
        <is>
          <t>98632</t>
        </is>
      </c>
      <c r="T1395" s="28" t="n">
        <v>46015</v>
      </c>
      <c r="U1395" s="21" t="n">
        <v>2026</v>
      </c>
      <c r="V1395" s="21" t="inlineStr"/>
    </row>
    <row r="1396">
      <c r="A1396" s="17" t="inlineStr">
        <is>
          <t>WL-02391</t>
        </is>
      </c>
      <c r="B1396" s="17" t="n">
        <v>1391</v>
      </c>
      <c r="C1396" s="17" t="inlineStr">
        <is>
          <t>Welch</t>
        </is>
      </c>
      <c r="D1396" s="17" t="inlineStr">
        <is>
          <t>Nicholas</t>
        </is>
      </c>
      <c r="E1396" s="17" t="inlineStr">
        <is>
          <t>NONPROFIT</t>
        </is>
      </c>
      <c r="F1396" s="17" t="inlineStr">
        <is>
          <t>Welch Marine LLC</t>
        </is>
      </c>
      <c r="G1396" s="27" t="n">
        <v>45445</v>
      </c>
      <c r="H1396" s="17" t="inlineStr">
        <is>
          <t>ACTIVE_WAITLIST</t>
        </is>
      </c>
      <c r="I1396" s="17" t="inlineStr">
        <is>
          <t>FOUL BAY</t>
        </is>
      </c>
      <c r="J1396" s="17" t="inlineStr">
        <is>
          <t>SAIL_MULTI</t>
        </is>
      </c>
      <c r="K1396" s="17" t="n">
        <v>53.7</v>
      </c>
      <c r="L1396" s="17" t="n">
        <v>19</v>
      </c>
      <c r="M1396" s="17" t="inlineStr">
        <is>
          <t>COVERED_ONLY</t>
        </is>
      </c>
      <c r="N1396" s="17" t="n">
        <v>28</v>
      </c>
      <c r="O1396" s="17" t="inlineStr">
        <is>
          <t>(360) 555-9233</t>
        </is>
      </c>
      <c r="P1396" s="17" t="inlineStr">
        <is>
          <t>nicholaswelch@gmail.example.com</t>
        </is>
      </c>
      <c r="Q1396" s="17" t="inlineStr">
        <is>
          <t>Chaldale</t>
        </is>
      </c>
      <c r="R1396" s="17" t="inlineStr">
        <is>
          <t>WA</t>
        </is>
      </c>
      <c r="S1396" s="17" t="inlineStr">
        <is>
          <t>98554</t>
        </is>
      </c>
      <c r="T1396" s="27" t="n">
        <v>46002</v>
      </c>
      <c r="U1396" s="17" t="n">
        <v>2026</v>
      </c>
      <c r="V1396" s="17" t="inlineStr"/>
    </row>
    <row r="1397">
      <c r="A1397" s="21" t="inlineStr">
        <is>
          <t>WL-02392</t>
        </is>
      </c>
      <c r="B1397" s="21" t="n">
        <v>1392</v>
      </c>
      <c r="C1397" s="21" t="inlineStr">
        <is>
          <t>Jones</t>
        </is>
      </c>
      <c r="D1397" s="21" t="inlineStr">
        <is>
          <t>Michael</t>
        </is>
      </c>
      <c r="E1397" s="21" t="inlineStr">
        <is>
          <t>INDIVIDUAL</t>
        </is>
      </c>
      <c r="F1397" s="21" t="inlineStr"/>
      <c r="G1397" s="28" t="n">
        <v>45445</v>
      </c>
      <c r="H1397" s="21" t="inlineStr">
        <is>
          <t>ACTIVE_WAITLIST</t>
        </is>
      </c>
      <c r="I1397" s="21" t="inlineStr">
        <is>
          <t>HERON QUEEN</t>
        </is>
      </c>
      <c r="J1397" s="21" t="inlineStr">
        <is>
          <t>SAIL_MONO</t>
        </is>
      </c>
      <c r="K1397" s="21" t="n">
        <v>53.4</v>
      </c>
      <c r="L1397" s="21" t="n">
        <v>16.5</v>
      </c>
      <c r="M1397" s="21" t="inlineStr">
        <is>
          <t>COVERED_ONLY</t>
        </is>
      </c>
      <c r="N1397" s="21" t="n">
        <v>40</v>
      </c>
      <c r="O1397" s="21" t="inlineStr">
        <is>
          <t>(360) 555-5048</t>
        </is>
      </c>
      <c r="P1397" s="21" t="inlineStr">
        <is>
          <t>michaeljones@salishnet.net</t>
        </is>
      </c>
      <c r="Q1397" s="21" t="inlineStr">
        <is>
          <t>Aberdeen</t>
        </is>
      </c>
      <c r="R1397" s="21" t="inlineStr">
        <is>
          <t>WA</t>
        </is>
      </c>
      <c r="S1397" s="21" t="inlineStr">
        <is>
          <t>98520</t>
        </is>
      </c>
      <c r="T1397" s="28" t="n">
        <v>45998</v>
      </c>
      <c r="U1397" s="21" t="n">
        <v>2026</v>
      </c>
      <c r="V1397" s="21" t="inlineStr"/>
    </row>
    <row r="1398">
      <c r="A1398" s="17" t="inlineStr">
        <is>
          <t>WL-02393</t>
        </is>
      </c>
      <c r="B1398" s="17" t="n">
        <v>1393</v>
      </c>
      <c r="C1398" s="17" t="inlineStr">
        <is>
          <t>Bradley</t>
        </is>
      </c>
      <c r="D1398" s="17" t="inlineStr">
        <is>
          <t>Christopher</t>
        </is>
      </c>
      <c r="E1398" s="17" t="inlineStr">
        <is>
          <t>JOINT</t>
        </is>
      </c>
      <c r="F1398" s="17" t="inlineStr"/>
      <c r="G1398" s="27" t="n">
        <v>45446</v>
      </c>
      <c r="H1398" s="17" t="inlineStr">
        <is>
          <t>ACTIVE_WAITLIST</t>
        </is>
      </c>
      <c r="I1398" s="17" t="inlineStr">
        <is>
          <t>MURRE SHORE</t>
        </is>
      </c>
      <c r="J1398" s="17" t="inlineStr">
        <is>
          <t>POWER_INBOARD</t>
        </is>
      </c>
      <c r="K1398" s="17" t="n">
        <v>26.2</v>
      </c>
      <c r="L1398" s="17" t="n">
        <v>8.199999999999999</v>
      </c>
      <c r="M1398" s="17" t="inlineStr">
        <is>
          <t>OPEN_ONLY</t>
        </is>
      </c>
      <c r="N1398" s="17" t="n">
        <v>36</v>
      </c>
      <c r="O1398" s="17" t="inlineStr">
        <is>
          <t>(206) 555-7088</t>
        </is>
      </c>
      <c r="P1398" s="17" t="inlineStr">
        <is>
          <t>christopher_bradley@outlook.example.com</t>
        </is>
      </c>
      <c r="Q1398" s="17" t="inlineStr">
        <is>
          <t>Seattle</t>
        </is>
      </c>
      <c r="R1398" s="17" t="inlineStr">
        <is>
          <t>WA</t>
        </is>
      </c>
      <c r="S1398" s="17" t="inlineStr">
        <is>
          <t>98101</t>
        </is>
      </c>
      <c r="T1398" s="27" t="n">
        <v>45996</v>
      </c>
      <c r="U1398" s="17" t="n">
        <v>2026</v>
      </c>
      <c r="V1398" s="17" t="inlineStr"/>
    </row>
    <row r="1399">
      <c r="A1399" s="21" t="inlineStr">
        <is>
          <t>WL-02394</t>
        </is>
      </c>
      <c r="B1399" s="21" t="n">
        <v>1394</v>
      </c>
      <c r="C1399" s="21" t="inlineStr">
        <is>
          <t>Harris</t>
        </is>
      </c>
      <c r="D1399" s="21" t="inlineStr">
        <is>
          <t>Dustin</t>
        </is>
      </c>
      <c r="E1399" s="21" t="inlineStr">
        <is>
          <t>INDIVIDUAL</t>
        </is>
      </c>
      <c r="F1399" s="21" t="inlineStr"/>
      <c r="G1399" s="28" t="n">
        <v>45446</v>
      </c>
      <c r="H1399" s="21" t="inlineStr">
        <is>
          <t>ACTIVE_WAITLIST</t>
        </is>
      </c>
      <c r="I1399" s="21" t="inlineStr">
        <is>
          <t>OSPREY ROCK</t>
        </is>
      </c>
      <c r="J1399" s="21" t="inlineStr">
        <is>
          <t>HOUSEBOAT</t>
        </is>
      </c>
      <c r="K1399" s="21" t="n">
        <v>25.6</v>
      </c>
      <c r="L1399" s="21" t="n">
        <v>8.9</v>
      </c>
      <c r="M1399" s="21" t="inlineStr">
        <is>
          <t>COVERED_ONLY</t>
        </is>
      </c>
      <c r="N1399" s="21" t="n">
        <v>32</v>
      </c>
      <c r="O1399" s="21" t="inlineStr">
        <is>
          <t>(503) 555-6428</t>
        </is>
      </c>
      <c r="P1399" s="21" t="inlineStr">
        <is>
          <t>dustin.harris@outlook.example.com</t>
        </is>
      </c>
      <c r="Q1399" s="21" t="inlineStr">
        <is>
          <t>Astoria</t>
        </is>
      </c>
      <c r="R1399" s="21" t="inlineStr">
        <is>
          <t>OR</t>
        </is>
      </c>
      <c r="S1399" s="21" t="inlineStr">
        <is>
          <t>97103</t>
        </is>
      </c>
      <c r="T1399" s="28" t="n">
        <v>45994</v>
      </c>
      <c r="U1399" s="21" t="n">
        <v>2026</v>
      </c>
      <c r="V1399" s="21" t="inlineStr"/>
    </row>
    <row r="1400">
      <c r="A1400" s="17" t="inlineStr">
        <is>
          <t>WL-02395</t>
        </is>
      </c>
      <c r="B1400" s="17" t="n">
        <v>1395</v>
      </c>
      <c r="C1400" s="17" t="inlineStr">
        <is>
          <t>Ramos</t>
        </is>
      </c>
      <c r="D1400" s="17" t="inlineStr">
        <is>
          <t>Scott</t>
        </is>
      </c>
      <c r="E1400" s="17" t="inlineStr">
        <is>
          <t>INDIVIDUAL</t>
        </is>
      </c>
      <c r="F1400" s="17" t="inlineStr"/>
      <c r="G1400" s="27" t="n">
        <v>45447</v>
      </c>
      <c r="H1400" s="17" t="inlineStr">
        <is>
          <t>ACTIVE_WAITLIST</t>
        </is>
      </c>
      <c r="I1400" s="17" t="inlineStr">
        <is>
          <t>SANDERLING ANN</t>
        </is>
      </c>
      <c r="J1400" s="17" t="inlineStr">
        <is>
          <t>COMMERCIAL_FISH</t>
        </is>
      </c>
      <c r="K1400" s="17" t="n">
        <v>24.9</v>
      </c>
      <c r="L1400" s="17" t="n">
        <v>7.7</v>
      </c>
      <c r="M1400" s="17" t="inlineStr">
        <is>
          <t>COVERED_ONLY</t>
        </is>
      </c>
      <c r="N1400" s="17" t="n">
        <v>40</v>
      </c>
      <c r="O1400" s="17" t="inlineStr">
        <is>
          <t>(360) 555-2750</t>
        </is>
      </c>
      <c r="P1400" s="17" t="inlineStr">
        <is>
          <t>scottramos@quillayute.org</t>
        </is>
      </c>
      <c r="Q1400" s="17" t="inlineStr">
        <is>
          <t>Olympia</t>
        </is>
      </c>
      <c r="R1400" s="17" t="inlineStr">
        <is>
          <t>WA</t>
        </is>
      </c>
      <c r="S1400" s="17" t="inlineStr">
        <is>
          <t>98501</t>
        </is>
      </c>
      <c r="T1400" s="27" t="n">
        <v>46019</v>
      </c>
      <c r="U1400" s="17" t="n">
        <v>2026</v>
      </c>
      <c r="V1400" s="17" t="inlineStr"/>
    </row>
    <row r="1401">
      <c r="A1401" s="21" t="inlineStr">
        <is>
          <t>WL-02396</t>
        </is>
      </c>
      <c r="B1401" s="21" t="n">
        <v>1396</v>
      </c>
      <c r="C1401" s="21" t="inlineStr">
        <is>
          <t>Le</t>
        </is>
      </c>
      <c r="D1401" s="21" t="inlineStr">
        <is>
          <t>Seth</t>
        </is>
      </c>
      <c r="E1401" s="21" t="inlineStr">
        <is>
          <t>COMMERCIAL</t>
        </is>
      </c>
      <c r="F1401" s="21" t="inlineStr">
        <is>
          <t>Le Marine LLC</t>
        </is>
      </c>
      <c r="G1401" s="28" t="n">
        <v>45448</v>
      </c>
      <c r="H1401" s="21" t="inlineStr">
        <is>
          <t>RETAINER</t>
        </is>
      </c>
      <c r="I1401" s="21" t="inlineStr">
        <is>
          <t>MURRE WAKE</t>
        </is>
      </c>
      <c r="J1401" s="21" t="inlineStr">
        <is>
          <t>SPORTFISH</t>
        </is>
      </c>
      <c r="K1401" s="21" t="n">
        <v>56.2</v>
      </c>
      <c r="L1401" s="21" t="n">
        <v>18</v>
      </c>
      <c r="M1401" s="21" t="inlineStr">
        <is>
          <t>COVERED_ONLY</t>
        </is>
      </c>
      <c r="N1401" s="21" t="n">
        <v>24</v>
      </c>
      <c r="O1401" s="21" t="inlineStr">
        <is>
          <t>(360) 555-6057</t>
        </is>
      </c>
      <c r="P1401" s="21" t="inlineStr">
        <is>
          <t>sethle@quillayute.org</t>
        </is>
      </c>
      <c r="Q1401" s="21" t="inlineStr">
        <is>
          <t>Chaldale</t>
        </is>
      </c>
      <c r="R1401" s="21" t="inlineStr">
        <is>
          <t>WA</t>
        </is>
      </c>
      <c r="S1401" s="21" t="inlineStr">
        <is>
          <t>98554</t>
        </is>
      </c>
      <c r="T1401" s="28" t="n">
        <v>46003</v>
      </c>
      <c r="U1401" s="21" t="n">
        <v>2026</v>
      </c>
      <c r="V1401" s="21" t="inlineStr"/>
    </row>
    <row r="1402">
      <c r="A1402" s="17" t="inlineStr">
        <is>
          <t>WL-02397</t>
        </is>
      </c>
      <c r="B1402" s="17" t="n">
        <v>1397</v>
      </c>
      <c r="C1402" s="17" t="inlineStr">
        <is>
          <t>Atkinson</t>
        </is>
      </c>
      <c r="D1402" s="17" t="inlineStr">
        <is>
          <t>Darin</t>
        </is>
      </c>
      <c r="E1402" s="17" t="inlineStr">
        <is>
          <t>NONPROFIT</t>
        </is>
      </c>
      <c r="F1402" s="17" t="inlineStr">
        <is>
          <t>Atkinson Holdings LLC</t>
        </is>
      </c>
      <c r="G1402" s="27" t="n">
        <v>45448</v>
      </c>
      <c r="H1402" s="17" t="inlineStr">
        <is>
          <t>RETAINER</t>
        </is>
      </c>
      <c r="I1402" s="17" t="inlineStr">
        <is>
          <t>PETREL LIGHT</t>
        </is>
      </c>
      <c r="J1402" s="17" t="inlineStr">
        <is>
          <t>SPORTFISH</t>
        </is>
      </c>
      <c r="K1402" s="17" t="n">
        <v>54</v>
      </c>
      <c r="L1402" s="17" t="n">
        <v>16.7</v>
      </c>
      <c r="M1402" s="17" t="inlineStr">
        <is>
          <t>Vessbank</t>
        </is>
      </c>
      <c r="N1402" s="17" t="n">
        <v>50</v>
      </c>
      <c r="O1402" s="17" t="inlineStr">
        <is>
          <t>(503) 555-4940</t>
        </is>
      </c>
      <c r="P1402" s="17" t="inlineStr">
        <is>
          <t>darin.atkinson@quillayute.org</t>
        </is>
      </c>
      <c r="Q1402" s="17" t="inlineStr">
        <is>
          <t>Portland</t>
        </is>
      </c>
      <c r="R1402" s="17" t="inlineStr">
        <is>
          <t>OR</t>
        </is>
      </c>
      <c r="S1402" s="17" t="inlineStr">
        <is>
          <t>97201</t>
        </is>
      </c>
      <c r="T1402" s="27" t="n">
        <v>46009</v>
      </c>
      <c r="U1402" s="17" t="n">
        <v>2026</v>
      </c>
      <c r="V1402" s="17" t="inlineStr"/>
    </row>
    <row r="1403">
      <c r="A1403" s="21" t="inlineStr">
        <is>
          <t>WL-02398</t>
        </is>
      </c>
      <c r="B1403" s="21" t="n">
        <v>1398</v>
      </c>
      <c r="C1403" s="21" t="inlineStr">
        <is>
          <t>Patrick</t>
        </is>
      </c>
      <c r="D1403" s="21" t="inlineStr">
        <is>
          <t>Danny</t>
        </is>
      </c>
      <c r="E1403" s="21" t="inlineStr">
        <is>
          <t>JOINT</t>
        </is>
      </c>
      <c r="F1403" s="21" t="inlineStr"/>
      <c r="G1403" s="28" t="n">
        <v>45448</v>
      </c>
      <c r="H1403" s="21" t="inlineStr">
        <is>
          <t>ACTIVE_WAITLIST</t>
        </is>
      </c>
      <c r="I1403" s="21" t="inlineStr">
        <is>
          <t>OSPREY SOUND</t>
        </is>
      </c>
      <c r="J1403" s="21" t="inlineStr">
        <is>
          <t>SAIL_MULTI</t>
        </is>
      </c>
      <c r="K1403" s="21" t="n">
        <v>42.9</v>
      </c>
      <c r="L1403" s="21" t="n">
        <v>14</v>
      </c>
      <c r="M1403" s="21" t="inlineStr">
        <is>
          <t>ANY</t>
        </is>
      </c>
      <c r="N1403" s="21" t="n">
        <v>24</v>
      </c>
      <c r="O1403" s="21" t="inlineStr">
        <is>
          <t>(206) 555-8826</t>
        </is>
      </c>
      <c r="P1403" s="21" t="inlineStr">
        <is>
          <t>danny.patrick@quillayute.org</t>
        </is>
      </c>
      <c r="Q1403" s="21" t="inlineStr">
        <is>
          <t>Seattle</t>
        </is>
      </c>
      <c r="R1403" s="21" t="inlineStr">
        <is>
          <t>WA</t>
        </is>
      </c>
      <c r="S1403" s="21" t="inlineStr">
        <is>
          <t>98101</t>
        </is>
      </c>
      <c r="T1403" s="28" t="n">
        <v>46009</v>
      </c>
      <c r="U1403" s="21" t="n">
        <v>2026</v>
      </c>
      <c r="V1403" s="21" t="inlineStr"/>
    </row>
    <row r="1404">
      <c r="A1404" s="17" t="inlineStr">
        <is>
          <t>WL-02399</t>
        </is>
      </c>
      <c r="B1404" s="17" t="n">
        <v>1399</v>
      </c>
      <c r="C1404" s="17" t="inlineStr">
        <is>
          <t>Mccullough</t>
        </is>
      </c>
      <c r="D1404" s="17" t="inlineStr">
        <is>
          <t>Jennifer</t>
        </is>
      </c>
      <c r="E1404" s="17" t="inlineStr">
        <is>
          <t>INDIVIDUAL</t>
        </is>
      </c>
      <c r="F1404" s="17" t="inlineStr"/>
      <c r="G1404" s="27" t="n">
        <v>45449</v>
      </c>
      <c r="H1404" s="17" t="inlineStr">
        <is>
          <t>ACTIVE_WAITLIST</t>
        </is>
      </c>
      <c r="I1404" s="17" t="inlineStr">
        <is>
          <t>SPINDRIFT CREST</t>
        </is>
      </c>
      <c r="J1404" s="17" t="inlineStr">
        <is>
          <t>SAIL_MONO</t>
        </is>
      </c>
      <c r="K1404" s="17" t="n">
        <v>26.3</v>
      </c>
      <c r="L1404" s="17" t="n">
        <v>8.300000000000001</v>
      </c>
      <c r="M1404" s="17" t="inlineStr">
        <is>
          <t>ANY</t>
        </is>
      </c>
      <c r="N1404" s="17" t="n">
        <v>28</v>
      </c>
      <c r="O1404" s="17" t="inlineStr">
        <is>
          <t>(503) 555-5119</t>
        </is>
      </c>
      <c r="P1404" s="17" t="inlineStr">
        <is>
          <t>jennifermccullough@outlook.example.com</t>
        </is>
      </c>
      <c r="Q1404" s="17" t="inlineStr">
        <is>
          <t>Portland</t>
        </is>
      </c>
      <c r="R1404" s="17" t="inlineStr">
        <is>
          <t>OR</t>
        </is>
      </c>
      <c r="S1404" s="17" t="inlineStr">
        <is>
          <t>97201</t>
        </is>
      </c>
      <c r="T1404" s="27" t="n">
        <v>46010</v>
      </c>
      <c r="U1404" s="17" t="n">
        <v>2026</v>
      </c>
      <c r="V1404" s="17" t="inlineStr"/>
    </row>
    <row r="1405">
      <c r="A1405" s="21" t="inlineStr">
        <is>
          <t>WL-02400</t>
        </is>
      </c>
      <c r="B1405" s="21" t="n">
        <v>1400</v>
      </c>
      <c r="C1405" s="21" t="inlineStr">
        <is>
          <t>Washington</t>
        </is>
      </c>
      <c r="D1405" s="21" t="inlineStr">
        <is>
          <t>Sierra</t>
        </is>
      </c>
      <c r="E1405" s="21" t="inlineStr">
        <is>
          <t>LLC</t>
        </is>
      </c>
      <c r="F1405" s="21" t="inlineStr">
        <is>
          <t>Washington Holdings LLC</t>
        </is>
      </c>
      <c r="G1405" s="28" t="n">
        <v>45449</v>
      </c>
      <c r="H1405" s="21" t="inlineStr">
        <is>
          <t>ACTIVE_WAITLIST</t>
        </is>
      </c>
      <c r="I1405" s="21" t="inlineStr">
        <is>
          <t>WIDGEON HARBOR</t>
        </is>
      </c>
      <c r="J1405" s="21" t="inlineStr">
        <is>
          <t>POWER_INBOARD</t>
        </is>
      </c>
      <c r="K1405" s="21" t="n">
        <v>50.2</v>
      </c>
      <c r="L1405" s="21" t="n">
        <v>17.9</v>
      </c>
      <c r="M1405" s="21" t="inlineStr">
        <is>
          <t>Salmonberry</t>
        </is>
      </c>
      <c r="N1405" s="21" t="n">
        <v>45</v>
      </c>
      <c r="O1405" s="21" t="inlineStr">
        <is>
          <t>(360) 555-1394</t>
        </is>
      </c>
      <c r="P1405" s="21" t="inlineStr">
        <is>
          <t>sierrawashington@pugetpost.com</t>
        </is>
      </c>
      <c r="Q1405" s="21" t="inlineStr">
        <is>
          <t>Longview</t>
        </is>
      </c>
      <c r="R1405" s="21" t="inlineStr">
        <is>
          <t>WA</t>
        </is>
      </c>
      <c r="S1405" s="21" t="inlineStr">
        <is>
          <t>98632</t>
        </is>
      </c>
      <c r="T1405" s="28" t="n">
        <v>46000</v>
      </c>
      <c r="U1405" s="21" t="n">
        <v>2026</v>
      </c>
      <c r="V1405" s="21" t="inlineStr"/>
    </row>
    <row r="1406">
      <c r="A1406" s="17" t="inlineStr">
        <is>
          <t>WL-02401</t>
        </is>
      </c>
      <c r="B1406" s="17" t="n">
        <v>1401</v>
      </c>
      <c r="C1406" s="17" t="inlineStr">
        <is>
          <t>Whitford</t>
        </is>
      </c>
      <c r="D1406" s="17" t="inlineStr">
        <is>
          <t>Dana</t>
        </is>
      </c>
      <c r="E1406" s="17" t="inlineStr">
        <is>
          <t>INDIVIDUAL</t>
        </is>
      </c>
      <c r="F1406" s="17" t="inlineStr"/>
      <c r="G1406" s="27" t="n">
        <v>45450</v>
      </c>
      <c r="H1406" s="17" t="inlineStr">
        <is>
          <t>EXPIRED</t>
        </is>
      </c>
      <c r="I1406" s="17" t="inlineStr">
        <is>
          <t>COHO RUN</t>
        </is>
      </c>
      <c r="J1406" s="17" t="inlineStr">
        <is>
          <t>POWER_INBOARD</t>
        </is>
      </c>
      <c r="K1406" s="17" t="n">
        <v>31.7</v>
      </c>
      <c r="L1406" s="17" t="n">
        <v>10.9</v>
      </c>
      <c r="M1406" s="17" t="inlineStr">
        <is>
          <t>Vessbank</t>
        </is>
      </c>
      <c r="N1406" s="17" t="n">
        <v>40</v>
      </c>
      <c r="O1406" s="17" t="inlineStr">
        <is>
          <t>(360) 555-3915</t>
        </is>
      </c>
      <c r="P1406" s="17" t="inlineStr">
        <is>
          <t>danawhitford@pugetpost.com</t>
        </is>
      </c>
      <c r="Q1406" s="17" t="inlineStr">
        <is>
          <t>Bremerton</t>
        </is>
      </c>
      <c r="R1406" s="17" t="inlineStr">
        <is>
          <t>WA</t>
        </is>
      </c>
      <c r="S1406" s="17" t="inlineStr">
        <is>
          <t>98337</t>
        </is>
      </c>
      <c r="T1406" s="17" t="inlineStr"/>
      <c r="U1406" s="17" t="n">
        <v>2023</v>
      </c>
      <c r="V1406" s="17" t="inlineStr"/>
    </row>
    <row r="1407">
      <c r="A1407" s="21" t="inlineStr">
        <is>
          <t>WL-02402</t>
        </is>
      </c>
      <c r="B1407" s="21" t="n">
        <v>1402</v>
      </c>
      <c r="C1407" s="21" t="inlineStr">
        <is>
          <t>Wilcox</t>
        </is>
      </c>
      <c r="D1407" s="21" t="inlineStr">
        <is>
          <t>Ashley</t>
        </is>
      </c>
      <c r="E1407" s="21" t="inlineStr">
        <is>
          <t>JOINT</t>
        </is>
      </c>
      <c r="F1407" s="21" t="inlineStr"/>
      <c r="G1407" s="28" t="n">
        <v>45451</v>
      </c>
      <c r="H1407" s="21" t="inlineStr">
        <is>
          <t>ACTIVE_WAITLIST</t>
        </is>
      </c>
      <c r="I1407" s="21" t="inlineStr">
        <is>
          <t>SALISH WIND</t>
        </is>
      </c>
      <c r="J1407" s="21" t="inlineStr">
        <is>
          <t>POWER_INBOARD</t>
        </is>
      </c>
      <c r="K1407" s="21" t="n">
        <v>60.2</v>
      </c>
      <c r="L1407" s="21" t="n">
        <v>20.8</v>
      </c>
      <c r="M1407" s="21" t="inlineStr">
        <is>
          <t>ANY</t>
        </is>
      </c>
      <c r="N1407" s="21" t="n">
        <v>36</v>
      </c>
      <c r="O1407" s="21" t="inlineStr">
        <is>
          <t>(541) 555-8921</t>
        </is>
      </c>
      <c r="P1407" s="21" t="inlineStr">
        <is>
          <t>ashley_wilcox@harbormail.net</t>
        </is>
      </c>
      <c r="Q1407" s="21" t="inlineStr">
        <is>
          <t>Newport</t>
        </is>
      </c>
      <c r="R1407" s="21" t="inlineStr">
        <is>
          <t>OR</t>
        </is>
      </c>
      <c r="S1407" s="21" t="inlineStr">
        <is>
          <t>97365</t>
        </is>
      </c>
      <c r="T1407" s="28" t="n">
        <v>46012</v>
      </c>
      <c r="U1407" s="21" t="n">
        <v>2026</v>
      </c>
      <c r="V1407" s="21" t="inlineStr"/>
    </row>
    <row r="1408">
      <c r="A1408" s="17" t="inlineStr">
        <is>
          <t>WL-02403</t>
        </is>
      </c>
      <c r="B1408" s="17" t="n">
        <v>1403</v>
      </c>
      <c r="C1408" s="17" t="inlineStr">
        <is>
          <t>Powell</t>
        </is>
      </c>
      <c r="D1408" s="17" t="inlineStr">
        <is>
          <t>Courtney</t>
        </is>
      </c>
      <c r="E1408" s="17" t="inlineStr">
        <is>
          <t>INDIVIDUAL</t>
        </is>
      </c>
      <c r="F1408" s="17" t="inlineStr"/>
      <c r="G1408" s="27" t="n">
        <v>45451</v>
      </c>
      <c r="H1408" s="17" t="inlineStr">
        <is>
          <t>ACTIVE_WAITLIST</t>
        </is>
      </c>
      <c r="I1408" s="17" t="inlineStr">
        <is>
          <t>ANCHOR BAY</t>
        </is>
      </c>
      <c r="J1408" s="17" t="inlineStr">
        <is>
          <t>SAIL_MONO</t>
        </is>
      </c>
      <c r="K1408" s="17" t="n">
        <v>39.5</v>
      </c>
      <c r="L1408" s="17" t="n">
        <v>13.1</v>
      </c>
      <c r="M1408" s="17" t="inlineStr">
        <is>
          <t>ANY</t>
        </is>
      </c>
      <c r="N1408" s="17" t="n">
        <v>45</v>
      </c>
      <c r="O1408" s="17" t="inlineStr">
        <is>
          <t>(360) 555-1882</t>
        </is>
      </c>
      <c r="P1408" s="17" t="inlineStr">
        <is>
          <t>courtney.powell@quillayute.org</t>
        </is>
      </c>
      <c r="Q1408" s="17" t="inlineStr">
        <is>
          <t>Chaldale</t>
        </is>
      </c>
      <c r="R1408" s="17" t="inlineStr">
        <is>
          <t>WA</t>
        </is>
      </c>
      <c r="S1408" s="17" t="inlineStr">
        <is>
          <t>98554</t>
        </is>
      </c>
      <c r="T1408" s="27" t="n">
        <v>45993</v>
      </c>
      <c r="U1408" s="17" t="n">
        <v>2026</v>
      </c>
      <c r="V1408" s="17" t="inlineStr"/>
    </row>
    <row r="1409">
      <c r="A1409" s="21" t="inlineStr">
        <is>
          <t>WL-02404</t>
        </is>
      </c>
      <c r="B1409" s="21" t="n">
        <v>1404</v>
      </c>
      <c r="C1409" s="21" t="inlineStr">
        <is>
          <t>King</t>
        </is>
      </c>
      <c r="D1409" s="21" t="inlineStr">
        <is>
          <t>Samuel</t>
        </is>
      </c>
      <c r="E1409" s="21" t="inlineStr">
        <is>
          <t>JOINT</t>
        </is>
      </c>
      <c r="F1409" s="21" t="inlineStr"/>
      <c r="G1409" s="28" t="n">
        <v>45452</v>
      </c>
      <c r="H1409" s="21" t="inlineStr">
        <is>
          <t>ACTIVE_WAITLIST</t>
        </is>
      </c>
      <c r="I1409" s="21" t="inlineStr">
        <is>
          <t>OSPREY MIST</t>
        </is>
      </c>
      <c r="J1409" s="21" t="inlineStr">
        <is>
          <t>POWER_STERNDRIVE</t>
        </is>
      </c>
      <c r="K1409" s="21" t="n">
        <v>44.8</v>
      </c>
      <c r="L1409" s="21" t="n">
        <v>14.8</v>
      </c>
      <c r="M1409" s="21" t="inlineStr">
        <is>
          <t>OPEN_ONLY</t>
        </is>
      </c>
      <c r="N1409" s="21" t="n">
        <v>28</v>
      </c>
      <c r="O1409" s="21" t="inlineStr">
        <is>
          <t>(360) 555-7948</t>
        </is>
      </c>
      <c r="P1409" s="21" t="inlineStr">
        <is>
          <t>samuel_king@salishnet.net</t>
        </is>
      </c>
      <c r="Q1409" s="21" t="inlineStr">
        <is>
          <t>Bremerton</t>
        </is>
      </c>
      <c r="R1409" s="21" t="inlineStr">
        <is>
          <t>WA</t>
        </is>
      </c>
      <c r="S1409" s="21" t="inlineStr">
        <is>
          <t>98337</t>
        </is>
      </c>
      <c r="T1409" s="28" t="n">
        <v>46007</v>
      </c>
      <c r="U1409" s="21" t="n">
        <v>2026</v>
      </c>
      <c r="V1409" s="21" t="inlineStr"/>
    </row>
    <row r="1410">
      <c r="A1410" s="17" t="inlineStr">
        <is>
          <t>WL-02405</t>
        </is>
      </c>
      <c r="B1410" s="17" t="n">
        <v>1405</v>
      </c>
      <c r="C1410" s="17" t="inlineStr">
        <is>
          <t>Martin</t>
        </is>
      </c>
      <c r="D1410" s="17" t="inlineStr">
        <is>
          <t>Marissa</t>
        </is>
      </c>
      <c r="E1410" s="17" t="inlineStr">
        <is>
          <t>TRUST</t>
        </is>
      </c>
      <c r="F1410" s="17" t="inlineStr">
        <is>
          <t>Martin Ventures LLC</t>
        </is>
      </c>
      <c r="G1410" s="27" t="n">
        <v>45453</v>
      </c>
      <c r="H1410" s="17" t="inlineStr">
        <is>
          <t>ACTIVE_WAITLIST</t>
        </is>
      </c>
      <c r="I1410" s="17" t="inlineStr">
        <is>
          <t>MURRE ANN</t>
        </is>
      </c>
      <c r="J1410" s="17" t="inlineStr">
        <is>
          <t>COMMERCIAL_FISH</t>
        </is>
      </c>
      <c r="K1410" s="17" t="n">
        <v>56.5</v>
      </c>
      <c r="L1410" s="17" t="n">
        <v>17.2</v>
      </c>
      <c r="M1410" s="17" t="inlineStr">
        <is>
          <t>Ledgport</t>
        </is>
      </c>
      <c r="N1410" s="17" t="n">
        <v>28</v>
      </c>
      <c r="O1410" s="17" t="inlineStr">
        <is>
          <t>(253) 555-9982</t>
        </is>
      </c>
      <c r="P1410" s="17" t="inlineStr">
        <is>
          <t>marissa.martin@quillayute.org</t>
        </is>
      </c>
      <c r="Q1410" s="17" t="inlineStr">
        <is>
          <t>Tacoma</t>
        </is>
      </c>
      <c r="R1410" s="17" t="inlineStr">
        <is>
          <t>WA</t>
        </is>
      </c>
      <c r="S1410" s="17" t="inlineStr">
        <is>
          <t>98402</t>
        </is>
      </c>
      <c r="T1410" s="27" t="n">
        <v>45993</v>
      </c>
      <c r="U1410" s="17" t="n">
        <v>2026</v>
      </c>
      <c r="V1410" s="17" t="inlineStr"/>
    </row>
    <row r="1411">
      <c r="A1411" s="21" t="inlineStr">
        <is>
          <t>WL-02406</t>
        </is>
      </c>
      <c r="B1411" s="21" t="n">
        <v>1406</v>
      </c>
      <c r="C1411" s="21" t="inlineStr">
        <is>
          <t>Jackson</t>
        </is>
      </c>
      <c r="D1411" s="21" t="inlineStr">
        <is>
          <t>Christopher</t>
        </is>
      </c>
      <c r="E1411" s="21" t="inlineStr">
        <is>
          <t>INDIVIDUAL</t>
        </is>
      </c>
      <c r="F1411" s="21" t="inlineStr"/>
      <c r="G1411" s="28" t="n">
        <v>45453</v>
      </c>
      <c r="H1411" s="21" t="inlineStr">
        <is>
          <t>ACTIVE_WAITLIST</t>
        </is>
      </c>
      <c r="I1411" s="21" t="inlineStr">
        <is>
          <t>TIDE PASSAGE</t>
        </is>
      </c>
      <c r="J1411" s="21" t="inlineStr">
        <is>
          <t>CRUISER</t>
        </is>
      </c>
      <c r="K1411" s="21" t="n">
        <v>53</v>
      </c>
      <c r="L1411" s="21" t="n">
        <v>16.5</v>
      </c>
      <c r="M1411" s="21" t="inlineStr">
        <is>
          <t>Vessbank</t>
        </is>
      </c>
      <c r="N1411" s="21" t="n">
        <v>28</v>
      </c>
      <c r="O1411" s="21" t="inlineStr">
        <is>
          <t>(206) 555-7068</t>
        </is>
      </c>
      <c r="P1411" s="21" t="inlineStr">
        <is>
          <t>christopher.jackson@outlook.example.com</t>
        </is>
      </c>
      <c r="Q1411" s="21" t="inlineStr">
        <is>
          <t>Seattle</t>
        </is>
      </c>
      <c r="R1411" s="21" t="inlineStr">
        <is>
          <t>WA</t>
        </is>
      </c>
      <c r="S1411" s="21" t="inlineStr">
        <is>
          <t>98101</t>
        </is>
      </c>
      <c r="T1411" s="28" t="n">
        <v>45999</v>
      </c>
      <c r="U1411" s="21" t="n">
        <v>2026</v>
      </c>
      <c r="V1411" s="21" t="inlineStr"/>
    </row>
    <row r="1412">
      <c r="A1412" s="17" t="inlineStr">
        <is>
          <t>WL-02407</t>
        </is>
      </c>
      <c r="B1412" s="17" t="n">
        <v>1407</v>
      </c>
      <c r="C1412" s="17" t="inlineStr">
        <is>
          <t>Thompson</t>
        </is>
      </c>
      <c r="D1412" s="17" t="inlineStr">
        <is>
          <t>Ryan</t>
        </is>
      </c>
      <c r="E1412" s="17" t="inlineStr">
        <is>
          <t>PARTNERSHIP</t>
        </is>
      </c>
      <c r="F1412" s="17" t="inlineStr">
        <is>
          <t>Thompson Ventures LLC</t>
        </is>
      </c>
      <c r="G1412" s="27" t="n">
        <v>45453</v>
      </c>
      <c r="H1412" s="17" t="inlineStr">
        <is>
          <t>ACTIVE_WAITLIST</t>
        </is>
      </c>
      <c r="I1412" s="17" t="inlineStr">
        <is>
          <t>ANCHOR WAKE</t>
        </is>
      </c>
      <c r="J1412" s="17" t="inlineStr">
        <is>
          <t>HOUSEBOAT</t>
        </is>
      </c>
      <c r="K1412" s="17" t="n">
        <v>49.2</v>
      </c>
      <c r="L1412" s="17" t="n">
        <v>14.6</v>
      </c>
      <c r="M1412" s="17" t="inlineStr">
        <is>
          <t>OPEN_ONLY</t>
        </is>
      </c>
      <c r="N1412" s="17" t="n">
        <v>45</v>
      </c>
      <c r="O1412" s="17" t="inlineStr">
        <is>
          <t>(360) 555-1017</t>
        </is>
      </c>
      <c r="P1412" s="17" t="inlineStr">
        <is>
          <t>ryanthompson@outlook.example.com</t>
        </is>
      </c>
      <c r="Q1412" s="17" t="inlineStr">
        <is>
          <t>Olympia</t>
        </is>
      </c>
      <c r="R1412" s="17" t="inlineStr">
        <is>
          <t>WA</t>
        </is>
      </c>
      <c r="S1412" s="17" t="inlineStr">
        <is>
          <t>98501</t>
        </is>
      </c>
      <c r="T1412" s="27" t="n">
        <v>46009</v>
      </c>
      <c r="U1412" s="17" t="n">
        <v>2026</v>
      </c>
      <c r="V1412" s="17" t="inlineStr"/>
    </row>
    <row r="1413">
      <c r="A1413" s="21" t="inlineStr">
        <is>
          <t>WL-02408</t>
        </is>
      </c>
      <c r="B1413" s="21" t="n">
        <v>1408</v>
      </c>
      <c r="C1413" s="21" t="inlineStr">
        <is>
          <t>Kelly</t>
        </is>
      </c>
      <c r="D1413" s="21" t="inlineStr">
        <is>
          <t>Jacqueline</t>
        </is>
      </c>
      <c r="E1413" s="21" t="inlineStr">
        <is>
          <t>JOINT</t>
        </is>
      </c>
      <c r="F1413" s="21" t="inlineStr"/>
      <c r="G1413" s="28" t="n">
        <v>45453</v>
      </c>
      <c r="H1413" s="21" t="inlineStr">
        <is>
          <t>ACTIVE_WAITLIST</t>
        </is>
      </c>
      <c r="I1413" s="21" t="inlineStr">
        <is>
          <t>SEAL VEER</t>
        </is>
      </c>
      <c r="J1413" s="21" t="inlineStr">
        <is>
          <t>TRAWLER</t>
        </is>
      </c>
      <c r="K1413" s="21" t="n">
        <v>24.2</v>
      </c>
      <c r="L1413" s="21" t="n">
        <v>7.7</v>
      </c>
      <c r="M1413" s="21" t="inlineStr">
        <is>
          <t>OPEN_ONLY</t>
        </is>
      </c>
      <c r="N1413" s="21" t="n">
        <v>32</v>
      </c>
      <c r="O1413" s="21" t="inlineStr">
        <is>
          <t>(425) 555-1277</t>
        </is>
      </c>
      <c r="P1413" s="21" t="inlineStr">
        <is>
          <t>jacqueline.kelly@pugetpost.com</t>
        </is>
      </c>
      <c r="Q1413" s="21" t="inlineStr">
        <is>
          <t>Everett</t>
        </is>
      </c>
      <c r="R1413" s="21" t="inlineStr">
        <is>
          <t>WA</t>
        </is>
      </c>
      <c r="S1413" s="21" t="inlineStr">
        <is>
          <t>98201</t>
        </is>
      </c>
      <c r="T1413" s="28" t="n">
        <v>46004</v>
      </c>
      <c r="U1413" s="21" t="n">
        <v>2026</v>
      </c>
      <c r="V1413" s="21" t="inlineStr"/>
    </row>
    <row r="1414">
      <c r="A1414" s="17" t="inlineStr">
        <is>
          <t>WL-02409</t>
        </is>
      </c>
      <c r="B1414" s="17" t="n">
        <v>1409</v>
      </c>
      <c r="C1414" s="17" t="inlineStr">
        <is>
          <t>Sexton</t>
        </is>
      </c>
      <c r="D1414" s="17" t="inlineStr">
        <is>
          <t>Danny</t>
        </is>
      </c>
      <c r="E1414" s="17" t="inlineStr">
        <is>
          <t>PARTNERSHIP</t>
        </is>
      </c>
      <c r="F1414" s="17" t="inlineStr">
        <is>
          <t>Sexton Holdings LLC</t>
        </is>
      </c>
      <c r="G1414" s="27" t="n">
        <v>45455</v>
      </c>
      <c r="H1414" s="17" t="inlineStr">
        <is>
          <t>ACTIVE_WAITLIST</t>
        </is>
      </c>
      <c r="I1414" s="17" t="inlineStr">
        <is>
          <t>OTTER MOON</t>
        </is>
      </c>
      <c r="J1414" s="17" t="inlineStr">
        <is>
          <t>POWER_OUTBOARD</t>
        </is>
      </c>
      <c r="K1414" s="17" t="n">
        <v>34.5</v>
      </c>
      <c r="L1414" s="17" t="n">
        <v>11</v>
      </c>
      <c r="M1414" s="17" t="inlineStr">
        <is>
          <t>Vessbank</t>
        </is>
      </c>
      <c r="N1414" s="17" t="n">
        <v>24</v>
      </c>
      <c r="O1414" s="17" t="inlineStr">
        <is>
          <t>(360) 555-0508</t>
        </is>
      </c>
      <c r="P1414" s="17" t="inlineStr">
        <is>
          <t>dannysexton@gmail.example.com</t>
        </is>
      </c>
      <c r="Q1414" s="17" t="inlineStr">
        <is>
          <t>Bremerton</t>
        </is>
      </c>
      <c r="R1414" s="17" t="inlineStr">
        <is>
          <t>WA</t>
        </is>
      </c>
      <c r="S1414" s="17" t="inlineStr">
        <is>
          <t>98337</t>
        </is>
      </c>
      <c r="T1414" s="27" t="n">
        <v>45999</v>
      </c>
      <c r="U1414" s="17" t="n">
        <v>2026</v>
      </c>
      <c r="V1414" s="17" t="inlineStr"/>
    </row>
    <row r="1415">
      <c r="A1415" s="21" t="inlineStr">
        <is>
          <t>WL-02410</t>
        </is>
      </c>
      <c r="B1415" s="21" t="n">
        <v>1410</v>
      </c>
      <c r="C1415" s="21" t="inlineStr">
        <is>
          <t>Martin</t>
        </is>
      </c>
      <c r="D1415" s="21" t="inlineStr">
        <is>
          <t>Juan</t>
        </is>
      </c>
      <c r="E1415" s="21" t="inlineStr">
        <is>
          <t>INDIVIDUAL</t>
        </is>
      </c>
      <c r="F1415" s="21" t="inlineStr"/>
      <c r="G1415" s="28" t="n">
        <v>45455</v>
      </c>
      <c r="H1415" s="21" t="inlineStr">
        <is>
          <t>ACTIVE_WAITLIST</t>
        </is>
      </c>
      <c r="I1415" s="21" t="inlineStr">
        <is>
          <t>SPINDRIFT BAY</t>
        </is>
      </c>
      <c r="J1415" s="21" t="inlineStr">
        <is>
          <t>ELECTRIC</t>
        </is>
      </c>
      <c r="K1415" s="21" t="n">
        <v>40.5</v>
      </c>
      <c r="L1415" s="21" t="n">
        <v>12.8</v>
      </c>
      <c r="M1415" s="21" t="inlineStr">
        <is>
          <t>ANY</t>
        </is>
      </c>
      <c r="N1415" s="21" t="n">
        <v>24</v>
      </c>
      <c r="O1415" s="21" t="inlineStr">
        <is>
          <t>(360) 555-2509</t>
        </is>
      </c>
      <c r="P1415" s="21" t="inlineStr">
        <is>
          <t>juan.martin@gmail.example.com</t>
        </is>
      </c>
      <c r="Q1415" s="21" t="inlineStr">
        <is>
          <t>Chaldale</t>
        </is>
      </c>
      <c r="R1415" s="21" t="inlineStr">
        <is>
          <t>WA</t>
        </is>
      </c>
      <c r="S1415" s="21" t="inlineStr">
        <is>
          <t>98554</t>
        </is>
      </c>
      <c r="T1415" s="28" t="n">
        <v>46018</v>
      </c>
      <c r="U1415" s="21" t="n">
        <v>2026</v>
      </c>
      <c r="V1415" s="21" t="inlineStr"/>
    </row>
    <row r="1416">
      <c r="A1416" s="17" t="inlineStr">
        <is>
          <t>WL-02411</t>
        </is>
      </c>
      <c r="B1416" s="17" t="n">
        <v>1411</v>
      </c>
      <c r="C1416" s="17" t="inlineStr">
        <is>
          <t>Kelly</t>
        </is>
      </c>
      <c r="D1416" s="17" t="inlineStr">
        <is>
          <t>Brooke</t>
        </is>
      </c>
      <c r="E1416" s="17" t="inlineStr">
        <is>
          <t>INDIVIDUAL</t>
        </is>
      </c>
      <c r="F1416" s="17" t="inlineStr"/>
      <c r="G1416" s="27" t="n">
        <v>45456</v>
      </c>
      <c r="H1416" s="17" t="inlineStr">
        <is>
          <t>ACTIVE_WAITLIST</t>
        </is>
      </c>
      <c r="I1416" s="17" t="inlineStr">
        <is>
          <t>MURRE CREST</t>
        </is>
      </c>
      <c r="J1416" s="17" t="inlineStr">
        <is>
          <t>CRUISER</t>
        </is>
      </c>
      <c r="K1416" s="17" t="n">
        <v>50.6</v>
      </c>
      <c r="L1416" s="17" t="n">
        <v>17.4</v>
      </c>
      <c r="M1416" s="17" t="inlineStr">
        <is>
          <t>OPEN_ONLY</t>
        </is>
      </c>
      <c r="N1416" s="17" t="n">
        <v>24</v>
      </c>
      <c r="O1416" s="17" t="inlineStr">
        <is>
          <t>(360) 555-1743</t>
        </is>
      </c>
      <c r="P1416" s="17" t="inlineStr">
        <is>
          <t>brooke.kelly@quillayute.org</t>
        </is>
      </c>
      <c r="Q1416" s="17" t="inlineStr">
        <is>
          <t>Aberdeen</t>
        </is>
      </c>
      <c r="R1416" s="17" t="inlineStr">
        <is>
          <t>WA</t>
        </is>
      </c>
      <c r="S1416" s="17" t="inlineStr">
        <is>
          <t>98520</t>
        </is>
      </c>
      <c r="T1416" s="27" t="n">
        <v>46008</v>
      </c>
      <c r="U1416" s="17" t="n">
        <v>2026</v>
      </c>
      <c r="V1416" s="17" t="inlineStr"/>
    </row>
    <row r="1417">
      <c r="A1417" s="21" t="inlineStr">
        <is>
          <t>WL-02412</t>
        </is>
      </c>
      <c r="B1417" s="21" t="n">
        <v>1412</v>
      </c>
      <c r="C1417" s="21" t="inlineStr">
        <is>
          <t>David</t>
        </is>
      </c>
      <c r="D1417" s="21" t="inlineStr">
        <is>
          <t>Laura</t>
        </is>
      </c>
      <c r="E1417" s="21" t="inlineStr">
        <is>
          <t>COMMERCIAL</t>
        </is>
      </c>
      <c r="F1417" s="21" t="inlineStr">
        <is>
          <t>David Marine LLC</t>
        </is>
      </c>
      <c r="G1417" s="28" t="n">
        <v>45457</v>
      </c>
      <c r="H1417" s="21" t="inlineStr">
        <is>
          <t>EXPIRED</t>
        </is>
      </c>
      <c r="I1417" s="21" t="inlineStr">
        <is>
          <t>COHO RUNNER</t>
        </is>
      </c>
      <c r="J1417" s="21" t="inlineStr">
        <is>
          <t>SAIL_MONO</t>
        </is>
      </c>
      <c r="K1417" s="21" t="n">
        <v>61.6</v>
      </c>
      <c r="L1417" s="21" t="n">
        <v>21.5</v>
      </c>
      <c r="M1417" s="21" t="inlineStr">
        <is>
          <t>ANY</t>
        </is>
      </c>
      <c r="N1417" s="21" t="n">
        <v>50</v>
      </c>
      <c r="O1417" s="21" t="inlineStr">
        <is>
          <t>(360) 555-7400</t>
        </is>
      </c>
      <c r="P1417" s="21" t="inlineStr">
        <is>
          <t>laura.david@quillayute.org</t>
        </is>
      </c>
      <c r="Q1417" s="21" t="inlineStr">
        <is>
          <t>Port Angeles</t>
        </is>
      </c>
      <c r="R1417" s="21" t="inlineStr">
        <is>
          <t>WA</t>
        </is>
      </c>
      <c r="S1417" s="21" t="inlineStr">
        <is>
          <t>98362</t>
        </is>
      </c>
      <c r="T1417" s="21" t="inlineStr"/>
      <c r="U1417" s="21" t="n">
        <v>2022</v>
      </c>
      <c r="V1417" s="21" t="inlineStr"/>
    </row>
    <row r="1418">
      <c r="A1418" s="17" t="inlineStr">
        <is>
          <t>WL-02413</t>
        </is>
      </c>
      <c r="B1418" s="17" t="n">
        <v>1413</v>
      </c>
      <c r="C1418" s="17" t="inlineStr">
        <is>
          <t>Phillips</t>
        </is>
      </c>
      <c r="D1418" s="17" t="inlineStr">
        <is>
          <t>Damon</t>
        </is>
      </c>
      <c r="E1418" s="17" t="inlineStr">
        <is>
          <t>INDIVIDUAL</t>
        </is>
      </c>
      <c r="F1418" s="17" t="inlineStr"/>
      <c r="G1418" s="27" t="n">
        <v>45458</v>
      </c>
      <c r="H1418" s="17" t="inlineStr">
        <is>
          <t>ACTIVE_WAITLIST</t>
        </is>
      </c>
      <c r="I1418" s="17" t="inlineStr">
        <is>
          <t>SEAL ROCK</t>
        </is>
      </c>
      <c r="J1418" s="17" t="inlineStr">
        <is>
          <t>POWER_INBOARD</t>
        </is>
      </c>
      <c r="K1418" s="17" t="n">
        <v>21.9</v>
      </c>
      <c r="L1418" s="17" t="n">
        <v>6.5</v>
      </c>
      <c r="M1418" s="17" t="inlineStr">
        <is>
          <t>ANY</t>
        </is>
      </c>
      <c r="N1418" s="17" t="n">
        <v>40</v>
      </c>
      <c r="O1418" s="17" t="inlineStr">
        <is>
          <t>(503) 555-7606</t>
        </is>
      </c>
      <c r="P1418" s="17" t="inlineStr">
        <is>
          <t>damon.phillips@harbormail.net</t>
        </is>
      </c>
      <c r="Q1418" s="17" t="inlineStr">
        <is>
          <t>Portland</t>
        </is>
      </c>
      <c r="R1418" s="17" t="inlineStr">
        <is>
          <t>OR</t>
        </is>
      </c>
      <c r="S1418" s="17" t="inlineStr">
        <is>
          <t>97201</t>
        </is>
      </c>
      <c r="T1418" s="27" t="n">
        <v>46013</v>
      </c>
      <c r="U1418" s="17" t="n">
        <v>2026</v>
      </c>
      <c r="V1418" s="17" t="inlineStr"/>
    </row>
    <row r="1419">
      <c r="A1419" s="21" t="inlineStr">
        <is>
          <t>WL-02414</t>
        </is>
      </c>
      <c r="B1419" s="21" t="n">
        <v>1414</v>
      </c>
      <c r="C1419" s="21" t="inlineStr">
        <is>
          <t>Martinez</t>
        </is>
      </c>
      <c r="D1419" s="21" t="inlineStr">
        <is>
          <t>Ashley</t>
        </is>
      </c>
      <c r="E1419" s="21" t="inlineStr">
        <is>
          <t>CORPORATION</t>
        </is>
      </c>
      <c r="F1419" s="21" t="inlineStr">
        <is>
          <t>Martinez Ventures LLC</t>
        </is>
      </c>
      <c r="G1419" s="28" t="n">
        <v>45458</v>
      </c>
      <c r="H1419" s="21" t="inlineStr">
        <is>
          <t>ACTIVE_WAITLIST</t>
        </is>
      </c>
      <c r="I1419" s="21" t="inlineStr">
        <is>
          <t>DRIFT LINE</t>
        </is>
      </c>
      <c r="J1419" s="21" t="inlineStr">
        <is>
          <t>SPORTFISH</t>
        </is>
      </c>
      <c r="K1419" s="21" t="n">
        <v>27.8</v>
      </c>
      <c r="L1419" s="21" t="n">
        <v>8.5</v>
      </c>
      <c r="M1419" s="21" t="inlineStr">
        <is>
          <t>Vessbank</t>
        </is>
      </c>
      <c r="N1419" s="21" t="n">
        <v>40</v>
      </c>
      <c r="O1419" s="21" t="inlineStr">
        <is>
          <t>(360) 555-3933</t>
        </is>
      </c>
      <c r="P1419" s="21" t="inlineStr">
        <is>
          <t>ashleymartinez@pugetpost.com</t>
        </is>
      </c>
      <c r="Q1419" s="21" t="inlineStr">
        <is>
          <t>Bremerton</t>
        </is>
      </c>
      <c r="R1419" s="21" t="inlineStr">
        <is>
          <t>WA</t>
        </is>
      </c>
      <c r="S1419" s="21" t="inlineStr">
        <is>
          <t>98337</t>
        </is>
      </c>
      <c r="T1419" s="28" t="n">
        <v>46016</v>
      </c>
      <c r="U1419" s="21" t="n">
        <v>2026</v>
      </c>
      <c r="V1419" s="21" t="inlineStr"/>
    </row>
    <row r="1420">
      <c r="A1420" s="17" t="inlineStr">
        <is>
          <t>WL-02415</t>
        </is>
      </c>
      <c r="B1420" s="17" t="n">
        <v>1415</v>
      </c>
      <c r="C1420" s="17" t="inlineStr">
        <is>
          <t>Nelson</t>
        </is>
      </c>
      <c r="D1420" s="17" t="inlineStr">
        <is>
          <t>Valerie</t>
        </is>
      </c>
      <c r="E1420" s="17" t="inlineStr">
        <is>
          <t>COMMERCIAL</t>
        </is>
      </c>
      <c r="F1420" s="17" t="inlineStr">
        <is>
          <t>Nelson Ventures LLC</t>
        </is>
      </c>
      <c r="G1420" s="27" t="n">
        <v>45459</v>
      </c>
      <c r="H1420" s="17" t="inlineStr">
        <is>
          <t>ACTIVE_WAITLIST</t>
        </is>
      </c>
      <c r="I1420" s="17" t="inlineStr">
        <is>
          <t>WIDGEON RUNNER</t>
        </is>
      </c>
      <c r="J1420" s="17" t="inlineStr">
        <is>
          <t>POWER_STERNDRIVE</t>
        </is>
      </c>
      <c r="K1420" s="17" t="n">
        <v>53.6</v>
      </c>
      <c r="L1420" s="17" t="n">
        <v>17.6</v>
      </c>
      <c r="M1420" s="17" t="inlineStr">
        <is>
          <t>ANY</t>
        </is>
      </c>
      <c r="N1420" s="17" t="n">
        <v>24</v>
      </c>
      <c r="O1420" s="17" t="inlineStr">
        <is>
          <t>(360) 555-7909</t>
        </is>
      </c>
      <c r="P1420" s="17" t="inlineStr">
        <is>
          <t>valerie_nelson@quillayute.org</t>
        </is>
      </c>
      <c r="Q1420" s="17" t="inlineStr">
        <is>
          <t>Olympia</t>
        </is>
      </c>
      <c r="R1420" s="17" t="inlineStr">
        <is>
          <t>WA</t>
        </is>
      </c>
      <c r="S1420" s="17" t="inlineStr">
        <is>
          <t>98501</t>
        </is>
      </c>
      <c r="T1420" s="27" t="n">
        <v>46016</v>
      </c>
      <c r="U1420" s="17" t="n">
        <v>2026</v>
      </c>
      <c r="V1420" s="17" t="inlineStr"/>
    </row>
    <row r="1421">
      <c r="A1421" s="21" t="inlineStr">
        <is>
          <t>WL-02416</t>
        </is>
      </c>
      <c r="B1421" s="21" t="n">
        <v>1416</v>
      </c>
      <c r="C1421" s="21" t="inlineStr">
        <is>
          <t>Wood</t>
        </is>
      </c>
      <c r="D1421" s="21" t="inlineStr">
        <is>
          <t>Nicholas</t>
        </is>
      </c>
      <c r="E1421" s="21" t="inlineStr">
        <is>
          <t>JOINT</t>
        </is>
      </c>
      <c r="F1421" s="21" t="inlineStr"/>
      <c r="G1421" s="28" t="n">
        <v>45459</v>
      </c>
      <c r="H1421" s="21" t="inlineStr">
        <is>
          <t>ACTIVE_WAITLIST</t>
        </is>
      </c>
      <c r="I1421" s="21" t="inlineStr">
        <is>
          <t>DRIFT SONG</t>
        </is>
      </c>
      <c r="J1421" s="21" t="inlineStr">
        <is>
          <t>HOUSEBOAT</t>
        </is>
      </c>
      <c r="K1421" s="21" t="n">
        <v>52.1</v>
      </c>
      <c r="L1421" s="21" t="n">
        <v>16.3</v>
      </c>
      <c r="M1421" s="21" t="inlineStr">
        <is>
          <t>Ledgport</t>
        </is>
      </c>
      <c r="N1421" s="21" t="n">
        <v>32</v>
      </c>
      <c r="O1421" s="21" t="inlineStr">
        <is>
          <t>(425) 555-6716</t>
        </is>
      </c>
      <c r="P1421" s="21" t="inlineStr">
        <is>
          <t>nicholaswood@gmail.example.com</t>
        </is>
      </c>
      <c r="Q1421" s="21" t="inlineStr">
        <is>
          <t>Everett</t>
        </is>
      </c>
      <c r="R1421" s="21" t="inlineStr">
        <is>
          <t>WA</t>
        </is>
      </c>
      <c r="S1421" s="21" t="inlineStr">
        <is>
          <t>98201</t>
        </is>
      </c>
      <c r="T1421" s="28" t="n">
        <v>46016</v>
      </c>
      <c r="U1421" s="21" t="n">
        <v>2026</v>
      </c>
      <c r="V1421" s="21" t="inlineStr"/>
    </row>
    <row r="1422">
      <c r="A1422" s="17" t="inlineStr">
        <is>
          <t>WL-02417</t>
        </is>
      </c>
      <c r="B1422" s="17" t="n">
        <v>1417</v>
      </c>
      <c r="C1422" s="17" t="inlineStr">
        <is>
          <t>Benjamin</t>
        </is>
      </c>
      <c r="D1422" s="17" t="inlineStr">
        <is>
          <t>Eric</t>
        </is>
      </c>
      <c r="E1422" s="17" t="inlineStr">
        <is>
          <t>INDIVIDUAL</t>
        </is>
      </c>
      <c r="F1422" s="17" t="inlineStr"/>
      <c r="G1422" s="27" t="n">
        <v>45460</v>
      </c>
      <c r="H1422" s="17" t="inlineStr">
        <is>
          <t>ACTIVE_WAITLIST</t>
        </is>
      </c>
      <c r="I1422" s="17" t="inlineStr">
        <is>
          <t>OTTER WEATHER</t>
        </is>
      </c>
      <c r="J1422" s="17" t="inlineStr">
        <is>
          <t>ELECTRIC</t>
        </is>
      </c>
      <c r="K1422" s="17" t="n">
        <v>48.3</v>
      </c>
      <c r="L1422" s="17" t="n">
        <v>16.9</v>
      </c>
      <c r="M1422" s="17" t="inlineStr">
        <is>
          <t>Gullwing</t>
        </is>
      </c>
      <c r="N1422" s="17" t="n">
        <v>28</v>
      </c>
      <c r="O1422" s="17" t="inlineStr">
        <is>
          <t>(503) 555-0952</t>
        </is>
      </c>
      <c r="P1422" s="17" t="inlineStr">
        <is>
          <t>eric_benjamin@harbormail.net</t>
        </is>
      </c>
      <c r="Q1422" s="17" t="inlineStr">
        <is>
          <t>Astoria</t>
        </is>
      </c>
      <c r="R1422" s="17" t="inlineStr">
        <is>
          <t>OR</t>
        </is>
      </c>
      <c r="S1422" s="17" t="inlineStr">
        <is>
          <t>97103</t>
        </is>
      </c>
      <c r="T1422" s="27" t="n">
        <v>46010</v>
      </c>
      <c r="U1422" s="17" t="n">
        <v>2026</v>
      </c>
      <c r="V1422" s="17" t="inlineStr"/>
    </row>
    <row r="1423">
      <c r="A1423" s="21" t="inlineStr">
        <is>
          <t>WL-02418</t>
        </is>
      </c>
      <c r="B1423" s="21" t="n">
        <v>1418</v>
      </c>
      <c r="C1423" s="21" t="inlineStr">
        <is>
          <t>Wilson</t>
        </is>
      </c>
      <c r="D1423" s="21" t="inlineStr">
        <is>
          <t>Riley</t>
        </is>
      </c>
      <c r="E1423" s="21" t="inlineStr">
        <is>
          <t>LLC</t>
        </is>
      </c>
      <c r="F1423" s="21" t="inlineStr">
        <is>
          <t>Wilson Charters Inc</t>
        </is>
      </c>
      <c r="G1423" s="28" t="n">
        <v>45460</v>
      </c>
      <c r="H1423" s="21" t="inlineStr">
        <is>
          <t>ACTIVE_WAITLIST</t>
        </is>
      </c>
      <c r="I1423" s="21" t="inlineStr">
        <is>
          <t>SPINDRIFT WEATHER</t>
        </is>
      </c>
      <c r="J1423" s="21" t="inlineStr">
        <is>
          <t>ELECTRIC</t>
        </is>
      </c>
      <c r="K1423" s="21" t="n">
        <v>56.7</v>
      </c>
      <c r="L1423" s="21" t="n">
        <v>17</v>
      </c>
      <c r="M1423" s="21" t="inlineStr">
        <is>
          <t>ANY</t>
        </is>
      </c>
      <c r="N1423" s="21" t="n">
        <v>45</v>
      </c>
      <c r="O1423" s="21" t="inlineStr">
        <is>
          <t>(425) 555-2383</t>
        </is>
      </c>
      <c r="P1423" s="21" t="inlineStr">
        <is>
          <t>riley_wilson@salishnet.net</t>
        </is>
      </c>
      <c r="Q1423" s="21" t="inlineStr">
        <is>
          <t>Everett</t>
        </is>
      </c>
      <c r="R1423" s="21" t="inlineStr">
        <is>
          <t>WA</t>
        </is>
      </c>
      <c r="S1423" s="21" t="inlineStr">
        <is>
          <t>98201</t>
        </is>
      </c>
      <c r="T1423" s="28" t="n">
        <v>46019</v>
      </c>
      <c r="U1423" s="21" t="n">
        <v>2026</v>
      </c>
      <c r="V1423" s="21" t="inlineStr"/>
    </row>
    <row r="1424">
      <c r="A1424" s="17" t="inlineStr">
        <is>
          <t>WL-02419</t>
        </is>
      </c>
      <c r="B1424" s="17" t="n">
        <v>1419</v>
      </c>
      <c r="C1424" s="17" t="inlineStr">
        <is>
          <t>Aguirre</t>
        </is>
      </c>
      <c r="D1424" s="17" t="inlineStr">
        <is>
          <t>Cameron</t>
        </is>
      </c>
      <c r="E1424" s="17" t="inlineStr">
        <is>
          <t>JOINT</t>
        </is>
      </c>
      <c r="F1424" s="17" t="inlineStr"/>
      <c r="G1424" s="27" t="n">
        <v>45461</v>
      </c>
      <c r="H1424" s="17" t="inlineStr">
        <is>
          <t>ACTIVE_WAITLIST</t>
        </is>
      </c>
      <c r="I1424" s="17" t="inlineStr">
        <is>
          <t>PETREL RUNNER</t>
        </is>
      </c>
      <c r="J1424" s="17" t="inlineStr">
        <is>
          <t>SAIL_MONO</t>
        </is>
      </c>
      <c r="K1424" s="17" t="n">
        <v>52.9</v>
      </c>
      <c r="L1424" s="17" t="n">
        <v>17.3</v>
      </c>
      <c r="M1424" s="17" t="inlineStr">
        <is>
          <t>COVERED_ONLY</t>
        </is>
      </c>
      <c r="N1424" s="17" t="n">
        <v>45</v>
      </c>
      <c r="O1424" s="17" t="inlineStr">
        <is>
          <t>(360) 555-0734</t>
        </is>
      </c>
      <c r="P1424" s="17" t="inlineStr">
        <is>
          <t>cameron_aguirre@pugetpost.com</t>
        </is>
      </c>
      <c r="Q1424" s="17" t="inlineStr">
        <is>
          <t>Bremerton</t>
        </is>
      </c>
      <c r="R1424" s="17" t="inlineStr">
        <is>
          <t>WA</t>
        </is>
      </c>
      <c r="S1424" s="17" t="inlineStr">
        <is>
          <t>98337</t>
        </is>
      </c>
      <c r="T1424" s="27" t="n">
        <v>46006</v>
      </c>
      <c r="U1424" s="17" t="n">
        <v>2026</v>
      </c>
      <c r="V1424" s="17" t="inlineStr"/>
    </row>
    <row r="1425">
      <c r="A1425" s="21" t="inlineStr">
        <is>
          <t>WL-02420</t>
        </is>
      </c>
      <c r="B1425" s="21" t="n">
        <v>1420</v>
      </c>
      <c r="C1425" s="21" t="inlineStr">
        <is>
          <t>Blake</t>
        </is>
      </c>
      <c r="D1425" s="21" t="inlineStr">
        <is>
          <t>Clifford</t>
        </is>
      </c>
      <c r="E1425" s="21" t="inlineStr">
        <is>
          <t>PARTNERSHIP</t>
        </is>
      </c>
      <c r="F1425" s="21" t="inlineStr">
        <is>
          <t>Blake Marine LLC</t>
        </is>
      </c>
      <c r="G1425" s="28" t="n">
        <v>45461</v>
      </c>
      <c r="H1425" s="21" t="inlineStr">
        <is>
          <t>ACTIVE_WAITLIST</t>
        </is>
      </c>
      <c r="I1425" s="21" t="inlineStr">
        <is>
          <t>POINT RUNNER</t>
        </is>
      </c>
      <c r="J1425" s="21" t="inlineStr">
        <is>
          <t>CRUISER</t>
        </is>
      </c>
      <c r="K1425" s="21" t="n">
        <v>44.5</v>
      </c>
      <c r="L1425" s="21" t="n">
        <v>12.9</v>
      </c>
      <c r="M1425" s="21" t="inlineStr">
        <is>
          <t>COVERED_ONLY</t>
        </is>
      </c>
      <c r="N1425" s="21" t="n">
        <v>45</v>
      </c>
      <c r="O1425" s="21" t="inlineStr">
        <is>
          <t>(360) 555-9427</t>
        </is>
      </c>
      <c r="P1425" s="21" t="inlineStr">
        <is>
          <t>clifford.blake@salishnet.net</t>
        </is>
      </c>
      <c r="Q1425" s="21" t="inlineStr">
        <is>
          <t>Port Angeles</t>
        </is>
      </c>
      <c r="R1425" s="21" t="inlineStr">
        <is>
          <t>WA</t>
        </is>
      </c>
      <c r="S1425" s="21" t="inlineStr">
        <is>
          <t>98362</t>
        </is>
      </c>
      <c r="T1425" s="28" t="n">
        <v>45996</v>
      </c>
      <c r="U1425" s="21" t="n">
        <v>2026</v>
      </c>
      <c r="V1425" s="21" t="inlineStr"/>
    </row>
    <row r="1426">
      <c r="A1426" s="17" t="inlineStr">
        <is>
          <t>WL-02421</t>
        </is>
      </c>
      <c r="B1426" s="17" t="n">
        <v>1421</v>
      </c>
      <c r="C1426" s="17" t="inlineStr">
        <is>
          <t>Cook</t>
        </is>
      </c>
      <c r="D1426" s="17" t="inlineStr">
        <is>
          <t>Kenneth</t>
        </is>
      </c>
      <c r="E1426" s="17" t="inlineStr">
        <is>
          <t>INDIVIDUAL</t>
        </is>
      </c>
      <c r="F1426" s="17" t="inlineStr"/>
      <c r="G1426" s="27" t="n">
        <v>45462</v>
      </c>
      <c r="H1426" s="17" t="inlineStr">
        <is>
          <t>ACTIVE_WAITLIST</t>
        </is>
      </c>
      <c r="I1426" s="17" t="inlineStr">
        <is>
          <t>COHO SONG</t>
        </is>
      </c>
      <c r="J1426" s="17" t="inlineStr">
        <is>
          <t>POWER_STERNDRIVE</t>
        </is>
      </c>
      <c r="K1426" s="17" t="n">
        <v>47</v>
      </c>
      <c r="L1426" s="17" t="n">
        <v>14.2</v>
      </c>
      <c r="M1426" s="17" t="inlineStr">
        <is>
          <t>Salmonberry</t>
        </is>
      </c>
      <c r="N1426" s="17" t="n">
        <v>50</v>
      </c>
      <c r="O1426" s="17" t="inlineStr">
        <is>
          <t>(206) 555-5274</t>
        </is>
      </c>
      <c r="P1426" s="17" t="inlineStr">
        <is>
          <t>kennethcook@harbormail.net</t>
        </is>
      </c>
      <c r="Q1426" s="17" t="inlineStr">
        <is>
          <t>Seattle</t>
        </is>
      </c>
      <c r="R1426" s="17" t="inlineStr">
        <is>
          <t>WA</t>
        </is>
      </c>
      <c r="S1426" s="17" t="inlineStr">
        <is>
          <t>98101</t>
        </is>
      </c>
      <c r="T1426" s="27" t="n">
        <v>46005</v>
      </c>
      <c r="U1426" s="17" t="n">
        <v>2026</v>
      </c>
      <c r="V1426" s="17" t="inlineStr"/>
    </row>
    <row r="1427">
      <c r="A1427" s="21" t="inlineStr">
        <is>
          <t>WL-02422</t>
        </is>
      </c>
      <c r="B1427" s="21" t="n">
        <v>1422</v>
      </c>
      <c r="C1427" s="21" t="inlineStr">
        <is>
          <t>Hamilton</t>
        </is>
      </c>
      <c r="D1427" s="21" t="inlineStr">
        <is>
          <t>Lydia</t>
        </is>
      </c>
      <c r="E1427" s="21" t="inlineStr">
        <is>
          <t>INDIVIDUAL</t>
        </is>
      </c>
      <c r="F1427" s="21" t="inlineStr"/>
      <c r="G1427" s="28" t="n">
        <v>45462</v>
      </c>
      <c r="H1427" s="21" t="inlineStr">
        <is>
          <t>ACTIVE_WAITLIST</t>
        </is>
      </c>
      <c r="I1427" s="21" t="inlineStr">
        <is>
          <t>TIDE SONG</t>
        </is>
      </c>
      <c r="J1427" s="21" t="inlineStr">
        <is>
          <t>CRUISER</t>
        </is>
      </c>
      <c r="K1427" s="21" t="n">
        <v>52</v>
      </c>
      <c r="L1427" s="21" t="n">
        <v>15.1</v>
      </c>
      <c r="M1427" s="21" t="inlineStr">
        <is>
          <t>COVERED_ONLY</t>
        </is>
      </c>
      <c r="N1427" s="21" t="n">
        <v>45</v>
      </c>
      <c r="O1427" s="21" t="inlineStr">
        <is>
          <t>(360) 555-6607</t>
        </is>
      </c>
      <c r="P1427" s="21" t="inlineStr">
        <is>
          <t>lydia.hamilton@harbormail.net</t>
        </is>
      </c>
      <c r="Q1427" s="21" t="inlineStr">
        <is>
          <t>Olympia</t>
        </is>
      </c>
      <c r="R1427" s="21" t="inlineStr">
        <is>
          <t>WA</t>
        </is>
      </c>
      <c r="S1427" s="21" t="inlineStr">
        <is>
          <t>98501</t>
        </is>
      </c>
      <c r="T1427" s="28" t="n">
        <v>46008</v>
      </c>
      <c r="U1427" s="21" t="n">
        <v>2026</v>
      </c>
      <c r="V1427" s="21" t="inlineStr"/>
    </row>
    <row r="1428">
      <c r="A1428" s="17" t="inlineStr">
        <is>
          <t>WL-02423</t>
        </is>
      </c>
      <c r="B1428" s="17" t="n">
        <v>1423</v>
      </c>
      <c r="C1428" s="17" t="inlineStr">
        <is>
          <t>Johnson</t>
        </is>
      </c>
      <c r="D1428" s="17" t="inlineStr">
        <is>
          <t>Melissa</t>
        </is>
      </c>
      <c r="E1428" s="17" t="inlineStr">
        <is>
          <t>INDIVIDUAL</t>
        </is>
      </c>
      <c r="F1428" s="17" t="inlineStr"/>
      <c r="G1428" s="27" t="n">
        <v>45465</v>
      </c>
      <c r="H1428" s="17" t="inlineStr">
        <is>
          <t>ACTIVE_WAITLIST</t>
        </is>
      </c>
      <c r="I1428" s="17" t="inlineStr">
        <is>
          <t>MURRE VEER</t>
        </is>
      </c>
      <c r="J1428" s="17" t="inlineStr">
        <is>
          <t>POWER_INBOARD</t>
        </is>
      </c>
      <c r="K1428" s="17" t="n">
        <v>52.8</v>
      </c>
      <c r="L1428" s="17" t="n">
        <v>14.9</v>
      </c>
      <c r="M1428" s="17" t="inlineStr">
        <is>
          <t>ANY</t>
        </is>
      </c>
      <c r="N1428" s="17" t="n">
        <v>40</v>
      </c>
      <c r="O1428" s="17" t="inlineStr">
        <is>
          <t>(503) 555-8868</t>
        </is>
      </c>
      <c r="P1428" s="17" t="inlineStr">
        <is>
          <t>melissa.johnson@harbormail.net</t>
        </is>
      </c>
      <c r="Q1428" s="17" t="inlineStr">
        <is>
          <t>Portland</t>
        </is>
      </c>
      <c r="R1428" s="17" t="inlineStr">
        <is>
          <t>OR</t>
        </is>
      </c>
      <c r="S1428" s="17" t="inlineStr">
        <is>
          <t>97201</t>
        </is>
      </c>
      <c r="T1428" s="27" t="n">
        <v>46016</v>
      </c>
      <c r="U1428" s="17" t="n">
        <v>2026</v>
      </c>
      <c r="V1428" s="17" t="inlineStr"/>
    </row>
    <row r="1429">
      <c r="A1429" s="21" t="inlineStr">
        <is>
          <t>WL-02424</t>
        </is>
      </c>
      <c r="B1429" s="21" t="n">
        <v>1424</v>
      </c>
      <c r="C1429" s="21" t="inlineStr">
        <is>
          <t>Nguyen</t>
        </is>
      </c>
      <c r="D1429" s="21" t="inlineStr">
        <is>
          <t>Jessica</t>
        </is>
      </c>
      <c r="E1429" s="21" t="inlineStr">
        <is>
          <t>INDIVIDUAL</t>
        </is>
      </c>
      <c r="F1429" s="21" t="inlineStr"/>
      <c r="G1429" s="28" t="n">
        <v>45466</v>
      </c>
      <c r="H1429" s="21" t="inlineStr">
        <is>
          <t>ACTIVE_WAITLIST</t>
        </is>
      </c>
      <c r="I1429" s="21" t="inlineStr">
        <is>
          <t>BRANT LIGHT</t>
        </is>
      </c>
      <c r="J1429" s="21" t="inlineStr">
        <is>
          <t>SAIL_MONO</t>
        </is>
      </c>
      <c r="K1429" s="21" t="n">
        <v>37</v>
      </c>
      <c r="L1429" s="21" t="n">
        <v>10.7</v>
      </c>
      <c r="M1429" s="21" t="inlineStr">
        <is>
          <t>ANY</t>
        </is>
      </c>
      <c r="N1429" s="21" t="n">
        <v>40</v>
      </c>
      <c r="O1429" s="21" t="inlineStr">
        <is>
          <t>(360) 555-4754</t>
        </is>
      </c>
      <c r="P1429" s="21" t="inlineStr">
        <is>
          <t>jessicanguyen@outlook.example.com</t>
        </is>
      </c>
      <c r="Q1429" s="21" t="inlineStr">
        <is>
          <t>Olympia</t>
        </is>
      </c>
      <c r="R1429" s="21" t="inlineStr">
        <is>
          <t>WA</t>
        </is>
      </c>
      <c r="S1429" s="21" t="inlineStr">
        <is>
          <t>98501</t>
        </is>
      </c>
      <c r="T1429" s="28" t="n">
        <v>46018</v>
      </c>
      <c r="U1429" s="21" t="n">
        <v>2026</v>
      </c>
      <c r="V1429" s="21" t="inlineStr"/>
    </row>
    <row r="1430">
      <c r="A1430" s="17" t="inlineStr">
        <is>
          <t>WL-02425</t>
        </is>
      </c>
      <c r="B1430" s="17" t="n">
        <v>1425</v>
      </c>
      <c r="C1430" s="17" t="inlineStr">
        <is>
          <t>Tucker</t>
        </is>
      </c>
      <c r="D1430" s="17" t="inlineStr">
        <is>
          <t>Sharon</t>
        </is>
      </c>
      <c r="E1430" s="17" t="inlineStr">
        <is>
          <t>JOINT</t>
        </is>
      </c>
      <c r="F1430" s="17" t="inlineStr"/>
      <c r="G1430" s="27" t="n">
        <v>45466</v>
      </c>
      <c r="H1430" s="17" t="inlineStr">
        <is>
          <t>ACTIVE_WAITLIST</t>
        </is>
      </c>
      <c r="I1430" s="17" t="inlineStr">
        <is>
          <t>PINTAIL VEER</t>
        </is>
      </c>
      <c r="J1430" s="17" t="inlineStr">
        <is>
          <t>CRUISER</t>
        </is>
      </c>
      <c r="K1430" s="17" t="n">
        <v>59</v>
      </c>
      <c r="L1430" s="17" t="n">
        <v>19.9</v>
      </c>
      <c r="M1430" s="17" t="inlineStr">
        <is>
          <t>ANY</t>
        </is>
      </c>
      <c r="N1430" s="17" t="n">
        <v>45</v>
      </c>
      <c r="O1430" s="17" t="inlineStr">
        <is>
          <t>(503) 555-7750</t>
        </is>
      </c>
      <c r="P1430" s="17" t="inlineStr">
        <is>
          <t>sharontucker@harbormail.net</t>
        </is>
      </c>
      <c r="Q1430" s="17" t="inlineStr">
        <is>
          <t>Portland</t>
        </is>
      </c>
      <c r="R1430" s="17" t="inlineStr">
        <is>
          <t>OR</t>
        </is>
      </c>
      <c r="S1430" s="17" t="inlineStr">
        <is>
          <t>97201</t>
        </is>
      </c>
      <c r="T1430" s="27" t="n">
        <v>46005</v>
      </c>
      <c r="U1430" s="17" t="n">
        <v>2026</v>
      </c>
      <c r="V1430" s="17" t="inlineStr"/>
    </row>
    <row r="1431">
      <c r="A1431" s="21" t="inlineStr">
        <is>
          <t>WL-02426</t>
        </is>
      </c>
      <c r="B1431" s="21" t="n">
        <v>1426</v>
      </c>
      <c r="C1431" s="21" t="inlineStr">
        <is>
          <t>Cherry</t>
        </is>
      </c>
      <c r="D1431" s="21" t="inlineStr">
        <is>
          <t>Joshua</t>
        </is>
      </c>
      <c r="E1431" s="21" t="inlineStr">
        <is>
          <t>LLC</t>
        </is>
      </c>
      <c r="F1431" s="21" t="inlineStr">
        <is>
          <t>Cherry Marine LLC</t>
        </is>
      </c>
      <c r="G1431" s="28" t="n">
        <v>45466</v>
      </c>
      <c r="H1431" s="21" t="inlineStr">
        <is>
          <t>ACTIVE_WAITLIST</t>
        </is>
      </c>
      <c r="I1431" s="21" t="inlineStr">
        <is>
          <t>COHO STAR</t>
        </is>
      </c>
      <c r="J1431" s="21" t="inlineStr">
        <is>
          <t>ELECTRIC</t>
        </is>
      </c>
      <c r="K1431" s="21" t="n">
        <v>30.7</v>
      </c>
      <c r="L1431" s="21" t="n">
        <v>9.800000000000001</v>
      </c>
      <c r="M1431" s="21" t="inlineStr">
        <is>
          <t>ANY</t>
        </is>
      </c>
      <c r="N1431" s="21" t="n">
        <v>36</v>
      </c>
      <c r="O1431" s="21" t="inlineStr">
        <is>
          <t>(360) 555-5930</t>
        </is>
      </c>
      <c r="P1431" s="21" t="inlineStr">
        <is>
          <t>joshua.cherry@salishnet.net</t>
        </is>
      </c>
      <c r="Q1431" s="21" t="inlineStr">
        <is>
          <t>Bellingham</t>
        </is>
      </c>
      <c r="R1431" s="21" t="inlineStr">
        <is>
          <t>WA</t>
        </is>
      </c>
      <c r="S1431" s="21" t="inlineStr">
        <is>
          <t>98225</t>
        </is>
      </c>
      <c r="T1431" s="28" t="n">
        <v>46006</v>
      </c>
      <c r="U1431" s="21" t="n">
        <v>2026</v>
      </c>
      <c r="V1431" s="21" t="inlineStr"/>
    </row>
    <row r="1432">
      <c r="A1432" s="17" t="inlineStr">
        <is>
          <t>WL-02427</t>
        </is>
      </c>
      <c r="B1432" s="17" t="n">
        <v>1427</v>
      </c>
      <c r="C1432" s="17" t="inlineStr">
        <is>
          <t>Crosby</t>
        </is>
      </c>
      <c r="D1432" s="17" t="inlineStr">
        <is>
          <t>Joseph</t>
        </is>
      </c>
      <c r="E1432" s="17" t="inlineStr">
        <is>
          <t>INDIVIDUAL</t>
        </is>
      </c>
      <c r="F1432" s="17" t="inlineStr"/>
      <c r="G1432" s="27" t="n">
        <v>45466</v>
      </c>
      <c r="H1432" s="17" t="inlineStr">
        <is>
          <t>ACTIVE_WAITLIST</t>
        </is>
      </c>
      <c r="I1432" s="17" t="inlineStr">
        <is>
          <t>SABLE LINE</t>
        </is>
      </c>
      <c r="J1432" s="17" t="inlineStr">
        <is>
          <t>CRUISER</t>
        </is>
      </c>
      <c r="K1432" s="17" t="n">
        <v>40.1</v>
      </c>
      <c r="L1432" s="17" t="n">
        <v>14.2</v>
      </c>
      <c r="M1432" s="17" t="inlineStr">
        <is>
          <t>COVERED_ONLY</t>
        </is>
      </c>
      <c r="N1432" s="17" t="n">
        <v>24</v>
      </c>
      <c r="O1432" s="17" t="inlineStr">
        <is>
          <t>(253) 555-3013</t>
        </is>
      </c>
      <c r="P1432" s="17" t="inlineStr">
        <is>
          <t>joseph.crosby@harbormail.net</t>
        </is>
      </c>
      <c r="Q1432" s="17" t="inlineStr">
        <is>
          <t>Tacoma</t>
        </is>
      </c>
      <c r="R1432" s="17" t="inlineStr">
        <is>
          <t>WA</t>
        </is>
      </c>
      <c r="S1432" s="17" t="inlineStr">
        <is>
          <t>98402</t>
        </is>
      </c>
      <c r="T1432" s="27" t="n">
        <v>45995</v>
      </c>
      <c r="U1432" s="17" t="n">
        <v>2026</v>
      </c>
      <c r="V1432" s="17" t="inlineStr"/>
    </row>
    <row r="1433">
      <c r="A1433" s="21" t="inlineStr">
        <is>
          <t>WL-02428</t>
        </is>
      </c>
      <c r="B1433" s="21" t="n">
        <v>1428</v>
      </c>
      <c r="C1433" s="21" t="inlineStr">
        <is>
          <t>Henry</t>
        </is>
      </c>
      <c r="D1433" s="21" t="inlineStr">
        <is>
          <t>David</t>
        </is>
      </c>
      <c r="E1433" s="21" t="inlineStr">
        <is>
          <t>LLC</t>
        </is>
      </c>
      <c r="F1433" s="21" t="inlineStr">
        <is>
          <t>Henry Marine LLC</t>
        </is>
      </c>
      <c r="G1433" s="28" t="n">
        <v>45466</v>
      </c>
      <c r="H1433" s="21" t="inlineStr">
        <is>
          <t>EXPIRED</t>
        </is>
      </c>
      <c r="I1433" s="21" t="inlineStr">
        <is>
          <t>COHO ROCK</t>
        </is>
      </c>
      <c r="J1433" s="21" t="inlineStr">
        <is>
          <t>POWER_INBOARD</t>
        </is>
      </c>
      <c r="K1433" s="21" t="n">
        <v>50.3</v>
      </c>
      <c r="L1433" s="21" t="n">
        <v>14.5</v>
      </c>
      <c r="M1433" s="21" t="inlineStr">
        <is>
          <t>COVERED_ONLY</t>
        </is>
      </c>
      <c r="N1433" s="21" t="n">
        <v>50</v>
      </c>
      <c r="O1433" s="21" t="inlineStr">
        <is>
          <t>(360) 555-7846</t>
        </is>
      </c>
      <c r="P1433" s="21" t="inlineStr">
        <is>
          <t>david.henry@pugetpost.com</t>
        </is>
      </c>
      <c r="Q1433" s="21" t="inlineStr">
        <is>
          <t>Bellingham</t>
        </is>
      </c>
      <c r="R1433" s="21" t="inlineStr">
        <is>
          <t>WA</t>
        </is>
      </c>
      <c r="S1433" s="21" t="inlineStr">
        <is>
          <t>98225</t>
        </is>
      </c>
      <c r="T1433" s="21" t="inlineStr"/>
      <c r="U1433" s="21" t="n">
        <v>2022</v>
      </c>
      <c r="V1433" s="21" t="inlineStr"/>
    </row>
    <row r="1434">
      <c r="A1434" s="17" t="inlineStr">
        <is>
          <t>WL-02429</t>
        </is>
      </c>
      <c r="B1434" s="17" t="n">
        <v>1429</v>
      </c>
      <c r="C1434" s="17" t="inlineStr">
        <is>
          <t>White</t>
        </is>
      </c>
      <c r="D1434" s="17" t="inlineStr">
        <is>
          <t>Theresa</t>
        </is>
      </c>
      <c r="E1434" s="17" t="inlineStr">
        <is>
          <t>INDIVIDUAL</t>
        </is>
      </c>
      <c r="F1434" s="17" t="inlineStr"/>
      <c r="G1434" s="27" t="n">
        <v>45466</v>
      </c>
      <c r="H1434" s="17" t="inlineStr">
        <is>
          <t>RETAINER</t>
        </is>
      </c>
      <c r="I1434" s="17" t="inlineStr">
        <is>
          <t>SABLE REACH</t>
        </is>
      </c>
      <c r="J1434" s="17" t="inlineStr">
        <is>
          <t>HOUSEBOAT</t>
        </is>
      </c>
      <c r="K1434" s="17" t="n">
        <v>44.8</v>
      </c>
      <c r="L1434" s="17" t="n">
        <v>16.1</v>
      </c>
      <c r="M1434" s="17" t="inlineStr">
        <is>
          <t>ANY</t>
        </is>
      </c>
      <c r="N1434" s="17" t="n">
        <v>32</v>
      </c>
      <c r="O1434" s="17" t="inlineStr">
        <is>
          <t>(360) 555-4140</t>
        </is>
      </c>
      <c r="P1434" s="17" t="inlineStr">
        <is>
          <t>theresawhite@harbormail.net</t>
        </is>
      </c>
      <c r="Q1434" s="17" t="inlineStr">
        <is>
          <t>Longview</t>
        </is>
      </c>
      <c r="R1434" s="17" t="inlineStr">
        <is>
          <t>WA</t>
        </is>
      </c>
      <c r="S1434" s="17" t="inlineStr">
        <is>
          <t>98632</t>
        </is>
      </c>
      <c r="T1434" s="27" t="n">
        <v>46011</v>
      </c>
      <c r="U1434" s="17" t="n">
        <v>2026</v>
      </c>
      <c r="V1434" s="17" t="inlineStr"/>
    </row>
    <row r="1435">
      <c r="A1435" s="21" t="inlineStr">
        <is>
          <t>WL-02430</t>
        </is>
      </c>
      <c r="B1435" s="21" t="n">
        <v>1430</v>
      </c>
      <c r="C1435" s="21" t="inlineStr">
        <is>
          <t>Hopkins</t>
        </is>
      </c>
      <c r="D1435" s="21" t="inlineStr">
        <is>
          <t>Laura</t>
        </is>
      </c>
      <c r="E1435" s="21" t="inlineStr">
        <is>
          <t>TRUST</t>
        </is>
      </c>
      <c r="F1435" s="21" t="inlineStr">
        <is>
          <t>Hopkins Holdings LLC</t>
        </is>
      </c>
      <c r="G1435" s="28" t="n">
        <v>45466</v>
      </c>
      <c r="H1435" s="21" t="inlineStr">
        <is>
          <t>ACTIVE_WAITLIST</t>
        </is>
      </c>
      <c r="I1435" s="21" t="inlineStr">
        <is>
          <t>CORMORANT SONG</t>
        </is>
      </c>
      <c r="J1435" s="21" t="inlineStr">
        <is>
          <t>COMMERCIAL_FISH</t>
        </is>
      </c>
      <c r="K1435" s="21" t="n">
        <v>41.9</v>
      </c>
      <c r="L1435" s="21" t="n">
        <v>12</v>
      </c>
      <c r="M1435" s="21" t="inlineStr">
        <is>
          <t>COVERED_ONLY</t>
        </is>
      </c>
      <c r="N1435" s="21" t="n">
        <v>24</v>
      </c>
      <c r="O1435" s="21" t="inlineStr">
        <is>
          <t>(541) 555-9404</t>
        </is>
      </c>
      <c r="P1435" s="21" t="inlineStr">
        <is>
          <t>laura.hopkins@harbormail.net</t>
        </is>
      </c>
      <c r="Q1435" s="21" t="inlineStr">
        <is>
          <t>Newport</t>
        </is>
      </c>
      <c r="R1435" s="21" t="inlineStr">
        <is>
          <t>OR</t>
        </is>
      </c>
      <c r="S1435" s="21" t="inlineStr">
        <is>
          <t>97365</t>
        </is>
      </c>
      <c r="T1435" s="28" t="n">
        <v>46017</v>
      </c>
      <c r="U1435" s="21" t="n">
        <v>2026</v>
      </c>
      <c r="V1435" s="21" t="inlineStr"/>
    </row>
    <row r="1436">
      <c r="A1436" s="17" t="inlineStr">
        <is>
          <t>WL-02431</t>
        </is>
      </c>
      <c r="B1436" s="17" t="n">
        <v>1431</v>
      </c>
      <c r="C1436" s="17" t="inlineStr">
        <is>
          <t>Montoya</t>
        </is>
      </c>
      <c r="D1436" s="17" t="inlineStr">
        <is>
          <t>Laura</t>
        </is>
      </c>
      <c r="E1436" s="17" t="inlineStr">
        <is>
          <t>NONPROFIT</t>
        </is>
      </c>
      <c r="F1436" s="17" t="inlineStr">
        <is>
          <t>Montoya Ventures LLC</t>
        </is>
      </c>
      <c r="G1436" s="27" t="n">
        <v>45467</v>
      </c>
      <c r="H1436" s="17" t="inlineStr">
        <is>
          <t>ACTIVE_WAITLIST</t>
        </is>
      </c>
      <c r="I1436" s="17" t="inlineStr">
        <is>
          <t>CORMORANT WIND</t>
        </is>
      </c>
      <c r="J1436" s="17" t="inlineStr">
        <is>
          <t>SAIL_MONO</t>
        </is>
      </c>
      <c r="K1436" s="17" t="n">
        <v>25.1</v>
      </c>
      <c r="L1436" s="17" t="n">
        <v>7.1</v>
      </c>
      <c r="M1436" s="17" t="inlineStr">
        <is>
          <t>OPEN_ONLY</t>
        </is>
      </c>
      <c r="N1436" s="17" t="n">
        <v>45</v>
      </c>
      <c r="O1436" s="17" t="inlineStr">
        <is>
          <t>(503) 555-7103</t>
        </is>
      </c>
      <c r="P1436" s="17" t="inlineStr">
        <is>
          <t>lauramontoya@pugetpost.com</t>
        </is>
      </c>
      <c r="Q1436" s="17" t="inlineStr">
        <is>
          <t>Astoria</t>
        </is>
      </c>
      <c r="R1436" s="17" t="inlineStr">
        <is>
          <t>OR</t>
        </is>
      </c>
      <c r="S1436" s="17" t="inlineStr">
        <is>
          <t>97103</t>
        </is>
      </c>
      <c r="T1436" s="27" t="n">
        <v>45996</v>
      </c>
      <c r="U1436" s="17" t="n">
        <v>2026</v>
      </c>
      <c r="V1436" s="17" t="inlineStr"/>
    </row>
    <row r="1437">
      <c r="A1437" s="21" t="inlineStr">
        <is>
          <t>WL-02432</t>
        </is>
      </c>
      <c r="B1437" s="21" t="n">
        <v>1432</v>
      </c>
      <c r="C1437" s="21" t="inlineStr">
        <is>
          <t>Olson</t>
        </is>
      </c>
      <c r="D1437" s="21" t="inlineStr">
        <is>
          <t>James</t>
        </is>
      </c>
      <c r="E1437" s="21" t="inlineStr">
        <is>
          <t>INDIVIDUAL</t>
        </is>
      </c>
      <c r="F1437" s="21" t="inlineStr"/>
      <c r="G1437" s="28" t="n">
        <v>45467</v>
      </c>
      <c r="H1437" s="21" t="inlineStr">
        <is>
          <t>ACTIVE_WAITLIST</t>
        </is>
      </c>
      <c r="I1437" s="21" t="inlineStr">
        <is>
          <t>SALISH SONG</t>
        </is>
      </c>
      <c r="J1437" s="21" t="inlineStr">
        <is>
          <t>POWER_STERNDRIVE</t>
        </is>
      </c>
      <c r="K1437" s="21" t="n">
        <v>35.9</v>
      </c>
      <c r="L1437" s="21" t="n">
        <v>11.1</v>
      </c>
      <c r="M1437" s="21" t="inlineStr">
        <is>
          <t>COVERED_ONLY</t>
        </is>
      </c>
      <c r="N1437" s="21" t="n">
        <v>45</v>
      </c>
      <c r="O1437" s="21" t="inlineStr">
        <is>
          <t>(253) 555-7842</t>
        </is>
      </c>
      <c r="P1437" s="21" t="inlineStr">
        <is>
          <t>jamesolson@gmail.example.com</t>
        </is>
      </c>
      <c r="Q1437" s="21" t="inlineStr">
        <is>
          <t>Tacoma</t>
        </is>
      </c>
      <c r="R1437" s="21" t="inlineStr">
        <is>
          <t>WA</t>
        </is>
      </c>
      <c r="S1437" s="21" t="inlineStr">
        <is>
          <t>98402</t>
        </is>
      </c>
      <c r="T1437" s="28" t="n">
        <v>46001</v>
      </c>
      <c r="U1437" s="21" t="n">
        <v>2026</v>
      </c>
      <c r="V1437" s="21" t="inlineStr"/>
    </row>
    <row r="1438">
      <c r="A1438" s="17" t="inlineStr">
        <is>
          <t>WL-02433</t>
        </is>
      </c>
      <c r="B1438" s="17" t="n">
        <v>1433</v>
      </c>
      <c r="C1438" s="17" t="inlineStr">
        <is>
          <t>Casey</t>
        </is>
      </c>
      <c r="D1438" s="17" t="inlineStr">
        <is>
          <t>Jordan</t>
        </is>
      </c>
      <c r="E1438" s="17" t="inlineStr">
        <is>
          <t>COMMERCIAL</t>
        </is>
      </c>
      <c r="F1438" s="17" t="inlineStr">
        <is>
          <t>Casey Holdings LLC</t>
        </is>
      </c>
      <c r="G1438" s="27" t="n">
        <v>45467</v>
      </c>
      <c r="H1438" s="17" t="inlineStr">
        <is>
          <t>ACTIVE_WAITLIST</t>
        </is>
      </c>
      <c r="I1438" s="17" t="inlineStr">
        <is>
          <t>SANDERLING DANCER</t>
        </is>
      </c>
      <c r="J1438" s="17" t="inlineStr">
        <is>
          <t>POWER_INBOARD</t>
        </is>
      </c>
      <c r="K1438" s="17" t="n">
        <v>57.9</v>
      </c>
      <c r="L1438" s="17" t="n">
        <v>16.7</v>
      </c>
      <c r="M1438" s="17" t="inlineStr">
        <is>
          <t>Ledgport</t>
        </is>
      </c>
      <c r="N1438" s="17" t="n">
        <v>50</v>
      </c>
      <c r="O1438" s="17" t="inlineStr">
        <is>
          <t>(360) 555-6373</t>
        </is>
      </c>
      <c r="P1438" s="17" t="inlineStr">
        <is>
          <t>jordan_casey@quillayute.org</t>
        </is>
      </c>
      <c r="Q1438" s="17" t="inlineStr">
        <is>
          <t>Aberdeen</t>
        </is>
      </c>
      <c r="R1438" s="17" t="inlineStr">
        <is>
          <t>WA</t>
        </is>
      </c>
      <c r="S1438" s="17" t="inlineStr">
        <is>
          <t>98520</t>
        </is>
      </c>
      <c r="T1438" s="27" t="n">
        <v>46011</v>
      </c>
      <c r="U1438" s="17" t="n">
        <v>2026</v>
      </c>
      <c r="V1438" s="17" t="inlineStr"/>
    </row>
    <row r="1439">
      <c r="A1439" s="21" t="inlineStr">
        <is>
          <t>WL-02434</t>
        </is>
      </c>
      <c r="B1439" s="21" t="n">
        <v>1434</v>
      </c>
      <c r="C1439" s="21" t="inlineStr">
        <is>
          <t>Gonzalez</t>
        </is>
      </c>
      <c r="D1439" s="21" t="inlineStr">
        <is>
          <t>Roy</t>
        </is>
      </c>
      <c r="E1439" s="21" t="inlineStr">
        <is>
          <t>INDIVIDUAL</t>
        </is>
      </c>
      <c r="F1439" s="21" t="inlineStr"/>
      <c r="G1439" s="28" t="n">
        <v>45467</v>
      </c>
      <c r="H1439" s="21" t="inlineStr">
        <is>
          <t>ACTIVE_WAITLIST</t>
        </is>
      </c>
      <c r="I1439" s="21" t="inlineStr">
        <is>
          <t>SCOTER MIST</t>
        </is>
      </c>
      <c r="J1439" s="21" t="inlineStr">
        <is>
          <t>HOUSEBOAT</t>
        </is>
      </c>
      <c r="K1439" s="21" t="n">
        <v>37.3</v>
      </c>
      <c r="L1439" s="21" t="n">
        <v>13</v>
      </c>
      <c r="M1439" s="21" t="inlineStr">
        <is>
          <t>OPEN_ONLY</t>
        </is>
      </c>
      <c r="N1439" s="21" t="n">
        <v>24</v>
      </c>
      <c r="O1439" s="21" t="inlineStr">
        <is>
          <t>(360) 555-5881</t>
        </is>
      </c>
      <c r="P1439" s="21" t="inlineStr">
        <is>
          <t>roygonzalez@gmail.example.com</t>
        </is>
      </c>
      <c r="Q1439" s="21" t="inlineStr">
        <is>
          <t>Olympia</t>
        </is>
      </c>
      <c r="R1439" s="21" t="inlineStr">
        <is>
          <t>WA</t>
        </is>
      </c>
      <c r="S1439" s="21" t="inlineStr">
        <is>
          <t>98501</t>
        </is>
      </c>
      <c r="T1439" s="28" t="n">
        <v>46013</v>
      </c>
      <c r="U1439" s="21" t="n">
        <v>2026</v>
      </c>
      <c r="V1439" s="21" t="inlineStr"/>
    </row>
    <row r="1440">
      <c r="A1440" s="17" t="inlineStr">
        <is>
          <t>WL-02435</t>
        </is>
      </c>
      <c r="B1440" s="17" t="n">
        <v>1435</v>
      </c>
      <c r="C1440" s="17" t="inlineStr">
        <is>
          <t>Gonzalez</t>
        </is>
      </c>
      <c r="D1440" s="17" t="inlineStr">
        <is>
          <t>Jacob</t>
        </is>
      </c>
      <c r="E1440" s="17" t="inlineStr">
        <is>
          <t>LLC</t>
        </is>
      </c>
      <c r="F1440" s="17" t="inlineStr">
        <is>
          <t>Gonzalez Marine LLC</t>
        </is>
      </c>
      <c r="G1440" s="27" t="n">
        <v>45467</v>
      </c>
      <c r="H1440" s="17" t="inlineStr">
        <is>
          <t>ACTIVE_WAITLIST</t>
        </is>
      </c>
      <c r="I1440" s="17" t="inlineStr">
        <is>
          <t>POINT QUEEN</t>
        </is>
      </c>
      <c r="J1440" s="17" t="inlineStr">
        <is>
          <t>CRUISER</t>
        </is>
      </c>
      <c r="K1440" s="17" t="n">
        <v>43</v>
      </c>
      <c r="L1440" s="17" t="n">
        <v>12.8</v>
      </c>
      <c r="M1440" s="17" t="inlineStr">
        <is>
          <t>ANY</t>
        </is>
      </c>
      <c r="N1440" s="17" t="n">
        <v>36</v>
      </c>
      <c r="O1440" s="17" t="inlineStr">
        <is>
          <t>(360) 555-8524</t>
        </is>
      </c>
      <c r="P1440" s="17" t="inlineStr">
        <is>
          <t>jacob_gonzalez@harbormail.net</t>
        </is>
      </c>
      <c r="Q1440" s="17" t="inlineStr">
        <is>
          <t>Bellingham</t>
        </is>
      </c>
      <c r="R1440" s="17" t="inlineStr">
        <is>
          <t>WA</t>
        </is>
      </c>
      <c r="S1440" s="17" t="inlineStr">
        <is>
          <t>98225</t>
        </is>
      </c>
      <c r="T1440" s="27" t="n">
        <v>45992</v>
      </c>
      <c r="U1440" s="17" t="n">
        <v>2026</v>
      </c>
      <c r="V1440" s="17" t="inlineStr"/>
    </row>
    <row r="1441">
      <c r="A1441" s="21" t="inlineStr">
        <is>
          <t>WL-02436</t>
        </is>
      </c>
      <c r="B1441" s="21" t="n">
        <v>1436</v>
      </c>
      <c r="C1441" s="21" t="inlineStr">
        <is>
          <t>Allen</t>
        </is>
      </c>
      <c r="D1441" s="21" t="inlineStr">
        <is>
          <t>Jeffrey</t>
        </is>
      </c>
      <c r="E1441" s="21" t="inlineStr">
        <is>
          <t>COMMERCIAL</t>
        </is>
      </c>
      <c r="F1441" s="21" t="inlineStr">
        <is>
          <t>Allen Marine LLC</t>
        </is>
      </c>
      <c r="G1441" s="28" t="n">
        <v>45467</v>
      </c>
      <c r="H1441" s="21" t="inlineStr">
        <is>
          <t>ACTIVE_WAITLIST</t>
        </is>
      </c>
      <c r="I1441" s="21" t="inlineStr">
        <is>
          <t>SEAL VEER</t>
        </is>
      </c>
      <c r="J1441" s="21" t="inlineStr">
        <is>
          <t>HOUSEBOAT</t>
        </is>
      </c>
      <c r="K1441" s="21" t="n">
        <v>54.9</v>
      </c>
      <c r="L1441" s="21" t="n">
        <v>15.8</v>
      </c>
      <c r="M1441" s="21" t="inlineStr">
        <is>
          <t>ANY</t>
        </is>
      </c>
      <c r="N1441" s="21" t="n">
        <v>32</v>
      </c>
      <c r="O1441" s="21" t="inlineStr">
        <is>
          <t>(503) 555-7927</t>
        </is>
      </c>
      <c r="P1441" s="21" t="inlineStr">
        <is>
          <t>jeffrey_allen@harbormail.net</t>
        </is>
      </c>
      <c r="Q1441" s="21" t="inlineStr">
        <is>
          <t>Portland</t>
        </is>
      </c>
      <c r="R1441" s="21" t="inlineStr">
        <is>
          <t>OR</t>
        </is>
      </c>
      <c r="S1441" s="21" t="inlineStr">
        <is>
          <t>97201</t>
        </is>
      </c>
      <c r="T1441" s="28" t="n">
        <v>46009</v>
      </c>
      <c r="U1441" s="21" t="n">
        <v>2026</v>
      </c>
      <c r="V1441" s="21" t="inlineStr"/>
    </row>
    <row r="1442">
      <c r="A1442" s="17" t="inlineStr">
        <is>
          <t>WL-02437</t>
        </is>
      </c>
      <c r="B1442" s="17" t="n">
        <v>1437</v>
      </c>
      <c r="C1442" s="17" t="inlineStr">
        <is>
          <t>Holmes</t>
        </is>
      </c>
      <c r="D1442" s="17" t="inlineStr">
        <is>
          <t>Jeremy</t>
        </is>
      </c>
      <c r="E1442" s="17" t="inlineStr">
        <is>
          <t>JOINT</t>
        </is>
      </c>
      <c r="F1442" s="17" t="inlineStr"/>
      <c r="G1442" s="27" t="n">
        <v>45468</v>
      </c>
      <c r="H1442" s="17" t="inlineStr">
        <is>
          <t>ACTIVE_WAITLIST</t>
        </is>
      </c>
      <c r="I1442" s="17" t="inlineStr">
        <is>
          <t>HALIBUT SOUND</t>
        </is>
      </c>
      <c r="J1442" s="17" t="inlineStr">
        <is>
          <t>TRAWLER</t>
        </is>
      </c>
      <c r="K1442" s="17" t="n">
        <v>41.2</v>
      </c>
      <c r="L1442" s="17" t="n">
        <v>11.7</v>
      </c>
      <c r="M1442" s="17" t="inlineStr">
        <is>
          <t>ANY</t>
        </is>
      </c>
      <c r="N1442" s="17" t="n">
        <v>45</v>
      </c>
      <c r="O1442" s="17" t="inlineStr">
        <is>
          <t>(360) 555-8760</t>
        </is>
      </c>
      <c r="P1442" s="17" t="inlineStr">
        <is>
          <t>jeremy.holmes@quillayute.org</t>
        </is>
      </c>
      <c r="Q1442" s="17" t="inlineStr">
        <is>
          <t>Aberdeen</t>
        </is>
      </c>
      <c r="R1442" s="17" t="inlineStr">
        <is>
          <t>WA</t>
        </is>
      </c>
      <c r="S1442" s="17" t="inlineStr">
        <is>
          <t>98520</t>
        </is>
      </c>
      <c r="T1442" s="27" t="n">
        <v>46016</v>
      </c>
      <c r="U1442" s="17" t="n">
        <v>2026</v>
      </c>
      <c r="V1442" s="17" t="inlineStr"/>
    </row>
    <row r="1443">
      <c r="A1443" s="21" t="inlineStr">
        <is>
          <t>WL-02438</t>
        </is>
      </c>
      <c r="B1443" s="21" t="n">
        <v>1438</v>
      </c>
      <c r="C1443" s="21" t="inlineStr">
        <is>
          <t>Phillips</t>
        </is>
      </c>
      <c r="D1443" s="21" t="inlineStr">
        <is>
          <t>Sharon</t>
        </is>
      </c>
      <c r="E1443" s="21" t="inlineStr">
        <is>
          <t>JOINT</t>
        </is>
      </c>
      <c r="F1443" s="21" t="inlineStr"/>
      <c r="G1443" s="28" t="n">
        <v>45469</v>
      </c>
      <c r="H1443" s="21" t="inlineStr">
        <is>
          <t>ACTIVE_WAITLIST</t>
        </is>
      </c>
      <c r="I1443" s="21" t="inlineStr">
        <is>
          <t>SCOTER ROCK</t>
        </is>
      </c>
      <c r="J1443" s="21" t="inlineStr">
        <is>
          <t>SAIL_MONO</t>
        </is>
      </c>
      <c r="K1443" s="21" t="n">
        <v>53.6</v>
      </c>
      <c r="L1443" s="21" t="n">
        <v>15.6</v>
      </c>
      <c r="M1443" s="21" t="inlineStr">
        <is>
          <t>Ledgport</t>
        </is>
      </c>
      <c r="N1443" s="21" t="n">
        <v>36</v>
      </c>
      <c r="O1443" s="21" t="inlineStr">
        <is>
          <t>(360) 555-5300</t>
        </is>
      </c>
      <c r="P1443" s="21" t="inlineStr">
        <is>
          <t>sharon_phillips@outlook.example.com</t>
        </is>
      </c>
      <c r="Q1443" s="21" t="inlineStr">
        <is>
          <t>Bremerton</t>
        </is>
      </c>
      <c r="R1443" s="21" t="inlineStr">
        <is>
          <t>WA</t>
        </is>
      </c>
      <c r="S1443" s="21" t="inlineStr">
        <is>
          <t>98337</t>
        </is>
      </c>
      <c r="T1443" s="28" t="n">
        <v>46002</v>
      </c>
      <c r="U1443" s="21" t="n">
        <v>2026</v>
      </c>
      <c r="V1443" s="21" t="inlineStr"/>
    </row>
    <row r="1444">
      <c r="A1444" s="17" t="inlineStr">
        <is>
          <t>WL-02439</t>
        </is>
      </c>
      <c r="B1444" s="17" t="n">
        <v>1439</v>
      </c>
      <c r="C1444" s="17" t="inlineStr">
        <is>
          <t>Miller</t>
        </is>
      </c>
      <c r="D1444" s="17" t="inlineStr">
        <is>
          <t>Michelle</t>
        </is>
      </c>
      <c r="E1444" s="17" t="inlineStr">
        <is>
          <t>NONPROFIT</t>
        </is>
      </c>
      <c r="F1444" s="17" t="inlineStr">
        <is>
          <t>Miller Charters Inc</t>
        </is>
      </c>
      <c r="G1444" s="27" t="n">
        <v>45469</v>
      </c>
      <c r="H1444" s="17" t="inlineStr">
        <is>
          <t>ACTIVE_WAITLIST</t>
        </is>
      </c>
      <c r="I1444" s="17" t="inlineStr">
        <is>
          <t>MURRE MOON</t>
        </is>
      </c>
      <c r="J1444" s="17" t="inlineStr">
        <is>
          <t>TRAWLER</t>
        </is>
      </c>
      <c r="K1444" s="17" t="n">
        <v>58</v>
      </c>
      <c r="L1444" s="17" t="n">
        <v>18.3</v>
      </c>
      <c r="M1444" s="17" t="inlineStr">
        <is>
          <t>Ledgport</t>
        </is>
      </c>
      <c r="N1444" s="17" t="n">
        <v>24</v>
      </c>
      <c r="O1444" s="17" t="inlineStr">
        <is>
          <t>(253) 555-9382</t>
        </is>
      </c>
      <c r="P1444" s="17" t="inlineStr">
        <is>
          <t>michelle.miller@salishnet.net</t>
        </is>
      </c>
      <c r="Q1444" s="17" t="inlineStr">
        <is>
          <t>Tacoma</t>
        </is>
      </c>
      <c r="R1444" s="17" t="inlineStr">
        <is>
          <t>WA</t>
        </is>
      </c>
      <c r="S1444" s="17" t="inlineStr">
        <is>
          <t>98402</t>
        </is>
      </c>
      <c r="T1444" s="27" t="n">
        <v>45996</v>
      </c>
      <c r="U1444" s="17" t="n">
        <v>2026</v>
      </c>
      <c r="V1444" s="17" t="inlineStr"/>
    </row>
    <row r="1445">
      <c r="A1445" s="21" t="inlineStr">
        <is>
          <t>WL-02440</t>
        </is>
      </c>
      <c r="B1445" s="21" t="n">
        <v>1440</v>
      </c>
      <c r="C1445" s="21" t="inlineStr">
        <is>
          <t>Copeland</t>
        </is>
      </c>
      <c r="D1445" s="21" t="inlineStr">
        <is>
          <t>David</t>
        </is>
      </c>
      <c r="E1445" s="21" t="inlineStr">
        <is>
          <t>INDIVIDUAL</t>
        </is>
      </c>
      <c r="F1445" s="21" t="inlineStr"/>
      <c r="G1445" s="28" t="n">
        <v>45470</v>
      </c>
      <c r="H1445" s="21" t="inlineStr">
        <is>
          <t>ACTIVE_WAITLIST</t>
        </is>
      </c>
      <c r="I1445" s="21" t="inlineStr">
        <is>
          <t>SPINDRIFT SHORE</t>
        </is>
      </c>
      <c r="J1445" s="21" t="inlineStr">
        <is>
          <t>POWER_OUTBOARD</t>
        </is>
      </c>
      <c r="K1445" s="21" t="n">
        <v>54.4</v>
      </c>
      <c r="L1445" s="21" t="n">
        <v>16.1</v>
      </c>
      <c r="M1445" s="21" t="inlineStr">
        <is>
          <t>ANY</t>
        </is>
      </c>
      <c r="N1445" s="21" t="n">
        <v>24</v>
      </c>
      <c r="O1445" s="21" t="inlineStr">
        <is>
          <t>(360) 555-5434</t>
        </is>
      </c>
      <c r="P1445" s="21" t="inlineStr">
        <is>
          <t>david.copeland@outlook.example.com</t>
        </is>
      </c>
      <c r="Q1445" s="21" t="inlineStr">
        <is>
          <t>Longview</t>
        </is>
      </c>
      <c r="R1445" s="21" t="inlineStr">
        <is>
          <t>WA</t>
        </is>
      </c>
      <c r="S1445" s="21" t="inlineStr">
        <is>
          <t>98632</t>
        </is>
      </c>
      <c r="T1445" s="28" t="n">
        <v>45995</v>
      </c>
      <c r="U1445" s="21" t="n">
        <v>2026</v>
      </c>
      <c r="V1445" s="21" t="inlineStr"/>
    </row>
    <row r="1446">
      <c r="A1446" s="17" t="inlineStr">
        <is>
          <t>WL-02441</t>
        </is>
      </c>
      <c r="B1446" s="17" t="n">
        <v>1441</v>
      </c>
      <c r="C1446" s="17" t="inlineStr">
        <is>
          <t>Price</t>
        </is>
      </c>
      <c r="D1446" s="17" t="inlineStr">
        <is>
          <t>Jenna</t>
        </is>
      </c>
      <c r="E1446" s="17" t="inlineStr">
        <is>
          <t>INDIVIDUAL</t>
        </is>
      </c>
      <c r="F1446" s="17" t="inlineStr"/>
      <c r="G1446" s="27" t="n">
        <v>45470</v>
      </c>
      <c r="H1446" s="17" t="inlineStr">
        <is>
          <t>ACTIVE_WAITLIST</t>
        </is>
      </c>
      <c r="I1446" s="17" t="inlineStr">
        <is>
          <t>TIDE WEATHER</t>
        </is>
      </c>
      <c r="J1446" s="17" t="inlineStr">
        <is>
          <t>ELECTRIC</t>
        </is>
      </c>
      <c r="K1446" s="17" t="n">
        <v>45.9</v>
      </c>
      <c r="L1446" s="17" t="n">
        <v>12.9</v>
      </c>
      <c r="M1446" s="17" t="inlineStr">
        <is>
          <t>COVERED_ONLY</t>
        </is>
      </c>
      <c r="N1446" s="17" t="n">
        <v>40</v>
      </c>
      <c r="O1446" s="17" t="inlineStr">
        <is>
          <t>(503) 555-2612</t>
        </is>
      </c>
      <c r="P1446" s="17" t="inlineStr">
        <is>
          <t>jenna_price@gmail.example.com</t>
        </is>
      </c>
      <c r="Q1446" s="17" t="inlineStr">
        <is>
          <t>Astoria</t>
        </is>
      </c>
      <c r="R1446" s="17" t="inlineStr">
        <is>
          <t>OR</t>
        </is>
      </c>
      <c r="S1446" s="17" t="inlineStr">
        <is>
          <t>97103</t>
        </is>
      </c>
      <c r="T1446" s="27" t="n">
        <v>45997</v>
      </c>
      <c r="U1446" s="17" t="n">
        <v>2026</v>
      </c>
      <c r="V1446" s="17" t="inlineStr"/>
    </row>
    <row r="1447">
      <c r="A1447" s="21" t="inlineStr">
        <is>
          <t>WL-02442</t>
        </is>
      </c>
      <c r="B1447" s="21" t="n">
        <v>1442</v>
      </c>
      <c r="C1447" s="21" t="inlineStr">
        <is>
          <t>Burns</t>
        </is>
      </c>
      <c r="D1447" s="21" t="inlineStr">
        <is>
          <t>Elizabeth</t>
        </is>
      </c>
      <c r="E1447" s="21" t="inlineStr">
        <is>
          <t>INDIVIDUAL</t>
        </is>
      </c>
      <c r="F1447" s="21" t="inlineStr"/>
      <c r="G1447" s="28" t="n">
        <v>45470</v>
      </c>
      <c r="H1447" s="21" t="inlineStr">
        <is>
          <t>ACTIVE_WAITLIST</t>
        </is>
      </c>
      <c r="I1447" s="21" t="inlineStr">
        <is>
          <t>SABLE REACH</t>
        </is>
      </c>
      <c r="J1447" s="21" t="inlineStr">
        <is>
          <t>TRAWLER</t>
        </is>
      </c>
      <c r="K1447" s="21" t="n">
        <v>51</v>
      </c>
      <c r="L1447" s="21" t="n">
        <v>17.1</v>
      </c>
      <c r="M1447" s="21" t="inlineStr">
        <is>
          <t>OPEN_ONLY</t>
        </is>
      </c>
      <c r="N1447" s="21" t="n">
        <v>28</v>
      </c>
      <c r="O1447" s="21" t="inlineStr">
        <is>
          <t>(360) 555-1978</t>
        </is>
      </c>
      <c r="P1447" s="21" t="inlineStr">
        <is>
          <t>elizabeth_burns@pugetpost.com</t>
        </is>
      </c>
      <c r="Q1447" s="21" t="inlineStr">
        <is>
          <t>Port Angeles</t>
        </is>
      </c>
      <c r="R1447" s="21" t="inlineStr">
        <is>
          <t>WA</t>
        </is>
      </c>
      <c r="S1447" s="21" t="inlineStr">
        <is>
          <t>98362</t>
        </is>
      </c>
      <c r="T1447" s="28" t="n">
        <v>46005</v>
      </c>
      <c r="U1447" s="21" t="n">
        <v>2026</v>
      </c>
      <c r="V1447" s="21" t="inlineStr"/>
    </row>
    <row r="1448">
      <c r="A1448" s="17" t="inlineStr">
        <is>
          <t>WL-02443</t>
        </is>
      </c>
      <c r="B1448" s="17" t="n">
        <v>1443</v>
      </c>
      <c r="C1448" s="17" t="inlineStr">
        <is>
          <t>Neal</t>
        </is>
      </c>
      <c r="D1448" s="17" t="inlineStr">
        <is>
          <t>Seth</t>
        </is>
      </c>
      <c r="E1448" s="17" t="inlineStr">
        <is>
          <t>NONPROFIT</t>
        </is>
      </c>
      <c r="F1448" s="17" t="inlineStr">
        <is>
          <t>Neal Charters Inc</t>
        </is>
      </c>
      <c r="G1448" s="27" t="n">
        <v>45470</v>
      </c>
      <c r="H1448" s="17" t="inlineStr">
        <is>
          <t>ACTIVE_WAITLIST</t>
        </is>
      </c>
      <c r="I1448" s="17" t="inlineStr">
        <is>
          <t>ANCHOR ROCK</t>
        </is>
      </c>
      <c r="J1448" s="17" t="inlineStr">
        <is>
          <t>SPORTFISH</t>
        </is>
      </c>
      <c r="K1448" s="17" t="n">
        <v>31.6</v>
      </c>
      <c r="L1448" s="17" t="n">
        <v>10</v>
      </c>
      <c r="M1448" s="17" t="inlineStr">
        <is>
          <t>ANY</t>
        </is>
      </c>
      <c r="N1448" s="17" t="n">
        <v>45</v>
      </c>
      <c r="O1448" s="17" t="inlineStr">
        <is>
          <t>(360) 555-6889</t>
        </is>
      </c>
      <c r="P1448" s="17" t="inlineStr">
        <is>
          <t>sethneal@gmail.example.com</t>
        </is>
      </c>
      <c r="Q1448" s="17" t="inlineStr">
        <is>
          <t>Olympia</t>
        </is>
      </c>
      <c r="R1448" s="17" t="inlineStr">
        <is>
          <t>WA</t>
        </is>
      </c>
      <c r="S1448" s="17" t="inlineStr">
        <is>
          <t>98501</t>
        </is>
      </c>
      <c r="T1448" s="27" t="n">
        <v>46016</v>
      </c>
      <c r="U1448" s="17" t="n">
        <v>2026</v>
      </c>
      <c r="V1448" s="17" t="inlineStr"/>
    </row>
    <row r="1449">
      <c r="A1449" s="21" t="inlineStr">
        <is>
          <t>WL-02444</t>
        </is>
      </c>
      <c r="B1449" s="21" t="n">
        <v>1444</v>
      </c>
      <c r="C1449" s="21" t="inlineStr">
        <is>
          <t>Robinson</t>
        </is>
      </c>
      <c r="D1449" s="21" t="inlineStr">
        <is>
          <t>Gabriel</t>
        </is>
      </c>
      <c r="E1449" s="21" t="inlineStr">
        <is>
          <t>INDIVIDUAL</t>
        </is>
      </c>
      <c r="F1449" s="21" t="inlineStr"/>
      <c r="G1449" s="28" t="n">
        <v>45471</v>
      </c>
      <c r="H1449" s="21" t="inlineStr">
        <is>
          <t>ACTIVE_WAITLIST</t>
        </is>
      </c>
      <c r="I1449" s="21" t="inlineStr">
        <is>
          <t>BRANT WEATHER</t>
        </is>
      </c>
      <c r="J1449" s="21" t="inlineStr">
        <is>
          <t>POWER_INBOARD</t>
        </is>
      </c>
      <c r="K1449" s="21" t="n">
        <v>25.3</v>
      </c>
      <c r="L1449" s="21" t="n">
        <v>8.1</v>
      </c>
      <c r="M1449" s="21" t="inlineStr">
        <is>
          <t>Eastwey</t>
        </is>
      </c>
      <c r="N1449" s="21" t="n">
        <v>28</v>
      </c>
      <c r="O1449" s="21" t="inlineStr">
        <is>
          <t>(503) 555-4783</t>
        </is>
      </c>
      <c r="P1449" s="21" t="inlineStr">
        <is>
          <t>gabriel_robinson@salishnet.net</t>
        </is>
      </c>
      <c r="Q1449" s="21" t="inlineStr">
        <is>
          <t>Portland</t>
        </is>
      </c>
      <c r="R1449" s="21" t="inlineStr">
        <is>
          <t>OR</t>
        </is>
      </c>
      <c r="S1449" s="21" t="inlineStr">
        <is>
          <t>97201</t>
        </is>
      </c>
      <c r="T1449" s="28" t="n">
        <v>46002</v>
      </c>
      <c r="U1449" s="21" t="n">
        <v>2026</v>
      </c>
      <c r="V1449" s="21" t="inlineStr"/>
    </row>
    <row r="1450">
      <c r="A1450" s="17" t="inlineStr">
        <is>
          <t>WL-02445</t>
        </is>
      </c>
      <c r="B1450" s="17" t="n">
        <v>1445</v>
      </c>
      <c r="C1450" s="17" t="inlineStr">
        <is>
          <t>Yee</t>
        </is>
      </c>
      <c r="D1450" s="17" t="inlineStr">
        <is>
          <t>Marcus</t>
        </is>
      </c>
      <c r="E1450" s="17" t="inlineStr">
        <is>
          <t>INDIVIDUAL</t>
        </is>
      </c>
      <c r="F1450" s="17" t="inlineStr"/>
      <c r="G1450" s="27" t="n">
        <v>45472</v>
      </c>
      <c r="H1450" s="17" t="inlineStr">
        <is>
          <t>ACTIVE_WAITLIST</t>
        </is>
      </c>
      <c r="I1450" s="17" t="inlineStr">
        <is>
          <t>PINTAIL</t>
        </is>
      </c>
      <c r="J1450" s="17" t="inlineStr">
        <is>
          <t>CRUISER</t>
        </is>
      </c>
      <c r="K1450" s="17" t="n">
        <v>39.4</v>
      </c>
      <c r="L1450" s="17" t="n">
        <v>11.4</v>
      </c>
      <c r="M1450" s="17" t="inlineStr">
        <is>
          <t>Gullwing</t>
        </is>
      </c>
      <c r="N1450" s="17" t="n">
        <v>24</v>
      </c>
      <c r="O1450" s="17" t="inlineStr">
        <is>
          <t>(541) 555-5383</t>
        </is>
      </c>
      <c r="P1450" s="17" t="inlineStr">
        <is>
          <t>marcusyee@salishnet.net</t>
        </is>
      </c>
      <c r="Q1450" s="17" t="inlineStr">
        <is>
          <t>Coos Bay</t>
        </is>
      </c>
      <c r="R1450" s="17" t="inlineStr">
        <is>
          <t>OR</t>
        </is>
      </c>
      <c r="S1450" s="17" t="inlineStr">
        <is>
          <t>97420</t>
        </is>
      </c>
      <c r="T1450" s="27" t="n">
        <v>45993</v>
      </c>
      <c r="U1450" s="17" t="n">
        <v>2026</v>
      </c>
      <c r="V1450" s="17" t="inlineStr"/>
    </row>
    <row r="1451">
      <c r="A1451" s="21" t="inlineStr">
        <is>
          <t>WL-02446</t>
        </is>
      </c>
      <c r="B1451" s="21" t="n">
        <v>1446</v>
      </c>
      <c r="C1451" s="21" t="inlineStr">
        <is>
          <t>Parker</t>
        </is>
      </c>
      <c r="D1451" s="21" t="inlineStr">
        <is>
          <t>Emily</t>
        </is>
      </c>
      <c r="E1451" s="21" t="inlineStr">
        <is>
          <t>JOINT</t>
        </is>
      </c>
      <c r="F1451" s="21" t="inlineStr"/>
      <c r="G1451" s="28" t="n">
        <v>45474</v>
      </c>
      <c r="H1451" s="21" t="inlineStr">
        <is>
          <t>ACTIVE_WAITLIST</t>
        </is>
      </c>
      <c r="I1451" s="21" t="inlineStr">
        <is>
          <t>SABLE SONG</t>
        </is>
      </c>
      <c r="J1451" s="21" t="inlineStr">
        <is>
          <t>SAIL_MONO</t>
        </is>
      </c>
      <c r="K1451" s="21" t="n">
        <v>37.5</v>
      </c>
      <c r="L1451" s="21" t="n">
        <v>10.9</v>
      </c>
      <c r="M1451" s="21" t="inlineStr">
        <is>
          <t>ANY</t>
        </is>
      </c>
      <c r="N1451" s="21" t="n">
        <v>50</v>
      </c>
      <c r="O1451" s="21" t="inlineStr">
        <is>
          <t>(360) 555-4626</t>
        </is>
      </c>
      <c r="P1451" s="21" t="inlineStr">
        <is>
          <t>emily.parker@outlook.example.com</t>
        </is>
      </c>
      <c r="Q1451" s="21" t="inlineStr">
        <is>
          <t>Port Angeles</t>
        </is>
      </c>
      <c r="R1451" s="21" t="inlineStr">
        <is>
          <t>WA</t>
        </is>
      </c>
      <c r="S1451" s="21" t="inlineStr">
        <is>
          <t>98362</t>
        </is>
      </c>
      <c r="T1451" s="28" t="n">
        <v>46012</v>
      </c>
      <c r="U1451" s="21" t="n">
        <v>2026</v>
      </c>
      <c r="V1451" s="21" t="inlineStr"/>
    </row>
    <row r="1452">
      <c r="A1452" s="17" t="inlineStr">
        <is>
          <t>WL-02447</t>
        </is>
      </c>
      <c r="B1452" s="17" t="n">
        <v>1447</v>
      </c>
      <c r="C1452" s="17" t="inlineStr">
        <is>
          <t>Hodges</t>
        </is>
      </c>
      <c r="D1452" s="17" t="inlineStr">
        <is>
          <t>Jacob</t>
        </is>
      </c>
      <c r="E1452" s="17" t="inlineStr">
        <is>
          <t>COMMERCIAL</t>
        </is>
      </c>
      <c r="F1452" s="17" t="inlineStr">
        <is>
          <t>Hodges Charters Inc</t>
        </is>
      </c>
      <c r="G1452" s="27" t="n">
        <v>45475</v>
      </c>
      <c r="H1452" s="17" t="inlineStr">
        <is>
          <t>RETAINER</t>
        </is>
      </c>
      <c r="I1452" s="17" t="inlineStr">
        <is>
          <t>SCOTER LIGHT</t>
        </is>
      </c>
      <c r="J1452" s="17" t="inlineStr">
        <is>
          <t>SPORTFISH</t>
        </is>
      </c>
      <c r="K1452" s="17" t="n">
        <v>23.3</v>
      </c>
      <c r="L1452" s="17" t="n">
        <v>7.4</v>
      </c>
      <c r="M1452" s="17" t="inlineStr">
        <is>
          <t>ANY</t>
        </is>
      </c>
      <c r="N1452" s="17" t="n">
        <v>50</v>
      </c>
      <c r="O1452" s="17" t="inlineStr">
        <is>
          <t>(503) 555-6233</t>
        </is>
      </c>
      <c r="P1452" s="17" t="inlineStr">
        <is>
          <t>jacob_hodges@quillayute.org</t>
        </is>
      </c>
      <c r="Q1452" s="17" t="inlineStr">
        <is>
          <t>Portland</t>
        </is>
      </c>
      <c r="R1452" s="17" t="inlineStr">
        <is>
          <t>OR</t>
        </is>
      </c>
      <c r="S1452" s="17" t="inlineStr">
        <is>
          <t>97201</t>
        </is>
      </c>
      <c r="T1452" s="27" t="n">
        <v>46018</v>
      </c>
      <c r="U1452" s="17" t="n">
        <v>2026</v>
      </c>
      <c r="V1452" s="17" t="inlineStr"/>
    </row>
    <row r="1453">
      <c r="A1453" s="21" t="inlineStr">
        <is>
          <t>WL-02448</t>
        </is>
      </c>
      <c r="B1453" s="21" t="n">
        <v>1448</v>
      </c>
      <c r="C1453" s="21" t="inlineStr">
        <is>
          <t>Bolton</t>
        </is>
      </c>
      <c r="D1453" s="21" t="inlineStr">
        <is>
          <t>Mark</t>
        </is>
      </c>
      <c r="E1453" s="21" t="inlineStr">
        <is>
          <t>COMMERCIAL</t>
        </is>
      </c>
      <c r="F1453" s="21" t="inlineStr">
        <is>
          <t>Bolton Ventures LLC</t>
        </is>
      </c>
      <c r="G1453" s="28" t="n">
        <v>45475</v>
      </c>
      <c r="H1453" s="21" t="inlineStr">
        <is>
          <t>ACTIVE_WAITLIST</t>
        </is>
      </c>
      <c r="I1453" s="21" t="inlineStr">
        <is>
          <t>SLAISH GLIDE</t>
        </is>
      </c>
      <c r="J1453" s="21" t="inlineStr">
        <is>
          <t>CRUISER</t>
        </is>
      </c>
      <c r="K1453" s="21" t="n">
        <v>46.1</v>
      </c>
      <c r="L1453" s="21" t="n">
        <v>13.2</v>
      </c>
      <c r="M1453" s="21" t="inlineStr">
        <is>
          <t>COVERED_ONLY</t>
        </is>
      </c>
      <c r="N1453" s="21" t="n">
        <v>40</v>
      </c>
      <c r="O1453" s="21" t="inlineStr">
        <is>
          <t>(253) 555-5620</t>
        </is>
      </c>
      <c r="P1453" s="21" t="inlineStr">
        <is>
          <t>markbolton@outlook.example.com</t>
        </is>
      </c>
      <c r="Q1453" s="21" t="inlineStr">
        <is>
          <t>Tacoma</t>
        </is>
      </c>
      <c r="R1453" s="21" t="inlineStr">
        <is>
          <t>WA</t>
        </is>
      </c>
      <c r="S1453" s="21" t="inlineStr">
        <is>
          <t>98402</t>
        </is>
      </c>
      <c r="T1453" s="28" t="n">
        <v>45993</v>
      </c>
      <c r="U1453" s="21" t="n">
        <v>2026</v>
      </c>
      <c r="V1453" s="21" t="inlineStr"/>
    </row>
    <row r="1454">
      <c r="A1454" s="17" t="inlineStr">
        <is>
          <t>WL-02449</t>
        </is>
      </c>
      <c r="B1454" s="17" t="n">
        <v>1449</v>
      </c>
      <c r="C1454" s="17" t="inlineStr">
        <is>
          <t>Johnson</t>
        </is>
      </c>
      <c r="D1454" s="17" t="inlineStr">
        <is>
          <t>Herbert</t>
        </is>
      </c>
      <c r="E1454" s="17" t="inlineStr">
        <is>
          <t>INDIVIDUAL</t>
        </is>
      </c>
      <c r="F1454" s="17" t="inlineStr"/>
      <c r="G1454" s="27" t="n">
        <v>45475</v>
      </c>
      <c r="H1454" s="17" t="inlineStr">
        <is>
          <t>ACTIVE_WAITLIST</t>
        </is>
      </c>
      <c r="I1454" s="17" t="inlineStr">
        <is>
          <t>SCOTER RUNNER</t>
        </is>
      </c>
      <c r="J1454" s="17" t="inlineStr">
        <is>
          <t>POWER_INBOARD</t>
        </is>
      </c>
      <c r="K1454" s="17" t="n">
        <v>44.8</v>
      </c>
      <c r="L1454" s="17" t="n">
        <v>13.3</v>
      </c>
      <c r="M1454" s="17" t="inlineStr">
        <is>
          <t>Salmonberry</t>
        </is>
      </c>
      <c r="N1454" s="17" t="n">
        <v>40</v>
      </c>
      <c r="O1454" s="17" t="inlineStr">
        <is>
          <t>(253) 555-2125</t>
        </is>
      </c>
      <c r="P1454" s="17" t="inlineStr">
        <is>
          <t>herbert.johnson@gmail.example.com</t>
        </is>
      </c>
      <c r="Q1454" s="17" t="inlineStr">
        <is>
          <t>Tacoma</t>
        </is>
      </c>
      <c r="R1454" s="17" t="inlineStr">
        <is>
          <t>WA</t>
        </is>
      </c>
      <c r="S1454" s="17" t="inlineStr">
        <is>
          <t>98402</t>
        </is>
      </c>
      <c r="T1454" s="27" t="n">
        <v>46008</v>
      </c>
      <c r="U1454" s="17" t="n">
        <v>2026</v>
      </c>
      <c r="V1454" s="17" t="inlineStr"/>
    </row>
    <row r="1455">
      <c r="A1455" s="21" t="inlineStr">
        <is>
          <t>WL-02450</t>
        </is>
      </c>
      <c r="B1455" s="21" t="n">
        <v>1450</v>
      </c>
      <c r="C1455" s="21" t="inlineStr">
        <is>
          <t>Green</t>
        </is>
      </c>
      <c r="D1455" s="21" t="inlineStr">
        <is>
          <t>Jennifer</t>
        </is>
      </c>
      <c r="E1455" s="21" t="inlineStr">
        <is>
          <t>PARTNERSHIP</t>
        </is>
      </c>
      <c r="F1455" s="21" t="inlineStr">
        <is>
          <t>Green Marine LLC</t>
        </is>
      </c>
      <c r="G1455" s="28" t="n">
        <v>45475</v>
      </c>
      <c r="H1455" s="21" t="inlineStr">
        <is>
          <t>ACTIVE_WAITLIST</t>
        </is>
      </c>
      <c r="I1455" s="21" t="inlineStr">
        <is>
          <t>SPINDRIFT SOUND</t>
        </is>
      </c>
      <c r="J1455" s="21" t="inlineStr">
        <is>
          <t>HOUSEBOAT</t>
        </is>
      </c>
      <c r="K1455" s="21" t="n">
        <v>56</v>
      </c>
      <c r="L1455" s="21" t="n">
        <v>16</v>
      </c>
      <c r="M1455" s="21" t="inlineStr">
        <is>
          <t>Vessbank</t>
        </is>
      </c>
      <c r="N1455" s="21" t="n">
        <v>50</v>
      </c>
      <c r="O1455" s="21" t="inlineStr">
        <is>
          <t>(360) 555-6543</t>
        </is>
      </c>
      <c r="P1455" s="21" t="inlineStr">
        <is>
          <t>jennifer.green@gmail.example.com</t>
        </is>
      </c>
      <c r="Q1455" s="21" t="inlineStr">
        <is>
          <t>Olympia</t>
        </is>
      </c>
      <c r="R1455" s="21" t="inlineStr">
        <is>
          <t>WA</t>
        </is>
      </c>
      <c r="S1455" s="21" t="inlineStr">
        <is>
          <t>98501</t>
        </is>
      </c>
      <c r="T1455" s="28" t="n">
        <v>46017</v>
      </c>
      <c r="U1455" s="21" t="n">
        <v>2026</v>
      </c>
      <c r="V1455" s="21" t="inlineStr"/>
    </row>
    <row r="1456">
      <c r="A1456" s="17" t="inlineStr">
        <is>
          <t>WL-02451</t>
        </is>
      </c>
      <c r="B1456" s="17" t="n">
        <v>1451</v>
      </c>
      <c r="C1456" s="17" t="inlineStr">
        <is>
          <t>Bell</t>
        </is>
      </c>
      <c r="D1456" s="17" t="inlineStr">
        <is>
          <t>Brooke</t>
        </is>
      </c>
      <c r="E1456" s="17" t="inlineStr">
        <is>
          <t>JOINT</t>
        </is>
      </c>
      <c r="F1456" s="17" t="inlineStr"/>
      <c r="G1456" s="27" t="n">
        <v>45476</v>
      </c>
      <c r="H1456" s="17" t="inlineStr">
        <is>
          <t>ACTIVE_WAITLIST</t>
        </is>
      </c>
      <c r="I1456" s="17" t="inlineStr">
        <is>
          <t>PETREL HARBOR</t>
        </is>
      </c>
      <c r="J1456" s="17" t="inlineStr">
        <is>
          <t>POWER_STERNDRIVE</t>
        </is>
      </c>
      <c r="K1456" s="17" t="n">
        <v>51.4</v>
      </c>
      <c r="L1456" s="17" t="n">
        <v>15.1</v>
      </c>
      <c r="M1456" s="17" t="inlineStr">
        <is>
          <t>ANY</t>
        </is>
      </c>
      <c r="N1456" s="17" t="n">
        <v>50</v>
      </c>
      <c r="O1456" s="17" t="inlineStr">
        <is>
          <t>(360) 555-2294</t>
        </is>
      </c>
      <c r="P1456" s="17" t="inlineStr">
        <is>
          <t>brooke_bell@harbormail.net</t>
        </is>
      </c>
      <c r="Q1456" s="17" t="inlineStr">
        <is>
          <t>Longview</t>
        </is>
      </c>
      <c r="R1456" s="17" t="inlineStr">
        <is>
          <t>WA</t>
        </is>
      </c>
      <c r="S1456" s="17" t="inlineStr">
        <is>
          <t>98632</t>
        </is>
      </c>
      <c r="T1456" s="27" t="n">
        <v>45992</v>
      </c>
      <c r="U1456" s="17" t="n">
        <v>2026</v>
      </c>
      <c r="V1456" s="17" t="inlineStr"/>
    </row>
    <row r="1457">
      <c r="A1457" s="21" t="inlineStr">
        <is>
          <t>WL-02452</t>
        </is>
      </c>
      <c r="B1457" s="21" t="n">
        <v>1452</v>
      </c>
      <c r="C1457" s="21" t="inlineStr">
        <is>
          <t>Willis</t>
        </is>
      </c>
      <c r="D1457" s="21" t="inlineStr">
        <is>
          <t>Benjamin</t>
        </is>
      </c>
      <c r="E1457" s="21" t="inlineStr">
        <is>
          <t>CORPORATION</t>
        </is>
      </c>
      <c r="F1457" s="21" t="inlineStr">
        <is>
          <t>Willis Marine LLC</t>
        </is>
      </c>
      <c r="G1457" s="28" t="n">
        <v>45478</v>
      </c>
      <c r="H1457" s="21" t="inlineStr">
        <is>
          <t>EXPIRED</t>
        </is>
      </c>
      <c r="I1457" s="21" t="inlineStr">
        <is>
          <t>PINTAIL WAKE</t>
        </is>
      </c>
      <c r="J1457" s="21" t="inlineStr">
        <is>
          <t>SAIL_MULTI</t>
        </is>
      </c>
      <c r="K1457" s="21" t="n">
        <v>54.1</v>
      </c>
      <c r="L1457" s="21" t="n">
        <v>19.2</v>
      </c>
      <c r="M1457" s="21" t="inlineStr">
        <is>
          <t>OPEN_ONLY</t>
        </is>
      </c>
      <c r="N1457" s="21" t="n">
        <v>36</v>
      </c>
      <c r="O1457" s="21" t="inlineStr">
        <is>
          <t>(360) 555-2502</t>
        </is>
      </c>
      <c r="P1457" s="21" t="inlineStr">
        <is>
          <t>benjamin.willis@quillayute.org</t>
        </is>
      </c>
      <c r="Q1457" s="21" t="inlineStr">
        <is>
          <t>Bellingham</t>
        </is>
      </c>
      <c r="R1457" s="21" t="inlineStr">
        <is>
          <t>WA</t>
        </is>
      </c>
      <c r="S1457" s="21" t="inlineStr">
        <is>
          <t>98225</t>
        </is>
      </c>
      <c r="T1457" s="21" t="inlineStr"/>
      <c r="U1457" s="21" t="n">
        <v>2024</v>
      </c>
      <c r="V1457" s="21" t="inlineStr"/>
    </row>
    <row r="1458">
      <c r="A1458" s="17" t="inlineStr">
        <is>
          <t>WL-02453</t>
        </is>
      </c>
      <c r="B1458" s="17" t="n">
        <v>1453</v>
      </c>
      <c r="C1458" s="17" t="inlineStr">
        <is>
          <t>Savage</t>
        </is>
      </c>
      <c r="D1458" s="17" t="inlineStr">
        <is>
          <t>Kristina</t>
        </is>
      </c>
      <c r="E1458" s="17" t="inlineStr">
        <is>
          <t>INDIVIDUAL</t>
        </is>
      </c>
      <c r="F1458" s="17" t="inlineStr"/>
      <c r="G1458" s="27" t="n">
        <v>45478</v>
      </c>
      <c r="H1458" s="17" t="inlineStr">
        <is>
          <t>ACTIVE_WAITLIST</t>
        </is>
      </c>
      <c r="I1458" s="17" t="inlineStr">
        <is>
          <t>PETREL SHORE</t>
        </is>
      </c>
      <c r="J1458" s="17" t="inlineStr">
        <is>
          <t>POWER_STERNDRIVE</t>
        </is>
      </c>
      <c r="K1458" s="17" t="n">
        <v>39.7</v>
      </c>
      <c r="L1458" s="17" t="n">
        <v>13.5</v>
      </c>
      <c r="M1458" s="17" t="inlineStr">
        <is>
          <t>ANY</t>
        </is>
      </c>
      <c r="N1458" s="17" t="n">
        <v>40</v>
      </c>
      <c r="O1458" s="17" t="inlineStr">
        <is>
          <t>(360) 555-5404</t>
        </is>
      </c>
      <c r="P1458" s="17" t="inlineStr">
        <is>
          <t>kristina.savage@gmail.example.com</t>
        </is>
      </c>
      <c r="Q1458" s="17" t="inlineStr">
        <is>
          <t>Olympia</t>
        </is>
      </c>
      <c r="R1458" s="17" t="inlineStr">
        <is>
          <t>WA</t>
        </is>
      </c>
      <c r="S1458" s="17" t="inlineStr">
        <is>
          <t>98501</t>
        </is>
      </c>
      <c r="T1458" s="27" t="n">
        <v>46007</v>
      </c>
      <c r="U1458" s="17" t="n">
        <v>2026</v>
      </c>
      <c r="V1458" s="17" t="inlineStr"/>
    </row>
    <row r="1459">
      <c r="A1459" s="21" t="inlineStr">
        <is>
          <t>WL-02454</t>
        </is>
      </c>
      <c r="B1459" s="21" t="n">
        <v>1454</v>
      </c>
      <c r="C1459" s="21" t="inlineStr">
        <is>
          <t>Marquez</t>
        </is>
      </c>
      <c r="D1459" s="21" t="inlineStr">
        <is>
          <t>Michael</t>
        </is>
      </c>
      <c r="E1459" s="21" t="inlineStr">
        <is>
          <t>PARTNERSHIP</t>
        </is>
      </c>
      <c r="F1459" s="21" t="inlineStr">
        <is>
          <t>Marquez Marine LLC</t>
        </is>
      </c>
      <c r="G1459" s="28" t="n">
        <v>45478</v>
      </c>
      <c r="H1459" s="21" t="inlineStr">
        <is>
          <t>ACTIVE_WAITLIST</t>
        </is>
      </c>
      <c r="I1459" s="21" t="inlineStr">
        <is>
          <t>DRIFT LIGHT</t>
        </is>
      </c>
      <c r="J1459" s="21" t="inlineStr">
        <is>
          <t>HOUSEBOAT</t>
        </is>
      </c>
      <c r="K1459" s="21" t="n">
        <v>25.2</v>
      </c>
      <c r="L1459" s="21" t="n">
        <v>7.3</v>
      </c>
      <c r="M1459" s="21" t="inlineStr">
        <is>
          <t>Ledgport</t>
        </is>
      </c>
      <c r="N1459" s="21" t="n">
        <v>40</v>
      </c>
      <c r="O1459" s="21" t="inlineStr">
        <is>
          <t>(360) 555-7983</t>
        </is>
      </c>
      <c r="P1459" s="21" t="inlineStr">
        <is>
          <t>michael.marquez@gmail.example.com</t>
        </is>
      </c>
      <c r="Q1459" s="21" t="inlineStr">
        <is>
          <t>Longview</t>
        </is>
      </c>
      <c r="R1459" s="21" t="inlineStr">
        <is>
          <t>WA</t>
        </is>
      </c>
      <c r="S1459" s="21" t="inlineStr">
        <is>
          <t>98632</t>
        </is>
      </c>
      <c r="T1459" s="28" t="n">
        <v>46007</v>
      </c>
      <c r="U1459" s="21" t="n">
        <v>2026</v>
      </c>
      <c r="V1459" s="21" t="inlineStr"/>
    </row>
    <row r="1460">
      <c r="A1460" s="17" t="inlineStr">
        <is>
          <t>WL-02455</t>
        </is>
      </c>
      <c r="B1460" s="17" t="n">
        <v>1455</v>
      </c>
      <c r="C1460" s="17" t="inlineStr">
        <is>
          <t>Stout</t>
        </is>
      </c>
      <c r="D1460" s="17" t="inlineStr">
        <is>
          <t>Diana</t>
        </is>
      </c>
      <c r="E1460" s="17" t="inlineStr">
        <is>
          <t>INDIVIDUAL</t>
        </is>
      </c>
      <c r="F1460" s="17" t="inlineStr"/>
      <c r="G1460" s="27" t="n">
        <v>45479</v>
      </c>
      <c r="H1460" s="17" t="inlineStr">
        <is>
          <t>ACTIVE_WAITLIST</t>
        </is>
      </c>
      <c r="I1460" s="17" t="inlineStr">
        <is>
          <t>SANDERLING WIND</t>
        </is>
      </c>
      <c r="J1460" s="17" t="inlineStr">
        <is>
          <t>CRUISER</t>
        </is>
      </c>
      <c r="K1460" s="17" t="n">
        <v>38.8</v>
      </c>
      <c r="L1460" s="17" t="n">
        <v>11.6</v>
      </c>
      <c r="M1460" s="17" t="inlineStr">
        <is>
          <t>Vessbank</t>
        </is>
      </c>
      <c r="N1460" s="17" t="n">
        <v>40</v>
      </c>
      <c r="O1460" s="17" t="inlineStr">
        <is>
          <t>(360) 555-5126</t>
        </is>
      </c>
      <c r="P1460" s="17" t="inlineStr">
        <is>
          <t>diana_stout@salishnet.net</t>
        </is>
      </c>
      <c r="Q1460" s="17" t="inlineStr">
        <is>
          <t>Chaldale</t>
        </is>
      </c>
      <c r="R1460" s="17" t="inlineStr">
        <is>
          <t>WA</t>
        </is>
      </c>
      <c r="S1460" s="17" t="inlineStr">
        <is>
          <t>98554</t>
        </is>
      </c>
      <c r="T1460" s="27" t="n">
        <v>46001</v>
      </c>
      <c r="U1460" s="17" t="n">
        <v>2026</v>
      </c>
      <c r="V1460" s="17" t="inlineStr"/>
    </row>
    <row r="1461">
      <c r="A1461" s="21" t="inlineStr">
        <is>
          <t>WL-02456</t>
        </is>
      </c>
      <c r="B1461" s="21" t="n">
        <v>1456</v>
      </c>
      <c r="C1461" s="21" t="inlineStr">
        <is>
          <t>Nunez</t>
        </is>
      </c>
      <c r="D1461" s="21" t="inlineStr">
        <is>
          <t>Madeline</t>
        </is>
      </c>
      <c r="E1461" s="21" t="inlineStr">
        <is>
          <t>PARTNERSHIP</t>
        </is>
      </c>
      <c r="F1461" s="21" t="inlineStr">
        <is>
          <t>Nunez Marine LLC</t>
        </is>
      </c>
      <c r="G1461" s="28" t="n">
        <v>45481</v>
      </c>
      <c r="H1461" s="21" t="inlineStr">
        <is>
          <t>ACTIVE_WAITLIST</t>
        </is>
      </c>
      <c r="I1461" s="21" t="inlineStr">
        <is>
          <t>SPINDRIFT BAY</t>
        </is>
      </c>
      <c r="J1461" s="21" t="inlineStr">
        <is>
          <t>SAIL_MONO</t>
        </is>
      </c>
      <c r="K1461" s="21" t="n">
        <v>56.6</v>
      </c>
      <c r="L1461" s="21" t="n">
        <v>17.8</v>
      </c>
      <c r="M1461" s="21" t="inlineStr">
        <is>
          <t>ANY</t>
        </is>
      </c>
      <c r="N1461" s="21" t="n">
        <v>50</v>
      </c>
      <c r="O1461" s="21" t="inlineStr">
        <is>
          <t>(253) 555-8351</t>
        </is>
      </c>
      <c r="P1461" s="21" t="inlineStr">
        <is>
          <t>madeline.nunez@gmail.example.com</t>
        </is>
      </c>
      <c r="Q1461" s="21" t="inlineStr">
        <is>
          <t>Tacoma</t>
        </is>
      </c>
      <c r="R1461" s="21" t="inlineStr">
        <is>
          <t>WA</t>
        </is>
      </c>
      <c r="S1461" s="21" t="inlineStr">
        <is>
          <t>98402</t>
        </is>
      </c>
      <c r="T1461" s="28" t="n">
        <v>46005</v>
      </c>
      <c r="U1461" s="21" t="n">
        <v>2026</v>
      </c>
      <c r="V1461" s="21" t="inlineStr"/>
    </row>
    <row r="1462">
      <c r="A1462" s="17" t="inlineStr">
        <is>
          <t>WL-02457</t>
        </is>
      </c>
      <c r="B1462" s="17" t="n">
        <v>1457</v>
      </c>
      <c r="C1462" s="17" t="inlineStr">
        <is>
          <t>Bartlett</t>
        </is>
      </c>
      <c r="D1462" s="17" t="inlineStr">
        <is>
          <t>Margaret</t>
        </is>
      </c>
      <c r="E1462" s="17" t="inlineStr">
        <is>
          <t>INDIVIDUAL</t>
        </is>
      </c>
      <c r="F1462" s="17" t="inlineStr"/>
      <c r="G1462" s="27" t="n">
        <v>45481</v>
      </c>
      <c r="H1462" s="17" t="inlineStr">
        <is>
          <t>ACTIVE_WAITLIST</t>
        </is>
      </c>
      <c r="I1462" s="17" t="inlineStr">
        <is>
          <t>COHO ROSE</t>
        </is>
      </c>
      <c r="J1462" s="17" t="inlineStr">
        <is>
          <t>TRAWLER</t>
        </is>
      </c>
      <c r="K1462" s="17" t="n">
        <v>29.1</v>
      </c>
      <c r="L1462" s="17" t="n">
        <v>8.9</v>
      </c>
      <c r="M1462" s="17" t="inlineStr">
        <is>
          <t>OPEN_ONLY</t>
        </is>
      </c>
      <c r="N1462" s="17" t="n">
        <v>28</v>
      </c>
      <c r="O1462" s="17" t="inlineStr">
        <is>
          <t>(360) 555-8752</t>
        </is>
      </c>
      <c r="P1462" s="17" t="inlineStr">
        <is>
          <t>margaretbartlett@quillayute.org</t>
        </is>
      </c>
      <c r="Q1462" s="17" t="inlineStr">
        <is>
          <t>Port Angeles</t>
        </is>
      </c>
      <c r="R1462" s="17" t="inlineStr">
        <is>
          <t>WA</t>
        </is>
      </c>
      <c r="S1462" s="17" t="inlineStr">
        <is>
          <t>98362</t>
        </is>
      </c>
      <c r="T1462" s="27" t="n">
        <v>46014</v>
      </c>
      <c r="U1462" s="17" t="n">
        <v>2026</v>
      </c>
      <c r="V1462" s="17" t="inlineStr"/>
    </row>
    <row r="1463">
      <c r="A1463" s="21" t="inlineStr">
        <is>
          <t>WL-02458</t>
        </is>
      </c>
      <c r="B1463" s="21" t="n">
        <v>1458</v>
      </c>
      <c r="C1463" s="21" t="inlineStr">
        <is>
          <t>Butler</t>
        </is>
      </c>
      <c r="D1463" s="21" t="inlineStr">
        <is>
          <t>Sue</t>
        </is>
      </c>
      <c r="E1463" s="21" t="inlineStr">
        <is>
          <t>INDIVIDUAL</t>
        </is>
      </c>
      <c r="F1463" s="21" t="inlineStr"/>
      <c r="G1463" s="28" t="n">
        <v>45482</v>
      </c>
      <c r="H1463" s="21" t="inlineStr">
        <is>
          <t>ACTIVE_WAITLIST</t>
        </is>
      </c>
      <c r="I1463" s="21" t="inlineStr">
        <is>
          <t>HALIBUT REACH</t>
        </is>
      </c>
      <c r="J1463" s="21" t="inlineStr">
        <is>
          <t>CRUISER</t>
        </is>
      </c>
      <c r="K1463" s="21" t="n">
        <v>45.3</v>
      </c>
      <c r="L1463" s="21" t="n">
        <v>15.7</v>
      </c>
      <c r="M1463" s="21" t="inlineStr">
        <is>
          <t>ANY</t>
        </is>
      </c>
      <c r="N1463" s="21" t="n">
        <v>36</v>
      </c>
      <c r="O1463" s="21" t="inlineStr">
        <is>
          <t>(360) 555-7533</t>
        </is>
      </c>
      <c r="P1463" s="21" t="inlineStr">
        <is>
          <t>suebutler@quillayute.org</t>
        </is>
      </c>
      <c r="Q1463" s="21" t="inlineStr">
        <is>
          <t>Chaldale</t>
        </is>
      </c>
      <c r="R1463" s="21" t="inlineStr">
        <is>
          <t>WA</t>
        </is>
      </c>
      <c r="S1463" s="21" t="inlineStr">
        <is>
          <t>98554</t>
        </is>
      </c>
      <c r="T1463" s="28" t="n">
        <v>46004</v>
      </c>
      <c r="U1463" s="21" t="n">
        <v>2026</v>
      </c>
      <c r="V1463" s="21" t="inlineStr"/>
    </row>
    <row r="1464">
      <c r="A1464" s="17" t="inlineStr">
        <is>
          <t>WL-02459</t>
        </is>
      </c>
      <c r="B1464" s="17" t="n">
        <v>1459</v>
      </c>
      <c r="C1464" s="17" t="inlineStr">
        <is>
          <t>Smith</t>
        </is>
      </c>
      <c r="D1464" s="17" t="inlineStr">
        <is>
          <t>Kimberly</t>
        </is>
      </c>
      <c r="E1464" s="17" t="inlineStr">
        <is>
          <t>INDIVIDUAL</t>
        </is>
      </c>
      <c r="F1464" s="17" t="inlineStr"/>
      <c r="G1464" s="27" t="n">
        <v>45482</v>
      </c>
      <c r="H1464" s="17" t="inlineStr">
        <is>
          <t>ACTIVE_WAITLIST</t>
        </is>
      </c>
      <c r="I1464" s="17" t="inlineStr">
        <is>
          <t>ANCHOR ANN</t>
        </is>
      </c>
      <c r="J1464" s="17" t="inlineStr">
        <is>
          <t>POWER_STERNDRIVE</t>
        </is>
      </c>
      <c r="K1464" s="17" t="n">
        <v>19.3</v>
      </c>
      <c r="L1464" s="17" t="n">
        <v>5.7</v>
      </c>
      <c r="M1464" s="17" t="inlineStr">
        <is>
          <t>ANY</t>
        </is>
      </c>
      <c r="N1464" s="17" t="n">
        <v>32</v>
      </c>
      <c r="O1464" s="17" t="inlineStr">
        <is>
          <t>(541) 555-8483</t>
        </is>
      </c>
      <c r="P1464" s="17" t="inlineStr">
        <is>
          <t>kimberlysmith@salishnet.net</t>
        </is>
      </c>
      <c r="Q1464" s="17" t="inlineStr">
        <is>
          <t>Coos Bay</t>
        </is>
      </c>
      <c r="R1464" s="17" t="inlineStr">
        <is>
          <t>OR</t>
        </is>
      </c>
      <c r="S1464" s="17" t="inlineStr">
        <is>
          <t>97420</t>
        </is>
      </c>
      <c r="T1464" s="27" t="n">
        <v>46006</v>
      </c>
      <c r="U1464" s="17" t="n">
        <v>2026</v>
      </c>
      <c r="V1464" s="17" t="inlineStr"/>
    </row>
    <row r="1465">
      <c r="A1465" s="21" t="inlineStr">
        <is>
          <t>WL-02460</t>
        </is>
      </c>
      <c r="B1465" s="21" t="n">
        <v>1460</v>
      </c>
      <c r="C1465" s="21" t="inlineStr">
        <is>
          <t>Booker</t>
        </is>
      </c>
      <c r="D1465" s="21" t="inlineStr">
        <is>
          <t>Amy</t>
        </is>
      </c>
      <c r="E1465" s="21" t="inlineStr">
        <is>
          <t>INDIVIDUAL</t>
        </is>
      </c>
      <c r="F1465" s="21" t="inlineStr"/>
      <c r="G1465" s="28" t="n">
        <v>45483</v>
      </c>
      <c r="H1465" s="21" t="inlineStr">
        <is>
          <t>SUSPENDED</t>
        </is>
      </c>
      <c r="I1465" s="21" t="inlineStr">
        <is>
          <t>FOUL PASSAGE</t>
        </is>
      </c>
      <c r="J1465" s="21" t="inlineStr">
        <is>
          <t>POWER_OUTBOARD</t>
        </is>
      </c>
      <c r="K1465" s="21" t="n">
        <v>24.5</v>
      </c>
      <c r="L1465" s="21" t="n">
        <v>7.6</v>
      </c>
      <c r="M1465" s="21" t="inlineStr">
        <is>
          <t>OPEN_ONLY</t>
        </is>
      </c>
      <c r="N1465" s="21" t="n">
        <v>32</v>
      </c>
      <c r="O1465" s="21" t="inlineStr">
        <is>
          <t>(253) 555-3676</t>
        </is>
      </c>
      <c r="P1465" s="21" t="inlineStr">
        <is>
          <t>amy.booker@outlook.example.com</t>
        </is>
      </c>
      <c r="Q1465" s="21" t="inlineStr">
        <is>
          <t>Tacoma</t>
        </is>
      </c>
      <c r="R1465" s="21" t="inlineStr">
        <is>
          <t>WA</t>
        </is>
      </c>
      <c r="S1465" s="21" t="inlineStr">
        <is>
          <t>98402</t>
        </is>
      </c>
      <c r="T1465" s="28" t="n">
        <v>46000</v>
      </c>
      <c r="U1465" s="21" t="n">
        <v>2026</v>
      </c>
      <c r="V1465" s="21" t="inlineStr"/>
    </row>
    <row r="1466">
      <c r="A1466" s="17" t="inlineStr">
        <is>
          <t>WL-02461</t>
        </is>
      </c>
      <c r="B1466" s="17" t="n">
        <v>1461</v>
      </c>
      <c r="C1466" s="17" t="inlineStr">
        <is>
          <t>Swanson</t>
        </is>
      </c>
      <c r="D1466" s="17" t="inlineStr">
        <is>
          <t>Robert</t>
        </is>
      </c>
      <c r="E1466" s="17" t="inlineStr">
        <is>
          <t>INDIVIDUAL</t>
        </is>
      </c>
      <c r="F1466" s="17" t="inlineStr"/>
      <c r="G1466" s="27" t="n">
        <v>45483</v>
      </c>
      <c r="H1466" s="17" t="inlineStr">
        <is>
          <t>ACTIVE_WAITLIST</t>
        </is>
      </c>
      <c r="I1466" s="17" t="inlineStr">
        <is>
          <t>OSPREY SHORE</t>
        </is>
      </c>
      <c r="J1466" s="17" t="inlineStr">
        <is>
          <t>SPORTFISH</t>
        </is>
      </c>
      <c r="K1466" s="17" t="n">
        <v>48.5</v>
      </c>
      <c r="L1466" s="17" t="n">
        <v>14.4</v>
      </c>
      <c r="M1466" s="17" t="inlineStr">
        <is>
          <t>ANY</t>
        </is>
      </c>
      <c r="N1466" s="17" t="n">
        <v>40</v>
      </c>
      <c r="O1466" s="17" t="inlineStr">
        <is>
          <t>(425) 555-6903</t>
        </is>
      </c>
      <c r="P1466" s="17" t="inlineStr">
        <is>
          <t>robertswanson@harbormail.net</t>
        </is>
      </c>
      <c r="Q1466" s="17" t="inlineStr">
        <is>
          <t>Everett</t>
        </is>
      </c>
      <c r="R1466" s="17" t="inlineStr">
        <is>
          <t>WA</t>
        </is>
      </c>
      <c r="S1466" s="17" t="inlineStr">
        <is>
          <t>98201</t>
        </is>
      </c>
      <c r="T1466" s="27" t="n">
        <v>46004</v>
      </c>
      <c r="U1466" s="17" t="n">
        <v>2026</v>
      </c>
      <c r="V1466" s="17" t="inlineStr"/>
    </row>
    <row r="1467">
      <c r="A1467" s="21" t="inlineStr">
        <is>
          <t>WL-02462</t>
        </is>
      </c>
      <c r="B1467" s="21" t="n">
        <v>1462</v>
      </c>
      <c r="C1467" s="21" t="inlineStr">
        <is>
          <t>Perez</t>
        </is>
      </c>
      <c r="D1467" s="21" t="inlineStr">
        <is>
          <t>Jeffrey</t>
        </is>
      </c>
      <c r="E1467" s="21" t="inlineStr">
        <is>
          <t>INDIVIDUAL</t>
        </is>
      </c>
      <c r="F1467" s="21" t="inlineStr"/>
      <c r="G1467" s="28" t="n">
        <v>45483</v>
      </c>
      <c r="H1467" s="21" t="inlineStr">
        <is>
          <t>ACTIVE_WAITLIST</t>
        </is>
      </c>
      <c r="I1467" s="21" t="inlineStr">
        <is>
          <t>MURRE SONG</t>
        </is>
      </c>
      <c r="J1467" s="21" t="inlineStr">
        <is>
          <t>SAIL_MULTI</t>
        </is>
      </c>
      <c r="K1467" s="21" t="n">
        <v>43.9</v>
      </c>
      <c r="L1467" s="21" t="n">
        <v>12.5</v>
      </c>
      <c r="M1467" s="21" t="inlineStr">
        <is>
          <t>OPEN_ONLY</t>
        </is>
      </c>
      <c r="N1467" s="21" t="n">
        <v>40</v>
      </c>
      <c r="O1467" s="21" t="inlineStr">
        <is>
          <t>(360) 555-1786</t>
        </is>
      </c>
      <c r="P1467" s="21" t="inlineStr">
        <is>
          <t>jeffrey_perez@gmail.example.com</t>
        </is>
      </c>
      <c r="Q1467" s="21" t="inlineStr">
        <is>
          <t>Chaldale</t>
        </is>
      </c>
      <c r="R1467" s="21" t="inlineStr">
        <is>
          <t>WA</t>
        </is>
      </c>
      <c r="S1467" s="21" t="inlineStr">
        <is>
          <t>98554</t>
        </is>
      </c>
      <c r="T1467" s="28" t="n">
        <v>45995</v>
      </c>
      <c r="U1467" s="21" t="n">
        <v>2026</v>
      </c>
      <c r="V1467" s="21" t="inlineStr"/>
    </row>
    <row r="1468">
      <c r="A1468" s="17" t="inlineStr">
        <is>
          <t>WL-02463</t>
        </is>
      </c>
      <c r="B1468" s="17" t="n">
        <v>1463</v>
      </c>
      <c r="C1468" s="17" t="inlineStr">
        <is>
          <t>Oconnor</t>
        </is>
      </c>
      <c r="D1468" s="17" t="inlineStr">
        <is>
          <t>Lauren</t>
        </is>
      </c>
      <c r="E1468" s="17" t="inlineStr">
        <is>
          <t>PARTNERSHIP</t>
        </is>
      </c>
      <c r="F1468" s="17" t="inlineStr">
        <is>
          <t>Oconnor Marine LLC</t>
        </is>
      </c>
      <c r="G1468" s="27" t="n">
        <v>45483</v>
      </c>
      <c r="H1468" s="17" t="inlineStr">
        <is>
          <t>ACTIVE_WAITLIST</t>
        </is>
      </c>
      <c r="I1468" s="17" t="inlineStr">
        <is>
          <t>PINTAIL BAY</t>
        </is>
      </c>
      <c r="J1468" s="17" t="inlineStr">
        <is>
          <t>SAIL_MULTI</t>
        </is>
      </c>
      <c r="K1468" s="17" t="n">
        <v>55.7</v>
      </c>
      <c r="L1468" s="17" t="n">
        <v>19.8</v>
      </c>
      <c r="M1468" s="17" t="inlineStr">
        <is>
          <t>Ledgport</t>
        </is>
      </c>
      <c r="N1468" s="17" t="n">
        <v>40</v>
      </c>
      <c r="O1468" s="17" t="inlineStr">
        <is>
          <t>(360) 555-3877</t>
        </is>
      </c>
      <c r="P1468" s="17" t="inlineStr">
        <is>
          <t>laurenoconnor@gmail.example.com</t>
        </is>
      </c>
      <c r="Q1468" s="17" t="inlineStr">
        <is>
          <t>Bremerton</t>
        </is>
      </c>
      <c r="R1468" s="17" t="inlineStr">
        <is>
          <t>WA</t>
        </is>
      </c>
      <c r="S1468" s="17" t="inlineStr">
        <is>
          <t>98337</t>
        </is>
      </c>
      <c r="T1468" s="27" t="n">
        <v>46009</v>
      </c>
      <c r="U1468" s="17" t="n">
        <v>2026</v>
      </c>
      <c r="V1468" s="17" t="inlineStr"/>
    </row>
    <row r="1469">
      <c r="A1469" s="21" t="inlineStr">
        <is>
          <t>WL-02464</t>
        </is>
      </c>
      <c r="B1469" s="21" t="n">
        <v>1464</v>
      </c>
      <c r="C1469" s="21" t="inlineStr">
        <is>
          <t>Perez</t>
        </is>
      </c>
      <c r="D1469" s="21" t="inlineStr">
        <is>
          <t>Lisa</t>
        </is>
      </c>
      <c r="E1469" s="21" t="inlineStr">
        <is>
          <t>TRUST</t>
        </is>
      </c>
      <c r="F1469" s="21" t="inlineStr">
        <is>
          <t>Perez Charters Inc</t>
        </is>
      </c>
      <c r="G1469" s="28" t="n">
        <v>45483</v>
      </c>
      <c r="H1469" s="21" t="inlineStr">
        <is>
          <t>ACTIVE_WAITLIST</t>
        </is>
      </c>
      <c r="I1469" s="21" t="inlineStr">
        <is>
          <t>COHO QUEEN</t>
        </is>
      </c>
      <c r="J1469" s="21" t="inlineStr">
        <is>
          <t>HOUSEBOAT</t>
        </is>
      </c>
      <c r="K1469" s="21" t="n">
        <v>26.2</v>
      </c>
      <c r="L1469" s="21" t="n">
        <v>7.6</v>
      </c>
      <c r="M1469" s="21" t="inlineStr">
        <is>
          <t>COVERED_ONLY</t>
        </is>
      </c>
      <c r="N1469" s="21" t="n">
        <v>32</v>
      </c>
      <c r="O1469" s="21" t="inlineStr">
        <is>
          <t>(360) 555-3233</t>
        </is>
      </c>
      <c r="P1469" s="21" t="inlineStr">
        <is>
          <t>lisa_perez@harbormail.net</t>
        </is>
      </c>
      <c r="Q1469" s="21" t="inlineStr">
        <is>
          <t>Olympia</t>
        </is>
      </c>
      <c r="R1469" s="21" t="inlineStr">
        <is>
          <t>WA</t>
        </is>
      </c>
      <c r="S1469" s="21" t="inlineStr">
        <is>
          <t>98501</t>
        </is>
      </c>
      <c r="T1469" s="28" t="n">
        <v>46000</v>
      </c>
      <c r="U1469" s="21" t="n">
        <v>2026</v>
      </c>
      <c r="V1469" s="21" t="inlineStr"/>
    </row>
    <row r="1470">
      <c r="A1470" s="17" t="inlineStr">
        <is>
          <t>WL-02465</t>
        </is>
      </c>
      <c r="B1470" s="17" t="n">
        <v>1465</v>
      </c>
      <c r="C1470" s="17" t="inlineStr">
        <is>
          <t>Cox</t>
        </is>
      </c>
      <c r="D1470" s="17" t="inlineStr">
        <is>
          <t>Clinton</t>
        </is>
      </c>
      <c r="E1470" s="17" t="inlineStr">
        <is>
          <t>INDIVIDUAL</t>
        </is>
      </c>
      <c r="F1470" s="17" t="inlineStr"/>
      <c r="G1470" s="27" t="n">
        <v>45484</v>
      </c>
      <c r="H1470" s="17" t="inlineStr">
        <is>
          <t>ACTIVE_WAITLIST</t>
        </is>
      </c>
      <c r="I1470" s="17" t="inlineStr">
        <is>
          <t>OTTER WIND</t>
        </is>
      </c>
      <c r="J1470" s="17" t="inlineStr">
        <is>
          <t>POWER_INBOARD</t>
        </is>
      </c>
      <c r="K1470" s="17" t="n">
        <v>48.4</v>
      </c>
      <c r="L1470" s="17" t="n">
        <v>17.4</v>
      </c>
      <c r="M1470" s="17" t="inlineStr">
        <is>
          <t>Ledgport</t>
        </is>
      </c>
      <c r="N1470" s="17" t="n">
        <v>50</v>
      </c>
      <c r="O1470" s="17" t="inlineStr">
        <is>
          <t>(425) 555-4241</t>
        </is>
      </c>
      <c r="P1470" s="17" t="inlineStr">
        <is>
          <t>clinton.cox@outlook.example.com</t>
        </is>
      </c>
      <c r="Q1470" s="17" t="inlineStr">
        <is>
          <t>Everett</t>
        </is>
      </c>
      <c r="R1470" s="17" t="inlineStr">
        <is>
          <t>WA</t>
        </is>
      </c>
      <c r="S1470" s="17" t="inlineStr">
        <is>
          <t>98201</t>
        </is>
      </c>
      <c r="T1470" s="27" t="n">
        <v>46008</v>
      </c>
      <c r="U1470" s="17" t="n">
        <v>2026</v>
      </c>
      <c r="V1470" s="17" t="inlineStr"/>
    </row>
    <row r="1471">
      <c r="A1471" s="21" t="inlineStr">
        <is>
          <t>WL-02466</t>
        </is>
      </c>
      <c r="B1471" s="21" t="n">
        <v>1466</v>
      </c>
      <c r="C1471" s="21" t="inlineStr">
        <is>
          <t>Foster</t>
        </is>
      </c>
      <c r="D1471" s="21" t="inlineStr">
        <is>
          <t>April</t>
        </is>
      </c>
      <c r="E1471" s="21" t="inlineStr">
        <is>
          <t>INDIVIDUAL</t>
        </is>
      </c>
      <c r="F1471" s="21" t="inlineStr"/>
      <c r="G1471" s="28" t="n">
        <v>45485</v>
      </c>
      <c r="H1471" s="21" t="inlineStr">
        <is>
          <t>ACTIVE_WAITLIST</t>
        </is>
      </c>
      <c r="I1471" s="21" t="inlineStr">
        <is>
          <t>POINT ROSE</t>
        </is>
      </c>
      <c r="J1471" s="21" t="inlineStr">
        <is>
          <t>COMMERCIAL_FISH</t>
        </is>
      </c>
      <c r="K1471" s="21" t="n">
        <v>49.1</v>
      </c>
      <c r="L1471" s="21" t="n">
        <v>17.2</v>
      </c>
      <c r="M1471" s="21" t="inlineStr">
        <is>
          <t>ANY</t>
        </is>
      </c>
      <c r="N1471" s="21" t="n">
        <v>40</v>
      </c>
      <c r="O1471" s="21" t="inlineStr">
        <is>
          <t>(206) 555-9200</t>
        </is>
      </c>
      <c r="P1471" s="21" t="inlineStr">
        <is>
          <t>aprilfoster@outlook.example.com</t>
        </is>
      </c>
      <c r="Q1471" s="21" t="inlineStr">
        <is>
          <t>Seattle</t>
        </is>
      </c>
      <c r="R1471" s="21" t="inlineStr">
        <is>
          <t>WA</t>
        </is>
      </c>
      <c r="S1471" s="21" t="inlineStr">
        <is>
          <t>98101</t>
        </is>
      </c>
      <c r="T1471" s="28" t="n">
        <v>45993</v>
      </c>
      <c r="U1471" s="21" t="n">
        <v>2026</v>
      </c>
      <c r="V1471" s="21" t="inlineStr"/>
    </row>
    <row r="1472">
      <c r="A1472" s="17" t="inlineStr">
        <is>
          <t>WL-02467</t>
        </is>
      </c>
      <c r="B1472" s="17" t="n">
        <v>1467</v>
      </c>
      <c r="C1472" s="17" t="inlineStr">
        <is>
          <t>Davis</t>
        </is>
      </c>
      <c r="D1472" s="17" t="inlineStr">
        <is>
          <t>Joseph</t>
        </is>
      </c>
      <c r="E1472" s="17" t="inlineStr">
        <is>
          <t>CORPORATION</t>
        </is>
      </c>
      <c r="F1472" s="17" t="inlineStr">
        <is>
          <t>Davis Charters Inc</t>
        </is>
      </c>
      <c r="G1472" s="27" t="n">
        <v>45485</v>
      </c>
      <c r="H1472" s="17" t="inlineStr">
        <is>
          <t>ACTIVE_WAITLIST</t>
        </is>
      </c>
      <c r="I1472" s="17" t="inlineStr">
        <is>
          <t>POINT LINE</t>
        </is>
      </c>
      <c r="J1472" s="17" t="inlineStr">
        <is>
          <t>SAIL_MONO</t>
        </is>
      </c>
      <c r="K1472" s="17" t="n">
        <v>54.3</v>
      </c>
      <c r="L1472" s="17" t="n">
        <v>16.1</v>
      </c>
      <c r="M1472" s="17" t="inlineStr">
        <is>
          <t>Ledgport</t>
        </is>
      </c>
      <c r="N1472" s="17" t="n">
        <v>24</v>
      </c>
      <c r="O1472" s="17" t="inlineStr">
        <is>
          <t>(360) 555-1165</t>
        </is>
      </c>
      <c r="P1472" s="17" t="inlineStr">
        <is>
          <t>josephdavis@harbormail.net</t>
        </is>
      </c>
      <c r="Q1472" s="17" t="inlineStr">
        <is>
          <t>Bremerton</t>
        </is>
      </c>
      <c r="R1472" s="17" t="inlineStr">
        <is>
          <t>WA</t>
        </is>
      </c>
      <c r="S1472" s="17" t="inlineStr">
        <is>
          <t>98337</t>
        </is>
      </c>
      <c r="T1472" s="27" t="n">
        <v>45995</v>
      </c>
      <c r="U1472" s="17" t="n">
        <v>2026</v>
      </c>
      <c r="V1472" s="17" t="inlineStr"/>
    </row>
    <row r="1473">
      <c r="A1473" s="21" t="inlineStr">
        <is>
          <t>WL-02468</t>
        </is>
      </c>
      <c r="B1473" s="21" t="n">
        <v>1468</v>
      </c>
      <c r="C1473" s="21" t="inlineStr">
        <is>
          <t>Prince</t>
        </is>
      </c>
      <c r="D1473" s="21" t="inlineStr">
        <is>
          <t>Lucas</t>
        </is>
      </c>
      <c r="E1473" s="21" t="inlineStr">
        <is>
          <t>TRUST</t>
        </is>
      </c>
      <c r="F1473" s="21" t="inlineStr">
        <is>
          <t>Prince Holdings LLC</t>
        </is>
      </c>
      <c r="G1473" s="28" t="n">
        <v>45485</v>
      </c>
      <c r="H1473" s="21" t="inlineStr">
        <is>
          <t>ACTIVE_WAITLIST</t>
        </is>
      </c>
      <c r="I1473" s="21" t="inlineStr">
        <is>
          <t>SCOTER STAR</t>
        </is>
      </c>
      <c r="J1473" s="21" t="inlineStr">
        <is>
          <t>POWER_STERNDRIVE</t>
        </is>
      </c>
      <c r="K1473" s="21" t="n">
        <v>26.9</v>
      </c>
      <c r="L1473" s="21" t="n">
        <v>7.8</v>
      </c>
      <c r="M1473" s="21" t="inlineStr">
        <is>
          <t>OPEN_ONLY</t>
        </is>
      </c>
      <c r="N1473" s="21" t="n">
        <v>24</v>
      </c>
      <c r="O1473" s="21" t="inlineStr">
        <is>
          <t>(253) 555-6056</t>
        </is>
      </c>
      <c r="P1473" s="21" t="inlineStr">
        <is>
          <t>lucas_prince@salishnet.net</t>
        </is>
      </c>
      <c r="Q1473" s="21" t="inlineStr">
        <is>
          <t>Tacoma</t>
        </is>
      </c>
      <c r="R1473" s="21" t="inlineStr">
        <is>
          <t>WA</t>
        </is>
      </c>
      <c r="S1473" s="21" t="inlineStr">
        <is>
          <t>98402</t>
        </is>
      </c>
      <c r="T1473" s="28" t="n">
        <v>46017</v>
      </c>
      <c r="U1473" s="21" t="n">
        <v>2026</v>
      </c>
      <c r="V1473" s="21" t="inlineStr"/>
    </row>
    <row r="1474">
      <c r="A1474" s="17" t="inlineStr">
        <is>
          <t>WL-02469</t>
        </is>
      </c>
      <c r="B1474" s="17" t="n">
        <v>1469</v>
      </c>
      <c r="C1474" s="17" t="inlineStr">
        <is>
          <t>Thompson</t>
        </is>
      </c>
      <c r="D1474" s="17" t="inlineStr">
        <is>
          <t>Margaret</t>
        </is>
      </c>
      <c r="E1474" s="17" t="inlineStr">
        <is>
          <t>LLC</t>
        </is>
      </c>
      <c r="F1474" s="17" t="inlineStr">
        <is>
          <t>Thompson Holdings LLC</t>
        </is>
      </c>
      <c r="G1474" s="27" t="n">
        <v>45485</v>
      </c>
      <c r="H1474" s="17" t="inlineStr">
        <is>
          <t>ACTIVE_WAITLIST</t>
        </is>
      </c>
      <c r="I1474" s="17" t="inlineStr">
        <is>
          <t>DRIFT ROSE</t>
        </is>
      </c>
      <c r="J1474" s="17" t="inlineStr">
        <is>
          <t>SAIL_MONO</t>
        </is>
      </c>
      <c r="K1474" s="17" t="n">
        <v>37.4</v>
      </c>
      <c r="L1474" s="17" t="n">
        <v>13.1</v>
      </c>
      <c r="M1474" s="17" t="inlineStr">
        <is>
          <t>OPEN_ONLY</t>
        </is>
      </c>
      <c r="N1474" s="17" t="n">
        <v>45</v>
      </c>
      <c r="O1474" s="17" t="inlineStr">
        <is>
          <t>(360) 555-3399</t>
        </is>
      </c>
      <c r="P1474" s="17" t="inlineStr">
        <is>
          <t>margaretthompson@salishnet.net</t>
        </is>
      </c>
      <c r="Q1474" s="17" t="inlineStr">
        <is>
          <t>Bellingham</t>
        </is>
      </c>
      <c r="R1474" s="17" t="inlineStr">
        <is>
          <t>WA</t>
        </is>
      </c>
      <c r="S1474" s="17" t="inlineStr">
        <is>
          <t>98225</t>
        </is>
      </c>
      <c r="T1474" s="27" t="n">
        <v>45996</v>
      </c>
      <c r="U1474" s="17" t="n">
        <v>2026</v>
      </c>
      <c r="V1474" s="17" t="inlineStr"/>
    </row>
    <row r="1475">
      <c r="A1475" s="21" t="inlineStr">
        <is>
          <t>WL-02470</t>
        </is>
      </c>
      <c r="B1475" s="21" t="n">
        <v>1470</v>
      </c>
      <c r="C1475" s="21" t="inlineStr">
        <is>
          <t>Payne</t>
        </is>
      </c>
      <c r="D1475" s="21" t="inlineStr">
        <is>
          <t>Willie</t>
        </is>
      </c>
      <c r="E1475" s="21" t="inlineStr">
        <is>
          <t>INDIVIDUAL</t>
        </is>
      </c>
      <c r="F1475" s="21" t="inlineStr"/>
      <c r="G1475" s="28" t="n">
        <v>45487</v>
      </c>
      <c r="H1475" s="21" t="inlineStr">
        <is>
          <t>ACTIVE_WAITLIST</t>
        </is>
      </c>
      <c r="I1475" s="21" t="inlineStr">
        <is>
          <t>PETREL MOON</t>
        </is>
      </c>
      <c r="J1475" s="21" t="inlineStr">
        <is>
          <t>POWER_INBOARD</t>
        </is>
      </c>
      <c r="K1475" s="21" t="n">
        <v>41.1</v>
      </c>
      <c r="L1475" s="21" t="n">
        <v>12.3</v>
      </c>
      <c r="M1475" s="21" t="inlineStr">
        <is>
          <t>ANY</t>
        </is>
      </c>
      <c r="N1475" s="21" t="n">
        <v>40</v>
      </c>
      <c r="O1475" s="21" t="inlineStr">
        <is>
          <t>(425) 555-3868</t>
        </is>
      </c>
      <c r="P1475" s="21" t="inlineStr">
        <is>
          <t>williepayne@outlook.example.com</t>
        </is>
      </c>
      <c r="Q1475" s="21" t="inlineStr">
        <is>
          <t>Everett</t>
        </is>
      </c>
      <c r="R1475" s="21" t="inlineStr">
        <is>
          <t>WA</t>
        </is>
      </c>
      <c r="S1475" s="21" t="inlineStr">
        <is>
          <t>98201</t>
        </is>
      </c>
      <c r="T1475" s="28" t="n">
        <v>45998</v>
      </c>
      <c r="U1475" s="21" t="n">
        <v>2026</v>
      </c>
      <c r="V1475" s="21" t="inlineStr"/>
    </row>
    <row r="1476">
      <c r="A1476" s="17" t="inlineStr">
        <is>
          <t>WL-02471</t>
        </is>
      </c>
      <c r="B1476" s="17" t="n">
        <v>1471</v>
      </c>
      <c r="C1476" s="17" t="inlineStr">
        <is>
          <t>Atkinson</t>
        </is>
      </c>
      <c r="D1476" s="17" t="inlineStr">
        <is>
          <t>Jack</t>
        </is>
      </c>
      <c r="E1476" s="17" t="inlineStr">
        <is>
          <t>INDIVIDUAL</t>
        </is>
      </c>
      <c r="F1476" s="17" t="inlineStr"/>
      <c r="G1476" s="27" t="n">
        <v>45487</v>
      </c>
      <c r="H1476" s="17" t="inlineStr">
        <is>
          <t>ACTIVE_WAITLIST</t>
        </is>
      </c>
      <c r="I1476" s="17" t="inlineStr">
        <is>
          <t>GRAY LINE</t>
        </is>
      </c>
      <c r="J1476" s="17" t="inlineStr">
        <is>
          <t>SAIL_MONO</t>
        </is>
      </c>
      <c r="K1476" s="17" t="n">
        <v>24.6</v>
      </c>
      <c r="L1476" s="17" t="n">
        <v>8.300000000000001</v>
      </c>
      <c r="M1476" s="17" t="inlineStr">
        <is>
          <t>OPEN_ONLY</t>
        </is>
      </c>
      <c r="N1476" s="17" t="n">
        <v>40</v>
      </c>
      <c r="O1476" s="17" t="inlineStr">
        <is>
          <t>(360) 555-3699</t>
        </is>
      </c>
      <c r="P1476" s="17" t="inlineStr">
        <is>
          <t>jack_atkinson@quillayute.org</t>
        </is>
      </c>
      <c r="Q1476" s="17" t="inlineStr">
        <is>
          <t>Aberdeen</t>
        </is>
      </c>
      <c r="R1476" s="17" t="inlineStr">
        <is>
          <t>WA</t>
        </is>
      </c>
      <c r="S1476" s="17" t="inlineStr">
        <is>
          <t>98520</t>
        </is>
      </c>
      <c r="T1476" s="27" t="n">
        <v>46012</v>
      </c>
      <c r="U1476" s="17" t="n">
        <v>2026</v>
      </c>
      <c r="V1476" s="17" t="inlineStr"/>
    </row>
    <row r="1477">
      <c r="A1477" s="21" t="inlineStr">
        <is>
          <t>WL-02472</t>
        </is>
      </c>
      <c r="B1477" s="21" t="n">
        <v>1472</v>
      </c>
      <c r="C1477" s="21" t="inlineStr">
        <is>
          <t>Martinez</t>
        </is>
      </c>
      <c r="D1477" s="21" t="inlineStr">
        <is>
          <t>William</t>
        </is>
      </c>
      <c r="E1477" s="21" t="inlineStr">
        <is>
          <t>INDIVIDUAL</t>
        </is>
      </c>
      <c r="F1477" s="21" t="inlineStr"/>
      <c r="G1477" s="28" t="n">
        <v>45487</v>
      </c>
      <c r="H1477" s="21" t="inlineStr">
        <is>
          <t>ACTIVE_WAITLIST</t>
        </is>
      </c>
      <c r="I1477" s="21" t="inlineStr">
        <is>
          <t>FOUL BAY</t>
        </is>
      </c>
      <c r="J1477" s="21" t="inlineStr">
        <is>
          <t>SAIL_MONO</t>
        </is>
      </c>
      <c r="K1477" s="21" t="n">
        <v>24</v>
      </c>
      <c r="L1477" s="21" t="n">
        <v>6.8</v>
      </c>
      <c r="M1477" s="21" t="inlineStr">
        <is>
          <t>Vessbank</t>
        </is>
      </c>
      <c r="N1477" s="21" t="n">
        <v>40</v>
      </c>
      <c r="O1477" s="21" t="inlineStr">
        <is>
          <t>(541) 555-5251</t>
        </is>
      </c>
      <c r="P1477" s="21" t="inlineStr">
        <is>
          <t>william_martinez@quillayute.org</t>
        </is>
      </c>
      <c r="Q1477" s="21" t="inlineStr">
        <is>
          <t>Newport</t>
        </is>
      </c>
      <c r="R1477" s="21" t="inlineStr">
        <is>
          <t>OR</t>
        </is>
      </c>
      <c r="S1477" s="21" t="inlineStr">
        <is>
          <t>97365</t>
        </is>
      </c>
      <c r="T1477" s="28" t="n">
        <v>46001</v>
      </c>
      <c r="U1477" s="21" t="n">
        <v>2026</v>
      </c>
      <c r="V1477" s="21" t="inlineStr"/>
    </row>
    <row r="1478">
      <c r="A1478" s="17" t="inlineStr">
        <is>
          <t>WL-02473</t>
        </is>
      </c>
      <c r="B1478" s="17" t="n">
        <v>1473</v>
      </c>
      <c r="C1478" s="17" t="inlineStr">
        <is>
          <t>Washington</t>
        </is>
      </c>
      <c r="D1478" s="17" t="inlineStr">
        <is>
          <t>Michael</t>
        </is>
      </c>
      <c r="E1478" s="17" t="inlineStr">
        <is>
          <t>INDIVIDUAL</t>
        </is>
      </c>
      <c r="F1478" s="17" t="inlineStr"/>
      <c r="G1478" s="27" t="n">
        <v>45487</v>
      </c>
      <c r="H1478" s="17" t="inlineStr">
        <is>
          <t>ACTIVE_WAITLIST</t>
        </is>
      </c>
      <c r="I1478" s="17" t="inlineStr">
        <is>
          <t>GRAY ANN</t>
        </is>
      </c>
      <c r="J1478" s="17" t="inlineStr">
        <is>
          <t>CRUISER</t>
        </is>
      </c>
      <c r="K1478" s="17" t="n">
        <v>40.8</v>
      </c>
      <c r="L1478" s="17" t="n">
        <v>11.5</v>
      </c>
      <c r="M1478" s="17" t="inlineStr">
        <is>
          <t>ANY</t>
        </is>
      </c>
      <c r="N1478" s="17" t="n">
        <v>45</v>
      </c>
      <c r="O1478" s="17" t="inlineStr">
        <is>
          <t>(360) 555-2930</t>
        </is>
      </c>
      <c r="P1478" s="17" t="inlineStr">
        <is>
          <t>michael.washington@salishnet.net</t>
        </is>
      </c>
      <c r="Q1478" s="17" t="inlineStr">
        <is>
          <t>Chaldale</t>
        </is>
      </c>
      <c r="R1478" s="17" t="inlineStr">
        <is>
          <t>WA</t>
        </is>
      </c>
      <c r="S1478" s="17" t="inlineStr">
        <is>
          <t>98554</t>
        </is>
      </c>
      <c r="T1478" s="27" t="n">
        <v>46008</v>
      </c>
      <c r="U1478" s="17" t="n">
        <v>2026</v>
      </c>
      <c r="V1478" s="17" t="inlineStr"/>
    </row>
    <row r="1479">
      <c r="A1479" s="21" t="inlineStr">
        <is>
          <t>WL-02474</t>
        </is>
      </c>
      <c r="B1479" s="21" t="n">
        <v>1474</v>
      </c>
      <c r="C1479" s="21" t="inlineStr">
        <is>
          <t>Bennett</t>
        </is>
      </c>
      <c r="D1479" s="21" t="inlineStr">
        <is>
          <t>William</t>
        </is>
      </c>
      <c r="E1479" s="21" t="inlineStr">
        <is>
          <t>LLC</t>
        </is>
      </c>
      <c r="F1479" s="21" t="inlineStr">
        <is>
          <t>Bennett Charters Inc</t>
        </is>
      </c>
      <c r="G1479" s="28" t="n">
        <v>45487</v>
      </c>
      <c r="H1479" s="21" t="inlineStr">
        <is>
          <t>SUSPENDED</t>
        </is>
      </c>
      <c r="I1479" s="21" t="inlineStr">
        <is>
          <t>KESTREL ANN</t>
        </is>
      </c>
      <c r="J1479" s="21" t="inlineStr">
        <is>
          <t>COMMERCIAL_FISH</t>
        </is>
      </c>
      <c r="K1479" s="21" t="n">
        <v>30</v>
      </c>
      <c r="L1479" s="21" t="n">
        <v>9.4</v>
      </c>
      <c r="M1479" s="21" t="inlineStr">
        <is>
          <t>ANY</t>
        </is>
      </c>
      <c r="N1479" s="21" t="n">
        <v>36</v>
      </c>
      <c r="O1479" s="21" t="inlineStr">
        <is>
          <t>(360) 555-5205</t>
        </is>
      </c>
      <c r="P1479" s="21" t="inlineStr">
        <is>
          <t>william.bennett@gmail.example.com</t>
        </is>
      </c>
      <c r="Q1479" s="21" t="inlineStr">
        <is>
          <t>Chaldale</t>
        </is>
      </c>
      <c r="R1479" s="21" t="inlineStr">
        <is>
          <t>WA</t>
        </is>
      </c>
      <c r="S1479" s="21" t="inlineStr">
        <is>
          <t>98554</t>
        </is>
      </c>
      <c r="T1479" s="28" t="n">
        <v>46012</v>
      </c>
      <c r="U1479" s="21" t="n">
        <v>2026</v>
      </c>
      <c r="V1479" s="21" t="inlineStr"/>
    </row>
    <row r="1480">
      <c r="A1480" s="17" t="inlineStr">
        <is>
          <t>WL-02475</t>
        </is>
      </c>
      <c r="B1480" s="17" t="n">
        <v>1475</v>
      </c>
      <c r="C1480" s="17" t="inlineStr">
        <is>
          <t>Hill</t>
        </is>
      </c>
      <c r="D1480" s="17" t="inlineStr">
        <is>
          <t>Amber</t>
        </is>
      </c>
      <c r="E1480" s="17" t="inlineStr">
        <is>
          <t>JOINT</t>
        </is>
      </c>
      <c r="F1480" s="17" t="inlineStr"/>
      <c r="G1480" s="27" t="n">
        <v>45487</v>
      </c>
      <c r="H1480" s="17" t="inlineStr">
        <is>
          <t>SUSPENDED</t>
        </is>
      </c>
      <c r="I1480" s="17" t="inlineStr">
        <is>
          <t>FOUL DANCER</t>
        </is>
      </c>
      <c r="J1480" s="17" t="inlineStr">
        <is>
          <t>SAIL_MONO</t>
        </is>
      </c>
      <c r="K1480" s="17" t="n">
        <v>48.1</v>
      </c>
      <c r="L1480" s="17" t="n">
        <v>16</v>
      </c>
      <c r="M1480" s="17" t="inlineStr">
        <is>
          <t>ANY</t>
        </is>
      </c>
      <c r="N1480" s="17" t="n">
        <v>28</v>
      </c>
      <c r="O1480" s="17" t="inlineStr">
        <is>
          <t>(503) 555-7726</t>
        </is>
      </c>
      <c r="P1480" s="17" t="inlineStr">
        <is>
          <t>amberhill@quillayute.org</t>
        </is>
      </c>
      <c r="Q1480" s="17" t="inlineStr">
        <is>
          <t>Astoria</t>
        </is>
      </c>
      <c r="R1480" s="17" t="inlineStr">
        <is>
          <t>OR</t>
        </is>
      </c>
      <c r="S1480" s="17" t="inlineStr">
        <is>
          <t>97103</t>
        </is>
      </c>
      <c r="T1480" s="27" t="n">
        <v>46012</v>
      </c>
      <c r="U1480" s="17" t="n">
        <v>2026</v>
      </c>
      <c r="V1480" s="17" t="inlineStr"/>
    </row>
    <row r="1481">
      <c r="A1481" s="21" t="inlineStr">
        <is>
          <t>WL-02476</t>
        </is>
      </c>
      <c r="B1481" s="21" t="n">
        <v>1476</v>
      </c>
      <c r="C1481" s="21" t="inlineStr">
        <is>
          <t>Becker</t>
        </is>
      </c>
      <c r="D1481" s="21" t="inlineStr">
        <is>
          <t>Dana</t>
        </is>
      </c>
      <c r="E1481" s="21" t="inlineStr">
        <is>
          <t>JOINT</t>
        </is>
      </c>
      <c r="F1481" s="21" t="inlineStr"/>
      <c r="G1481" s="28" t="n">
        <v>45487</v>
      </c>
      <c r="H1481" s="21" t="inlineStr">
        <is>
          <t>ACTIVE_WAITLIST</t>
        </is>
      </c>
      <c r="I1481" s="21" t="inlineStr">
        <is>
          <t>OTTER ROSE</t>
        </is>
      </c>
      <c r="J1481" s="21" t="inlineStr">
        <is>
          <t>SAIL_MONO</t>
        </is>
      </c>
      <c r="K1481" s="21" t="n">
        <v>45</v>
      </c>
      <c r="L1481" s="21" t="n">
        <v>15.9</v>
      </c>
      <c r="M1481" s="21" t="inlineStr">
        <is>
          <t>COVERED_ONLY</t>
        </is>
      </c>
      <c r="N1481" s="21" t="n">
        <v>45</v>
      </c>
      <c r="O1481" s="21" t="inlineStr">
        <is>
          <t>(425) 555-9756</t>
        </is>
      </c>
      <c r="P1481" s="21" t="inlineStr">
        <is>
          <t>dana_becker@pugetpost.com</t>
        </is>
      </c>
      <c r="Q1481" s="21" t="inlineStr">
        <is>
          <t>Everett</t>
        </is>
      </c>
      <c r="R1481" s="21" t="inlineStr">
        <is>
          <t>WA</t>
        </is>
      </c>
      <c r="S1481" s="21" t="inlineStr">
        <is>
          <t>98201</t>
        </is>
      </c>
      <c r="T1481" s="28" t="n">
        <v>46011</v>
      </c>
      <c r="U1481" s="21" t="n">
        <v>2026</v>
      </c>
      <c r="V1481" s="21" t="inlineStr"/>
    </row>
    <row r="1482">
      <c r="A1482" s="17" t="inlineStr">
        <is>
          <t>WL-02477</t>
        </is>
      </c>
      <c r="B1482" s="17" t="n">
        <v>1477</v>
      </c>
      <c r="C1482" s="17" t="inlineStr">
        <is>
          <t>Cox</t>
        </is>
      </c>
      <c r="D1482" s="17" t="inlineStr">
        <is>
          <t>Lori</t>
        </is>
      </c>
      <c r="E1482" s="17" t="inlineStr">
        <is>
          <t>INDIVIDUAL</t>
        </is>
      </c>
      <c r="F1482" s="17" t="inlineStr"/>
      <c r="G1482" s="27" t="n">
        <v>45487</v>
      </c>
      <c r="H1482" s="17" t="inlineStr">
        <is>
          <t>ACTIVE_WAITLIST</t>
        </is>
      </c>
      <c r="I1482" s="17" t="inlineStr">
        <is>
          <t>ANCHOR CREST</t>
        </is>
      </c>
      <c r="J1482" s="17" t="inlineStr">
        <is>
          <t>ELECTRIC</t>
        </is>
      </c>
      <c r="K1482" s="17" t="n">
        <v>20.7</v>
      </c>
      <c r="L1482" s="17" t="n">
        <v>6.1</v>
      </c>
      <c r="M1482" s="17" t="inlineStr">
        <is>
          <t>Salmonberry</t>
        </is>
      </c>
      <c r="N1482" s="17" t="n">
        <v>24</v>
      </c>
      <c r="O1482" s="17" t="inlineStr">
        <is>
          <t>(253) 555-6695</t>
        </is>
      </c>
      <c r="P1482" s="17" t="inlineStr">
        <is>
          <t>lori.cox@outlook.example.com</t>
        </is>
      </c>
      <c r="Q1482" s="17" t="inlineStr">
        <is>
          <t>Tacoma</t>
        </is>
      </c>
      <c r="R1482" s="17" t="inlineStr">
        <is>
          <t>WA</t>
        </is>
      </c>
      <c r="S1482" s="17" t="inlineStr">
        <is>
          <t>98402</t>
        </is>
      </c>
      <c r="T1482" s="27" t="n">
        <v>46002</v>
      </c>
      <c r="U1482" s="17" t="n">
        <v>2026</v>
      </c>
      <c r="V1482" s="17" t="inlineStr"/>
    </row>
    <row r="1483">
      <c r="A1483" s="21" t="inlineStr">
        <is>
          <t>WL-02478</t>
        </is>
      </c>
      <c r="B1483" s="21" t="n">
        <v>1478</v>
      </c>
      <c r="C1483" s="21" t="inlineStr">
        <is>
          <t>Long</t>
        </is>
      </c>
      <c r="D1483" s="21" t="inlineStr">
        <is>
          <t>Travis</t>
        </is>
      </c>
      <c r="E1483" s="21" t="inlineStr">
        <is>
          <t>PARTNERSHIP</t>
        </is>
      </c>
      <c r="F1483" s="21" t="inlineStr">
        <is>
          <t>Long Ventures LLC</t>
        </is>
      </c>
      <c r="G1483" s="28" t="n">
        <v>45487</v>
      </c>
      <c r="H1483" s="21" t="inlineStr">
        <is>
          <t>ACTIVE_WAITLIST</t>
        </is>
      </c>
      <c r="I1483" s="21" t="inlineStr">
        <is>
          <t>WIDGEON LIGHT</t>
        </is>
      </c>
      <c r="J1483" s="21" t="inlineStr">
        <is>
          <t>ELECTRIC</t>
        </is>
      </c>
      <c r="K1483" s="21" t="n">
        <v>34.8</v>
      </c>
      <c r="L1483" s="21" t="n">
        <v>11.1</v>
      </c>
      <c r="M1483" s="21" t="inlineStr">
        <is>
          <t>ANY</t>
        </is>
      </c>
      <c r="N1483" s="21" t="n">
        <v>50</v>
      </c>
      <c r="O1483" s="21" t="inlineStr">
        <is>
          <t>(360) 555-0323</t>
        </is>
      </c>
      <c r="P1483" s="21" t="inlineStr">
        <is>
          <t>travis.long@harbormail.net</t>
        </is>
      </c>
      <c r="Q1483" s="21" t="inlineStr">
        <is>
          <t>Bellingham</t>
        </is>
      </c>
      <c r="R1483" s="21" t="inlineStr">
        <is>
          <t>WA</t>
        </is>
      </c>
      <c r="S1483" s="21" t="inlineStr">
        <is>
          <t>98225</t>
        </is>
      </c>
      <c r="T1483" s="28" t="n">
        <v>46019</v>
      </c>
      <c r="U1483" s="21" t="n">
        <v>2026</v>
      </c>
      <c r="V1483" s="21" t="inlineStr"/>
    </row>
    <row r="1484">
      <c r="A1484" s="17" t="inlineStr">
        <is>
          <t>WL-02479</t>
        </is>
      </c>
      <c r="B1484" s="17" t="n">
        <v>1479</v>
      </c>
      <c r="C1484" s="17" t="inlineStr">
        <is>
          <t>Aguirre</t>
        </is>
      </c>
      <c r="D1484" s="17" t="inlineStr">
        <is>
          <t>Jeremy</t>
        </is>
      </c>
      <c r="E1484" s="17" t="inlineStr">
        <is>
          <t>CORPORATION</t>
        </is>
      </c>
      <c r="F1484" s="17" t="inlineStr">
        <is>
          <t>Aguirre Marine LLC</t>
        </is>
      </c>
      <c r="G1484" s="27" t="n">
        <v>45488</v>
      </c>
      <c r="H1484" s="17" t="inlineStr">
        <is>
          <t>ACTIVE_WAITLIST</t>
        </is>
      </c>
      <c r="I1484" s="17" t="inlineStr">
        <is>
          <t>POINT SOUND</t>
        </is>
      </c>
      <c r="J1484" s="17" t="inlineStr">
        <is>
          <t>POWER_INBOARD</t>
        </is>
      </c>
      <c r="K1484" s="17" t="n">
        <v>42.1</v>
      </c>
      <c r="L1484" s="17" t="n">
        <v>12.6</v>
      </c>
      <c r="M1484" s="17" t="inlineStr">
        <is>
          <t>COVERED_ONLY</t>
        </is>
      </c>
      <c r="N1484" s="17" t="n">
        <v>45</v>
      </c>
      <c r="O1484" s="17" t="inlineStr">
        <is>
          <t>(360) 555-6484</t>
        </is>
      </c>
      <c r="P1484" s="17" t="inlineStr">
        <is>
          <t>jeremyaguirre@harbormail.net</t>
        </is>
      </c>
      <c r="Q1484" s="17" t="inlineStr">
        <is>
          <t>Bremerton</t>
        </is>
      </c>
      <c r="R1484" s="17" t="inlineStr">
        <is>
          <t>WA</t>
        </is>
      </c>
      <c r="S1484" s="17" t="inlineStr">
        <is>
          <t>98337</t>
        </is>
      </c>
      <c r="T1484" s="27" t="n">
        <v>45994</v>
      </c>
      <c r="U1484" s="17" t="n">
        <v>2026</v>
      </c>
      <c r="V1484" s="17" t="inlineStr"/>
    </row>
    <row r="1485">
      <c r="A1485" s="21" t="inlineStr">
        <is>
          <t>WL-02480</t>
        </is>
      </c>
      <c r="B1485" s="21" t="n">
        <v>1480</v>
      </c>
      <c r="C1485" s="21" t="inlineStr">
        <is>
          <t>Edwards</t>
        </is>
      </c>
      <c r="D1485" s="21" t="inlineStr">
        <is>
          <t>Rachel</t>
        </is>
      </c>
      <c r="E1485" s="21" t="inlineStr">
        <is>
          <t>INDIVIDUAL</t>
        </is>
      </c>
      <c r="F1485" s="21" t="inlineStr"/>
      <c r="G1485" s="28" t="n">
        <v>45488</v>
      </c>
      <c r="H1485" s="21" t="inlineStr">
        <is>
          <t>ACTIVE_WAITLIST</t>
        </is>
      </c>
      <c r="I1485" s="21" t="inlineStr">
        <is>
          <t>PINTAIL VEER</t>
        </is>
      </c>
      <c r="J1485" s="21" t="inlineStr">
        <is>
          <t>TRAWLER</t>
        </is>
      </c>
      <c r="K1485" s="21" t="n">
        <v>46.9</v>
      </c>
      <c r="L1485" s="21" t="n">
        <v>13.9</v>
      </c>
      <c r="M1485" s="21" t="inlineStr">
        <is>
          <t>COVERED_ONLY</t>
        </is>
      </c>
      <c r="N1485" s="21" t="n">
        <v>50</v>
      </c>
      <c r="O1485" s="21" t="inlineStr">
        <is>
          <t>(541) 555-7243</t>
        </is>
      </c>
      <c r="P1485" s="21" t="inlineStr">
        <is>
          <t>rachel.edwards@salishnet.net</t>
        </is>
      </c>
      <c r="Q1485" s="21" t="inlineStr">
        <is>
          <t>Coos Bay</t>
        </is>
      </c>
      <c r="R1485" s="21" t="inlineStr">
        <is>
          <t>OR</t>
        </is>
      </c>
      <c r="S1485" s="21" t="inlineStr">
        <is>
          <t>97420</t>
        </is>
      </c>
      <c r="T1485" s="28" t="n">
        <v>46010</v>
      </c>
      <c r="U1485" s="21" t="n">
        <v>2026</v>
      </c>
      <c r="V1485" s="21" t="inlineStr"/>
    </row>
    <row r="1486">
      <c r="A1486" s="17" t="inlineStr">
        <is>
          <t>WL-02481</t>
        </is>
      </c>
      <c r="B1486" s="17" t="n">
        <v>1481</v>
      </c>
      <c r="C1486" s="17" t="inlineStr">
        <is>
          <t>Bullock</t>
        </is>
      </c>
      <c r="D1486" s="17" t="inlineStr">
        <is>
          <t>Christopher</t>
        </is>
      </c>
      <c r="E1486" s="17" t="inlineStr">
        <is>
          <t>JOINT</t>
        </is>
      </c>
      <c r="F1486" s="17" t="inlineStr"/>
      <c r="G1486" s="27" t="n">
        <v>45488</v>
      </c>
      <c r="H1486" s="17" t="inlineStr">
        <is>
          <t>ACTIVE_WAITLIST</t>
        </is>
      </c>
      <c r="I1486" s="17" t="inlineStr">
        <is>
          <t>HERON LINE</t>
        </is>
      </c>
      <c r="J1486" s="17" t="inlineStr">
        <is>
          <t>COMMERCIAL_FISH</t>
        </is>
      </c>
      <c r="K1486" s="17" t="n">
        <v>57.8</v>
      </c>
      <c r="L1486" s="17" t="n">
        <v>17.6</v>
      </c>
      <c r="M1486" s="17" t="inlineStr">
        <is>
          <t>COVERED_ONLY</t>
        </is>
      </c>
      <c r="N1486" s="17" t="n">
        <v>50</v>
      </c>
      <c r="O1486" s="17" t="inlineStr">
        <is>
          <t>(206) 555-4799</t>
        </is>
      </c>
      <c r="P1486" s="17" t="inlineStr">
        <is>
          <t>christopher_bullock@salishnet.net</t>
        </is>
      </c>
      <c r="Q1486" s="17" t="inlineStr">
        <is>
          <t>Seattle</t>
        </is>
      </c>
      <c r="R1486" s="17" t="inlineStr">
        <is>
          <t>WA</t>
        </is>
      </c>
      <c r="S1486" s="17" t="inlineStr">
        <is>
          <t>98101</t>
        </is>
      </c>
      <c r="T1486" s="27" t="n">
        <v>45999</v>
      </c>
      <c r="U1486" s="17" t="n">
        <v>2026</v>
      </c>
      <c r="V1486" s="17" t="inlineStr"/>
    </row>
    <row r="1487">
      <c r="A1487" s="21" t="inlineStr">
        <is>
          <t>WL-02482</t>
        </is>
      </c>
      <c r="B1487" s="21" t="n">
        <v>1482</v>
      </c>
      <c r="C1487" s="21" t="inlineStr">
        <is>
          <t>Taylor</t>
        </is>
      </c>
      <c r="D1487" s="21" t="inlineStr">
        <is>
          <t>Emily</t>
        </is>
      </c>
      <c r="E1487" s="21" t="inlineStr">
        <is>
          <t>TRUST</t>
        </is>
      </c>
      <c r="F1487" s="21" t="inlineStr">
        <is>
          <t>Taylor Holdings LLC</t>
        </is>
      </c>
      <c r="G1487" s="28" t="n">
        <v>45488</v>
      </c>
      <c r="H1487" s="21" t="inlineStr">
        <is>
          <t>ACTIVE_WAITLIST</t>
        </is>
      </c>
      <c r="I1487" s="21" t="inlineStr">
        <is>
          <t>SABLE WIND</t>
        </is>
      </c>
      <c r="J1487" s="21" t="inlineStr">
        <is>
          <t>HOUSEBOAT</t>
        </is>
      </c>
      <c r="K1487" s="21" t="n">
        <v>57.3</v>
      </c>
      <c r="L1487" s="21" t="n">
        <v>16.1</v>
      </c>
      <c r="M1487" s="21" t="inlineStr">
        <is>
          <t>Vessbank</t>
        </is>
      </c>
      <c r="N1487" s="21" t="n">
        <v>45</v>
      </c>
      <c r="O1487" s="21" t="inlineStr">
        <is>
          <t>(503) 555-8067</t>
        </is>
      </c>
      <c r="P1487" s="21" t="inlineStr">
        <is>
          <t>emilytaylor@pugetpost.com</t>
        </is>
      </c>
      <c r="Q1487" s="21" t="inlineStr">
        <is>
          <t>Portland</t>
        </is>
      </c>
      <c r="R1487" s="21" t="inlineStr">
        <is>
          <t>OR</t>
        </is>
      </c>
      <c r="S1487" s="21" t="inlineStr">
        <is>
          <t>97201</t>
        </is>
      </c>
      <c r="T1487" s="28" t="n">
        <v>46010</v>
      </c>
      <c r="U1487" s="21" t="n">
        <v>2026</v>
      </c>
      <c r="V1487" s="21" t="inlineStr"/>
    </row>
    <row r="1488">
      <c r="A1488" s="17" t="inlineStr">
        <is>
          <t>WL-02483</t>
        </is>
      </c>
      <c r="B1488" s="17" t="n">
        <v>1483</v>
      </c>
      <c r="C1488" s="17" t="inlineStr">
        <is>
          <t>Gomez</t>
        </is>
      </c>
      <c r="D1488" s="17" t="inlineStr">
        <is>
          <t>Benjamin</t>
        </is>
      </c>
      <c r="E1488" s="17" t="inlineStr">
        <is>
          <t>INDIVIDUAL</t>
        </is>
      </c>
      <c r="F1488" s="17" t="inlineStr"/>
      <c r="G1488" s="27" t="n">
        <v>45488</v>
      </c>
      <c r="H1488" s="17" t="inlineStr">
        <is>
          <t>ACTIVE_WAITLIST</t>
        </is>
      </c>
      <c r="I1488" s="17" t="inlineStr">
        <is>
          <t>SANDERLING GLIDE</t>
        </is>
      </c>
      <c r="J1488" s="17" t="inlineStr">
        <is>
          <t>SAIL_MONO</t>
        </is>
      </c>
      <c r="K1488" s="17" t="n">
        <v>23.2</v>
      </c>
      <c r="L1488" s="17" t="n">
        <v>6.7</v>
      </c>
      <c r="M1488" s="17" t="inlineStr">
        <is>
          <t>Ledgport</t>
        </is>
      </c>
      <c r="N1488" s="17" t="n">
        <v>36</v>
      </c>
      <c r="O1488" s="17" t="inlineStr">
        <is>
          <t>(503) 555-8556</t>
        </is>
      </c>
      <c r="P1488" s="17" t="inlineStr">
        <is>
          <t>benjamingomez@outlook.example.com</t>
        </is>
      </c>
      <c r="Q1488" s="17" t="inlineStr">
        <is>
          <t>Portland</t>
        </is>
      </c>
      <c r="R1488" s="17" t="inlineStr">
        <is>
          <t>OR</t>
        </is>
      </c>
      <c r="S1488" s="17" t="inlineStr">
        <is>
          <t>97201</t>
        </is>
      </c>
      <c r="T1488" s="27" t="n">
        <v>46011</v>
      </c>
      <c r="U1488" s="17" t="n">
        <v>2026</v>
      </c>
      <c r="V1488" s="17" t="inlineStr"/>
    </row>
    <row r="1489">
      <c r="A1489" s="21" t="inlineStr">
        <is>
          <t>WL-02484</t>
        </is>
      </c>
      <c r="B1489" s="21" t="n">
        <v>1484</v>
      </c>
      <c r="C1489" s="21" t="inlineStr">
        <is>
          <t>Gray</t>
        </is>
      </c>
      <c r="D1489" s="21" t="inlineStr">
        <is>
          <t>Larry</t>
        </is>
      </c>
      <c r="E1489" s="21" t="inlineStr">
        <is>
          <t>COMMERCIAL</t>
        </is>
      </c>
      <c r="F1489" s="21" t="inlineStr">
        <is>
          <t>Gray Holdings LLC</t>
        </is>
      </c>
      <c r="G1489" s="28" t="n">
        <v>45489</v>
      </c>
      <c r="H1489" s="21" t="inlineStr">
        <is>
          <t>ACTIVE_WAITLIST</t>
        </is>
      </c>
      <c r="I1489" s="21" t="inlineStr">
        <is>
          <t>SPINDRIFT CREST</t>
        </is>
      </c>
      <c r="J1489" s="21" t="inlineStr">
        <is>
          <t>POWER_INBOARD</t>
        </is>
      </c>
      <c r="K1489" s="21" t="n">
        <v>55.7</v>
      </c>
      <c r="L1489" s="21" t="n">
        <v>19.7</v>
      </c>
      <c r="M1489" s="21" t="inlineStr">
        <is>
          <t>ANY</t>
        </is>
      </c>
      <c r="N1489" s="21" t="n">
        <v>24</v>
      </c>
      <c r="O1489" s="21" t="inlineStr">
        <is>
          <t>(360) 555-6010</t>
        </is>
      </c>
      <c r="P1489" s="21" t="inlineStr">
        <is>
          <t>larrygray@harbormail.net</t>
        </is>
      </c>
      <c r="Q1489" s="21" t="inlineStr">
        <is>
          <t>Chaldale</t>
        </is>
      </c>
      <c r="R1489" s="21" t="inlineStr">
        <is>
          <t>WA</t>
        </is>
      </c>
      <c r="S1489" s="21" t="inlineStr">
        <is>
          <t>98554</t>
        </is>
      </c>
      <c r="T1489" s="28" t="n">
        <v>46008</v>
      </c>
      <c r="U1489" s="21" t="n">
        <v>2026</v>
      </c>
      <c r="V1489" s="21" t="inlineStr"/>
    </row>
    <row r="1490">
      <c r="A1490" s="17" t="inlineStr">
        <is>
          <t>WL-02485</t>
        </is>
      </c>
      <c r="B1490" s="17" t="n">
        <v>1485</v>
      </c>
      <c r="C1490" s="17" t="inlineStr">
        <is>
          <t>Dickerson</t>
        </is>
      </c>
      <c r="D1490" s="17" t="inlineStr">
        <is>
          <t>Matthew</t>
        </is>
      </c>
      <c r="E1490" s="17" t="inlineStr">
        <is>
          <t>INDIVIDUAL</t>
        </is>
      </c>
      <c r="F1490" s="17" t="inlineStr"/>
      <c r="G1490" s="27" t="n">
        <v>45489</v>
      </c>
      <c r="H1490" s="17" t="inlineStr">
        <is>
          <t>RETAINER</t>
        </is>
      </c>
      <c r="I1490" s="17" t="inlineStr">
        <is>
          <t>SALISH MOON</t>
        </is>
      </c>
      <c r="J1490" s="17" t="inlineStr">
        <is>
          <t>SAIL_MULTI</t>
        </is>
      </c>
      <c r="K1490" s="17" t="n">
        <v>30.6</v>
      </c>
      <c r="L1490" s="17" t="n">
        <v>9.6</v>
      </c>
      <c r="M1490" s="17" t="inlineStr">
        <is>
          <t>ANY</t>
        </is>
      </c>
      <c r="N1490" s="17" t="n">
        <v>45</v>
      </c>
      <c r="O1490" s="17" t="inlineStr">
        <is>
          <t>(425) 555-6941</t>
        </is>
      </c>
      <c r="P1490" s="17" t="inlineStr">
        <is>
          <t>matthew.dickerson@quillayute.org</t>
        </is>
      </c>
      <c r="Q1490" s="17" t="inlineStr">
        <is>
          <t>Everett</t>
        </is>
      </c>
      <c r="R1490" s="17" t="inlineStr">
        <is>
          <t>WA</t>
        </is>
      </c>
      <c r="S1490" s="17" t="inlineStr">
        <is>
          <t>98201</t>
        </is>
      </c>
      <c r="T1490" s="27" t="n">
        <v>46000</v>
      </c>
      <c r="U1490" s="17" t="n">
        <v>2026</v>
      </c>
      <c r="V1490" s="17" t="inlineStr"/>
    </row>
    <row r="1491">
      <c r="A1491" s="21" t="inlineStr">
        <is>
          <t>WL-02486</t>
        </is>
      </c>
      <c r="B1491" s="21" t="n">
        <v>1486</v>
      </c>
      <c r="C1491" s="21" t="inlineStr">
        <is>
          <t>James</t>
        </is>
      </c>
      <c r="D1491" s="21" t="inlineStr">
        <is>
          <t>Donna</t>
        </is>
      </c>
      <c r="E1491" s="21" t="inlineStr">
        <is>
          <t>JOINT</t>
        </is>
      </c>
      <c r="F1491" s="21" t="inlineStr"/>
      <c r="G1491" s="28" t="n">
        <v>45489</v>
      </c>
      <c r="H1491" s="21" t="inlineStr">
        <is>
          <t>RETAINER</t>
        </is>
      </c>
      <c r="I1491" s="21" t="inlineStr">
        <is>
          <t>HERON SHORE</t>
        </is>
      </c>
      <c r="J1491" s="21" t="inlineStr">
        <is>
          <t>CRUISER</t>
        </is>
      </c>
      <c r="K1491" s="21" t="n">
        <v>19.7</v>
      </c>
      <c r="L1491" s="21" t="n">
        <v>6.5</v>
      </c>
      <c r="M1491" s="21" t="inlineStr">
        <is>
          <t>ANY</t>
        </is>
      </c>
      <c r="N1491" s="21" t="n">
        <v>32</v>
      </c>
      <c r="O1491" s="21" t="inlineStr">
        <is>
          <t>(253) 555-3450</t>
        </is>
      </c>
      <c r="P1491" s="21" t="inlineStr">
        <is>
          <t>donna_james@quillayute.org</t>
        </is>
      </c>
      <c r="Q1491" s="21" t="inlineStr">
        <is>
          <t>Tacoma</t>
        </is>
      </c>
      <c r="R1491" s="21" t="inlineStr">
        <is>
          <t>WA</t>
        </is>
      </c>
      <c r="S1491" s="21" t="inlineStr">
        <is>
          <t>98402</t>
        </is>
      </c>
      <c r="T1491" s="28" t="n">
        <v>46006</v>
      </c>
      <c r="U1491" s="21" t="n">
        <v>2026</v>
      </c>
      <c r="V1491" s="21" t="inlineStr"/>
    </row>
    <row r="1492">
      <c r="A1492" s="17" t="inlineStr">
        <is>
          <t>WL-02487</t>
        </is>
      </c>
      <c r="B1492" s="17" t="n">
        <v>1487</v>
      </c>
      <c r="C1492" s="17" t="inlineStr">
        <is>
          <t>Castaneda</t>
        </is>
      </c>
      <c r="D1492" s="17" t="inlineStr">
        <is>
          <t>Oscar</t>
        </is>
      </c>
      <c r="E1492" s="17" t="inlineStr">
        <is>
          <t>PARTNERSHIP</t>
        </is>
      </c>
      <c r="F1492" s="17" t="inlineStr">
        <is>
          <t>Castaneda Holdings LLC</t>
        </is>
      </c>
      <c r="G1492" s="27" t="n">
        <v>45490</v>
      </c>
      <c r="H1492" s="17" t="inlineStr">
        <is>
          <t>EXPIRED</t>
        </is>
      </c>
      <c r="I1492" s="17" t="inlineStr">
        <is>
          <t>SPINDRIFT CREST</t>
        </is>
      </c>
      <c r="J1492" s="17" t="inlineStr">
        <is>
          <t>SAIL_MONO</t>
        </is>
      </c>
      <c r="K1492" s="17" t="n">
        <v>24.2</v>
      </c>
      <c r="L1492" s="17" t="n">
        <v>8.5</v>
      </c>
      <c r="M1492" s="17" t="inlineStr">
        <is>
          <t>COVERED_ONLY</t>
        </is>
      </c>
      <c r="N1492" s="17" t="n">
        <v>24</v>
      </c>
      <c r="O1492" s="17" t="inlineStr">
        <is>
          <t>(503) 555-6881</t>
        </is>
      </c>
      <c r="P1492" s="17" t="inlineStr">
        <is>
          <t>oscar.castaneda@gmail.example.com</t>
        </is>
      </c>
      <c r="Q1492" s="17" t="inlineStr">
        <is>
          <t>Portland</t>
        </is>
      </c>
      <c r="R1492" s="17" t="inlineStr">
        <is>
          <t>OR</t>
        </is>
      </c>
      <c r="S1492" s="17" t="inlineStr">
        <is>
          <t>97201</t>
        </is>
      </c>
      <c r="T1492" s="17" t="inlineStr"/>
      <c r="U1492" s="17" t="n">
        <v>2023</v>
      </c>
      <c r="V1492" s="17" t="inlineStr"/>
    </row>
    <row r="1493">
      <c r="A1493" s="21" t="inlineStr">
        <is>
          <t>WL-02488</t>
        </is>
      </c>
      <c r="B1493" s="21" t="n">
        <v>1488</v>
      </c>
      <c r="C1493" s="21" t="inlineStr">
        <is>
          <t>Wheeler</t>
        </is>
      </c>
      <c r="D1493" s="21" t="inlineStr">
        <is>
          <t>Ann</t>
        </is>
      </c>
      <c r="E1493" s="21" t="inlineStr">
        <is>
          <t>INDIVIDUAL</t>
        </is>
      </c>
      <c r="F1493" s="21" t="inlineStr"/>
      <c r="G1493" s="28" t="n">
        <v>45490</v>
      </c>
      <c r="H1493" s="21" t="inlineStr">
        <is>
          <t>ACTIVE_WAITLIST</t>
        </is>
      </c>
      <c r="I1493" s="21" t="inlineStr">
        <is>
          <t>BRANT RUNNER</t>
        </is>
      </c>
      <c r="J1493" s="21" t="inlineStr">
        <is>
          <t>ELECTRIC</t>
        </is>
      </c>
      <c r="K1493" s="21" t="n">
        <v>45.3</v>
      </c>
      <c r="L1493" s="21" t="n">
        <v>14.6</v>
      </c>
      <c r="M1493" s="21" t="inlineStr">
        <is>
          <t>OPEN_ONLY</t>
        </is>
      </c>
      <c r="N1493" s="21" t="n">
        <v>32</v>
      </c>
      <c r="O1493" s="21" t="inlineStr">
        <is>
          <t>(360) 555-4549</t>
        </is>
      </c>
      <c r="P1493" s="21" t="inlineStr">
        <is>
          <t>ann_wheeler@harbormail.net</t>
        </is>
      </c>
      <c r="Q1493" s="21" t="inlineStr">
        <is>
          <t>Bremerton</t>
        </is>
      </c>
      <c r="R1493" s="21" t="inlineStr">
        <is>
          <t>WA</t>
        </is>
      </c>
      <c r="S1493" s="21" t="inlineStr">
        <is>
          <t>98337</t>
        </is>
      </c>
      <c r="T1493" s="28" t="n">
        <v>45999</v>
      </c>
      <c r="U1493" s="21" t="n">
        <v>2026</v>
      </c>
      <c r="V1493" s="21" t="inlineStr"/>
    </row>
    <row r="1494">
      <c r="A1494" s="17" t="inlineStr">
        <is>
          <t>WL-02489</t>
        </is>
      </c>
      <c r="B1494" s="17" t="n">
        <v>1489</v>
      </c>
      <c r="C1494" s="17" t="inlineStr">
        <is>
          <t>Burgess</t>
        </is>
      </c>
      <c r="D1494" s="17" t="inlineStr">
        <is>
          <t>Caitlin</t>
        </is>
      </c>
      <c r="E1494" s="17" t="inlineStr">
        <is>
          <t>NONPROFIT</t>
        </is>
      </c>
      <c r="F1494" s="17" t="inlineStr">
        <is>
          <t>Burgess Charters Inc</t>
        </is>
      </c>
      <c r="G1494" s="27" t="n">
        <v>45493</v>
      </c>
      <c r="H1494" s="17" t="inlineStr">
        <is>
          <t>ACTIVE_WAITLIST</t>
        </is>
      </c>
      <c r="I1494" s="17" t="inlineStr">
        <is>
          <t>CORMORANT BAY</t>
        </is>
      </c>
      <c r="J1494" s="17" t="inlineStr">
        <is>
          <t>POWER_OUTBOARD</t>
        </is>
      </c>
      <c r="K1494" s="17" t="n">
        <v>59.8</v>
      </c>
      <c r="L1494" s="17" t="n">
        <v>21.3</v>
      </c>
      <c r="M1494" s="17" t="inlineStr">
        <is>
          <t>OPEN_ONLY</t>
        </is>
      </c>
      <c r="N1494" s="17" t="n">
        <v>32</v>
      </c>
      <c r="O1494" s="17" t="inlineStr">
        <is>
          <t>(360) 555-3279</t>
        </is>
      </c>
      <c r="P1494" s="17" t="inlineStr">
        <is>
          <t>caitlin_burgess@gmail.example.com</t>
        </is>
      </c>
      <c r="Q1494" s="17" t="inlineStr">
        <is>
          <t>Longview</t>
        </is>
      </c>
      <c r="R1494" s="17" t="inlineStr">
        <is>
          <t>WA</t>
        </is>
      </c>
      <c r="S1494" s="17" t="inlineStr">
        <is>
          <t>98632</t>
        </is>
      </c>
      <c r="T1494" s="27" t="n">
        <v>45995</v>
      </c>
      <c r="U1494" s="17" t="n">
        <v>2026</v>
      </c>
      <c r="V1494" s="17" t="inlineStr"/>
    </row>
    <row r="1495">
      <c r="A1495" s="21" t="inlineStr">
        <is>
          <t>WL-02490</t>
        </is>
      </c>
      <c r="B1495" s="21" t="n">
        <v>1490</v>
      </c>
      <c r="C1495" s="21" t="inlineStr">
        <is>
          <t>Jefferson</t>
        </is>
      </c>
      <c r="D1495" s="21" t="inlineStr">
        <is>
          <t>Kenneth</t>
        </is>
      </c>
      <c r="E1495" s="21" t="inlineStr">
        <is>
          <t>CORPORATION</t>
        </is>
      </c>
      <c r="F1495" s="21" t="inlineStr">
        <is>
          <t>Jefferson Charters Inc</t>
        </is>
      </c>
      <c r="G1495" s="28" t="n">
        <v>45493</v>
      </c>
      <c r="H1495" s="21" t="inlineStr">
        <is>
          <t>RETAINER</t>
        </is>
      </c>
      <c r="I1495" s="21" t="inlineStr">
        <is>
          <t>PETREL CREST</t>
        </is>
      </c>
      <c r="J1495" s="21" t="inlineStr">
        <is>
          <t>SPORTFISH</t>
        </is>
      </c>
      <c r="K1495" s="21" t="n">
        <v>33.3</v>
      </c>
      <c r="L1495" s="21" t="n">
        <v>9.6</v>
      </c>
      <c r="M1495" s="21" t="inlineStr">
        <is>
          <t>ANY</t>
        </is>
      </c>
      <c r="N1495" s="21" t="n">
        <v>50</v>
      </c>
      <c r="O1495" s="21" t="inlineStr">
        <is>
          <t>(360) 555-7011</t>
        </is>
      </c>
      <c r="P1495" s="21" t="inlineStr">
        <is>
          <t>kenneth.jefferson@salishnet.net</t>
        </is>
      </c>
      <c r="Q1495" s="21" t="inlineStr">
        <is>
          <t>Longview</t>
        </is>
      </c>
      <c r="R1495" s="21" t="inlineStr">
        <is>
          <t>WA</t>
        </is>
      </c>
      <c r="S1495" s="21" t="inlineStr">
        <is>
          <t>98632</t>
        </is>
      </c>
      <c r="T1495" s="28" t="n">
        <v>46019</v>
      </c>
      <c r="U1495" s="21" t="n">
        <v>2026</v>
      </c>
      <c r="V1495" s="21" t="inlineStr"/>
    </row>
    <row r="1496">
      <c r="A1496" s="17" t="inlineStr">
        <is>
          <t>WL-02491</t>
        </is>
      </c>
      <c r="B1496" s="17" t="n">
        <v>1491</v>
      </c>
      <c r="C1496" s="17" t="inlineStr">
        <is>
          <t>Le</t>
        </is>
      </c>
      <c r="D1496" s="17" t="inlineStr">
        <is>
          <t>Diana</t>
        </is>
      </c>
      <c r="E1496" s="17" t="inlineStr">
        <is>
          <t>PARTNERSHIP</t>
        </is>
      </c>
      <c r="F1496" s="17" t="inlineStr">
        <is>
          <t>Le Charters Inc</t>
        </is>
      </c>
      <c r="G1496" s="27" t="n">
        <v>45494</v>
      </c>
      <c r="H1496" s="17" t="inlineStr">
        <is>
          <t>SUSPENDED</t>
        </is>
      </c>
      <c r="I1496" s="17" t="inlineStr">
        <is>
          <t>ANCHOR LIGHT</t>
        </is>
      </c>
      <c r="J1496" s="17" t="inlineStr">
        <is>
          <t>POWER_INBOARD</t>
        </is>
      </c>
      <c r="K1496" s="17" t="n">
        <v>31.8</v>
      </c>
      <c r="L1496" s="17" t="n">
        <v>9.300000000000001</v>
      </c>
      <c r="M1496" s="17" t="inlineStr">
        <is>
          <t>COVERED_ONLY</t>
        </is>
      </c>
      <c r="N1496" s="17" t="n">
        <v>45</v>
      </c>
      <c r="O1496" s="17" t="inlineStr">
        <is>
          <t>(360) 555-8265</t>
        </is>
      </c>
      <c r="P1496" s="17" t="inlineStr">
        <is>
          <t>diana.le@gmail.example.com</t>
        </is>
      </c>
      <c r="Q1496" s="17" t="inlineStr">
        <is>
          <t>Aberdeen</t>
        </is>
      </c>
      <c r="R1496" s="17" t="inlineStr">
        <is>
          <t>WA</t>
        </is>
      </c>
      <c r="S1496" s="17" t="inlineStr">
        <is>
          <t>98520</t>
        </is>
      </c>
      <c r="T1496" s="27" t="n">
        <v>45999</v>
      </c>
      <c r="U1496" s="17" t="n">
        <v>2026</v>
      </c>
      <c r="V1496" s="17" t="inlineStr"/>
    </row>
    <row r="1497">
      <c r="A1497" s="21" t="inlineStr">
        <is>
          <t>WL-02492</t>
        </is>
      </c>
      <c r="B1497" s="21" t="n">
        <v>1492</v>
      </c>
      <c r="C1497" s="21" t="inlineStr">
        <is>
          <t>Robbins</t>
        </is>
      </c>
      <c r="D1497" s="21" t="inlineStr">
        <is>
          <t>Jaclyn</t>
        </is>
      </c>
      <c r="E1497" s="21" t="inlineStr">
        <is>
          <t>TRUST</t>
        </is>
      </c>
      <c r="F1497" s="21" t="inlineStr">
        <is>
          <t>Robbins Holdings LLC</t>
        </is>
      </c>
      <c r="G1497" s="28" t="n">
        <v>45494</v>
      </c>
      <c r="H1497" s="21" t="inlineStr">
        <is>
          <t>ACTIVE_WAITLIST</t>
        </is>
      </c>
      <c r="I1497" s="21" t="inlineStr">
        <is>
          <t>TIDE QUEEN</t>
        </is>
      </c>
      <c r="J1497" s="21" t="inlineStr">
        <is>
          <t>COMMERCIAL_FISH</t>
        </is>
      </c>
      <c r="K1497" s="21" t="n">
        <v>28.2</v>
      </c>
      <c r="L1497" s="21" t="n">
        <v>8.5</v>
      </c>
      <c r="M1497" s="21" t="inlineStr">
        <is>
          <t>Vessbank</t>
        </is>
      </c>
      <c r="N1497" s="21" t="n">
        <v>24</v>
      </c>
      <c r="O1497" s="21" t="inlineStr">
        <is>
          <t>(541) 555-7501</t>
        </is>
      </c>
      <c r="P1497" s="21" t="inlineStr">
        <is>
          <t>jaclynrobbins@harbormail.net</t>
        </is>
      </c>
      <c r="Q1497" s="21" t="inlineStr">
        <is>
          <t>Coos Bay</t>
        </is>
      </c>
      <c r="R1497" s="21" t="inlineStr">
        <is>
          <t>OR</t>
        </is>
      </c>
      <c r="S1497" s="21" t="inlineStr">
        <is>
          <t>97420</t>
        </is>
      </c>
      <c r="T1497" s="28" t="n">
        <v>45995</v>
      </c>
      <c r="U1497" s="21" t="n">
        <v>2026</v>
      </c>
      <c r="V1497" s="21" t="inlineStr"/>
    </row>
    <row r="1498">
      <c r="A1498" s="17" t="inlineStr">
        <is>
          <t>WL-02493</t>
        </is>
      </c>
      <c r="B1498" s="17" t="n">
        <v>1493</v>
      </c>
      <c r="C1498" s="17" t="inlineStr">
        <is>
          <t>Vaughn</t>
        </is>
      </c>
      <c r="D1498" s="17" t="inlineStr">
        <is>
          <t>Rebecca</t>
        </is>
      </c>
      <c r="E1498" s="17" t="inlineStr">
        <is>
          <t>LLC</t>
        </is>
      </c>
      <c r="F1498" s="17" t="inlineStr">
        <is>
          <t>Vaughn Holdings LLC</t>
        </is>
      </c>
      <c r="G1498" s="27" t="n">
        <v>45495</v>
      </c>
      <c r="H1498" s="17" t="inlineStr">
        <is>
          <t>ACTIVE_WAITLIST</t>
        </is>
      </c>
      <c r="I1498" s="17" t="inlineStr">
        <is>
          <t>DRIFT PASSAGE</t>
        </is>
      </c>
      <c r="J1498" s="17" t="inlineStr">
        <is>
          <t>POWER_OUTBOARD</t>
        </is>
      </c>
      <c r="K1498" s="17" t="n">
        <v>36.3</v>
      </c>
      <c r="L1498" s="17" t="n">
        <v>12.5</v>
      </c>
      <c r="M1498" s="17" t="inlineStr">
        <is>
          <t>Ledgport</t>
        </is>
      </c>
      <c r="N1498" s="17" t="n">
        <v>32</v>
      </c>
      <c r="O1498" s="17" t="inlineStr">
        <is>
          <t>(503) 555-3681</t>
        </is>
      </c>
      <c r="P1498" s="17" t="inlineStr">
        <is>
          <t>rebecca_vaughn@pugetpost.com</t>
        </is>
      </c>
      <c r="Q1498" s="17" t="inlineStr">
        <is>
          <t>Portland</t>
        </is>
      </c>
      <c r="R1498" s="17" t="inlineStr">
        <is>
          <t>OR</t>
        </is>
      </c>
      <c r="S1498" s="17" t="inlineStr">
        <is>
          <t>97201</t>
        </is>
      </c>
      <c r="T1498" s="27" t="n">
        <v>45997</v>
      </c>
      <c r="U1498" s="17" t="n">
        <v>2026</v>
      </c>
      <c r="V1498" s="17" t="inlineStr"/>
    </row>
    <row r="1499">
      <c r="A1499" s="21" t="inlineStr">
        <is>
          <t>WL-02494</t>
        </is>
      </c>
      <c r="B1499" s="21" t="n">
        <v>1494</v>
      </c>
      <c r="C1499" s="21" t="inlineStr">
        <is>
          <t>Dean</t>
        </is>
      </c>
      <c r="D1499" s="21" t="inlineStr">
        <is>
          <t>Renee</t>
        </is>
      </c>
      <c r="E1499" s="21" t="inlineStr">
        <is>
          <t>LLC</t>
        </is>
      </c>
      <c r="F1499" s="21" t="inlineStr">
        <is>
          <t>Dean Holdings LLC</t>
        </is>
      </c>
      <c r="G1499" s="28" t="n">
        <v>45496</v>
      </c>
      <c r="H1499" s="21" t="inlineStr">
        <is>
          <t>ACTIVE_WAITLIST</t>
        </is>
      </c>
      <c r="I1499" s="21" t="inlineStr">
        <is>
          <t>SCOTER RUNNER</t>
        </is>
      </c>
      <c r="J1499" s="21" t="inlineStr">
        <is>
          <t>HOUSEBOAT</t>
        </is>
      </c>
      <c r="K1499" s="21" t="n">
        <v>49.8</v>
      </c>
      <c r="L1499" s="21" t="n">
        <v>16.2</v>
      </c>
      <c r="M1499" s="21" t="inlineStr">
        <is>
          <t>Ledgport</t>
        </is>
      </c>
      <c r="N1499" s="21" t="n">
        <v>50</v>
      </c>
      <c r="O1499" s="21" t="inlineStr">
        <is>
          <t>(206) 555-7136</t>
        </is>
      </c>
      <c r="P1499" s="21" t="inlineStr">
        <is>
          <t>renee.dean@gmail.example.com</t>
        </is>
      </c>
      <c r="Q1499" s="21" t="inlineStr">
        <is>
          <t>Seattle</t>
        </is>
      </c>
      <c r="R1499" s="21" t="inlineStr">
        <is>
          <t>WA</t>
        </is>
      </c>
      <c r="S1499" s="21" t="inlineStr">
        <is>
          <t>98101</t>
        </is>
      </c>
      <c r="T1499" s="28" t="n">
        <v>46015</v>
      </c>
      <c r="U1499" s="21" t="n">
        <v>2026</v>
      </c>
      <c r="V1499" s="21" t="inlineStr"/>
    </row>
    <row r="1500">
      <c r="A1500" s="17" t="inlineStr">
        <is>
          <t>WL-02495</t>
        </is>
      </c>
      <c r="B1500" s="17" t="n">
        <v>1495</v>
      </c>
      <c r="C1500" s="17" t="inlineStr">
        <is>
          <t>Dean</t>
        </is>
      </c>
      <c r="D1500" s="17" t="inlineStr">
        <is>
          <t>Richard</t>
        </is>
      </c>
      <c r="E1500" s="17" t="inlineStr">
        <is>
          <t>TRUST</t>
        </is>
      </c>
      <c r="F1500" s="17" t="inlineStr">
        <is>
          <t>Dean Holdings LLC</t>
        </is>
      </c>
      <c r="G1500" s="27" t="n">
        <v>45497</v>
      </c>
      <c r="H1500" s="17" t="inlineStr">
        <is>
          <t>ACTIVE_WAITLIST</t>
        </is>
      </c>
      <c r="I1500" s="17" t="inlineStr">
        <is>
          <t>SALISH LIGHT</t>
        </is>
      </c>
      <c r="J1500" s="17" t="inlineStr">
        <is>
          <t>POWER_OUTBOARD</t>
        </is>
      </c>
      <c r="K1500" s="17" t="n">
        <v>32</v>
      </c>
      <c r="L1500" s="17" t="n">
        <v>10.1</v>
      </c>
      <c r="M1500" s="17" t="inlineStr">
        <is>
          <t>Vessbank</t>
        </is>
      </c>
      <c r="N1500" s="17" t="n">
        <v>24</v>
      </c>
      <c r="O1500" s="17" t="inlineStr">
        <is>
          <t>(541) 555-5946</t>
        </is>
      </c>
      <c r="P1500" s="17" t="inlineStr">
        <is>
          <t>richarddean@quillayute.org</t>
        </is>
      </c>
      <c r="Q1500" s="17" t="inlineStr">
        <is>
          <t>Coos Bay</t>
        </is>
      </c>
      <c r="R1500" s="17" t="inlineStr">
        <is>
          <t>OR</t>
        </is>
      </c>
      <c r="S1500" s="17" t="inlineStr">
        <is>
          <t>97420</t>
        </is>
      </c>
      <c r="T1500" s="27" t="n">
        <v>46004</v>
      </c>
      <c r="U1500" s="17" t="n">
        <v>2026</v>
      </c>
      <c r="V1500" s="17" t="inlineStr"/>
    </row>
    <row r="1501">
      <c r="A1501" s="21" t="inlineStr">
        <is>
          <t>WL-02496</t>
        </is>
      </c>
      <c r="B1501" s="21" t="n">
        <v>1496</v>
      </c>
      <c r="C1501" s="21" t="inlineStr">
        <is>
          <t>Mitchell</t>
        </is>
      </c>
      <c r="D1501" s="21" t="inlineStr">
        <is>
          <t>Larry</t>
        </is>
      </c>
      <c r="E1501" s="21" t="inlineStr">
        <is>
          <t>PARTNERSHIP</t>
        </is>
      </c>
      <c r="F1501" s="21" t="inlineStr">
        <is>
          <t>Mitchell Holdings LLC</t>
        </is>
      </c>
      <c r="G1501" s="28" t="n">
        <v>45498</v>
      </c>
      <c r="H1501" s="21" t="inlineStr">
        <is>
          <t>ACTIVE_WAITLIST</t>
        </is>
      </c>
      <c r="I1501" s="21" t="inlineStr">
        <is>
          <t>SANDERLING MOON</t>
        </is>
      </c>
      <c r="J1501" s="21" t="inlineStr">
        <is>
          <t>ELECTRIC</t>
        </is>
      </c>
      <c r="K1501" s="21" t="n">
        <v>29.2</v>
      </c>
      <c r="L1501" s="21" t="n">
        <v>8.9</v>
      </c>
      <c r="M1501" s="21" t="inlineStr">
        <is>
          <t>ANY</t>
        </is>
      </c>
      <c r="N1501" s="21" t="n">
        <v>28</v>
      </c>
      <c r="O1501" s="21" t="inlineStr">
        <is>
          <t>(360) 555-0966</t>
        </is>
      </c>
      <c r="P1501" s="21" t="inlineStr">
        <is>
          <t>larry.mitchell@salishnet.net</t>
        </is>
      </c>
      <c r="Q1501" s="21" t="inlineStr">
        <is>
          <t>Port Angeles</t>
        </is>
      </c>
      <c r="R1501" s="21" t="inlineStr">
        <is>
          <t>WA</t>
        </is>
      </c>
      <c r="S1501" s="21" t="inlineStr">
        <is>
          <t>98362</t>
        </is>
      </c>
      <c r="T1501" s="28" t="n">
        <v>46002</v>
      </c>
      <c r="U1501" s="21" t="n">
        <v>2026</v>
      </c>
      <c r="V1501" s="21" t="inlineStr"/>
    </row>
    <row r="1502">
      <c r="A1502" s="17" t="inlineStr">
        <is>
          <t>WL-02497</t>
        </is>
      </c>
      <c r="B1502" s="17" t="n">
        <v>1497</v>
      </c>
      <c r="C1502" s="17" t="inlineStr">
        <is>
          <t>Smith</t>
        </is>
      </c>
      <c r="D1502" s="17" t="inlineStr">
        <is>
          <t>Chad</t>
        </is>
      </c>
      <c r="E1502" s="17" t="inlineStr">
        <is>
          <t>JOINT</t>
        </is>
      </c>
      <c r="F1502" s="17" t="inlineStr"/>
      <c r="G1502" s="27" t="n">
        <v>45499</v>
      </c>
      <c r="H1502" s="17" t="inlineStr">
        <is>
          <t>ACTIVE_WAITLIST</t>
        </is>
      </c>
      <c r="I1502" s="17" t="inlineStr">
        <is>
          <t>SANDERLING WEATHER</t>
        </is>
      </c>
      <c r="J1502" s="17" t="inlineStr">
        <is>
          <t>SAIL_MONO</t>
        </is>
      </c>
      <c r="K1502" s="17" t="n">
        <v>60.9</v>
      </c>
      <c r="L1502" s="17" t="n">
        <v>19.6</v>
      </c>
      <c r="M1502" s="17" t="inlineStr">
        <is>
          <t>ANY</t>
        </is>
      </c>
      <c r="N1502" s="17" t="n">
        <v>40</v>
      </c>
      <c r="O1502" s="17" t="inlineStr">
        <is>
          <t>(503) 555-3821</t>
        </is>
      </c>
      <c r="P1502" s="17" t="inlineStr">
        <is>
          <t>chadsmith@gmail.example.com</t>
        </is>
      </c>
      <c r="Q1502" s="17" t="inlineStr">
        <is>
          <t>Portland</t>
        </is>
      </c>
      <c r="R1502" s="17" t="inlineStr">
        <is>
          <t>OR</t>
        </is>
      </c>
      <c r="S1502" s="17" t="inlineStr">
        <is>
          <t>97201</t>
        </is>
      </c>
      <c r="T1502" s="27" t="n">
        <v>46009</v>
      </c>
      <c r="U1502" s="17" t="n">
        <v>2026</v>
      </c>
      <c r="V1502" s="17" t="inlineStr"/>
    </row>
    <row r="1503">
      <c r="A1503" s="21" t="inlineStr">
        <is>
          <t>WL-02498</t>
        </is>
      </c>
      <c r="B1503" s="21" t="n">
        <v>1498</v>
      </c>
      <c r="C1503" s="21" t="inlineStr">
        <is>
          <t>Herrera</t>
        </is>
      </c>
      <c r="D1503" s="21" t="inlineStr">
        <is>
          <t>Patrick</t>
        </is>
      </c>
      <c r="E1503" s="21" t="inlineStr">
        <is>
          <t>CORPORATION</t>
        </is>
      </c>
      <c r="F1503" s="21" t="inlineStr">
        <is>
          <t>Herrera Ventures LLC</t>
        </is>
      </c>
      <c r="G1503" s="28" t="n">
        <v>45499</v>
      </c>
      <c r="H1503" s="21" t="inlineStr">
        <is>
          <t>ACTIVE_WAITLIST</t>
        </is>
      </c>
      <c r="I1503" s="21" t="inlineStr">
        <is>
          <t>OTTER BAY</t>
        </is>
      </c>
      <c r="J1503" s="21" t="inlineStr">
        <is>
          <t>POWER_INBOARD</t>
        </is>
      </c>
      <c r="K1503" s="21" t="n">
        <v>42.7</v>
      </c>
      <c r="L1503" s="21" t="n">
        <v>13.8</v>
      </c>
      <c r="M1503" s="21" t="inlineStr">
        <is>
          <t>ANY</t>
        </is>
      </c>
      <c r="N1503" s="21" t="n">
        <v>32</v>
      </c>
      <c r="O1503" s="21" t="inlineStr">
        <is>
          <t>(425) 555-2602</t>
        </is>
      </c>
      <c r="P1503" s="21" t="inlineStr">
        <is>
          <t>patrick.herrera@outlook.example.com</t>
        </is>
      </c>
      <c r="Q1503" s="21" t="inlineStr">
        <is>
          <t>Everett</t>
        </is>
      </c>
      <c r="R1503" s="21" t="inlineStr">
        <is>
          <t>WA</t>
        </is>
      </c>
      <c r="S1503" s="21" t="inlineStr">
        <is>
          <t>98201</t>
        </is>
      </c>
      <c r="T1503" s="28" t="n">
        <v>45998</v>
      </c>
      <c r="U1503" s="21" t="n">
        <v>2026</v>
      </c>
      <c r="V1503" s="21" t="inlineStr"/>
    </row>
    <row r="1504">
      <c r="A1504" s="17" t="inlineStr">
        <is>
          <t>WL-02499</t>
        </is>
      </c>
      <c r="B1504" s="17" t="n">
        <v>1499</v>
      </c>
      <c r="C1504" s="17" t="inlineStr">
        <is>
          <t>Morris</t>
        </is>
      </c>
      <c r="D1504" s="17" t="inlineStr">
        <is>
          <t>Jason</t>
        </is>
      </c>
      <c r="E1504" s="17" t="inlineStr">
        <is>
          <t>LLC</t>
        </is>
      </c>
      <c r="F1504" s="17" t="inlineStr">
        <is>
          <t>Morris Ventures LLC</t>
        </is>
      </c>
      <c r="G1504" s="27" t="n">
        <v>45499</v>
      </c>
      <c r="H1504" s="17" t="inlineStr">
        <is>
          <t>EXPIRED</t>
        </is>
      </c>
      <c r="I1504" s="17" t="inlineStr">
        <is>
          <t>POINT DANCER</t>
        </is>
      </c>
      <c r="J1504" s="17" t="inlineStr">
        <is>
          <t>CRUISER</t>
        </is>
      </c>
      <c r="K1504" s="17" t="n">
        <v>20.6</v>
      </c>
      <c r="L1504" s="17" t="n">
        <v>6.2</v>
      </c>
      <c r="M1504" s="17" t="inlineStr">
        <is>
          <t>Vessbank</t>
        </is>
      </c>
      <c r="N1504" s="17" t="n">
        <v>45</v>
      </c>
      <c r="O1504" s="17" t="inlineStr">
        <is>
          <t>(503) 555-8167</t>
        </is>
      </c>
      <c r="P1504" s="17" t="inlineStr">
        <is>
          <t>jason_morris@gmail.example.com</t>
        </is>
      </c>
      <c r="Q1504" s="17" t="inlineStr">
        <is>
          <t>Portland</t>
        </is>
      </c>
      <c r="R1504" s="17" t="inlineStr">
        <is>
          <t>OR</t>
        </is>
      </c>
      <c r="S1504" s="17" t="inlineStr">
        <is>
          <t>97201</t>
        </is>
      </c>
      <c r="T1504" s="17" t="inlineStr"/>
      <c r="U1504" s="17" t="n">
        <v>2024</v>
      </c>
      <c r="V1504" s="17" t="inlineStr"/>
    </row>
    <row r="1505">
      <c r="A1505" s="21" t="inlineStr">
        <is>
          <t>WL-02500</t>
        </is>
      </c>
      <c r="B1505" s="21" t="n">
        <v>1500</v>
      </c>
      <c r="C1505" s="21" t="inlineStr">
        <is>
          <t>Bradford</t>
        </is>
      </c>
      <c r="D1505" s="21" t="inlineStr">
        <is>
          <t>Robert</t>
        </is>
      </c>
      <c r="E1505" s="21" t="inlineStr">
        <is>
          <t>CORPORATION</t>
        </is>
      </c>
      <c r="F1505" s="21" t="inlineStr">
        <is>
          <t>Bradford Ventures LLC</t>
        </is>
      </c>
      <c r="G1505" s="28" t="n">
        <v>45500</v>
      </c>
      <c r="H1505" s="21" t="inlineStr">
        <is>
          <t>ACTIVE_WAITLIST</t>
        </is>
      </c>
      <c r="I1505" s="21" t="inlineStr">
        <is>
          <t>CORMORANT VEER</t>
        </is>
      </c>
      <c r="J1505" s="21" t="inlineStr">
        <is>
          <t>CRUISER</t>
        </is>
      </c>
      <c r="K1505" s="21" t="n">
        <v>45.2</v>
      </c>
      <c r="L1505" s="21" t="n">
        <v>15.9</v>
      </c>
      <c r="M1505" s="21" t="inlineStr">
        <is>
          <t>COVERED_ONLY</t>
        </is>
      </c>
      <c r="N1505" s="21" t="n">
        <v>45</v>
      </c>
      <c r="O1505" s="21" t="inlineStr">
        <is>
          <t>(503) 555-2996</t>
        </is>
      </c>
      <c r="P1505" s="21" t="inlineStr">
        <is>
          <t>robert_bradford@outlook.example.com</t>
        </is>
      </c>
      <c r="Q1505" s="21" t="inlineStr">
        <is>
          <t>Astoria</t>
        </is>
      </c>
      <c r="R1505" s="21" t="inlineStr">
        <is>
          <t>OR</t>
        </is>
      </c>
      <c r="S1505" s="21" t="inlineStr">
        <is>
          <t>97103</t>
        </is>
      </c>
      <c r="T1505" s="28" t="n">
        <v>45996</v>
      </c>
      <c r="U1505" s="21" t="n">
        <v>2026</v>
      </c>
      <c r="V1505" s="21" t="inlineStr"/>
    </row>
    <row r="1506">
      <c r="A1506" s="17" t="inlineStr">
        <is>
          <t>WL-02501</t>
        </is>
      </c>
      <c r="B1506" s="17" t="n">
        <v>1501</v>
      </c>
      <c r="C1506" s="17" t="inlineStr">
        <is>
          <t>Yates</t>
        </is>
      </c>
      <c r="D1506" s="17" t="inlineStr">
        <is>
          <t>Alexis</t>
        </is>
      </c>
      <c r="E1506" s="17" t="inlineStr">
        <is>
          <t>INDIVIDUAL</t>
        </is>
      </c>
      <c r="F1506" s="17" t="inlineStr"/>
      <c r="G1506" s="27" t="n">
        <v>45500</v>
      </c>
      <c r="H1506" s="17" t="inlineStr">
        <is>
          <t>ACTIVE_WAITLIST</t>
        </is>
      </c>
      <c r="I1506" s="17" t="inlineStr">
        <is>
          <t>SEAL QUEEN</t>
        </is>
      </c>
      <c r="J1506" s="17" t="inlineStr">
        <is>
          <t>CRUISER</t>
        </is>
      </c>
      <c r="K1506" s="17" t="n">
        <v>57.3</v>
      </c>
      <c r="L1506" s="17" t="n">
        <v>16.1</v>
      </c>
      <c r="M1506" s="17" t="inlineStr">
        <is>
          <t>ANY</t>
        </is>
      </c>
      <c r="N1506" s="17" t="n">
        <v>24</v>
      </c>
      <c r="O1506" s="17" t="inlineStr">
        <is>
          <t>(360) 555-3520</t>
        </is>
      </c>
      <c r="P1506" s="17" t="inlineStr">
        <is>
          <t>alexis.yates@outlook.example.com</t>
        </is>
      </c>
      <c r="Q1506" s="17" t="inlineStr">
        <is>
          <t>Chaldale</t>
        </is>
      </c>
      <c r="R1506" s="17" t="inlineStr">
        <is>
          <t>WA</t>
        </is>
      </c>
      <c r="S1506" s="17" t="inlineStr">
        <is>
          <t>98554</t>
        </is>
      </c>
      <c r="T1506" s="27" t="n">
        <v>46009</v>
      </c>
      <c r="U1506" s="17" t="n">
        <v>2026</v>
      </c>
      <c r="V1506" s="17" t="inlineStr"/>
    </row>
    <row r="1507">
      <c r="A1507" s="21" t="inlineStr">
        <is>
          <t>WL-02502</t>
        </is>
      </c>
      <c r="B1507" s="21" t="n">
        <v>1502</v>
      </c>
      <c r="C1507" s="21" t="inlineStr">
        <is>
          <t>Cline</t>
        </is>
      </c>
      <c r="D1507" s="21" t="inlineStr">
        <is>
          <t>Michelle</t>
        </is>
      </c>
      <c r="E1507" s="21" t="inlineStr">
        <is>
          <t>NONPROFIT</t>
        </is>
      </c>
      <c r="F1507" s="21" t="inlineStr">
        <is>
          <t>Cline Holdings LLC</t>
        </is>
      </c>
      <c r="G1507" s="28" t="n">
        <v>45501</v>
      </c>
      <c r="H1507" s="21" t="inlineStr">
        <is>
          <t>ACTIVE_WAITLIST</t>
        </is>
      </c>
      <c r="I1507" s="21" t="inlineStr">
        <is>
          <t>SPINDRIFT STAR</t>
        </is>
      </c>
      <c r="J1507" s="21" t="inlineStr">
        <is>
          <t>SAIL_MONO</t>
        </is>
      </c>
      <c r="K1507" s="21" t="n">
        <v>29.8</v>
      </c>
      <c r="L1507" s="21" t="n">
        <v>9.5</v>
      </c>
      <c r="M1507" s="21" t="inlineStr">
        <is>
          <t>ANY</t>
        </is>
      </c>
      <c r="N1507" s="21" t="n">
        <v>45</v>
      </c>
      <c r="O1507" s="21" t="inlineStr">
        <is>
          <t>(360) 555-5394</t>
        </is>
      </c>
      <c r="P1507" s="21" t="inlineStr">
        <is>
          <t>michelle.cline@gmail.example.com</t>
        </is>
      </c>
      <c r="Q1507" s="21" t="inlineStr">
        <is>
          <t>Port Angeles</t>
        </is>
      </c>
      <c r="R1507" s="21" t="inlineStr">
        <is>
          <t>WA</t>
        </is>
      </c>
      <c r="S1507" s="21" t="inlineStr">
        <is>
          <t>98362</t>
        </is>
      </c>
      <c r="T1507" s="28" t="n">
        <v>45994</v>
      </c>
      <c r="U1507" s="21" t="n">
        <v>2026</v>
      </c>
      <c r="V1507" s="21" t="inlineStr"/>
    </row>
    <row r="1508">
      <c r="A1508" s="17" t="inlineStr">
        <is>
          <t>WL-02503</t>
        </is>
      </c>
      <c r="B1508" s="17" t="n">
        <v>1503</v>
      </c>
      <c r="C1508" s="17" t="inlineStr">
        <is>
          <t>Holland</t>
        </is>
      </c>
      <c r="D1508" s="17" t="inlineStr">
        <is>
          <t>Molly</t>
        </is>
      </c>
      <c r="E1508" s="17" t="inlineStr">
        <is>
          <t>JOINT</t>
        </is>
      </c>
      <c r="F1508" s="17" t="inlineStr"/>
      <c r="G1508" s="27" t="n">
        <v>45502</v>
      </c>
      <c r="H1508" s="17" t="inlineStr">
        <is>
          <t>ACTIVE_WAITLIST</t>
        </is>
      </c>
      <c r="I1508" s="17" t="inlineStr">
        <is>
          <t>OTTER RUNNER</t>
        </is>
      </c>
      <c r="J1508" s="17" t="inlineStr">
        <is>
          <t>CRUISER</t>
        </is>
      </c>
      <c r="K1508" s="17" t="n">
        <v>33.4</v>
      </c>
      <c r="L1508" s="17" t="n">
        <v>11.3</v>
      </c>
      <c r="M1508" s="17" t="inlineStr">
        <is>
          <t>Eastwey</t>
        </is>
      </c>
      <c r="N1508" s="17" t="n">
        <v>24</v>
      </c>
      <c r="O1508" s="17" t="inlineStr">
        <is>
          <t>(425) 555-9756</t>
        </is>
      </c>
      <c r="P1508" s="17" t="inlineStr">
        <is>
          <t>molly_holland@harbormail.net</t>
        </is>
      </c>
      <c r="Q1508" s="17" t="inlineStr">
        <is>
          <t>Everett</t>
        </is>
      </c>
      <c r="R1508" s="17" t="inlineStr">
        <is>
          <t>WA</t>
        </is>
      </c>
      <c r="S1508" s="17" t="inlineStr">
        <is>
          <t>98201</t>
        </is>
      </c>
      <c r="T1508" s="27" t="n">
        <v>45997</v>
      </c>
      <c r="U1508" s="17" t="n">
        <v>2026</v>
      </c>
      <c r="V1508" s="17" t="inlineStr"/>
    </row>
    <row r="1509">
      <c r="A1509" s="21" t="inlineStr">
        <is>
          <t>WL-02504</t>
        </is>
      </c>
      <c r="B1509" s="21" t="n">
        <v>1504</v>
      </c>
      <c r="C1509" s="21" t="inlineStr">
        <is>
          <t>Stevenson</t>
        </is>
      </c>
      <c r="D1509" s="21" t="inlineStr">
        <is>
          <t>Crystal</t>
        </is>
      </c>
      <c r="E1509" s="21" t="inlineStr">
        <is>
          <t>NONPROFIT</t>
        </is>
      </c>
      <c r="F1509" s="21" t="inlineStr">
        <is>
          <t>Stevenson Ventures LLC</t>
        </is>
      </c>
      <c r="G1509" s="28" t="n">
        <v>45502</v>
      </c>
      <c r="H1509" s="21" t="inlineStr">
        <is>
          <t>ACTIVE_WAITLIST</t>
        </is>
      </c>
      <c r="I1509" s="21" t="inlineStr">
        <is>
          <t>KESTREL HARBOR</t>
        </is>
      </c>
      <c r="J1509" s="21" t="inlineStr">
        <is>
          <t>ELECTRIC</t>
        </is>
      </c>
      <c r="K1509" s="21" t="n">
        <v>33.2</v>
      </c>
      <c r="L1509" s="21" t="n">
        <v>10.3</v>
      </c>
      <c r="M1509" s="21" t="inlineStr">
        <is>
          <t>OPEN_ONLY</t>
        </is>
      </c>
      <c r="N1509" s="21" t="n">
        <v>28</v>
      </c>
      <c r="O1509" s="21" t="inlineStr">
        <is>
          <t>(206) 555-0839</t>
        </is>
      </c>
      <c r="P1509" s="21" t="inlineStr">
        <is>
          <t>crystal.stevenson@pugetpost.com</t>
        </is>
      </c>
      <c r="Q1509" s="21" t="inlineStr">
        <is>
          <t>Seattle</t>
        </is>
      </c>
      <c r="R1509" s="21" t="inlineStr">
        <is>
          <t>WA</t>
        </is>
      </c>
      <c r="S1509" s="21" t="inlineStr">
        <is>
          <t>98101</t>
        </is>
      </c>
      <c r="T1509" s="28" t="n">
        <v>45999</v>
      </c>
      <c r="U1509" s="21" t="n">
        <v>2026</v>
      </c>
      <c r="V1509" s="21" t="inlineStr"/>
    </row>
    <row r="1510">
      <c r="A1510" s="17" t="inlineStr">
        <is>
          <t>WL-02505</t>
        </is>
      </c>
      <c r="B1510" s="17" t="n">
        <v>1505</v>
      </c>
      <c r="C1510" s="17" t="inlineStr">
        <is>
          <t>Smith</t>
        </is>
      </c>
      <c r="D1510" s="17" t="inlineStr">
        <is>
          <t>Joe</t>
        </is>
      </c>
      <c r="E1510" s="17" t="inlineStr">
        <is>
          <t>JOINT</t>
        </is>
      </c>
      <c r="F1510" s="17" t="inlineStr"/>
      <c r="G1510" s="27" t="n">
        <v>45502</v>
      </c>
      <c r="H1510" s="17" t="inlineStr">
        <is>
          <t>ACTIVE_WAITLIST</t>
        </is>
      </c>
      <c r="I1510" s="17" t="inlineStr">
        <is>
          <t>CORMORANT HARBOR</t>
        </is>
      </c>
      <c r="J1510" s="17" t="inlineStr">
        <is>
          <t>POWER_OUTBOARD</t>
        </is>
      </c>
      <c r="K1510" s="17" t="n">
        <v>57.6</v>
      </c>
      <c r="L1510" s="17" t="n">
        <v>19.5</v>
      </c>
      <c r="M1510" s="17" t="inlineStr">
        <is>
          <t>Vessbank</t>
        </is>
      </c>
      <c r="N1510" s="17" t="n">
        <v>36</v>
      </c>
      <c r="O1510" s="17" t="inlineStr">
        <is>
          <t>(360) 555-0391</t>
        </is>
      </c>
      <c r="P1510" s="17" t="inlineStr">
        <is>
          <t>joesmith@gmail.example.com</t>
        </is>
      </c>
      <c r="Q1510" s="17" t="inlineStr">
        <is>
          <t>Bremerton</t>
        </is>
      </c>
      <c r="R1510" s="17" t="inlineStr">
        <is>
          <t>WA</t>
        </is>
      </c>
      <c r="S1510" s="17" t="inlineStr">
        <is>
          <t>98337</t>
        </is>
      </c>
      <c r="T1510" s="27" t="n">
        <v>46001</v>
      </c>
      <c r="U1510" s="17" t="n">
        <v>2026</v>
      </c>
      <c r="V1510" s="17" t="inlineStr"/>
    </row>
    <row r="1511">
      <c r="A1511" s="21" t="inlineStr">
        <is>
          <t>WL-02506</t>
        </is>
      </c>
      <c r="B1511" s="21" t="n">
        <v>1506</v>
      </c>
      <c r="C1511" s="21" t="inlineStr">
        <is>
          <t>Fernandez</t>
        </is>
      </c>
      <c r="D1511" s="21" t="inlineStr">
        <is>
          <t>Maria</t>
        </is>
      </c>
      <c r="E1511" s="21" t="inlineStr">
        <is>
          <t>LLC</t>
        </is>
      </c>
      <c r="F1511" s="21" t="inlineStr">
        <is>
          <t>Fernandez Charters Inc</t>
        </is>
      </c>
      <c r="G1511" s="28" t="n">
        <v>45503</v>
      </c>
      <c r="H1511" s="21" t="inlineStr">
        <is>
          <t>ACTIVE_WAITLIST</t>
        </is>
      </c>
      <c r="I1511" s="21" t="inlineStr">
        <is>
          <t>FOUL VEER</t>
        </is>
      </c>
      <c r="J1511" s="21" t="inlineStr">
        <is>
          <t>SPORTFISH</t>
        </is>
      </c>
      <c r="K1511" s="21" t="n">
        <v>37.3</v>
      </c>
      <c r="L1511" s="21" t="n">
        <v>12</v>
      </c>
      <c r="M1511" s="21" t="inlineStr">
        <is>
          <t>ANY</t>
        </is>
      </c>
      <c r="N1511" s="21" t="n">
        <v>45</v>
      </c>
      <c r="O1511" s="21" t="inlineStr">
        <is>
          <t>(425) 555-2411</t>
        </is>
      </c>
      <c r="P1511" s="21" t="inlineStr">
        <is>
          <t>mariafernandez@salishnet.net</t>
        </is>
      </c>
      <c r="Q1511" s="21" t="inlineStr">
        <is>
          <t>Everett</t>
        </is>
      </c>
      <c r="R1511" s="21" t="inlineStr">
        <is>
          <t>WA</t>
        </is>
      </c>
      <c r="S1511" s="21" t="inlineStr">
        <is>
          <t>98201</t>
        </is>
      </c>
      <c r="T1511" s="28" t="n">
        <v>46019</v>
      </c>
      <c r="U1511" s="21" t="n">
        <v>2026</v>
      </c>
      <c r="V1511" s="21" t="inlineStr"/>
    </row>
    <row r="1512">
      <c r="A1512" s="17" t="inlineStr">
        <is>
          <t>WL-02507</t>
        </is>
      </c>
      <c r="B1512" s="17" t="n">
        <v>1507</v>
      </c>
      <c r="C1512" s="17" t="inlineStr">
        <is>
          <t>Morris</t>
        </is>
      </c>
      <c r="D1512" s="17" t="inlineStr">
        <is>
          <t>Erin</t>
        </is>
      </c>
      <c r="E1512" s="17" t="inlineStr">
        <is>
          <t>CORPORATION</t>
        </is>
      </c>
      <c r="F1512" s="17" t="inlineStr">
        <is>
          <t>Morris Ventures LLC</t>
        </is>
      </c>
      <c r="G1512" s="27" t="n">
        <v>45504</v>
      </c>
      <c r="H1512" s="17" t="inlineStr">
        <is>
          <t>ACTIVE_WAITLIST</t>
        </is>
      </c>
      <c r="I1512" s="17" t="inlineStr">
        <is>
          <t>HALIBUT ROSE</t>
        </is>
      </c>
      <c r="J1512" s="17" t="inlineStr">
        <is>
          <t>POWER_INBOARD</t>
        </is>
      </c>
      <c r="K1512" s="17" t="n">
        <v>37.7</v>
      </c>
      <c r="L1512" s="17" t="n">
        <v>11.2</v>
      </c>
      <c r="M1512" s="17" t="inlineStr">
        <is>
          <t>ANY</t>
        </is>
      </c>
      <c r="N1512" s="17" t="n">
        <v>32</v>
      </c>
      <c r="O1512" s="17" t="inlineStr">
        <is>
          <t>(360) 555-9264</t>
        </is>
      </c>
      <c r="P1512" s="17" t="inlineStr">
        <is>
          <t>erin.morris@harbormail.net</t>
        </is>
      </c>
      <c r="Q1512" s="17" t="inlineStr">
        <is>
          <t>Aberdeen</t>
        </is>
      </c>
      <c r="R1512" s="17" t="inlineStr">
        <is>
          <t>WA</t>
        </is>
      </c>
      <c r="S1512" s="17" t="inlineStr">
        <is>
          <t>98520</t>
        </is>
      </c>
      <c r="T1512" s="27" t="n">
        <v>46014</v>
      </c>
      <c r="U1512" s="17" t="n">
        <v>2026</v>
      </c>
      <c r="V1512" s="17" t="inlineStr"/>
    </row>
    <row r="1513">
      <c r="A1513" s="21" t="inlineStr">
        <is>
          <t>WL-02508</t>
        </is>
      </c>
      <c r="B1513" s="21" t="n">
        <v>1508</v>
      </c>
      <c r="C1513" s="21" t="inlineStr">
        <is>
          <t>Reyes</t>
        </is>
      </c>
      <c r="D1513" s="21" t="inlineStr">
        <is>
          <t>James</t>
        </is>
      </c>
      <c r="E1513" s="21" t="inlineStr">
        <is>
          <t>CORPORATION</t>
        </is>
      </c>
      <c r="F1513" s="21" t="inlineStr">
        <is>
          <t>Reyes Holdings LLC</t>
        </is>
      </c>
      <c r="G1513" s="28" t="n">
        <v>45504</v>
      </c>
      <c r="H1513" s="21" t="inlineStr">
        <is>
          <t>ACTIVE_WAITLIST</t>
        </is>
      </c>
      <c r="I1513" s="21" t="inlineStr">
        <is>
          <t>OTTER SHORE</t>
        </is>
      </c>
      <c r="J1513" s="21" t="inlineStr">
        <is>
          <t>POWER_INBOARD</t>
        </is>
      </c>
      <c r="K1513" s="21" t="n">
        <v>24.4</v>
      </c>
      <c r="L1513" s="21" t="n">
        <v>7.3</v>
      </c>
      <c r="M1513" s="21" t="inlineStr">
        <is>
          <t>COVERED_ONLY</t>
        </is>
      </c>
      <c r="N1513" s="21" t="n">
        <v>40</v>
      </c>
      <c r="O1513" s="21" t="inlineStr">
        <is>
          <t>(360) 555-9347</t>
        </is>
      </c>
      <c r="P1513" s="21" t="inlineStr">
        <is>
          <t>jamesreyes@quillayute.org</t>
        </is>
      </c>
      <c r="Q1513" s="21" t="inlineStr">
        <is>
          <t>Bremerton</t>
        </is>
      </c>
      <c r="R1513" s="21" t="inlineStr">
        <is>
          <t>WA</t>
        </is>
      </c>
      <c r="S1513" s="21" t="inlineStr">
        <is>
          <t>98337</t>
        </is>
      </c>
      <c r="T1513" s="28" t="n">
        <v>46017</v>
      </c>
      <c r="U1513" s="21" t="n">
        <v>2026</v>
      </c>
      <c r="V1513" s="21" t="inlineStr"/>
    </row>
    <row r="1514">
      <c r="A1514" s="17" t="inlineStr">
        <is>
          <t>WL-02509</t>
        </is>
      </c>
      <c r="B1514" s="17" t="n">
        <v>1509</v>
      </c>
      <c r="C1514" s="17" t="inlineStr">
        <is>
          <t>Norris</t>
        </is>
      </c>
      <c r="D1514" s="17" t="inlineStr">
        <is>
          <t>Dean</t>
        </is>
      </c>
      <c r="E1514" s="17" t="inlineStr">
        <is>
          <t>INDIVIDUAL</t>
        </is>
      </c>
      <c r="F1514" s="17" t="inlineStr"/>
      <c r="G1514" s="27" t="n">
        <v>45504</v>
      </c>
      <c r="H1514" s="17" t="inlineStr">
        <is>
          <t>SUSPENDED</t>
        </is>
      </c>
      <c r="I1514" s="17" t="inlineStr">
        <is>
          <t>CORMORANT VEER</t>
        </is>
      </c>
      <c r="J1514" s="17" t="inlineStr">
        <is>
          <t>SAIL_MONO</t>
        </is>
      </c>
      <c r="K1514" s="17" t="n">
        <v>37.9</v>
      </c>
      <c r="L1514" s="17" t="n">
        <v>13.3</v>
      </c>
      <c r="M1514" s="17" t="inlineStr">
        <is>
          <t>ANY</t>
        </is>
      </c>
      <c r="N1514" s="17" t="n">
        <v>50</v>
      </c>
      <c r="O1514" s="17" t="inlineStr">
        <is>
          <t>(425) 555-5739</t>
        </is>
      </c>
      <c r="P1514" s="17" t="inlineStr">
        <is>
          <t>dean_norris@quillayute.org</t>
        </is>
      </c>
      <c r="Q1514" s="17" t="inlineStr">
        <is>
          <t>Everett</t>
        </is>
      </c>
      <c r="R1514" s="17" t="inlineStr">
        <is>
          <t>WA</t>
        </is>
      </c>
      <c r="S1514" s="17" t="inlineStr">
        <is>
          <t>98201</t>
        </is>
      </c>
      <c r="T1514" s="27" t="n">
        <v>46005</v>
      </c>
      <c r="U1514" s="17" t="n">
        <v>2026</v>
      </c>
      <c r="V1514" s="17" t="inlineStr"/>
    </row>
    <row r="1515">
      <c r="A1515" s="21" t="inlineStr">
        <is>
          <t>WL-02510</t>
        </is>
      </c>
      <c r="B1515" s="21" t="n">
        <v>1510</v>
      </c>
      <c r="C1515" s="21" t="inlineStr">
        <is>
          <t>Foley</t>
        </is>
      </c>
      <c r="D1515" s="21" t="inlineStr">
        <is>
          <t>Audrey</t>
        </is>
      </c>
      <c r="E1515" s="21" t="inlineStr">
        <is>
          <t>INDIVIDUAL</t>
        </is>
      </c>
      <c r="F1515" s="21" t="inlineStr"/>
      <c r="G1515" s="28" t="n">
        <v>45504</v>
      </c>
      <c r="H1515" s="21" t="inlineStr">
        <is>
          <t>ACTIVE_WAITLIST</t>
        </is>
      </c>
      <c r="I1515" s="21" t="inlineStr">
        <is>
          <t>GRAY LIGHT</t>
        </is>
      </c>
      <c r="J1515" s="21" t="inlineStr">
        <is>
          <t>ELECTRIC</t>
        </is>
      </c>
      <c r="K1515" s="21" t="n">
        <v>56.3</v>
      </c>
      <c r="L1515" s="21" t="n">
        <v>16.2</v>
      </c>
      <c r="M1515" s="21" t="inlineStr">
        <is>
          <t>COVERED_ONLY</t>
        </is>
      </c>
      <c r="N1515" s="21" t="n">
        <v>28</v>
      </c>
      <c r="O1515" s="21" t="inlineStr">
        <is>
          <t>(541) 555-5450</t>
        </is>
      </c>
      <c r="P1515" s="21" t="inlineStr">
        <is>
          <t>audreyfoley@gmail.example.com</t>
        </is>
      </c>
      <c r="Q1515" s="21" t="inlineStr">
        <is>
          <t>Coos Bay</t>
        </is>
      </c>
      <c r="R1515" s="21" t="inlineStr">
        <is>
          <t>OR</t>
        </is>
      </c>
      <c r="S1515" s="21" t="inlineStr">
        <is>
          <t>97420</t>
        </is>
      </c>
      <c r="T1515" s="28" t="n">
        <v>46014</v>
      </c>
      <c r="U1515" s="21" t="n">
        <v>2026</v>
      </c>
      <c r="V1515" s="21" t="inlineStr"/>
    </row>
    <row r="1516">
      <c r="A1516" s="17" t="inlineStr">
        <is>
          <t>WL-02511</t>
        </is>
      </c>
      <c r="B1516" s="17" t="n">
        <v>1511</v>
      </c>
      <c r="C1516" s="17" t="inlineStr">
        <is>
          <t>Lee</t>
        </is>
      </c>
      <c r="D1516" s="17" t="inlineStr">
        <is>
          <t>Brett</t>
        </is>
      </c>
      <c r="E1516" s="17" t="inlineStr">
        <is>
          <t>INDIVIDUAL</t>
        </is>
      </c>
      <c r="F1516" s="17" t="inlineStr"/>
      <c r="G1516" s="27" t="n">
        <v>45505</v>
      </c>
      <c r="H1516" s="17" t="inlineStr">
        <is>
          <t>ACTIVE_WAITLIST</t>
        </is>
      </c>
      <c r="I1516" s="17" t="inlineStr">
        <is>
          <t>GRAY WEATHER</t>
        </is>
      </c>
      <c r="J1516" s="17" t="inlineStr">
        <is>
          <t>CRUISER</t>
        </is>
      </c>
      <c r="K1516" s="17" t="n">
        <v>25.6</v>
      </c>
      <c r="L1516" s="17" t="n">
        <v>9.199999999999999</v>
      </c>
      <c r="M1516" s="17" t="inlineStr">
        <is>
          <t>ANY</t>
        </is>
      </c>
      <c r="N1516" s="17" t="n">
        <v>24</v>
      </c>
      <c r="O1516" s="17" t="inlineStr">
        <is>
          <t>(253) 555-0406</t>
        </is>
      </c>
      <c r="P1516" s="17" t="inlineStr">
        <is>
          <t>brett.lee@harbormail.net</t>
        </is>
      </c>
      <c r="Q1516" s="17" t="inlineStr">
        <is>
          <t>Tacoma</t>
        </is>
      </c>
      <c r="R1516" s="17" t="inlineStr">
        <is>
          <t>WA</t>
        </is>
      </c>
      <c r="S1516" s="17" t="inlineStr">
        <is>
          <t>98402</t>
        </is>
      </c>
      <c r="T1516" s="27" t="n">
        <v>45999</v>
      </c>
      <c r="U1516" s="17" t="n">
        <v>2026</v>
      </c>
      <c r="V1516" s="17" t="inlineStr"/>
    </row>
    <row r="1517">
      <c r="A1517" s="21" t="inlineStr">
        <is>
          <t>WL-02512</t>
        </is>
      </c>
      <c r="B1517" s="21" t="n">
        <v>1512</v>
      </c>
      <c r="C1517" s="21" t="inlineStr">
        <is>
          <t>Olsen</t>
        </is>
      </c>
      <c r="D1517" s="21" t="inlineStr">
        <is>
          <t>Natalie</t>
        </is>
      </c>
      <c r="E1517" s="21" t="inlineStr">
        <is>
          <t>LLC</t>
        </is>
      </c>
      <c r="F1517" s="21" t="inlineStr">
        <is>
          <t>Olsen Marine LLC</t>
        </is>
      </c>
      <c r="G1517" s="28" t="n">
        <v>45506</v>
      </c>
      <c r="H1517" s="21" t="inlineStr">
        <is>
          <t>ACTIVE_WAITLIST</t>
        </is>
      </c>
      <c r="I1517" s="21" t="inlineStr">
        <is>
          <t>OTTER BAY</t>
        </is>
      </c>
      <c r="J1517" s="21" t="inlineStr">
        <is>
          <t>POWER_STERNDRIVE</t>
        </is>
      </c>
      <c r="K1517" s="21" t="n">
        <v>32.7</v>
      </c>
      <c r="L1517" s="21" t="n">
        <v>10.3</v>
      </c>
      <c r="M1517" s="21" t="inlineStr">
        <is>
          <t>Vessbank</t>
        </is>
      </c>
      <c r="N1517" s="21" t="n">
        <v>40</v>
      </c>
      <c r="O1517" s="21" t="inlineStr">
        <is>
          <t>(206) 555-9138</t>
        </is>
      </c>
      <c r="P1517" s="21" t="inlineStr">
        <is>
          <t>natalieolsen@gmail.example.com</t>
        </is>
      </c>
      <c r="Q1517" s="21" t="inlineStr">
        <is>
          <t>Seattle</t>
        </is>
      </c>
      <c r="R1517" s="21" t="inlineStr">
        <is>
          <t>WA</t>
        </is>
      </c>
      <c r="S1517" s="21" t="inlineStr">
        <is>
          <t>98101</t>
        </is>
      </c>
      <c r="T1517" s="28" t="n">
        <v>46002</v>
      </c>
      <c r="U1517" s="21" t="n">
        <v>2026</v>
      </c>
      <c r="V1517" s="21" t="inlineStr"/>
    </row>
    <row r="1518">
      <c r="A1518" s="17" t="inlineStr">
        <is>
          <t>WL-02513</t>
        </is>
      </c>
      <c r="B1518" s="17" t="n">
        <v>1513</v>
      </c>
      <c r="C1518" s="17" t="inlineStr">
        <is>
          <t>West</t>
        </is>
      </c>
      <c r="D1518" s="17" t="inlineStr">
        <is>
          <t>Susan</t>
        </is>
      </c>
      <c r="E1518" s="17" t="inlineStr">
        <is>
          <t>JOINT</t>
        </is>
      </c>
      <c r="F1518" s="17" t="inlineStr"/>
      <c r="G1518" s="27" t="n">
        <v>45506</v>
      </c>
      <c r="H1518" s="17" t="inlineStr">
        <is>
          <t>ACTIVE_WAITLIST</t>
        </is>
      </c>
      <c r="I1518" s="17" t="inlineStr">
        <is>
          <t>MURRE VEER</t>
        </is>
      </c>
      <c r="J1518" s="17" t="inlineStr">
        <is>
          <t>SAIL_MONO</t>
        </is>
      </c>
      <c r="K1518" s="17" t="n">
        <v>41.5</v>
      </c>
      <c r="L1518" s="17" t="n">
        <v>11.9</v>
      </c>
      <c r="M1518" s="17" t="inlineStr">
        <is>
          <t>OPEN_ONLY</t>
        </is>
      </c>
      <c r="N1518" s="17" t="n">
        <v>40</v>
      </c>
      <c r="O1518" s="17" t="inlineStr">
        <is>
          <t>(360) 555-2084</t>
        </is>
      </c>
      <c r="P1518" s="17" t="inlineStr"/>
      <c r="Q1518" s="17" t="inlineStr">
        <is>
          <t>Bremerton</t>
        </is>
      </c>
      <c r="R1518" s="17" t="inlineStr">
        <is>
          <t>WA</t>
        </is>
      </c>
      <c r="S1518" s="17" t="inlineStr">
        <is>
          <t>98337</t>
        </is>
      </c>
      <c r="T1518" s="27" t="n">
        <v>46010</v>
      </c>
      <c r="U1518" s="17" t="n">
        <v>2026</v>
      </c>
      <c r="V1518" s="17" t="inlineStr"/>
    </row>
    <row r="1519">
      <c r="A1519" s="21" t="inlineStr">
        <is>
          <t>WL-02514</t>
        </is>
      </c>
      <c r="B1519" s="21" t="n">
        <v>1514</v>
      </c>
      <c r="C1519" s="21" t="inlineStr">
        <is>
          <t>Moyer</t>
        </is>
      </c>
      <c r="D1519" s="21" t="inlineStr">
        <is>
          <t>Joshua</t>
        </is>
      </c>
      <c r="E1519" s="21" t="inlineStr">
        <is>
          <t>COMMERCIAL</t>
        </is>
      </c>
      <c r="F1519" s="21" t="inlineStr">
        <is>
          <t>Moyer Ventures LLC</t>
        </is>
      </c>
      <c r="G1519" s="28" t="n">
        <v>45506</v>
      </c>
      <c r="H1519" s="21" t="inlineStr">
        <is>
          <t>ACTIVE_WAITLIST</t>
        </is>
      </c>
      <c r="I1519" s="21" t="inlineStr">
        <is>
          <t>GRAY PASSAGE</t>
        </is>
      </c>
      <c r="J1519" s="21" t="inlineStr">
        <is>
          <t>CRUISER</t>
        </is>
      </c>
      <c r="K1519" s="21" t="n">
        <v>23</v>
      </c>
      <c r="L1519" s="21" t="n">
        <v>6.6</v>
      </c>
      <c r="M1519" s="21" t="inlineStr">
        <is>
          <t>COVERED_ONLY</t>
        </is>
      </c>
      <c r="N1519" s="21" t="n">
        <v>24</v>
      </c>
      <c r="O1519" s="21" t="inlineStr">
        <is>
          <t>(206) 555-6188</t>
        </is>
      </c>
      <c r="P1519" s="21" t="inlineStr">
        <is>
          <t>joshua.moyer@outlook.example.com</t>
        </is>
      </c>
      <c r="Q1519" s="21" t="inlineStr">
        <is>
          <t>Seattle</t>
        </is>
      </c>
      <c r="R1519" s="21" t="inlineStr">
        <is>
          <t>WA</t>
        </is>
      </c>
      <c r="S1519" s="21" t="inlineStr">
        <is>
          <t>98101</t>
        </is>
      </c>
      <c r="T1519" s="28" t="n">
        <v>46000</v>
      </c>
      <c r="U1519" s="21" t="n">
        <v>2026</v>
      </c>
      <c r="V1519" s="21" t="inlineStr"/>
    </row>
    <row r="1520">
      <c r="A1520" s="17" t="inlineStr">
        <is>
          <t>WL-02515</t>
        </is>
      </c>
      <c r="B1520" s="17" t="n">
        <v>1515</v>
      </c>
      <c r="C1520" s="17" t="inlineStr">
        <is>
          <t>Adams</t>
        </is>
      </c>
      <c r="D1520" s="17" t="inlineStr">
        <is>
          <t>Michael</t>
        </is>
      </c>
      <c r="E1520" s="17" t="inlineStr">
        <is>
          <t>PARTNERSHIP</t>
        </is>
      </c>
      <c r="F1520" s="17" t="inlineStr">
        <is>
          <t>Adams Charters Inc</t>
        </is>
      </c>
      <c r="G1520" s="27" t="n">
        <v>45507</v>
      </c>
      <c r="H1520" s="17" t="inlineStr">
        <is>
          <t>ACTIVE_WAITLIST</t>
        </is>
      </c>
      <c r="I1520" s="17" t="inlineStr">
        <is>
          <t>SPINDRIFT SHORE</t>
        </is>
      </c>
      <c r="J1520" s="17" t="inlineStr">
        <is>
          <t>SAIL_MONO</t>
        </is>
      </c>
      <c r="K1520" s="17" t="n">
        <v>32.5</v>
      </c>
      <c r="L1520" s="17" t="n">
        <v>9.699999999999999</v>
      </c>
      <c r="M1520" s="17" t="inlineStr">
        <is>
          <t>Vessbank</t>
        </is>
      </c>
      <c r="N1520" s="17" t="n">
        <v>45</v>
      </c>
      <c r="O1520" s="17" t="inlineStr">
        <is>
          <t>(360) 555-8279</t>
        </is>
      </c>
      <c r="P1520" s="17" t="inlineStr">
        <is>
          <t>michael.adams@pugetpost.com</t>
        </is>
      </c>
      <c r="Q1520" s="17" t="inlineStr">
        <is>
          <t>Chaldale</t>
        </is>
      </c>
      <c r="R1520" s="17" t="inlineStr">
        <is>
          <t>WA</t>
        </is>
      </c>
      <c r="S1520" s="17" t="inlineStr">
        <is>
          <t>98554</t>
        </is>
      </c>
      <c r="T1520" s="27" t="n">
        <v>46001</v>
      </c>
      <c r="U1520" s="17" t="n">
        <v>2026</v>
      </c>
      <c r="V1520" s="17" t="inlineStr"/>
    </row>
    <row r="1521">
      <c r="A1521" s="21" t="inlineStr">
        <is>
          <t>WL-02516</t>
        </is>
      </c>
      <c r="B1521" s="21" t="n">
        <v>1516</v>
      </c>
      <c r="C1521" s="21" t="inlineStr">
        <is>
          <t>Garcia</t>
        </is>
      </c>
      <c r="D1521" s="21" t="inlineStr">
        <is>
          <t>Connor</t>
        </is>
      </c>
      <c r="E1521" s="21" t="inlineStr">
        <is>
          <t>CORPORATION</t>
        </is>
      </c>
      <c r="F1521" s="21" t="inlineStr">
        <is>
          <t>Garcia Ventures LLC</t>
        </is>
      </c>
      <c r="G1521" s="28" t="n">
        <v>45507</v>
      </c>
      <c r="H1521" s="21" t="inlineStr">
        <is>
          <t>ACTIVE_WAITLIST</t>
        </is>
      </c>
      <c r="I1521" s="21" t="inlineStr">
        <is>
          <t>CORMORANT ROSE</t>
        </is>
      </c>
      <c r="J1521" s="21" t="inlineStr">
        <is>
          <t>SPORTFISH</t>
        </is>
      </c>
      <c r="K1521" s="21" t="n">
        <v>56.5</v>
      </c>
      <c r="L1521" s="21" t="n">
        <v>17.8</v>
      </c>
      <c r="M1521" s="21" t="inlineStr">
        <is>
          <t>Vessbank</t>
        </is>
      </c>
      <c r="N1521" s="21" t="n">
        <v>36</v>
      </c>
      <c r="O1521" s="21" t="inlineStr">
        <is>
          <t>(360) 555-2336</t>
        </is>
      </c>
      <c r="P1521" s="21" t="inlineStr">
        <is>
          <t>connorgarcia@harbormail.net</t>
        </is>
      </c>
      <c r="Q1521" s="21" t="inlineStr">
        <is>
          <t>Longview</t>
        </is>
      </c>
      <c r="R1521" s="21" t="inlineStr">
        <is>
          <t>WA</t>
        </is>
      </c>
      <c r="S1521" s="21" t="inlineStr">
        <is>
          <t>98632</t>
        </is>
      </c>
      <c r="T1521" s="28" t="n">
        <v>45999</v>
      </c>
      <c r="U1521" s="21" t="n">
        <v>2026</v>
      </c>
      <c r="V1521" s="21" t="inlineStr"/>
    </row>
    <row r="1522">
      <c r="A1522" s="17" t="inlineStr">
        <is>
          <t>WL-02517</t>
        </is>
      </c>
      <c r="B1522" s="17" t="n">
        <v>1517</v>
      </c>
      <c r="C1522" s="17" t="inlineStr">
        <is>
          <t>Bryan</t>
        </is>
      </c>
      <c r="D1522" s="17" t="inlineStr">
        <is>
          <t>Hayden</t>
        </is>
      </c>
      <c r="E1522" s="17" t="inlineStr">
        <is>
          <t>INDIVIDUAL</t>
        </is>
      </c>
      <c r="F1522" s="17" t="inlineStr"/>
      <c r="G1522" s="27" t="n">
        <v>45508</v>
      </c>
      <c r="H1522" s="17" t="inlineStr">
        <is>
          <t>ACTIVE_WAITLIST</t>
        </is>
      </c>
      <c r="I1522" s="17" t="inlineStr">
        <is>
          <t>ANCHOR VEER</t>
        </is>
      </c>
      <c r="J1522" s="17" t="inlineStr">
        <is>
          <t>POWER_INBOARD</t>
        </is>
      </c>
      <c r="K1522" s="17" t="n">
        <v>41.7</v>
      </c>
      <c r="L1522" s="17" t="n">
        <v>11.9</v>
      </c>
      <c r="M1522" s="17" t="inlineStr">
        <is>
          <t>Ledgport</t>
        </is>
      </c>
      <c r="N1522" s="17" t="n">
        <v>45</v>
      </c>
      <c r="O1522" s="17" t="inlineStr">
        <is>
          <t>(360) 555-1135</t>
        </is>
      </c>
      <c r="P1522" s="17" t="inlineStr">
        <is>
          <t>hayden.bryan@pugetpost.com</t>
        </is>
      </c>
      <c r="Q1522" s="17" t="inlineStr">
        <is>
          <t>Chaldale</t>
        </is>
      </c>
      <c r="R1522" s="17" t="inlineStr">
        <is>
          <t>WA</t>
        </is>
      </c>
      <c r="S1522" s="17" t="inlineStr">
        <is>
          <t>98554</t>
        </is>
      </c>
      <c r="T1522" s="27" t="n">
        <v>46000</v>
      </c>
      <c r="U1522" s="17" t="n">
        <v>2026</v>
      </c>
      <c r="V1522" s="17" t="inlineStr"/>
    </row>
    <row r="1523">
      <c r="A1523" s="21" t="inlineStr">
        <is>
          <t>WL-02518</t>
        </is>
      </c>
      <c r="B1523" s="21" t="n">
        <v>1518</v>
      </c>
      <c r="C1523" s="21" t="inlineStr">
        <is>
          <t>Walker</t>
        </is>
      </c>
      <c r="D1523" s="21" t="inlineStr">
        <is>
          <t>Steven</t>
        </is>
      </c>
      <c r="E1523" s="21" t="inlineStr">
        <is>
          <t>INDIVIDUAL</t>
        </is>
      </c>
      <c r="F1523" s="21" t="inlineStr"/>
      <c r="G1523" s="28" t="n">
        <v>45508</v>
      </c>
      <c r="H1523" s="21" t="inlineStr">
        <is>
          <t>ACTIVE_WAITLIST</t>
        </is>
      </c>
      <c r="I1523" s="21" t="inlineStr">
        <is>
          <t>PETREL MOON</t>
        </is>
      </c>
      <c r="J1523" s="21" t="inlineStr">
        <is>
          <t>SPORTFISH</t>
        </is>
      </c>
      <c r="K1523" s="21" t="n">
        <v>37.1</v>
      </c>
      <c r="L1523" s="21" t="n">
        <v>12.3</v>
      </c>
      <c r="M1523" s="21" t="inlineStr">
        <is>
          <t>COVERED_ONLY</t>
        </is>
      </c>
      <c r="N1523" s="21" t="n">
        <v>45</v>
      </c>
      <c r="O1523" s="21" t="inlineStr">
        <is>
          <t>(425) 555-4131</t>
        </is>
      </c>
      <c r="P1523" s="21" t="inlineStr">
        <is>
          <t>steven_walker@quillayute.org</t>
        </is>
      </c>
      <c r="Q1523" s="21" t="inlineStr">
        <is>
          <t>Everett</t>
        </is>
      </c>
      <c r="R1523" s="21" t="inlineStr">
        <is>
          <t>WA</t>
        </is>
      </c>
      <c r="S1523" s="21" t="inlineStr">
        <is>
          <t>98201</t>
        </is>
      </c>
      <c r="T1523" s="28" t="n">
        <v>45996</v>
      </c>
      <c r="U1523" s="21" t="n">
        <v>2026</v>
      </c>
      <c r="V1523" s="21" t="inlineStr"/>
    </row>
    <row r="1524">
      <c r="A1524" s="17" t="inlineStr">
        <is>
          <t>WL-02519</t>
        </is>
      </c>
      <c r="B1524" s="17" t="n">
        <v>1519</v>
      </c>
      <c r="C1524" s="17" t="inlineStr">
        <is>
          <t>Davis</t>
        </is>
      </c>
      <c r="D1524" s="17" t="inlineStr">
        <is>
          <t>James</t>
        </is>
      </c>
      <c r="E1524" s="17" t="inlineStr">
        <is>
          <t>JOINT</t>
        </is>
      </c>
      <c r="F1524" s="17" t="inlineStr"/>
      <c r="G1524" s="27" t="n">
        <v>45509</v>
      </c>
      <c r="H1524" s="17" t="inlineStr">
        <is>
          <t>ACTIVE_WAITLIST</t>
        </is>
      </c>
      <c r="I1524" s="17" t="inlineStr">
        <is>
          <t>COHO PASSAGE</t>
        </is>
      </c>
      <c r="J1524" s="17" t="inlineStr">
        <is>
          <t>CRUISER</t>
        </is>
      </c>
      <c r="K1524" s="17" t="n">
        <v>31.9</v>
      </c>
      <c r="L1524" s="17" t="n">
        <v>10.1</v>
      </c>
      <c r="M1524" s="17" t="inlineStr">
        <is>
          <t>Ledgport</t>
        </is>
      </c>
      <c r="N1524" s="17" t="n">
        <v>24</v>
      </c>
      <c r="O1524" s="17" t="inlineStr">
        <is>
          <t>(360) 555-6764</t>
        </is>
      </c>
      <c r="P1524" s="17" t="inlineStr">
        <is>
          <t>james_davis@outlook.example.com</t>
        </is>
      </c>
      <c r="Q1524" s="17" t="inlineStr">
        <is>
          <t>Bremerton</t>
        </is>
      </c>
      <c r="R1524" s="17" t="inlineStr">
        <is>
          <t>WA</t>
        </is>
      </c>
      <c r="S1524" s="17" t="inlineStr">
        <is>
          <t>98337</t>
        </is>
      </c>
      <c r="T1524" s="27" t="n">
        <v>45994</v>
      </c>
      <c r="U1524" s="17" t="n">
        <v>2026</v>
      </c>
      <c r="V1524" s="17" t="inlineStr"/>
    </row>
    <row r="1525">
      <c r="A1525" s="21" t="inlineStr">
        <is>
          <t>WL-02520</t>
        </is>
      </c>
      <c r="B1525" s="21" t="n">
        <v>1520</v>
      </c>
      <c r="C1525" s="21" t="inlineStr">
        <is>
          <t>Steele</t>
        </is>
      </c>
      <c r="D1525" s="21" t="inlineStr">
        <is>
          <t>Ashley</t>
        </is>
      </c>
      <c r="E1525" s="21" t="inlineStr">
        <is>
          <t>COMMERCIAL</t>
        </is>
      </c>
      <c r="F1525" s="21" t="inlineStr">
        <is>
          <t>Steele Holdings LLC</t>
        </is>
      </c>
      <c r="G1525" s="28" t="n">
        <v>45509</v>
      </c>
      <c r="H1525" s="21" t="inlineStr">
        <is>
          <t>RETAINER</t>
        </is>
      </c>
      <c r="I1525" s="21" t="inlineStr">
        <is>
          <t>PINTAIL LIGHT</t>
        </is>
      </c>
      <c r="J1525" s="21" t="inlineStr">
        <is>
          <t>HOUSEBOAT</t>
        </is>
      </c>
      <c r="K1525" s="21" t="n">
        <v>39.7</v>
      </c>
      <c r="L1525" s="21" t="n">
        <v>12.7</v>
      </c>
      <c r="M1525" s="21" t="inlineStr">
        <is>
          <t>ANY</t>
        </is>
      </c>
      <c r="N1525" s="21" t="n">
        <v>32</v>
      </c>
      <c r="O1525" s="21" t="inlineStr">
        <is>
          <t>(360) 555-5755</t>
        </is>
      </c>
      <c r="P1525" s="21" t="inlineStr">
        <is>
          <t>ashley.steele@harbormail.net</t>
        </is>
      </c>
      <c r="Q1525" s="21" t="inlineStr">
        <is>
          <t>Aberdeen</t>
        </is>
      </c>
      <c r="R1525" s="21" t="inlineStr">
        <is>
          <t>WA</t>
        </is>
      </c>
      <c r="S1525" s="21" t="inlineStr">
        <is>
          <t>98520</t>
        </is>
      </c>
      <c r="T1525" s="28" t="n">
        <v>46011</v>
      </c>
      <c r="U1525" s="21" t="n">
        <v>2026</v>
      </c>
      <c r="V1525" s="21" t="inlineStr"/>
    </row>
    <row r="1526">
      <c r="A1526" s="17" t="inlineStr">
        <is>
          <t>WL-02521</t>
        </is>
      </c>
      <c r="B1526" s="17" t="n">
        <v>1521</v>
      </c>
      <c r="C1526" s="17" t="inlineStr">
        <is>
          <t>Vance</t>
        </is>
      </c>
      <c r="D1526" s="17" t="inlineStr">
        <is>
          <t>Ashley</t>
        </is>
      </c>
      <c r="E1526" s="17" t="inlineStr">
        <is>
          <t>LLC</t>
        </is>
      </c>
      <c r="F1526" s="17" t="inlineStr">
        <is>
          <t>Vance Marine LLC</t>
        </is>
      </c>
      <c r="G1526" s="27" t="n">
        <v>45510</v>
      </c>
      <c r="H1526" s="17" t="inlineStr">
        <is>
          <t>ACTIVE_WAITLIST</t>
        </is>
      </c>
      <c r="I1526" s="17" t="inlineStr">
        <is>
          <t>SALISH GLIDE</t>
        </is>
      </c>
      <c r="J1526" s="17" t="inlineStr">
        <is>
          <t>SAIL_MONO</t>
        </is>
      </c>
      <c r="K1526" s="17" t="n">
        <v>35.6</v>
      </c>
      <c r="L1526" s="17" t="n">
        <v>12.1</v>
      </c>
      <c r="M1526" s="17" t="inlineStr">
        <is>
          <t>COVERED_ONLY</t>
        </is>
      </c>
      <c r="N1526" s="17" t="n">
        <v>40</v>
      </c>
      <c r="O1526" s="17" t="inlineStr">
        <is>
          <t>(503) 555-4710</t>
        </is>
      </c>
      <c r="P1526" s="17" t="inlineStr">
        <is>
          <t>ashley.vance@harbormail.net</t>
        </is>
      </c>
      <c r="Q1526" s="17" t="inlineStr">
        <is>
          <t>Portland</t>
        </is>
      </c>
      <c r="R1526" s="17" t="inlineStr">
        <is>
          <t>OR</t>
        </is>
      </c>
      <c r="S1526" s="17" t="inlineStr">
        <is>
          <t>97201</t>
        </is>
      </c>
      <c r="T1526" s="27" t="n">
        <v>46003</v>
      </c>
      <c r="U1526" s="17" t="n">
        <v>2026</v>
      </c>
      <c r="V1526" s="17" t="inlineStr"/>
    </row>
    <row r="1527">
      <c r="A1527" s="21" t="inlineStr">
        <is>
          <t>WL-02522</t>
        </is>
      </c>
      <c r="B1527" s="21" t="n">
        <v>1522</v>
      </c>
      <c r="C1527" s="21" t="inlineStr">
        <is>
          <t>Obrien</t>
        </is>
      </c>
      <c r="D1527" s="21" t="inlineStr">
        <is>
          <t>Ricardo</t>
        </is>
      </c>
      <c r="E1527" s="21" t="inlineStr">
        <is>
          <t>CORPORATION</t>
        </is>
      </c>
      <c r="F1527" s="21" t="inlineStr">
        <is>
          <t>Obrien Marine LLC</t>
        </is>
      </c>
      <c r="G1527" s="28" t="n">
        <v>45511</v>
      </c>
      <c r="H1527" s="21" t="inlineStr">
        <is>
          <t>ACTIVE_WAITLIST</t>
        </is>
      </c>
      <c r="I1527" s="21" t="inlineStr">
        <is>
          <t>SANDERLING ROSE</t>
        </is>
      </c>
      <c r="J1527" s="21" t="inlineStr">
        <is>
          <t>HOUSEBOAT</t>
        </is>
      </c>
      <c r="K1527" s="21" t="n">
        <v>39.1</v>
      </c>
      <c r="L1527" s="21" t="n">
        <v>13.5</v>
      </c>
      <c r="M1527" s="21" t="inlineStr">
        <is>
          <t>COVERED_ONLY</t>
        </is>
      </c>
      <c r="N1527" s="21" t="n">
        <v>36</v>
      </c>
      <c r="O1527" s="21" t="inlineStr">
        <is>
          <t>(360) 555-7293</t>
        </is>
      </c>
      <c r="P1527" s="21" t="inlineStr">
        <is>
          <t>ricardo_obrien@gmail.example.com</t>
        </is>
      </c>
      <c r="Q1527" s="21" t="inlineStr">
        <is>
          <t>Olympia</t>
        </is>
      </c>
      <c r="R1527" s="21" t="inlineStr">
        <is>
          <t>WA</t>
        </is>
      </c>
      <c r="S1527" s="21" t="inlineStr">
        <is>
          <t>98501</t>
        </is>
      </c>
      <c r="T1527" s="28" t="n">
        <v>46007</v>
      </c>
      <c r="U1527" s="21" t="n">
        <v>2026</v>
      </c>
      <c r="V1527" s="21" t="inlineStr"/>
    </row>
    <row r="1528">
      <c r="A1528" s="17" t="inlineStr">
        <is>
          <t>WL-02523</t>
        </is>
      </c>
      <c r="B1528" s="17" t="n">
        <v>1523</v>
      </c>
      <c r="C1528" s="17" t="inlineStr">
        <is>
          <t>Roberts</t>
        </is>
      </c>
      <c r="D1528" s="17" t="inlineStr">
        <is>
          <t>Lisa</t>
        </is>
      </c>
      <c r="E1528" s="17" t="inlineStr">
        <is>
          <t>INDIVIDUAL</t>
        </is>
      </c>
      <c r="F1528" s="17" t="inlineStr"/>
      <c r="G1528" s="27" t="n">
        <v>45511</v>
      </c>
      <c r="H1528" s="17" t="inlineStr">
        <is>
          <t>ACTIVE_WAITLIST</t>
        </is>
      </c>
      <c r="I1528" s="17" t="inlineStr">
        <is>
          <t>SANDERLING QUEEN</t>
        </is>
      </c>
      <c r="J1528" s="17" t="inlineStr">
        <is>
          <t>POWER_INBOARD</t>
        </is>
      </c>
      <c r="K1528" s="17" t="n">
        <v>48</v>
      </c>
      <c r="L1528" s="17" t="n">
        <v>14.6</v>
      </c>
      <c r="M1528" s="17" t="inlineStr">
        <is>
          <t>Eastwey</t>
        </is>
      </c>
      <c r="N1528" s="17" t="n">
        <v>24</v>
      </c>
      <c r="O1528" s="17" t="inlineStr">
        <is>
          <t>(425) 555-7497</t>
        </is>
      </c>
      <c r="P1528" s="17" t="inlineStr">
        <is>
          <t>lisa_roberts@harbormail.net</t>
        </is>
      </c>
      <c r="Q1528" s="17" t="inlineStr">
        <is>
          <t>Everett</t>
        </is>
      </c>
      <c r="R1528" s="17" t="inlineStr">
        <is>
          <t>WA</t>
        </is>
      </c>
      <c r="S1528" s="17" t="inlineStr">
        <is>
          <t>98201</t>
        </is>
      </c>
      <c r="T1528" s="27" t="n">
        <v>46011</v>
      </c>
      <c r="U1528" s="17" t="n">
        <v>2026</v>
      </c>
      <c r="V1528" s="17" t="inlineStr"/>
    </row>
    <row r="1529">
      <c r="A1529" s="21" t="inlineStr">
        <is>
          <t>WL-02524</t>
        </is>
      </c>
      <c r="B1529" s="21" t="n">
        <v>1524</v>
      </c>
      <c r="C1529" s="21" t="inlineStr">
        <is>
          <t>Herrera</t>
        </is>
      </c>
      <c r="D1529" s="21" t="inlineStr">
        <is>
          <t>Douglas</t>
        </is>
      </c>
      <c r="E1529" s="21" t="inlineStr">
        <is>
          <t>JOINT</t>
        </is>
      </c>
      <c r="F1529" s="21" t="inlineStr"/>
      <c r="G1529" s="28" t="n">
        <v>45511</v>
      </c>
      <c r="H1529" s="21" t="inlineStr">
        <is>
          <t>ACTIVE_WAITLIST</t>
        </is>
      </c>
      <c r="I1529" s="21" t="inlineStr">
        <is>
          <t>MURRE MIST</t>
        </is>
      </c>
      <c r="J1529" s="21" t="inlineStr">
        <is>
          <t>SPORTFISH</t>
        </is>
      </c>
      <c r="K1529" s="21" t="n">
        <v>53.4</v>
      </c>
      <c r="L1529" s="21" t="n">
        <v>15.9</v>
      </c>
      <c r="M1529" s="21" t="inlineStr">
        <is>
          <t>ANY</t>
        </is>
      </c>
      <c r="N1529" s="21" t="n">
        <v>24</v>
      </c>
      <c r="O1529" s="21" t="inlineStr">
        <is>
          <t>(503) 555-2105</t>
        </is>
      </c>
      <c r="P1529" s="21" t="inlineStr">
        <is>
          <t>douglas.herrera@quillayute.org</t>
        </is>
      </c>
      <c r="Q1529" s="21" t="inlineStr">
        <is>
          <t>Astoria</t>
        </is>
      </c>
      <c r="R1529" s="21" t="inlineStr">
        <is>
          <t>OR</t>
        </is>
      </c>
      <c r="S1529" s="21" t="inlineStr">
        <is>
          <t>97103</t>
        </is>
      </c>
      <c r="T1529" s="28" t="n">
        <v>46006</v>
      </c>
      <c r="U1529" s="21" t="n">
        <v>2026</v>
      </c>
      <c r="V1529" s="21" t="inlineStr"/>
    </row>
    <row r="1530">
      <c r="A1530" s="17" t="inlineStr">
        <is>
          <t>WL-02525</t>
        </is>
      </c>
      <c r="B1530" s="17" t="n">
        <v>1525</v>
      </c>
      <c r="C1530" s="17" t="inlineStr">
        <is>
          <t>Wright</t>
        </is>
      </c>
      <c r="D1530" s="17" t="inlineStr">
        <is>
          <t>Matthew</t>
        </is>
      </c>
      <c r="E1530" s="17" t="inlineStr">
        <is>
          <t>NONPROFIT</t>
        </is>
      </c>
      <c r="F1530" s="17" t="inlineStr">
        <is>
          <t>Wright Charters Inc</t>
        </is>
      </c>
      <c r="G1530" s="27" t="n">
        <v>45511</v>
      </c>
      <c r="H1530" s="17" t="inlineStr">
        <is>
          <t>ACTIVE_WAITLIST</t>
        </is>
      </c>
      <c r="I1530" s="17" t="inlineStr">
        <is>
          <t>MURRE HARBOR</t>
        </is>
      </c>
      <c r="J1530" s="17" t="inlineStr">
        <is>
          <t>SAIL_MONO</t>
        </is>
      </c>
      <c r="K1530" s="17" t="n">
        <v>59.7</v>
      </c>
      <c r="L1530" s="17" t="n">
        <v>21.3</v>
      </c>
      <c r="M1530" s="17" t="inlineStr">
        <is>
          <t>ANY</t>
        </is>
      </c>
      <c r="N1530" s="17" t="n">
        <v>24</v>
      </c>
      <c r="O1530" s="17" t="inlineStr">
        <is>
          <t>(360) 555-3321</t>
        </is>
      </c>
      <c r="P1530" s="17" t="inlineStr">
        <is>
          <t>matthewwright@pugetpost.com</t>
        </is>
      </c>
      <c r="Q1530" s="17" t="inlineStr">
        <is>
          <t>Port Angeles</t>
        </is>
      </c>
      <c r="R1530" s="17" t="inlineStr">
        <is>
          <t>WA</t>
        </is>
      </c>
      <c r="S1530" s="17" t="inlineStr">
        <is>
          <t>98362</t>
        </is>
      </c>
      <c r="T1530" s="27" t="n">
        <v>46004</v>
      </c>
      <c r="U1530" s="17" t="n">
        <v>2026</v>
      </c>
      <c r="V1530" s="17" t="inlineStr"/>
    </row>
    <row r="1531">
      <c r="A1531" s="21" t="inlineStr">
        <is>
          <t>WL-02526</t>
        </is>
      </c>
      <c r="B1531" s="21" t="n">
        <v>1526</v>
      </c>
      <c r="C1531" s="21" t="inlineStr">
        <is>
          <t>Jacobs</t>
        </is>
      </c>
      <c r="D1531" s="21" t="inlineStr">
        <is>
          <t>Jennifer</t>
        </is>
      </c>
      <c r="E1531" s="21" t="inlineStr">
        <is>
          <t>TRUST</t>
        </is>
      </c>
      <c r="F1531" s="21" t="inlineStr">
        <is>
          <t>Jacobs Holdings LLC</t>
        </is>
      </c>
      <c r="G1531" s="28" t="n">
        <v>45511</v>
      </c>
      <c r="H1531" s="21" t="inlineStr">
        <is>
          <t>ACTIVE_WAITLIST</t>
        </is>
      </c>
      <c r="I1531" s="21" t="inlineStr">
        <is>
          <t>PETREL LINE</t>
        </is>
      </c>
      <c r="J1531" s="21" t="inlineStr">
        <is>
          <t>POWER_INBOARD</t>
        </is>
      </c>
      <c r="K1531" s="21" t="n">
        <v>52.2</v>
      </c>
      <c r="L1531" s="21" t="n">
        <v>18.2</v>
      </c>
      <c r="M1531" s="21" t="inlineStr">
        <is>
          <t>ANY</t>
        </is>
      </c>
      <c r="N1531" s="21" t="n">
        <v>50</v>
      </c>
      <c r="O1531" s="21" t="inlineStr">
        <is>
          <t>(360) 555-5164</t>
        </is>
      </c>
      <c r="P1531" s="21" t="inlineStr">
        <is>
          <t>jennifer_jacobs@salishnet.net</t>
        </is>
      </c>
      <c r="Q1531" s="21" t="inlineStr">
        <is>
          <t>Bellingham</t>
        </is>
      </c>
      <c r="R1531" s="21" t="inlineStr">
        <is>
          <t>WA</t>
        </is>
      </c>
      <c r="S1531" s="21" t="inlineStr">
        <is>
          <t>98225</t>
        </is>
      </c>
      <c r="T1531" s="28" t="n">
        <v>46002</v>
      </c>
      <c r="U1531" s="21" t="n">
        <v>2026</v>
      </c>
      <c r="V1531" s="21" t="inlineStr"/>
    </row>
    <row r="1532">
      <c r="A1532" s="17" t="inlineStr">
        <is>
          <t>WL-02527</t>
        </is>
      </c>
      <c r="B1532" s="17" t="n">
        <v>1527</v>
      </c>
      <c r="C1532" s="17" t="inlineStr">
        <is>
          <t>Hanson</t>
        </is>
      </c>
      <c r="D1532" s="17" t="inlineStr">
        <is>
          <t>Rachel</t>
        </is>
      </c>
      <c r="E1532" s="17" t="inlineStr">
        <is>
          <t>INDIVIDUAL</t>
        </is>
      </c>
      <c r="F1532" s="17" t="inlineStr"/>
      <c r="G1532" s="27" t="n">
        <v>45512</v>
      </c>
      <c r="H1532" s="17" t="inlineStr">
        <is>
          <t>ACTIVE_WAITLIST</t>
        </is>
      </c>
      <c r="I1532" s="17" t="inlineStr">
        <is>
          <t>WIDGEON ROCK</t>
        </is>
      </c>
      <c r="J1532" s="17" t="inlineStr">
        <is>
          <t>POWER_STERNDRIVE</t>
        </is>
      </c>
      <c r="K1532" s="17" t="n">
        <v>23.4</v>
      </c>
      <c r="L1532" s="17" t="n">
        <v>7.8</v>
      </c>
      <c r="M1532" s="17" t="inlineStr">
        <is>
          <t>ANY</t>
        </is>
      </c>
      <c r="N1532" s="17" t="n">
        <v>36</v>
      </c>
      <c r="O1532" s="17" t="inlineStr">
        <is>
          <t>(360) 555-1287</t>
        </is>
      </c>
      <c r="P1532" s="17" t="inlineStr">
        <is>
          <t>rachel.hanson@salishnet.net</t>
        </is>
      </c>
      <c r="Q1532" s="17" t="inlineStr">
        <is>
          <t>Bremerton</t>
        </is>
      </c>
      <c r="R1532" s="17" t="inlineStr">
        <is>
          <t>WA</t>
        </is>
      </c>
      <c r="S1532" s="17" t="inlineStr">
        <is>
          <t>98337</t>
        </is>
      </c>
      <c r="T1532" s="27" t="n">
        <v>45996</v>
      </c>
      <c r="U1532" s="17" t="n">
        <v>2026</v>
      </c>
      <c r="V1532" s="17" t="inlineStr"/>
    </row>
    <row r="1533">
      <c r="A1533" s="21" t="inlineStr">
        <is>
          <t>WL-02528</t>
        </is>
      </c>
      <c r="B1533" s="21" t="n">
        <v>1528</v>
      </c>
      <c r="C1533" s="21" t="inlineStr">
        <is>
          <t>Richards</t>
        </is>
      </c>
      <c r="D1533" s="21" t="inlineStr">
        <is>
          <t>Lisa</t>
        </is>
      </c>
      <c r="E1533" s="21" t="inlineStr">
        <is>
          <t>NONPROFIT</t>
        </is>
      </c>
      <c r="F1533" s="21" t="inlineStr">
        <is>
          <t>Richards Marine LLC</t>
        </is>
      </c>
      <c r="G1533" s="28" t="n">
        <v>45512</v>
      </c>
      <c r="H1533" s="21" t="inlineStr">
        <is>
          <t>ACTIVE_WAITLIST</t>
        </is>
      </c>
      <c r="I1533" s="21" t="inlineStr">
        <is>
          <t>PINTAIL HARBOR</t>
        </is>
      </c>
      <c r="J1533" s="21" t="inlineStr">
        <is>
          <t>CRUISER</t>
        </is>
      </c>
      <c r="K1533" s="21" t="n">
        <v>60</v>
      </c>
      <c r="L1533" s="21" t="n">
        <v>21.4</v>
      </c>
      <c r="M1533" s="21" t="inlineStr">
        <is>
          <t>COVERED_ONLY</t>
        </is>
      </c>
      <c r="N1533" s="21" t="n">
        <v>50</v>
      </c>
      <c r="O1533" s="21" t="inlineStr">
        <is>
          <t>(360) 555-2542</t>
        </is>
      </c>
      <c r="P1533" s="21" t="inlineStr">
        <is>
          <t>lisa_richards@harbormail.net</t>
        </is>
      </c>
      <c r="Q1533" s="21" t="inlineStr">
        <is>
          <t>Bremerton</t>
        </is>
      </c>
      <c r="R1533" s="21" t="inlineStr">
        <is>
          <t>WA</t>
        </is>
      </c>
      <c r="S1533" s="21" t="inlineStr">
        <is>
          <t>98337</t>
        </is>
      </c>
      <c r="T1533" s="28" t="n">
        <v>46007</v>
      </c>
      <c r="U1533" s="21" t="n">
        <v>2026</v>
      </c>
      <c r="V1533" s="21" t="inlineStr"/>
    </row>
    <row r="1534">
      <c r="A1534" s="17" t="inlineStr">
        <is>
          <t>WL-02529</t>
        </is>
      </c>
      <c r="B1534" s="17" t="n">
        <v>1529</v>
      </c>
      <c r="C1534" s="17" t="inlineStr">
        <is>
          <t>Lewis</t>
        </is>
      </c>
      <c r="D1534" s="17" t="inlineStr">
        <is>
          <t>Shelby</t>
        </is>
      </c>
      <c r="E1534" s="17" t="inlineStr">
        <is>
          <t>TRUST</t>
        </is>
      </c>
      <c r="F1534" s="17" t="inlineStr">
        <is>
          <t>Lewis Marine LLC</t>
        </is>
      </c>
      <c r="G1534" s="27" t="n">
        <v>45512</v>
      </c>
      <c r="H1534" s="17" t="inlineStr">
        <is>
          <t>ACTIVE_WAITLIST</t>
        </is>
      </c>
      <c r="I1534" s="17" t="inlineStr">
        <is>
          <t>SCOTER STAR</t>
        </is>
      </c>
      <c r="J1534" s="17" t="inlineStr">
        <is>
          <t>SAIL_MONO</t>
        </is>
      </c>
      <c r="K1534" s="17" t="n">
        <v>30.6</v>
      </c>
      <c r="L1534" s="17" t="n">
        <v>9.5</v>
      </c>
      <c r="M1534" s="17" t="inlineStr">
        <is>
          <t>COVERED_ONLY</t>
        </is>
      </c>
      <c r="N1534" s="17" t="n">
        <v>45</v>
      </c>
      <c r="O1534" s="17" t="inlineStr">
        <is>
          <t>(360) 555-4777</t>
        </is>
      </c>
      <c r="P1534" s="17" t="inlineStr">
        <is>
          <t>shelby_lewis@quillayute.org</t>
        </is>
      </c>
      <c r="Q1534" s="17" t="inlineStr">
        <is>
          <t>Olympia</t>
        </is>
      </c>
      <c r="R1534" s="17" t="inlineStr">
        <is>
          <t>WA</t>
        </is>
      </c>
      <c r="S1534" s="17" t="inlineStr">
        <is>
          <t>98501</t>
        </is>
      </c>
      <c r="T1534" s="27" t="n">
        <v>46008</v>
      </c>
      <c r="U1534" s="17" t="n">
        <v>2026</v>
      </c>
      <c r="V1534" s="17" t="inlineStr"/>
    </row>
    <row r="1535">
      <c r="A1535" s="21" t="inlineStr">
        <is>
          <t>WL-02530</t>
        </is>
      </c>
      <c r="B1535" s="21" t="n">
        <v>1530</v>
      </c>
      <c r="C1535" s="21" t="inlineStr">
        <is>
          <t>Lopez</t>
        </is>
      </c>
      <c r="D1535" s="21" t="inlineStr">
        <is>
          <t>David</t>
        </is>
      </c>
      <c r="E1535" s="21" t="inlineStr">
        <is>
          <t>INDIVIDUAL</t>
        </is>
      </c>
      <c r="F1535" s="21" t="inlineStr"/>
      <c r="G1535" s="28" t="n">
        <v>45513</v>
      </c>
      <c r="H1535" s="21" t="inlineStr">
        <is>
          <t>ACTIVE_WAITLIST</t>
        </is>
      </c>
      <c r="I1535" s="21" t="inlineStr">
        <is>
          <t>GRAY ROCK</t>
        </is>
      </c>
      <c r="J1535" s="21" t="inlineStr">
        <is>
          <t>TRAWLER</t>
        </is>
      </c>
      <c r="K1535" s="21" t="n">
        <v>34.5</v>
      </c>
      <c r="L1535" s="21" t="n">
        <v>12.3</v>
      </c>
      <c r="M1535" s="21" t="inlineStr">
        <is>
          <t>OPEN_ONLY</t>
        </is>
      </c>
      <c r="N1535" s="21" t="n">
        <v>50</v>
      </c>
      <c r="O1535" s="21" t="inlineStr">
        <is>
          <t>(360) 555-6074</t>
        </is>
      </c>
      <c r="P1535" s="21" t="inlineStr">
        <is>
          <t>davidlopez@pugetpost.com</t>
        </is>
      </c>
      <c r="Q1535" s="21" t="inlineStr">
        <is>
          <t>Bellingham</t>
        </is>
      </c>
      <c r="R1535" s="21" t="inlineStr">
        <is>
          <t>WA</t>
        </is>
      </c>
      <c r="S1535" s="21" t="inlineStr">
        <is>
          <t>98225</t>
        </is>
      </c>
      <c r="T1535" s="28" t="n">
        <v>46011</v>
      </c>
      <c r="U1535" s="21" t="n">
        <v>2026</v>
      </c>
      <c r="V1535" s="21" t="inlineStr"/>
    </row>
    <row r="1536">
      <c r="A1536" s="17" t="inlineStr">
        <is>
          <t>WL-02531</t>
        </is>
      </c>
      <c r="B1536" s="17" t="n">
        <v>1531</v>
      </c>
      <c r="C1536" s="17" t="inlineStr">
        <is>
          <t>Fleming</t>
        </is>
      </c>
      <c r="D1536" s="17" t="inlineStr">
        <is>
          <t>Allen</t>
        </is>
      </c>
      <c r="E1536" s="17" t="inlineStr">
        <is>
          <t>JOINT</t>
        </is>
      </c>
      <c r="F1536" s="17" t="inlineStr"/>
      <c r="G1536" s="27" t="n">
        <v>45513</v>
      </c>
      <c r="H1536" s="17" t="inlineStr">
        <is>
          <t>ACTIVE_WAITLIST</t>
        </is>
      </c>
      <c r="I1536" s="17" t="inlineStr">
        <is>
          <t>PINTAIL GLIDE</t>
        </is>
      </c>
      <c r="J1536" s="17" t="inlineStr">
        <is>
          <t>HOUSEBOAT</t>
        </is>
      </c>
      <c r="K1536" s="17" t="n">
        <v>20.7</v>
      </c>
      <c r="L1536" s="17" t="n">
        <v>7.2</v>
      </c>
      <c r="M1536" s="17" t="inlineStr">
        <is>
          <t>COVERED_ONLY</t>
        </is>
      </c>
      <c r="N1536" s="17" t="n">
        <v>40</v>
      </c>
      <c r="O1536" s="17" t="inlineStr">
        <is>
          <t>(503) 555-8929</t>
        </is>
      </c>
      <c r="P1536" s="17" t="inlineStr">
        <is>
          <t>allen.fleming@pugetpost.com</t>
        </is>
      </c>
      <c r="Q1536" s="17" t="inlineStr">
        <is>
          <t>Astoria</t>
        </is>
      </c>
      <c r="R1536" s="17" t="inlineStr">
        <is>
          <t>OR</t>
        </is>
      </c>
      <c r="S1536" s="17" t="inlineStr">
        <is>
          <t>97103</t>
        </is>
      </c>
      <c r="T1536" s="27" t="n">
        <v>46014</v>
      </c>
      <c r="U1536" s="17" t="n">
        <v>2026</v>
      </c>
      <c r="V1536" s="17" t="inlineStr"/>
    </row>
    <row r="1537">
      <c r="A1537" s="21" t="inlineStr">
        <is>
          <t>WL-02532</t>
        </is>
      </c>
      <c r="B1537" s="21" t="n">
        <v>1532</v>
      </c>
      <c r="C1537" s="21" t="inlineStr">
        <is>
          <t>Goodman</t>
        </is>
      </c>
      <c r="D1537" s="21" t="inlineStr">
        <is>
          <t>Marie</t>
        </is>
      </c>
      <c r="E1537" s="21" t="inlineStr">
        <is>
          <t>TRUST</t>
        </is>
      </c>
      <c r="F1537" s="21" t="inlineStr">
        <is>
          <t>Goodman Charters Inc</t>
        </is>
      </c>
      <c r="G1537" s="28" t="n">
        <v>45513</v>
      </c>
      <c r="H1537" s="21" t="inlineStr">
        <is>
          <t>ACTIVE_WAITLIST</t>
        </is>
      </c>
      <c r="I1537" s="21" t="inlineStr">
        <is>
          <t>SCOTER ROSE</t>
        </is>
      </c>
      <c r="J1537" s="21" t="inlineStr">
        <is>
          <t>POWER_STERNDRIVE</t>
        </is>
      </c>
      <c r="K1537" s="21" t="n">
        <v>57.9</v>
      </c>
      <c r="L1537" s="21" t="n">
        <v>19.4</v>
      </c>
      <c r="M1537" s="21" t="inlineStr">
        <is>
          <t>ANY</t>
        </is>
      </c>
      <c r="N1537" s="21" t="n">
        <v>45</v>
      </c>
      <c r="O1537" s="21" t="inlineStr">
        <is>
          <t>(541) 555-7024</t>
        </is>
      </c>
      <c r="P1537" s="21" t="inlineStr">
        <is>
          <t>marie_goodman@pugetpost.com</t>
        </is>
      </c>
      <c r="Q1537" s="21" t="inlineStr">
        <is>
          <t>Newport</t>
        </is>
      </c>
      <c r="R1537" s="21" t="inlineStr">
        <is>
          <t>OR</t>
        </is>
      </c>
      <c r="S1537" s="21" t="inlineStr">
        <is>
          <t>97365</t>
        </is>
      </c>
      <c r="T1537" s="28" t="n">
        <v>46018</v>
      </c>
      <c r="U1537" s="21" t="n">
        <v>2026</v>
      </c>
      <c r="V1537" s="21" t="inlineStr"/>
    </row>
    <row r="1538">
      <c r="A1538" s="17" t="inlineStr">
        <is>
          <t>WL-02533</t>
        </is>
      </c>
      <c r="B1538" s="17" t="n">
        <v>1533</v>
      </c>
      <c r="C1538" s="17" t="inlineStr">
        <is>
          <t>Myers</t>
        </is>
      </c>
      <c r="D1538" s="17" t="inlineStr">
        <is>
          <t>Derrick</t>
        </is>
      </c>
      <c r="E1538" s="17" t="inlineStr">
        <is>
          <t>COMMERCIAL</t>
        </is>
      </c>
      <c r="F1538" s="17" t="inlineStr">
        <is>
          <t>Myers Holdings LLC</t>
        </is>
      </c>
      <c r="G1538" s="27" t="n">
        <v>45513</v>
      </c>
      <c r="H1538" s="17" t="inlineStr">
        <is>
          <t>ACTIVE_WAITLIST</t>
        </is>
      </c>
      <c r="I1538" s="17" t="inlineStr">
        <is>
          <t>HERON ROCK</t>
        </is>
      </c>
      <c r="J1538" s="17" t="inlineStr">
        <is>
          <t>SAIL_MONO</t>
        </is>
      </c>
      <c r="K1538" s="17" t="n">
        <v>32.3</v>
      </c>
      <c r="L1538" s="17" t="n">
        <v>10</v>
      </c>
      <c r="M1538" s="17" t="inlineStr">
        <is>
          <t>Salmonberry</t>
        </is>
      </c>
      <c r="N1538" s="17" t="n">
        <v>50</v>
      </c>
      <c r="O1538" s="17" t="inlineStr">
        <is>
          <t>(360) 555-8505</t>
        </is>
      </c>
      <c r="P1538" s="17" t="inlineStr">
        <is>
          <t>derrick.myers@gmail.example.com</t>
        </is>
      </c>
      <c r="Q1538" s="17" t="inlineStr">
        <is>
          <t>Bremerton</t>
        </is>
      </c>
      <c r="R1538" s="17" t="inlineStr">
        <is>
          <t>WA</t>
        </is>
      </c>
      <c r="S1538" s="17" t="inlineStr">
        <is>
          <t>98337</t>
        </is>
      </c>
      <c r="T1538" s="27" t="n">
        <v>46018</v>
      </c>
      <c r="U1538" s="17" t="n">
        <v>2026</v>
      </c>
      <c r="V1538" s="17" t="inlineStr"/>
    </row>
    <row r="1539">
      <c r="A1539" s="21" t="inlineStr">
        <is>
          <t>WL-02534</t>
        </is>
      </c>
      <c r="B1539" s="21" t="n">
        <v>1534</v>
      </c>
      <c r="C1539" s="21" t="inlineStr">
        <is>
          <t>Erickson</t>
        </is>
      </c>
      <c r="D1539" s="21" t="inlineStr">
        <is>
          <t>Daniel</t>
        </is>
      </c>
      <c r="E1539" s="21" t="inlineStr">
        <is>
          <t>COMMERCIAL</t>
        </is>
      </c>
      <c r="F1539" s="21" t="inlineStr">
        <is>
          <t>Erickson Marine LLC</t>
        </is>
      </c>
      <c r="G1539" s="28" t="n">
        <v>45513</v>
      </c>
      <c r="H1539" s="21" t="inlineStr">
        <is>
          <t>ACTIVE_WAITLIST</t>
        </is>
      </c>
      <c r="I1539" s="21" t="inlineStr">
        <is>
          <t>MURRE DANCER</t>
        </is>
      </c>
      <c r="J1539" s="21" t="inlineStr">
        <is>
          <t>ELECTRIC</t>
        </is>
      </c>
      <c r="K1539" s="21" t="n">
        <v>27</v>
      </c>
      <c r="L1539" s="21" t="n">
        <v>8.6</v>
      </c>
      <c r="M1539" s="21" t="inlineStr">
        <is>
          <t>Salmonberry</t>
        </is>
      </c>
      <c r="N1539" s="21" t="n">
        <v>50</v>
      </c>
      <c r="O1539" s="21" t="inlineStr">
        <is>
          <t>(360) 555-7355</t>
        </is>
      </c>
      <c r="P1539" s="21" t="inlineStr">
        <is>
          <t>daniel_erickson@quillayute.org</t>
        </is>
      </c>
      <c r="Q1539" s="21" t="inlineStr">
        <is>
          <t>Longview</t>
        </is>
      </c>
      <c r="R1539" s="21" t="inlineStr">
        <is>
          <t>WA</t>
        </is>
      </c>
      <c r="S1539" s="21" t="inlineStr">
        <is>
          <t>98632</t>
        </is>
      </c>
      <c r="T1539" s="28" t="n">
        <v>46014</v>
      </c>
      <c r="U1539" s="21" t="n">
        <v>2026</v>
      </c>
      <c r="V1539" s="21" t="inlineStr"/>
    </row>
    <row r="1540">
      <c r="A1540" s="17" t="inlineStr">
        <is>
          <t>WL-02535</t>
        </is>
      </c>
      <c r="B1540" s="17" t="n">
        <v>1535</v>
      </c>
      <c r="C1540" s="17" t="inlineStr">
        <is>
          <t>Hess</t>
        </is>
      </c>
      <c r="D1540" s="17" t="inlineStr">
        <is>
          <t>Shari</t>
        </is>
      </c>
      <c r="E1540" s="17" t="inlineStr">
        <is>
          <t>LLC</t>
        </is>
      </c>
      <c r="F1540" s="17" t="inlineStr">
        <is>
          <t>Hess Holdings LLC</t>
        </is>
      </c>
      <c r="G1540" s="27" t="n">
        <v>45514</v>
      </c>
      <c r="H1540" s="17" t="inlineStr">
        <is>
          <t>ACTIVE_WAITLIST</t>
        </is>
      </c>
      <c r="I1540" s="17" t="inlineStr">
        <is>
          <t>BRANT SONG</t>
        </is>
      </c>
      <c r="J1540" s="17" t="inlineStr">
        <is>
          <t>POWER_INBOARD</t>
        </is>
      </c>
      <c r="K1540" s="17" t="n">
        <v>19.4</v>
      </c>
      <c r="L1540" s="17" t="n">
        <v>5.7</v>
      </c>
      <c r="M1540" s="17" t="inlineStr">
        <is>
          <t>ANY</t>
        </is>
      </c>
      <c r="N1540" s="17" t="n">
        <v>50</v>
      </c>
      <c r="O1540" s="17" t="inlineStr">
        <is>
          <t>(541) 555-0116</t>
        </is>
      </c>
      <c r="P1540" s="17" t="inlineStr">
        <is>
          <t>shari.hess@outlook.example.com</t>
        </is>
      </c>
      <c r="Q1540" s="17" t="inlineStr">
        <is>
          <t>Coos Bay</t>
        </is>
      </c>
      <c r="R1540" s="17" t="inlineStr">
        <is>
          <t>OR</t>
        </is>
      </c>
      <c r="S1540" s="17" t="inlineStr">
        <is>
          <t>97420</t>
        </is>
      </c>
      <c r="T1540" s="27" t="n">
        <v>46012</v>
      </c>
      <c r="U1540" s="17" t="n">
        <v>2026</v>
      </c>
      <c r="V1540" s="17" t="inlineStr"/>
    </row>
    <row r="1541">
      <c r="A1541" s="21" t="inlineStr">
        <is>
          <t>WL-02536</t>
        </is>
      </c>
      <c r="B1541" s="21" t="n">
        <v>1536</v>
      </c>
      <c r="C1541" s="21" t="inlineStr">
        <is>
          <t>Ellis</t>
        </is>
      </c>
      <c r="D1541" s="21" t="inlineStr">
        <is>
          <t>Christian</t>
        </is>
      </c>
      <c r="E1541" s="21" t="inlineStr">
        <is>
          <t>JOINT</t>
        </is>
      </c>
      <c r="F1541" s="21" t="inlineStr"/>
      <c r="G1541" s="28" t="n">
        <v>45514</v>
      </c>
      <c r="H1541" s="21" t="inlineStr">
        <is>
          <t>ACTIVE_WAITLIST</t>
        </is>
      </c>
      <c r="I1541" s="21" t="inlineStr">
        <is>
          <t>WIDGEON LIGHT</t>
        </is>
      </c>
      <c r="J1541" s="21" t="inlineStr">
        <is>
          <t>POWER_STERNDRIVE</t>
        </is>
      </c>
      <c r="K1541" s="21" t="n">
        <v>42.4</v>
      </c>
      <c r="L1541" s="21" t="n">
        <v>13.9</v>
      </c>
      <c r="M1541" s="21" t="inlineStr">
        <is>
          <t>COVERED_ONLY</t>
        </is>
      </c>
      <c r="N1541" s="21" t="n">
        <v>28</v>
      </c>
      <c r="O1541" s="21" t="inlineStr">
        <is>
          <t>(360) 555-7281</t>
        </is>
      </c>
      <c r="P1541" s="21" t="inlineStr">
        <is>
          <t>christian.ellis@pugetpost.com</t>
        </is>
      </c>
      <c r="Q1541" s="21" t="inlineStr">
        <is>
          <t>Bellingham</t>
        </is>
      </c>
      <c r="R1541" s="21" t="inlineStr">
        <is>
          <t>WA</t>
        </is>
      </c>
      <c r="S1541" s="21" t="inlineStr">
        <is>
          <t>98225</t>
        </is>
      </c>
      <c r="T1541" s="28" t="n">
        <v>46001</v>
      </c>
      <c r="U1541" s="21" t="n">
        <v>2026</v>
      </c>
      <c r="V1541" s="21" t="inlineStr"/>
    </row>
    <row r="1542">
      <c r="A1542" s="17" t="inlineStr">
        <is>
          <t>WL-02537</t>
        </is>
      </c>
      <c r="B1542" s="17" t="n">
        <v>1537</v>
      </c>
      <c r="C1542" s="17" t="inlineStr">
        <is>
          <t>Nelson</t>
        </is>
      </c>
      <c r="D1542" s="17" t="inlineStr">
        <is>
          <t>Calvin</t>
        </is>
      </c>
      <c r="E1542" s="17" t="inlineStr">
        <is>
          <t>INDIVIDUAL</t>
        </is>
      </c>
      <c r="F1542" s="17" t="inlineStr"/>
      <c r="G1542" s="27" t="n">
        <v>45515</v>
      </c>
      <c r="H1542" s="17" t="inlineStr">
        <is>
          <t>ACTIVE_WAITLIST</t>
        </is>
      </c>
      <c r="I1542" s="17" t="inlineStr">
        <is>
          <t>SALISH LIGHT</t>
        </is>
      </c>
      <c r="J1542" s="17" t="inlineStr">
        <is>
          <t>TRAWLER</t>
        </is>
      </c>
      <c r="K1542" s="17" t="n">
        <v>24.4</v>
      </c>
      <c r="L1542" s="17" t="n">
        <v>8.1</v>
      </c>
      <c r="M1542" s="17" t="inlineStr">
        <is>
          <t>COVERED_ONLY</t>
        </is>
      </c>
      <c r="N1542" s="17" t="n">
        <v>24</v>
      </c>
      <c r="O1542" s="17" t="inlineStr">
        <is>
          <t>(503) 555-2788</t>
        </is>
      </c>
      <c r="P1542" s="17" t="inlineStr">
        <is>
          <t>calvinnelson@salishnet.net</t>
        </is>
      </c>
      <c r="Q1542" s="17" t="inlineStr">
        <is>
          <t>Astoria</t>
        </is>
      </c>
      <c r="R1542" s="17" t="inlineStr">
        <is>
          <t>OR</t>
        </is>
      </c>
      <c r="S1542" s="17" t="inlineStr">
        <is>
          <t>97103</t>
        </is>
      </c>
      <c r="T1542" s="27" t="n">
        <v>45999</v>
      </c>
      <c r="U1542" s="17" t="n">
        <v>2026</v>
      </c>
      <c r="V1542" s="17" t="inlineStr"/>
    </row>
    <row r="1543">
      <c r="A1543" s="21" t="inlineStr">
        <is>
          <t>WL-02538</t>
        </is>
      </c>
      <c r="B1543" s="21" t="n">
        <v>1538</v>
      </c>
      <c r="C1543" s="21" t="inlineStr">
        <is>
          <t>Davidson</t>
        </is>
      </c>
      <c r="D1543" s="21" t="inlineStr">
        <is>
          <t>Angela</t>
        </is>
      </c>
      <c r="E1543" s="21" t="inlineStr">
        <is>
          <t>JOINT</t>
        </is>
      </c>
      <c r="F1543" s="21" t="inlineStr"/>
      <c r="G1543" s="28" t="n">
        <v>45515</v>
      </c>
      <c r="H1543" s="21" t="inlineStr">
        <is>
          <t>RETAINER</t>
        </is>
      </c>
      <c r="I1543" s="21" t="inlineStr">
        <is>
          <t>SCOTER ROCK</t>
        </is>
      </c>
      <c r="J1543" s="21" t="inlineStr">
        <is>
          <t>SAIL_MULTI</t>
        </is>
      </c>
      <c r="K1543" s="21" t="n">
        <v>48.9</v>
      </c>
      <c r="L1543" s="21" t="n">
        <v>15.3</v>
      </c>
      <c r="M1543" s="21" t="inlineStr">
        <is>
          <t>ANY</t>
        </is>
      </c>
      <c r="N1543" s="21" t="n">
        <v>40</v>
      </c>
      <c r="O1543" s="21" t="inlineStr">
        <is>
          <t>(503) 555-6659</t>
        </is>
      </c>
      <c r="P1543" s="21" t="inlineStr">
        <is>
          <t>angela.davidson@pugetpost.com</t>
        </is>
      </c>
      <c r="Q1543" s="21" t="inlineStr">
        <is>
          <t>Astoria</t>
        </is>
      </c>
      <c r="R1543" s="21" t="inlineStr">
        <is>
          <t>OR</t>
        </is>
      </c>
      <c r="S1543" s="21" t="inlineStr">
        <is>
          <t>97103</t>
        </is>
      </c>
      <c r="T1543" s="28" t="n">
        <v>45994</v>
      </c>
      <c r="U1543" s="21" t="n">
        <v>2026</v>
      </c>
      <c r="V1543" s="21" t="inlineStr"/>
    </row>
    <row r="1544">
      <c r="A1544" s="17" t="inlineStr">
        <is>
          <t>WL-02539</t>
        </is>
      </c>
      <c r="B1544" s="17" t="n">
        <v>1539</v>
      </c>
      <c r="C1544" s="17" t="inlineStr">
        <is>
          <t>Moody</t>
        </is>
      </c>
      <c r="D1544" s="17" t="inlineStr">
        <is>
          <t>William</t>
        </is>
      </c>
      <c r="E1544" s="17" t="inlineStr">
        <is>
          <t>PARTNERSHIP</t>
        </is>
      </c>
      <c r="F1544" s="17" t="inlineStr">
        <is>
          <t>Moody Ventures LLC</t>
        </is>
      </c>
      <c r="G1544" s="27" t="n">
        <v>45516</v>
      </c>
      <c r="H1544" s="17" t="inlineStr">
        <is>
          <t>ACTIVE_WAITLIST</t>
        </is>
      </c>
      <c r="I1544" s="17" t="inlineStr">
        <is>
          <t>ANCHOR ANN</t>
        </is>
      </c>
      <c r="J1544" s="17" t="inlineStr">
        <is>
          <t>POWER_OUTBOARD</t>
        </is>
      </c>
      <c r="K1544" s="17" t="n">
        <v>46.8</v>
      </c>
      <c r="L1544" s="17" t="n">
        <v>16.8</v>
      </c>
      <c r="M1544" s="17" t="inlineStr">
        <is>
          <t>COVERED_ONLY</t>
        </is>
      </c>
      <c r="N1544" s="17" t="n">
        <v>36</v>
      </c>
      <c r="O1544" s="17" t="inlineStr">
        <is>
          <t>(360) 555-2154</t>
        </is>
      </c>
      <c r="P1544" s="17" t="inlineStr">
        <is>
          <t>william.moody@gmail.example.com</t>
        </is>
      </c>
      <c r="Q1544" s="17" t="inlineStr">
        <is>
          <t>Bellingham</t>
        </is>
      </c>
      <c r="R1544" s="17" t="inlineStr">
        <is>
          <t>WA</t>
        </is>
      </c>
      <c r="S1544" s="17" t="inlineStr">
        <is>
          <t>98225</t>
        </is>
      </c>
      <c r="T1544" s="27" t="n">
        <v>45999</v>
      </c>
      <c r="U1544" s="17" t="n">
        <v>2026</v>
      </c>
      <c r="V1544" s="17" t="inlineStr"/>
    </row>
    <row r="1545">
      <c r="A1545" s="21" t="inlineStr">
        <is>
          <t>WL-02540</t>
        </is>
      </c>
      <c r="B1545" s="21" t="n">
        <v>1540</v>
      </c>
      <c r="C1545" s="21" t="inlineStr">
        <is>
          <t>Shepherd</t>
        </is>
      </c>
      <c r="D1545" s="21" t="inlineStr">
        <is>
          <t>David</t>
        </is>
      </c>
      <c r="E1545" s="21" t="inlineStr">
        <is>
          <t>NONPROFIT</t>
        </is>
      </c>
      <c r="F1545" s="21" t="inlineStr">
        <is>
          <t>Shepherd Charters Inc</t>
        </is>
      </c>
      <c r="G1545" s="28" t="n">
        <v>45516</v>
      </c>
      <c r="H1545" s="21" t="inlineStr">
        <is>
          <t>EXPIRED</t>
        </is>
      </c>
      <c r="I1545" s="21" t="inlineStr">
        <is>
          <t>POINT VEER</t>
        </is>
      </c>
      <c r="J1545" s="21" t="inlineStr">
        <is>
          <t>POWER_STERNDRIVE</t>
        </is>
      </c>
      <c r="K1545" s="21" t="n">
        <v>43.3</v>
      </c>
      <c r="L1545" s="21" t="n">
        <v>15.6</v>
      </c>
      <c r="M1545" s="21" t="inlineStr">
        <is>
          <t>Ledgport</t>
        </is>
      </c>
      <c r="N1545" s="21" t="n">
        <v>50</v>
      </c>
      <c r="O1545" s="21" t="inlineStr">
        <is>
          <t>(360) 555-1472</t>
        </is>
      </c>
      <c r="P1545" s="21" t="inlineStr">
        <is>
          <t>david.shepherd@salishnet.net</t>
        </is>
      </c>
      <c r="Q1545" s="21" t="inlineStr">
        <is>
          <t>Olympia</t>
        </is>
      </c>
      <c r="R1545" s="21" t="inlineStr">
        <is>
          <t>WA</t>
        </is>
      </c>
      <c r="S1545" s="21" t="inlineStr">
        <is>
          <t>98501</t>
        </is>
      </c>
      <c r="T1545" s="21" t="inlineStr"/>
      <c r="U1545" s="21" t="n">
        <v>2022</v>
      </c>
      <c r="V1545" s="21" t="inlineStr"/>
    </row>
    <row r="1546">
      <c r="A1546" s="17" t="inlineStr">
        <is>
          <t>WL-02541</t>
        </is>
      </c>
      <c r="B1546" s="17" t="n">
        <v>1541</v>
      </c>
      <c r="C1546" s="17" t="inlineStr">
        <is>
          <t>Moore</t>
        </is>
      </c>
      <c r="D1546" s="17" t="inlineStr">
        <is>
          <t>Kristen</t>
        </is>
      </c>
      <c r="E1546" s="17" t="inlineStr">
        <is>
          <t>INDIVIDUAL</t>
        </is>
      </c>
      <c r="F1546" s="17" t="inlineStr"/>
      <c r="G1546" s="27" t="n">
        <v>45516</v>
      </c>
      <c r="H1546" s="17" t="inlineStr">
        <is>
          <t>ACTIVE_WAITLIST</t>
        </is>
      </c>
      <c r="I1546" s="17" t="inlineStr">
        <is>
          <t>GRAY STAR</t>
        </is>
      </c>
      <c r="J1546" s="17" t="inlineStr">
        <is>
          <t>SPORTFISH</t>
        </is>
      </c>
      <c r="K1546" s="17" t="n">
        <v>53.5</v>
      </c>
      <c r="L1546" s="17" t="n">
        <v>17.1</v>
      </c>
      <c r="M1546" s="17" t="inlineStr">
        <is>
          <t>Ledgport</t>
        </is>
      </c>
      <c r="N1546" s="17" t="n">
        <v>45</v>
      </c>
      <c r="O1546" s="17" t="inlineStr">
        <is>
          <t>(360) 555-8324</t>
        </is>
      </c>
      <c r="P1546" s="17" t="inlineStr"/>
      <c r="Q1546" s="17" t="inlineStr">
        <is>
          <t>Bremerton</t>
        </is>
      </c>
      <c r="R1546" s="17" t="inlineStr">
        <is>
          <t>WA</t>
        </is>
      </c>
      <c r="S1546" s="17" t="inlineStr">
        <is>
          <t>98337</t>
        </is>
      </c>
      <c r="T1546" s="27" t="n">
        <v>46011</v>
      </c>
      <c r="U1546" s="17" t="n">
        <v>2026</v>
      </c>
      <c r="V1546" s="17" t="inlineStr"/>
    </row>
    <row r="1547">
      <c r="A1547" s="21" t="inlineStr">
        <is>
          <t>WL-02542</t>
        </is>
      </c>
      <c r="B1547" s="21" t="n">
        <v>1542</v>
      </c>
      <c r="C1547" s="21" t="inlineStr">
        <is>
          <t>Decker</t>
        </is>
      </c>
      <c r="D1547" s="21" t="inlineStr">
        <is>
          <t>Susan</t>
        </is>
      </c>
      <c r="E1547" s="21" t="inlineStr">
        <is>
          <t>JOINT</t>
        </is>
      </c>
      <c r="F1547" s="21" t="inlineStr"/>
      <c r="G1547" s="28" t="n">
        <v>45516</v>
      </c>
      <c r="H1547" s="21" t="inlineStr">
        <is>
          <t>ACTIVE_WAITLIST</t>
        </is>
      </c>
      <c r="I1547" s="21" t="inlineStr">
        <is>
          <t>OTTER WEATHER</t>
        </is>
      </c>
      <c r="J1547" s="21" t="inlineStr">
        <is>
          <t>CRUISER</t>
        </is>
      </c>
      <c r="K1547" s="21" t="n">
        <v>28.3</v>
      </c>
      <c r="L1547" s="21" t="n">
        <v>8.199999999999999</v>
      </c>
      <c r="M1547" s="21" t="inlineStr">
        <is>
          <t>ANY</t>
        </is>
      </c>
      <c r="N1547" s="21" t="n">
        <v>32</v>
      </c>
      <c r="O1547" s="21" t="inlineStr">
        <is>
          <t>(541) 555-5436</t>
        </is>
      </c>
      <c r="P1547" s="21" t="inlineStr">
        <is>
          <t>susan.decker@pugetpost.com</t>
        </is>
      </c>
      <c r="Q1547" s="21" t="inlineStr">
        <is>
          <t>Newport</t>
        </is>
      </c>
      <c r="R1547" s="21" t="inlineStr">
        <is>
          <t>OR</t>
        </is>
      </c>
      <c r="S1547" s="21" t="inlineStr">
        <is>
          <t>97365</t>
        </is>
      </c>
      <c r="T1547" s="28" t="n">
        <v>45994</v>
      </c>
      <c r="U1547" s="21" t="n">
        <v>2026</v>
      </c>
      <c r="V1547" s="21" t="inlineStr"/>
    </row>
    <row r="1548">
      <c r="A1548" s="17" t="inlineStr">
        <is>
          <t>WL-02543</t>
        </is>
      </c>
      <c r="B1548" s="17" t="n">
        <v>1543</v>
      </c>
      <c r="C1548" s="17" t="inlineStr">
        <is>
          <t>Ray</t>
        </is>
      </c>
      <c r="D1548" s="17" t="inlineStr">
        <is>
          <t>Latoya</t>
        </is>
      </c>
      <c r="E1548" s="17" t="inlineStr">
        <is>
          <t>INDIVIDUAL</t>
        </is>
      </c>
      <c r="F1548" s="17" t="inlineStr"/>
      <c r="G1548" s="27" t="n">
        <v>45516</v>
      </c>
      <c r="H1548" s="17" t="inlineStr">
        <is>
          <t>ACTIVE_WAITLIST</t>
        </is>
      </c>
      <c r="I1548" s="17" t="inlineStr">
        <is>
          <t>PINTAIL WAKE</t>
        </is>
      </c>
      <c r="J1548" s="17" t="inlineStr">
        <is>
          <t>SAIL_MONO</t>
        </is>
      </c>
      <c r="K1548" s="17" t="n">
        <v>35.5</v>
      </c>
      <c r="L1548" s="17" t="n">
        <v>11.5</v>
      </c>
      <c r="M1548" s="17" t="inlineStr">
        <is>
          <t>ANY</t>
        </is>
      </c>
      <c r="N1548" s="17" t="n">
        <v>40</v>
      </c>
      <c r="O1548" s="17" t="inlineStr">
        <is>
          <t>(360) 555-1332</t>
        </is>
      </c>
      <c r="P1548" s="17" t="inlineStr">
        <is>
          <t>latoya_ray@outlook.example.com</t>
        </is>
      </c>
      <c r="Q1548" s="17" t="inlineStr">
        <is>
          <t>Bremerton</t>
        </is>
      </c>
      <c r="R1548" s="17" t="inlineStr">
        <is>
          <t>WA</t>
        </is>
      </c>
      <c r="S1548" s="17" t="inlineStr">
        <is>
          <t>98337</t>
        </is>
      </c>
      <c r="T1548" s="27" t="n">
        <v>46001</v>
      </c>
      <c r="U1548" s="17" t="n">
        <v>2026</v>
      </c>
      <c r="V1548" s="17" t="inlineStr"/>
    </row>
    <row r="1549">
      <c r="A1549" s="21" t="inlineStr">
        <is>
          <t>WL-02544</t>
        </is>
      </c>
      <c r="B1549" s="21" t="n">
        <v>1544</v>
      </c>
      <c r="C1549" s="21" t="inlineStr">
        <is>
          <t>Smith</t>
        </is>
      </c>
      <c r="D1549" s="21" t="inlineStr">
        <is>
          <t>Laurie</t>
        </is>
      </c>
      <c r="E1549" s="21" t="inlineStr">
        <is>
          <t>TRUST</t>
        </is>
      </c>
      <c r="F1549" s="21" t="inlineStr">
        <is>
          <t>Smith Ventures LLC</t>
        </is>
      </c>
      <c r="G1549" s="28" t="n">
        <v>45518</v>
      </c>
      <c r="H1549" s="21" t="inlineStr">
        <is>
          <t>ACTIVE_WAITLIST</t>
        </is>
      </c>
      <c r="I1549" s="21" t="inlineStr">
        <is>
          <t>KESTREL SOUND</t>
        </is>
      </c>
      <c r="J1549" s="21" t="inlineStr">
        <is>
          <t>SAIL_MONO</t>
        </is>
      </c>
      <c r="K1549" s="21" t="n">
        <v>45.6</v>
      </c>
      <c r="L1549" s="21" t="n">
        <v>13.6</v>
      </c>
      <c r="M1549" s="21" t="inlineStr">
        <is>
          <t>ANY</t>
        </is>
      </c>
      <c r="N1549" s="21" t="n">
        <v>45</v>
      </c>
      <c r="O1549" s="21" t="inlineStr">
        <is>
          <t>(360) 555-2630</t>
        </is>
      </c>
      <c r="P1549" s="21" t="inlineStr">
        <is>
          <t>laurie_smith@harbormail.net</t>
        </is>
      </c>
      <c r="Q1549" s="21" t="inlineStr">
        <is>
          <t>Chaldale</t>
        </is>
      </c>
      <c r="R1549" s="21" t="inlineStr">
        <is>
          <t>WA</t>
        </is>
      </c>
      <c r="S1549" s="21" t="inlineStr">
        <is>
          <t>98554</t>
        </is>
      </c>
      <c r="T1549" s="28" t="n">
        <v>46001</v>
      </c>
      <c r="U1549" s="21" t="n">
        <v>2026</v>
      </c>
      <c r="V1549" s="21" t="inlineStr"/>
    </row>
    <row r="1550">
      <c r="A1550" s="17" t="inlineStr">
        <is>
          <t>WL-02545</t>
        </is>
      </c>
      <c r="B1550" s="17" t="n">
        <v>1545</v>
      </c>
      <c r="C1550" s="17" t="inlineStr">
        <is>
          <t>Smith</t>
        </is>
      </c>
      <c r="D1550" s="17" t="inlineStr">
        <is>
          <t>Cynthia</t>
        </is>
      </c>
      <c r="E1550" s="17" t="inlineStr">
        <is>
          <t>INDIVIDUAL</t>
        </is>
      </c>
      <c r="F1550" s="17" t="inlineStr"/>
      <c r="G1550" s="27" t="n">
        <v>45518</v>
      </c>
      <c r="H1550" s="17" t="inlineStr">
        <is>
          <t>ACTIVE_WAITLIST</t>
        </is>
      </c>
      <c r="I1550" s="17" t="inlineStr">
        <is>
          <t>SALISH WEATHER</t>
        </is>
      </c>
      <c r="J1550" s="17" t="inlineStr">
        <is>
          <t>CRUISER</t>
        </is>
      </c>
      <c r="K1550" s="17" t="n">
        <v>60.5</v>
      </c>
      <c r="L1550" s="17" t="n">
        <v>21.6</v>
      </c>
      <c r="M1550" s="17" t="inlineStr">
        <is>
          <t>Ledgport</t>
        </is>
      </c>
      <c r="N1550" s="17" t="n">
        <v>45</v>
      </c>
      <c r="O1550" s="17" t="inlineStr">
        <is>
          <t>(360) 555-3015</t>
        </is>
      </c>
      <c r="P1550" s="17" t="inlineStr">
        <is>
          <t>cynthia.smith@salishnet.net</t>
        </is>
      </c>
      <c r="Q1550" s="17" t="inlineStr">
        <is>
          <t>Bellingham</t>
        </is>
      </c>
      <c r="R1550" s="17" t="inlineStr">
        <is>
          <t>WA</t>
        </is>
      </c>
      <c r="S1550" s="17" t="inlineStr">
        <is>
          <t>98225</t>
        </is>
      </c>
      <c r="T1550" s="27" t="n">
        <v>46006</v>
      </c>
      <c r="U1550" s="17" t="n">
        <v>2026</v>
      </c>
      <c r="V1550" s="17" t="inlineStr"/>
    </row>
    <row r="1551">
      <c r="A1551" s="21" t="inlineStr">
        <is>
          <t>WL-02546</t>
        </is>
      </c>
      <c r="B1551" s="21" t="n">
        <v>1546</v>
      </c>
      <c r="C1551" s="21" t="inlineStr">
        <is>
          <t>Rogers</t>
        </is>
      </c>
      <c r="D1551" s="21" t="inlineStr">
        <is>
          <t>Crystal</t>
        </is>
      </c>
      <c r="E1551" s="21" t="inlineStr">
        <is>
          <t>INDIVIDUAL</t>
        </is>
      </c>
      <c r="F1551" s="21" t="inlineStr"/>
      <c r="G1551" s="28" t="n">
        <v>45518</v>
      </c>
      <c r="H1551" s="21" t="inlineStr">
        <is>
          <t>ACTIVE_WAITLIST</t>
        </is>
      </c>
      <c r="I1551" s="21" t="inlineStr">
        <is>
          <t>DRIFT LIGHT</t>
        </is>
      </c>
      <c r="J1551" s="21" t="inlineStr">
        <is>
          <t>POWER_INBOARD</t>
        </is>
      </c>
      <c r="K1551" s="21" t="n">
        <v>32.7</v>
      </c>
      <c r="L1551" s="21" t="n">
        <v>10.6</v>
      </c>
      <c r="M1551" s="21" t="inlineStr">
        <is>
          <t>ANY</t>
        </is>
      </c>
      <c r="N1551" s="21" t="n">
        <v>28</v>
      </c>
      <c r="O1551" s="21" t="inlineStr">
        <is>
          <t>(541) 555-1094</t>
        </is>
      </c>
      <c r="P1551" s="21" t="inlineStr">
        <is>
          <t>crystal_rogers@outlook.example.com</t>
        </is>
      </c>
      <c r="Q1551" s="21" t="inlineStr">
        <is>
          <t>Coos Bay</t>
        </is>
      </c>
      <c r="R1551" s="21" t="inlineStr">
        <is>
          <t>OR</t>
        </is>
      </c>
      <c r="S1551" s="21" t="inlineStr">
        <is>
          <t>97420</t>
        </is>
      </c>
      <c r="T1551" s="28" t="n">
        <v>45993</v>
      </c>
      <c r="U1551" s="21" t="n">
        <v>2026</v>
      </c>
      <c r="V1551" s="21" t="inlineStr"/>
    </row>
    <row r="1552">
      <c r="A1552" s="17" t="inlineStr">
        <is>
          <t>WL-02547</t>
        </is>
      </c>
      <c r="B1552" s="17" t="n">
        <v>1547</v>
      </c>
      <c r="C1552" s="17" t="inlineStr">
        <is>
          <t>Stephens</t>
        </is>
      </c>
      <c r="D1552" s="17" t="inlineStr">
        <is>
          <t>Jesus</t>
        </is>
      </c>
      <c r="E1552" s="17" t="inlineStr">
        <is>
          <t>COMMERCIAL</t>
        </is>
      </c>
      <c r="F1552" s="17" t="inlineStr">
        <is>
          <t>Stephens Marine LLC</t>
        </is>
      </c>
      <c r="G1552" s="27" t="n">
        <v>45520</v>
      </c>
      <c r="H1552" s="17" t="inlineStr">
        <is>
          <t>ACTIVE_WAITLIST</t>
        </is>
      </c>
      <c r="I1552" s="17" t="inlineStr">
        <is>
          <t>TIDE MIST</t>
        </is>
      </c>
      <c r="J1552" s="17" t="inlineStr">
        <is>
          <t>SPORTFISH</t>
        </is>
      </c>
      <c r="K1552" s="17" t="n">
        <v>44.2</v>
      </c>
      <c r="L1552" s="17" t="n">
        <v>14.8</v>
      </c>
      <c r="M1552" s="17" t="inlineStr">
        <is>
          <t>Vessbank</t>
        </is>
      </c>
      <c r="N1552" s="17" t="n">
        <v>50</v>
      </c>
      <c r="O1552" s="17" t="inlineStr">
        <is>
          <t>(360) 555-1155</t>
        </is>
      </c>
      <c r="P1552" s="17" t="inlineStr">
        <is>
          <t>jesusstephens@gmail.example.com</t>
        </is>
      </c>
      <c r="Q1552" s="17" t="inlineStr">
        <is>
          <t>Chaldale</t>
        </is>
      </c>
      <c r="R1552" s="17" t="inlineStr">
        <is>
          <t>WA</t>
        </is>
      </c>
      <c r="S1552" s="17" t="inlineStr">
        <is>
          <t>98554</t>
        </is>
      </c>
      <c r="T1552" s="27" t="n">
        <v>45999</v>
      </c>
      <c r="U1552" s="17" t="n">
        <v>2026</v>
      </c>
      <c r="V1552" s="17" t="inlineStr"/>
    </row>
    <row r="1553">
      <c r="A1553" s="21" t="inlineStr">
        <is>
          <t>WL-02548</t>
        </is>
      </c>
      <c r="B1553" s="21" t="n">
        <v>1548</v>
      </c>
      <c r="C1553" s="21" t="inlineStr">
        <is>
          <t>Galloway</t>
        </is>
      </c>
      <c r="D1553" s="21" t="inlineStr">
        <is>
          <t>Jessica</t>
        </is>
      </c>
      <c r="E1553" s="21" t="inlineStr">
        <is>
          <t>INDIVIDUAL</t>
        </is>
      </c>
      <c r="F1553" s="21" t="inlineStr"/>
      <c r="G1553" s="28" t="n">
        <v>45522</v>
      </c>
      <c r="H1553" s="21" t="inlineStr">
        <is>
          <t>ACTIVE_WAITLIST</t>
        </is>
      </c>
      <c r="I1553" s="21" t="inlineStr">
        <is>
          <t>HERON WAKE</t>
        </is>
      </c>
      <c r="J1553" s="21" t="inlineStr">
        <is>
          <t>POWER_OUTBOARD</t>
        </is>
      </c>
      <c r="K1553" s="21" t="n">
        <v>36.1</v>
      </c>
      <c r="L1553" s="21" t="n">
        <v>10.8</v>
      </c>
      <c r="M1553" s="21" t="inlineStr">
        <is>
          <t>COVERED_ONLY</t>
        </is>
      </c>
      <c r="N1553" s="21" t="n">
        <v>32</v>
      </c>
      <c r="O1553" s="21" t="inlineStr">
        <is>
          <t>(253) 555-6110</t>
        </is>
      </c>
      <c r="P1553" s="21" t="inlineStr">
        <is>
          <t>jessica.galloway@gmail.example.com</t>
        </is>
      </c>
      <c r="Q1553" s="21" t="inlineStr">
        <is>
          <t>Tacoma</t>
        </is>
      </c>
      <c r="R1553" s="21" t="inlineStr">
        <is>
          <t>WA</t>
        </is>
      </c>
      <c r="S1553" s="21" t="inlineStr">
        <is>
          <t>98402</t>
        </is>
      </c>
      <c r="T1553" s="28" t="n">
        <v>45999</v>
      </c>
      <c r="U1553" s="21" t="n">
        <v>2026</v>
      </c>
      <c r="V1553" s="21" t="inlineStr"/>
    </row>
    <row r="1554">
      <c r="A1554" s="17" t="inlineStr">
        <is>
          <t>WL-02549</t>
        </is>
      </c>
      <c r="B1554" s="17" t="n">
        <v>1549</v>
      </c>
      <c r="C1554" s="17" t="inlineStr">
        <is>
          <t>Hill</t>
        </is>
      </c>
      <c r="D1554" s="17" t="inlineStr">
        <is>
          <t>Cynthia</t>
        </is>
      </c>
      <c r="E1554" s="17" t="inlineStr">
        <is>
          <t>LLC</t>
        </is>
      </c>
      <c r="F1554" s="17" t="inlineStr">
        <is>
          <t>Hill Ventures LLC</t>
        </is>
      </c>
      <c r="G1554" s="27" t="n">
        <v>45523</v>
      </c>
      <c r="H1554" s="17" t="inlineStr">
        <is>
          <t>ACTIVE_WAITLIST</t>
        </is>
      </c>
      <c r="I1554" s="17" t="inlineStr">
        <is>
          <t>MURRE RUNNER</t>
        </is>
      </c>
      <c r="J1554" s="17" t="inlineStr">
        <is>
          <t>POWER_INBOARD</t>
        </is>
      </c>
      <c r="K1554" s="17" t="n">
        <v>44.4</v>
      </c>
      <c r="L1554" s="17" t="n">
        <v>15.3</v>
      </c>
      <c r="M1554" s="17" t="inlineStr">
        <is>
          <t>Gullwing</t>
        </is>
      </c>
      <c r="N1554" s="17" t="n">
        <v>32</v>
      </c>
      <c r="O1554" s="17" t="inlineStr">
        <is>
          <t>(360) 555-7412</t>
        </is>
      </c>
      <c r="P1554" s="17" t="inlineStr">
        <is>
          <t>cynthia_hill@gmail.example.com</t>
        </is>
      </c>
      <c r="Q1554" s="17" t="inlineStr">
        <is>
          <t>Aberdeen</t>
        </is>
      </c>
      <c r="R1554" s="17" t="inlineStr">
        <is>
          <t>WA</t>
        </is>
      </c>
      <c r="S1554" s="17" t="inlineStr">
        <is>
          <t>98520</t>
        </is>
      </c>
      <c r="T1554" s="27" t="n">
        <v>46008</v>
      </c>
      <c r="U1554" s="17" t="n">
        <v>2026</v>
      </c>
      <c r="V1554" s="17" t="inlineStr"/>
    </row>
    <row r="1555">
      <c r="A1555" s="21" t="inlineStr">
        <is>
          <t>WL-02550</t>
        </is>
      </c>
      <c r="B1555" s="21" t="n">
        <v>1550</v>
      </c>
      <c r="C1555" s="21" t="inlineStr">
        <is>
          <t>Joseph</t>
        </is>
      </c>
      <c r="D1555" s="21" t="inlineStr">
        <is>
          <t>Patty</t>
        </is>
      </c>
      <c r="E1555" s="21" t="inlineStr">
        <is>
          <t>INDIVIDUAL</t>
        </is>
      </c>
      <c r="F1555" s="21" t="inlineStr"/>
      <c r="G1555" s="28" t="n">
        <v>45523</v>
      </c>
      <c r="H1555" s="21" t="inlineStr">
        <is>
          <t>ACTIVE_WAITLIST</t>
        </is>
      </c>
      <c r="I1555" s="21" t="inlineStr">
        <is>
          <t>CORMORANT SONG</t>
        </is>
      </c>
      <c r="J1555" s="21" t="inlineStr">
        <is>
          <t>POWER_OUTBOARD</t>
        </is>
      </c>
      <c r="K1555" s="21" t="n">
        <v>55.2</v>
      </c>
      <c r="L1555" s="21" t="n">
        <v>15.5</v>
      </c>
      <c r="M1555" s="21" t="inlineStr">
        <is>
          <t>Eastwey</t>
        </is>
      </c>
      <c r="N1555" s="21" t="n">
        <v>40</v>
      </c>
      <c r="O1555" s="21" t="inlineStr">
        <is>
          <t>(360) 555-8709</t>
        </is>
      </c>
      <c r="P1555" s="21" t="inlineStr">
        <is>
          <t>pattyjoseph@gmail.example.com</t>
        </is>
      </c>
      <c r="Q1555" s="21" t="inlineStr">
        <is>
          <t>Chaldale</t>
        </is>
      </c>
      <c r="R1555" s="21" t="inlineStr">
        <is>
          <t>WA</t>
        </is>
      </c>
      <c r="S1555" s="21" t="inlineStr">
        <is>
          <t>98554</t>
        </is>
      </c>
      <c r="T1555" s="28" t="n">
        <v>46009</v>
      </c>
      <c r="U1555" s="21" t="n">
        <v>2026</v>
      </c>
      <c r="V1555" s="21" t="inlineStr"/>
    </row>
    <row r="1556">
      <c r="A1556" s="17" t="inlineStr">
        <is>
          <t>WL-02551</t>
        </is>
      </c>
      <c r="B1556" s="17" t="n">
        <v>1551</v>
      </c>
      <c r="C1556" s="17" t="inlineStr">
        <is>
          <t>Brown</t>
        </is>
      </c>
      <c r="D1556" s="17" t="inlineStr">
        <is>
          <t>Nicole</t>
        </is>
      </c>
      <c r="E1556" s="17" t="inlineStr">
        <is>
          <t>JOINT</t>
        </is>
      </c>
      <c r="F1556" s="17" t="inlineStr"/>
      <c r="G1556" s="27" t="n">
        <v>45523</v>
      </c>
      <c r="H1556" s="17" t="inlineStr">
        <is>
          <t>ACTIVE_WAITLIST</t>
        </is>
      </c>
      <c r="I1556" s="17" t="inlineStr">
        <is>
          <t>WIDGEON MIST</t>
        </is>
      </c>
      <c r="J1556" s="17" t="inlineStr">
        <is>
          <t>ELECTRIC</t>
        </is>
      </c>
      <c r="K1556" s="17" t="n">
        <v>30.9</v>
      </c>
      <c r="L1556" s="17" t="n">
        <v>10.6</v>
      </c>
      <c r="M1556" s="17" t="inlineStr">
        <is>
          <t>ANY</t>
        </is>
      </c>
      <c r="N1556" s="17" t="n">
        <v>50</v>
      </c>
      <c r="O1556" s="17" t="inlineStr">
        <is>
          <t>(360) 555-1698</t>
        </is>
      </c>
      <c r="P1556" s="17" t="inlineStr">
        <is>
          <t>nicole_brown@harbormail.net</t>
        </is>
      </c>
      <c r="Q1556" s="17" t="inlineStr">
        <is>
          <t>Port Angeles</t>
        </is>
      </c>
      <c r="R1556" s="17" t="inlineStr">
        <is>
          <t>WA</t>
        </is>
      </c>
      <c r="S1556" s="17" t="inlineStr">
        <is>
          <t>98362</t>
        </is>
      </c>
      <c r="T1556" s="27" t="n">
        <v>45995</v>
      </c>
      <c r="U1556" s="17" t="n">
        <v>2026</v>
      </c>
      <c r="V1556" s="17" t="inlineStr"/>
    </row>
    <row r="1557">
      <c r="A1557" s="21" t="inlineStr">
        <is>
          <t>WL-02552</t>
        </is>
      </c>
      <c r="B1557" s="21" t="n">
        <v>1552</v>
      </c>
      <c r="C1557" s="21" t="inlineStr">
        <is>
          <t>Shea</t>
        </is>
      </c>
      <c r="D1557" s="21" t="inlineStr">
        <is>
          <t>Brian</t>
        </is>
      </c>
      <c r="E1557" s="21" t="inlineStr">
        <is>
          <t>JOINT</t>
        </is>
      </c>
      <c r="F1557" s="21" t="inlineStr"/>
      <c r="G1557" s="28" t="n">
        <v>45523</v>
      </c>
      <c r="H1557" s="21" t="inlineStr">
        <is>
          <t>ACTIVE_WAITLIST</t>
        </is>
      </c>
      <c r="I1557" s="21" t="inlineStr">
        <is>
          <t>OSPREY SONG</t>
        </is>
      </c>
      <c r="J1557" s="21" t="inlineStr">
        <is>
          <t>POWER_OUTBOARD</t>
        </is>
      </c>
      <c r="K1557" s="21" t="n">
        <v>48.4</v>
      </c>
      <c r="L1557" s="21" t="n">
        <v>15.4</v>
      </c>
      <c r="M1557" s="21" t="inlineStr">
        <is>
          <t>COVERED_ONLY</t>
        </is>
      </c>
      <c r="N1557" s="21" t="n">
        <v>36</v>
      </c>
      <c r="O1557" s="21" t="inlineStr">
        <is>
          <t>(360) 555-8881</t>
        </is>
      </c>
      <c r="P1557" s="21" t="inlineStr">
        <is>
          <t>brian_shea@outlook.example.com</t>
        </is>
      </c>
      <c r="Q1557" s="21" t="inlineStr">
        <is>
          <t>Port Angeles</t>
        </is>
      </c>
      <c r="R1557" s="21" t="inlineStr">
        <is>
          <t>WA</t>
        </is>
      </c>
      <c r="S1557" s="21" t="inlineStr">
        <is>
          <t>98362</t>
        </is>
      </c>
      <c r="T1557" s="28" t="n">
        <v>46002</v>
      </c>
      <c r="U1557" s="21" t="n">
        <v>2026</v>
      </c>
      <c r="V1557" s="21" t="inlineStr"/>
    </row>
    <row r="1558">
      <c r="A1558" s="17" t="inlineStr">
        <is>
          <t>WL-02553</t>
        </is>
      </c>
      <c r="B1558" s="17" t="n">
        <v>1553</v>
      </c>
      <c r="C1558" s="17" t="inlineStr">
        <is>
          <t>Miller</t>
        </is>
      </c>
      <c r="D1558" s="17" t="inlineStr">
        <is>
          <t>Steven</t>
        </is>
      </c>
      <c r="E1558" s="17" t="inlineStr">
        <is>
          <t>INDIVIDUAL</t>
        </is>
      </c>
      <c r="F1558" s="17" t="inlineStr"/>
      <c r="G1558" s="27" t="n">
        <v>45524</v>
      </c>
      <c r="H1558" s="17" t="inlineStr">
        <is>
          <t>RETAINER</t>
        </is>
      </c>
      <c r="I1558" s="17" t="inlineStr">
        <is>
          <t>COHO QUEEN</t>
        </is>
      </c>
      <c r="J1558" s="17" t="inlineStr">
        <is>
          <t>SAIL_MONO</t>
        </is>
      </c>
      <c r="K1558" s="17" t="n">
        <v>48.2</v>
      </c>
      <c r="L1558" s="17" t="n">
        <v>16.9</v>
      </c>
      <c r="M1558" s="17" t="inlineStr">
        <is>
          <t>COVERED_ONLY</t>
        </is>
      </c>
      <c r="N1558" s="17" t="n">
        <v>45</v>
      </c>
      <c r="O1558" s="17" t="inlineStr">
        <is>
          <t>(360) 555-4132</t>
        </is>
      </c>
      <c r="P1558" s="17" t="inlineStr"/>
      <c r="Q1558" s="17" t="inlineStr">
        <is>
          <t>Bremerton</t>
        </is>
      </c>
      <c r="R1558" s="17" t="inlineStr">
        <is>
          <t>WA</t>
        </is>
      </c>
      <c r="S1558" s="17" t="inlineStr">
        <is>
          <t>98337</t>
        </is>
      </c>
      <c r="T1558" s="27" t="n">
        <v>46001</v>
      </c>
      <c r="U1558" s="17" t="n">
        <v>2026</v>
      </c>
      <c r="V1558" s="17" t="inlineStr"/>
    </row>
    <row r="1559">
      <c r="A1559" s="21" t="inlineStr">
        <is>
          <t>WL-02554</t>
        </is>
      </c>
      <c r="B1559" s="21" t="n">
        <v>1554</v>
      </c>
      <c r="C1559" s="21" t="inlineStr">
        <is>
          <t>Hardy</t>
        </is>
      </c>
      <c r="D1559" s="21" t="inlineStr">
        <is>
          <t>Cindy</t>
        </is>
      </c>
      <c r="E1559" s="21" t="inlineStr">
        <is>
          <t>CORPORATION</t>
        </is>
      </c>
      <c r="F1559" s="21" t="inlineStr">
        <is>
          <t>Hardy Marine LLC</t>
        </is>
      </c>
      <c r="G1559" s="28" t="n">
        <v>45525</v>
      </c>
      <c r="H1559" s="21" t="inlineStr">
        <is>
          <t>ACTIVE_WAITLIST</t>
        </is>
      </c>
      <c r="I1559" s="21" t="inlineStr">
        <is>
          <t>HALIBUT QUEEN</t>
        </is>
      </c>
      <c r="J1559" s="21" t="inlineStr">
        <is>
          <t>POWER_INBOARD</t>
        </is>
      </c>
      <c r="K1559" s="21" t="n">
        <v>28.4</v>
      </c>
      <c r="L1559" s="21" t="n">
        <v>8.1</v>
      </c>
      <c r="M1559" s="21" t="inlineStr">
        <is>
          <t>Ledgport</t>
        </is>
      </c>
      <c r="N1559" s="21" t="n">
        <v>28</v>
      </c>
      <c r="O1559" s="21" t="inlineStr">
        <is>
          <t>(360) 555-2537</t>
        </is>
      </c>
      <c r="P1559" s="21" t="inlineStr">
        <is>
          <t>cindy.hardy@salishnet.net</t>
        </is>
      </c>
      <c r="Q1559" s="21" t="inlineStr">
        <is>
          <t>Bellingham</t>
        </is>
      </c>
      <c r="R1559" s="21" t="inlineStr">
        <is>
          <t>WA</t>
        </is>
      </c>
      <c r="S1559" s="21" t="inlineStr">
        <is>
          <t>98225</t>
        </is>
      </c>
      <c r="T1559" s="28" t="n">
        <v>46006</v>
      </c>
      <c r="U1559" s="21" t="n">
        <v>2026</v>
      </c>
      <c r="V1559" s="21" t="inlineStr"/>
    </row>
    <row r="1560">
      <c r="A1560" s="17" t="inlineStr">
        <is>
          <t>WL-02555</t>
        </is>
      </c>
      <c r="B1560" s="17" t="n">
        <v>1555</v>
      </c>
      <c r="C1560" s="17" t="inlineStr">
        <is>
          <t>Welch</t>
        </is>
      </c>
      <c r="D1560" s="17" t="inlineStr">
        <is>
          <t>Jacob</t>
        </is>
      </c>
      <c r="E1560" s="17" t="inlineStr">
        <is>
          <t>TRUST</t>
        </is>
      </c>
      <c r="F1560" s="17" t="inlineStr">
        <is>
          <t>Welch Charters Inc</t>
        </is>
      </c>
      <c r="G1560" s="27" t="n">
        <v>45526</v>
      </c>
      <c r="H1560" s="17" t="inlineStr">
        <is>
          <t>ACTIVE_WAITLIST</t>
        </is>
      </c>
      <c r="I1560" s="17" t="inlineStr">
        <is>
          <t>COHO DANCER</t>
        </is>
      </c>
      <c r="J1560" s="17" t="inlineStr">
        <is>
          <t>SPORTFISH</t>
        </is>
      </c>
      <c r="K1560" s="17" t="n">
        <v>34.7</v>
      </c>
      <c r="L1560" s="17" t="n">
        <v>11.1</v>
      </c>
      <c r="M1560" s="17" t="inlineStr">
        <is>
          <t>ANY</t>
        </is>
      </c>
      <c r="N1560" s="17" t="n">
        <v>50</v>
      </c>
      <c r="O1560" s="17" t="inlineStr">
        <is>
          <t>(541) 555-2045</t>
        </is>
      </c>
      <c r="P1560" s="17" t="inlineStr">
        <is>
          <t>jacob_welch@pugetpost.com</t>
        </is>
      </c>
      <c r="Q1560" s="17" t="inlineStr">
        <is>
          <t>Coos Bay</t>
        </is>
      </c>
      <c r="R1560" s="17" t="inlineStr">
        <is>
          <t>OR</t>
        </is>
      </c>
      <c r="S1560" s="17" t="inlineStr">
        <is>
          <t>97420</t>
        </is>
      </c>
      <c r="T1560" s="27" t="n">
        <v>46008</v>
      </c>
      <c r="U1560" s="17" t="n">
        <v>2026</v>
      </c>
      <c r="V1560" s="17" t="inlineStr"/>
    </row>
    <row r="1561">
      <c r="A1561" s="21" t="inlineStr">
        <is>
          <t>WL-02556</t>
        </is>
      </c>
      <c r="B1561" s="21" t="n">
        <v>1556</v>
      </c>
      <c r="C1561" s="21" t="inlineStr">
        <is>
          <t>Lindsey</t>
        </is>
      </c>
      <c r="D1561" s="21" t="inlineStr">
        <is>
          <t>Marc</t>
        </is>
      </c>
      <c r="E1561" s="21" t="inlineStr">
        <is>
          <t>INDIVIDUAL</t>
        </is>
      </c>
      <c r="F1561" s="21" t="inlineStr"/>
      <c r="G1561" s="28" t="n">
        <v>45526</v>
      </c>
      <c r="H1561" s="21" t="inlineStr">
        <is>
          <t>ACTIVE_WAITLIST</t>
        </is>
      </c>
      <c r="I1561" s="21" t="inlineStr">
        <is>
          <t>ANCHOR MOON</t>
        </is>
      </c>
      <c r="J1561" s="21" t="inlineStr">
        <is>
          <t>SAIL_MULTI</t>
        </is>
      </c>
      <c r="K1561" s="21" t="n">
        <v>30.6</v>
      </c>
      <c r="L1561" s="21" t="n">
        <v>8.9</v>
      </c>
      <c r="M1561" s="21" t="inlineStr">
        <is>
          <t>COVERED_ONLY</t>
        </is>
      </c>
      <c r="N1561" s="21" t="n">
        <v>32</v>
      </c>
      <c r="O1561" s="21" t="inlineStr">
        <is>
          <t>(360) 555-8393</t>
        </is>
      </c>
      <c r="P1561" s="21" t="inlineStr">
        <is>
          <t>marclindsey@gmail.example.com</t>
        </is>
      </c>
      <c r="Q1561" s="21" t="inlineStr">
        <is>
          <t>Port Angeles</t>
        </is>
      </c>
      <c r="R1561" s="21" t="inlineStr">
        <is>
          <t>WA</t>
        </is>
      </c>
      <c r="S1561" s="21" t="inlineStr">
        <is>
          <t>98362</t>
        </is>
      </c>
      <c r="T1561" s="28" t="n">
        <v>46017</v>
      </c>
      <c r="U1561" s="21" t="n">
        <v>2026</v>
      </c>
      <c r="V1561" s="21" t="inlineStr"/>
    </row>
    <row r="1562">
      <c r="A1562" s="17" t="inlineStr">
        <is>
          <t>WL-02557</t>
        </is>
      </c>
      <c r="B1562" s="17" t="n">
        <v>1557</v>
      </c>
      <c r="C1562" s="17" t="inlineStr">
        <is>
          <t>Martinez</t>
        </is>
      </c>
      <c r="D1562" s="17" t="inlineStr">
        <is>
          <t>Debra</t>
        </is>
      </c>
      <c r="E1562" s="17" t="inlineStr">
        <is>
          <t>INDIVIDUAL</t>
        </is>
      </c>
      <c r="F1562" s="17" t="inlineStr"/>
      <c r="G1562" s="27" t="n">
        <v>45526</v>
      </c>
      <c r="H1562" s="17" t="inlineStr">
        <is>
          <t>SUSPENDED</t>
        </is>
      </c>
      <c r="I1562" s="17" t="inlineStr">
        <is>
          <t>HERON RUNNER</t>
        </is>
      </c>
      <c r="J1562" s="17" t="inlineStr">
        <is>
          <t>COMMERCIAL_FISH</t>
        </is>
      </c>
      <c r="K1562" s="17" t="n">
        <v>54.4</v>
      </c>
      <c r="L1562" s="17" t="n">
        <v>18.3</v>
      </c>
      <c r="M1562" s="17" t="inlineStr">
        <is>
          <t>Ledgport</t>
        </is>
      </c>
      <c r="N1562" s="17" t="n">
        <v>36</v>
      </c>
      <c r="O1562" s="17" t="inlineStr">
        <is>
          <t>(503) 555-4934</t>
        </is>
      </c>
      <c r="P1562" s="17" t="inlineStr">
        <is>
          <t>debra.martinez@quillayute.org</t>
        </is>
      </c>
      <c r="Q1562" s="17" t="inlineStr">
        <is>
          <t>Astoria</t>
        </is>
      </c>
      <c r="R1562" s="17" t="inlineStr">
        <is>
          <t>OR</t>
        </is>
      </c>
      <c r="S1562" s="17" t="inlineStr">
        <is>
          <t>97103</t>
        </is>
      </c>
      <c r="T1562" s="27" t="n">
        <v>45994</v>
      </c>
      <c r="U1562" s="17" t="n">
        <v>2026</v>
      </c>
      <c r="V1562" s="17" t="inlineStr"/>
    </row>
    <row r="1563">
      <c r="A1563" s="21" t="inlineStr">
        <is>
          <t>WL-02558</t>
        </is>
      </c>
      <c r="B1563" s="21" t="n">
        <v>1558</v>
      </c>
      <c r="C1563" s="21" t="inlineStr">
        <is>
          <t>Hardy</t>
        </is>
      </c>
      <c r="D1563" s="21" t="inlineStr">
        <is>
          <t>Edward</t>
        </is>
      </c>
      <c r="E1563" s="21" t="inlineStr">
        <is>
          <t>TRUST</t>
        </is>
      </c>
      <c r="F1563" s="21" t="inlineStr">
        <is>
          <t>Hardy Ventures LLC</t>
        </is>
      </c>
      <c r="G1563" s="28" t="n">
        <v>45527</v>
      </c>
      <c r="H1563" s="21" t="inlineStr">
        <is>
          <t>ACTIVE_WAITLIST</t>
        </is>
      </c>
      <c r="I1563" s="21" t="inlineStr">
        <is>
          <t>HALIBUT QUEEN</t>
        </is>
      </c>
      <c r="J1563" s="21" t="inlineStr">
        <is>
          <t>SPORTFISH</t>
        </is>
      </c>
      <c r="K1563" s="21" t="n">
        <v>25.7</v>
      </c>
      <c r="L1563" s="21" t="n">
        <v>8.4</v>
      </c>
      <c r="M1563" s="21" t="inlineStr">
        <is>
          <t>Eastwey</t>
        </is>
      </c>
      <c r="N1563" s="21" t="n">
        <v>36</v>
      </c>
      <c r="O1563" s="21" t="inlineStr">
        <is>
          <t>(503) 555-2874</t>
        </is>
      </c>
      <c r="P1563" s="21" t="inlineStr">
        <is>
          <t>edward.hardy@harbormail.net</t>
        </is>
      </c>
      <c r="Q1563" s="21" t="inlineStr">
        <is>
          <t>Portland</t>
        </is>
      </c>
      <c r="R1563" s="21" t="inlineStr">
        <is>
          <t>OR</t>
        </is>
      </c>
      <c r="S1563" s="21" t="inlineStr">
        <is>
          <t>97201</t>
        </is>
      </c>
      <c r="T1563" s="28" t="n">
        <v>45994</v>
      </c>
      <c r="U1563" s="21" t="n">
        <v>2026</v>
      </c>
      <c r="V1563" s="21" t="inlineStr"/>
    </row>
    <row r="1564">
      <c r="A1564" s="17" t="inlineStr">
        <is>
          <t>WL-02559</t>
        </is>
      </c>
      <c r="B1564" s="17" t="n">
        <v>1559</v>
      </c>
      <c r="C1564" s="17" t="inlineStr">
        <is>
          <t>Alvarado</t>
        </is>
      </c>
      <c r="D1564" s="17" t="inlineStr">
        <is>
          <t>Joshua</t>
        </is>
      </c>
      <c r="E1564" s="17" t="inlineStr">
        <is>
          <t>INDIVIDUAL</t>
        </is>
      </c>
      <c r="F1564" s="17" t="inlineStr"/>
      <c r="G1564" s="27" t="n">
        <v>45528</v>
      </c>
      <c r="H1564" s="17" t="inlineStr">
        <is>
          <t>ACTIVE_WAITLIST</t>
        </is>
      </c>
      <c r="I1564" s="17" t="inlineStr">
        <is>
          <t>SANDERLING SOUND</t>
        </is>
      </c>
      <c r="J1564" s="17" t="inlineStr">
        <is>
          <t>CRUISER</t>
        </is>
      </c>
      <c r="K1564" s="17" t="n">
        <v>46.4</v>
      </c>
      <c r="L1564" s="17" t="n">
        <v>13.2</v>
      </c>
      <c r="M1564" s="17" t="inlineStr">
        <is>
          <t>OPEN_ONLY</t>
        </is>
      </c>
      <c r="N1564" s="17" t="n">
        <v>24</v>
      </c>
      <c r="O1564" s="17" t="inlineStr">
        <is>
          <t>(503) 555-2698</t>
        </is>
      </c>
      <c r="P1564" s="17" t="inlineStr">
        <is>
          <t>joshuaalvarado@salishnet.net</t>
        </is>
      </c>
      <c r="Q1564" s="17" t="inlineStr">
        <is>
          <t>Portland</t>
        </is>
      </c>
      <c r="R1564" s="17" t="inlineStr">
        <is>
          <t>OR</t>
        </is>
      </c>
      <c r="S1564" s="17" t="inlineStr">
        <is>
          <t>97201</t>
        </is>
      </c>
      <c r="T1564" s="27" t="n">
        <v>46010</v>
      </c>
      <c r="U1564" s="17" t="n">
        <v>2026</v>
      </c>
      <c r="V1564" s="17" t="inlineStr"/>
    </row>
    <row r="1565">
      <c r="A1565" s="21" t="inlineStr">
        <is>
          <t>WL-02560</t>
        </is>
      </c>
      <c r="B1565" s="21" t="n">
        <v>1560</v>
      </c>
      <c r="C1565" s="21" t="inlineStr">
        <is>
          <t>Mills</t>
        </is>
      </c>
      <c r="D1565" s="21" t="inlineStr">
        <is>
          <t>Barbara</t>
        </is>
      </c>
      <c r="E1565" s="21" t="inlineStr">
        <is>
          <t>LLC</t>
        </is>
      </c>
      <c r="F1565" s="21" t="inlineStr">
        <is>
          <t>Mills Holdings LLC</t>
        </is>
      </c>
      <c r="G1565" s="28" t="n">
        <v>45528</v>
      </c>
      <c r="H1565" s="21" t="inlineStr">
        <is>
          <t>ACTIVE_WAITLIST</t>
        </is>
      </c>
      <c r="I1565" s="21" t="inlineStr">
        <is>
          <t>SPINDRIFT WIND</t>
        </is>
      </c>
      <c r="J1565" s="21" t="inlineStr">
        <is>
          <t>ELECTRIC</t>
        </is>
      </c>
      <c r="K1565" s="21" t="n">
        <v>61.7</v>
      </c>
      <c r="L1565" s="21" t="n">
        <v>21.9</v>
      </c>
      <c r="M1565" s="21" t="inlineStr">
        <is>
          <t>OPEN_ONLY</t>
        </is>
      </c>
      <c r="N1565" s="21" t="n">
        <v>40</v>
      </c>
      <c r="O1565" s="21" t="inlineStr">
        <is>
          <t>(360) 555-4411</t>
        </is>
      </c>
      <c r="P1565" s="21" t="inlineStr">
        <is>
          <t>barbara_mills@salishnet.net</t>
        </is>
      </c>
      <c r="Q1565" s="21" t="inlineStr">
        <is>
          <t>Aberdeen</t>
        </is>
      </c>
      <c r="R1565" s="21" t="inlineStr">
        <is>
          <t>WA</t>
        </is>
      </c>
      <c r="S1565" s="21" t="inlineStr">
        <is>
          <t>98520</t>
        </is>
      </c>
      <c r="T1565" s="28" t="n">
        <v>46015</v>
      </c>
      <c r="U1565" s="21" t="n">
        <v>2026</v>
      </c>
      <c r="V1565" s="21" t="inlineStr"/>
    </row>
    <row r="1566">
      <c r="A1566" s="17" t="inlineStr">
        <is>
          <t>WL-02561</t>
        </is>
      </c>
      <c r="B1566" s="17" t="n">
        <v>1561</v>
      </c>
      <c r="C1566" s="17" t="inlineStr">
        <is>
          <t>Carpenter</t>
        </is>
      </c>
      <c r="D1566" s="17" t="inlineStr">
        <is>
          <t>Kayla</t>
        </is>
      </c>
      <c r="E1566" s="17" t="inlineStr">
        <is>
          <t>COMMERCIAL</t>
        </is>
      </c>
      <c r="F1566" s="17" t="inlineStr">
        <is>
          <t>Carpenter Ventures LLC</t>
        </is>
      </c>
      <c r="G1566" s="27" t="n">
        <v>45529</v>
      </c>
      <c r="H1566" s="17" t="inlineStr">
        <is>
          <t>ACTIVE_WAITLIST</t>
        </is>
      </c>
      <c r="I1566" s="17" t="inlineStr">
        <is>
          <t>OSPREY ROSE</t>
        </is>
      </c>
      <c r="J1566" s="17" t="inlineStr">
        <is>
          <t>CRUISER</t>
        </is>
      </c>
      <c r="K1566" s="17" t="n">
        <v>50.3</v>
      </c>
      <c r="L1566" s="17" t="n">
        <v>17.1</v>
      </c>
      <c r="M1566" s="17" t="inlineStr">
        <is>
          <t>ANY</t>
        </is>
      </c>
      <c r="N1566" s="17" t="n">
        <v>45</v>
      </c>
      <c r="O1566" s="17" t="inlineStr">
        <is>
          <t>(253) 555-5313</t>
        </is>
      </c>
      <c r="P1566" s="17" t="inlineStr">
        <is>
          <t>kayla.carpenter@gmail.example.com</t>
        </is>
      </c>
      <c r="Q1566" s="17" t="inlineStr">
        <is>
          <t>Tacoma</t>
        </is>
      </c>
      <c r="R1566" s="17" t="inlineStr">
        <is>
          <t>WA</t>
        </is>
      </c>
      <c r="S1566" s="17" t="inlineStr">
        <is>
          <t>98402</t>
        </is>
      </c>
      <c r="T1566" s="27" t="n">
        <v>46018</v>
      </c>
      <c r="U1566" s="17" t="n">
        <v>2026</v>
      </c>
      <c r="V1566" s="17" t="inlineStr"/>
    </row>
    <row r="1567">
      <c r="A1567" s="21" t="inlineStr">
        <is>
          <t>WL-02562</t>
        </is>
      </c>
      <c r="B1567" s="21" t="n">
        <v>1562</v>
      </c>
      <c r="C1567" s="21" t="inlineStr">
        <is>
          <t>Waller</t>
        </is>
      </c>
      <c r="D1567" s="21" t="inlineStr">
        <is>
          <t>Mary</t>
        </is>
      </c>
      <c r="E1567" s="21" t="inlineStr">
        <is>
          <t>INDIVIDUAL</t>
        </is>
      </c>
      <c r="F1567" s="21" t="inlineStr"/>
      <c r="G1567" s="28" t="n">
        <v>45529</v>
      </c>
      <c r="H1567" s="21" t="inlineStr">
        <is>
          <t>ACTIVE_WAITLIST</t>
        </is>
      </c>
      <c r="I1567" s="21" t="inlineStr">
        <is>
          <t>PETREL HARBOR</t>
        </is>
      </c>
      <c r="J1567" s="21" t="inlineStr">
        <is>
          <t>CRUISER</t>
        </is>
      </c>
      <c r="K1567" s="21" t="n">
        <v>44.2</v>
      </c>
      <c r="L1567" s="21" t="n">
        <v>13.4</v>
      </c>
      <c r="M1567" s="21" t="inlineStr">
        <is>
          <t>COVERED_ONLY</t>
        </is>
      </c>
      <c r="N1567" s="21" t="n">
        <v>32</v>
      </c>
      <c r="O1567" s="21" t="inlineStr">
        <is>
          <t>(360) 555-0365</t>
        </is>
      </c>
      <c r="P1567" s="21" t="inlineStr">
        <is>
          <t>marywaller@salishnet.net</t>
        </is>
      </c>
      <c r="Q1567" s="21" t="inlineStr">
        <is>
          <t>Chaldale</t>
        </is>
      </c>
      <c r="R1567" s="21" t="inlineStr">
        <is>
          <t>WA</t>
        </is>
      </c>
      <c r="S1567" s="21" t="inlineStr">
        <is>
          <t>98554</t>
        </is>
      </c>
      <c r="T1567" s="28" t="n">
        <v>46005</v>
      </c>
      <c r="U1567" s="21" t="n">
        <v>2026</v>
      </c>
      <c r="V1567" s="21" t="inlineStr"/>
    </row>
    <row r="1568">
      <c r="A1568" s="17" t="inlineStr">
        <is>
          <t>WL-02563</t>
        </is>
      </c>
      <c r="B1568" s="17" t="n">
        <v>1563</v>
      </c>
      <c r="C1568" s="17" t="inlineStr">
        <is>
          <t>Haynes</t>
        </is>
      </c>
      <c r="D1568" s="17" t="inlineStr">
        <is>
          <t>Richard</t>
        </is>
      </c>
      <c r="E1568" s="17" t="inlineStr">
        <is>
          <t>TRUST</t>
        </is>
      </c>
      <c r="F1568" s="17" t="inlineStr">
        <is>
          <t>Haynes Holdings LLC</t>
        </is>
      </c>
      <c r="G1568" s="27" t="n">
        <v>45530</v>
      </c>
      <c r="H1568" s="17" t="inlineStr">
        <is>
          <t>ACTIVE_WAITLIST</t>
        </is>
      </c>
      <c r="I1568" s="17" t="inlineStr">
        <is>
          <t>HALIBUT LIGHT</t>
        </is>
      </c>
      <c r="J1568" s="17" t="inlineStr">
        <is>
          <t>SPORTFISH</t>
        </is>
      </c>
      <c r="K1568" s="17" t="n">
        <v>59.5</v>
      </c>
      <c r="L1568" s="17" t="n">
        <v>18.3</v>
      </c>
      <c r="M1568" s="17" t="inlineStr">
        <is>
          <t>ANY</t>
        </is>
      </c>
      <c r="N1568" s="17" t="n">
        <v>40</v>
      </c>
      <c r="O1568" s="17" t="inlineStr">
        <is>
          <t>(541) 555-5354</t>
        </is>
      </c>
      <c r="P1568" s="17" t="inlineStr">
        <is>
          <t>richard.haynes@salishnet.net</t>
        </is>
      </c>
      <c r="Q1568" s="17" t="inlineStr">
        <is>
          <t>Coos Bay</t>
        </is>
      </c>
      <c r="R1568" s="17" t="inlineStr">
        <is>
          <t>OR</t>
        </is>
      </c>
      <c r="S1568" s="17" t="inlineStr">
        <is>
          <t>97420</t>
        </is>
      </c>
      <c r="T1568" s="27" t="n">
        <v>45993</v>
      </c>
      <c r="U1568" s="17" t="n">
        <v>2026</v>
      </c>
      <c r="V1568" s="17" t="inlineStr"/>
    </row>
    <row r="1569">
      <c r="A1569" s="21" t="inlineStr">
        <is>
          <t>WL-02564</t>
        </is>
      </c>
      <c r="B1569" s="21" t="n">
        <v>1564</v>
      </c>
      <c r="C1569" s="21" t="inlineStr">
        <is>
          <t>Fischer</t>
        </is>
      </c>
      <c r="D1569" s="21" t="inlineStr">
        <is>
          <t>Paul</t>
        </is>
      </c>
      <c r="E1569" s="21" t="inlineStr">
        <is>
          <t>LLC</t>
        </is>
      </c>
      <c r="F1569" s="21" t="inlineStr">
        <is>
          <t>Fischer Marine LLC</t>
        </is>
      </c>
      <c r="G1569" s="28" t="n">
        <v>45530</v>
      </c>
      <c r="H1569" s="21" t="inlineStr">
        <is>
          <t>ACTIVE_WAITLIST</t>
        </is>
      </c>
      <c r="I1569" s="21" t="inlineStr">
        <is>
          <t>TIDE CREST</t>
        </is>
      </c>
      <c r="J1569" s="21" t="inlineStr">
        <is>
          <t>SAIL_MONO</t>
        </is>
      </c>
      <c r="K1569" s="21" t="n">
        <v>20.1</v>
      </c>
      <c r="L1569" s="21" t="n">
        <v>6.8</v>
      </c>
      <c r="M1569" s="21" t="inlineStr">
        <is>
          <t>COVERED_ONLY</t>
        </is>
      </c>
      <c r="N1569" s="21" t="n">
        <v>36</v>
      </c>
      <c r="O1569" s="21" t="inlineStr">
        <is>
          <t>(360) 555-1337</t>
        </is>
      </c>
      <c r="P1569" s="21" t="inlineStr">
        <is>
          <t>paul_fischer@pugetpost.com</t>
        </is>
      </c>
      <c r="Q1569" s="21" t="inlineStr">
        <is>
          <t>Bremerton</t>
        </is>
      </c>
      <c r="R1569" s="21" t="inlineStr">
        <is>
          <t>WA</t>
        </is>
      </c>
      <c r="S1569" s="21" t="inlineStr">
        <is>
          <t>98337</t>
        </is>
      </c>
      <c r="T1569" s="28" t="n">
        <v>46000</v>
      </c>
      <c r="U1569" s="21" t="n">
        <v>2026</v>
      </c>
      <c r="V1569" s="21" t="inlineStr"/>
    </row>
    <row r="1570">
      <c r="A1570" s="17" t="inlineStr">
        <is>
          <t>WL-02565</t>
        </is>
      </c>
      <c r="B1570" s="17" t="n">
        <v>1565</v>
      </c>
      <c r="C1570" s="17" t="inlineStr">
        <is>
          <t>Smith</t>
        </is>
      </c>
      <c r="D1570" s="17" t="inlineStr">
        <is>
          <t>Christina</t>
        </is>
      </c>
      <c r="E1570" s="17" t="inlineStr">
        <is>
          <t>INDIVIDUAL</t>
        </is>
      </c>
      <c r="F1570" s="17" t="inlineStr"/>
      <c r="G1570" s="27" t="n">
        <v>45530</v>
      </c>
      <c r="H1570" s="17" t="inlineStr">
        <is>
          <t>RETAINER</t>
        </is>
      </c>
      <c r="I1570" s="17" t="inlineStr">
        <is>
          <t>DRIFT ANN</t>
        </is>
      </c>
      <c r="J1570" s="17" t="inlineStr">
        <is>
          <t>SAIL_MULTI</t>
        </is>
      </c>
      <c r="K1570" s="17" t="n">
        <v>42.9</v>
      </c>
      <c r="L1570" s="17" t="n">
        <v>14.4</v>
      </c>
      <c r="M1570" s="17" t="inlineStr">
        <is>
          <t>ANY</t>
        </is>
      </c>
      <c r="N1570" s="17" t="n">
        <v>40</v>
      </c>
      <c r="O1570" s="17" t="inlineStr">
        <is>
          <t>(360) 555-0297</t>
        </is>
      </c>
      <c r="P1570" s="17" t="inlineStr">
        <is>
          <t>christina.smith@quillayute.org</t>
        </is>
      </c>
      <c r="Q1570" s="17" t="inlineStr">
        <is>
          <t>Bellingham</t>
        </is>
      </c>
      <c r="R1570" s="17" t="inlineStr">
        <is>
          <t>WA</t>
        </is>
      </c>
      <c r="S1570" s="17" t="inlineStr">
        <is>
          <t>98225</t>
        </is>
      </c>
      <c r="T1570" s="27" t="n">
        <v>46018</v>
      </c>
      <c r="U1570" s="17" t="n">
        <v>2026</v>
      </c>
      <c r="V1570" s="17" t="inlineStr"/>
    </row>
    <row r="1571">
      <c r="A1571" s="21" t="inlineStr">
        <is>
          <t>WL-02566</t>
        </is>
      </c>
      <c r="B1571" s="21" t="n">
        <v>1566</v>
      </c>
      <c r="C1571" s="21" t="inlineStr">
        <is>
          <t>Lloyd</t>
        </is>
      </c>
      <c r="D1571" s="21" t="inlineStr">
        <is>
          <t>Morgan</t>
        </is>
      </c>
      <c r="E1571" s="21" t="inlineStr">
        <is>
          <t>INDIVIDUAL</t>
        </is>
      </c>
      <c r="F1571" s="21" t="inlineStr"/>
      <c r="G1571" s="28" t="n">
        <v>45530</v>
      </c>
      <c r="H1571" s="21" t="inlineStr">
        <is>
          <t>ACTIVE_WAITLIST</t>
        </is>
      </c>
      <c r="I1571" s="21" t="inlineStr">
        <is>
          <t>KESTREL ROCK</t>
        </is>
      </c>
      <c r="J1571" s="21" t="inlineStr">
        <is>
          <t>POWER_STERNDRIVE</t>
        </is>
      </c>
      <c r="K1571" s="21" t="n">
        <v>40.2</v>
      </c>
      <c r="L1571" s="21" t="n">
        <v>14.3</v>
      </c>
      <c r="M1571" s="21" t="inlineStr">
        <is>
          <t>COVERED_ONLY</t>
        </is>
      </c>
      <c r="N1571" s="21" t="n">
        <v>45</v>
      </c>
      <c r="O1571" s="21" t="inlineStr">
        <is>
          <t>(503) 555-8040</t>
        </is>
      </c>
      <c r="P1571" s="21" t="inlineStr">
        <is>
          <t>morgan.lloyd@outlook.example.com</t>
        </is>
      </c>
      <c r="Q1571" s="21" t="inlineStr">
        <is>
          <t>Portland</t>
        </is>
      </c>
      <c r="R1571" s="21" t="inlineStr">
        <is>
          <t>OR</t>
        </is>
      </c>
      <c r="S1571" s="21" t="inlineStr">
        <is>
          <t>97201</t>
        </is>
      </c>
      <c r="T1571" s="28" t="n">
        <v>45999</v>
      </c>
      <c r="U1571" s="21" t="n">
        <v>2026</v>
      </c>
      <c r="V1571" s="21" t="inlineStr"/>
    </row>
    <row r="1572">
      <c r="A1572" s="17" t="inlineStr">
        <is>
          <t>WL-02567</t>
        </is>
      </c>
      <c r="B1572" s="17" t="n">
        <v>1567</v>
      </c>
      <c r="C1572" s="17" t="inlineStr">
        <is>
          <t>Watkins</t>
        </is>
      </c>
      <c r="D1572" s="17" t="inlineStr">
        <is>
          <t>Mercedes</t>
        </is>
      </c>
      <c r="E1572" s="17" t="inlineStr">
        <is>
          <t>TRUST</t>
        </is>
      </c>
      <c r="F1572" s="17" t="inlineStr">
        <is>
          <t>Watkins Marine LLC</t>
        </is>
      </c>
      <c r="G1572" s="27" t="n">
        <v>45530</v>
      </c>
      <c r="H1572" s="17" t="inlineStr">
        <is>
          <t>ACTIVE_WAITLIST</t>
        </is>
      </c>
      <c r="I1572" s="17" t="inlineStr">
        <is>
          <t>SALISH ROSE</t>
        </is>
      </c>
      <c r="J1572" s="17" t="inlineStr">
        <is>
          <t>TRAWLER</t>
        </is>
      </c>
      <c r="K1572" s="17" t="n">
        <v>34.6</v>
      </c>
      <c r="L1572" s="17" t="n">
        <v>11.6</v>
      </c>
      <c r="M1572" s="17" t="inlineStr">
        <is>
          <t>ANY</t>
        </is>
      </c>
      <c r="N1572" s="17" t="n">
        <v>32</v>
      </c>
      <c r="O1572" s="17" t="inlineStr">
        <is>
          <t>(425) 555-4655</t>
        </is>
      </c>
      <c r="P1572" s="17" t="inlineStr">
        <is>
          <t>mercedeswatkins@outlook.example.com</t>
        </is>
      </c>
      <c r="Q1572" s="17" t="inlineStr">
        <is>
          <t>Everett</t>
        </is>
      </c>
      <c r="R1572" s="17" t="inlineStr">
        <is>
          <t>WA</t>
        </is>
      </c>
      <c r="S1572" s="17" t="inlineStr">
        <is>
          <t>98201</t>
        </is>
      </c>
      <c r="T1572" s="27" t="n">
        <v>46000</v>
      </c>
      <c r="U1572" s="17" t="n">
        <v>2026</v>
      </c>
      <c r="V1572" s="17" t="inlineStr"/>
    </row>
    <row r="1573">
      <c r="A1573" s="21" t="inlineStr">
        <is>
          <t>WL-02568</t>
        </is>
      </c>
      <c r="B1573" s="21" t="n">
        <v>1568</v>
      </c>
      <c r="C1573" s="21" t="inlineStr">
        <is>
          <t>House</t>
        </is>
      </c>
      <c r="D1573" s="21" t="inlineStr">
        <is>
          <t>Adam</t>
        </is>
      </c>
      <c r="E1573" s="21" t="inlineStr">
        <is>
          <t>PARTNERSHIP</t>
        </is>
      </c>
      <c r="F1573" s="21" t="inlineStr">
        <is>
          <t>House Charters Inc</t>
        </is>
      </c>
      <c r="G1573" s="28" t="n">
        <v>45531</v>
      </c>
      <c r="H1573" s="21" t="inlineStr">
        <is>
          <t>RETAINER</t>
        </is>
      </c>
      <c r="I1573" s="21" t="inlineStr">
        <is>
          <t>ANCHOR ANN</t>
        </is>
      </c>
      <c r="J1573" s="21" t="inlineStr">
        <is>
          <t>CRUISER</t>
        </is>
      </c>
      <c r="K1573" s="21" t="n">
        <v>37.8</v>
      </c>
      <c r="L1573" s="21" t="n">
        <v>11.2</v>
      </c>
      <c r="M1573" s="21" t="inlineStr">
        <is>
          <t>COVERED_ONLY</t>
        </is>
      </c>
      <c r="N1573" s="21" t="n">
        <v>28</v>
      </c>
      <c r="O1573" s="21" t="inlineStr">
        <is>
          <t>(503) 555-6539</t>
        </is>
      </c>
      <c r="P1573" s="21" t="inlineStr">
        <is>
          <t>adam_house@quillayute.org</t>
        </is>
      </c>
      <c r="Q1573" s="21" t="inlineStr">
        <is>
          <t>Astoria</t>
        </is>
      </c>
      <c r="R1573" s="21" t="inlineStr">
        <is>
          <t>OR</t>
        </is>
      </c>
      <c r="S1573" s="21" t="inlineStr">
        <is>
          <t>97103</t>
        </is>
      </c>
      <c r="T1573" s="28" t="n">
        <v>45992</v>
      </c>
      <c r="U1573" s="21" t="n">
        <v>2026</v>
      </c>
      <c r="V1573" s="21" t="inlineStr"/>
    </row>
    <row r="1574">
      <c r="A1574" s="17" t="inlineStr">
        <is>
          <t>WL-02569</t>
        </is>
      </c>
      <c r="B1574" s="17" t="n">
        <v>1569</v>
      </c>
      <c r="C1574" s="17" t="inlineStr">
        <is>
          <t>Mcintyre</t>
        </is>
      </c>
      <c r="D1574" s="17" t="inlineStr">
        <is>
          <t>Michael</t>
        </is>
      </c>
      <c r="E1574" s="17" t="inlineStr">
        <is>
          <t>INDIVIDUAL</t>
        </is>
      </c>
      <c r="F1574" s="17" t="inlineStr"/>
      <c r="G1574" s="27" t="n">
        <v>45531</v>
      </c>
      <c r="H1574" s="17" t="inlineStr">
        <is>
          <t>EXPIRED</t>
        </is>
      </c>
      <c r="I1574" s="17" t="inlineStr">
        <is>
          <t>PETREL MIST</t>
        </is>
      </c>
      <c r="J1574" s="17" t="inlineStr">
        <is>
          <t>SAIL_MONO</t>
        </is>
      </c>
      <c r="K1574" s="17" t="n">
        <v>42.9</v>
      </c>
      <c r="L1574" s="17" t="n">
        <v>12.6</v>
      </c>
      <c r="M1574" s="17" t="inlineStr">
        <is>
          <t>ANY</t>
        </is>
      </c>
      <c r="N1574" s="17" t="n">
        <v>50</v>
      </c>
      <c r="O1574" s="17" t="inlineStr">
        <is>
          <t>(206) 555-2866</t>
        </is>
      </c>
      <c r="P1574" s="17" t="inlineStr">
        <is>
          <t>michaelmcintyre@pugetpost.com</t>
        </is>
      </c>
      <c r="Q1574" s="17" t="inlineStr">
        <is>
          <t>Seattle</t>
        </is>
      </c>
      <c r="R1574" s="17" t="inlineStr">
        <is>
          <t>WA</t>
        </is>
      </c>
      <c r="S1574" s="17" t="inlineStr">
        <is>
          <t>98101</t>
        </is>
      </c>
      <c r="T1574" s="17" t="inlineStr"/>
      <c r="U1574" s="17" t="n">
        <v>2023</v>
      </c>
      <c r="V1574" s="17" t="inlineStr"/>
    </row>
    <row r="1575">
      <c r="A1575" s="21" t="inlineStr">
        <is>
          <t>WL-02570</t>
        </is>
      </c>
      <c r="B1575" s="21" t="n">
        <v>1570</v>
      </c>
      <c r="C1575" s="21" t="inlineStr">
        <is>
          <t>Dorsey</t>
        </is>
      </c>
      <c r="D1575" s="21" t="inlineStr">
        <is>
          <t>Brianna</t>
        </is>
      </c>
      <c r="E1575" s="21" t="inlineStr">
        <is>
          <t>JOINT</t>
        </is>
      </c>
      <c r="F1575" s="21" t="inlineStr"/>
      <c r="G1575" s="28" t="n">
        <v>45532</v>
      </c>
      <c r="H1575" s="21" t="inlineStr">
        <is>
          <t>ACTIVE_WAITLIST</t>
        </is>
      </c>
      <c r="I1575" s="21" t="inlineStr">
        <is>
          <t>COHO WAKE</t>
        </is>
      </c>
      <c r="J1575" s="21" t="inlineStr">
        <is>
          <t>SAIL_MULTI</t>
        </is>
      </c>
      <c r="K1575" s="21" t="n">
        <v>18.4</v>
      </c>
      <c r="L1575" s="21" t="n">
        <v>5.8</v>
      </c>
      <c r="M1575" s="21" t="inlineStr">
        <is>
          <t>Salmonberry</t>
        </is>
      </c>
      <c r="N1575" s="21" t="n">
        <v>32</v>
      </c>
      <c r="O1575" s="21" t="inlineStr">
        <is>
          <t>(541) 555-0356</t>
        </is>
      </c>
      <c r="P1575" s="21" t="inlineStr">
        <is>
          <t>brianna.dorsey@gmail.example.com</t>
        </is>
      </c>
      <c r="Q1575" s="21" t="inlineStr">
        <is>
          <t>Newport</t>
        </is>
      </c>
      <c r="R1575" s="21" t="inlineStr">
        <is>
          <t>OR</t>
        </is>
      </c>
      <c r="S1575" s="21" t="inlineStr">
        <is>
          <t>97365</t>
        </is>
      </c>
      <c r="T1575" s="28" t="n">
        <v>46015</v>
      </c>
      <c r="U1575" s="21" t="n">
        <v>2026</v>
      </c>
      <c r="V1575" s="21" t="inlineStr"/>
    </row>
    <row r="1576">
      <c r="A1576" s="17" t="inlineStr">
        <is>
          <t>WL-02571</t>
        </is>
      </c>
      <c r="B1576" s="17" t="n">
        <v>1571</v>
      </c>
      <c r="C1576" s="17" t="inlineStr">
        <is>
          <t>Martinez</t>
        </is>
      </c>
      <c r="D1576" s="17" t="inlineStr">
        <is>
          <t>Jesse</t>
        </is>
      </c>
      <c r="E1576" s="17" t="inlineStr">
        <is>
          <t>TRUST</t>
        </is>
      </c>
      <c r="F1576" s="17" t="inlineStr">
        <is>
          <t>Martinez Holdings LLC</t>
        </is>
      </c>
      <c r="G1576" s="27" t="n">
        <v>45532</v>
      </c>
      <c r="H1576" s="17" t="inlineStr">
        <is>
          <t>ACTIVE_WAITLIST</t>
        </is>
      </c>
      <c r="I1576" s="17" t="inlineStr">
        <is>
          <t>DRIFT LINE</t>
        </is>
      </c>
      <c r="J1576" s="17" t="inlineStr">
        <is>
          <t>SAIL_MONO</t>
        </is>
      </c>
      <c r="K1576" s="17" t="n">
        <v>38.8</v>
      </c>
      <c r="L1576" s="17" t="n">
        <v>13.9</v>
      </c>
      <c r="M1576" s="17" t="inlineStr">
        <is>
          <t>ANY</t>
        </is>
      </c>
      <c r="N1576" s="17" t="n">
        <v>40</v>
      </c>
      <c r="O1576" s="17" t="inlineStr">
        <is>
          <t>(360) 555-9609</t>
        </is>
      </c>
      <c r="P1576" s="17" t="inlineStr">
        <is>
          <t>jesse.martinez@pugetpost.com</t>
        </is>
      </c>
      <c r="Q1576" s="17" t="inlineStr">
        <is>
          <t>Bellingham</t>
        </is>
      </c>
      <c r="R1576" s="17" t="inlineStr">
        <is>
          <t>WA</t>
        </is>
      </c>
      <c r="S1576" s="17" t="inlineStr">
        <is>
          <t>98225</t>
        </is>
      </c>
      <c r="T1576" s="27" t="n">
        <v>46019</v>
      </c>
      <c r="U1576" s="17" t="n">
        <v>2026</v>
      </c>
      <c r="V1576" s="17" t="inlineStr"/>
    </row>
    <row r="1577">
      <c r="A1577" s="21" t="inlineStr">
        <is>
          <t>WL-02572</t>
        </is>
      </c>
      <c r="B1577" s="21" t="n">
        <v>1572</v>
      </c>
      <c r="C1577" s="21" t="inlineStr">
        <is>
          <t>Cox</t>
        </is>
      </c>
      <c r="D1577" s="21" t="inlineStr">
        <is>
          <t>Kelly</t>
        </is>
      </c>
      <c r="E1577" s="21" t="inlineStr">
        <is>
          <t>LLC</t>
        </is>
      </c>
      <c r="F1577" s="21" t="inlineStr">
        <is>
          <t>Cox Ventures LLC</t>
        </is>
      </c>
      <c r="G1577" s="28" t="n">
        <v>45532</v>
      </c>
      <c r="H1577" s="21" t="inlineStr">
        <is>
          <t>ACTIVE_WAITLIST</t>
        </is>
      </c>
      <c r="I1577" s="21" t="inlineStr">
        <is>
          <t>DRIFT SHORE</t>
        </is>
      </c>
      <c r="J1577" s="21" t="inlineStr">
        <is>
          <t>TRAWLER</t>
        </is>
      </c>
      <c r="K1577" s="21" t="n">
        <v>26.9</v>
      </c>
      <c r="L1577" s="21" t="n">
        <v>9.5</v>
      </c>
      <c r="M1577" s="21" t="inlineStr">
        <is>
          <t>Ledgport</t>
        </is>
      </c>
      <c r="N1577" s="21" t="n">
        <v>28</v>
      </c>
      <c r="O1577" s="21" t="inlineStr">
        <is>
          <t>(206) 555-4721</t>
        </is>
      </c>
      <c r="P1577" s="21" t="inlineStr">
        <is>
          <t>kelly.cox@pugetpost.com</t>
        </is>
      </c>
      <c r="Q1577" s="21" t="inlineStr">
        <is>
          <t>Seattle</t>
        </is>
      </c>
      <c r="R1577" s="21" t="inlineStr">
        <is>
          <t>WA</t>
        </is>
      </c>
      <c r="S1577" s="21" t="inlineStr">
        <is>
          <t>98101</t>
        </is>
      </c>
      <c r="T1577" s="28" t="n">
        <v>46003</v>
      </c>
      <c r="U1577" s="21" t="n">
        <v>2026</v>
      </c>
      <c r="V1577" s="21" t="inlineStr"/>
    </row>
    <row r="1578">
      <c r="A1578" s="17" t="inlineStr">
        <is>
          <t>WL-02573</t>
        </is>
      </c>
      <c r="B1578" s="17" t="n">
        <v>1573</v>
      </c>
      <c r="C1578" s="17" t="inlineStr">
        <is>
          <t>Bell</t>
        </is>
      </c>
      <c r="D1578" s="17" t="inlineStr">
        <is>
          <t>Jason</t>
        </is>
      </c>
      <c r="E1578" s="17" t="inlineStr">
        <is>
          <t>JOINT</t>
        </is>
      </c>
      <c r="F1578" s="17" t="inlineStr"/>
      <c r="G1578" s="27" t="n">
        <v>45532</v>
      </c>
      <c r="H1578" s="17" t="inlineStr">
        <is>
          <t>ACTIVE_WAITLIST</t>
        </is>
      </c>
      <c r="I1578" s="17" t="inlineStr">
        <is>
          <t>DRIFT BAY</t>
        </is>
      </c>
      <c r="J1578" s="17" t="inlineStr">
        <is>
          <t>SPORTFISH</t>
        </is>
      </c>
      <c r="K1578" s="17" t="n">
        <v>36.9</v>
      </c>
      <c r="L1578" s="17" t="n">
        <v>10.4</v>
      </c>
      <c r="M1578" s="17" t="inlineStr">
        <is>
          <t>ANY</t>
        </is>
      </c>
      <c r="N1578" s="17" t="n">
        <v>28</v>
      </c>
      <c r="O1578" s="17" t="inlineStr">
        <is>
          <t>(360) 555-1349</t>
        </is>
      </c>
      <c r="P1578" s="17" t="inlineStr">
        <is>
          <t>jason.bell@outlook.example.com</t>
        </is>
      </c>
      <c r="Q1578" s="17" t="inlineStr">
        <is>
          <t>Chaldale</t>
        </is>
      </c>
      <c r="R1578" s="17" t="inlineStr">
        <is>
          <t>WA</t>
        </is>
      </c>
      <c r="S1578" s="17" t="inlineStr">
        <is>
          <t>98554</t>
        </is>
      </c>
      <c r="T1578" s="27" t="n">
        <v>46014</v>
      </c>
      <c r="U1578" s="17" t="n">
        <v>2026</v>
      </c>
      <c r="V1578" s="17" t="inlineStr"/>
    </row>
    <row r="1579">
      <c r="A1579" s="21" t="inlineStr">
        <is>
          <t>WL-02574</t>
        </is>
      </c>
      <c r="B1579" s="21" t="n">
        <v>1574</v>
      </c>
      <c r="C1579" s="21" t="inlineStr">
        <is>
          <t>Larsen</t>
        </is>
      </c>
      <c r="D1579" s="21" t="inlineStr">
        <is>
          <t>Elizabeth</t>
        </is>
      </c>
      <c r="E1579" s="21" t="inlineStr">
        <is>
          <t>JOINT</t>
        </is>
      </c>
      <c r="F1579" s="21" t="inlineStr"/>
      <c r="G1579" s="28" t="n">
        <v>45533</v>
      </c>
      <c r="H1579" s="21" t="inlineStr">
        <is>
          <t>ACTIVE_WAITLIST</t>
        </is>
      </c>
      <c r="I1579" s="21" t="inlineStr">
        <is>
          <t>HERON ANN</t>
        </is>
      </c>
      <c r="J1579" s="21" t="inlineStr">
        <is>
          <t>COMMERCIAL_FISH</t>
        </is>
      </c>
      <c r="K1579" s="21" t="n">
        <v>26.3</v>
      </c>
      <c r="L1579" s="21" t="n">
        <v>7.8</v>
      </c>
      <c r="M1579" s="21" t="inlineStr">
        <is>
          <t>OPEN_ONLY</t>
        </is>
      </c>
      <c r="N1579" s="21" t="n">
        <v>28</v>
      </c>
      <c r="O1579" s="21" t="inlineStr">
        <is>
          <t>(360) 555-1672</t>
        </is>
      </c>
      <c r="P1579" s="21" t="inlineStr">
        <is>
          <t>elizabeth_larsen@gmail.example.com</t>
        </is>
      </c>
      <c r="Q1579" s="21" t="inlineStr">
        <is>
          <t>Olympia</t>
        </is>
      </c>
      <c r="R1579" s="21" t="inlineStr">
        <is>
          <t>WA</t>
        </is>
      </c>
      <c r="S1579" s="21" t="inlineStr">
        <is>
          <t>98501</t>
        </is>
      </c>
      <c r="T1579" s="28" t="n">
        <v>46004</v>
      </c>
      <c r="U1579" s="21" t="n">
        <v>2026</v>
      </c>
      <c r="V1579" s="21" t="inlineStr"/>
    </row>
    <row r="1580">
      <c r="A1580" s="17" t="inlineStr">
        <is>
          <t>WL-02575</t>
        </is>
      </c>
      <c r="B1580" s="17" t="n">
        <v>1575</v>
      </c>
      <c r="C1580" s="17" t="inlineStr">
        <is>
          <t>Aguirre</t>
        </is>
      </c>
      <c r="D1580" s="17" t="inlineStr">
        <is>
          <t>Victoria</t>
        </is>
      </c>
      <c r="E1580" s="17" t="inlineStr">
        <is>
          <t>INDIVIDUAL</t>
        </is>
      </c>
      <c r="F1580" s="17" t="inlineStr"/>
      <c r="G1580" s="27" t="n">
        <v>45533</v>
      </c>
      <c r="H1580" s="17" t="inlineStr">
        <is>
          <t>ACTIVE_WAITLIST</t>
        </is>
      </c>
      <c r="I1580" s="17" t="inlineStr">
        <is>
          <t>SEAL SONG</t>
        </is>
      </c>
      <c r="J1580" s="17" t="inlineStr">
        <is>
          <t>ELECTRIC</t>
        </is>
      </c>
      <c r="K1580" s="17" t="n">
        <v>30.9</v>
      </c>
      <c r="L1580" s="17" t="n">
        <v>10.5</v>
      </c>
      <c r="M1580" s="17" t="inlineStr">
        <is>
          <t>ANY</t>
        </is>
      </c>
      <c r="N1580" s="17" t="n">
        <v>45</v>
      </c>
      <c r="O1580" s="17" t="inlineStr">
        <is>
          <t>(360) 555-9384</t>
        </is>
      </c>
      <c r="P1580" s="17" t="inlineStr">
        <is>
          <t>victoria.aguirre@outlook.example.com</t>
        </is>
      </c>
      <c r="Q1580" s="17" t="inlineStr">
        <is>
          <t>Aberdeen</t>
        </is>
      </c>
      <c r="R1580" s="17" t="inlineStr">
        <is>
          <t>WA</t>
        </is>
      </c>
      <c r="S1580" s="17" t="inlineStr">
        <is>
          <t>98520</t>
        </is>
      </c>
      <c r="T1580" s="27" t="n">
        <v>45994</v>
      </c>
      <c r="U1580" s="17" t="n">
        <v>2026</v>
      </c>
      <c r="V1580" s="17" t="inlineStr"/>
    </row>
    <row r="1581">
      <c r="A1581" s="21" t="inlineStr">
        <is>
          <t>WL-02576</t>
        </is>
      </c>
      <c r="B1581" s="21" t="n">
        <v>1576</v>
      </c>
      <c r="C1581" s="21" t="inlineStr">
        <is>
          <t>Lopez</t>
        </is>
      </c>
      <c r="D1581" s="21" t="inlineStr">
        <is>
          <t>Stephanie</t>
        </is>
      </c>
      <c r="E1581" s="21" t="inlineStr">
        <is>
          <t>JOINT</t>
        </is>
      </c>
      <c r="F1581" s="21" t="inlineStr"/>
      <c r="G1581" s="28" t="n">
        <v>45534</v>
      </c>
      <c r="H1581" s="21" t="inlineStr">
        <is>
          <t>RETAINER</t>
        </is>
      </c>
      <c r="I1581" s="21" t="inlineStr">
        <is>
          <t>BRANT BAY</t>
        </is>
      </c>
      <c r="J1581" s="21" t="inlineStr">
        <is>
          <t>CRUISER</t>
        </is>
      </c>
      <c r="K1581" s="21" t="n">
        <v>23.9</v>
      </c>
      <c r="L1581" s="21" t="n">
        <v>7.4</v>
      </c>
      <c r="M1581" s="21" t="inlineStr">
        <is>
          <t>Vessbank</t>
        </is>
      </c>
      <c r="N1581" s="21" t="n">
        <v>24</v>
      </c>
      <c r="O1581" s="21" t="inlineStr">
        <is>
          <t>(360) 555-1669</t>
        </is>
      </c>
      <c r="P1581" s="21" t="inlineStr">
        <is>
          <t>stephanielopez@quillayute.org</t>
        </is>
      </c>
      <c r="Q1581" s="21" t="inlineStr">
        <is>
          <t>Longview</t>
        </is>
      </c>
      <c r="R1581" s="21" t="inlineStr">
        <is>
          <t>WA</t>
        </is>
      </c>
      <c r="S1581" s="21" t="inlineStr">
        <is>
          <t>98632</t>
        </is>
      </c>
      <c r="T1581" s="28" t="n">
        <v>45995</v>
      </c>
      <c r="U1581" s="21" t="n">
        <v>2026</v>
      </c>
      <c r="V1581" s="21" t="inlineStr"/>
    </row>
    <row r="1582">
      <c r="A1582" s="17" t="inlineStr">
        <is>
          <t>WL-02577</t>
        </is>
      </c>
      <c r="B1582" s="17" t="n">
        <v>1577</v>
      </c>
      <c r="C1582" s="17" t="inlineStr">
        <is>
          <t>Higgins</t>
        </is>
      </c>
      <c r="D1582" s="17" t="inlineStr">
        <is>
          <t>Aaron</t>
        </is>
      </c>
      <c r="E1582" s="17" t="inlineStr">
        <is>
          <t>INDIVIDUAL</t>
        </is>
      </c>
      <c r="F1582" s="17" t="inlineStr"/>
      <c r="G1582" s="27" t="n">
        <v>45534</v>
      </c>
      <c r="H1582" s="17" t="inlineStr">
        <is>
          <t>ACTIVE_WAITLIST</t>
        </is>
      </c>
      <c r="I1582" s="17" t="inlineStr">
        <is>
          <t>FOUL MOON</t>
        </is>
      </c>
      <c r="J1582" s="17" t="inlineStr">
        <is>
          <t>POWER_INBOARD</t>
        </is>
      </c>
      <c r="K1582" s="17" t="n">
        <v>61.9</v>
      </c>
      <c r="L1582" s="17" t="n">
        <v>17.7</v>
      </c>
      <c r="M1582" s="17" t="inlineStr">
        <is>
          <t>ANY</t>
        </is>
      </c>
      <c r="N1582" s="17" t="n">
        <v>36</v>
      </c>
      <c r="O1582" s="17" t="inlineStr">
        <is>
          <t>(360) 555-6364</t>
        </is>
      </c>
      <c r="P1582" s="17" t="inlineStr">
        <is>
          <t>aaronhiggins@pugetpost.com</t>
        </is>
      </c>
      <c r="Q1582" s="17" t="inlineStr">
        <is>
          <t>Bellingham</t>
        </is>
      </c>
      <c r="R1582" s="17" t="inlineStr">
        <is>
          <t>WA</t>
        </is>
      </c>
      <c r="S1582" s="17" t="inlineStr">
        <is>
          <t>98225</t>
        </is>
      </c>
      <c r="T1582" s="27" t="n">
        <v>46019</v>
      </c>
      <c r="U1582" s="17" t="n">
        <v>2026</v>
      </c>
      <c r="V1582" s="17" t="inlineStr"/>
    </row>
    <row r="1583">
      <c r="A1583" s="21" t="inlineStr">
        <is>
          <t>WL-02578</t>
        </is>
      </c>
      <c r="B1583" s="21" t="n">
        <v>1578</v>
      </c>
      <c r="C1583" s="21" t="inlineStr">
        <is>
          <t>Duncan</t>
        </is>
      </c>
      <c r="D1583" s="21" t="inlineStr">
        <is>
          <t>Heather</t>
        </is>
      </c>
      <c r="E1583" s="21" t="inlineStr">
        <is>
          <t>CORPORATION</t>
        </is>
      </c>
      <c r="F1583" s="21" t="inlineStr">
        <is>
          <t>Duncan Holdings LLC</t>
        </is>
      </c>
      <c r="G1583" s="28" t="n">
        <v>45535</v>
      </c>
      <c r="H1583" s="21" t="inlineStr">
        <is>
          <t>ACTIVE_WAITLIST</t>
        </is>
      </c>
      <c r="I1583" s="21" t="inlineStr">
        <is>
          <t>CORMORANT VEER</t>
        </is>
      </c>
      <c r="J1583" s="21" t="inlineStr">
        <is>
          <t>CRUISER</t>
        </is>
      </c>
      <c r="K1583" s="21" t="n">
        <v>53.8</v>
      </c>
      <c r="L1583" s="21" t="n">
        <v>16.9</v>
      </c>
      <c r="M1583" s="21" t="inlineStr">
        <is>
          <t>Vessbank</t>
        </is>
      </c>
      <c r="N1583" s="21" t="n">
        <v>28</v>
      </c>
      <c r="O1583" s="21" t="inlineStr">
        <is>
          <t>(503) 555-6558</t>
        </is>
      </c>
      <c r="P1583" s="21" t="inlineStr">
        <is>
          <t>heather_duncan@quillayute.org</t>
        </is>
      </c>
      <c r="Q1583" s="21" t="inlineStr">
        <is>
          <t>Astoria</t>
        </is>
      </c>
      <c r="R1583" s="21" t="inlineStr">
        <is>
          <t>OR</t>
        </is>
      </c>
      <c r="S1583" s="21" t="inlineStr">
        <is>
          <t>97103</t>
        </is>
      </c>
      <c r="T1583" s="28" t="n">
        <v>46006</v>
      </c>
      <c r="U1583" s="21" t="n">
        <v>2026</v>
      </c>
      <c r="V1583" s="21" t="inlineStr"/>
    </row>
    <row r="1584">
      <c r="A1584" s="17" t="inlineStr">
        <is>
          <t>WL-02579</t>
        </is>
      </c>
      <c r="B1584" s="17" t="n">
        <v>1579</v>
      </c>
      <c r="C1584" s="17" t="inlineStr">
        <is>
          <t>Becker</t>
        </is>
      </c>
      <c r="D1584" s="17" t="inlineStr">
        <is>
          <t>Bradley</t>
        </is>
      </c>
      <c r="E1584" s="17" t="inlineStr">
        <is>
          <t>INDIVIDUAL</t>
        </is>
      </c>
      <c r="F1584" s="17" t="inlineStr"/>
      <c r="G1584" s="27" t="n">
        <v>45537</v>
      </c>
      <c r="H1584" s="17" t="inlineStr">
        <is>
          <t>ACTIVE_WAITLIST</t>
        </is>
      </c>
      <c r="I1584" s="17" t="inlineStr">
        <is>
          <t>SPINDRIFT VEER</t>
        </is>
      </c>
      <c r="J1584" s="17" t="inlineStr">
        <is>
          <t>POWER_INBOARD</t>
        </is>
      </c>
      <c r="K1584" s="17" t="n">
        <v>25.3</v>
      </c>
      <c r="L1584" s="17" t="n">
        <v>8.6</v>
      </c>
      <c r="M1584" s="17" t="inlineStr">
        <is>
          <t>Vessbank</t>
        </is>
      </c>
      <c r="N1584" s="17" t="n">
        <v>45</v>
      </c>
      <c r="O1584" s="17" t="inlineStr">
        <is>
          <t>(541) 555-1794</t>
        </is>
      </c>
      <c r="P1584" s="17" t="inlineStr"/>
      <c r="Q1584" s="17" t="inlineStr">
        <is>
          <t>Coos Bay</t>
        </is>
      </c>
      <c r="R1584" s="17" t="inlineStr">
        <is>
          <t>OR</t>
        </is>
      </c>
      <c r="S1584" s="17" t="inlineStr">
        <is>
          <t>97420</t>
        </is>
      </c>
      <c r="T1584" s="27" t="n">
        <v>46002</v>
      </c>
      <c r="U1584" s="17" t="n">
        <v>2026</v>
      </c>
      <c r="V1584" s="17" t="inlineStr"/>
    </row>
    <row r="1585">
      <c r="A1585" s="21" t="inlineStr">
        <is>
          <t>WL-02580</t>
        </is>
      </c>
      <c r="B1585" s="21" t="n">
        <v>1580</v>
      </c>
      <c r="C1585" s="21" t="inlineStr">
        <is>
          <t>Campbell</t>
        </is>
      </c>
      <c r="D1585" s="21" t="inlineStr">
        <is>
          <t>Tracy</t>
        </is>
      </c>
      <c r="E1585" s="21" t="inlineStr">
        <is>
          <t>CORPORATION</t>
        </is>
      </c>
      <c r="F1585" s="21" t="inlineStr">
        <is>
          <t>Campbell Holdings LLC</t>
        </is>
      </c>
      <c r="G1585" s="28" t="n">
        <v>45538</v>
      </c>
      <c r="H1585" s="21" t="inlineStr">
        <is>
          <t>RETAINER</t>
        </is>
      </c>
      <c r="I1585" s="21" t="inlineStr">
        <is>
          <t>COHO BAY</t>
        </is>
      </c>
      <c r="J1585" s="21" t="inlineStr">
        <is>
          <t>POWER_INBOARD</t>
        </is>
      </c>
      <c r="K1585" s="21" t="n">
        <v>27.8</v>
      </c>
      <c r="L1585" s="21" t="n">
        <v>8.6</v>
      </c>
      <c r="M1585" s="21" t="inlineStr">
        <is>
          <t>Eastwey</t>
        </is>
      </c>
      <c r="N1585" s="21" t="n">
        <v>28</v>
      </c>
      <c r="O1585" s="21" t="inlineStr">
        <is>
          <t>(360) 555-4976</t>
        </is>
      </c>
      <c r="P1585" s="21" t="inlineStr">
        <is>
          <t>tracy_campbell@salishnet.net</t>
        </is>
      </c>
      <c r="Q1585" s="21" t="inlineStr">
        <is>
          <t>Chaldale</t>
        </is>
      </c>
      <c r="R1585" s="21" t="inlineStr">
        <is>
          <t>WA</t>
        </is>
      </c>
      <c r="S1585" s="21" t="inlineStr">
        <is>
          <t>98554</t>
        </is>
      </c>
      <c r="T1585" s="28" t="n">
        <v>46008</v>
      </c>
      <c r="U1585" s="21" t="n">
        <v>2026</v>
      </c>
      <c r="V1585" s="21" t="inlineStr"/>
    </row>
    <row r="1586">
      <c r="A1586" s="17" t="inlineStr">
        <is>
          <t>WL-02581</t>
        </is>
      </c>
      <c r="B1586" s="17" t="n">
        <v>1581</v>
      </c>
      <c r="C1586" s="17" t="inlineStr">
        <is>
          <t>Sanchez</t>
        </is>
      </c>
      <c r="D1586" s="17" t="inlineStr">
        <is>
          <t>Carolyn</t>
        </is>
      </c>
      <c r="E1586" s="17" t="inlineStr">
        <is>
          <t>INDIVIDUAL</t>
        </is>
      </c>
      <c r="F1586" s="17" t="inlineStr"/>
      <c r="G1586" s="27" t="n">
        <v>45538</v>
      </c>
      <c r="H1586" s="17" t="inlineStr">
        <is>
          <t>ACTIVE_WAITLIST</t>
        </is>
      </c>
      <c r="I1586" s="17" t="inlineStr">
        <is>
          <t>MURRE MIST</t>
        </is>
      </c>
      <c r="J1586" s="17" t="inlineStr">
        <is>
          <t>POWER_INBOARD</t>
        </is>
      </c>
      <c r="K1586" s="17" t="n">
        <v>37.9</v>
      </c>
      <c r="L1586" s="17" t="n">
        <v>13</v>
      </c>
      <c r="M1586" s="17" t="inlineStr">
        <is>
          <t>COVERED_ONLY</t>
        </is>
      </c>
      <c r="N1586" s="17" t="n">
        <v>50</v>
      </c>
      <c r="O1586" s="17" t="inlineStr">
        <is>
          <t>(360) 555-3534</t>
        </is>
      </c>
      <c r="P1586" s="17" t="inlineStr">
        <is>
          <t>carolyn.sanchez@harbormail.net</t>
        </is>
      </c>
      <c r="Q1586" s="17" t="inlineStr">
        <is>
          <t>Longview</t>
        </is>
      </c>
      <c r="R1586" s="17" t="inlineStr">
        <is>
          <t>WA</t>
        </is>
      </c>
      <c r="S1586" s="17" t="inlineStr">
        <is>
          <t>98632</t>
        </is>
      </c>
      <c r="T1586" s="27" t="n">
        <v>46016</v>
      </c>
      <c r="U1586" s="17" t="n">
        <v>2026</v>
      </c>
      <c r="V1586" s="17" t="inlineStr"/>
    </row>
    <row r="1587">
      <c r="A1587" s="21" t="inlineStr">
        <is>
          <t>WL-02582</t>
        </is>
      </c>
      <c r="B1587" s="21" t="n">
        <v>1582</v>
      </c>
      <c r="C1587" s="21" t="inlineStr">
        <is>
          <t>Nelson</t>
        </is>
      </c>
      <c r="D1587" s="21" t="inlineStr">
        <is>
          <t>Margaret</t>
        </is>
      </c>
      <c r="E1587" s="21" t="inlineStr">
        <is>
          <t>LLC</t>
        </is>
      </c>
      <c r="F1587" s="21" t="inlineStr">
        <is>
          <t>Nelson Holdings LLC</t>
        </is>
      </c>
      <c r="G1587" s="28" t="n">
        <v>45539</v>
      </c>
      <c r="H1587" s="21" t="inlineStr">
        <is>
          <t>ACTIVE_WAITLIST</t>
        </is>
      </c>
      <c r="I1587" s="21" t="inlineStr">
        <is>
          <t>FOUL LINE</t>
        </is>
      </c>
      <c r="J1587" s="21" t="inlineStr">
        <is>
          <t>ELECTRIC</t>
        </is>
      </c>
      <c r="K1587" s="21" t="n">
        <v>25.8</v>
      </c>
      <c r="L1587" s="21" t="n">
        <v>8.6</v>
      </c>
      <c r="M1587" s="21" t="inlineStr">
        <is>
          <t>Ledgport</t>
        </is>
      </c>
      <c r="N1587" s="21" t="n">
        <v>32</v>
      </c>
      <c r="O1587" s="21" t="inlineStr">
        <is>
          <t>(360) 555-8219</t>
        </is>
      </c>
      <c r="P1587" s="21" t="inlineStr">
        <is>
          <t>margaretnelson@pugetpost.com</t>
        </is>
      </c>
      <c r="Q1587" s="21" t="inlineStr">
        <is>
          <t>Port Angeles</t>
        </is>
      </c>
      <c r="R1587" s="21" t="inlineStr">
        <is>
          <t>WA</t>
        </is>
      </c>
      <c r="S1587" s="21" t="inlineStr">
        <is>
          <t>98362</t>
        </is>
      </c>
      <c r="T1587" s="28" t="n">
        <v>46009</v>
      </c>
      <c r="U1587" s="21" t="n">
        <v>2026</v>
      </c>
      <c r="V1587" s="21" t="inlineStr"/>
    </row>
    <row r="1588">
      <c r="A1588" s="17" t="inlineStr">
        <is>
          <t>WL-02583</t>
        </is>
      </c>
      <c r="B1588" s="17" t="n">
        <v>1583</v>
      </c>
      <c r="C1588" s="17" t="inlineStr">
        <is>
          <t>Johnson</t>
        </is>
      </c>
      <c r="D1588" s="17" t="inlineStr">
        <is>
          <t>Jacqueline</t>
        </is>
      </c>
      <c r="E1588" s="17" t="inlineStr">
        <is>
          <t>JOINT</t>
        </is>
      </c>
      <c r="F1588" s="17" t="inlineStr"/>
      <c r="G1588" s="27" t="n">
        <v>45539</v>
      </c>
      <c r="H1588" s="17" t="inlineStr">
        <is>
          <t>EXPIRED</t>
        </is>
      </c>
      <c r="I1588" s="17" t="inlineStr">
        <is>
          <t>HALIBUT BAY</t>
        </is>
      </c>
      <c r="J1588" s="17" t="inlineStr">
        <is>
          <t>CRUISER</t>
        </is>
      </c>
      <c r="K1588" s="17" t="n">
        <v>42.2</v>
      </c>
      <c r="L1588" s="17" t="n">
        <v>12.2</v>
      </c>
      <c r="M1588" s="17" t="inlineStr">
        <is>
          <t>ANY</t>
        </is>
      </c>
      <c r="N1588" s="17" t="n">
        <v>24</v>
      </c>
      <c r="O1588" s="17" t="inlineStr">
        <is>
          <t>(541) 555-9083</t>
        </is>
      </c>
      <c r="P1588" s="17" t="inlineStr">
        <is>
          <t>jacqueline_johnson@quillayute.org</t>
        </is>
      </c>
      <c r="Q1588" s="17" t="inlineStr">
        <is>
          <t>Coos Bay</t>
        </is>
      </c>
      <c r="R1588" s="17" t="inlineStr">
        <is>
          <t>OR</t>
        </is>
      </c>
      <c r="S1588" s="17" t="inlineStr">
        <is>
          <t>97420</t>
        </is>
      </c>
      <c r="T1588" s="17" t="inlineStr"/>
      <c r="U1588" s="17" t="n">
        <v>2023</v>
      </c>
      <c r="V1588" s="17" t="inlineStr"/>
    </row>
    <row r="1589">
      <c r="A1589" s="21" t="inlineStr">
        <is>
          <t>WL-02584</t>
        </is>
      </c>
      <c r="B1589" s="21" t="n">
        <v>1584</v>
      </c>
      <c r="C1589" s="21" t="inlineStr">
        <is>
          <t>Smith</t>
        </is>
      </c>
      <c r="D1589" s="21" t="inlineStr">
        <is>
          <t>Suzanne</t>
        </is>
      </c>
      <c r="E1589" s="21" t="inlineStr">
        <is>
          <t>TRUST</t>
        </is>
      </c>
      <c r="F1589" s="21" t="inlineStr">
        <is>
          <t>Smith Ventures LLC</t>
        </is>
      </c>
      <c r="G1589" s="28" t="n">
        <v>45540</v>
      </c>
      <c r="H1589" s="21" t="inlineStr">
        <is>
          <t>ACTIVE_WAITLIST</t>
        </is>
      </c>
      <c r="I1589" s="21" t="inlineStr">
        <is>
          <t>OSPREY REACH</t>
        </is>
      </c>
      <c r="J1589" s="21" t="inlineStr">
        <is>
          <t>CRUISER</t>
        </is>
      </c>
      <c r="K1589" s="21" t="n">
        <v>61.3</v>
      </c>
      <c r="L1589" s="21" t="n">
        <v>19.6</v>
      </c>
      <c r="M1589" s="21" t="inlineStr">
        <is>
          <t>ANY</t>
        </is>
      </c>
      <c r="N1589" s="21" t="n">
        <v>36</v>
      </c>
      <c r="O1589" s="21" t="inlineStr">
        <is>
          <t>(253) 555-8245</t>
        </is>
      </c>
      <c r="P1589" s="21" t="inlineStr">
        <is>
          <t>suzanne_smith@outlook.example.com</t>
        </is>
      </c>
      <c r="Q1589" s="21" t="inlineStr">
        <is>
          <t>Tacoma</t>
        </is>
      </c>
      <c r="R1589" s="21" t="inlineStr">
        <is>
          <t>WA</t>
        </is>
      </c>
      <c r="S1589" s="21" t="inlineStr">
        <is>
          <t>98402</t>
        </is>
      </c>
      <c r="T1589" s="28" t="n">
        <v>46006</v>
      </c>
      <c r="U1589" s="21" t="n">
        <v>2026</v>
      </c>
      <c r="V1589" s="21" t="inlineStr"/>
    </row>
    <row r="1590">
      <c r="A1590" s="17" t="inlineStr">
        <is>
          <t>WL-02585</t>
        </is>
      </c>
      <c r="B1590" s="17" t="n">
        <v>1585</v>
      </c>
      <c r="C1590" s="17" t="inlineStr">
        <is>
          <t>Hammond</t>
        </is>
      </c>
      <c r="D1590" s="17" t="inlineStr">
        <is>
          <t>Jacob</t>
        </is>
      </c>
      <c r="E1590" s="17" t="inlineStr">
        <is>
          <t>INDIVIDUAL</t>
        </is>
      </c>
      <c r="F1590" s="17" t="inlineStr"/>
      <c r="G1590" s="27" t="n">
        <v>45540</v>
      </c>
      <c r="H1590" s="17" t="inlineStr">
        <is>
          <t>ACTIVE_WAITLIST</t>
        </is>
      </c>
      <c r="I1590" s="17" t="inlineStr">
        <is>
          <t>PINTAIL LIGHT</t>
        </is>
      </c>
      <c r="J1590" s="17" t="inlineStr">
        <is>
          <t>POWER_STERNDRIVE</t>
        </is>
      </c>
      <c r="K1590" s="17" t="n">
        <v>28</v>
      </c>
      <c r="L1590" s="17" t="n">
        <v>8.800000000000001</v>
      </c>
      <c r="M1590" s="17" t="inlineStr">
        <is>
          <t>Vessbank</t>
        </is>
      </c>
      <c r="N1590" s="17" t="n">
        <v>40</v>
      </c>
      <c r="O1590" s="17" t="inlineStr">
        <is>
          <t>(360) 555-2478</t>
        </is>
      </c>
      <c r="P1590" s="17" t="inlineStr">
        <is>
          <t>jacobhammond@pugetpost.com</t>
        </is>
      </c>
      <c r="Q1590" s="17" t="inlineStr">
        <is>
          <t>Aberdeen</t>
        </is>
      </c>
      <c r="R1590" s="17" t="inlineStr">
        <is>
          <t>WA</t>
        </is>
      </c>
      <c r="S1590" s="17" t="inlineStr">
        <is>
          <t>98520</t>
        </is>
      </c>
      <c r="T1590" s="27" t="n">
        <v>45992</v>
      </c>
      <c r="U1590" s="17" t="n">
        <v>2026</v>
      </c>
      <c r="V1590" s="17" t="inlineStr"/>
    </row>
    <row r="1591">
      <c r="A1591" s="21" t="inlineStr">
        <is>
          <t>WL-02586</t>
        </is>
      </c>
      <c r="B1591" s="21" t="n">
        <v>1586</v>
      </c>
      <c r="C1591" s="21" t="inlineStr">
        <is>
          <t>Stanton</t>
        </is>
      </c>
      <c r="D1591" s="21" t="inlineStr">
        <is>
          <t>Shelby</t>
        </is>
      </c>
      <c r="E1591" s="21" t="inlineStr">
        <is>
          <t>INDIVIDUAL</t>
        </is>
      </c>
      <c r="F1591" s="21" t="inlineStr"/>
      <c r="G1591" s="28" t="n">
        <v>45540</v>
      </c>
      <c r="H1591" s="21" t="inlineStr">
        <is>
          <t>ACTIVE_WAITLIST</t>
        </is>
      </c>
      <c r="I1591" s="21" t="inlineStr">
        <is>
          <t>ANCHOR WIND</t>
        </is>
      </c>
      <c r="J1591" s="21" t="inlineStr">
        <is>
          <t>HOUSEBOAT</t>
        </is>
      </c>
      <c r="K1591" s="21" t="n">
        <v>46.9</v>
      </c>
      <c r="L1591" s="21" t="n">
        <v>15.4</v>
      </c>
      <c r="M1591" s="21" t="inlineStr">
        <is>
          <t>OPEN_ONLY</t>
        </is>
      </c>
      <c r="N1591" s="21" t="n">
        <v>40</v>
      </c>
      <c r="O1591" s="21" t="inlineStr">
        <is>
          <t>(360) 555-2378</t>
        </is>
      </c>
      <c r="P1591" s="21" t="inlineStr">
        <is>
          <t>shelby_stanton@outlook.example.com</t>
        </is>
      </c>
      <c r="Q1591" s="21" t="inlineStr">
        <is>
          <t>Bremerton</t>
        </is>
      </c>
      <c r="R1591" s="21" t="inlineStr">
        <is>
          <t>WA</t>
        </is>
      </c>
      <c r="S1591" s="21" t="inlineStr">
        <is>
          <t>98337</t>
        </is>
      </c>
      <c r="T1591" s="28" t="n">
        <v>46009</v>
      </c>
      <c r="U1591" s="21" t="n">
        <v>2026</v>
      </c>
      <c r="V1591" s="21" t="inlineStr"/>
    </row>
    <row r="1592">
      <c r="A1592" s="17" t="inlineStr">
        <is>
          <t>WL-02587</t>
        </is>
      </c>
      <c r="B1592" s="17" t="n">
        <v>1587</v>
      </c>
      <c r="C1592" s="17" t="inlineStr">
        <is>
          <t>Figueroa</t>
        </is>
      </c>
      <c r="D1592" s="17" t="inlineStr">
        <is>
          <t>Mary</t>
        </is>
      </c>
      <c r="E1592" s="17" t="inlineStr">
        <is>
          <t>INDIVIDUAL</t>
        </is>
      </c>
      <c r="F1592" s="17" t="inlineStr"/>
      <c r="G1592" s="27" t="n">
        <v>45540</v>
      </c>
      <c r="H1592" s="17" t="inlineStr">
        <is>
          <t>ACTIVE_WAITLIST</t>
        </is>
      </c>
      <c r="I1592" s="17" t="inlineStr">
        <is>
          <t>KESTREL LINE</t>
        </is>
      </c>
      <c r="J1592" s="17" t="inlineStr">
        <is>
          <t>POWER_INBOARD</t>
        </is>
      </c>
      <c r="K1592" s="17" t="n">
        <v>35</v>
      </c>
      <c r="L1592" s="17" t="n">
        <v>11.5</v>
      </c>
      <c r="M1592" s="17" t="inlineStr">
        <is>
          <t>Vessbank</t>
        </is>
      </c>
      <c r="N1592" s="17" t="n">
        <v>45</v>
      </c>
      <c r="O1592" s="17" t="inlineStr">
        <is>
          <t>(360) 555-7829</t>
        </is>
      </c>
      <c r="P1592" s="17" t="inlineStr">
        <is>
          <t>mary_figueroa@pugetpost.com</t>
        </is>
      </c>
      <c r="Q1592" s="17" t="inlineStr">
        <is>
          <t>Olympia</t>
        </is>
      </c>
      <c r="R1592" s="17" t="inlineStr">
        <is>
          <t>WA</t>
        </is>
      </c>
      <c r="S1592" s="17" t="inlineStr">
        <is>
          <t>98501</t>
        </is>
      </c>
      <c r="T1592" s="27" t="n">
        <v>45993</v>
      </c>
      <c r="U1592" s="17" t="n">
        <v>2026</v>
      </c>
      <c r="V1592" s="17" t="inlineStr"/>
    </row>
    <row r="1593">
      <c r="A1593" s="21" t="inlineStr">
        <is>
          <t>WL-02588</t>
        </is>
      </c>
      <c r="B1593" s="21" t="n">
        <v>1588</v>
      </c>
      <c r="C1593" s="21" t="inlineStr">
        <is>
          <t>Wiley</t>
        </is>
      </c>
      <c r="D1593" s="21" t="inlineStr">
        <is>
          <t>Laura</t>
        </is>
      </c>
      <c r="E1593" s="21" t="inlineStr">
        <is>
          <t>INDIVIDUAL</t>
        </is>
      </c>
      <c r="F1593" s="21" t="inlineStr"/>
      <c r="G1593" s="28" t="n">
        <v>45540</v>
      </c>
      <c r="H1593" s="21" t="inlineStr">
        <is>
          <t>ACTIVE_WAITLIST</t>
        </is>
      </c>
      <c r="I1593" s="21" t="inlineStr">
        <is>
          <t>OSPREY MIST</t>
        </is>
      </c>
      <c r="J1593" s="21" t="inlineStr">
        <is>
          <t>HOUSEBOAT</t>
        </is>
      </c>
      <c r="K1593" s="21" t="n">
        <v>50</v>
      </c>
      <c r="L1593" s="21" t="n">
        <v>17</v>
      </c>
      <c r="M1593" s="21" t="inlineStr">
        <is>
          <t>Eastwey</t>
        </is>
      </c>
      <c r="N1593" s="21" t="n">
        <v>50</v>
      </c>
      <c r="O1593" s="21" t="inlineStr">
        <is>
          <t>(253) 555-4022</t>
        </is>
      </c>
      <c r="P1593" s="21" t="inlineStr">
        <is>
          <t>laura.wiley@gmail.example.com</t>
        </is>
      </c>
      <c r="Q1593" s="21" t="inlineStr">
        <is>
          <t>Tacoma</t>
        </is>
      </c>
      <c r="R1593" s="21" t="inlineStr">
        <is>
          <t>WA</t>
        </is>
      </c>
      <c r="S1593" s="21" t="inlineStr">
        <is>
          <t>98402</t>
        </is>
      </c>
      <c r="T1593" s="28" t="n">
        <v>45998</v>
      </c>
      <c r="U1593" s="21" t="n">
        <v>2026</v>
      </c>
      <c r="V1593" s="21" t="inlineStr"/>
    </row>
    <row r="1594">
      <c r="A1594" s="17" t="inlineStr">
        <is>
          <t>WL-02589</t>
        </is>
      </c>
      <c r="B1594" s="17" t="n">
        <v>1589</v>
      </c>
      <c r="C1594" s="17" t="inlineStr">
        <is>
          <t>Johnson</t>
        </is>
      </c>
      <c r="D1594" s="17" t="inlineStr">
        <is>
          <t>Tammie</t>
        </is>
      </c>
      <c r="E1594" s="17" t="inlineStr">
        <is>
          <t>COMMERCIAL</t>
        </is>
      </c>
      <c r="F1594" s="17" t="inlineStr">
        <is>
          <t>Johnson Marine LLC</t>
        </is>
      </c>
      <c r="G1594" s="27" t="n">
        <v>45541</v>
      </c>
      <c r="H1594" s="17" t="inlineStr">
        <is>
          <t>ACTIVE_WAITLIST</t>
        </is>
      </c>
      <c r="I1594" s="17" t="inlineStr">
        <is>
          <t>ANCHOR CREST</t>
        </is>
      </c>
      <c r="J1594" s="17" t="inlineStr">
        <is>
          <t>SAIL_MONO</t>
        </is>
      </c>
      <c r="K1594" s="17" t="n">
        <v>23.7</v>
      </c>
      <c r="L1594" s="17" t="n">
        <v>7.5</v>
      </c>
      <c r="M1594" s="17" t="inlineStr">
        <is>
          <t>ANY</t>
        </is>
      </c>
      <c r="N1594" s="17" t="n">
        <v>40</v>
      </c>
      <c r="O1594" s="17" t="inlineStr">
        <is>
          <t>(425) 555-3829</t>
        </is>
      </c>
      <c r="P1594" s="17" t="inlineStr">
        <is>
          <t>tammiejohnson@pugetpost.com</t>
        </is>
      </c>
      <c r="Q1594" s="17" t="inlineStr">
        <is>
          <t>Everett</t>
        </is>
      </c>
      <c r="R1594" s="17" t="inlineStr">
        <is>
          <t>WA</t>
        </is>
      </c>
      <c r="S1594" s="17" t="inlineStr">
        <is>
          <t>98201</t>
        </is>
      </c>
      <c r="T1594" s="27" t="n">
        <v>46006</v>
      </c>
      <c r="U1594" s="17" t="n">
        <v>2026</v>
      </c>
      <c r="V1594" s="17" t="inlineStr"/>
    </row>
    <row r="1595">
      <c r="A1595" s="21" t="inlineStr">
        <is>
          <t>WL-02590</t>
        </is>
      </c>
      <c r="B1595" s="21" t="n">
        <v>1590</v>
      </c>
      <c r="C1595" s="21" t="inlineStr">
        <is>
          <t>Anderson</t>
        </is>
      </c>
      <c r="D1595" s="21" t="inlineStr">
        <is>
          <t>Thomas</t>
        </is>
      </c>
      <c r="E1595" s="21" t="inlineStr">
        <is>
          <t>JOINT</t>
        </is>
      </c>
      <c r="F1595" s="21" t="inlineStr"/>
      <c r="G1595" s="28" t="n">
        <v>45541</v>
      </c>
      <c r="H1595" s="21" t="inlineStr">
        <is>
          <t>ACTIVE_WAITLIST</t>
        </is>
      </c>
      <c r="I1595" s="21" t="inlineStr">
        <is>
          <t>COHO WEATHER</t>
        </is>
      </c>
      <c r="J1595" s="21" t="inlineStr">
        <is>
          <t>SAIL_MULTI</t>
        </is>
      </c>
      <c r="K1595" s="21" t="n">
        <v>41.5</v>
      </c>
      <c r="L1595" s="21" t="n">
        <v>14</v>
      </c>
      <c r="M1595" s="21" t="inlineStr">
        <is>
          <t>ANY</t>
        </is>
      </c>
      <c r="N1595" s="21" t="n">
        <v>40</v>
      </c>
      <c r="O1595" s="21" t="inlineStr">
        <is>
          <t>(360) 555-6488</t>
        </is>
      </c>
      <c r="P1595" s="21" t="inlineStr">
        <is>
          <t>thomas_anderson@salishnet.net</t>
        </is>
      </c>
      <c r="Q1595" s="21" t="inlineStr">
        <is>
          <t>Aberdeen</t>
        </is>
      </c>
      <c r="R1595" s="21" t="inlineStr">
        <is>
          <t>WA</t>
        </is>
      </c>
      <c r="S1595" s="21" t="inlineStr">
        <is>
          <t>98520</t>
        </is>
      </c>
      <c r="T1595" s="28" t="n">
        <v>46013</v>
      </c>
      <c r="U1595" s="21" t="n">
        <v>2026</v>
      </c>
      <c r="V1595" s="21" t="inlineStr"/>
    </row>
    <row r="1596">
      <c r="A1596" s="17" t="inlineStr">
        <is>
          <t>WL-02591</t>
        </is>
      </c>
      <c r="B1596" s="17" t="n">
        <v>1591</v>
      </c>
      <c r="C1596" s="17" t="inlineStr">
        <is>
          <t>Thompson</t>
        </is>
      </c>
      <c r="D1596" s="17" t="inlineStr">
        <is>
          <t>Kyle</t>
        </is>
      </c>
      <c r="E1596" s="17" t="inlineStr">
        <is>
          <t>INDIVIDUAL</t>
        </is>
      </c>
      <c r="F1596" s="17" t="inlineStr"/>
      <c r="G1596" s="27" t="n">
        <v>45541</v>
      </c>
      <c r="H1596" s="17" t="inlineStr">
        <is>
          <t>ACTIVE_WAITLIST</t>
        </is>
      </c>
      <c r="I1596" s="17" t="inlineStr">
        <is>
          <t>BRANT CREST</t>
        </is>
      </c>
      <c r="J1596" s="17" t="inlineStr">
        <is>
          <t>SPORTFISH</t>
        </is>
      </c>
      <c r="K1596" s="17" t="n">
        <v>26.7</v>
      </c>
      <c r="L1596" s="17" t="n">
        <v>9.5</v>
      </c>
      <c r="M1596" s="17" t="inlineStr">
        <is>
          <t>ANY</t>
        </is>
      </c>
      <c r="N1596" s="17" t="n">
        <v>28</v>
      </c>
      <c r="O1596" s="17" t="inlineStr">
        <is>
          <t>(503) 555-0101</t>
        </is>
      </c>
      <c r="P1596" s="17" t="inlineStr">
        <is>
          <t>kyle.thompson@pugetpost.com</t>
        </is>
      </c>
      <c r="Q1596" s="17" t="inlineStr">
        <is>
          <t>Astoria</t>
        </is>
      </c>
      <c r="R1596" s="17" t="inlineStr">
        <is>
          <t>OR</t>
        </is>
      </c>
      <c r="S1596" s="17" t="inlineStr">
        <is>
          <t>97103</t>
        </is>
      </c>
      <c r="T1596" s="27" t="n">
        <v>46015</v>
      </c>
      <c r="U1596" s="17" t="n">
        <v>2026</v>
      </c>
      <c r="V1596" s="17" t="inlineStr"/>
    </row>
    <row r="1597">
      <c r="A1597" s="21" t="inlineStr">
        <is>
          <t>WL-02592</t>
        </is>
      </c>
      <c r="B1597" s="21" t="n">
        <v>1592</v>
      </c>
      <c r="C1597" s="21" t="inlineStr">
        <is>
          <t>Hernandez</t>
        </is>
      </c>
      <c r="D1597" s="21" t="inlineStr">
        <is>
          <t>Stacy</t>
        </is>
      </c>
      <c r="E1597" s="21" t="inlineStr">
        <is>
          <t>JOINT</t>
        </is>
      </c>
      <c r="F1597" s="21" t="inlineStr"/>
      <c r="G1597" s="28" t="n">
        <v>45542</v>
      </c>
      <c r="H1597" s="21" t="inlineStr">
        <is>
          <t>ACTIVE_WAITLIST</t>
        </is>
      </c>
      <c r="I1597" s="21" t="inlineStr">
        <is>
          <t>SALISH CREST</t>
        </is>
      </c>
      <c r="J1597" s="21" t="inlineStr">
        <is>
          <t>CRUISER</t>
        </is>
      </c>
      <c r="K1597" s="21" t="n">
        <v>21.8</v>
      </c>
      <c r="L1597" s="21" t="n">
        <v>7</v>
      </c>
      <c r="M1597" s="21" t="inlineStr">
        <is>
          <t>Salmonberry</t>
        </is>
      </c>
      <c r="N1597" s="21" t="n">
        <v>50</v>
      </c>
      <c r="O1597" s="21" t="inlineStr">
        <is>
          <t>(425) 555-5590</t>
        </is>
      </c>
      <c r="P1597" s="21" t="inlineStr">
        <is>
          <t>stacy.hernandez@gmail.example.com</t>
        </is>
      </c>
      <c r="Q1597" s="21" t="inlineStr">
        <is>
          <t>Everett</t>
        </is>
      </c>
      <c r="R1597" s="21" t="inlineStr">
        <is>
          <t>WA</t>
        </is>
      </c>
      <c r="S1597" s="21" t="inlineStr">
        <is>
          <t>98201</t>
        </is>
      </c>
      <c r="T1597" s="28" t="n">
        <v>46006</v>
      </c>
      <c r="U1597" s="21" t="n">
        <v>2026</v>
      </c>
      <c r="V1597" s="21" t="inlineStr"/>
    </row>
    <row r="1598">
      <c r="A1598" s="17" t="inlineStr">
        <is>
          <t>WL-02593</t>
        </is>
      </c>
      <c r="B1598" s="17" t="n">
        <v>1593</v>
      </c>
      <c r="C1598" s="17" t="inlineStr">
        <is>
          <t>Dunn</t>
        </is>
      </c>
      <c r="D1598" s="17" t="inlineStr">
        <is>
          <t>Jennifer</t>
        </is>
      </c>
      <c r="E1598" s="17" t="inlineStr">
        <is>
          <t>NONPROFIT</t>
        </is>
      </c>
      <c r="F1598" s="17" t="inlineStr">
        <is>
          <t>Dunn Holdings LLC</t>
        </is>
      </c>
      <c r="G1598" s="27" t="n">
        <v>45542</v>
      </c>
      <c r="H1598" s="17" t="inlineStr">
        <is>
          <t>ACTIVE_WAITLIST</t>
        </is>
      </c>
      <c r="I1598" s="17" t="inlineStr">
        <is>
          <t>WIDGEON SOUND</t>
        </is>
      </c>
      <c r="J1598" s="17" t="inlineStr">
        <is>
          <t>POWER_STERNDRIVE</t>
        </is>
      </c>
      <c r="K1598" s="17" t="n">
        <v>53.4</v>
      </c>
      <c r="L1598" s="17" t="n">
        <v>16.2</v>
      </c>
      <c r="M1598" s="17" t="inlineStr">
        <is>
          <t>COVERED_ONLY</t>
        </is>
      </c>
      <c r="N1598" s="17" t="n">
        <v>40</v>
      </c>
      <c r="O1598" s="17" t="inlineStr">
        <is>
          <t>(360) 555-2903</t>
        </is>
      </c>
      <c r="P1598" s="17" t="inlineStr">
        <is>
          <t>jennifer_dunn@salishnet.net</t>
        </is>
      </c>
      <c r="Q1598" s="17" t="inlineStr">
        <is>
          <t>Longview</t>
        </is>
      </c>
      <c r="R1598" s="17" t="inlineStr">
        <is>
          <t>WA</t>
        </is>
      </c>
      <c r="S1598" s="17" t="inlineStr">
        <is>
          <t>98632</t>
        </is>
      </c>
      <c r="T1598" s="27" t="n">
        <v>46002</v>
      </c>
      <c r="U1598" s="17" t="n">
        <v>2026</v>
      </c>
      <c r="V1598" s="17" t="inlineStr"/>
    </row>
    <row r="1599">
      <c r="A1599" s="21" t="inlineStr">
        <is>
          <t>WL-02594</t>
        </is>
      </c>
      <c r="B1599" s="21" t="n">
        <v>1594</v>
      </c>
      <c r="C1599" s="21" t="inlineStr">
        <is>
          <t>Johnson</t>
        </is>
      </c>
      <c r="D1599" s="21" t="inlineStr">
        <is>
          <t>Tina</t>
        </is>
      </c>
      <c r="E1599" s="21" t="inlineStr">
        <is>
          <t>PARTNERSHIP</t>
        </is>
      </c>
      <c r="F1599" s="21" t="inlineStr">
        <is>
          <t>Johnson Marine LLC</t>
        </is>
      </c>
      <c r="G1599" s="28" t="n">
        <v>45542</v>
      </c>
      <c r="H1599" s="21" t="inlineStr">
        <is>
          <t>ACTIVE_WAITLIST</t>
        </is>
      </c>
      <c r="I1599" s="21" t="inlineStr">
        <is>
          <t>HALIBUT ROCK</t>
        </is>
      </c>
      <c r="J1599" s="21" t="inlineStr">
        <is>
          <t>COMMERCIAL_FISH</t>
        </is>
      </c>
      <c r="K1599" s="21" t="n">
        <v>33.6</v>
      </c>
      <c r="L1599" s="21" t="n">
        <v>10</v>
      </c>
      <c r="M1599" s="21" t="inlineStr">
        <is>
          <t>ANY</t>
        </is>
      </c>
      <c r="N1599" s="21" t="n">
        <v>32</v>
      </c>
      <c r="O1599" s="21" t="inlineStr">
        <is>
          <t>(360) 555-4471</t>
        </is>
      </c>
      <c r="P1599" s="21" t="inlineStr">
        <is>
          <t>tinajohnson@pugetpost.com</t>
        </is>
      </c>
      <c r="Q1599" s="21" t="inlineStr">
        <is>
          <t>Longview</t>
        </is>
      </c>
      <c r="R1599" s="21" t="inlineStr">
        <is>
          <t>WA</t>
        </is>
      </c>
      <c r="S1599" s="21" t="inlineStr">
        <is>
          <t>98632</t>
        </is>
      </c>
      <c r="T1599" s="28" t="n">
        <v>46008</v>
      </c>
      <c r="U1599" s="21" t="n">
        <v>2026</v>
      </c>
      <c r="V1599" s="21" t="inlineStr"/>
    </row>
    <row r="1600">
      <c r="A1600" s="17" t="inlineStr">
        <is>
          <t>WL-02595</t>
        </is>
      </c>
      <c r="B1600" s="17" t="n">
        <v>1595</v>
      </c>
      <c r="C1600" s="17" t="inlineStr">
        <is>
          <t>Wood</t>
        </is>
      </c>
      <c r="D1600" s="17" t="inlineStr">
        <is>
          <t>Cheryl</t>
        </is>
      </c>
      <c r="E1600" s="17" t="inlineStr">
        <is>
          <t>INDIVIDUAL</t>
        </is>
      </c>
      <c r="F1600" s="17" t="inlineStr"/>
      <c r="G1600" s="27" t="n">
        <v>45542</v>
      </c>
      <c r="H1600" s="17" t="inlineStr">
        <is>
          <t>ACTIVE_WAITLIST</t>
        </is>
      </c>
      <c r="I1600" s="17" t="inlineStr">
        <is>
          <t>MURRE VEER</t>
        </is>
      </c>
      <c r="J1600" s="17" t="inlineStr">
        <is>
          <t>SAIL_MONO</t>
        </is>
      </c>
      <c r="K1600" s="17" t="n">
        <v>58.3</v>
      </c>
      <c r="L1600" s="17" t="n">
        <v>17.3</v>
      </c>
      <c r="M1600" s="17" t="inlineStr">
        <is>
          <t>ANY</t>
        </is>
      </c>
      <c r="N1600" s="17" t="n">
        <v>45</v>
      </c>
      <c r="O1600" s="17" t="inlineStr">
        <is>
          <t>(360) 555-8955</t>
        </is>
      </c>
      <c r="P1600" s="17" t="inlineStr">
        <is>
          <t>cheryl_wood@harbormail.net</t>
        </is>
      </c>
      <c r="Q1600" s="17" t="inlineStr">
        <is>
          <t>Aberdeen</t>
        </is>
      </c>
      <c r="R1600" s="17" t="inlineStr">
        <is>
          <t>WA</t>
        </is>
      </c>
      <c r="S1600" s="17" t="inlineStr">
        <is>
          <t>98520</t>
        </is>
      </c>
      <c r="T1600" s="27" t="n">
        <v>46016</v>
      </c>
      <c r="U1600" s="17" t="n">
        <v>2026</v>
      </c>
      <c r="V1600" s="17" t="inlineStr"/>
    </row>
    <row r="1601">
      <c r="A1601" s="21" t="inlineStr">
        <is>
          <t>WL-02596</t>
        </is>
      </c>
      <c r="B1601" s="21" t="n">
        <v>1596</v>
      </c>
      <c r="C1601" s="21" t="inlineStr">
        <is>
          <t>Williams</t>
        </is>
      </c>
      <c r="D1601" s="21" t="inlineStr">
        <is>
          <t>Kevin</t>
        </is>
      </c>
      <c r="E1601" s="21" t="inlineStr">
        <is>
          <t>PARTNERSHIP</t>
        </is>
      </c>
      <c r="F1601" s="21" t="inlineStr">
        <is>
          <t>Williams Marine LLC</t>
        </is>
      </c>
      <c r="G1601" s="28" t="n">
        <v>45542</v>
      </c>
      <c r="H1601" s="21" t="inlineStr">
        <is>
          <t>ACTIVE_WAITLIST</t>
        </is>
      </c>
      <c r="I1601" s="21" t="inlineStr">
        <is>
          <t>DRIFT DANCER</t>
        </is>
      </c>
      <c r="J1601" s="21" t="inlineStr">
        <is>
          <t>ELECTRIC</t>
        </is>
      </c>
      <c r="K1601" s="21" t="n">
        <v>59.1</v>
      </c>
      <c r="L1601" s="21" t="n">
        <v>17.4</v>
      </c>
      <c r="M1601" s="21" t="inlineStr">
        <is>
          <t>OPEN_ONLY</t>
        </is>
      </c>
      <c r="N1601" s="21" t="n">
        <v>36</v>
      </c>
      <c r="O1601" s="21" t="inlineStr">
        <is>
          <t>(360) 555-5340</t>
        </is>
      </c>
      <c r="P1601" s="21" t="inlineStr">
        <is>
          <t>kevin_williams@quillayute.org</t>
        </is>
      </c>
      <c r="Q1601" s="21" t="inlineStr">
        <is>
          <t>Port Angeles</t>
        </is>
      </c>
      <c r="R1601" s="21" t="inlineStr">
        <is>
          <t>WA</t>
        </is>
      </c>
      <c r="S1601" s="21" t="inlineStr">
        <is>
          <t>98362</t>
        </is>
      </c>
      <c r="T1601" s="28" t="n">
        <v>46002</v>
      </c>
      <c r="U1601" s="21" t="n">
        <v>2026</v>
      </c>
      <c r="V1601" s="21" t="inlineStr"/>
    </row>
    <row r="1602">
      <c r="A1602" s="17" t="inlineStr">
        <is>
          <t>WL-02597</t>
        </is>
      </c>
      <c r="B1602" s="17" t="n">
        <v>1597</v>
      </c>
      <c r="C1602" s="17" t="inlineStr">
        <is>
          <t>Wong</t>
        </is>
      </c>
      <c r="D1602" s="17" t="inlineStr">
        <is>
          <t>Michael</t>
        </is>
      </c>
      <c r="E1602" s="17" t="inlineStr">
        <is>
          <t>INDIVIDUAL</t>
        </is>
      </c>
      <c r="F1602" s="17" t="inlineStr"/>
      <c r="G1602" s="27" t="n">
        <v>45542</v>
      </c>
      <c r="H1602" s="17" t="inlineStr">
        <is>
          <t>ACTIVE_WAITLIST</t>
        </is>
      </c>
      <c r="I1602" s="17" t="inlineStr">
        <is>
          <t>GRAY REACH</t>
        </is>
      </c>
      <c r="J1602" s="17" t="inlineStr">
        <is>
          <t>SPORTFISH</t>
        </is>
      </c>
      <c r="K1602" s="17" t="n">
        <v>58.7</v>
      </c>
      <c r="L1602" s="17" t="n">
        <v>20.9</v>
      </c>
      <c r="M1602" s="17" t="inlineStr">
        <is>
          <t>COVERED_ONLY</t>
        </is>
      </c>
      <c r="N1602" s="17" t="n">
        <v>28</v>
      </c>
      <c r="O1602" s="17" t="inlineStr">
        <is>
          <t>(360) 555-1965</t>
        </is>
      </c>
      <c r="P1602" s="17" t="inlineStr">
        <is>
          <t>michael_wong@gmail.example.com</t>
        </is>
      </c>
      <c r="Q1602" s="17" t="inlineStr">
        <is>
          <t>Bellingham</t>
        </is>
      </c>
      <c r="R1602" s="17" t="inlineStr">
        <is>
          <t>WA</t>
        </is>
      </c>
      <c r="S1602" s="17" t="inlineStr">
        <is>
          <t>98225</t>
        </is>
      </c>
      <c r="T1602" s="27" t="n">
        <v>46017</v>
      </c>
      <c r="U1602" s="17" t="n">
        <v>2026</v>
      </c>
      <c r="V1602" s="17" t="inlineStr"/>
    </row>
    <row r="1603">
      <c r="A1603" s="21" t="inlineStr">
        <is>
          <t>WL-02598</t>
        </is>
      </c>
      <c r="B1603" s="21" t="n">
        <v>1598</v>
      </c>
      <c r="C1603" s="21" t="inlineStr">
        <is>
          <t>Rubio</t>
        </is>
      </c>
      <c r="D1603" s="21" t="inlineStr">
        <is>
          <t>Nicole</t>
        </is>
      </c>
      <c r="E1603" s="21" t="inlineStr">
        <is>
          <t>TRUST</t>
        </is>
      </c>
      <c r="F1603" s="21" t="inlineStr">
        <is>
          <t>Rubio Ventures LLC</t>
        </is>
      </c>
      <c r="G1603" s="28" t="n">
        <v>45542</v>
      </c>
      <c r="H1603" s="21" t="inlineStr">
        <is>
          <t>ACTIVE_WAITLIST</t>
        </is>
      </c>
      <c r="I1603" s="21" t="inlineStr">
        <is>
          <t>POINT WEATHER</t>
        </is>
      </c>
      <c r="J1603" s="21" t="inlineStr">
        <is>
          <t>ELECTRIC</t>
        </is>
      </c>
      <c r="K1603" s="21" t="n">
        <v>29.2</v>
      </c>
      <c r="L1603" s="21" t="n">
        <v>10.3</v>
      </c>
      <c r="M1603" s="21" t="inlineStr">
        <is>
          <t>Vessbank</t>
        </is>
      </c>
      <c r="N1603" s="21" t="n">
        <v>50</v>
      </c>
      <c r="O1603" s="21" t="inlineStr">
        <is>
          <t>(541) 555-2506</t>
        </is>
      </c>
      <c r="P1603" s="21" t="inlineStr">
        <is>
          <t>nicolerubio@outlook.example.com</t>
        </is>
      </c>
      <c r="Q1603" s="21" t="inlineStr">
        <is>
          <t>Coos Bay</t>
        </is>
      </c>
      <c r="R1603" s="21" t="inlineStr">
        <is>
          <t>OR</t>
        </is>
      </c>
      <c r="S1603" s="21" t="inlineStr">
        <is>
          <t>97420</t>
        </is>
      </c>
      <c r="T1603" s="28" t="n">
        <v>45993</v>
      </c>
      <c r="U1603" s="21" t="n">
        <v>2026</v>
      </c>
      <c r="V1603" s="21" t="inlineStr"/>
    </row>
    <row r="1604">
      <c r="A1604" s="17" t="inlineStr">
        <is>
          <t>WL-02599</t>
        </is>
      </c>
      <c r="B1604" s="17" t="n">
        <v>1599</v>
      </c>
      <c r="C1604" s="17" t="inlineStr">
        <is>
          <t>Stephens</t>
        </is>
      </c>
      <c r="D1604" s="17" t="inlineStr">
        <is>
          <t>James</t>
        </is>
      </c>
      <c r="E1604" s="17" t="inlineStr">
        <is>
          <t>INDIVIDUAL</t>
        </is>
      </c>
      <c r="F1604" s="17" t="inlineStr"/>
      <c r="G1604" s="27" t="n">
        <v>45544</v>
      </c>
      <c r="H1604" s="17" t="inlineStr">
        <is>
          <t>ACTIVE_WAITLIST</t>
        </is>
      </c>
      <c r="I1604" s="17" t="inlineStr">
        <is>
          <t>SEAL PASSAGE</t>
        </is>
      </c>
      <c r="J1604" s="17" t="inlineStr">
        <is>
          <t>POWER_STERNDRIVE</t>
        </is>
      </c>
      <c r="K1604" s="17" t="n">
        <v>61.3</v>
      </c>
      <c r="L1604" s="17" t="n">
        <v>17.8</v>
      </c>
      <c r="M1604" s="17" t="inlineStr">
        <is>
          <t>ANY</t>
        </is>
      </c>
      <c r="N1604" s="17" t="n">
        <v>28</v>
      </c>
      <c r="O1604" s="17" t="inlineStr">
        <is>
          <t>(541) 555-3634</t>
        </is>
      </c>
      <c r="P1604" s="17" t="inlineStr">
        <is>
          <t>james.stephens@outlook.example.com</t>
        </is>
      </c>
      <c r="Q1604" s="17" t="inlineStr">
        <is>
          <t>Newport</t>
        </is>
      </c>
      <c r="R1604" s="17" t="inlineStr">
        <is>
          <t>OR</t>
        </is>
      </c>
      <c r="S1604" s="17" t="inlineStr">
        <is>
          <t>97365</t>
        </is>
      </c>
      <c r="T1604" s="27" t="n">
        <v>46013</v>
      </c>
      <c r="U1604" s="17" t="n">
        <v>2026</v>
      </c>
      <c r="V1604" s="17" t="inlineStr"/>
    </row>
    <row r="1605">
      <c r="A1605" s="21" t="inlineStr">
        <is>
          <t>WL-02600</t>
        </is>
      </c>
      <c r="B1605" s="21" t="n">
        <v>1600</v>
      </c>
      <c r="C1605" s="21" t="inlineStr">
        <is>
          <t>Fritz</t>
        </is>
      </c>
      <c r="D1605" s="21" t="inlineStr">
        <is>
          <t>Alicia</t>
        </is>
      </c>
      <c r="E1605" s="21" t="inlineStr">
        <is>
          <t>JOINT</t>
        </is>
      </c>
      <c r="F1605" s="21" t="inlineStr"/>
      <c r="G1605" s="28" t="n">
        <v>45544</v>
      </c>
      <c r="H1605" s="21" t="inlineStr">
        <is>
          <t>ACTIVE_WAITLIST</t>
        </is>
      </c>
      <c r="I1605" s="21" t="inlineStr">
        <is>
          <t>SCOTER LIGHT</t>
        </is>
      </c>
      <c r="J1605" s="21" t="inlineStr">
        <is>
          <t>CRUISER</t>
        </is>
      </c>
      <c r="K1605" s="21" t="n">
        <v>57.4</v>
      </c>
      <c r="L1605" s="21" t="n">
        <v>18.1</v>
      </c>
      <c r="M1605" s="21" t="inlineStr">
        <is>
          <t>OPEN_ONLY</t>
        </is>
      </c>
      <c r="N1605" s="21" t="n">
        <v>24</v>
      </c>
      <c r="O1605" s="21" t="inlineStr">
        <is>
          <t>(425) 555-6192</t>
        </is>
      </c>
      <c r="P1605" s="21" t="inlineStr">
        <is>
          <t>aliciafritz@quillayute.org</t>
        </is>
      </c>
      <c r="Q1605" s="21" t="inlineStr">
        <is>
          <t>Everett</t>
        </is>
      </c>
      <c r="R1605" s="21" t="inlineStr">
        <is>
          <t>WA</t>
        </is>
      </c>
      <c r="S1605" s="21" t="inlineStr">
        <is>
          <t>98201</t>
        </is>
      </c>
      <c r="T1605" s="28" t="n">
        <v>46005</v>
      </c>
      <c r="U1605" s="21" t="n">
        <v>2026</v>
      </c>
      <c r="V1605" s="21" t="inlineStr"/>
    </row>
    <row r="1606">
      <c r="A1606" s="17" t="inlineStr">
        <is>
          <t>WL-02601</t>
        </is>
      </c>
      <c r="B1606" s="17" t="n">
        <v>1601</v>
      </c>
      <c r="C1606" s="17" t="inlineStr">
        <is>
          <t>Taylor</t>
        </is>
      </c>
      <c r="D1606" s="17" t="inlineStr">
        <is>
          <t>Michael</t>
        </is>
      </c>
      <c r="E1606" s="17" t="inlineStr">
        <is>
          <t>JOINT</t>
        </is>
      </c>
      <c r="F1606" s="17" t="inlineStr"/>
      <c r="G1606" s="27" t="n">
        <v>45544</v>
      </c>
      <c r="H1606" s="17" t="inlineStr">
        <is>
          <t>ACTIVE_WAITLIST</t>
        </is>
      </c>
      <c r="I1606" s="17" t="inlineStr">
        <is>
          <t>FOUL WAKE</t>
        </is>
      </c>
      <c r="J1606" s="17" t="inlineStr">
        <is>
          <t>POWER_STERNDRIVE</t>
        </is>
      </c>
      <c r="K1606" s="17" t="n">
        <v>51.7</v>
      </c>
      <c r="L1606" s="17" t="n">
        <v>18.6</v>
      </c>
      <c r="M1606" s="17" t="inlineStr">
        <is>
          <t>Vessbank</t>
        </is>
      </c>
      <c r="N1606" s="17" t="n">
        <v>24</v>
      </c>
      <c r="O1606" s="17" t="inlineStr">
        <is>
          <t>(360) 555-8623</t>
        </is>
      </c>
      <c r="P1606" s="17" t="inlineStr">
        <is>
          <t>michael.taylor@gmail.example.com</t>
        </is>
      </c>
      <c r="Q1606" s="17" t="inlineStr">
        <is>
          <t>Bremerton</t>
        </is>
      </c>
      <c r="R1606" s="17" t="inlineStr">
        <is>
          <t>WA</t>
        </is>
      </c>
      <c r="S1606" s="17" t="inlineStr">
        <is>
          <t>98337</t>
        </is>
      </c>
      <c r="T1606" s="27" t="n">
        <v>45999</v>
      </c>
      <c r="U1606" s="17" t="n">
        <v>2026</v>
      </c>
      <c r="V1606" s="17" t="inlineStr"/>
    </row>
    <row r="1607">
      <c r="A1607" s="21" t="inlineStr">
        <is>
          <t>WL-02602</t>
        </is>
      </c>
      <c r="B1607" s="21" t="n">
        <v>1602</v>
      </c>
      <c r="C1607" s="21" t="inlineStr">
        <is>
          <t>Shah</t>
        </is>
      </c>
      <c r="D1607" s="21" t="inlineStr">
        <is>
          <t>John</t>
        </is>
      </c>
      <c r="E1607" s="21" t="inlineStr">
        <is>
          <t>JOINT</t>
        </is>
      </c>
      <c r="F1607" s="21" t="inlineStr"/>
      <c r="G1607" s="28" t="n">
        <v>45544</v>
      </c>
      <c r="H1607" s="21" t="inlineStr">
        <is>
          <t>ACTIVE_WAITLIST</t>
        </is>
      </c>
      <c r="I1607" s="21" t="inlineStr">
        <is>
          <t>WIDGEON QUEEN</t>
        </is>
      </c>
      <c r="J1607" s="21" t="inlineStr">
        <is>
          <t>HOUSEBOAT</t>
        </is>
      </c>
      <c r="K1607" s="21" t="n">
        <v>27.7</v>
      </c>
      <c r="L1607" s="21" t="n">
        <v>9.5</v>
      </c>
      <c r="M1607" s="21" t="inlineStr">
        <is>
          <t>Eastwey</t>
        </is>
      </c>
      <c r="N1607" s="21" t="n">
        <v>32</v>
      </c>
      <c r="O1607" s="21" t="inlineStr">
        <is>
          <t>(425) 555-4144</t>
        </is>
      </c>
      <c r="P1607" s="21" t="inlineStr">
        <is>
          <t>johnshah@quillayute.org</t>
        </is>
      </c>
      <c r="Q1607" s="21" t="inlineStr">
        <is>
          <t>Everett</t>
        </is>
      </c>
      <c r="R1607" s="21" t="inlineStr">
        <is>
          <t>WA</t>
        </is>
      </c>
      <c r="S1607" s="21" t="inlineStr">
        <is>
          <t>98201</t>
        </is>
      </c>
      <c r="T1607" s="28" t="n">
        <v>46004</v>
      </c>
      <c r="U1607" s="21" t="n">
        <v>2026</v>
      </c>
      <c r="V1607" s="21" t="inlineStr"/>
    </row>
    <row r="1608">
      <c r="A1608" s="17" t="inlineStr">
        <is>
          <t>WL-02603</t>
        </is>
      </c>
      <c r="B1608" s="17" t="n">
        <v>1603</v>
      </c>
      <c r="C1608" s="17" t="inlineStr">
        <is>
          <t>Lopez</t>
        </is>
      </c>
      <c r="D1608" s="17" t="inlineStr">
        <is>
          <t>Sharon</t>
        </is>
      </c>
      <c r="E1608" s="17" t="inlineStr">
        <is>
          <t>NONPROFIT</t>
        </is>
      </c>
      <c r="F1608" s="17" t="inlineStr">
        <is>
          <t>Lopez Charters Inc</t>
        </is>
      </c>
      <c r="G1608" s="27" t="n">
        <v>45544</v>
      </c>
      <c r="H1608" s="17" t="inlineStr">
        <is>
          <t>ACTIVE_WAITLIST</t>
        </is>
      </c>
      <c r="I1608" s="17" t="inlineStr">
        <is>
          <t>PETREL CREST</t>
        </is>
      </c>
      <c r="J1608" s="17" t="inlineStr">
        <is>
          <t>CRUISER</t>
        </is>
      </c>
      <c r="K1608" s="17" t="n">
        <v>56.4</v>
      </c>
      <c r="L1608" s="17" t="n">
        <v>16.7</v>
      </c>
      <c r="M1608" s="17" t="inlineStr">
        <is>
          <t>Gullwing</t>
        </is>
      </c>
      <c r="N1608" s="17" t="n">
        <v>50</v>
      </c>
      <c r="O1608" s="17" t="inlineStr">
        <is>
          <t>(360) 555-9975</t>
        </is>
      </c>
      <c r="P1608" s="17" t="inlineStr">
        <is>
          <t>sharon.lopez@harbormail.net</t>
        </is>
      </c>
      <c r="Q1608" s="17" t="inlineStr">
        <is>
          <t>Longview</t>
        </is>
      </c>
      <c r="R1608" s="17" t="inlineStr">
        <is>
          <t>WA</t>
        </is>
      </c>
      <c r="S1608" s="17" t="inlineStr">
        <is>
          <t>98632</t>
        </is>
      </c>
      <c r="T1608" s="27" t="n">
        <v>46007</v>
      </c>
      <c r="U1608" s="17" t="n">
        <v>2026</v>
      </c>
      <c r="V1608" s="17" t="inlineStr"/>
    </row>
    <row r="1609">
      <c r="A1609" s="21" t="inlineStr">
        <is>
          <t>WL-02604</t>
        </is>
      </c>
      <c r="B1609" s="21" t="n">
        <v>1604</v>
      </c>
      <c r="C1609" s="21" t="inlineStr">
        <is>
          <t>Scott</t>
        </is>
      </c>
      <c r="D1609" s="21" t="inlineStr">
        <is>
          <t>Jeremy</t>
        </is>
      </c>
      <c r="E1609" s="21" t="inlineStr">
        <is>
          <t>INDIVIDUAL</t>
        </is>
      </c>
      <c r="F1609" s="21" t="inlineStr"/>
      <c r="G1609" s="28" t="n">
        <v>45545</v>
      </c>
      <c r="H1609" s="21" t="inlineStr">
        <is>
          <t>ACTIVE_WAITLIST</t>
        </is>
      </c>
      <c r="I1609" s="21" t="inlineStr">
        <is>
          <t>SCOTER WEATHER</t>
        </is>
      </c>
      <c r="J1609" s="21" t="inlineStr">
        <is>
          <t>ELECTRIC</t>
        </is>
      </c>
      <c r="K1609" s="21" t="n">
        <v>43.2</v>
      </c>
      <c r="L1609" s="21" t="n">
        <v>12.3</v>
      </c>
      <c r="M1609" s="21" t="inlineStr">
        <is>
          <t>Salmonberry</t>
        </is>
      </c>
      <c r="N1609" s="21" t="n">
        <v>36</v>
      </c>
      <c r="O1609" s="21" t="inlineStr">
        <is>
          <t>(503) 555-7602</t>
        </is>
      </c>
      <c r="P1609" s="21" t="inlineStr">
        <is>
          <t>jeremy.scott@outlook.example.com</t>
        </is>
      </c>
      <c r="Q1609" s="21" t="inlineStr">
        <is>
          <t>Portland</t>
        </is>
      </c>
      <c r="R1609" s="21" t="inlineStr">
        <is>
          <t>OR</t>
        </is>
      </c>
      <c r="S1609" s="21" t="inlineStr">
        <is>
          <t>97201</t>
        </is>
      </c>
      <c r="T1609" s="28" t="n">
        <v>46009</v>
      </c>
      <c r="U1609" s="21" t="n">
        <v>2026</v>
      </c>
      <c r="V1609" s="21" t="inlineStr"/>
    </row>
    <row r="1610">
      <c r="A1610" s="17" t="inlineStr">
        <is>
          <t>WL-02605</t>
        </is>
      </c>
      <c r="B1610" s="17" t="n">
        <v>1605</v>
      </c>
      <c r="C1610" s="17" t="inlineStr">
        <is>
          <t>Jones</t>
        </is>
      </c>
      <c r="D1610" s="17" t="inlineStr">
        <is>
          <t>Steven</t>
        </is>
      </c>
      <c r="E1610" s="17" t="inlineStr">
        <is>
          <t>INDIVIDUAL</t>
        </is>
      </c>
      <c r="F1610" s="17" t="inlineStr"/>
      <c r="G1610" s="27" t="n">
        <v>45545</v>
      </c>
      <c r="H1610" s="17" t="inlineStr">
        <is>
          <t>ACTIVE_WAITLIST</t>
        </is>
      </c>
      <c r="I1610" s="17" t="inlineStr">
        <is>
          <t>BRANT VEER</t>
        </is>
      </c>
      <c r="J1610" s="17" t="inlineStr">
        <is>
          <t>SPORTFISH</t>
        </is>
      </c>
      <c r="K1610" s="17" t="n">
        <v>27.2</v>
      </c>
      <c r="L1610" s="17" t="n">
        <v>9.6</v>
      </c>
      <c r="M1610" s="17" t="inlineStr">
        <is>
          <t>COVERED_ONLY</t>
        </is>
      </c>
      <c r="N1610" s="17" t="n">
        <v>36</v>
      </c>
      <c r="O1610" s="17" t="inlineStr">
        <is>
          <t>(360) 555-4806</t>
        </is>
      </c>
      <c r="P1610" s="17" t="inlineStr">
        <is>
          <t>stevenjones@harbormail.net</t>
        </is>
      </c>
      <c r="Q1610" s="17" t="inlineStr">
        <is>
          <t>Aberdeen</t>
        </is>
      </c>
      <c r="R1610" s="17" t="inlineStr">
        <is>
          <t>WA</t>
        </is>
      </c>
      <c r="S1610" s="17" t="inlineStr">
        <is>
          <t>98520</t>
        </is>
      </c>
      <c r="T1610" s="27" t="n">
        <v>46013</v>
      </c>
      <c r="U1610" s="17" t="n">
        <v>2026</v>
      </c>
      <c r="V1610" s="17" t="inlineStr"/>
    </row>
    <row r="1611">
      <c r="A1611" s="21" t="inlineStr">
        <is>
          <t>WL-02606</t>
        </is>
      </c>
      <c r="B1611" s="21" t="n">
        <v>1606</v>
      </c>
      <c r="C1611" s="21" t="inlineStr">
        <is>
          <t>Torres</t>
        </is>
      </c>
      <c r="D1611" s="21" t="inlineStr">
        <is>
          <t>Steve</t>
        </is>
      </c>
      <c r="E1611" s="21" t="inlineStr">
        <is>
          <t>INDIVIDUAL</t>
        </is>
      </c>
      <c r="F1611" s="21" t="inlineStr"/>
      <c r="G1611" s="28" t="n">
        <v>45546</v>
      </c>
      <c r="H1611" s="21" t="inlineStr">
        <is>
          <t>RETAINER</t>
        </is>
      </c>
      <c r="I1611" s="21" t="inlineStr">
        <is>
          <t>TIDE CREST</t>
        </is>
      </c>
      <c r="J1611" s="21" t="inlineStr">
        <is>
          <t>ELECTRIC</t>
        </is>
      </c>
      <c r="K1611" s="21" t="n">
        <v>37.3</v>
      </c>
      <c r="L1611" s="21" t="n">
        <v>10.9</v>
      </c>
      <c r="M1611" s="21" t="inlineStr">
        <is>
          <t>Gullwing</t>
        </is>
      </c>
      <c r="N1611" s="21" t="n">
        <v>28</v>
      </c>
      <c r="O1611" s="21" t="inlineStr">
        <is>
          <t>(503) 555-5304</t>
        </is>
      </c>
      <c r="P1611" s="21" t="inlineStr">
        <is>
          <t>steve_torres@salishnet.net</t>
        </is>
      </c>
      <c r="Q1611" s="21" t="inlineStr">
        <is>
          <t>Portland</t>
        </is>
      </c>
      <c r="R1611" s="21" t="inlineStr">
        <is>
          <t>OR</t>
        </is>
      </c>
      <c r="S1611" s="21" t="inlineStr">
        <is>
          <t>97201</t>
        </is>
      </c>
      <c r="T1611" s="28" t="n">
        <v>46002</v>
      </c>
      <c r="U1611" s="21" t="n">
        <v>2026</v>
      </c>
      <c r="V1611" s="21" t="inlineStr"/>
    </row>
    <row r="1612">
      <c r="A1612" s="17" t="inlineStr">
        <is>
          <t>WL-02607</t>
        </is>
      </c>
      <c r="B1612" s="17" t="n">
        <v>1607</v>
      </c>
      <c r="C1612" s="17" t="inlineStr">
        <is>
          <t>Charles</t>
        </is>
      </c>
      <c r="D1612" s="17" t="inlineStr">
        <is>
          <t>Sean</t>
        </is>
      </c>
      <c r="E1612" s="17" t="inlineStr">
        <is>
          <t>INDIVIDUAL</t>
        </is>
      </c>
      <c r="F1612" s="17" t="inlineStr"/>
      <c r="G1612" s="27" t="n">
        <v>45547</v>
      </c>
      <c r="H1612" s="17" t="inlineStr">
        <is>
          <t>ACTIVE_WAITLIST</t>
        </is>
      </c>
      <c r="I1612" s="17" t="inlineStr">
        <is>
          <t>KESTREL REACH</t>
        </is>
      </c>
      <c r="J1612" s="17" t="inlineStr">
        <is>
          <t>POWER_STERNDRIVE</t>
        </is>
      </c>
      <c r="K1612" s="17" t="n">
        <v>30.4</v>
      </c>
      <c r="L1612" s="17" t="n">
        <v>9.800000000000001</v>
      </c>
      <c r="M1612" s="17" t="inlineStr">
        <is>
          <t>COVERED_ONLY</t>
        </is>
      </c>
      <c r="N1612" s="17" t="n">
        <v>32</v>
      </c>
      <c r="O1612" s="17" t="inlineStr">
        <is>
          <t>(360) 555-9598</t>
        </is>
      </c>
      <c r="P1612" s="17" t="inlineStr">
        <is>
          <t>sean_charles@outlook.example.com</t>
        </is>
      </c>
      <c r="Q1612" s="17" t="inlineStr">
        <is>
          <t>Aberdeen</t>
        </is>
      </c>
      <c r="R1612" s="17" t="inlineStr">
        <is>
          <t>WA</t>
        </is>
      </c>
      <c r="S1612" s="17" t="inlineStr">
        <is>
          <t>98520</t>
        </is>
      </c>
      <c r="T1612" s="27" t="n">
        <v>46006</v>
      </c>
      <c r="U1612" s="17" t="n">
        <v>2026</v>
      </c>
      <c r="V1612" s="17" t="inlineStr"/>
    </row>
    <row r="1613">
      <c r="A1613" s="21" t="inlineStr">
        <is>
          <t>WL-02608</t>
        </is>
      </c>
      <c r="B1613" s="21" t="n">
        <v>1608</v>
      </c>
      <c r="C1613" s="21" t="inlineStr">
        <is>
          <t>Porter</t>
        </is>
      </c>
      <c r="D1613" s="21" t="inlineStr">
        <is>
          <t>Timothy</t>
        </is>
      </c>
      <c r="E1613" s="21" t="inlineStr">
        <is>
          <t>JOINT</t>
        </is>
      </c>
      <c r="F1613" s="21" t="inlineStr"/>
      <c r="G1613" s="28" t="n">
        <v>45547</v>
      </c>
      <c r="H1613" s="21" t="inlineStr">
        <is>
          <t>ACTIVE_WAITLIST</t>
        </is>
      </c>
      <c r="I1613" s="21" t="inlineStr">
        <is>
          <t>PETREL PASSAGE</t>
        </is>
      </c>
      <c r="J1613" s="21" t="inlineStr">
        <is>
          <t>CRUISER</t>
        </is>
      </c>
      <c r="K1613" s="21" t="n">
        <v>51</v>
      </c>
      <c r="L1613" s="21" t="n">
        <v>17.2</v>
      </c>
      <c r="M1613" s="21" t="inlineStr">
        <is>
          <t>COVERED_ONLY</t>
        </is>
      </c>
      <c r="N1613" s="21" t="n">
        <v>32</v>
      </c>
      <c r="O1613" s="21" t="inlineStr">
        <is>
          <t>(541) 555-1174</t>
        </is>
      </c>
      <c r="P1613" s="21" t="inlineStr">
        <is>
          <t>timothyporter@quillayute.org</t>
        </is>
      </c>
      <c r="Q1613" s="21" t="inlineStr">
        <is>
          <t>Coos Bay</t>
        </is>
      </c>
      <c r="R1613" s="21" t="inlineStr">
        <is>
          <t>OR</t>
        </is>
      </c>
      <c r="S1613" s="21" t="inlineStr">
        <is>
          <t>97420</t>
        </is>
      </c>
      <c r="T1613" s="28" t="n">
        <v>46016</v>
      </c>
      <c r="U1613" s="21" t="n">
        <v>2026</v>
      </c>
      <c r="V1613" s="21" t="inlineStr"/>
    </row>
    <row r="1614">
      <c r="A1614" s="17" t="inlineStr">
        <is>
          <t>WL-02609</t>
        </is>
      </c>
      <c r="B1614" s="17" t="n">
        <v>1609</v>
      </c>
      <c r="C1614" s="17" t="inlineStr">
        <is>
          <t>Ortiz</t>
        </is>
      </c>
      <c r="D1614" s="17" t="inlineStr">
        <is>
          <t>Timothy</t>
        </is>
      </c>
      <c r="E1614" s="17" t="inlineStr">
        <is>
          <t>CORPORATION</t>
        </is>
      </c>
      <c r="F1614" s="17" t="inlineStr">
        <is>
          <t>Ortiz Charters Inc</t>
        </is>
      </c>
      <c r="G1614" s="27" t="n">
        <v>45548</v>
      </c>
      <c r="H1614" s="17" t="inlineStr">
        <is>
          <t>ACTIVE_WAITLIST</t>
        </is>
      </c>
      <c r="I1614" s="17" t="inlineStr">
        <is>
          <t>OTTER HARBOR</t>
        </is>
      </c>
      <c r="J1614" s="17" t="inlineStr">
        <is>
          <t>ELECTRIC</t>
        </is>
      </c>
      <c r="K1614" s="17" t="n">
        <v>23.1</v>
      </c>
      <c r="L1614" s="17" t="n">
        <v>6.7</v>
      </c>
      <c r="M1614" s="17" t="inlineStr">
        <is>
          <t>ANY</t>
        </is>
      </c>
      <c r="N1614" s="17" t="n">
        <v>40</v>
      </c>
      <c r="O1614" s="17" t="inlineStr">
        <is>
          <t>(360) 555-6572</t>
        </is>
      </c>
      <c r="P1614" s="17" t="inlineStr">
        <is>
          <t>timothyortiz@gmail.example.com</t>
        </is>
      </c>
      <c r="Q1614" s="17" t="inlineStr">
        <is>
          <t>Port Angeles</t>
        </is>
      </c>
      <c r="R1614" s="17" t="inlineStr">
        <is>
          <t>WA</t>
        </is>
      </c>
      <c r="S1614" s="17" t="inlineStr">
        <is>
          <t>98362</t>
        </is>
      </c>
      <c r="T1614" s="27" t="n">
        <v>45996</v>
      </c>
      <c r="U1614" s="17" t="n">
        <v>2026</v>
      </c>
      <c r="V1614" s="17" t="inlineStr"/>
    </row>
    <row r="1615">
      <c r="A1615" s="21" t="inlineStr">
        <is>
          <t>WL-02610</t>
        </is>
      </c>
      <c r="B1615" s="21" t="n">
        <v>1610</v>
      </c>
      <c r="C1615" s="21" t="inlineStr">
        <is>
          <t>Alvarez</t>
        </is>
      </c>
      <c r="D1615" s="21" t="inlineStr">
        <is>
          <t>Kathleen</t>
        </is>
      </c>
      <c r="E1615" s="21" t="inlineStr">
        <is>
          <t>JOINT</t>
        </is>
      </c>
      <c r="F1615" s="21" t="inlineStr"/>
      <c r="G1615" s="28" t="n">
        <v>45548</v>
      </c>
      <c r="H1615" s="21" t="inlineStr">
        <is>
          <t>ACTIVE_WAITLIST</t>
        </is>
      </c>
      <c r="I1615" s="21" t="inlineStr">
        <is>
          <t>OSPREY PASSAGE</t>
        </is>
      </c>
      <c r="J1615" s="21" t="inlineStr">
        <is>
          <t>SAIL_MULTI</t>
        </is>
      </c>
      <c r="K1615" s="21" t="n">
        <v>54.3</v>
      </c>
      <c r="L1615" s="21" t="n">
        <v>18.6</v>
      </c>
      <c r="M1615" s="21" t="inlineStr">
        <is>
          <t>ANY</t>
        </is>
      </c>
      <c r="N1615" s="21" t="n">
        <v>32</v>
      </c>
      <c r="O1615" s="21" t="inlineStr">
        <is>
          <t>(206) 555-8484</t>
        </is>
      </c>
      <c r="P1615" s="21" t="inlineStr">
        <is>
          <t>kathleen_alvarez@outlook.example.com</t>
        </is>
      </c>
      <c r="Q1615" s="21" t="inlineStr">
        <is>
          <t>Seattle</t>
        </is>
      </c>
      <c r="R1615" s="21" t="inlineStr">
        <is>
          <t>WA</t>
        </is>
      </c>
      <c r="S1615" s="21" t="inlineStr">
        <is>
          <t>98101</t>
        </is>
      </c>
      <c r="T1615" s="28" t="n">
        <v>46002</v>
      </c>
      <c r="U1615" s="21" t="n">
        <v>2026</v>
      </c>
      <c r="V1615" s="21" t="inlineStr"/>
    </row>
    <row r="1616">
      <c r="A1616" s="17" t="inlineStr">
        <is>
          <t>WL-02611</t>
        </is>
      </c>
      <c r="B1616" s="17" t="n">
        <v>1611</v>
      </c>
      <c r="C1616" s="17" t="inlineStr">
        <is>
          <t>Franklin</t>
        </is>
      </c>
      <c r="D1616" s="17" t="inlineStr">
        <is>
          <t>Rachel</t>
        </is>
      </c>
      <c r="E1616" s="17" t="inlineStr">
        <is>
          <t>INDIVIDUAL</t>
        </is>
      </c>
      <c r="F1616" s="17" t="inlineStr"/>
      <c r="G1616" s="27" t="n">
        <v>45550</v>
      </c>
      <c r="H1616" s="17" t="inlineStr">
        <is>
          <t>ACTIVE_WAITLIST</t>
        </is>
      </c>
      <c r="I1616" s="17" t="inlineStr">
        <is>
          <t>BRANT QUEEN</t>
        </is>
      </c>
      <c r="J1616" s="17" t="inlineStr">
        <is>
          <t>POWER_STERNDRIVE</t>
        </is>
      </c>
      <c r="K1616" s="17" t="n">
        <v>31.6</v>
      </c>
      <c r="L1616" s="17" t="n">
        <v>10.3</v>
      </c>
      <c r="M1616" s="17" t="inlineStr">
        <is>
          <t>ANY</t>
        </is>
      </c>
      <c r="N1616" s="17" t="n">
        <v>28</v>
      </c>
      <c r="O1616" s="17" t="inlineStr">
        <is>
          <t>(541) 555-0152</t>
        </is>
      </c>
      <c r="P1616" s="17" t="inlineStr">
        <is>
          <t>rachel.franklin@salishnet.net</t>
        </is>
      </c>
      <c r="Q1616" s="17" t="inlineStr">
        <is>
          <t>Newport</t>
        </is>
      </c>
      <c r="R1616" s="17" t="inlineStr">
        <is>
          <t>OR</t>
        </is>
      </c>
      <c r="S1616" s="17" t="inlineStr">
        <is>
          <t>97365</t>
        </is>
      </c>
      <c r="T1616" s="27" t="n">
        <v>46017</v>
      </c>
      <c r="U1616" s="17" t="n">
        <v>2026</v>
      </c>
      <c r="V1616" s="17" t="inlineStr"/>
    </row>
    <row r="1617">
      <c r="A1617" s="21" t="inlineStr">
        <is>
          <t>WL-02612</t>
        </is>
      </c>
      <c r="B1617" s="21" t="n">
        <v>1612</v>
      </c>
      <c r="C1617" s="21" t="inlineStr">
        <is>
          <t>Fritz</t>
        </is>
      </c>
      <c r="D1617" s="21" t="inlineStr">
        <is>
          <t>Kevin</t>
        </is>
      </c>
      <c r="E1617" s="21" t="inlineStr">
        <is>
          <t>INDIVIDUAL</t>
        </is>
      </c>
      <c r="F1617" s="21" t="inlineStr"/>
      <c r="G1617" s="28" t="n">
        <v>45550</v>
      </c>
      <c r="H1617" s="21" t="inlineStr">
        <is>
          <t>ACTIVE_WAITLIST</t>
        </is>
      </c>
      <c r="I1617" s="21" t="inlineStr">
        <is>
          <t>COHO LINE</t>
        </is>
      </c>
      <c r="J1617" s="21" t="inlineStr">
        <is>
          <t>POWER_INBOARD</t>
        </is>
      </c>
      <c r="K1617" s="21" t="n">
        <v>61.6</v>
      </c>
      <c r="L1617" s="21" t="n">
        <v>19.3</v>
      </c>
      <c r="M1617" s="21" t="inlineStr">
        <is>
          <t>Vessbank</t>
        </is>
      </c>
      <c r="N1617" s="21" t="n">
        <v>40</v>
      </c>
      <c r="O1617" s="21" t="inlineStr">
        <is>
          <t>(541) 555-6705</t>
        </is>
      </c>
      <c r="P1617" s="21" t="inlineStr">
        <is>
          <t>kevin_fritz@outlook.example.com</t>
        </is>
      </c>
      <c r="Q1617" s="21" t="inlineStr">
        <is>
          <t>Newport</t>
        </is>
      </c>
      <c r="R1617" s="21" t="inlineStr">
        <is>
          <t>OR</t>
        </is>
      </c>
      <c r="S1617" s="21" t="inlineStr">
        <is>
          <t>97365</t>
        </is>
      </c>
      <c r="T1617" s="28" t="n">
        <v>46017</v>
      </c>
      <c r="U1617" s="21" t="n">
        <v>2026</v>
      </c>
      <c r="V1617" s="21" t="inlineStr"/>
    </row>
    <row r="1618">
      <c r="A1618" s="17" t="inlineStr">
        <is>
          <t>WL-02613</t>
        </is>
      </c>
      <c r="B1618" s="17" t="n">
        <v>1613</v>
      </c>
      <c r="C1618" s="17" t="inlineStr">
        <is>
          <t>Farrell</t>
        </is>
      </c>
      <c r="D1618" s="17" t="inlineStr">
        <is>
          <t>Carolyn</t>
        </is>
      </c>
      <c r="E1618" s="17" t="inlineStr">
        <is>
          <t>LLC</t>
        </is>
      </c>
      <c r="F1618" s="17" t="inlineStr">
        <is>
          <t>Farrell Charters Inc</t>
        </is>
      </c>
      <c r="G1618" s="27" t="n">
        <v>45550</v>
      </c>
      <c r="H1618" s="17" t="inlineStr">
        <is>
          <t>ACTIVE_WAITLIST</t>
        </is>
      </c>
      <c r="I1618" s="17" t="inlineStr">
        <is>
          <t>SALISH PASSAGE</t>
        </is>
      </c>
      <c r="J1618" s="17" t="inlineStr">
        <is>
          <t>SAIL_MULTI</t>
        </is>
      </c>
      <c r="K1618" s="17" t="n">
        <v>31.1</v>
      </c>
      <c r="L1618" s="17" t="n">
        <v>11</v>
      </c>
      <c r="M1618" s="17" t="inlineStr">
        <is>
          <t>Ledgport</t>
        </is>
      </c>
      <c r="N1618" s="17" t="n">
        <v>32</v>
      </c>
      <c r="O1618" s="17" t="inlineStr">
        <is>
          <t>(503) 555-2731</t>
        </is>
      </c>
      <c r="P1618" s="17" t="inlineStr">
        <is>
          <t>carolyn.farrell@harbormail.net</t>
        </is>
      </c>
      <c r="Q1618" s="17" t="inlineStr">
        <is>
          <t>Astoria</t>
        </is>
      </c>
      <c r="R1618" s="17" t="inlineStr">
        <is>
          <t>OR</t>
        </is>
      </c>
      <c r="S1618" s="17" t="inlineStr">
        <is>
          <t>97103</t>
        </is>
      </c>
      <c r="T1618" s="27" t="n">
        <v>46019</v>
      </c>
      <c r="U1618" s="17" t="n">
        <v>2026</v>
      </c>
      <c r="V1618" s="17" t="inlineStr"/>
    </row>
    <row r="1619">
      <c r="A1619" s="21" t="inlineStr">
        <is>
          <t>WL-02614</t>
        </is>
      </c>
      <c r="B1619" s="21" t="n">
        <v>1614</v>
      </c>
      <c r="C1619" s="21" t="inlineStr">
        <is>
          <t>Kennedy</t>
        </is>
      </c>
      <c r="D1619" s="21" t="inlineStr">
        <is>
          <t>Jasmine</t>
        </is>
      </c>
      <c r="E1619" s="21" t="inlineStr">
        <is>
          <t>JOINT</t>
        </is>
      </c>
      <c r="F1619" s="21" t="inlineStr"/>
      <c r="G1619" s="28" t="n">
        <v>45550</v>
      </c>
      <c r="H1619" s="21" t="inlineStr">
        <is>
          <t>ACTIVE_WAITLIST</t>
        </is>
      </c>
      <c r="I1619" s="21" t="inlineStr">
        <is>
          <t>SALISH ANN</t>
        </is>
      </c>
      <c r="J1619" s="21" t="inlineStr">
        <is>
          <t>SAIL_MONO</t>
        </is>
      </c>
      <c r="K1619" s="21" t="n">
        <v>53.7</v>
      </c>
      <c r="L1619" s="21" t="n">
        <v>19.1</v>
      </c>
      <c r="M1619" s="21" t="inlineStr">
        <is>
          <t>COVERED_ONLY</t>
        </is>
      </c>
      <c r="N1619" s="21" t="n">
        <v>32</v>
      </c>
      <c r="O1619" s="21" t="inlineStr">
        <is>
          <t>(541) 555-3727</t>
        </is>
      </c>
      <c r="P1619" s="21" t="inlineStr">
        <is>
          <t>jasmine_kennedy@quillayute.org</t>
        </is>
      </c>
      <c r="Q1619" s="21" t="inlineStr">
        <is>
          <t>Newport</t>
        </is>
      </c>
      <c r="R1619" s="21" t="inlineStr">
        <is>
          <t>OR</t>
        </is>
      </c>
      <c r="S1619" s="21" t="inlineStr">
        <is>
          <t>97365</t>
        </is>
      </c>
      <c r="T1619" s="28" t="n">
        <v>46006</v>
      </c>
      <c r="U1619" s="21" t="n">
        <v>2026</v>
      </c>
      <c r="V1619" s="21" t="inlineStr"/>
    </row>
    <row r="1620">
      <c r="A1620" s="17" t="inlineStr">
        <is>
          <t>WL-02615</t>
        </is>
      </c>
      <c r="B1620" s="17" t="n">
        <v>1615</v>
      </c>
      <c r="C1620" s="17" t="inlineStr">
        <is>
          <t>Wallace</t>
        </is>
      </c>
      <c r="D1620" s="17" t="inlineStr">
        <is>
          <t>Tracy</t>
        </is>
      </c>
      <c r="E1620" s="17" t="inlineStr">
        <is>
          <t>NONPROFIT</t>
        </is>
      </c>
      <c r="F1620" s="17" t="inlineStr">
        <is>
          <t>Wallace Holdings LLC</t>
        </is>
      </c>
      <c r="G1620" s="27" t="n">
        <v>45551</v>
      </c>
      <c r="H1620" s="17" t="inlineStr">
        <is>
          <t>ACTIVE_WAITLIST</t>
        </is>
      </c>
      <c r="I1620" s="17" t="inlineStr">
        <is>
          <t>OTTER WEATHER</t>
        </is>
      </c>
      <c r="J1620" s="17" t="inlineStr">
        <is>
          <t>CRUISER</t>
        </is>
      </c>
      <c r="K1620" s="17" t="n">
        <v>43.8</v>
      </c>
      <c r="L1620" s="17" t="n">
        <v>12.5</v>
      </c>
      <c r="M1620" s="17" t="inlineStr">
        <is>
          <t>ANY</t>
        </is>
      </c>
      <c r="N1620" s="17" t="n">
        <v>32</v>
      </c>
      <c r="O1620" s="17" t="inlineStr">
        <is>
          <t>(503) 555-8932</t>
        </is>
      </c>
      <c r="P1620" s="17" t="inlineStr">
        <is>
          <t>tracy_wallace@pugetpost.com</t>
        </is>
      </c>
      <c r="Q1620" s="17" t="inlineStr">
        <is>
          <t>Astoria</t>
        </is>
      </c>
      <c r="R1620" s="17" t="inlineStr">
        <is>
          <t>OR</t>
        </is>
      </c>
      <c r="S1620" s="17" t="inlineStr">
        <is>
          <t>97103</t>
        </is>
      </c>
      <c r="T1620" s="27" t="n">
        <v>46002</v>
      </c>
      <c r="U1620" s="17" t="n">
        <v>2026</v>
      </c>
      <c r="V1620" s="17" t="inlineStr"/>
    </row>
    <row r="1621">
      <c r="A1621" s="21" t="inlineStr">
        <is>
          <t>WL-02616</t>
        </is>
      </c>
      <c r="B1621" s="21" t="n">
        <v>1616</v>
      </c>
      <c r="C1621" s="21" t="inlineStr">
        <is>
          <t>Banks</t>
        </is>
      </c>
      <c r="D1621" s="21" t="inlineStr">
        <is>
          <t>Billy</t>
        </is>
      </c>
      <c r="E1621" s="21" t="inlineStr">
        <is>
          <t>JOINT</t>
        </is>
      </c>
      <c r="F1621" s="21" t="inlineStr"/>
      <c r="G1621" s="28" t="n">
        <v>45551</v>
      </c>
      <c r="H1621" s="21" t="inlineStr">
        <is>
          <t>ACTIVE_WAITLIST</t>
        </is>
      </c>
      <c r="I1621" s="21" t="inlineStr">
        <is>
          <t>GRAY REACH</t>
        </is>
      </c>
      <c r="J1621" s="21" t="inlineStr">
        <is>
          <t>CRUISER</t>
        </is>
      </c>
      <c r="K1621" s="21" t="n">
        <v>53.2</v>
      </c>
      <c r="L1621" s="21" t="n">
        <v>15.5</v>
      </c>
      <c r="M1621" s="21" t="inlineStr">
        <is>
          <t>OPEN_ONLY</t>
        </is>
      </c>
      <c r="N1621" s="21" t="n">
        <v>32</v>
      </c>
      <c r="O1621" s="21" t="inlineStr">
        <is>
          <t>(360) 555-0976</t>
        </is>
      </c>
      <c r="P1621" s="21" t="inlineStr">
        <is>
          <t>billybanks@harbormail.net</t>
        </is>
      </c>
      <c r="Q1621" s="21" t="inlineStr">
        <is>
          <t>Chaldale</t>
        </is>
      </c>
      <c r="R1621" s="21" t="inlineStr">
        <is>
          <t>WA</t>
        </is>
      </c>
      <c r="S1621" s="21" t="inlineStr">
        <is>
          <t>98554</t>
        </is>
      </c>
      <c r="T1621" s="28" t="n">
        <v>45995</v>
      </c>
      <c r="U1621" s="21" t="n">
        <v>2026</v>
      </c>
      <c r="V1621" s="21" t="inlineStr"/>
    </row>
    <row r="1622">
      <c r="A1622" s="17" t="inlineStr">
        <is>
          <t>WL-02617</t>
        </is>
      </c>
      <c r="B1622" s="17" t="n">
        <v>1617</v>
      </c>
      <c r="C1622" s="17" t="inlineStr">
        <is>
          <t>Lozano</t>
        </is>
      </c>
      <c r="D1622" s="17" t="inlineStr">
        <is>
          <t>Shane</t>
        </is>
      </c>
      <c r="E1622" s="17" t="inlineStr">
        <is>
          <t>INDIVIDUAL</t>
        </is>
      </c>
      <c r="F1622" s="17" t="inlineStr"/>
      <c r="G1622" s="27" t="n">
        <v>45552</v>
      </c>
      <c r="H1622" s="17" t="inlineStr">
        <is>
          <t>ACTIVE_WAITLIST</t>
        </is>
      </c>
      <c r="I1622" s="17" t="inlineStr">
        <is>
          <t>COHO SONG</t>
        </is>
      </c>
      <c r="J1622" s="17" t="inlineStr">
        <is>
          <t>SAIL_MONO</t>
        </is>
      </c>
      <c r="K1622" s="17" t="n">
        <v>26.4</v>
      </c>
      <c r="L1622" s="17" t="n">
        <v>8.1</v>
      </c>
      <c r="M1622" s="17" t="inlineStr">
        <is>
          <t>ANY</t>
        </is>
      </c>
      <c r="N1622" s="17" t="n">
        <v>40</v>
      </c>
      <c r="O1622" s="17" t="inlineStr">
        <is>
          <t>(206) 555-0329</t>
        </is>
      </c>
      <c r="P1622" s="17" t="inlineStr">
        <is>
          <t>shane_lozano@outlook.example.com</t>
        </is>
      </c>
      <c r="Q1622" s="17" t="inlineStr">
        <is>
          <t>Seattle</t>
        </is>
      </c>
      <c r="R1622" s="17" t="inlineStr">
        <is>
          <t>WA</t>
        </is>
      </c>
      <c r="S1622" s="17" t="inlineStr">
        <is>
          <t>98101</t>
        </is>
      </c>
      <c r="T1622" s="27" t="n">
        <v>46010</v>
      </c>
      <c r="U1622" s="17" t="n">
        <v>2026</v>
      </c>
      <c r="V1622" s="17" t="inlineStr"/>
    </row>
    <row r="1623">
      <c r="A1623" s="21" t="inlineStr">
        <is>
          <t>WL-02618</t>
        </is>
      </c>
      <c r="B1623" s="21" t="n">
        <v>1618</v>
      </c>
      <c r="C1623" s="21" t="inlineStr">
        <is>
          <t>Tomlinson</t>
        </is>
      </c>
      <c r="D1623" s="21" t="inlineStr">
        <is>
          <t>Gary</t>
        </is>
      </c>
      <c r="E1623" s="21" t="inlineStr">
        <is>
          <t>INDIVIDUAL</t>
        </is>
      </c>
      <c r="F1623" s="21" t="inlineStr"/>
      <c r="G1623" s="28" t="n">
        <v>45552</v>
      </c>
      <c r="H1623" s="21" t="inlineStr">
        <is>
          <t>RETAINER</t>
        </is>
      </c>
      <c r="I1623" s="21" t="inlineStr">
        <is>
          <t>SECOND WIND</t>
        </is>
      </c>
      <c r="J1623" s="21" t="inlineStr">
        <is>
          <t>SAIL_MONO</t>
        </is>
      </c>
      <c r="K1623" s="21" t="n">
        <v>27.8</v>
      </c>
      <c r="L1623" s="21" t="n">
        <v>8.1</v>
      </c>
      <c r="M1623" s="21" t="inlineStr">
        <is>
          <t>ANY</t>
        </is>
      </c>
      <c r="N1623" s="21" t="n">
        <v>45</v>
      </c>
      <c r="O1623" s="21" t="inlineStr">
        <is>
          <t>(360) 555-6860</t>
        </is>
      </c>
      <c r="P1623" s="21" t="inlineStr">
        <is>
          <t>gary_tomlinson@harbormail.net</t>
        </is>
      </c>
      <c r="Q1623" s="21" t="inlineStr">
        <is>
          <t>Longview</t>
        </is>
      </c>
      <c r="R1623" s="21" t="inlineStr">
        <is>
          <t>WA</t>
        </is>
      </c>
      <c r="S1623" s="21" t="inlineStr">
        <is>
          <t>98632</t>
        </is>
      </c>
      <c r="T1623" s="28" t="n">
        <v>45999</v>
      </c>
      <c r="U1623" s="21" t="n">
        <v>2026</v>
      </c>
      <c r="V1623" s="21" t="inlineStr"/>
    </row>
    <row r="1624">
      <c r="A1624" s="17" t="inlineStr">
        <is>
          <t>WL-02619</t>
        </is>
      </c>
      <c r="B1624" s="17" t="n">
        <v>1619</v>
      </c>
      <c r="C1624" s="17" t="inlineStr">
        <is>
          <t>Blankenship</t>
        </is>
      </c>
      <c r="D1624" s="17" t="inlineStr">
        <is>
          <t>Robert</t>
        </is>
      </c>
      <c r="E1624" s="17" t="inlineStr">
        <is>
          <t>LLC</t>
        </is>
      </c>
      <c r="F1624" s="17" t="inlineStr">
        <is>
          <t>Blankenship Ventures LLC</t>
        </is>
      </c>
      <c r="G1624" s="27" t="n">
        <v>45552</v>
      </c>
      <c r="H1624" s="17" t="inlineStr">
        <is>
          <t>ACTIVE_WAITLIST</t>
        </is>
      </c>
      <c r="I1624" s="17" t="inlineStr">
        <is>
          <t>WIDGEON BAY</t>
        </is>
      </c>
      <c r="J1624" s="17" t="inlineStr">
        <is>
          <t>POWER_INBOARD</t>
        </is>
      </c>
      <c r="K1624" s="17" t="n">
        <v>26.6</v>
      </c>
      <c r="L1624" s="17" t="n">
        <v>7.6</v>
      </c>
      <c r="M1624" s="17" t="inlineStr">
        <is>
          <t>COVERED_ONLY</t>
        </is>
      </c>
      <c r="N1624" s="17" t="n">
        <v>32</v>
      </c>
      <c r="O1624" s="17" t="inlineStr">
        <is>
          <t>(360) 555-7716</t>
        </is>
      </c>
      <c r="P1624" s="17" t="inlineStr">
        <is>
          <t>robert.blankenship@outlook.example.com</t>
        </is>
      </c>
      <c r="Q1624" s="17" t="inlineStr">
        <is>
          <t>Olympia</t>
        </is>
      </c>
      <c r="R1624" s="17" t="inlineStr">
        <is>
          <t>WA</t>
        </is>
      </c>
      <c r="S1624" s="17" t="inlineStr">
        <is>
          <t>98501</t>
        </is>
      </c>
      <c r="T1624" s="27" t="n">
        <v>45999</v>
      </c>
      <c r="U1624" s="17" t="n">
        <v>2026</v>
      </c>
      <c r="V1624" s="17" t="inlineStr"/>
    </row>
    <row r="1625">
      <c r="A1625" s="21" t="inlineStr">
        <is>
          <t>WL-02620</t>
        </is>
      </c>
      <c r="B1625" s="21" t="n">
        <v>1620</v>
      </c>
      <c r="C1625" s="21" t="inlineStr">
        <is>
          <t>Compton</t>
        </is>
      </c>
      <c r="D1625" s="21" t="inlineStr">
        <is>
          <t>Heather</t>
        </is>
      </c>
      <c r="E1625" s="21" t="inlineStr">
        <is>
          <t>INDIVIDUAL</t>
        </is>
      </c>
      <c r="F1625" s="21" t="inlineStr"/>
      <c r="G1625" s="28" t="n">
        <v>45553</v>
      </c>
      <c r="H1625" s="21" t="inlineStr">
        <is>
          <t>ACTIVE_WAITLIST</t>
        </is>
      </c>
      <c r="I1625" s="21" t="inlineStr">
        <is>
          <t>POINT BAY</t>
        </is>
      </c>
      <c r="J1625" s="21" t="inlineStr">
        <is>
          <t>POWER_INBOARD</t>
        </is>
      </c>
      <c r="K1625" s="21" t="n">
        <v>42.4</v>
      </c>
      <c r="L1625" s="21" t="n">
        <v>13.6</v>
      </c>
      <c r="M1625" s="21" t="inlineStr">
        <is>
          <t>ANY</t>
        </is>
      </c>
      <c r="N1625" s="21" t="n">
        <v>32</v>
      </c>
      <c r="O1625" s="21" t="inlineStr">
        <is>
          <t>(360) 555-7292</t>
        </is>
      </c>
      <c r="P1625" s="21" t="inlineStr">
        <is>
          <t>heathercompton@quillayute.org</t>
        </is>
      </c>
      <c r="Q1625" s="21" t="inlineStr">
        <is>
          <t>Bellingham</t>
        </is>
      </c>
      <c r="R1625" s="21" t="inlineStr">
        <is>
          <t>WA</t>
        </is>
      </c>
      <c r="S1625" s="21" t="inlineStr">
        <is>
          <t>98225</t>
        </is>
      </c>
      <c r="T1625" s="28" t="n">
        <v>45997</v>
      </c>
      <c r="U1625" s="21" t="n">
        <v>2026</v>
      </c>
      <c r="V1625" s="21" t="inlineStr"/>
    </row>
    <row r="1626">
      <c r="A1626" s="17" t="inlineStr">
        <is>
          <t>WL-02621</t>
        </is>
      </c>
      <c r="B1626" s="17" t="n">
        <v>1621</v>
      </c>
      <c r="C1626" s="17" t="inlineStr">
        <is>
          <t>Hill</t>
        </is>
      </c>
      <c r="D1626" s="17" t="inlineStr">
        <is>
          <t>Tanner</t>
        </is>
      </c>
      <c r="E1626" s="17" t="inlineStr">
        <is>
          <t>PARTNERSHIP</t>
        </is>
      </c>
      <c r="F1626" s="17" t="inlineStr">
        <is>
          <t>Hill Holdings LLC</t>
        </is>
      </c>
      <c r="G1626" s="27" t="n">
        <v>45553</v>
      </c>
      <c r="H1626" s="17" t="inlineStr">
        <is>
          <t>ACTIVE_WAITLIST</t>
        </is>
      </c>
      <c r="I1626" s="17" t="inlineStr">
        <is>
          <t>MURRE ANN</t>
        </is>
      </c>
      <c r="J1626" s="17" t="inlineStr">
        <is>
          <t>SAIL_MULTI</t>
        </is>
      </c>
      <c r="K1626" s="17" t="n">
        <v>19.2</v>
      </c>
      <c r="L1626" s="17" t="n">
        <v>6.5</v>
      </c>
      <c r="M1626" s="17" t="inlineStr">
        <is>
          <t>ANY</t>
        </is>
      </c>
      <c r="N1626" s="17" t="n">
        <v>32</v>
      </c>
      <c r="O1626" s="17" t="inlineStr">
        <is>
          <t>(360) 555-9576</t>
        </is>
      </c>
      <c r="P1626" s="17" t="inlineStr">
        <is>
          <t>tanner_hill@outlook.example.com</t>
        </is>
      </c>
      <c r="Q1626" s="17" t="inlineStr">
        <is>
          <t>Olympia</t>
        </is>
      </c>
      <c r="R1626" s="17" t="inlineStr">
        <is>
          <t>WA</t>
        </is>
      </c>
      <c r="S1626" s="17" t="inlineStr">
        <is>
          <t>98501</t>
        </is>
      </c>
      <c r="T1626" s="27" t="n">
        <v>46019</v>
      </c>
      <c r="U1626" s="17" t="n">
        <v>2026</v>
      </c>
      <c r="V1626" s="17" t="inlineStr"/>
    </row>
    <row r="1627">
      <c r="A1627" s="21" t="inlineStr">
        <is>
          <t>WL-02622</t>
        </is>
      </c>
      <c r="B1627" s="21" t="n">
        <v>1622</v>
      </c>
      <c r="C1627" s="21" t="inlineStr">
        <is>
          <t>Murillo</t>
        </is>
      </c>
      <c r="D1627" s="21" t="inlineStr">
        <is>
          <t>Laura</t>
        </is>
      </c>
      <c r="E1627" s="21" t="inlineStr">
        <is>
          <t>COMMERCIAL</t>
        </is>
      </c>
      <c r="F1627" s="21" t="inlineStr">
        <is>
          <t>Murillo Holdings LLC</t>
        </is>
      </c>
      <c r="G1627" s="28" t="n">
        <v>45554</v>
      </c>
      <c r="H1627" s="21" t="inlineStr">
        <is>
          <t>ACTIVE_WAITLIST</t>
        </is>
      </c>
      <c r="I1627" s="21" t="inlineStr">
        <is>
          <t>CORMORANT WAKE</t>
        </is>
      </c>
      <c r="J1627" s="21" t="inlineStr">
        <is>
          <t>CRUISER</t>
        </is>
      </c>
      <c r="K1627" s="21" t="n">
        <v>34.3</v>
      </c>
      <c r="L1627" s="21" t="n">
        <v>12</v>
      </c>
      <c r="M1627" s="21" t="inlineStr">
        <is>
          <t>Eastwey</t>
        </is>
      </c>
      <c r="N1627" s="21" t="n">
        <v>24</v>
      </c>
      <c r="O1627" s="21" t="inlineStr">
        <is>
          <t>(360) 555-7255</t>
        </is>
      </c>
      <c r="P1627" s="21" t="inlineStr">
        <is>
          <t>laura.murillo@harbormail.net</t>
        </is>
      </c>
      <c r="Q1627" s="21" t="inlineStr">
        <is>
          <t>Bremerton</t>
        </is>
      </c>
      <c r="R1627" s="21" t="inlineStr">
        <is>
          <t>WA</t>
        </is>
      </c>
      <c r="S1627" s="21" t="inlineStr">
        <is>
          <t>98337</t>
        </is>
      </c>
      <c r="T1627" s="28" t="n">
        <v>46006</v>
      </c>
      <c r="U1627" s="21" t="n">
        <v>2026</v>
      </c>
      <c r="V1627" s="21" t="inlineStr"/>
    </row>
    <row r="1628">
      <c r="A1628" s="17" t="inlineStr">
        <is>
          <t>WL-02623</t>
        </is>
      </c>
      <c r="B1628" s="17" t="n">
        <v>1623</v>
      </c>
      <c r="C1628" s="17" t="inlineStr">
        <is>
          <t>Sanchez</t>
        </is>
      </c>
      <c r="D1628" s="17" t="inlineStr">
        <is>
          <t>Kristen</t>
        </is>
      </c>
      <c r="E1628" s="17" t="inlineStr">
        <is>
          <t>JOINT</t>
        </is>
      </c>
      <c r="F1628" s="17" t="inlineStr"/>
      <c r="G1628" s="27" t="n">
        <v>45554</v>
      </c>
      <c r="H1628" s="17" t="inlineStr">
        <is>
          <t>ACTIVE_WAITLIST</t>
        </is>
      </c>
      <c r="I1628" s="17" t="inlineStr">
        <is>
          <t>POINT MIST</t>
        </is>
      </c>
      <c r="J1628" s="17" t="inlineStr">
        <is>
          <t>TRAWLER</t>
        </is>
      </c>
      <c r="K1628" s="17" t="n">
        <v>52.6</v>
      </c>
      <c r="L1628" s="17" t="n">
        <v>16</v>
      </c>
      <c r="M1628" s="17" t="inlineStr">
        <is>
          <t>Eastwey</t>
        </is>
      </c>
      <c r="N1628" s="17" t="n">
        <v>32</v>
      </c>
      <c r="O1628" s="17" t="inlineStr">
        <is>
          <t>(360) 555-8672</t>
        </is>
      </c>
      <c r="P1628" s="17" t="inlineStr">
        <is>
          <t>kristensanchez@quillayute.org</t>
        </is>
      </c>
      <c r="Q1628" s="17" t="inlineStr">
        <is>
          <t>Bremerton</t>
        </is>
      </c>
      <c r="R1628" s="17" t="inlineStr">
        <is>
          <t>WA</t>
        </is>
      </c>
      <c r="S1628" s="17" t="inlineStr">
        <is>
          <t>98337</t>
        </is>
      </c>
      <c r="T1628" s="27" t="n">
        <v>45997</v>
      </c>
      <c r="U1628" s="17" t="n">
        <v>2026</v>
      </c>
      <c r="V1628" s="17" t="inlineStr"/>
    </row>
    <row r="1629">
      <c r="A1629" s="21" t="inlineStr">
        <is>
          <t>WL-02624</t>
        </is>
      </c>
      <c r="B1629" s="21" t="n">
        <v>1624</v>
      </c>
      <c r="C1629" s="21" t="inlineStr">
        <is>
          <t>Smith</t>
        </is>
      </c>
      <c r="D1629" s="21" t="inlineStr">
        <is>
          <t>Danielle</t>
        </is>
      </c>
      <c r="E1629" s="21" t="inlineStr">
        <is>
          <t>TRUST</t>
        </is>
      </c>
      <c r="F1629" s="21" t="inlineStr">
        <is>
          <t>Smith Charters Inc</t>
        </is>
      </c>
      <c r="G1629" s="28" t="n">
        <v>45554</v>
      </c>
      <c r="H1629" s="21" t="inlineStr">
        <is>
          <t>RETAINER</t>
        </is>
      </c>
      <c r="I1629" s="21" t="inlineStr">
        <is>
          <t>WIDGEON LIGHT</t>
        </is>
      </c>
      <c r="J1629" s="21" t="inlineStr">
        <is>
          <t>POWER_OUTBOARD</t>
        </is>
      </c>
      <c r="K1629" s="21" t="n">
        <v>41.4</v>
      </c>
      <c r="L1629" s="21" t="n">
        <v>13.8</v>
      </c>
      <c r="M1629" s="21" t="inlineStr">
        <is>
          <t>ANY</t>
        </is>
      </c>
      <c r="N1629" s="21" t="n">
        <v>24</v>
      </c>
      <c r="O1629" s="21" t="inlineStr">
        <is>
          <t>(360) 555-9554</t>
        </is>
      </c>
      <c r="P1629" s="21" t="inlineStr">
        <is>
          <t>danielle.smith@outlook.example.com</t>
        </is>
      </c>
      <c r="Q1629" s="21" t="inlineStr">
        <is>
          <t>Olympia</t>
        </is>
      </c>
      <c r="R1629" s="21" t="inlineStr">
        <is>
          <t>WA</t>
        </is>
      </c>
      <c r="S1629" s="21" t="inlineStr">
        <is>
          <t>98501</t>
        </is>
      </c>
      <c r="T1629" s="28" t="n">
        <v>45999</v>
      </c>
      <c r="U1629" s="21" t="n">
        <v>2026</v>
      </c>
      <c r="V1629" s="21" t="inlineStr"/>
    </row>
    <row r="1630">
      <c r="A1630" s="17" t="inlineStr">
        <is>
          <t>WL-02625</t>
        </is>
      </c>
      <c r="B1630" s="17" t="n">
        <v>1625</v>
      </c>
      <c r="C1630" s="17" t="inlineStr">
        <is>
          <t>Friedman</t>
        </is>
      </c>
      <c r="D1630" s="17" t="inlineStr">
        <is>
          <t>Samantha</t>
        </is>
      </c>
      <c r="E1630" s="17" t="inlineStr">
        <is>
          <t>LLC</t>
        </is>
      </c>
      <c r="F1630" s="17" t="inlineStr">
        <is>
          <t>Friedman Charters Inc</t>
        </is>
      </c>
      <c r="G1630" s="27" t="n">
        <v>45555</v>
      </c>
      <c r="H1630" s="17" t="inlineStr">
        <is>
          <t>ACTIVE_WAITLIST</t>
        </is>
      </c>
      <c r="I1630" s="17" t="inlineStr">
        <is>
          <t>SEAL RUNNER</t>
        </is>
      </c>
      <c r="J1630" s="17" t="inlineStr">
        <is>
          <t>POWER_INBOARD</t>
        </is>
      </c>
      <c r="K1630" s="17" t="n">
        <v>41</v>
      </c>
      <c r="L1630" s="17" t="n">
        <v>13.4</v>
      </c>
      <c r="M1630" s="17" t="inlineStr">
        <is>
          <t>ANY</t>
        </is>
      </c>
      <c r="N1630" s="17" t="n">
        <v>36</v>
      </c>
      <c r="O1630" s="17" t="inlineStr">
        <is>
          <t>(425) 555-5063</t>
        </is>
      </c>
      <c r="P1630" s="17" t="inlineStr">
        <is>
          <t>samanthafriedman@pugetpost.com</t>
        </is>
      </c>
      <c r="Q1630" s="17" t="inlineStr">
        <is>
          <t>Everett</t>
        </is>
      </c>
      <c r="R1630" s="17" t="inlineStr">
        <is>
          <t>WA</t>
        </is>
      </c>
      <c r="S1630" s="17" t="inlineStr">
        <is>
          <t>98201</t>
        </is>
      </c>
      <c r="T1630" s="27" t="n">
        <v>46001</v>
      </c>
      <c r="U1630" s="17" t="n">
        <v>2026</v>
      </c>
      <c r="V1630" s="17" t="inlineStr"/>
    </row>
    <row r="1631">
      <c r="A1631" s="21" t="inlineStr">
        <is>
          <t>WL-02626</t>
        </is>
      </c>
      <c r="B1631" s="21" t="n">
        <v>1626</v>
      </c>
      <c r="C1631" s="21" t="inlineStr">
        <is>
          <t>Sanchez</t>
        </is>
      </c>
      <c r="D1631" s="21" t="inlineStr">
        <is>
          <t>Michael</t>
        </is>
      </c>
      <c r="E1631" s="21" t="inlineStr">
        <is>
          <t>PARTNERSHIP</t>
        </is>
      </c>
      <c r="F1631" s="21" t="inlineStr">
        <is>
          <t>Sanchez Charters Inc</t>
        </is>
      </c>
      <c r="G1631" s="28" t="n">
        <v>45555</v>
      </c>
      <c r="H1631" s="21" t="inlineStr">
        <is>
          <t>SUSPENDED</t>
        </is>
      </c>
      <c r="I1631" s="21" t="inlineStr">
        <is>
          <t>OSPREY QUEEN</t>
        </is>
      </c>
      <c r="J1631" s="21" t="inlineStr">
        <is>
          <t>POWER_STERNDRIVE</t>
        </is>
      </c>
      <c r="K1631" s="21" t="n">
        <v>30.8</v>
      </c>
      <c r="L1631" s="21" t="n">
        <v>8.800000000000001</v>
      </c>
      <c r="M1631" s="21" t="inlineStr">
        <is>
          <t>COVERED_ONLY</t>
        </is>
      </c>
      <c r="N1631" s="21" t="n">
        <v>36</v>
      </c>
      <c r="O1631" s="21" t="inlineStr">
        <is>
          <t>(360) 555-9048</t>
        </is>
      </c>
      <c r="P1631" s="21" t="inlineStr">
        <is>
          <t>michael.sanchez@pugetpost.com</t>
        </is>
      </c>
      <c r="Q1631" s="21" t="inlineStr">
        <is>
          <t>Bellingham</t>
        </is>
      </c>
      <c r="R1631" s="21" t="inlineStr">
        <is>
          <t>WA</t>
        </is>
      </c>
      <c r="S1631" s="21" t="inlineStr">
        <is>
          <t>98225</t>
        </is>
      </c>
      <c r="T1631" s="28" t="n">
        <v>46001</v>
      </c>
      <c r="U1631" s="21" t="n">
        <v>2026</v>
      </c>
      <c r="V1631" s="21" t="inlineStr"/>
    </row>
    <row r="1632">
      <c r="A1632" s="17" t="inlineStr">
        <is>
          <t>WL-02627</t>
        </is>
      </c>
      <c r="B1632" s="17" t="n">
        <v>1627</v>
      </c>
      <c r="C1632" s="17" t="inlineStr">
        <is>
          <t>Campbell</t>
        </is>
      </c>
      <c r="D1632" s="17" t="inlineStr">
        <is>
          <t>Cynthia</t>
        </is>
      </c>
      <c r="E1632" s="17" t="inlineStr">
        <is>
          <t>INDIVIDUAL</t>
        </is>
      </c>
      <c r="F1632" s="17" t="inlineStr"/>
      <c r="G1632" s="27" t="n">
        <v>45555</v>
      </c>
      <c r="H1632" s="17" t="inlineStr">
        <is>
          <t>ACTIVE_WAITLIST</t>
        </is>
      </c>
      <c r="I1632" s="17" t="inlineStr">
        <is>
          <t>FOUL STAR</t>
        </is>
      </c>
      <c r="J1632" s="17" t="inlineStr">
        <is>
          <t>SAIL_MONO</t>
        </is>
      </c>
      <c r="K1632" s="17" t="n">
        <v>33.5</v>
      </c>
      <c r="L1632" s="17" t="n">
        <v>10.1</v>
      </c>
      <c r="M1632" s="17" t="inlineStr">
        <is>
          <t>Vessbank</t>
        </is>
      </c>
      <c r="N1632" s="17" t="n">
        <v>45</v>
      </c>
      <c r="O1632" s="17" t="inlineStr">
        <is>
          <t>(360) 555-0606</t>
        </is>
      </c>
      <c r="P1632" s="17" t="inlineStr">
        <is>
          <t>cynthia.campbell@outlook.example.com</t>
        </is>
      </c>
      <c r="Q1632" s="17" t="inlineStr">
        <is>
          <t>Bellingham</t>
        </is>
      </c>
      <c r="R1632" s="17" t="inlineStr">
        <is>
          <t>WA</t>
        </is>
      </c>
      <c r="S1632" s="17" t="inlineStr">
        <is>
          <t>98225</t>
        </is>
      </c>
      <c r="T1632" s="27" t="n">
        <v>46009</v>
      </c>
      <c r="U1632" s="17" t="n">
        <v>2026</v>
      </c>
      <c r="V1632" s="17" t="inlineStr"/>
    </row>
    <row r="1633">
      <c r="A1633" s="21" t="inlineStr">
        <is>
          <t>WL-02628</t>
        </is>
      </c>
      <c r="B1633" s="21" t="n">
        <v>1628</v>
      </c>
      <c r="C1633" s="21" t="inlineStr">
        <is>
          <t>Mooney</t>
        </is>
      </c>
      <c r="D1633" s="21" t="inlineStr">
        <is>
          <t>Tammy</t>
        </is>
      </c>
      <c r="E1633" s="21" t="inlineStr">
        <is>
          <t>INDIVIDUAL</t>
        </is>
      </c>
      <c r="F1633" s="21" t="inlineStr"/>
      <c r="G1633" s="28" t="n">
        <v>45556</v>
      </c>
      <c r="H1633" s="21" t="inlineStr">
        <is>
          <t>ACTIVE_WAITLIST</t>
        </is>
      </c>
      <c r="I1633" s="21" t="inlineStr">
        <is>
          <t>BRANT HARBOR</t>
        </is>
      </c>
      <c r="J1633" s="21" t="inlineStr">
        <is>
          <t>CRUISER</t>
        </is>
      </c>
      <c r="K1633" s="21" t="n">
        <v>20.7</v>
      </c>
      <c r="L1633" s="21" t="n">
        <v>6.1</v>
      </c>
      <c r="M1633" s="21" t="inlineStr">
        <is>
          <t>COVERED_ONLY</t>
        </is>
      </c>
      <c r="N1633" s="21" t="n">
        <v>50</v>
      </c>
      <c r="O1633" s="21" t="inlineStr">
        <is>
          <t>(360) 555-5820</t>
        </is>
      </c>
      <c r="P1633" s="21" t="inlineStr">
        <is>
          <t>tammymooney@gmail.example.com</t>
        </is>
      </c>
      <c r="Q1633" s="21" t="inlineStr">
        <is>
          <t>Bellingham</t>
        </is>
      </c>
      <c r="R1633" s="21" t="inlineStr">
        <is>
          <t>WA</t>
        </is>
      </c>
      <c r="S1633" s="21" t="inlineStr">
        <is>
          <t>98225</t>
        </is>
      </c>
      <c r="T1633" s="28" t="n">
        <v>45994</v>
      </c>
      <c r="U1633" s="21" t="n">
        <v>2026</v>
      </c>
      <c r="V1633" s="21" t="inlineStr"/>
    </row>
    <row r="1634">
      <c r="A1634" s="17" t="inlineStr">
        <is>
          <t>WL-02629</t>
        </is>
      </c>
      <c r="B1634" s="17" t="n">
        <v>1629</v>
      </c>
      <c r="C1634" s="17" t="inlineStr">
        <is>
          <t>Powell</t>
        </is>
      </c>
      <c r="D1634" s="17" t="inlineStr">
        <is>
          <t>Joseph</t>
        </is>
      </c>
      <c r="E1634" s="17" t="inlineStr">
        <is>
          <t>TRUST</t>
        </is>
      </c>
      <c r="F1634" s="17" t="inlineStr">
        <is>
          <t>Powell Charters Inc</t>
        </is>
      </c>
      <c r="G1634" s="27" t="n">
        <v>45557</v>
      </c>
      <c r="H1634" s="17" t="inlineStr">
        <is>
          <t>ACTIVE_WAITLIST</t>
        </is>
      </c>
      <c r="I1634" s="17" t="inlineStr">
        <is>
          <t>HERON GLIDE</t>
        </is>
      </c>
      <c r="J1634" s="17" t="inlineStr">
        <is>
          <t>COMMERCIAL_FISH</t>
        </is>
      </c>
      <c r="K1634" s="17" t="n">
        <v>20.9</v>
      </c>
      <c r="L1634" s="17" t="n">
        <v>7.4</v>
      </c>
      <c r="M1634" s="17" t="inlineStr">
        <is>
          <t>COVERED_ONLY</t>
        </is>
      </c>
      <c r="N1634" s="17" t="n">
        <v>50</v>
      </c>
      <c r="O1634" s="17" t="inlineStr">
        <is>
          <t>(360) 555-4160</t>
        </is>
      </c>
      <c r="P1634" s="17" t="inlineStr">
        <is>
          <t>josephpowell@salishnet.net</t>
        </is>
      </c>
      <c r="Q1634" s="17" t="inlineStr">
        <is>
          <t>Longview</t>
        </is>
      </c>
      <c r="R1634" s="17" t="inlineStr">
        <is>
          <t>WA</t>
        </is>
      </c>
      <c r="S1634" s="17" t="inlineStr">
        <is>
          <t>98632</t>
        </is>
      </c>
      <c r="T1634" s="27" t="n">
        <v>45992</v>
      </c>
      <c r="U1634" s="17" t="n">
        <v>2026</v>
      </c>
      <c r="V1634" s="17" t="inlineStr"/>
    </row>
    <row r="1635">
      <c r="A1635" s="21" t="inlineStr">
        <is>
          <t>WL-02630</t>
        </is>
      </c>
      <c r="B1635" s="21" t="n">
        <v>1630</v>
      </c>
      <c r="C1635" s="21" t="inlineStr">
        <is>
          <t>Snow</t>
        </is>
      </c>
      <c r="D1635" s="21" t="inlineStr">
        <is>
          <t>Susan</t>
        </is>
      </c>
      <c r="E1635" s="21" t="inlineStr">
        <is>
          <t>PARTNERSHIP</t>
        </is>
      </c>
      <c r="F1635" s="21" t="inlineStr">
        <is>
          <t>Snow Holdings LLC</t>
        </is>
      </c>
      <c r="G1635" s="28" t="n">
        <v>45557</v>
      </c>
      <c r="H1635" s="21" t="inlineStr">
        <is>
          <t>ACTIVE_WAITLIST</t>
        </is>
      </c>
      <c r="I1635" s="21" t="inlineStr">
        <is>
          <t>GRAY VEER</t>
        </is>
      </c>
      <c r="J1635" s="21" t="inlineStr">
        <is>
          <t>CRUISER</t>
        </is>
      </c>
      <c r="K1635" s="21" t="n">
        <v>27.3</v>
      </c>
      <c r="L1635" s="21" t="n">
        <v>9.1</v>
      </c>
      <c r="M1635" s="21" t="inlineStr">
        <is>
          <t>ANY</t>
        </is>
      </c>
      <c r="N1635" s="21" t="n">
        <v>28</v>
      </c>
      <c r="O1635" s="21" t="inlineStr">
        <is>
          <t>(360) 555-6786</t>
        </is>
      </c>
      <c r="P1635" s="21" t="inlineStr">
        <is>
          <t>susansnow@pugetpost.com</t>
        </is>
      </c>
      <c r="Q1635" s="21" t="inlineStr">
        <is>
          <t>Aberdeen</t>
        </is>
      </c>
      <c r="R1635" s="21" t="inlineStr">
        <is>
          <t>WA</t>
        </is>
      </c>
      <c r="S1635" s="21" t="inlineStr">
        <is>
          <t>98520</t>
        </is>
      </c>
      <c r="T1635" s="28" t="n">
        <v>46012</v>
      </c>
      <c r="U1635" s="21" t="n">
        <v>2026</v>
      </c>
      <c r="V1635" s="21" t="inlineStr"/>
    </row>
    <row r="1636">
      <c r="A1636" s="17" t="inlineStr">
        <is>
          <t>WL-02631</t>
        </is>
      </c>
      <c r="B1636" s="17" t="n">
        <v>1631</v>
      </c>
      <c r="C1636" s="17" t="inlineStr">
        <is>
          <t>Gonzales</t>
        </is>
      </c>
      <c r="D1636" s="17" t="inlineStr">
        <is>
          <t>Sandra</t>
        </is>
      </c>
      <c r="E1636" s="17" t="inlineStr">
        <is>
          <t>INDIVIDUAL</t>
        </is>
      </c>
      <c r="F1636" s="17" t="inlineStr"/>
      <c r="G1636" s="27" t="n">
        <v>45557</v>
      </c>
      <c r="H1636" s="17" t="inlineStr">
        <is>
          <t>EXPIRED</t>
        </is>
      </c>
      <c r="I1636" s="17" t="inlineStr">
        <is>
          <t>HERON DANCER</t>
        </is>
      </c>
      <c r="J1636" s="17" t="inlineStr">
        <is>
          <t>POWER_OUTBOARD</t>
        </is>
      </c>
      <c r="K1636" s="17" t="n">
        <v>59.7</v>
      </c>
      <c r="L1636" s="17" t="n">
        <v>18.4</v>
      </c>
      <c r="M1636" s="17" t="inlineStr">
        <is>
          <t>Gullwing</t>
        </is>
      </c>
      <c r="N1636" s="17" t="n">
        <v>32</v>
      </c>
      <c r="O1636" s="17" t="inlineStr">
        <is>
          <t>(360) 555-5398</t>
        </is>
      </c>
      <c r="P1636" s="17" t="inlineStr">
        <is>
          <t>sandragonzales@harbormail.net</t>
        </is>
      </c>
      <c r="Q1636" s="17" t="inlineStr">
        <is>
          <t>Chaldale</t>
        </is>
      </c>
      <c r="R1636" s="17" t="inlineStr">
        <is>
          <t>WA</t>
        </is>
      </c>
      <c r="S1636" s="17" t="inlineStr">
        <is>
          <t>98554</t>
        </is>
      </c>
      <c r="T1636" s="17" t="inlineStr"/>
      <c r="U1636" s="17" t="n">
        <v>2022</v>
      </c>
      <c r="V1636" s="17" t="inlineStr"/>
    </row>
    <row r="1637">
      <c r="A1637" s="21" t="inlineStr">
        <is>
          <t>WL-02632</t>
        </is>
      </c>
      <c r="B1637" s="21" t="n">
        <v>1632</v>
      </c>
      <c r="C1637" s="21" t="inlineStr">
        <is>
          <t>Hunter</t>
        </is>
      </c>
      <c r="D1637" s="21" t="inlineStr">
        <is>
          <t>Kirk</t>
        </is>
      </c>
      <c r="E1637" s="21" t="inlineStr">
        <is>
          <t>TRUST</t>
        </is>
      </c>
      <c r="F1637" s="21" t="inlineStr">
        <is>
          <t>Hunter Charters Inc</t>
        </is>
      </c>
      <c r="G1637" s="28" t="n">
        <v>45557</v>
      </c>
      <c r="H1637" s="21" t="inlineStr">
        <is>
          <t>EXPIRED</t>
        </is>
      </c>
      <c r="I1637" s="21" t="inlineStr">
        <is>
          <t>SABLE ANN</t>
        </is>
      </c>
      <c r="J1637" s="21" t="inlineStr">
        <is>
          <t>SPORTFISH</t>
        </is>
      </c>
      <c r="K1637" s="21" t="n">
        <v>51.4</v>
      </c>
      <c r="L1637" s="21" t="n">
        <v>15.8</v>
      </c>
      <c r="M1637" s="21" t="inlineStr">
        <is>
          <t>COVERED_ONLY</t>
        </is>
      </c>
      <c r="N1637" s="21" t="n">
        <v>45</v>
      </c>
      <c r="O1637" s="21" t="inlineStr">
        <is>
          <t>(425) 555-7515</t>
        </is>
      </c>
      <c r="P1637" s="21" t="inlineStr">
        <is>
          <t>kirk.hunter@gmail.example.com</t>
        </is>
      </c>
      <c r="Q1637" s="21" t="inlineStr">
        <is>
          <t>Everett</t>
        </is>
      </c>
      <c r="R1637" s="21" t="inlineStr">
        <is>
          <t>WA</t>
        </is>
      </c>
      <c r="S1637" s="21" t="inlineStr">
        <is>
          <t>98201</t>
        </is>
      </c>
      <c r="T1637" s="21" t="inlineStr"/>
      <c r="U1637" s="21" t="n">
        <v>2022</v>
      </c>
      <c r="V1637" s="21" t="inlineStr"/>
    </row>
    <row r="1638">
      <c r="A1638" s="17" t="inlineStr">
        <is>
          <t>WL-02633</t>
        </is>
      </c>
      <c r="B1638" s="17" t="n">
        <v>1633</v>
      </c>
      <c r="C1638" s="17" t="inlineStr">
        <is>
          <t>Torres</t>
        </is>
      </c>
      <c r="D1638" s="17" t="inlineStr">
        <is>
          <t>Jordan</t>
        </is>
      </c>
      <c r="E1638" s="17" t="inlineStr">
        <is>
          <t>JOINT</t>
        </is>
      </c>
      <c r="F1638" s="17" t="inlineStr"/>
      <c r="G1638" s="27" t="n">
        <v>45557</v>
      </c>
      <c r="H1638" s="17" t="inlineStr">
        <is>
          <t>ACTIVE_WAITLIST</t>
        </is>
      </c>
      <c r="I1638" s="17" t="inlineStr">
        <is>
          <t>PETREL WIND</t>
        </is>
      </c>
      <c r="J1638" s="17" t="inlineStr">
        <is>
          <t>ELECTRIC</t>
        </is>
      </c>
      <c r="K1638" s="17" t="n">
        <v>29.3</v>
      </c>
      <c r="L1638" s="17" t="n">
        <v>8.9</v>
      </c>
      <c r="M1638" s="17" t="inlineStr">
        <is>
          <t>ANY</t>
        </is>
      </c>
      <c r="N1638" s="17" t="n">
        <v>32</v>
      </c>
      <c r="O1638" s="17" t="inlineStr">
        <is>
          <t>(541) 555-9818</t>
        </is>
      </c>
      <c r="P1638" s="17" t="inlineStr">
        <is>
          <t>jordan_torres@gmail.example.com</t>
        </is>
      </c>
      <c r="Q1638" s="17" t="inlineStr">
        <is>
          <t>Coos Bay</t>
        </is>
      </c>
      <c r="R1638" s="17" t="inlineStr">
        <is>
          <t>OR</t>
        </is>
      </c>
      <c r="S1638" s="17" t="inlineStr">
        <is>
          <t>97420</t>
        </is>
      </c>
      <c r="T1638" s="27" t="n">
        <v>45992</v>
      </c>
      <c r="U1638" s="17" t="n">
        <v>2026</v>
      </c>
      <c r="V1638" s="17" t="inlineStr"/>
    </row>
    <row r="1639">
      <c r="A1639" s="21" t="inlineStr">
        <is>
          <t>WL-02634</t>
        </is>
      </c>
      <c r="B1639" s="21" t="n">
        <v>1634</v>
      </c>
      <c r="C1639" s="21" t="inlineStr">
        <is>
          <t>Cooper</t>
        </is>
      </c>
      <c r="D1639" s="21" t="inlineStr">
        <is>
          <t>Michelle</t>
        </is>
      </c>
      <c r="E1639" s="21" t="inlineStr">
        <is>
          <t>NONPROFIT</t>
        </is>
      </c>
      <c r="F1639" s="21" t="inlineStr">
        <is>
          <t>Cooper Ventures LLC</t>
        </is>
      </c>
      <c r="G1639" s="28" t="n">
        <v>45558</v>
      </c>
      <c r="H1639" s="21" t="inlineStr">
        <is>
          <t>ACTIVE_WAITLIST</t>
        </is>
      </c>
      <c r="I1639" s="21" t="inlineStr">
        <is>
          <t>KESTREL WAKE</t>
        </is>
      </c>
      <c r="J1639" s="21" t="inlineStr">
        <is>
          <t>SAIL_MONO</t>
        </is>
      </c>
      <c r="K1639" s="21" t="n">
        <v>53.6</v>
      </c>
      <c r="L1639" s="21" t="n">
        <v>15.8</v>
      </c>
      <c r="M1639" s="21" t="inlineStr">
        <is>
          <t>Ledgport</t>
        </is>
      </c>
      <c r="N1639" s="21" t="n">
        <v>24</v>
      </c>
      <c r="O1639" s="21" t="inlineStr">
        <is>
          <t>(360) 555-3110</t>
        </is>
      </c>
      <c r="P1639" s="21" t="inlineStr">
        <is>
          <t>michellecooper@outlook.example.com</t>
        </is>
      </c>
      <c r="Q1639" s="21" t="inlineStr">
        <is>
          <t>Bellingham</t>
        </is>
      </c>
      <c r="R1639" s="21" t="inlineStr">
        <is>
          <t>WA</t>
        </is>
      </c>
      <c r="S1639" s="21" t="inlineStr">
        <is>
          <t>98225</t>
        </is>
      </c>
      <c r="T1639" s="28" t="n">
        <v>46005</v>
      </c>
      <c r="U1639" s="21" t="n">
        <v>2026</v>
      </c>
      <c r="V1639" s="21" t="inlineStr"/>
    </row>
    <row r="1640">
      <c r="A1640" s="17" t="inlineStr">
        <is>
          <t>WL-02635</t>
        </is>
      </c>
      <c r="B1640" s="17" t="n">
        <v>1635</v>
      </c>
      <c r="C1640" s="17" t="inlineStr">
        <is>
          <t>Bowers</t>
        </is>
      </c>
      <c r="D1640" s="17" t="inlineStr">
        <is>
          <t>Roger</t>
        </is>
      </c>
      <c r="E1640" s="17" t="inlineStr">
        <is>
          <t>PARTNERSHIP</t>
        </is>
      </c>
      <c r="F1640" s="17" t="inlineStr">
        <is>
          <t>Bowers Charters Inc</t>
        </is>
      </c>
      <c r="G1640" s="27" t="n">
        <v>45558</v>
      </c>
      <c r="H1640" s="17" t="inlineStr">
        <is>
          <t>ACTIVE_WAITLIST</t>
        </is>
      </c>
      <c r="I1640" s="17" t="inlineStr">
        <is>
          <t>GRAY GLIDE</t>
        </is>
      </c>
      <c r="J1640" s="17" t="inlineStr">
        <is>
          <t>POWER_INBOARD</t>
        </is>
      </c>
      <c r="K1640" s="17" t="n">
        <v>33.6</v>
      </c>
      <c r="L1640" s="17" t="n">
        <v>11.4</v>
      </c>
      <c r="M1640" s="17" t="inlineStr">
        <is>
          <t>ANY</t>
        </is>
      </c>
      <c r="N1640" s="17" t="n">
        <v>32</v>
      </c>
      <c r="O1640" s="17" t="inlineStr">
        <is>
          <t>(360) 555-6691</t>
        </is>
      </c>
      <c r="P1640" s="17" t="inlineStr">
        <is>
          <t>roger_bowers@gmail.example.com</t>
        </is>
      </c>
      <c r="Q1640" s="17" t="inlineStr">
        <is>
          <t>Olympia</t>
        </is>
      </c>
      <c r="R1640" s="17" t="inlineStr">
        <is>
          <t>WA</t>
        </is>
      </c>
      <c r="S1640" s="17" t="inlineStr">
        <is>
          <t>98501</t>
        </is>
      </c>
      <c r="T1640" s="27" t="n">
        <v>45995</v>
      </c>
      <c r="U1640" s="17" t="n">
        <v>2026</v>
      </c>
      <c r="V1640" s="17" t="inlineStr"/>
    </row>
    <row r="1641">
      <c r="A1641" s="21" t="inlineStr">
        <is>
          <t>WL-02636</t>
        </is>
      </c>
      <c r="B1641" s="21" t="n">
        <v>1636</v>
      </c>
      <c r="C1641" s="21" t="inlineStr">
        <is>
          <t>Young</t>
        </is>
      </c>
      <c r="D1641" s="21" t="inlineStr">
        <is>
          <t>Andrew</t>
        </is>
      </c>
      <c r="E1641" s="21" t="inlineStr">
        <is>
          <t>JOINT</t>
        </is>
      </c>
      <c r="F1641" s="21" t="inlineStr"/>
      <c r="G1641" s="28" t="n">
        <v>45558</v>
      </c>
      <c r="H1641" s="21" t="inlineStr">
        <is>
          <t>ACTIVE_WAITLIST</t>
        </is>
      </c>
      <c r="I1641" s="21" t="inlineStr">
        <is>
          <t>PETREL QUEEN</t>
        </is>
      </c>
      <c r="J1641" s="21" t="inlineStr">
        <is>
          <t>COMMERCIAL_FISH</t>
        </is>
      </c>
      <c r="K1641" s="21" t="n">
        <v>33.4</v>
      </c>
      <c r="L1641" s="21" t="n">
        <v>11.3</v>
      </c>
      <c r="M1641" s="21" t="inlineStr">
        <is>
          <t>COVERED_ONLY</t>
        </is>
      </c>
      <c r="N1641" s="21" t="n">
        <v>28</v>
      </c>
      <c r="O1641" s="21" t="inlineStr">
        <is>
          <t>(360) 555-4897</t>
        </is>
      </c>
      <c r="P1641" s="21" t="inlineStr">
        <is>
          <t>andrewyoung@gmail.example.com</t>
        </is>
      </c>
      <c r="Q1641" s="21" t="inlineStr">
        <is>
          <t>Olympia</t>
        </is>
      </c>
      <c r="R1641" s="21" t="inlineStr">
        <is>
          <t>WA</t>
        </is>
      </c>
      <c r="S1641" s="21" t="inlineStr">
        <is>
          <t>98501</t>
        </is>
      </c>
      <c r="T1641" s="28" t="n">
        <v>45998</v>
      </c>
      <c r="U1641" s="21" t="n">
        <v>2026</v>
      </c>
      <c r="V1641" s="21" t="inlineStr"/>
    </row>
    <row r="1642">
      <c r="A1642" s="17" t="inlineStr">
        <is>
          <t>WL-02637</t>
        </is>
      </c>
      <c r="B1642" s="17" t="n">
        <v>1637</v>
      </c>
      <c r="C1642" s="17" t="inlineStr">
        <is>
          <t>Taylor</t>
        </is>
      </c>
      <c r="D1642" s="17" t="inlineStr">
        <is>
          <t>William</t>
        </is>
      </c>
      <c r="E1642" s="17" t="inlineStr">
        <is>
          <t>LLC</t>
        </is>
      </c>
      <c r="F1642" s="17" t="inlineStr">
        <is>
          <t>Taylor Holdings LLC</t>
        </is>
      </c>
      <c r="G1642" s="27" t="n">
        <v>45559</v>
      </c>
      <c r="H1642" s="17" t="inlineStr">
        <is>
          <t>EXPIRED</t>
        </is>
      </c>
      <c r="I1642" s="17" t="inlineStr">
        <is>
          <t>SPINDRIFT WIND</t>
        </is>
      </c>
      <c r="J1642" s="17" t="inlineStr">
        <is>
          <t>TRAWLER</t>
        </is>
      </c>
      <c r="K1642" s="17" t="n">
        <v>34.9</v>
      </c>
      <c r="L1642" s="17" t="n">
        <v>10.4</v>
      </c>
      <c r="M1642" s="17" t="inlineStr">
        <is>
          <t>ANY</t>
        </is>
      </c>
      <c r="N1642" s="17" t="n">
        <v>28</v>
      </c>
      <c r="O1642" s="17" t="inlineStr">
        <is>
          <t>(360) 555-9037</t>
        </is>
      </c>
      <c r="P1642" s="17" t="inlineStr">
        <is>
          <t>william_taylor@gmail.example.com</t>
        </is>
      </c>
      <c r="Q1642" s="17" t="inlineStr">
        <is>
          <t>Bremerton</t>
        </is>
      </c>
      <c r="R1642" s="17" t="inlineStr">
        <is>
          <t>WA</t>
        </is>
      </c>
      <c r="S1642" s="17" t="inlineStr">
        <is>
          <t>98337</t>
        </is>
      </c>
      <c r="T1642" s="17" t="inlineStr"/>
      <c r="U1642" s="17" t="n">
        <v>2024</v>
      </c>
      <c r="V1642" s="17" t="inlineStr"/>
    </row>
    <row r="1643">
      <c r="A1643" s="21" t="inlineStr">
        <is>
          <t>WL-02638</t>
        </is>
      </c>
      <c r="B1643" s="21" t="n">
        <v>1638</v>
      </c>
      <c r="C1643" s="21" t="inlineStr">
        <is>
          <t>Fitzgerald</t>
        </is>
      </c>
      <c r="D1643" s="21" t="inlineStr">
        <is>
          <t>Rose</t>
        </is>
      </c>
      <c r="E1643" s="21" t="inlineStr">
        <is>
          <t>COMMERCIAL</t>
        </is>
      </c>
      <c r="F1643" s="21" t="inlineStr">
        <is>
          <t>Fitzgerald Charters Inc</t>
        </is>
      </c>
      <c r="G1643" s="28" t="n">
        <v>45559</v>
      </c>
      <c r="H1643" s="21" t="inlineStr">
        <is>
          <t>ACTIVE_WAITLIST</t>
        </is>
      </c>
      <c r="I1643" s="21" t="inlineStr">
        <is>
          <t>SABLE LINE</t>
        </is>
      </c>
      <c r="J1643" s="21" t="inlineStr">
        <is>
          <t>POWER_INBOARD</t>
        </is>
      </c>
      <c r="K1643" s="21" t="n">
        <v>53.6</v>
      </c>
      <c r="L1643" s="21" t="n">
        <v>19</v>
      </c>
      <c r="M1643" s="21" t="inlineStr">
        <is>
          <t>ANY</t>
        </is>
      </c>
      <c r="N1643" s="21" t="n">
        <v>28</v>
      </c>
      <c r="O1643" s="21" t="inlineStr">
        <is>
          <t>(253) 555-1994</t>
        </is>
      </c>
      <c r="P1643" s="21" t="inlineStr">
        <is>
          <t>rose_fitzgerald@outlook.example.com</t>
        </is>
      </c>
      <c r="Q1643" s="21" t="inlineStr">
        <is>
          <t>Tacoma</t>
        </is>
      </c>
      <c r="R1643" s="21" t="inlineStr">
        <is>
          <t>WA</t>
        </is>
      </c>
      <c r="S1643" s="21" t="inlineStr">
        <is>
          <t>98402</t>
        </is>
      </c>
      <c r="T1643" s="28" t="n">
        <v>46016</v>
      </c>
      <c r="U1643" s="21" t="n">
        <v>2026</v>
      </c>
      <c r="V1643" s="21" t="inlineStr"/>
    </row>
    <row r="1644">
      <c r="A1644" s="17" t="inlineStr">
        <is>
          <t>WL-02639</t>
        </is>
      </c>
      <c r="B1644" s="17" t="n">
        <v>1639</v>
      </c>
      <c r="C1644" s="17" t="inlineStr">
        <is>
          <t>Moore</t>
        </is>
      </c>
      <c r="D1644" s="17" t="inlineStr">
        <is>
          <t>Ronald</t>
        </is>
      </c>
      <c r="E1644" s="17" t="inlineStr">
        <is>
          <t>INDIVIDUAL</t>
        </is>
      </c>
      <c r="F1644" s="17" t="inlineStr"/>
      <c r="G1644" s="27" t="n">
        <v>45559</v>
      </c>
      <c r="H1644" s="17" t="inlineStr">
        <is>
          <t>ACTIVE_WAITLIST</t>
        </is>
      </c>
      <c r="I1644" s="17" t="inlineStr">
        <is>
          <t>SCOTER WEATHER</t>
        </is>
      </c>
      <c r="J1644" s="17" t="inlineStr">
        <is>
          <t>CRUISER</t>
        </is>
      </c>
      <c r="K1644" s="17" t="n">
        <v>29.3</v>
      </c>
      <c r="L1644" s="17" t="n">
        <v>10.5</v>
      </c>
      <c r="M1644" s="17" t="inlineStr">
        <is>
          <t>ANY</t>
        </is>
      </c>
      <c r="N1644" s="17" t="n">
        <v>50</v>
      </c>
      <c r="O1644" s="17" t="inlineStr">
        <is>
          <t>(360) 555-8260</t>
        </is>
      </c>
      <c r="P1644" s="17" t="inlineStr"/>
      <c r="Q1644" s="17" t="inlineStr">
        <is>
          <t>Bellingham</t>
        </is>
      </c>
      <c r="R1644" s="17" t="inlineStr">
        <is>
          <t>WA</t>
        </is>
      </c>
      <c r="S1644" s="17" t="inlineStr">
        <is>
          <t>98225</t>
        </is>
      </c>
      <c r="T1644" s="27" t="n">
        <v>45997</v>
      </c>
      <c r="U1644" s="17" t="n">
        <v>2026</v>
      </c>
      <c r="V1644" s="17" t="inlineStr"/>
    </row>
    <row r="1645">
      <c r="A1645" s="21" t="inlineStr">
        <is>
          <t>WL-02640</t>
        </is>
      </c>
      <c r="B1645" s="21" t="n">
        <v>1640</v>
      </c>
      <c r="C1645" s="21" t="inlineStr">
        <is>
          <t>Downs</t>
        </is>
      </c>
      <c r="D1645" s="21" t="inlineStr">
        <is>
          <t>Jeremy</t>
        </is>
      </c>
      <c r="E1645" s="21" t="inlineStr">
        <is>
          <t>INDIVIDUAL</t>
        </is>
      </c>
      <c r="F1645" s="21" t="inlineStr"/>
      <c r="G1645" s="28" t="n">
        <v>45560</v>
      </c>
      <c r="H1645" s="21" t="inlineStr">
        <is>
          <t>ACTIVE_WAITLIST</t>
        </is>
      </c>
      <c r="I1645" s="21" t="inlineStr">
        <is>
          <t>HALIBUT CREST</t>
        </is>
      </c>
      <c r="J1645" s="21" t="inlineStr">
        <is>
          <t>SAIL_MONO</t>
        </is>
      </c>
      <c r="K1645" s="21" t="n">
        <v>53.7</v>
      </c>
      <c r="L1645" s="21" t="n">
        <v>17.1</v>
      </c>
      <c r="M1645" s="21" t="inlineStr">
        <is>
          <t>Vessbank</t>
        </is>
      </c>
      <c r="N1645" s="21" t="n">
        <v>50</v>
      </c>
      <c r="O1645" s="21" t="inlineStr">
        <is>
          <t>(541) 555-5492</t>
        </is>
      </c>
      <c r="P1645" s="21" t="inlineStr">
        <is>
          <t>jeremydowns@pugetpost.com</t>
        </is>
      </c>
      <c r="Q1645" s="21" t="inlineStr">
        <is>
          <t>Newport</t>
        </is>
      </c>
      <c r="R1645" s="21" t="inlineStr">
        <is>
          <t>OR</t>
        </is>
      </c>
      <c r="S1645" s="21" t="inlineStr">
        <is>
          <t>97365</t>
        </is>
      </c>
      <c r="T1645" s="28" t="n">
        <v>46009</v>
      </c>
      <c r="U1645" s="21" t="n">
        <v>2026</v>
      </c>
      <c r="V1645" s="21" t="inlineStr"/>
    </row>
    <row r="1646">
      <c r="A1646" s="17" t="inlineStr">
        <is>
          <t>WL-02641</t>
        </is>
      </c>
      <c r="B1646" s="17" t="n">
        <v>1641</v>
      </c>
      <c r="C1646" s="17" t="inlineStr">
        <is>
          <t>Miles</t>
        </is>
      </c>
      <c r="D1646" s="17" t="inlineStr">
        <is>
          <t>Denise</t>
        </is>
      </c>
      <c r="E1646" s="17" t="inlineStr">
        <is>
          <t>JOINT</t>
        </is>
      </c>
      <c r="F1646" s="17" t="inlineStr"/>
      <c r="G1646" s="27" t="n">
        <v>45561</v>
      </c>
      <c r="H1646" s="17" t="inlineStr">
        <is>
          <t>ACTIVE_WAITLIST</t>
        </is>
      </c>
      <c r="I1646" s="17" t="inlineStr">
        <is>
          <t>KESTREL BAY</t>
        </is>
      </c>
      <c r="J1646" s="17" t="inlineStr">
        <is>
          <t>CRUISER</t>
        </is>
      </c>
      <c r="K1646" s="17" t="n">
        <v>34.6</v>
      </c>
      <c r="L1646" s="17" t="n">
        <v>11.2</v>
      </c>
      <c r="M1646" s="17" t="inlineStr">
        <is>
          <t>COVERED_ONLY</t>
        </is>
      </c>
      <c r="N1646" s="17" t="n">
        <v>40</v>
      </c>
      <c r="O1646" s="17" t="inlineStr">
        <is>
          <t>(360) 555-0644</t>
        </is>
      </c>
      <c r="P1646" s="17" t="inlineStr">
        <is>
          <t>denise_miles@salishnet.net</t>
        </is>
      </c>
      <c r="Q1646" s="17" t="inlineStr">
        <is>
          <t>Port Angeles</t>
        </is>
      </c>
      <c r="R1646" s="17" t="inlineStr">
        <is>
          <t>WA</t>
        </is>
      </c>
      <c r="S1646" s="17" t="inlineStr">
        <is>
          <t>98362</t>
        </is>
      </c>
      <c r="T1646" s="27" t="n">
        <v>46019</v>
      </c>
      <c r="U1646" s="17" t="n">
        <v>2026</v>
      </c>
      <c r="V1646" s="17" t="inlineStr"/>
    </row>
    <row r="1647">
      <c r="A1647" s="21" t="inlineStr">
        <is>
          <t>WL-02642</t>
        </is>
      </c>
      <c r="B1647" s="21" t="n">
        <v>1642</v>
      </c>
      <c r="C1647" s="21" t="inlineStr">
        <is>
          <t>Gutierrez</t>
        </is>
      </c>
      <c r="D1647" s="21" t="inlineStr">
        <is>
          <t>Ann</t>
        </is>
      </c>
      <c r="E1647" s="21" t="inlineStr">
        <is>
          <t>CORPORATION</t>
        </is>
      </c>
      <c r="F1647" s="21" t="inlineStr">
        <is>
          <t>Gutierrez Ventures LLC</t>
        </is>
      </c>
      <c r="G1647" s="28" t="n">
        <v>45561</v>
      </c>
      <c r="H1647" s="21" t="inlineStr">
        <is>
          <t>ACTIVE_WAITLIST</t>
        </is>
      </c>
      <c r="I1647" s="21" t="inlineStr">
        <is>
          <t>HERON REACH</t>
        </is>
      </c>
      <c r="J1647" s="21" t="inlineStr">
        <is>
          <t>COMMERCIAL_FISH</t>
        </is>
      </c>
      <c r="K1647" s="21" t="n">
        <v>45.7</v>
      </c>
      <c r="L1647" s="21" t="n">
        <v>13.8</v>
      </c>
      <c r="M1647" s="21" t="inlineStr">
        <is>
          <t>ANY</t>
        </is>
      </c>
      <c r="N1647" s="21" t="n">
        <v>50</v>
      </c>
      <c r="O1647" s="21" t="inlineStr">
        <is>
          <t>(206) 555-9241</t>
        </is>
      </c>
      <c r="P1647" s="21" t="inlineStr">
        <is>
          <t>ann.gutierrez@harbormail.net</t>
        </is>
      </c>
      <c r="Q1647" s="21" t="inlineStr">
        <is>
          <t>Seattle</t>
        </is>
      </c>
      <c r="R1647" s="21" t="inlineStr">
        <is>
          <t>WA</t>
        </is>
      </c>
      <c r="S1647" s="21" t="inlineStr">
        <is>
          <t>98101</t>
        </is>
      </c>
      <c r="T1647" s="28" t="n">
        <v>46001</v>
      </c>
      <c r="U1647" s="21" t="n">
        <v>2026</v>
      </c>
      <c r="V1647" s="21" t="inlineStr"/>
    </row>
    <row r="1648">
      <c r="A1648" s="17" t="inlineStr">
        <is>
          <t>WL-02643</t>
        </is>
      </c>
      <c r="B1648" s="17" t="n">
        <v>1643</v>
      </c>
      <c r="C1648" s="17" t="inlineStr">
        <is>
          <t>Villanueva</t>
        </is>
      </c>
      <c r="D1648" s="17" t="inlineStr">
        <is>
          <t>Joshua</t>
        </is>
      </c>
      <c r="E1648" s="17" t="inlineStr">
        <is>
          <t>JOINT</t>
        </is>
      </c>
      <c r="F1648" s="17" t="inlineStr"/>
      <c r="G1648" s="27" t="n">
        <v>45561</v>
      </c>
      <c r="H1648" s="17" t="inlineStr">
        <is>
          <t>ACTIVE_WAITLIST</t>
        </is>
      </c>
      <c r="I1648" s="17" t="inlineStr">
        <is>
          <t>WIDGEON LIGHT</t>
        </is>
      </c>
      <c r="J1648" s="17" t="inlineStr">
        <is>
          <t>ELECTRIC</t>
        </is>
      </c>
      <c r="K1648" s="17" t="n">
        <v>50.1</v>
      </c>
      <c r="L1648" s="17" t="n">
        <v>15.8</v>
      </c>
      <c r="M1648" s="17" t="inlineStr">
        <is>
          <t>OPEN_ONLY</t>
        </is>
      </c>
      <c r="N1648" s="17" t="n">
        <v>40</v>
      </c>
      <c r="O1648" s="17" t="inlineStr">
        <is>
          <t>(360) 555-0689</t>
        </is>
      </c>
      <c r="P1648" s="17" t="inlineStr">
        <is>
          <t>joshuavillanueva@harbormail.net</t>
        </is>
      </c>
      <c r="Q1648" s="17" t="inlineStr">
        <is>
          <t>Aberdeen</t>
        </is>
      </c>
      <c r="R1648" s="17" t="inlineStr">
        <is>
          <t>WA</t>
        </is>
      </c>
      <c r="S1648" s="17" t="inlineStr">
        <is>
          <t>98520</t>
        </is>
      </c>
      <c r="T1648" s="27" t="n">
        <v>45997</v>
      </c>
      <c r="U1648" s="17" t="n">
        <v>2026</v>
      </c>
      <c r="V1648" s="17" t="inlineStr"/>
    </row>
    <row r="1649">
      <c r="A1649" s="21" t="inlineStr">
        <is>
          <t>WL-02644</t>
        </is>
      </c>
      <c r="B1649" s="21" t="n">
        <v>1644</v>
      </c>
      <c r="C1649" s="21" t="inlineStr">
        <is>
          <t>Klein</t>
        </is>
      </c>
      <c r="D1649" s="21" t="inlineStr">
        <is>
          <t>Larry</t>
        </is>
      </c>
      <c r="E1649" s="21" t="inlineStr">
        <is>
          <t>NONPROFIT</t>
        </is>
      </c>
      <c r="F1649" s="21" t="inlineStr">
        <is>
          <t>Klein Ventures LLC</t>
        </is>
      </c>
      <c r="G1649" s="28" t="n">
        <v>45562</v>
      </c>
      <c r="H1649" s="21" t="inlineStr">
        <is>
          <t>ACTIVE_WAITLIST</t>
        </is>
      </c>
      <c r="I1649" s="21" t="inlineStr">
        <is>
          <t>CORMORANT REACH</t>
        </is>
      </c>
      <c r="J1649" s="21" t="inlineStr">
        <is>
          <t>ELECTRIC</t>
        </is>
      </c>
      <c r="K1649" s="21" t="n">
        <v>35.4</v>
      </c>
      <c r="L1649" s="21" t="n">
        <v>11.2</v>
      </c>
      <c r="M1649" s="21" t="inlineStr">
        <is>
          <t>COVERED_ONLY</t>
        </is>
      </c>
      <c r="N1649" s="21" t="n">
        <v>36</v>
      </c>
      <c r="O1649" s="21" t="inlineStr">
        <is>
          <t>(425) 555-4842</t>
        </is>
      </c>
      <c r="P1649" s="21" t="inlineStr">
        <is>
          <t>larry_klein@salishnet.net</t>
        </is>
      </c>
      <c r="Q1649" s="21" t="inlineStr">
        <is>
          <t>Everett</t>
        </is>
      </c>
      <c r="R1649" s="21" t="inlineStr">
        <is>
          <t>WA</t>
        </is>
      </c>
      <c r="S1649" s="21" t="inlineStr">
        <is>
          <t>98201</t>
        </is>
      </c>
      <c r="T1649" s="28" t="n">
        <v>45994</v>
      </c>
      <c r="U1649" s="21" t="n">
        <v>2026</v>
      </c>
      <c r="V1649" s="21" t="inlineStr"/>
    </row>
    <row r="1650">
      <c r="A1650" s="17" t="inlineStr">
        <is>
          <t>WL-02645</t>
        </is>
      </c>
      <c r="B1650" s="17" t="n">
        <v>1645</v>
      </c>
      <c r="C1650" s="17" t="inlineStr">
        <is>
          <t>Gonzalez</t>
        </is>
      </c>
      <c r="D1650" s="17" t="inlineStr">
        <is>
          <t>Rose</t>
        </is>
      </c>
      <c r="E1650" s="17" t="inlineStr">
        <is>
          <t>JOINT</t>
        </is>
      </c>
      <c r="F1650" s="17" t="inlineStr"/>
      <c r="G1650" s="27" t="n">
        <v>45562</v>
      </c>
      <c r="H1650" s="17" t="inlineStr">
        <is>
          <t>ACTIVE_WAITLIST</t>
        </is>
      </c>
      <c r="I1650" s="17" t="inlineStr">
        <is>
          <t>PETREL ROSE</t>
        </is>
      </c>
      <c r="J1650" s="17" t="inlineStr">
        <is>
          <t>POWER_INBOARD</t>
        </is>
      </c>
      <c r="K1650" s="17" t="n">
        <v>57.1</v>
      </c>
      <c r="L1650" s="17" t="n">
        <v>18.5</v>
      </c>
      <c r="M1650" s="17" t="inlineStr">
        <is>
          <t>COVERED_ONLY</t>
        </is>
      </c>
      <c r="N1650" s="17" t="n">
        <v>40</v>
      </c>
      <c r="O1650" s="17" t="inlineStr">
        <is>
          <t>(206) 555-1851</t>
        </is>
      </c>
      <c r="P1650" s="17" t="inlineStr">
        <is>
          <t>rosegonzalez@gmail.example.com</t>
        </is>
      </c>
      <c r="Q1650" s="17" t="inlineStr">
        <is>
          <t>Seattle</t>
        </is>
      </c>
      <c r="R1650" s="17" t="inlineStr">
        <is>
          <t>WA</t>
        </is>
      </c>
      <c r="S1650" s="17" t="inlineStr">
        <is>
          <t>98101</t>
        </is>
      </c>
      <c r="T1650" s="27" t="n">
        <v>46003</v>
      </c>
      <c r="U1650" s="17" t="n">
        <v>2026</v>
      </c>
      <c r="V1650" s="17" t="inlineStr"/>
    </row>
    <row r="1651">
      <c r="A1651" s="21" t="inlineStr">
        <is>
          <t>WL-02646</t>
        </is>
      </c>
      <c r="B1651" s="21" t="n">
        <v>1646</v>
      </c>
      <c r="C1651" s="21" t="inlineStr">
        <is>
          <t>Meyer</t>
        </is>
      </c>
      <c r="D1651" s="21" t="inlineStr">
        <is>
          <t>Erik</t>
        </is>
      </c>
      <c r="E1651" s="21" t="inlineStr">
        <is>
          <t>TRUST</t>
        </is>
      </c>
      <c r="F1651" s="21" t="inlineStr">
        <is>
          <t>Meyer Ventures LLC</t>
        </is>
      </c>
      <c r="G1651" s="28" t="n">
        <v>45562</v>
      </c>
      <c r="H1651" s="21" t="inlineStr">
        <is>
          <t>RETAINER</t>
        </is>
      </c>
      <c r="I1651" s="21" t="inlineStr">
        <is>
          <t>KESTREL WAKE</t>
        </is>
      </c>
      <c r="J1651" s="21" t="inlineStr">
        <is>
          <t>POWER_STERNDRIVE</t>
        </is>
      </c>
      <c r="K1651" s="21" t="n">
        <v>51.6</v>
      </c>
      <c r="L1651" s="21" t="n">
        <v>17.9</v>
      </c>
      <c r="M1651" s="21" t="inlineStr">
        <is>
          <t>ANY</t>
        </is>
      </c>
      <c r="N1651" s="21" t="n">
        <v>50</v>
      </c>
      <c r="O1651" s="21" t="inlineStr">
        <is>
          <t>(360) 555-6154</t>
        </is>
      </c>
      <c r="P1651" s="21" t="inlineStr">
        <is>
          <t>erik_meyer@outlook.example.com</t>
        </is>
      </c>
      <c r="Q1651" s="21" t="inlineStr">
        <is>
          <t>Port Angeles</t>
        </is>
      </c>
      <c r="R1651" s="21" t="inlineStr">
        <is>
          <t>WA</t>
        </is>
      </c>
      <c r="S1651" s="21" t="inlineStr">
        <is>
          <t>98362</t>
        </is>
      </c>
      <c r="T1651" s="28" t="n">
        <v>46015</v>
      </c>
      <c r="U1651" s="21" t="n">
        <v>2026</v>
      </c>
      <c r="V1651" s="21" t="inlineStr"/>
    </row>
    <row r="1652">
      <c r="A1652" s="17" t="inlineStr">
        <is>
          <t>WL-02647</t>
        </is>
      </c>
      <c r="B1652" s="17" t="n">
        <v>1647</v>
      </c>
      <c r="C1652" s="17" t="inlineStr">
        <is>
          <t>Perez</t>
        </is>
      </c>
      <c r="D1652" s="17" t="inlineStr">
        <is>
          <t>Seth</t>
        </is>
      </c>
      <c r="E1652" s="17" t="inlineStr">
        <is>
          <t>INDIVIDUAL</t>
        </is>
      </c>
      <c r="F1652" s="17" t="inlineStr"/>
      <c r="G1652" s="27" t="n">
        <v>45563</v>
      </c>
      <c r="H1652" s="17" t="inlineStr">
        <is>
          <t>ACTIVE_WAITLIST</t>
        </is>
      </c>
      <c r="I1652" s="17" t="inlineStr">
        <is>
          <t>COHO RUNNER</t>
        </is>
      </c>
      <c r="J1652" s="17" t="inlineStr">
        <is>
          <t>POWER_OUTBOARD</t>
        </is>
      </c>
      <c r="K1652" s="17" t="n">
        <v>40.6</v>
      </c>
      <c r="L1652" s="17" t="n">
        <v>13.5</v>
      </c>
      <c r="M1652" s="17" t="inlineStr">
        <is>
          <t>ANY</t>
        </is>
      </c>
      <c r="N1652" s="17" t="n">
        <v>24</v>
      </c>
      <c r="O1652" s="17" t="inlineStr">
        <is>
          <t>(253) 555-1970</t>
        </is>
      </c>
      <c r="P1652" s="17" t="inlineStr">
        <is>
          <t>seth_perez@gmail.example.com</t>
        </is>
      </c>
      <c r="Q1652" s="17" t="inlineStr">
        <is>
          <t>Tacoma</t>
        </is>
      </c>
      <c r="R1652" s="17" t="inlineStr">
        <is>
          <t>WA</t>
        </is>
      </c>
      <c r="S1652" s="17" t="inlineStr">
        <is>
          <t>98402</t>
        </is>
      </c>
      <c r="T1652" s="27" t="n">
        <v>45995</v>
      </c>
      <c r="U1652" s="17" t="n">
        <v>2026</v>
      </c>
      <c r="V1652" s="17" t="inlineStr"/>
    </row>
    <row r="1653">
      <c r="A1653" s="21" t="inlineStr">
        <is>
          <t>WL-02648</t>
        </is>
      </c>
      <c r="B1653" s="21" t="n">
        <v>1648</v>
      </c>
      <c r="C1653" s="21" t="inlineStr">
        <is>
          <t>Russell</t>
        </is>
      </c>
      <c r="D1653" s="21" t="inlineStr">
        <is>
          <t>William</t>
        </is>
      </c>
      <c r="E1653" s="21" t="inlineStr">
        <is>
          <t>INDIVIDUAL</t>
        </is>
      </c>
      <c r="F1653" s="21" t="inlineStr"/>
      <c r="G1653" s="28" t="n">
        <v>45563</v>
      </c>
      <c r="H1653" s="21" t="inlineStr">
        <is>
          <t>ACTIVE_WAITLIST</t>
        </is>
      </c>
      <c r="I1653" s="21" t="inlineStr">
        <is>
          <t>COHO ANN</t>
        </is>
      </c>
      <c r="J1653" s="21" t="inlineStr">
        <is>
          <t>TRAWLER</t>
        </is>
      </c>
      <c r="K1653" s="21" t="n">
        <v>36.4</v>
      </c>
      <c r="L1653" s="21" t="n">
        <v>12</v>
      </c>
      <c r="M1653" s="21" t="inlineStr">
        <is>
          <t>ANY</t>
        </is>
      </c>
      <c r="N1653" s="21" t="n">
        <v>28</v>
      </c>
      <c r="O1653" s="21" t="inlineStr">
        <is>
          <t>(360) 555-7183</t>
        </is>
      </c>
      <c r="P1653" s="21" t="inlineStr">
        <is>
          <t>williamrussell@harbormail.net</t>
        </is>
      </c>
      <c r="Q1653" s="21" t="inlineStr">
        <is>
          <t>Olympia</t>
        </is>
      </c>
      <c r="R1653" s="21" t="inlineStr">
        <is>
          <t>WA</t>
        </is>
      </c>
      <c r="S1653" s="21" t="inlineStr">
        <is>
          <t>98501</t>
        </is>
      </c>
      <c r="T1653" s="28" t="n">
        <v>45995</v>
      </c>
      <c r="U1653" s="21" t="n">
        <v>2026</v>
      </c>
      <c r="V1653" s="21" t="inlineStr"/>
    </row>
    <row r="1654">
      <c r="A1654" s="17" t="inlineStr">
        <is>
          <t>WL-02649</t>
        </is>
      </c>
      <c r="B1654" s="17" t="n">
        <v>1649</v>
      </c>
      <c r="C1654" s="17" t="inlineStr">
        <is>
          <t>Callahan</t>
        </is>
      </c>
      <c r="D1654" s="17" t="inlineStr">
        <is>
          <t>Nicholas</t>
        </is>
      </c>
      <c r="E1654" s="17" t="inlineStr">
        <is>
          <t>JOINT</t>
        </is>
      </c>
      <c r="F1654" s="17" t="inlineStr"/>
      <c r="G1654" s="27" t="n">
        <v>45563</v>
      </c>
      <c r="H1654" s="17" t="inlineStr">
        <is>
          <t>ACTIVE_WAITLIST</t>
        </is>
      </c>
      <c r="I1654" s="17" t="inlineStr">
        <is>
          <t>KESTREL SHORE</t>
        </is>
      </c>
      <c r="J1654" s="17" t="inlineStr">
        <is>
          <t>COMMERCIAL_FISH</t>
        </is>
      </c>
      <c r="K1654" s="17" t="n">
        <v>29</v>
      </c>
      <c r="L1654" s="17" t="n">
        <v>9.300000000000001</v>
      </c>
      <c r="M1654" s="17" t="inlineStr">
        <is>
          <t>ANY</t>
        </is>
      </c>
      <c r="N1654" s="17" t="n">
        <v>45</v>
      </c>
      <c r="O1654" s="17" t="inlineStr">
        <is>
          <t>(253) 555-6966</t>
        </is>
      </c>
      <c r="P1654" s="17" t="inlineStr">
        <is>
          <t>nicholas.callahan@quillayute.org</t>
        </is>
      </c>
      <c r="Q1654" s="17" t="inlineStr">
        <is>
          <t>Tacoma</t>
        </is>
      </c>
      <c r="R1654" s="17" t="inlineStr">
        <is>
          <t>WA</t>
        </is>
      </c>
      <c r="S1654" s="17" t="inlineStr">
        <is>
          <t>98402</t>
        </is>
      </c>
      <c r="T1654" s="27" t="n">
        <v>46016</v>
      </c>
      <c r="U1654" s="17" t="n">
        <v>2026</v>
      </c>
      <c r="V1654" s="17" t="inlineStr"/>
    </row>
    <row r="1655">
      <c r="A1655" s="21" t="inlineStr">
        <is>
          <t>WL-02650</t>
        </is>
      </c>
      <c r="B1655" s="21" t="n">
        <v>1650</v>
      </c>
      <c r="C1655" s="21" t="inlineStr">
        <is>
          <t>White</t>
        </is>
      </c>
      <c r="D1655" s="21" t="inlineStr">
        <is>
          <t>Alex</t>
        </is>
      </c>
      <c r="E1655" s="21" t="inlineStr">
        <is>
          <t>LLC</t>
        </is>
      </c>
      <c r="F1655" s="21" t="inlineStr">
        <is>
          <t>White Ventures LLC</t>
        </is>
      </c>
      <c r="G1655" s="28" t="n">
        <v>45563</v>
      </c>
      <c r="H1655" s="21" t="inlineStr">
        <is>
          <t>ACTIVE_WAITLIST</t>
        </is>
      </c>
      <c r="I1655" s="21" t="inlineStr">
        <is>
          <t>CORMORANT LINE</t>
        </is>
      </c>
      <c r="J1655" s="21" t="inlineStr">
        <is>
          <t>HOUSEBOAT</t>
        </is>
      </c>
      <c r="K1655" s="21" t="n">
        <v>46.5</v>
      </c>
      <c r="L1655" s="21" t="n">
        <v>14.1</v>
      </c>
      <c r="M1655" s="21" t="inlineStr">
        <is>
          <t>Vessbank</t>
        </is>
      </c>
      <c r="N1655" s="21" t="n">
        <v>40</v>
      </c>
      <c r="O1655" s="21" t="inlineStr">
        <is>
          <t>(425) 555-5918</t>
        </is>
      </c>
      <c r="P1655" s="21" t="inlineStr">
        <is>
          <t>alex.white@harbormail.net</t>
        </is>
      </c>
      <c r="Q1655" s="21" t="inlineStr">
        <is>
          <t>Everett</t>
        </is>
      </c>
      <c r="R1655" s="21" t="inlineStr">
        <is>
          <t>WA</t>
        </is>
      </c>
      <c r="S1655" s="21" t="inlineStr">
        <is>
          <t>98201</t>
        </is>
      </c>
      <c r="T1655" s="28" t="n">
        <v>46014</v>
      </c>
      <c r="U1655" s="21" t="n">
        <v>2026</v>
      </c>
      <c r="V1655" s="21" t="inlineStr"/>
    </row>
    <row r="1656">
      <c r="A1656" s="17" t="inlineStr">
        <is>
          <t>WL-02651</t>
        </is>
      </c>
      <c r="B1656" s="17" t="n">
        <v>1651</v>
      </c>
      <c r="C1656" s="17" t="inlineStr">
        <is>
          <t>Phelps</t>
        </is>
      </c>
      <c r="D1656" s="17" t="inlineStr">
        <is>
          <t>Jeremy</t>
        </is>
      </c>
      <c r="E1656" s="17" t="inlineStr">
        <is>
          <t>PARTNERSHIP</t>
        </is>
      </c>
      <c r="F1656" s="17" t="inlineStr">
        <is>
          <t>Phelps Marine LLC</t>
        </is>
      </c>
      <c r="G1656" s="27" t="n">
        <v>45565</v>
      </c>
      <c r="H1656" s="17" t="inlineStr">
        <is>
          <t>ACTIVE_WAITLIST</t>
        </is>
      </c>
      <c r="I1656" s="17" t="inlineStr">
        <is>
          <t>KESTREL REACH</t>
        </is>
      </c>
      <c r="J1656" s="17" t="inlineStr">
        <is>
          <t>COMMERCIAL_FISH</t>
        </is>
      </c>
      <c r="K1656" s="17" t="n">
        <v>28.3</v>
      </c>
      <c r="L1656" s="17" t="n">
        <v>10</v>
      </c>
      <c r="M1656" s="17" t="inlineStr">
        <is>
          <t>ANY</t>
        </is>
      </c>
      <c r="N1656" s="17" t="n">
        <v>36</v>
      </c>
      <c r="O1656" s="17" t="inlineStr">
        <is>
          <t>(541) 555-1332</t>
        </is>
      </c>
      <c r="P1656" s="17" t="inlineStr">
        <is>
          <t>jeremy_phelps@outlook.example.com</t>
        </is>
      </c>
      <c r="Q1656" s="17" t="inlineStr">
        <is>
          <t>Coos Bay</t>
        </is>
      </c>
      <c r="R1656" s="17" t="inlineStr">
        <is>
          <t>OR</t>
        </is>
      </c>
      <c r="S1656" s="17" t="inlineStr">
        <is>
          <t>97420</t>
        </is>
      </c>
      <c r="T1656" s="27" t="n">
        <v>46006</v>
      </c>
      <c r="U1656" s="17" t="n">
        <v>2026</v>
      </c>
      <c r="V1656" s="17" t="inlineStr"/>
    </row>
    <row r="1657">
      <c r="A1657" s="21" t="inlineStr">
        <is>
          <t>WL-02652</t>
        </is>
      </c>
      <c r="B1657" s="21" t="n">
        <v>1652</v>
      </c>
      <c r="C1657" s="21" t="inlineStr">
        <is>
          <t>Mcpherson</t>
        </is>
      </c>
      <c r="D1657" s="21" t="inlineStr">
        <is>
          <t>Pamela</t>
        </is>
      </c>
      <c r="E1657" s="21" t="inlineStr">
        <is>
          <t>CORPORATION</t>
        </is>
      </c>
      <c r="F1657" s="21" t="inlineStr">
        <is>
          <t>Mcpherson Charters Inc</t>
        </is>
      </c>
      <c r="G1657" s="28" t="n">
        <v>45566</v>
      </c>
      <c r="H1657" s="21" t="inlineStr">
        <is>
          <t>EXPIRED</t>
        </is>
      </c>
      <c r="I1657" s="21" t="inlineStr">
        <is>
          <t>PETREL ROCK</t>
        </is>
      </c>
      <c r="J1657" s="21" t="inlineStr">
        <is>
          <t>POWER_INBOARD</t>
        </is>
      </c>
      <c r="K1657" s="21" t="n">
        <v>45.2</v>
      </c>
      <c r="L1657" s="21" t="n">
        <v>13.5</v>
      </c>
      <c r="M1657" s="21" t="inlineStr">
        <is>
          <t>COVERED_ONLY</t>
        </is>
      </c>
      <c r="N1657" s="21" t="n">
        <v>40</v>
      </c>
      <c r="O1657" s="21" t="inlineStr">
        <is>
          <t>(503) 555-7325</t>
        </is>
      </c>
      <c r="P1657" s="21" t="inlineStr">
        <is>
          <t>pamela_mcpherson@harbormail.net</t>
        </is>
      </c>
      <c r="Q1657" s="21" t="inlineStr">
        <is>
          <t>Portland</t>
        </is>
      </c>
      <c r="R1657" s="21" t="inlineStr">
        <is>
          <t>OR</t>
        </is>
      </c>
      <c r="S1657" s="21" t="inlineStr">
        <is>
          <t>97201</t>
        </is>
      </c>
      <c r="T1657" s="21" t="inlineStr"/>
      <c r="U1657" s="21" t="n">
        <v>2023</v>
      </c>
      <c r="V1657" s="21" t="inlineStr"/>
    </row>
    <row r="1658">
      <c r="A1658" s="17" t="inlineStr">
        <is>
          <t>WL-02653</t>
        </is>
      </c>
      <c r="B1658" s="17" t="n">
        <v>1653</v>
      </c>
      <c r="C1658" s="17" t="inlineStr">
        <is>
          <t>Jones</t>
        </is>
      </c>
      <c r="D1658" s="17" t="inlineStr">
        <is>
          <t>Christine</t>
        </is>
      </c>
      <c r="E1658" s="17" t="inlineStr">
        <is>
          <t>INDIVIDUAL</t>
        </is>
      </c>
      <c r="F1658" s="17" t="inlineStr"/>
      <c r="G1658" s="27" t="n">
        <v>45566</v>
      </c>
      <c r="H1658" s="17" t="inlineStr">
        <is>
          <t>ACTIVE_WAITLIST</t>
        </is>
      </c>
      <c r="I1658" s="17" t="inlineStr">
        <is>
          <t>ANCHOR LINE</t>
        </is>
      </c>
      <c r="J1658" s="17" t="inlineStr">
        <is>
          <t>TRAWLER</t>
        </is>
      </c>
      <c r="K1658" s="17" t="n">
        <v>34.4</v>
      </c>
      <c r="L1658" s="17" t="n">
        <v>11.3</v>
      </c>
      <c r="M1658" s="17" t="inlineStr">
        <is>
          <t>COVERED_ONLY</t>
        </is>
      </c>
      <c r="N1658" s="17" t="n">
        <v>40</v>
      </c>
      <c r="O1658" s="17" t="inlineStr">
        <is>
          <t>(360) 555-9478</t>
        </is>
      </c>
      <c r="P1658" s="17" t="inlineStr">
        <is>
          <t>christinejones@salishnet.net</t>
        </is>
      </c>
      <c r="Q1658" s="17" t="inlineStr">
        <is>
          <t>Bellingham</t>
        </is>
      </c>
      <c r="R1658" s="17" t="inlineStr">
        <is>
          <t>WA</t>
        </is>
      </c>
      <c r="S1658" s="17" t="inlineStr">
        <is>
          <t>98225</t>
        </is>
      </c>
      <c r="T1658" s="27" t="n">
        <v>46015</v>
      </c>
      <c r="U1658" s="17" t="n">
        <v>2026</v>
      </c>
      <c r="V1658" s="17" t="inlineStr"/>
    </row>
    <row r="1659">
      <c r="A1659" s="21" t="inlineStr">
        <is>
          <t>WL-02654</t>
        </is>
      </c>
      <c r="B1659" s="21" t="n">
        <v>1654</v>
      </c>
      <c r="C1659" s="21" t="inlineStr">
        <is>
          <t>Evans</t>
        </is>
      </c>
      <c r="D1659" s="21" t="inlineStr">
        <is>
          <t>Christopher</t>
        </is>
      </c>
      <c r="E1659" s="21" t="inlineStr">
        <is>
          <t>JOINT</t>
        </is>
      </c>
      <c r="F1659" s="21" t="inlineStr"/>
      <c r="G1659" s="28" t="n">
        <v>45566</v>
      </c>
      <c r="H1659" s="21" t="inlineStr">
        <is>
          <t>ACTIVE_WAITLIST</t>
        </is>
      </c>
      <c r="I1659" s="21" t="inlineStr">
        <is>
          <t>SANDERLING MOON</t>
        </is>
      </c>
      <c r="J1659" s="21" t="inlineStr">
        <is>
          <t>TRAWLER</t>
        </is>
      </c>
      <c r="K1659" s="21" t="n">
        <v>31.5</v>
      </c>
      <c r="L1659" s="21" t="n">
        <v>9.199999999999999</v>
      </c>
      <c r="M1659" s="21" t="inlineStr">
        <is>
          <t>COVERED_ONLY</t>
        </is>
      </c>
      <c r="N1659" s="21" t="n">
        <v>36</v>
      </c>
      <c r="O1659" s="21" t="inlineStr">
        <is>
          <t>(541) 555-6394</t>
        </is>
      </c>
      <c r="P1659" s="21" t="inlineStr">
        <is>
          <t>christopher.evans@quillayute.org</t>
        </is>
      </c>
      <c r="Q1659" s="21" t="inlineStr">
        <is>
          <t>Newport</t>
        </is>
      </c>
      <c r="R1659" s="21" t="inlineStr">
        <is>
          <t>OR</t>
        </is>
      </c>
      <c r="S1659" s="21" t="inlineStr">
        <is>
          <t>97365</t>
        </is>
      </c>
      <c r="T1659" s="28" t="n">
        <v>45996</v>
      </c>
      <c r="U1659" s="21" t="n">
        <v>2026</v>
      </c>
      <c r="V1659" s="21" t="inlineStr"/>
    </row>
    <row r="1660">
      <c r="A1660" s="17" t="inlineStr">
        <is>
          <t>WL-02655</t>
        </is>
      </c>
      <c r="B1660" s="17" t="n">
        <v>1655</v>
      </c>
      <c r="C1660" s="17" t="inlineStr">
        <is>
          <t>Hale</t>
        </is>
      </c>
      <c r="D1660" s="17" t="inlineStr">
        <is>
          <t>Vanessa</t>
        </is>
      </c>
      <c r="E1660" s="17" t="inlineStr">
        <is>
          <t>LLC</t>
        </is>
      </c>
      <c r="F1660" s="17" t="inlineStr">
        <is>
          <t>Hale Holdings LLC</t>
        </is>
      </c>
      <c r="G1660" s="27" t="n">
        <v>45567</v>
      </c>
      <c r="H1660" s="17" t="inlineStr">
        <is>
          <t>ACTIVE_WAITLIST</t>
        </is>
      </c>
      <c r="I1660" s="17" t="inlineStr">
        <is>
          <t>FOUL QUEEN</t>
        </is>
      </c>
      <c r="J1660" s="17" t="inlineStr">
        <is>
          <t>SAIL_MONO</t>
        </is>
      </c>
      <c r="K1660" s="17" t="n">
        <v>37.1</v>
      </c>
      <c r="L1660" s="17" t="n">
        <v>10.7</v>
      </c>
      <c r="M1660" s="17" t="inlineStr">
        <is>
          <t>ANY</t>
        </is>
      </c>
      <c r="N1660" s="17" t="n">
        <v>40</v>
      </c>
      <c r="O1660" s="17" t="inlineStr">
        <is>
          <t>(503) 555-0395</t>
        </is>
      </c>
      <c r="P1660" s="17" t="inlineStr">
        <is>
          <t>vanessahale@outlook.example.com</t>
        </is>
      </c>
      <c r="Q1660" s="17" t="inlineStr">
        <is>
          <t>Astoria</t>
        </is>
      </c>
      <c r="R1660" s="17" t="inlineStr">
        <is>
          <t>OR</t>
        </is>
      </c>
      <c r="S1660" s="17" t="inlineStr">
        <is>
          <t>97103</t>
        </is>
      </c>
      <c r="T1660" s="27" t="n">
        <v>45998</v>
      </c>
      <c r="U1660" s="17" t="n">
        <v>2026</v>
      </c>
      <c r="V1660" s="17" t="inlineStr"/>
    </row>
    <row r="1661">
      <c r="A1661" s="21" t="inlineStr">
        <is>
          <t>WL-02656</t>
        </is>
      </c>
      <c r="B1661" s="21" t="n">
        <v>1656</v>
      </c>
      <c r="C1661" s="21" t="inlineStr">
        <is>
          <t>Horton</t>
        </is>
      </c>
      <c r="D1661" s="21" t="inlineStr">
        <is>
          <t>David</t>
        </is>
      </c>
      <c r="E1661" s="21" t="inlineStr">
        <is>
          <t>INDIVIDUAL</t>
        </is>
      </c>
      <c r="F1661" s="21" t="inlineStr"/>
      <c r="G1661" s="28" t="n">
        <v>45567</v>
      </c>
      <c r="H1661" s="21" t="inlineStr">
        <is>
          <t>ACTIVE_WAITLIST</t>
        </is>
      </c>
      <c r="I1661" s="21" t="inlineStr">
        <is>
          <t>TIDE WEATHER</t>
        </is>
      </c>
      <c r="J1661" s="21" t="inlineStr">
        <is>
          <t>POWER_INBOARD</t>
        </is>
      </c>
      <c r="K1661" s="21" t="n">
        <v>20.6</v>
      </c>
      <c r="L1661" s="21" t="n">
        <v>7.2</v>
      </c>
      <c r="M1661" s="21" t="inlineStr">
        <is>
          <t>ANY</t>
        </is>
      </c>
      <c r="N1661" s="21" t="n">
        <v>28</v>
      </c>
      <c r="O1661" s="21" t="inlineStr">
        <is>
          <t>(541) 555-7406</t>
        </is>
      </c>
      <c r="P1661" s="21" t="inlineStr">
        <is>
          <t>david_horton@harbormail.net</t>
        </is>
      </c>
      <c r="Q1661" s="21" t="inlineStr">
        <is>
          <t>Coos Bay</t>
        </is>
      </c>
      <c r="R1661" s="21" t="inlineStr">
        <is>
          <t>OR</t>
        </is>
      </c>
      <c r="S1661" s="21" t="inlineStr">
        <is>
          <t>97420</t>
        </is>
      </c>
      <c r="T1661" s="28" t="n">
        <v>45999</v>
      </c>
      <c r="U1661" s="21" t="n">
        <v>2026</v>
      </c>
      <c r="V1661" s="21" t="inlineStr"/>
    </row>
    <row r="1662">
      <c r="A1662" s="17" t="inlineStr">
        <is>
          <t>WL-02657</t>
        </is>
      </c>
      <c r="B1662" s="17" t="n">
        <v>1657</v>
      </c>
      <c r="C1662" s="17" t="inlineStr">
        <is>
          <t>Barr</t>
        </is>
      </c>
      <c r="D1662" s="17" t="inlineStr">
        <is>
          <t>Keith</t>
        </is>
      </c>
      <c r="E1662" s="17" t="inlineStr">
        <is>
          <t>INDIVIDUAL</t>
        </is>
      </c>
      <c r="F1662" s="17" t="inlineStr"/>
      <c r="G1662" s="27" t="n">
        <v>45567</v>
      </c>
      <c r="H1662" s="17" t="inlineStr">
        <is>
          <t>ACTIVE_WAITLIST</t>
        </is>
      </c>
      <c r="I1662" s="17" t="inlineStr">
        <is>
          <t>SABLE PASSAGE</t>
        </is>
      </c>
      <c r="J1662" s="17" t="inlineStr">
        <is>
          <t>COMMERCIAL_FISH</t>
        </is>
      </c>
      <c r="K1662" s="17" t="n">
        <v>46.7</v>
      </c>
      <c r="L1662" s="17" t="n">
        <v>16.5</v>
      </c>
      <c r="M1662" s="17" t="inlineStr">
        <is>
          <t>Ledgport</t>
        </is>
      </c>
      <c r="N1662" s="17" t="n">
        <v>28</v>
      </c>
      <c r="O1662" s="17" t="inlineStr">
        <is>
          <t>(360) 555-8379</t>
        </is>
      </c>
      <c r="P1662" s="17" t="inlineStr">
        <is>
          <t>keithbarr@harbormail.net</t>
        </is>
      </c>
      <c r="Q1662" s="17" t="inlineStr">
        <is>
          <t>Port Angeles</t>
        </is>
      </c>
      <c r="R1662" s="17" t="inlineStr">
        <is>
          <t>WA</t>
        </is>
      </c>
      <c r="S1662" s="17" t="inlineStr">
        <is>
          <t>98362</t>
        </is>
      </c>
      <c r="T1662" s="27" t="n">
        <v>46002</v>
      </c>
      <c r="U1662" s="17" t="n">
        <v>2026</v>
      </c>
      <c r="V1662" s="17" t="inlineStr"/>
    </row>
    <row r="1663">
      <c r="A1663" s="21" t="inlineStr">
        <is>
          <t>WL-02658</t>
        </is>
      </c>
      <c r="B1663" s="21" t="n">
        <v>1658</v>
      </c>
      <c r="C1663" s="21" t="inlineStr">
        <is>
          <t>Allen</t>
        </is>
      </c>
      <c r="D1663" s="21" t="inlineStr">
        <is>
          <t>Cynthia</t>
        </is>
      </c>
      <c r="E1663" s="21" t="inlineStr">
        <is>
          <t>CORPORATION</t>
        </is>
      </c>
      <c r="F1663" s="21" t="inlineStr">
        <is>
          <t>Allen Charters Inc</t>
        </is>
      </c>
      <c r="G1663" s="28" t="n">
        <v>45567</v>
      </c>
      <c r="H1663" s="21" t="inlineStr">
        <is>
          <t>ACTIVE_WAITLIST</t>
        </is>
      </c>
      <c r="I1663" s="21" t="inlineStr">
        <is>
          <t>SABLE ROCK</t>
        </is>
      </c>
      <c r="J1663" s="21" t="inlineStr">
        <is>
          <t>POWER_INBOARD</t>
        </is>
      </c>
      <c r="K1663" s="21" t="n">
        <v>53.3</v>
      </c>
      <c r="L1663" s="21" t="n">
        <v>18.7</v>
      </c>
      <c r="M1663" s="21" t="inlineStr">
        <is>
          <t>ANY</t>
        </is>
      </c>
      <c r="N1663" s="21" t="n">
        <v>45</v>
      </c>
      <c r="O1663" s="21" t="inlineStr">
        <is>
          <t>(541) 555-3801</t>
        </is>
      </c>
      <c r="P1663" s="21" t="inlineStr">
        <is>
          <t>cynthia_allen@pugetpost.com</t>
        </is>
      </c>
      <c r="Q1663" s="21" t="inlineStr">
        <is>
          <t>Coos Bay</t>
        </is>
      </c>
      <c r="R1663" s="21" t="inlineStr">
        <is>
          <t>OR</t>
        </is>
      </c>
      <c r="S1663" s="21" t="inlineStr">
        <is>
          <t>97420</t>
        </is>
      </c>
      <c r="T1663" s="28" t="n">
        <v>45994</v>
      </c>
      <c r="U1663" s="21" t="n">
        <v>2026</v>
      </c>
      <c r="V1663" s="21" t="inlineStr"/>
    </row>
    <row r="1664">
      <c r="A1664" s="17" t="inlineStr">
        <is>
          <t>WL-02659</t>
        </is>
      </c>
      <c r="B1664" s="17" t="n">
        <v>1659</v>
      </c>
      <c r="C1664" s="17" t="inlineStr">
        <is>
          <t>Murillo</t>
        </is>
      </c>
      <c r="D1664" s="17" t="inlineStr">
        <is>
          <t>Loretta</t>
        </is>
      </c>
      <c r="E1664" s="17" t="inlineStr">
        <is>
          <t>NONPROFIT</t>
        </is>
      </c>
      <c r="F1664" s="17" t="inlineStr">
        <is>
          <t>Murillo Ventures LLC</t>
        </is>
      </c>
      <c r="G1664" s="27" t="n">
        <v>45568</v>
      </c>
      <c r="H1664" s="17" t="inlineStr">
        <is>
          <t>ACTIVE_WAITLIST</t>
        </is>
      </c>
      <c r="I1664" s="17" t="inlineStr">
        <is>
          <t>SALISH SONG</t>
        </is>
      </c>
      <c r="J1664" s="17" t="inlineStr">
        <is>
          <t>SAIL_MONO</t>
        </is>
      </c>
      <c r="K1664" s="17" t="n">
        <v>45.1</v>
      </c>
      <c r="L1664" s="17" t="n">
        <v>13.2</v>
      </c>
      <c r="M1664" s="17" t="inlineStr">
        <is>
          <t>Ledgport</t>
        </is>
      </c>
      <c r="N1664" s="17" t="n">
        <v>28</v>
      </c>
      <c r="O1664" s="17" t="inlineStr">
        <is>
          <t>(541) 555-1377</t>
        </is>
      </c>
      <c r="P1664" s="17" t="inlineStr">
        <is>
          <t>loretta.murillo@salishnet.net</t>
        </is>
      </c>
      <c r="Q1664" s="17" t="inlineStr">
        <is>
          <t>Coos Bay</t>
        </is>
      </c>
      <c r="R1664" s="17" t="inlineStr">
        <is>
          <t>OR</t>
        </is>
      </c>
      <c r="S1664" s="17" t="inlineStr">
        <is>
          <t>97420</t>
        </is>
      </c>
      <c r="T1664" s="27" t="n">
        <v>46009</v>
      </c>
      <c r="U1664" s="17" t="n">
        <v>2026</v>
      </c>
      <c r="V1664" s="17" t="inlineStr"/>
    </row>
    <row r="1665">
      <c r="A1665" s="21" t="inlineStr">
        <is>
          <t>WL-02660</t>
        </is>
      </c>
      <c r="B1665" s="21" t="n">
        <v>1660</v>
      </c>
      <c r="C1665" s="21" t="inlineStr">
        <is>
          <t>Moore</t>
        </is>
      </c>
      <c r="D1665" s="21" t="inlineStr">
        <is>
          <t>Bridget</t>
        </is>
      </c>
      <c r="E1665" s="21" t="inlineStr">
        <is>
          <t>INDIVIDUAL</t>
        </is>
      </c>
      <c r="F1665" s="21" t="inlineStr"/>
      <c r="G1665" s="28" t="n">
        <v>45568</v>
      </c>
      <c r="H1665" s="21" t="inlineStr">
        <is>
          <t>ACTIVE_WAITLIST</t>
        </is>
      </c>
      <c r="I1665" s="21" t="inlineStr">
        <is>
          <t>OSPREY REACH</t>
        </is>
      </c>
      <c r="J1665" s="21" t="inlineStr">
        <is>
          <t>TRAWLER</t>
        </is>
      </c>
      <c r="K1665" s="21" t="n">
        <v>18.7</v>
      </c>
      <c r="L1665" s="21" t="n">
        <v>5.3</v>
      </c>
      <c r="M1665" s="21" t="inlineStr">
        <is>
          <t>ANY</t>
        </is>
      </c>
      <c r="N1665" s="21" t="n">
        <v>40</v>
      </c>
      <c r="O1665" s="21" t="inlineStr">
        <is>
          <t>(360) 555-2783</t>
        </is>
      </c>
      <c r="P1665" s="21" t="inlineStr">
        <is>
          <t>bridget.moore@pugetpost.com</t>
        </is>
      </c>
      <c r="Q1665" s="21" t="inlineStr">
        <is>
          <t>Longview</t>
        </is>
      </c>
      <c r="R1665" s="21" t="inlineStr">
        <is>
          <t>WA</t>
        </is>
      </c>
      <c r="S1665" s="21" t="inlineStr">
        <is>
          <t>98632</t>
        </is>
      </c>
      <c r="T1665" s="28" t="n">
        <v>46006</v>
      </c>
      <c r="U1665" s="21" t="n">
        <v>2026</v>
      </c>
      <c r="V1665" s="21" t="inlineStr"/>
    </row>
    <row r="1666">
      <c r="A1666" s="17" t="inlineStr">
        <is>
          <t>WL-02661</t>
        </is>
      </c>
      <c r="B1666" s="17" t="n">
        <v>1661</v>
      </c>
      <c r="C1666" s="17" t="inlineStr">
        <is>
          <t>Poole</t>
        </is>
      </c>
      <c r="D1666" s="17" t="inlineStr">
        <is>
          <t>Angela</t>
        </is>
      </c>
      <c r="E1666" s="17" t="inlineStr">
        <is>
          <t>INDIVIDUAL</t>
        </is>
      </c>
      <c r="F1666" s="17" t="inlineStr"/>
      <c r="G1666" s="27" t="n">
        <v>45568</v>
      </c>
      <c r="H1666" s="17" t="inlineStr">
        <is>
          <t>ACTIVE_WAITLIST</t>
        </is>
      </c>
      <c r="I1666" s="17" t="inlineStr">
        <is>
          <t>HERON BAY</t>
        </is>
      </c>
      <c r="J1666" s="17" t="inlineStr">
        <is>
          <t>SPORTFISH</t>
        </is>
      </c>
      <c r="K1666" s="17" t="n">
        <v>24.3</v>
      </c>
      <c r="L1666" s="17" t="n">
        <v>7.3</v>
      </c>
      <c r="M1666" s="17" t="inlineStr">
        <is>
          <t>ANY</t>
        </is>
      </c>
      <c r="N1666" s="17" t="n">
        <v>28</v>
      </c>
      <c r="O1666" s="17" t="inlineStr">
        <is>
          <t>(425) 555-7399</t>
        </is>
      </c>
      <c r="P1666" s="17" t="inlineStr">
        <is>
          <t>angela_poole@outlook.example.com</t>
        </is>
      </c>
      <c r="Q1666" s="17" t="inlineStr">
        <is>
          <t>Everett</t>
        </is>
      </c>
      <c r="R1666" s="17" t="inlineStr">
        <is>
          <t>WA</t>
        </is>
      </c>
      <c r="S1666" s="17" t="inlineStr">
        <is>
          <t>98201</t>
        </is>
      </c>
      <c r="T1666" s="27" t="n">
        <v>46013</v>
      </c>
      <c r="U1666" s="17" t="n">
        <v>2026</v>
      </c>
      <c r="V1666" s="17" t="inlineStr"/>
    </row>
    <row r="1667">
      <c r="A1667" s="21" t="inlineStr">
        <is>
          <t>WL-02662</t>
        </is>
      </c>
      <c r="B1667" s="21" t="n">
        <v>1662</v>
      </c>
      <c r="C1667" s="21" t="inlineStr">
        <is>
          <t>Livingston</t>
        </is>
      </c>
      <c r="D1667" s="21" t="inlineStr">
        <is>
          <t>Katherine</t>
        </is>
      </c>
      <c r="E1667" s="21" t="inlineStr">
        <is>
          <t>INDIVIDUAL</t>
        </is>
      </c>
      <c r="F1667" s="21" t="inlineStr"/>
      <c r="G1667" s="28" t="n">
        <v>45568</v>
      </c>
      <c r="H1667" s="21" t="inlineStr">
        <is>
          <t>ACTIVE_WAITLIST</t>
        </is>
      </c>
      <c r="I1667" s="21" t="inlineStr">
        <is>
          <t>HERON WIND</t>
        </is>
      </c>
      <c r="J1667" s="21" t="inlineStr">
        <is>
          <t>CRUISER</t>
        </is>
      </c>
      <c r="K1667" s="21" t="n">
        <v>52</v>
      </c>
      <c r="L1667" s="21" t="n">
        <v>16.2</v>
      </c>
      <c r="M1667" s="21" t="inlineStr">
        <is>
          <t>Vessbank</t>
        </is>
      </c>
      <c r="N1667" s="21" t="n">
        <v>40</v>
      </c>
      <c r="O1667" s="21" t="inlineStr">
        <is>
          <t>(503) 555-3355</t>
        </is>
      </c>
      <c r="P1667" s="21" t="inlineStr">
        <is>
          <t>katherine_livingston@gmail.example.com</t>
        </is>
      </c>
      <c r="Q1667" s="21" t="inlineStr">
        <is>
          <t>Astoria</t>
        </is>
      </c>
      <c r="R1667" s="21" t="inlineStr">
        <is>
          <t>OR</t>
        </is>
      </c>
      <c r="S1667" s="21" t="inlineStr">
        <is>
          <t>97103</t>
        </is>
      </c>
      <c r="T1667" s="28" t="n">
        <v>46004</v>
      </c>
      <c r="U1667" s="21" t="n">
        <v>2026</v>
      </c>
      <c r="V1667" s="21" t="inlineStr"/>
    </row>
    <row r="1668">
      <c r="A1668" s="17" t="inlineStr">
        <is>
          <t>WL-02663</t>
        </is>
      </c>
      <c r="B1668" s="17" t="n">
        <v>1663</v>
      </c>
      <c r="C1668" s="17" t="inlineStr">
        <is>
          <t>Thompson</t>
        </is>
      </c>
      <c r="D1668" s="17" t="inlineStr">
        <is>
          <t>Susan</t>
        </is>
      </c>
      <c r="E1668" s="17" t="inlineStr">
        <is>
          <t>CORPORATION</t>
        </is>
      </c>
      <c r="F1668" s="17" t="inlineStr">
        <is>
          <t>Thompson Marine LLC</t>
        </is>
      </c>
      <c r="G1668" s="27" t="n">
        <v>45569</v>
      </c>
      <c r="H1668" s="17" t="inlineStr">
        <is>
          <t>SUSPENDED</t>
        </is>
      </c>
      <c r="I1668" s="17" t="inlineStr">
        <is>
          <t>SALISH SOUND</t>
        </is>
      </c>
      <c r="J1668" s="17" t="inlineStr">
        <is>
          <t>POWER_OUTBOARD</t>
        </is>
      </c>
      <c r="K1668" s="17" t="n">
        <v>43.8</v>
      </c>
      <c r="L1668" s="17" t="n">
        <v>14.8</v>
      </c>
      <c r="M1668" s="17" t="inlineStr">
        <is>
          <t>COVERED_ONLY</t>
        </is>
      </c>
      <c r="N1668" s="17" t="n">
        <v>50</v>
      </c>
      <c r="O1668" s="17" t="inlineStr">
        <is>
          <t>(503) 555-7014</t>
        </is>
      </c>
      <c r="P1668" s="17" t="inlineStr">
        <is>
          <t>susanthompson@outlook.example.com</t>
        </is>
      </c>
      <c r="Q1668" s="17" t="inlineStr">
        <is>
          <t>Astoria</t>
        </is>
      </c>
      <c r="R1668" s="17" t="inlineStr">
        <is>
          <t>OR</t>
        </is>
      </c>
      <c r="S1668" s="17" t="inlineStr">
        <is>
          <t>97103</t>
        </is>
      </c>
      <c r="T1668" s="27" t="n">
        <v>45994</v>
      </c>
      <c r="U1668" s="17" t="n">
        <v>2026</v>
      </c>
      <c r="V1668" s="17" t="inlineStr"/>
    </row>
    <row r="1669">
      <c r="A1669" s="21" t="inlineStr">
        <is>
          <t>WL-02664</t>
        </is>
      </c>
      <c r="B1669" s="21" t="n">
        <v>1664</v>
      </c>
      <c r="C1669" s="21" t="inlineStr">
        <is>
          <t>Smith</t>
        </is>
      </c>
      <c r="D1669" s="21" t="inlineStr">
        <is>
          <t>Mark</t>
        </is>
      </c>
      <c r="E1669" s="21" t="inlineStr">
        <is>
          <t>NONPROFIT</t>
        </is>
      </c>
      <c r="F1669" s="21" t="inlineStr">
        <is>
          <t>Smith Marine LLC</t>
        </is>
      </c>
      <c r="G1669" s="28" t="n">
        <v>45569</v>
      </c>
      <c r="H1669" s="21" t="inlineStr">
        <is>
          <t>ACTIVE_WAITLIST</t>
        </is>
      </c>
      <c r="I1669" s="21" t="inlineStr">
        <is>
          <t>HERON MOON</t>
        </is>
      </c>
      <c r="J1669" s="21" t="inlineStr">
        <is>
          <t>POWER_STERNDRIVE</t>
        </is>
      </c>
      <c r="K1669" s="21" t="n">
        <v>54.5</v>
      </c>
      <c r="L1669" s="21" t="n">
        <v>17.3</v>
      </c>
      <c r="M1669" s="21" t="inlineStr">
        <is>
          <t>Ledgport</t>
        </is>
      </c>
      <c r="N1669" s="21" t="n">
        <v>36</v>
      </c>
      <c r="O1669" s="21" t="inlineStr">
        <is>
          <t>(425) 555-9476</t>
        </is>
      </c>
      <c r="P1669" s="21" t="inlineStr">
        <is>
          <t>marksmith@pugetpost.com</t>
        </is>
      </c>
      <c r="Q1669" s="21" t="inlineStr">
        <is>
          <t>Everett</t>
        </is>
      </c>
      <c r="R1669" s="21" t="inlineStr">
        <is>
          <t>WA</t>
        </is>
      </c>
      <c r="S1669" s="21" t="inlineStr">
        <is>
          <t>98201</t>
        </is>
      </c>
      <c r="T1669" s="28" t="n">
        <v>45994</v>
      </c>
      <c r="U1669" s="21" t="n">
        <v>2026</v>
      </c>
      <c r="V1669" s="21" t="inlineStr"/>
    </row>
    <row r="1670">
      <c r="A1670" s="17" t="inlineStr">
        <is>
          <t>WL-02665</t>
        </is>
      </c>
      <c r="B1670" s="17" t="n">
        <v>1665</v>
      </c>
      <c r="C1670" s="17" t="inlineStr">
        <is>
          <t>Kaiser</t>
        </is>
      </c>
      <c r="D1670" s="17" t="inlineStr">
        <is>
          <t>Ashley</t>
        </is>
      </c>
      <c r="E1670" s="17" t="inlineStr">
        <is>
          <t>INDIVIDUAL</t>
        </is>
      </c>
      <c r="F1670" s="17" t="inlineStr"/>
      <c r="G1670" s="27" t="n">
        <v>45569</v>
      </c>
      <c r="H1670" s="17" t="inlineStr">
        <is>
          <t>ACTIVE_WAITLIST</t>
        </is>
      </c>
      <c r="I1670" s="17" t="inlineStr">
        <is>
          <t>WIDGEON WEATHER</t>
        </is>
      </c>
      <c r="J1670" s="17" t="inlineStr">
        <is>
          <t>HOUSEBOAT</t>
        </is>
      </c>
      <c r="K1670" s="17" t="n">
        <v>31.1</v>
      </c>
      <c r="L1670" s="17" t="n">
        <v>9</v>
      </c>
      <c r="M1670" s="17" t="inlineStr">
        <is>
          <t>Vessbank</t>
        </is>
      </c>
      <c r="N1670" s="17" t="n">
        <v>50</v>
      </c>
      <c r="O1670" s="17" t="inlineStr">
        <is>
          <t>(206) 555-7057</t>
        </is>
      </c>
      <c r="P1670" s="17" t="inlineStr">
        <is>
          <t>ashley_kaiser@pugetpost.com</t>
        </is>
      </c>
      <c r="Q1670" s="17" t="inlineStr">
        <is>
          <t>Seattle</t>
        </is>
      </c>
      <c r="R1670" s="17" t="inlineStr">
        <is>
          <t>WA</t>
        </is>
      </c>
      <c r="S1670" s="17" t="inlineStr">
        <is>
          <t>98101</t>
        </is>
      </c>
      <c r="T1670" s="27" t="n">
        <v>46012</v>
      </c>
      <c r="U1670" s="17" t="n">
        <v>2026</v>
      </c>
      <c r="V1670" s="17" t="inlineStr"/>
    </row>
    <row r="1671">
      <c r="A1671" s="21" t="inlineStr">
        <is>
          <t>WL-02666</t>
        </is>
      </c>
      <c r="B1671" s="21" t="n">
        <v>1666</v>
      </c>
      <c r="C1671" s="21" t="inlineStr">
        <is>
          <t>Liu</t>
        </is>
      </c>
      <c r="D1671" s="21" t="inlineStr">
        <is>
          <t>Amber</t>
        </is>
      </c>
      <c r="E1671" s="21" t="inlineStr">
        <is>
          <t>INDIVIDUAL</t>
        </is>
      </c>
      <c r="F1671" s="21" t="inlineStr"/>
      <c r="G1671" s="28" t="n">
        <v>45571</v>
      </c>
      <c r="H1671" s="21" t="inlineStr">
        <is>
          <t>ACTIVE_WAITLIST</t>
        </is>
      </c>
      <c r="I1671" s="21" t="inlineStr">
        <is>
          <t>BRANT LIGHT</t>
        </is>
      </c>
      <c r="J1671" s="21" t="inlineStr">
        <is>
          <t>POWER_INBOARD</t>
        </is>
      </c>
      <c r="K1671" s="21" t="n">
        <v>40.3</v>
      </c>
      <c r="L1671" s="21" t="n">
        <v>12.8</v>
      </c>
      <c r="M1671" s="21" t="inlineStr">
        <is>
          <t>COVERED_ONLY</t>
        </is>
      </c>
      <c r="N1671" s="21" t="n">
        <v>24</v>
      </c>
      <c r="O1671" s="21" t="inlineStr">
        <is>
          <t>(541) 555-2045</t>
        </is>
      </c>
      <c r="P1671" s="21" t="inlineStr">
        <is>
          <t>amber.liu@pugetpost.com</t>
        </is>
      </c>
      <c r="Q1671" s="21" t="inlineStr">
        <is>
          <t>Newport</t>
        </is>
      </c>
      <c r="R1671" s="21" t="inlineStr">
        <is>
          <t>OR</t>
        </is>
      </c>
      <c r="S1671" s="21" t="inlineStr">
        <is>
          <t>97365</t>
        </is>
      </c>
      <c r="T1671" s="28" t="n">
        <v>45994</v>
      </c>
      <c r="U1671" s="21" t="n">
        <v>2026</v>
      </c>
      <c r="V1671" s="21" t="inlineStr"/>
    </row>
    <row r="1672">
      <c r="A1672" s="17" t="inlineStr">
        <is>
          <t>WL-02667</t>
        </is>
      </c>
      <c r="B1672" s="17" t="n">
        <v>1667</v>
      </c>
      <c r="C1672" s="17" t="inlineStr">
        <is>
          <t>Thomas</t>
        </is>
      </c>
      <c r="D1672" s="17" t="inlineStr">
        <is>
          <t>Stephanie</t>
        </is>
      </c>
      <c r="E1672" s="17" t="inlineStr">
        <is>
          <t>JOINT</t>
        </is>
      </c>
      <c r="F1672" s="17" t="inlineStr"/>
      <c r="G1672" s="27" t="n">
        <v>45571</v>
      </c>
      <c r="H1672" s="17" t="inlineStr">
        <is>
          <t>ACTIVE_WAITLIST</t>
        </is>
      </c>
      <c r="I1672" s="17" t="inlineStr">
        <is>
          <t>SCOTER LIGHT</t>
        </is>
      </c>
      <c r="J1672" s="17" t="inlineStr">
        <is>
          <t>COMMERCIAL_FISH</t>
        </is>
      </c>
      <c r="K1672" s="17" t="n">
        <v>57.3</v>
      </c>
      <c r="L1672" s="17" t="n">
        <v>19.9</v>
      </c>
      <c r="M1672" s="17" t="inlineStr">
        <is>
          <t>COVERED_ONLY</t>
        </is>
      </c>
      <c r="N1672" s="17" t="n">
        <v>50</v>
      </c>
      <c r="O1672" s="17" t="inlineStr">
        <is>
          <t>(360) 555-7654</t>
        </is>
      </c>
      <c r="P1672" s="17" t="inlineStr">
        <is>
          <t>stephanie_thomas@harbormail.net</t>
        </is>
      </c>
      <c r="Q1672" s="17" t="inlineStr">
        <is>
          <t>Chaldale</t>
        </is>
      </c>
      <c r="R1672" s="17" t="inlineStr">
        <is>
          <t>WA</t>
        </is>
      </c>
      <c r="S1672" s="17" t="inlineStr">
        <is>
          <t>98554</t>
        </is>
      </c>
      <c r="T1672" s="27" t="n">
        <v>46009</v>
      </c>
      <c r="U1672" s="17" t="n">
        <v>2026</v>
      </c>
      <c r="V1672" s="17" t="inlineStr"/>
    </row>
    <row r="1673">
      <c r="A1673" s="21" t="inlineStr">
        <is>
          <t>WL-02668</t>
        </is>
      </c>
      <c r="B1673" s="21" t="n">
        <v>1668</v>
      </c>
      <c r="C1673" s="21" t="inlineStr">
        <is>
          <t>Williams</t>
        </is>
      </c>
      <c r="D1673" s="21" t="inlineStr">
        <is>
          <t>Tracey</t>
        </is>
      </c>
      <c r="E1673" s="21" t="inlineStr">
        <is>
          <t>PARTNERSHIP</t>
        </is>
      </c>
      <c r="F1673" s="21" t="inlineStr">
        <is>
          <t>Williams Marine LLC</t>
        </is>
      </c>
      <c r="G1673" s="28" t="n">
        <v>45571</v>
      </c>
      <c r="H1673" s="21" t="inlineStr">
        <is>
          <t>EXPIRED</t>
        </is>
      </c>
      <c r="I1673" s="21" t="inlineStr">
        <is>
          <t>SALISH REACH</t>
        </is>
      </c>
      <c r="J1673" s="21" t="inlineStr">
        <is>
          <t>CRUISER</t>
        </is>
      </c>
      <c r="K1673" s="21" t="n">
        <v>58.2</v>
      </c>
      <c r="L1673" s="21" t="n">
        <v>16.3</v>
      </c>
      <c r="M1673" s="21" t="inlineStr">
        <is>
          <t>OPEN_ONLY</t>
        </is>
      </c>
      <c r="N1673" s="21" t="n">
        <v>32</v>
      </c>
      <c r="O1673" s="21" t="inlineStr">
        <is>
          <t>(503) 555-8079</t>
        </is>
      </c>
      <c r="P1673" s="21" t="inlineStr">
        <is>
          <t>tracey_williams@harbormail.net</t>
        </is>
      </c>
      <c r="Q1673" s="21" t="inlineStr">
        <is>
          <t>Astoria</t>
        </is>
      </c>
      <c r="R1673" s="21" t="inlineStr">
        <is>
          <t>OR</t>
        </is>
      </c>
      <c r="S1673" s="21" t="inlineStr">
        <is>
          <t>97103</t>
        </is>
      </c>
      <c r="T1673" s="21" t="inlineStr"/>
      <c r="U1673" s="21" t="n">
        <v>2022</v>
      </c>
      <c r="V1673" s="21" t="inlineStr"/>
    </row>
    <row r="1674">
      <c r="A1674" s="17" t="inlineStr">
        <is>
          <t>WL-02669</t>
        </is>
      </c>
      <c r="B1674" s="17" t="n">
        <v>1669</v>
      </c>
      <c r="C1674" s="17" t="inlineStr">
        <is>
          <t>Charles</t>
        </is>
      </c>
      <c r="D1674" s="17" t="inlineStr">
        <is>
          <t>Ashley</t>
        </is>
      </c>
      <c r="E1674" s="17" t="inlineStr">
        <is>
          <t>NONPROFIT</t>
        </is>
      </c>
      <c r="F1674" s="17" t="inlineStr">
        <is>
          <t>Charles Holdings LLC</t>
        </is>
      </c>
      <c r="G1674" s="27" t="n">
        <v>45572</v>
      </c>
      <c r="H1674" s="17" t="inlineStr">
        <is>
          <t>ACTIVE_WAITLIST</t>
        </is>
      </c>
      <c r="I1674" s="17" t="inlineStr">
        <is>
          <t>HALIBUT MOON</t>
        </is>
      </c>
      <c r="J1674" s="17" t="inlineStr">
        <is>
          <t>CRUISER</t>
        </is>
      </c>
      <c r="K1674" s="17" t="n">
        <v>39.4</v>
      </c>
      <c r="L1674" s="17" t="n">
        <v>13.4</v>
      </c>
      <c r="M1674" s="17" t="inlineStr">
        <is>
          <t>OPEN_ONLY</t>
        </is>
      </c>
      <c r="N1674" s="17" t="n">
        <v>28</v>
      </c>
      <c r="O1674" s="17" t="inlineStr">
        <is>
          <t>(360) 555-3010</t>
        </is>
      </c>
      <c r="P1674" s="17" t="inlineStr">
        <is>
          <t>ashley_charles@pugetpost.com</t>
        </is>
      </c>
      <c r="Q1674" s="17" t="inlineStr">
        <is>
          <t>Longview</t>
        </is>
      </c>
      <c r="R1674" s="17" t="inlineStr">
        <is>
          <t>WA</t>
        </is>
      </c>
      <c r="S1674" s="17" t="inlineStr">
        <is>
          <t>98632</t>
        </is>
      </c>
      <c r="T1674" s="27" t="n">
        <v>46004</v>
      </c>
      <c r="U1674" s="17" t="n">
        <v>2026</v>
      </c>
      <c r="V1674" s="17" t="inlineStr"/>
    </row>
    <row r="1675">
      <c r="A1675" s="21" t="inlineStr">
        <is>
          <t>WL-02670</t>
        </is>
      </c>
      <c r="B1675" s="21" t="n">
        <v>1670</v>
      </c>
      <c r="C1675" s="21" t="inlineStr">
        <is>
          <t>Hamilton</t>
        </is>
      </c>
      <c r="D1675" s="21" t="inlineStr">
        <is>
          <t>Sara</t>
        </is>
      </c>
      <c r="E1675" s="21" t="inlineStr">
        <is>
          <t>INDIVIDUAL</t>
        </is>
      </c>
      <c r="F1675" s="21" t="inlineStr"/>
      <c r="G1675" s="28" t="n">
        <v>45572</v>
      </c>
      <c r="H1675" s="21" t="inlineStr">
        <is>
          <t>ACTIVE_WAITLIST</t>
        </is>
      </c>
      <c r="I1675" s="21" t="inlineStr">
        <is>
          <t>PETREL BAY</t>
        </is>
      </c>
      <c r="J1675" s="21" t="inlineStr">
        <is>
          <t>POWER_STERNDRIVE</t>
        </is>
      </c>
      <c r="K1675" s="21" t="n">
        <v>35.6</v>
      </c>
      <c r="L1675" s="21" t="n">
        <v>11.9</v>
      </c>
      <c r="M1675" s="21" t="inlineStr">
        <is>
          <t>ANY</t>
        </is>
      </c>
      <c r="N1675" s="21" t="n">
        <v>45</v>
      </c>
      <c r="O1675" s="21" t="inlineStr">
        <is>
          <t>(206) 555-1926</t>
        </is>
      </c>
      <c r="P1675" s="21" t="inlineStr">
        <is>
          <t>sara_hamilton@pugetpost.com</t>
        </is>
      </c>
      <c r="Q1675" s="21" t="inlineStr">
        <is>
          <t>Seattle</t>
        </is>
      </c>
      <c r="R1675" s="21" t="inlineStr">
        <is>
          <t>WA</t>
        </is>
      </c>
      <c r="S1675" s="21" t="inlineStr">
        <is>
          <t>98101</t>
        </is>
      </c>
      <c r="T1675" s="28" t="n">
        <v>46014</v>
      </c>
      <c r="U1675" s="21" t="n">
        <v>2026</v>
      </c>
      <c r="V1675" s="21" t="inlineStr"/>
    </row>
    <row r="1676">
      <c r="A1676" s="17" t="inlineStr">
        <is>
          <t>WL-02671</t>
        </is>
      </c>
      <c r="B1676" s="17" t="n">
        <v>1671</v>
      </c>
      <c r="C1676" s="17" t="inlineStr">
        <is>
          <t>Stephens</t>
        </is>
      </c>
      <c r="D1676" s="17" t="inlineStr">
        <is>
          <t>Monica</t>
        </is>
      </c>
      <c r="E1676" s="17" t="inlineStr">
        <is>
          <t>INDIVIDUAL</t>
        </is>
      </c>
      <c r="F1676" s="17" t="inlineStr"/>
      <c r="G1676" s="27" t="n">
        <v>45572</v>
      </c>
      <c r="H1676" s="17" t="inlineStr">
        <is>
          <t>ACTIVE_WAITLIST</t>
        </is>
      </c>
      <c r="I1676" s="17" t="inlineStr">
        <is>
          <t>FOUL ADNCER</t>
        </is>
      </c>
      <c r="J1676" s="17" t="inlineStr">
        <is>
          <t>POWER_STERNDRIVE</t>
        </is>
      </c>
      <c r="K1676" s="17" t="n">
        <v>55.5</v>
      </c>
      <c r="L1676" s="17" t="n">
        <v>16.3</v>
      </c>
      <c r="M1676" s="17" t="inlineStr">
        <is>
          <t>ANY</t>
        </is>
      </c>
      <c r="N1676" s="17" t="n">
        <v>40</v>
      </c>
      <c r="O1676" s="17" t="inlineStr">
        <is>
          <t>(503) 555-7968</t>
        </is>
      </c>
      <c r="P1676" s="17" t="inlineStr"/>
      <c r="Q1676" s="17" t="inlineStr">
        <is>
          <t>Astoria</t>
        </is>
      </c>
      <c r="R1676" s="17" t="inlineStr">
        <is>
          <t>OR</t>
        </is>
      </c>
      <c r="S1676" s="17" t="inlineStr">
        <is>
          <t>97103</t>
        </is>
      </c>
      <c r="T1676" s="27" t="n">
        <v>46003</v>
      </c>
      <c r="U1676" s="17" t="n">
        <v>2026</v>
      </c>
      <c r="V1676" s="17" t="inlineStr"/>
    </row>
    <row r="1677">
      <c r="A1677" s="21" t="inlineStr">
        <is>
          <t>WL-02672</t>
        </is>
      </c>
      <c r="B1677" s="21" t="n">
        <v>1672</v>
      </c>
      <c r="C1677" s="21" t="inlineStr">
        <is>
          <t>Barnes</t>
        </is>
      </c>
      <c r="D1677" s="21" t="inlineStr">
        <is>
          <t>Russell</t>
        </is>
      </c>
      <c r="E1677" s="21" t="inlineStr">
        <is>
          <t>PARTNERSHIP</t>
        </is>
      </c>
      <c r="F1677" s="21" t="inlineStr">
        <is>
          <t>Barnes Marine LLC</t>
        </is>
      </c>
      <c r="G1677" s="28" t="n">
        <v>45573</v>
      </c>
      <c r="H1677" s="21" t="inlineStr">
        <is>
          <t>ACTIVE_WAITLIST</t>
        </is>
      </c>
      <c r="I1677" s="21" t="inlineStr">
        <is>
          <t>MURRE STAR</t>
        </is>
      </c>
      <c r="J1677" s="21" t="inlineStr">
        <is>
          <t>HOUSEBOAT</t>
        </is>
      </c>
      <c r="K1677" s="21" t="n">
        <v>21</v>
      </c>
      <c r="L1677" s="21" t="n">
        <v>7.2</v>
      </c>
      <c r="M1677" s="21" t="inlineStr">
        <is>
          <t>OPEN_ONLY</t>
        </is>
      </c>
      <c r="N1677" s="21" t="n">
        <v>28</v>
      </c>
      <c r="O1677" s="21" t="inlineStr">
        <is>
          <t>(360) 555-5128</t>
        </is>
      </c>
      <c r="P1677" s="21" t="inlineStr">
        <is>
          <t>russell_barnes@quillayute.org</t>
        </is>
      </c>
      <c r="Q1677" s="21" t="inlineStr">
        <is>
          <t>Chaldale</t>
        </is>
      </c>
      <c r="R1677" s="21" t="inlineStr">
        <is>
          <t>WA</t>
        </is>
      </c>
      <c r="S1677" s="21" t="inlineStr">
        <is>
          <t>98554</t>
        </is>
      </c>
      <c r="T1677" s="28" t="n">
        <v>45995</v>
      </c>
      <c r="U1677" s="21" t="n">
        <v>2026</v>
      </c>
      <c r="V1677" s="21" t="inlineStr"/>
    </row>
    <row r="1678">
      <c r="A1678" s="17" t="inlineStr">
        <is>
          <t>WL-02673</t>
        </is>
      </c>
      <c r="B1678" s="17" t="n">
        <v>1673</v>
      </c>
      <c r="C1678" s="17" t="inlineStr">
        <is>
          <t>Watson</t>
        </is>
      </c>
      <c r="D1678" s="17" t="inlineStr">
        <is>
          <t>Rodney</t>
        </is>
      </c>
      <c r="E1678" s="17" t="inlineStr">
        <is>
          <t>INDIVIDUAL</t>
        </is>
      </c>
      <c r="F1678" s="17" t="inlineStr"/>
      <c r="G1678" s="27" t="n">
        <v>45573</v>
      </c>
      <c r="H1678" s="17" t="inlineStr">
        <is>
          <t>ACTIVE_WAITLIST</t>
        </is>
      </c>
      <c r="I1678" s="17" t="inlineStr">
        <is>
          <t>GRAY MOON</t>
        </is>
      </c>
      <c r="J1678" s="17" t="inlineStr">
        <is>
          <t>POWER_STERNDRIVE</t>
        </is>
      </c>
      <c r="K1678" s="17" t="n">
        <v>30.4</v>
      </c>
      <c r="L1678" s="17" t="n">
        <v>10.3</v>
      </c>
      <c r="M1678" s="17" t="inlineStr">
        <is>
          <t>Vessbank</t>
        </is>
      </c>
      <c r="N1678" s="17" t="n">
        <v>50</v>
      </c>
      <c r="O1678" s="17" t="inlineStr">
        <is>
          <t>(503) 555-5169</t>
        </is>
      </c>
      <c r="P1678" s="17" t="inlineStr">
        <is>
          <t>rodney_watson@harbormail.net</t>
        </is>
      </c>
      <c r="Q1678" s="17" t="inlineStr">
        <is>
          <t>Astoria</t>
        </is>
      </c>
      <c r="R1678" s="17" t="inlineStr">
        <is>
          <t>OR</t>
        </is>
      </c>
      <c r="S1678" s="17" t="inlineStr">
        <is>
          <t>97103</t>
        </is>
      </c>
      <c r="T1678" s="27" t="n">
        <v>45995</v>
      </c>
      <c r="U1678" s="17" t="n">
        <v>2026</v>
      </c>
      <c r="V1678" s="17" t="inlineStr"/>
    </row>
    <row r="1679">
      <c r="A1679" s="21" t="inlineStr">
        <is>
          <t>WL-02674</t>
        </is>
      </c>
      <c r="B1679" s="21" t="n">
        <v>1674</v>
      </c>
      <c r="C1679" s="21" t="inlineStr">
        <is>
          <t>Campbell</t>
        </is>
      </c>
      <c r="D1679" s="21" t="inlineStr">
        <is>
          <t>Jennifer</t>
        </is>
      </c>
      <c r="E1679" s="21" t="inlineStr">
        <is>
          <t>NONPROFIT</t>
        </is>
      </c>
      <c r="F1679" s="21" t="inlineStr">
        <is>
          <t>Campbell Marine LLC</t>
        </is>
      </c>
      <c r="G1679" s="28" t="n">
        <v>45573</v>
      </c>
      <c r="H1679" s="21" t="inlineStr">
        <is>
          <t>ACTIVE_WAITLIST</t>
        </is>
      </c>
      <c r="I1679" s="21" t="inlineStr">
        <is>
          <t>SPINDRIFT MOON</t>
        </is>
      </c>
      <c r="J1679" s="21" t="inlineStr">
        <is>
          <t>SAIL_MONO</t>
        </is>
      </c>
      <c r="K1679" s="21" t="n">
        <v>30.4</v>
      </c>
      <c r="L1679" s="21" t="n">
        <v>10.8</v>
      </c>
      <c r="M1679" s="21" t="inlineStr">
        <is>
          <t>ANY</t>
        </is>
      </c>
      <c r="N1679" s="21" t="n">
        <v>50</v>
      </c>
      <c r="O1679" s="21" t="inlineStr">
        <is>
          <t>(206) 555-2476</t>
        </is>
      </c>
      <c r="P1679" s="21" t="inlineStr">
        <is>
          <t>jennifer_campbell@gmail.example.com</t>
        </is>
      </c>
      <c r="Q1679" s="21" t="inlineStr">
        <is>
          <t>Seattle</t>
        </is>
      </c>
      <c r="R1679" s="21" t="inlineStr">
        <is>
          <t>WA</t>
        </is>
      </c>
      <c r="S1679" s="21" t="inlineStr">
        <is>
          <t>98101</t>
        </is>
      </c>
      <c r="T1679" s="28" t="n">
        <v>46015</v>
      </c>
      <c r="U1679" s="21" t="n">
        <v>2026</v>
      </c>
      <c r="V1679" s="21" t="inlineStr"/>
    </row>
    <row r="1680">
      <c r="A1680" s="17" t="inlineStr">
        <is>
          <t>WL-02675</t>
        </is>
      </c>
      <c r="B1680" s="17" t="n">
        <v>1675</v>
      </c>
      <c r="C1680" s="17" t="inlineStr">
        <is>
          <t>Lopez</t>
        </is>
      </c>
      <c r="D1680" s="17" t="inlineStr">
        <is>
          <t>Christopher</t>
        </is>
      </c>
      <c r="E1680" s="17" t="inlineStr">
        <is>
          <t>INDIVIDUAL</t>
        </is>
      </c>
      <c r="F1680" s="17" t="inlineStr"/>
      <c r="G1680" s="27" t="n">
        <v>45573</v>
      </c>
      <c r="H1680" s="17" t="inlineStr">
        <is>
          <t>ACTIVE_WAITLIST</t>
        </is>
      </c>
      <c r="I1680" s="17" t="inlineStr">
        <is>
          <t>SALISH GLIDE</t>
        </is>
      </c>
      <c r="J1680" s="17" t="inlineStr">
        <is>
          <t>CRUISER</t>
        </is>
      </c>
      <c r="K1680" s="17" t="n">
        <v>24.8</v>
      </c>
      <c r="L1680" s="17" t="n">
        <v>8.9</v>
      </c>
      <c r="M1680" s="17" t="inlineStr">
        <is>
          <t>Ledgport</t>
        </is>
      </c>
      <c r="N1680" s="17" t="n">
        <v>24</v>
      </c>
      <c r="O1680" s="17" t="inlineStr">
        <is>
          <t>(425) 555-5649</t>
        </is>
      </c>
      <c r="P1680" s="17" t="inlineStr">
        <is>
          <t>christopher.lopez@pugetpost.com</t>
        </is>
      </c>
      <c r="Q1680" s="17" t="inlineStr">
        <is>
          <t>Everett</t>
        </is>
      </c>
      <c r="R1680" s="17" t="inlineStr">
        <is>
          <t>WA</t>
        </is>
      </c>
      <c r="S1680" s="17" t="inlineStr">
        <is>
          <t>98201</t>
        </is>
      </c>
      <c r="T1680" s="27" t="n">
        <v>46002</v>
      </c>
      <c r="U1680" s="17" t="n">
        <v>2026</v>
      </c>
      <c r="V1680" s="17" t="inlineStr"/>
    </row>
    <row r="1681">
      <c r="A1681" s="21" t="inlineStr">
        <is>
          <t>WL-02676</t>
        </is>
      </c>
      <c r="B1681" s="21" t="n">
        <v>1676</v>
      </c>
      <c r="C1681" s="21" t="inlineStr">
        <is>
          <t>Walker</t>
        </is>
      </c>
      <c r="D1681" s="21" t="inlineStr">
        <is>
          <t>Janice</t>
        </is>
      </c>
      <c r="E1681" s="21" t="inlineStr">
        <is>
          <t>COMMERCIAL</t>
        </is>
      </c>
      <c r="F1681" s="21" t="inlineStr">
        <is>
          <t>Walker Ventures LLC</t>
        </is>
      </c>
      <c r="G1681" s="28" t="n">
        <v>45573</v>
      </c>
      <c r="H1681" s="21" t="inlineStr">
        <is>
          <t>ACTIVE_WAITLIST</t>
        </is>
      </c>
      <c r="I1681" s="21" t="inlineStr">
        <is>
          <t>BRANT DANCER</t>
        </is>
      </c>
      <c r="J1681" s="21" t="inlineStr">
        <is>
          <t>POWER_OUTBOARD</t>
        </is>
      </c>
      <c r="K1681" s="21" t="n">
        <v>34.1</v>
      </c>
      <c r="L1681" s="21" t="n">
        <v>11.2</v>
      </c>
      <c r="M1681" s="21" t="inlineStr">
        <is>
          <t>COVERED_ONLY</t>
        </is>
      </c>
      <c r="N1681" s="21" t="n">
        <v>45</v>
      </c>
      <c r="O1681" s="21" t="inlineStr">
        <is>
          <t>(360) 555-2305</t>
        </is>
      </c>
      <c r="P1681" s="21" t="inlineStr">
        <is>
          <t>janice_walker@outlook.example.com</t>
        </is>
      </c>
      <c r="Q1681" s="21" t="inlineStr">
        <is>
          <t>Chaldale</t>
        </is>
      </c>
      <c r="R1681" s="21" t="inlineStr">
        <is>
          <t>WA</t>
        </is>
      </c>
      <c r="S1681" s="21" t="inlineStr">
        <is>
          <t>98554</t>
        </is>
      </c>
      <c r="T1681" s="28" t="n">
        <v>46015</v>
      </c>
      <c r="U1681" s="21" t="n">
        <v>2026</v>
      </c>
      <c r="V1681" s="21" t="inlineStr"/>
    </row>
    <row r="1682">
      <c r="A1682" s="17" t="inlineStr">
        <is>
          <t>WL-02677</t>
        </is>
      </c>
      <c r="B1682" s="17" t="n">
        <v>1677</v>
      </c>
      <c r="C1682" s="17" t="inlineStr">
        <is>
          <t>Cabrera</t>
        </is>
      </c>
      <c r="D1682" s="17" t="inlineStr">
        <is>
          <t>Brandon</t>
        </is>
      </c>
      <c r="E1682" s="17" t="inlineStr">
        <is>
          <t>COMMERCIAL</t>
        </is>
      </c>
      <c r="F1682" s="17" t="inlineStr">
        <is>
          <t>Cabrera Charters Inc</t>
        </is>
      </c>
      <c r="G1682" s="27" t="n">
        <v>45574</v>
      </c>
      <c r="H1682" s="17" t="inlineStr">
        <is>
          <t>ACTIVE_WAITLIST</t>
        </is>
      </c>
      <c r="I1682" s="17" t="inlineStr">
        <is>
          <t>PINTAIL PASSAGE</t>
        </is>
      </c>
      <c r="J1682" s="17" t="inlineStr">
        <is>
          <t>POWER_STERNDRIVE</t>
        </is>
      </c>
      <c r="K1682" s="17" t="n">
        <v>27.2</v>
      </c>
      <c r="L1682" s="17" t="n">
        <v>7.8</v>
      </c>
      <c r="M1682" s="17" t="inlineStr">
        <is>
          <t>COVERED_ONLY</t>
        </is>
      </c>
      <c r="N1682" s="17" t="n">
        <v>32</v>
      </c>
      <c r="O1682" s="17" t="inlineStr">
        <is>
          <t>(253) 555-5053</t>
        </is>
      </c>
      <c r="P1682" s="17" t="inlineStr">
        <is>
          <t>brandon_cabrera@pugetpost.com</t>
        </is>
      </c>
      <c r="Q1682" s="17" t="inlineStr">
        <is>
          <t>Tacoma</t>
        </is>
      </c>
      <c r="R1682" s="17" t="inlineStr">
        <is>
          <t>WA</t>
        </is>
      </c>
      <c r="S1682" s="17" t="inlineStr">
        <is>
          <t>98402</t>
        </is>
      </c>
      <c r="T1682" s="27" t="n">
        <v>46013</v>
      </c>
      <c r="U1682" s="17" t="n">
        <v>2026</v>
      </c>
      <c r="V1682" s="17" t="inlineStr"/>
    </row>
    <row r="1683">
      <c r="A1683" s="21" t="inlineStr">
        <is>
          <t>WL-02678</t>
        </is>
      </c>
      <c r="B1683" s="21" t="n">
        <v>1678</v>
      </c>
      <c r="C1683" s="21" t="inlineStr">
        <is>
          <t>Hall</t>
        </is>
      </c>
      <c r="D1683" s="21" t="inlineStr">
        <is>
          <t>Heather</t>
        </is>
      </c>
      <c r="E1683" s="21" t="inlineStr">
        <is>
          <t>JOINT</t>
        </is>
      </c>
      <c r="F1683" s="21" t="inlineStr"/>
      <c r="G1683" s="28" t="n">
        <v>45575</v>
      </c>
      <c r="H1683" s="21" t="inlineStr">
        <is>
          <t>ACTIVE_WAITLIST</t>
        </is>
      </c>
      <c r="I1683" s="21" t="inlineStr">
        <is>
          <t>HERON STAR</t>
        </is>
      </c>
      <c r="J1683" s="21" t="inlineStr">
        <is>
          <t>POWER_OUTBOARD</t>
        </is>
      </c>
      <c r="K1683" s="21" t="n">
        <v>26.8</v>
      </c>
      <c r="L1683" s="21" t="n">
        <v>9.6</v>
      </c>
      <c r="M1683" s="21" t="inlineStr">
        <is>
          <t>ANY</t>
        </is>
      </c>
      <c r="N1683" s="21" t="n">
        <v>32</v>
      </c>
      <c r="O1683" s="21" t="inlineStr">
        <is>
          <t>(360) 555-9127</t>
        </is>
      </c>
      <c r="P1683" s="21" t="inlineStr">
        <is>
          <t>heather_hall@pugetpost.com</t>
        </is>
      </c>
      <c r="Q1683" s="21" t="inlineStr">
        <is>
          <t>Aberdeen</t>
        </is>
      </c>
      <c r="R1683" s="21" t="inlineStr">
        <is>
          <t>WA</t>
        </is>
      </c>
      <c r="S1683" s="21" t="inlineStr">
        <is>
          <t>98520</t>
        </is>
      </c>
      <c r="T1683" s="28" t="n">
        <v>45994</v>
      </c>
      <c r="U1683" s="21" t="n">
        <v>2026</v>
      </c>
      <c r="V1683" s="21" t="inlineStr"/>
    </row>
    <row r="1684">
      <c r="A1684" s="17" t="inlineStr">
        <is>
          <t>WL-02679</t>
        </is>
      </c>
      <c r="B1684" s="17" t="n">
        <v>1679</v>
      </c>
      <c r="C1684" s="17" t="inlineStr">
        <is>
          <t>Johnson</t>
        </is>
      </c>
      <c r="D1684" s="17" t="inlineStr">
        <is>
          <t>Richard</t>
        </is>
      </c>
      <c r="E1684" s="17" t="inlineStr">
        <is>
          <t>INDIVIDUAL</t>
        </is>
      </c>
      <c r="F1684" s="17" t="inlineStr"/>
      <c r="G1684" s="27" t="n">
        <v>45575</v>
      </c>
      <c r="H1684" s="17" t="inlineStr">
        <is>
          <t>ACTIVE_WAITLIST</t>
        </is>
      </c>
      <c r="I1684" s="17" t="inlineStr">
        <is>
          <t>PINTAIL WAKE</t>
        </is>
      </c>
      <c r="J1684" s="17" t="inlineStr">
        <is>
          <t>HOUSEBOAT</t>
        </is>
      </c>
      <c r="K1684" s="17" t="n">
        <v>20.7</v>
      </c>
      <c r="L1684" s="17" t="n">
        <v>7.3</v>
      </c>
      <c r="M1684" s="17" t="inlineStr">
        <is>
          <t>ANY</t>
        </is>
      </c>
      <c r="N1684" s="17" t="n">
        <v>45</v>
      </c>
      <c r="O1684" s="17" t="inlineStr">
        <is>
          <t>(425) 555-1249</t>
        </is>
      </c>
      <c r="P1684" s="17" t="inlineStr">
        <is>
          <t>richardjohnson@quillayute.org</t>
        </is>
      </c>
      <c r="Q1684" s="17" t="inlineStr">
        <is>
          <t>Everett</t>
        </is>
      </c>
      <c r="R1684" s="17" t="inlineStr">
        <is>
          <t>WA</t>
        </is>
      </c>
      <c r="S1684" s="17" t="inlineStr">
        <is>
          <t>98201</t>
        </is>
      </c>
      <c r="T1684" s="27" t="n">
        <v>46018</v>
      </c>
      <c r="U1684" s="17" t="n">
        <v>2026</v>
      </c>
      <c r="V1684" s="17" t="inlineStr"/>
    </row>
    <row r="1685">
      <c r="A1685" s="21" t="inlineStr">
        <is>
          <t>WL-02680</t>
        </is>
      </c>
      <c r="B1685" s="21" t="n">
        <v>1680</v>
      </c>
      <c r="C1685" s="21" t="inlineStr">
        <is>
          <t>Rivera</t>
        </is>
      </c>
      <c r="D1685" s="21" t="inlineStr">
        <is>
          <t>Melanie</t>
        </is>
      </c>
      <c r="E1685" s="21" t="inlineStr">
        <is>
          <t>INDIVIDUAL</t>
        </is>
      </c>
      <c r="F1685" s="21" t="inlineStr"/>
      <c r="G1685" s="28" t="n">
        <v>45576</v>
      </c>
      <c r="H1685" s="21" t="inlineStr">
        <is>
          <t>ACTIVE_WAITLIST</t>
        </is>
      </c>
      <c r="I1685" s="21" t="inlineStr">
        <is>
          <t>HALIBUT SOUND</t>
        </is>
      </c>
      <c r="J1685" s="21" t="inlineStr">
        <is>
          <t>POWER_INBOARD</t>
        </is>
      </c>
      <c r="K1685" s="21" t="n">
        <v>34.4</v>
      </c>
      <c r="L1685" s="21" t="n">
        <v>10.4</v>
      </c>
      <c r="M1685" s="21" t="inlineStr">
        <is>
          <t>ANY</t>
        </is>
      </c>
      <c r="N1685" s="21" t="n">
        <v>45</v>
      </c>
      <c r="O1685" s="21" t="inlineStr">
        <is>
          <t>(360) 555-1656</t>
        </is>
      </c>
      <c r="P1685" s="21" t="inlineStr">
        <is>
          <t>melanie.rivera@salishnet.net</t>
        </is>
      </c>
      <c r="Q1685" s="21" t="inlineStr">
        <is>
          <t>Port Angeles</t>
        </is>
      </c>
      <c r="R1685" s="21" t="inlineStr">
        <is>
          <t>WA</t>
        </is>
      </c>
      <c r="S1685" s="21" t="inlineStr">
        <is>
          <t>98362</t>
        </is>
      </c>
      <c r="T1685" s="28" t="n">
        <v>46002</v>
      </c>
      <c r="U1685" s="21" t="n">
        <v>2026</v>
      </c>
      <c r="V1685" s="21" t="inlineStr"/>
    </row>
    <row r="1686">
      <c r="A1686" s="17" t="inlineStr">
        <is>
          <t>WL-02681</t>
        </is>
      </c>
      <c r="B1686" s="17" t="n">
        <v>1681</v>
      </c>
      <c r="C1686" s="17" t="inlineStr">
        <is>
          <t>Webster</t>
        </is>
      </c>
      <c r="D1686" s="17" t="inlineStr">
        <is>
          <t>Janice</t>
        </is>
      </c>
      <c r="E1686" s="17" t="inlineStr">
        <is>
          <t>NONPROFIT</t>
        </is>
      </c>
      <c r="F1686" s="17" t="inlineStr">
        <is>
          <t>Webster Charters Inc</t>
        </is>
      </c>
      <c r="G1686" s="27" t="n">
        <v>45577</v>
      </c>
      <c r="H1686" s="17" t="inlineStr">
        <is>
          <t>ACTIVE_WAITLIST</t>
        </is>
      </c>
      <c r="I1686" s="17" t="inlineStr">
        <is>
          <t>MURRE PASSAGE</t>
        </is>
      </c>
      <c r="J1686" s="17" t="inlineStr">
        <is>
          <t>SAIL_MONO</t>
        </is>
      </c>
      <c r="K1686" s="17" t="n">
        <v>28.1</v>
      </c>
      <c r="L1686" s="17" t="n">
        <v>9.6</v>
      </c>
      <c r="M1686" s="17" t="inlineStr">
        <is>
          <t>ANY</t>
        </is>
      </c>
      <c r="N1686" s="17" t="n">
        <v>40</v>
      </c>
      <c r="O1686" s="17" t="inlineStr">
        <is>
          <t>(541) 555-5403</t>
        </is>
      </c>
      <c r="P1686" s="17" t="inlineStr">
        <is>
          <t>janice_webster@gmail.example.com</t>
        </is>
      </c>
      <c r="Q1686" s="17" t="inlineStr">
        <is>
          <t>Newport</t>
        </is>
      </c>
      <c r="R1686" s="17" t="inlineStr">
        <is>
          <t>OR</t>
        </is>
      </c>
      <c r="S1686" s="17" t="inlineStr">
        <is>
          <t>97365</t>
        </is>
      </c>
      <c r="T1686" s="27" t="n">
        <v>46014</v>
      </c>
      <c r="U1686" s="17" t="n">
        <v>2026</v>
      </c>
      <c r="V1686" s="17" t="inlineStr"/>
    </row>
    <row r="1687">
      <c r="A1687" s="21" t="inlineStr">
        <is>
          <t>WL-02682</t>
        </is>
      </c>
      <c r="B1687" s="21" t="n">
        <v>1682</v>
      </c>
      <c r="C1687" s="21" t="inlineStr">
        <is>
          <t>Gomez</t>
        </is>
      </c>
      <c r="D1687" s="21" t="inlineStr">
        <is>
          <t>Erica</t>
        </is>
      </c>
      <c r="E1687" s="21" t="inlineStr">
        <is>
          <t>NONPROFIT</t>
        </is>
      </c>
      <c r="F1687" s="21" t="inlineStr">
        <is>
          <t>Gomez Charters Inc</t>
        </is>
      </c>
      <c r="G1687" s="28" t="n">
        <v>45577</v>
      </c>
      <c r="H1687" s="21" t="inlineStr">
        <is>
          <t>ACTIVE_WAITLIST</t>
        </is>
      </c>
      <c r="I1687" s="21" t="inlineStr">
        <is>
          <t>COHO ANN</t>
        </is>
      </c>
      <c r="J1687" s="21" t="inlineStr">
        <is>
          <t>POWER_INBOARD</t>
        </is>
      </c>
      <c r="K1687" s="21" t="n">
        <v>24.9</v>
      </c>
      <c r="L1687" s="21" t="n">
        <v>7.9</v>
      </c>
      <c r="M1687" s="21" t="inlineStr">
        <is>
          <t>COVERED_ONLY</t>
        </is>
      </c>
      <c r="N1687" s="21" t="n">
        <v>24</v>
      </c>
      <c r="O1687" s="21" t="inlineStr">
        <is>
          <t>(253) 555-5965</t>
        </is>
      </c>
      <c r="P1687" s="21" t="inlineStr">
        <is>
          <t>erica_gomez@gmail.example.com</t>
        </is>
      </c>
      <c r="Q1687" s="21" t="inlineStr">
        <is>
          <t>Tacoma</t>
        </is>
      </c>
      <c r="R1687" s="21" t="inlineStr">
        <is>
          <t>WA</t>
        </is>
      </c>
      <c r="S1687" s="21" t="inlineStr">
        <is>
          <t>98402</t>
        </is>
      </c>
      <c r="T1687" s="28" t="n">
        <v>46017</v>
      </c>
      <c r="U1687" s="21" t="n">
        <v>2026</v>
      </c>
      <c r="V1687" s="21" t="inlineStr"/>
    </row>
    <row r="1688">
      <c r="A1688" s="17" t="inlineStr">
        <is>
          <t>WL-02683</t>
        </is>
      </c>
      <c r="B1688" s="17" t="n">
        <v>1683</v>
      </c>
      <c r="C1688" s="17" t="inlineStr">
        <is>
          <t>Ramsey</t>
        </is>
      </c>
      <c r="D1688" s="17" t="inlineStr">
        <is>
          <t>Joseph</t>
        </is>
      </c>
      <c r="E1688" s="17" t="inlineStr">
        <is>
          <t>NONPROFIT</t>
        </is>
      </c>
      <c r="F1688" s="17" t="inlineStr">
        <is>
          <t>Ramsey Holdings LLC</t>
        </is>
      </c>
      <c r="G1688" s="27" t="n">
        <v>45577</v>
      </c>
      <c r="H1688" s="17" t="inlineStr">
        <is>
          <t>ACTIVE_WAITLIST</t>
        </is>
      </c>
      <c r="I1688" s="17" t="inlineStr">
        <is>
          <t>CORMORANT SONG</t>
        </is>
      </c>
      <c r="J1688" s="17" t="inlineStr">
        <is>
          <t>POWER_OUTBOARD</t>
        </is>
      </c>
      <c r="K1688" s="17" t="n">
        <v>52.3</v>
      </c>
      <c r="L1688" s="17" t="n">
        <v>17.7</v>
      </c>
      <c r="M1688" s="17" t="inlineStr">
        <is>
          <t>ANY</t>
        </is>
      </c>
      <c r="N1688" s="17" t="n">
        <v>36</v>
      </c>
      <c r="O1688" s="17" t="inlineStr">
        <is>
          <t>(360) 555-4757</t>
        </is>
      </c>
      <c r="P1688" s="17" t="inlineStr">
        <is>
          <t>joseph_ramsey@pugetpost.com</t>
        </is>
      </c>
      <c r="Q1688" s="17" t="inlineStr">
        <is>
          <t>Port Angeles</t>
        </is>
      </c>
      <c r="R1688" s="17" t="inlineStr">
        <is>
          <t>WA</t>
        </is>
      </c>
      <c r="S1688" s="17" t="inlineStr">
        <is>
          <t>98362</t>
        </is>
      </c>
      <c r="T1688" s="27" t="n">
        <v>46012</v>
      </c>
      <c r="U1688" s="17" t="n">
        <v>2026</v>
      </c>
      <c r="V1688" s="17" t="inlineStr"/>
    </row>
    <row r="1689">
      <c r="A1689" s="21" t="inlineStr">
        <is>
          <t>WL-02684</t>
        </is>
      </c>
      <c r="B1689" s="21" t="n">
        <v>1684</v>
      </c>
      <c r="C1689" s="21" t="inlineStr">
        <is>
          <t>Collins</t>
        </is>
      </c>
      <c r="D1689" s="21" t="inlineStr">
        <is>
          <t>Kristen</t>
        </is>
      </c>
      <c r="E1689" s="21" t="inlineStr">
        <is>
          <t>INDIVIDUAL</t>
        </is>
      </c>
      <c r="F1689" s="21" t="inlineStr"/>
      <c r="G1689" s="28" t="n">
        <v>45578</v>
      </c>
      <c r="H1689" s="21" t="inlineStr">
        <is>
          <t>ACTIVE_WAITLIST</t>
        </is>
      </c>
      <c r="I1689" s="21" t="inlineStr">
        <is>
          <t>COHO SOUND</t>
        </is>
      </c>
      <c r="J1689" s="21" t="inlineStr">
        <is>
          <t>COMMERCIAL_FISH</t>
        </is>
      </c>
      <c r="K1689" s="21" t="n">
        <v>21.1</v>
      </c>
      <c r="L1689" s="21" t="n">
        <v>7.6</v>
      </c>
      <c r="M1689" s="21" t="inlineStr">
        <is>
          <t>Salmonberry</t>
        </is>
      </c>
      <c r="N1689" s="21" t="n">
        <v>32</v>
      </c>
      <c r="O1689" s="21" t="inlineStr">
        <is>
          <t>(503) 555-8989</t>
        </is>
      </c>
      <c r="P1689" s="21" t="inlineStr">
        <is>
          <t>kristen_collins@quillayute.org</t>
        </is>
      </c>
      <c r="Q1689" s="21" t="inlineStr">
        <is>
          <t>Portland</t>
        </is>
      </c>
      <c r="R1689" s="21" t="inlineStr">
        <is>
          <t>OR</t>
        </is>
      </c>
      <c r="S1689" s="21" t="inlineStr">
        <is>
          <t>97201</t>
        </is>
      </c>
      <c r="T1689" s="28" t="n">
        <v>46000</v>
      </c>
      <c r="U1689" s="21" t="n">
        <v>2026</v>
      </c>
      <c r="V1689" s="21" t="inlineStr"/>
    </row>
    <row r="1690">
      <c r="A1690" s="17" t="inlineStr">
        <is>
          <t>WL-02685</t>
        </is>
      </c>
      <c r="B1690" s="17" t="n">
        <v>1685</v>
      </c>
      <c r="C1690" s="17" t="inlineStr">
        <is>
          <t>Hill</t>
        </is>
      </c>
      <c r="D1690" s="17" t="inlineStr">
        <is>
          <t>Stephanie</t>
        </is>
      </c>
      <c r="E1690" s="17" t="inlineStr">
        <is>
          <t>INDIVIDUAL</t>
        </is>
      </c>
      <c r="F1690" s="17" t="inlineStr"/>
      <c r="G1690" s="27" t="n">
        <v>45578</v>
      </c>
      <c r="H1690" s="17" t="inlineStr">
        <is>
          <t>ACTIVE_WAITLIST</t>
        </is>
      </c>
      <c r="I1690" s="17" t="inlineStr">
        <is>
          <t>MURRE MOON</t>
        </is>
      </c>
      <c r="J1690" s="17" t="inlineStr">
        <is>
          <t>SAIL_MONO</t>
        </is>
      </c>
      <c r="K1690" s="17" t="n">
        <v>50.2</v>
      </c>
      <c r="L1690" s="17" t="n">
        <v>18</v>
      </c>
      <c r="M1690" s="17" t="inlineStr">
        <is>
          <t>COVERED_ONLY</t>
        </is>
      </c>
      <c r="N1690" s="17" t="n">
        <v>32</v>
      </c>
      <c r="O1690" s="17" t="inlineStr">
        <is>
          <t>(503) 555-2325</t>
        </is>
      </c>
      <c r="P1690" s="17" t="inlineStr">
        <is>
          <t>stephanie_hill@gmail.example.com</t>
        </is>
      </c>
      <c r="Q1690" s="17" t="inlineStr">
        <is>
          <t>Astoria</t>
        </is>
      </c>
      <c r="R1690" s="17" t="inlineStr">
        <is>
          <t>OR</t>
        </is>
      </c>
      <c r="S1690" s="17" t="inlineStr">
        <is>
          <t>97103</t>
        </is>
      </c>
      <c r="T1690" s="27" t="n">
        <v>45993</v>
      </c>
      <c r="U1690" s="17" t="n">
        <v>2026</v>
      </c>
      <c r="V1690" s="17" t="inlineStr"/>
    </row>
    <row r="1691">
      <c r="A1691" s="21" t="inlineStr">
        <is>
          <t>WL-02686</t>
        </is>
      </c>
      <c r="B1691" s="21" t="n">
        <v>1686</v>
      </c>
      <c r="C1691" s="21" t="inlineStr">
        <is>
          <t>Forbes</t>
        </is>
      </c>
      <c r="D1691" s="21" t="inlineStr">
        <is>
          <t>David</t>
        </is>
      </c>
      <c r="E1691" s="21" t="inlineStr">
        <is>
          <t>INDIVIDUAL</t>
        </is>
      </c>
      <c r="F1691" s="21" t="inlineStr"/>
      <c r="G1691" s="28" t="n">
        <v>45578</v>
      </c>
      <c r="H1691" s="21" t="inlineStr">
        <is>
          <t>ACTIVE_WAITLIST</t>
        </is>
      </c>
      <c r="I1691" s="21" t="inlineStr">
        <is>
          <t>SPINDRIFT STAR</t>
        </is>
      </c>
      <c r="J1691" s="21" t="inlineStr">
        <is>
          <t>CRUISER</t>
        </is>
      </c>
      <c r="K1691" s="21" t="n">
        <v>25.2</v>
      </c>
      <c r="L1691" s="21" t="n">
        <v>8.6</v>
      </c>
      <c r="M1691" s="21" t="inlineStr">
        <is>
          <t>COVERED_ONLY</t>
        </is>
      </c>
      <c r="N1691" s="21" t="n">
        <v>36</v>
      </c>
      <c r="O1691" s="21" t="inlineStr">
        <is>
          <t>(503) 555-3016</t>
        </is>
      </c>
      <c r="P1691" s="21" t="inlineStr">
        <is>
          <t>davidforbes@quillayute.org</t>
        </is>
      </c>
      <c r="Q1691" s="21" t="inlineStr">
        <is>
          <t>Portland</t>
        </is>
      </c>
      <c r="R1691" s="21" t="inlineStr">
        <is>
          <t>OR</t>
        </is>
      </c>
      <c r="S1691" s="21" t="inlineStr">
        <is>
          <t>97201</t>
        </is>
      </c>
      <c r="T1691" s="28" t="n">
        <v>46000</v>
      </c>
      <c r="U1691" s="21" t="n">
        <v>2026</v>
      </c>
      <c r="V1691" s="21" t="inlineStr"/>
    </row>
    <row r="1692">
      <c r="A1692" s="17" t="inlineStr">
        <is>
          <t>WL-02687</t>
        </is>
      </c>
      <c r="B1692" s="17" t="n">
        <v>1687</v>
      </c>
      <c r="C1692" s="17" t="inlineStr">
        <is>
          <t>Rodriguez</t>
        </is>
      </c>
      <c r="D1692" s="17" t="inlineStr">
        <is>
          <t>Jennifer</t>
        </is>
      </c>
      <c r="E1692" s="17" t="inlineStr">
        <is>
          <t>TRUST</t>
        </is>
      </c>
      <c r="F1692" s="17" t="inlineStr">
        <is>
          <t>Rodriguez Marine LLC</t>
        </is>
      </c>
      <c r="G1692" s="27" t="n">
        <v>45578</v>
      </c>
      <c r="H1692" s="17" t="inlineStr">
        <is>
          <t>ACTIVE_WAITLIST</t>
        </is>
      </c>
      <c r="I1692" s="17" t="inlineStr">
        <is>
          <t>SABLE LIGHT</t>
        </is>
      </c>
      <c r="J1692" s="17" t="inlineStr">
        <is>
          <t>POWER_OUTBOARD</t>
        </is>
      </c>
      <c r="K1692" s="17" t="n">
        <v>57.9</v>
      </c>
      <c r="L1692" s="17" t="n">
        <v>18.7</v>
      </c>
      <c r="M1692" s="17" t="inlineStr">
        <is>
          <t>ANY</t>
        </is>
      </c>
      <c r="N1692" s="17" t="n">
        <v>28</v>
      </c>
      <c r="O1692" s="17" t="inlineStr">
        <is>
          <t>(360) 555-3245</t>
        </is>
      </c>
      <c r="P1692" s="17" t="inlineStr">
        <is>
          <t>jennifer_rodriguez@outlook.example.com</t>
        </is>
      </c>
      <c r="Q1692" s="17" t="inlineStr">
        <is>
          <t>Chaldale</t>
        </is>
      </c>
      <c r="R1692" s="17" t="inlineStr">
        <is>
          <t>WA</t>
        </is>
      </c>
      <c r="S1692" s="17" t="inlineStr">
        <is>
          <t>98554</t>
        </is>
      </c>
      <c r="T1692" s="27" t="n">
        <v>46014</v>
      </c>
      <c r="U1692" s="17" t="n">
        <v>2026</v>
      </c>
      <c r="V1692" s="17" t="inlineStr"/>
    </row>
    <row r="1693">
      <c r="A1693" s="21" t="inlineStr">
        <is>
          <t>WL-02688</t>
        </is>
      </c>
      <c r="B1693" s="21" t="n">
        <v>1688</v>
      </c>
      <c r="C1693" s="21" t="inlineStr">
        <is>
          <t>Cohen</t>
        </is>
      </c>
      <c r="D1693" s="21" t="inlineStr">
        <is>
          <t>Joseph</t>
        </is>
      </c>
      <c r="E1693" s="21" t="inlineStr">
        <is>
          <t>PARTNERSHIP</t>
        </is>
      </c>
      <c r="F1693" s="21" t="inlineStr">
        <is>
          <t>Cohen Holdings LLC</t>
        </is>
      </c>
      <c r="G1693" s="28" t="n">
        <v>45579</v>
      </c>
      <c r="H1693" s="21" t="inlineStr">
        <is>
          <t>ACTIVE_WAITLIST</t>
        </is>
      </c>
      <c r="I1693" s="21" t="inlineStr">
        <is>
          <t>MURRE QUEEN</t>
        </is>
      </c>
      <c r="J1693" s="21" t="inlineStr">
        <is>
          <t>SAIL_MULTI</t>
        </is>
      </c>
      <c r="K1693" s="21" t="n">
        <v>48.1</v>
      </c>
      <c r="L1693" s="21" t="n">
        <v>16.5</v>
      </c>
      <c r="M1693" s="21" t="inlineStr">
        <is>
          <t>OPEN_ONLY</t>
        </is>
      </c>
      <c r="N1693" s="21" t="n">
        <v>28</v>
      </c>
      <c r="O1693" s="21" t="inlineStr">
        <is>
          <t>(541) 555-8153</t>
        </is>
      </c>
      <c r="P1693" s="21" t="inlineStr">
        <is>
          <t>joseph_cohen@gmail.example.com</t>
        </is>
      </c>
      <c r="Q1693" s="21" t="inlineStr">
        <is>
          <t>Coos Bay</t>
        </is>
      </c>
      <c r="R1693" s="21" t="inlineStr">
        <is>
          <t>OR</t>
        </is>
      </c>
      <c r="S1693" s="21" t="inlineStr">
        <is>
          <t>97420</t>
        </is>
      </c>
      <c r="T1693" s="28" t="n">
        <v>45996</v>
      </c>
      <c r="U1693" s="21" t="n">
        <v>2026</v>
      </c>
      <c r="V1693" s="21" t="inlineStr"/>
    </row>
    <row r="1694">
      <c r="A1694" s="17" t="inlineStr">
        <is>
          <t>WL-02689</t>
        </is>
      </c>
      <c r="B1694" s="17" t="n">
        <v>1689</v>
      </c>
      <c r="C1694" s="17" t="inlineStr">
        <is>
          <t>Silva</t>
        </is>
      </c>
      <c r="D1694" s="17" t="inlineStr">
        <is>
          <t>Julie</t>
        </is>
      </c>
      <c r="E1694" s="17" t="inlineStr">
        <is>
          <t>JOINT</t>
        </is>
      </c>
      <c r="F1694" s="17" t="inlineStr"/>
      <c r="G1694" s="27" t="n">
        <v>45579</v>
      </c>
      <c r="H1694" s="17" t="inlineStr">
        <is>
          <t>ACTIVE_WAITLIST</t>
        </is>
      </c>
      <c r="I1694" s="17" t="inlineStr">
        <is>
          <t>ANCHOR WAKE</t>
        </is>
      </c>
      <c r="J1694" s="17" t="inlineStr">
        <is>
          <t>POWER_INBOARD</t>
        </is>
      </c>
      <c r="K1694" s="17" t="n">
        <v>60.9</v>
      </c>
      <c r="L1694" s="17" t="n">
        <v>19.1</v>
      </c>
      <c r="M1694" s="17" t="inlineStr">
        <is>
          <t>Eastwey</t>
        </is>
      </c>
      <c r="N1694" s="17" t="n">
        <v>36</v>
      </c>
      <c r="O1694" s="17" t="inlineStr">
        <is>
          <t>(425) 555-7699</t>
        </is>
      </c>
      <c r="P1694" s="17" t="inlineStr">
        <is>
          <t>julie.silva@harbormail.net</t>
        </is>
      </c>
      <c r="Q1694" s="17" t="inlineStr">
        <is>
          <t>Everett</t>
        </is>
      </c>
      <c r="R1694" s="17" t="inlineStr">
        <is>
          <t>WA</t>
        </is>
      </c>
      <c r="S1694" s="17" t="inlineStr">
        <is>
          <t>98201</t>
        </is>
      </c>
      <c r="T1694" s="27" t="n">
        <v>45992</v>
      </c>
      <c r="U1694" s="17" t="n">
        <v>2026</v>
      </c>
      <c r="V1694" s="17" t="inlineStr"/>
    </row>
    <row r="1695">
      <c r="A1695" s="21" t="inlineStr">
        <is>
          <t>WL-02690</t>
        </is>
      </c>
      <c r="B1695" s="21" t="n">
        <v>1690</v>
      </c>
      <c r="C1695" s="21" t="inlineStr">
        <is>
          <t>Nicholson</t>
        </is>
      </c>
      <c r="D1695" s="21" t="inlineStr">
        <is>
          <t>Gregory</t>
        </is>
      </c>
      <c r="E1695" s="21" t="inlineStr">
        <is>
          <t>COMMERCIAL</t>
        </is>
      </c>
      <c r="F1695" s="21" t="inlineStr">
        <is>
          <t>Nicholson Charters Inc</t>
        </is>
      </c>
      <c r="G1695" s="28" t="n">
        <v>45580</v>
      </c>
      <c r="H1695" s="21" t="inlineStr">
        <is>
          <t>ACTIVE_WAITLIST</t>
        </is>
      </c>
      <c r="I1695" s="21" t="inlineStr">
        <is>
          <t>SALISH SONG</t>
        </is>
      </c>
      <c r="J1695" s="21" t="inlineStr">
        <is>
          <t>SAIL_MULTI</t>
        </is>
      </c>
      <c r="K1695" s="21" t="n">
        <v>25.9</v>
      </c>
      <c r="L1695" s="21" t="n">
        <v>7.3</v>
      </c>
      <c r="M1695" s="21" t="inlineStr">
        <is>
          <t>Gullwing</t>
        </is>
      </c>
      <c r="N1695" s="21" t="n">
        <v>24</v>
      </c>
      <c r="O1695" s="21" t="inlineStr">
        <is>
          <t>(360) 555-4909</t>
        </is>
      </c>
      <c r="P1695" s="21" t="inlineStr">
        <is>
          <t>gregorynicholson@harbormail.net</t>
        </is>
      </c>
      <c r="Q1695" s="21" t="inlineStr">
        <is>
          <t>Longview</t>
        </is>
      </c>
      <c r="R1695" s="21" t="inlineStr">
        <is>
          <t>WA</t>
        </is>
      </c>
      <c r="S1695" s="21" t="inlineStr">
        <is>
          <t>98632</t>
        </is>
      </c>
      <c r="T1695" s="28" t="n">
        <v>45995</v>
      </c>
      <c r="U1695" s="21" t="n">
        <v>2026</v>
      </c>
      <c r="V1695" s="21" t="inlineStr"/>
    </row>
    <row r="1696">
      <c r="A1696" s="17" t="inlineStr">
        <is>
          <t>WL-02691</t>
        </is>
      </c>
      <c r="B1696" s="17" t="n">
        <v>1691</v>
      </c>
      <c r="C1696" s="17" t="inlineStr">
        <is>
          <t>Le</t>
        </is>
      </c>
      <c r="D1696" s="17" t="inlineStr">
        <is>
          <t>Pamela</t>
        </is>
      </c>
      <c r="E1696" s="17" t="inlineStr">
        <is>
          <t>JOINT</t>
        </is>
      </c>
      <c r="F1696" s="17" t="inlineStr"/>
      <c r="G1696" s="27" t="n">
        <v>45580</v>
      </c>
      <c r="H1696" s="17" t="inlineStr">
        <is>
          <t>ACTIVE_WAITLIST</t>
        </is>
      </c>
      <c r="I1696" s="17" t="inlineStr">
        <is>
          <t>GRAY MIST</t>
        </is>
      </c>
      <c r="J1696" s="17" t="inlineStr">
        <is>
          <t>CRUISER</t>
        </is>
      </c>
      <c r="K1696" s="17" t="n">
        <v>29.2</v>
      </c>
      <c r="L1696" s="17" t="n">
        <v>9.800000000000001</v>
      </c>
      <c r="M1696" s="17" t="inlineStr">
        <is>
          <t>Vessbank</t>
        </is>
      </c>
      <c r="N1696" s="17" t="n">
        <v>40</v>
      </c>
      <c r="O1696" s="17" t="inlineStr">
        <is>
          <t>(360) 555-2984</t>
        </is>
      </c>
      <c r="P1696" s="17" t="inlineStr">
        <is>
          <t>pamela_le@gmail.example.com</t>
        </is>
      </c>
      <c r="Q1696" s="17" t="inlineStr">
        <is>
          <t>Aberdeen</t>
        </is>
      </c>
      <c r="R1696" s="17" t="inlineStr">
        <is>
          <t>WA</t>
        </is>
      </c>
      <c r="S1696" s="17" t="inlineStr">
        <is>
          <t>98520</t>
        </is>
      </c>
      <c r="T1696" s="27" t="n">
        <v>46014</v>
      </c>
      <c r="U1696" s="17" t="n">
        <v>2026</v>
      </c>
      <c r="V1696" s="17" t="inlineStr"/>
    </row>
    <row r="1697">
      <c r="A1697" s="21" t="inlineStr">
        <is>
          <t>WL-02692</t>
        </is>
      </c>
      <c r="B1697" s="21" t="n">
        <v>1692</v>
      </c>
      <c r="C1697" s="21" t="inlineStr">
        <is>
          <t>Vasquez</t>
        </is>
      </c>
      <c r="D1697" s="21" t="inlineStr">
        <is>
          <t>Benjamin</t>
        </is>
      </c>
      <c r="E1697" s="21" t="inlineStr">
        <is>
          <t>LLC</t>
        </is>
      </c>
      <c r="F1697" s="21" t="inlineStr">
        <is>
          <t>Vasquez Ventures LLC</t>
        </is>
      </c>
      <c r="G1697" s="28" t="n">
        <v>45581</v>
      </c>
      <c r="H1697" s="21" t="inlineStr">
        <is>
          <t>ACTIVE_WAITLIST</t>
        </is>
      </c>
      <c r="I1697" s="21" t="inlineStr">
        <is>
          <t>SABLE SONG</t>
        </is>
      </c>
      <c r="J1697" s="21" t="inlineStr">
        <is>
          <t>SAIL_MULTI</t>
        </is>
      </c>
      <c r="K1697" s="21" t="n">
        <v>50.2</v>
      </c>
      <c r="L1697" s="21" t="n">
        <v>14.8</v>
      </c>
      <c r="M1697" s="21" t="inlineStr">
        <is>
          <t>COVERED_ONLY</t>
        </is>
      </c>
      <c r="N1697" s="21" t="n">
        <v>28</v>
      </c>
      <c r="O1697" s="21" t="inlineStr">
        <is>
          <t>(360) 555-0116</t>
        </is>
      </c>
      <c r="P1697" s="21" t="inlineStr"/>
      <c r="Q1697" s="21" t="inlineStr">
        <is>
          <t>Longview</t>
        </is>
      </c>
      <c r="R1697" s="21" t="inlineStr">
        <is>
          <t>WA</t>
        </is>
      </c>
      <c r="S1697" s="21" t="inlineStr">
        <is>
          <t>98632</t>
        </is>
      </c>
      <c r="T1697" s="28" t="n">
        <v>45994</v>
      </c>
      <c r="U1697" s="21" t="n">
        <v>2026</v>
      </c>
      <c r="V1697" s="21" t="inlineStr"/>
    </row>
    <row r="1698">
      <c r="A1698" s="17" t="inlineStr">
        <is>
          <t>WL-02693</t>
        </is>
      </c>
      <c r="B1698" s="17" t="n">
        <v>1693</v>
      </c>
      <c r="C1698" s="17" t="inlineStr">
        <is>
          <t>Allen</t>
        </is>
      </c>
      <c r="D1698" s="17" t="inlineStr">
        <is>
          <t>Patrick</t>
        </is>
      </c>
      <c r="E1698" s="17" t="inlineStr">
        <is>
          <t>PARTNERSHIP</t>
        </is>
      </c>
      <c r="F1698" s="17" t="inlineStr">
        <is>
          <t>Allen Charters Inc</t>
        </is>
      </c>
      <c r="G1698" s="27" t="n">
        <v>45581</v>
      </c>
      <c r="H1698" s="17" t="inlineStr">
        <is>
          <t>ACTIVE_WAITLIST</t>
        </is>
      </c>
      <c r="I1698" s="17" t="inlineStr">
        <is>
          <t>HERON WIND</t>
        </is>
      </c>
      <c r="J1698" s="17" t="inlineStr">
        <is>
          <t>SAIL_MULTI</t>
        </is>
      </c>
      <c r="K1698" s="17" t="n">
        <v>45.7</v>
      </c>
      <c r="L1698" s="17" t="n">
        <v>15.4</v>
      </c>
      <c r="M1698" s="17" t="inlineStr">
        <is>
          <t>ANY</t>
        </is>
      </c>
      <c r="N1698" s="17" t="n">
        <v>45</v>
      </c>
      <c r="O1698" s="17" t="inlineStr">
        <is>
          <t>(253) 555-9541</t>
        </is>
      </c>
      <c r="P1698" s="17" t="inlineStr">
        <is>
          <t>patrick_allen@salishnet.net</t>
        </is>
      </c>
      <c r="Q1698" s="17" t="inlineStr">
        <is>
          <t>Tacoma</t>
        </is>
      </c>
      <c r="R1698" s="17" t="inlineStr">
        <is>
          <t>WA</t>
        </is>
      </c>
      <c r="S1698" s="17" t="inlineStr">
        <is>
          <t>98402</t>
        </is>
      </c>
      <c r="T1698" s="27" t="n">
        <v>46011</v>
      </c>
      <c r="U1698" s="17" t="n">
        <v>2026</v>
      </c>
      <c r="V1698" s="17" t="inlineStr"/>
    </row>
    <row r="1699">
      <c r="A1699" s="21" t="inlineStr">
        <is>
          <t>WL-02694</t>
        </is>
      </c>
      <c r="B1699" s="21" t="n">
        <v>1694</v>
      </c>
      <c r="C1699" s="21" t="inlineStr">
        <is>
          <t>Meyers</t>
        </is>
      </c>
      <c r="D1699" s="21" t="inlineStr">
        <is>
          <t>Jacob</t>
        </is>
      </c>
      <c r="E1699" s="21" t="inlineStr">
        <is>
          <t>NONPROFIT</t>
        </is>
      </c>
      <c r="F1699" s="21" t="inlineStr">
        <is>
          <t>Meyers Charters Inc</t>
        </is>
      </c>
      <c r="G1699" s="28" t="n">
        <v>45582</v>
      </c>
      <c r="H1699" s="21" t="inlineStr">
        <is>
          <t>ACTIVE_WAITLIST</t>
        </is>
      </c>
      <c r="I1699" s="21" t="inlineStr">
        <is>
          <t>SABLE WIND</t>
        </is>
      </c>
      <c r="J1699" s="21" t="inlineStr">
        <is>
          <t>TRAWLER</t>
        </is>
      </c>
      <c r="K1699" s="21" t="n">
        <v>53.8</v>
      </c>
      <c r="L1699" s="21" t="n">
        <v>19.1</v>
      </c>
      <c r="M1699" s="21" t="inlineStr">
        <is>
          <t>ANY</t>
        </is>
      </c>
      <c r="N1699" s="21" t="n">
        <v>45</v>
      </c>
      <c r="O1699" s="21" t="inlineStr">
        <is>
          <t>(360) 555-6058</t>
        </is>
      </c>
      <c r="P1699" s="21" t="inlineStr">
        <is>
          <t>jacob_meyers@harbormail.net</t>
        </is>
      </c>
      <c r="Q1699" s="21" t="inlineStr">
        <is>
          <t>Port Angeles</t>
        </is>
      </c>
      <c r="R1699" s="21" t="inlineStr">
        <is>
          <t>WA</t>
        </is>
      </c>
      <c r="S1699" s="21" t="inlineStr">
        <is>
          <t>98362</t>
        </is>
      </c>
      <c r="T1699" s="28" t="n">
        <v>46016</v>
      </c>
      <c r="U1699" s="21" t="n">
        <v>2026</v>
      </c>
      <c r="V1699" s="21" t="inlineStr"/>
    </row>
    <row r="1700">
      <c r="A1700" s="17" t="inlineStr">
        <is>
          <t>WL-02695</t>
        </is>
      </c>
      <c r="B1700" s="17" t="n">
        <v>1695</v>
      </c>
      <c r="C1700" s="17" t="inlineStr">
        <is>
          <t>Hamilton</t>
        </is>
      </c>
      <c r="D1700" s="17" t="inlineStr">
        <is>
          <t>Anthony</t>
        </is>
      </c>
      <c r="E1700" s="17" t="inlineStr">
        <is>
          <t>JOINT</t>
        </is>
      </c>
      <c r="F1700" s="17" t="inlineStr"/>
      <c r="G1700" s="27" t="n">
        <v>45582</v>
      </c>
      <c r="H1700" s="17" t="inlineStr">
        <is>
          <t>ACTIVE_WAITLIST</t>
        </is>
      </c>
      <c r="I1700" s="17" t="inlineStr">
        <is>
          <t>FOUL LIGHT</t>
        </is>
      </c>
      <c r="J1700" s="17" t="inlineStr">
        <is>
          <t>POWER_INBOARD</t>
        </is>
      </c>
      <c r="K1700" s="17" t="n">
        <v>24.6</v>
      </c>
      <c r="L1700" s="17" t="n">
        <v>8.300000000000001</v>
      </c>
      <c r="M1700" s="17" t="inlineStr">
        <is>
          <t>COVERED_ONLY</t>
        </is>
      </c>
      <c r="N1700" s="17" t="n">
        <v>40</v>
      </c>
      <c r="O1700" s="17" t="inlineStr">
        <is>
          <t>(541) 555-1271</t>
        </is>
      </c>
      <c r="P1700" s="17" t="inlineStr">
        <is>
          <t>anthony.hamilton@salishnet.net</t>
        </is>
      </c>
      <c r="Q1700" s="17" t="inlineStr">
        <is>
          <t>Coos Bay</t>
        </is>
      </c>
      <c r="R1700" s="17" t="inlineStr">
        <is>
          <t>OR</t>
        </is>
      </c>
      <c r="S1700" s="17" t="inlineStr">
        <is>
          <t>97420</t>
        </is>
      </c>
      <c r="T1700" s="27" t="n">
        <v>46004</v>
      </c>
      <c r="U1700" s="17" t="n">
        <v>2026</v>
      </c>
      <c r="V1700" s="17" t="inlineStr"/>
    </row>
    <row r="1701">
      <c r="A1701" s="21" t="inlineStr">
        <is>
          <t>WL-02696</t>
        </is>
      </c>
      <c r="B1701" s="21" t="n">
        <v>1696</v>
      </c>
      <c r="C1701" s="21" t="inlineStr">
        <is>
          <t>Galloway</t>
        </is>
      </c>
      <c r="D1701" s="21" t="inlineStr">
        <is>
          <t>Hunter</t>
        </is>
      </c>
      <c r="E1701" s="21" t="inlineStr">
        <is>
          <t>INDIVIDUAL</t>
        </is>
      </c>
      <c r="F1701" s="21" t="inlineStr"/>
      <c r="G1701" s="28" t="n">
        <v>45582</v>
      </c>
      <c r="H1701" s="21" t="inlineStr">
        <is>
          <t>ACTIVE_WAITLIST</t>
        </is>
      </c>
      <c r="I1701" s="21" t="inlineStr">
        <is>
          <t>PINTAIL LIGHT</t>
        </is>
      </c>
      <c r="J1701" s="21" t="inlineStr">
        <is>
          <t>HOUSEBOAT</t>
        </is>
      </c>
      <c r="K1701" s="21" t="n">
        <v>26.9</v>
      </c>
      <c r="L1701" s="21" t="n">
        <v>7.8</v>
      </c>
      <c r="M1701" s="21" t="inlineStr">
        <is>
          <t>ANY</t>
        </is>
      </c>
      <c r="N1701" s="21" t="n">
        <v>36</v>
      </c>
      <c r="O1701" s="21" t="inlineStr">
        <is>
          <t>(206) 555-8451</t>
        </is>
      </c>
      <c r="P1701" s="21" t="inlineStr">
        <is>
          <t>hunter.galloway@gmail.example.com</t>
        </is>
      </c>
      <c r="Q1701" s="21" t="inlineStr">
        <is>
          <t>Seattle</t>
        </is>
      </c>
      <c r="R1701" s="21" t="inlineStr">
        <is>
          <t>WA</t>
        </is>
      </c>
      <c r="S1701" s="21" t="inlineStr">
        <is>
          <t>98101</t>
        </is>
      </c>
      <c r="T1701" s="28" t="n">
        <v>45995</v>
      </c>
      <c r="U1701" s="21" t="n">
        <v>2026</v>
      </c>
      <c r="V1701" s="21" t="inlineStr"/>
    </row>
    <row r="1702">
      <c r="A1702" s="17" t="inlineStr">
        <is>
          <t>WL-02697</t>
        </is>
      </c>
      <c r="B1702" s="17" t="n">
        <v>1697</v>
      </c>
      <c r="C1702" s="17" t="inlineStr">
        <is>
          <t>Green</t>
        </is>
      </c>
      <c r="D1702" s="17" t="inlineStr">
        <is>
          <t>Wendy</t>
        </is>
      </c>
      <c r="E1702" s="17" t="inlineStr">
        <is>
          <t>CORPORATION</t>
        </is>
      </c>
      <c r="F1702" s="17" t="inlineStr">
        <is>
          <t>Green Holdings LLC</t>
        </is>
      </c>
      <c r="G1702" s="27" t="n">
        <v>45583</v>
      </c>
      <c r="H1702" s="17" t="inlineStr">
        <is>
          <t>ACTIVE_WAITLIST</t>
        </is>
      </c>
      <c r="I1702" s="17" t="inlineStr">
        <is>
          <t>WIDGEON ANN</t>
        </is>
      </c>
      <c r="J1702" s="17" t="inlineStr">
        <is>
          <t>TRAWLER</t>
        </is>
      </c>
      <c r="K1702" s="17" t="n">
        <v>56.8</v>
      </c>
      <c r="L1702" s="17" t="n">
        <v>17.1</v>
      </c>
      <c r="M1702" s="17" t="inlineStr">
        <is>
          <t>Gullwing</t>
        </is>
      </c>
      <c r="N1702" s="17" t="n">
        <v>45</v>
      </c>
      <c r="O1702" s="17" t="inlineStr">
        <is>
          <t>(360) 555-9134</t>
        </is>
      </c>
      <c r="P1702" s="17" t="inlineStr">
        <is>
          <t>wendygreen@quillayute.org</t>
        </is>
      </c>
      <c r="Q1702" s="17" t="inlineStr">
        <is>
          <t>Aberdeen</t>
        </is>
      </c>
      <c r="R1702" s="17" t="inlineStr">
        <is>
          <t>WA</t>
        </is>
      </c>
      <c r="S1702" s="17" t="inlineStr">
        <is>
          <t>98520</t>
        </is>
      </c>
      <c r="T1702" s="27" t="n">
        <v>46009</v>
      </c>
      <c r="U1702" s="17" t="n">
        <v>2026</v>
      </c>
      <c r="V1702" s="17" t="inlineStr"/>
    </row>
    <row r="1703">
      <c r="A1703" s="21" t="inlineStr">
        <is>
          <t>WL-02698</t>
        </is>
      </c>
      <c r="B1703" s="21" t="n">
        <v>1698</v>
      </c>
      <c r="C1703" s="21" t="inlineStr">
        <is>
          <t>Mckenzie</t>
        </is>
      </c>
      <c r="D1703" s="21" t="inlineStr">
        <is>
          <t>Laura</t>
        </is>
      </c>
      <c r="E1703" s="21" t="inlineStr">
        <is>
          <t>TRUST</t>
        </is>
      </c>
      <c r="F1703" s="21" t="inlineStr">
        <is>
          <t>Mckenzie Holdings LLC</t>
        </is>
      </c>
      <c r="G1703" s="28" t="n">
        <v>45584</v>
      </c>
      <c r="H1703" s="21" t="inlineStr">
        <is>
          <t>ACTIVE_WAITLIST</t>
        </is>
      </c>
      <c r="I1703" s="21" t="inlineStr">
        <is>
          <t>OSPREY WIND</t>
        </is>
      </c>
      <c r="J1703" s="21" t="inlineStr">
        <is>
          <t>SAIL_MONO</t>
        </is>
      </c>
      <c r="K1703" s="21" t="n">
        <v>18.6</v>
      </c>
      <c r="L1703" s="21" t="n">
        <v>6.4</v>
      </c>
      <c r="M1703" s="21" t="inlineStr">
        <is>
          <t>Vessbank</t>
        </is>
      </c>
      <c r="N1703" s="21" t="n">
        <v>36</v>
      </c>
      <c r="O1703" s="21" t="inlineStr">
        <is>
          <t>(360) 555-0607</t>
        </is>
      </c>
      <c r="P1703" s="21" t="inlineStr">
        <is>
          <t>laura_mckenzie@outlook.example.com</t>
        </is>
      </c>
      <c r="Q1703" s="21" t="inlineStr">
        <is>
          <t>Longview</t>
        </is>
      </c>
      <c r="R1703" s="21" t="inlineStr">
        <is>
          <t>WA</t>
        </is>
      </c>
      <c r="S1703" s="21" t="inlineStr">
        <is>
          <t>98632</t>
        </is>
      </c>
      <c r="T1703" s="28" t="n">
        <v>46005</v>
      </c>
      <c r="U1703" s="21" t="n">
        <v>2026</v>
      </c>
      <c r="V1703" s="21" t="inlineStr"/>
    </row>
    <row r="1704">
      <c r="A1704" s="17" t="inlineStr">
        <is>
          <t>WL-02699</t>
        </is>
      </c>
      <c r="B1704" s="17" t="n">
        <v>1699</v>
      </c>
      <c r="C1704" s="17" t="inlineStr">
        <is>
          <t>Gonzales</t>
        </is>
      </c>
      <c r="D1704" s="17" t="inlineStr">
        <is>
          <t>Sharon</t>
        </is>
      </c>
      <c r="E1704" s="17" t="inlineStr">
        <is>
          <t>INDIVIDUAL</t>
        </is>
      </c>
      <c r="F1704" s="17" t="inlineStr"/>
      <c r="G1704" s="27" t="n">
        <v>45585</v>
      </c>
      <c r="H1704" s="17" t="inlineStr">
        <is>
          <t>ACTIVE_WAITLIST</t>
        </is>
      </c>
      <c r="I1704" s="17" t="inlineStr">
        <is>
          <t>MURRE QUEEN</t>
        </is>
      </c>
      <c r="J1704" s="17" t="inlineStr">
        <is>
          <t>POWER_STERNDRIVE</t>
        </is>
      </c>
      <c r="K1704" s="17" t="n">
        <v>49.6</v>
      </c>
      <c r="L1704" s="17" t="n">
        <v>16.1</v>
      </c>
      <c r="M1704" s="17" t="inlineStr">
        <is>
          <t>COVERED_ONLY</t>
        </is>
      </c>
      <c r="N1704" s="17" t="n">
        <v>36</v>
      </c>
      <c r="O1704" s="17" t="inlineStr">
        <is>
          <t>(360) 555-9055</t>
        </is>
      </c>
      <c r="P1704" s="17" t="inlineStr">
        <is>
          <t>sharongonzales@salishnet.net</t>
        </is>
      </c>
      <c r="Q1704" s="17" t="inlineStr">
        <is>
          <t>Aberdeen</t>
        </is>
      </c>
      <c r="R1704" s="17" t="inlineStr">
        <is>
          <t>WA</t>
        </is>
      </c>
      <c r="S1704" s="17" t="inlineStr">
        <is>
          <t>98520</t>
        </is>
      </c>
      <c r="T1704" s="27" t="n">
        <v>46019</v>
      </c>
      <c r="U1704" s="17" t="n">
        <v>2026</v>
      </c>
      <c r="V1704" s="17" t="inlineStr"/>
    </row>
    <row r="1705">
      <c r="A1705" s="21" t="inlineStr">
        <is>
          <t>WL-02700</t>
        </is>
      </c>
      <c r="B1705" s="21" t="n">
        <v>1700</v>
      </c>
      <c r="C1705" s="21" t="inlineStr">
        <is>
          <t>Perkins</t>
        </is>
      </c>
      <c r="D1705" s="21" t="inlineStr">
        <is>
          <t>Amanda</t>
        </is>
      </c>
      <c r="E1705" s="21" t="inlineStr">
        <is>
          <t>COMMERCIAL</t>
        </is>
      </c>
      <c r="F1705" s="21" t="inlineStr">
        <is>
          <t>Perkins Marine LLC</t>
        </is>
      </c>
      <c r="G1705" s="28" t="n">
        <v>45586</v>
      </c>
      <c r="H1705" s="21" t="inlineStr">
        <is>
          <t>ACTIVE_WAITLIST</t>
        </is>
      </c>
      <c r="I1705" s="21" t="inlineStr">
        <is>
          <t>HALIBUT SHORE</t>
        </is>
      </c>
      <c r="J1705" s="21" t="inlineStr">
        <is>
          <t>SAIL_MONO</t>
        </is>
      </c>
      <c r="K1705" s="21" t="n">
        <v>19.9</v>
      </c>
      <c r="L1705" s="21" t="n">
        <v>7.1</v>
      </c>
      <c r="M1705" s="21" t="inlineStr">
        <is>
          <t>Ledgport</t>
        </is>
      </c>
      <c r="N1705" s="21" t="n">
        <v>36</v>
      </c>
      <c r="O1705" s="21" t="inlineStr">
        <is>
          <t>(360) 555-4068</t>
        </is>
      </c>
      <c r="P1705" s="21" t="inlineStr">
        <is>
          <t>amanda_perkins@harbormail.net</t>
        </is>
      </c>
      <c r="Q1705" s="21" t="inlineStr">
        <is>
          <t>Bremerton</t>
        </is>
      </c>
      <c r="R1705" s="21" t="inlineStr">
        <is>
          <t>WA</t>
        </is>
      </c>
      <c r="S1705" s="21" t="inlineStr">
        <is>
          <t>98337</t>
        </is>
      </c>
      <c r="T1705" s="28" t="n">
        <v>46015</v>
      </c>
      <c r="U1705" s="21" t="n">
        <v>2026</v>
      </c>
      <c r="V1705" s="21" t="inlineStr"/>
    </row>
    <row r="1706">
      <c r="A1706" s="17" t="inlineStr">
        <is>
          <t>WL-02701</t>
        </is>
      </c>
      <c r="B1706" s="17" t="n">
        <v>1701</v>
      </c>
      <c r="C1706" s="17" t="inlineStr">
        <is>
          <t>Larson</t>
        </is>
      </c>
      <c r="D1706" s="17" t="inlineStr">
        <is>
          <t>Julian</t>
        </is>
      </c>
      <c r="E1706" s="17" t="inlineStr">
        <is>
          <t>JOINT</t>
        </is>
      </c>
      <c r="F1706" s="17" t="inlineStr"/>
      <c r="G1706" s="27" t="n">
        <v>45586</v>
      </c>
      <c r="H1706" s="17" t="inlineStr">
        <is>
          <t>ACTIVE_WAITLIST</t>
        </is>
      </c>
      <c r="I1706" s="17" t="inlineStr">
        <is>
          <t>PINTAIL WEATHER</t>
        </is>
      </c>
      <c r="J1706" s="17" t="inlineStr">
        <is>
          <t>SPORTFISH</t>
        </is>
      </c>
      <c r="K1706" s="17" t="n">
        <v>26.8</v>
      </c>
      <c r="L1706" s="17" t="n">
        <v>8.6</v>
      </c>
      <c r="M1706" s="17" t="inlineStr">
        <is>
          <t>COVERED_ONLY</t>
        </is>
      </c>
      <c r="N1706" s="17" t="n">
        <v>24</v>
      </c>
      <c r="O1706" s="17" t="inlineStr">
        <is>
          <t>(360) 555-8511</t>
        </is>
      </c>
      <c r="P1706" s="17" t="inlineStr">
        <is>
          <t>julianlarson@pugetpost.com</t>
        </is>
      </c>
      <c r="Q1706" s="17" t="inlineStr">
        <is>
          <t>Chaldale</t>
        </is>
      </c>
      <c r="R1706" s="17" t="inlineStr">
        <is>
          <t>WA</t>
        </is>
      </c>
      <c r="S1706" s="17" t="inlineStr">
        <is>
          <t>98554</t>
        </is>
      </c>
      <c r="T1706" s="27" t="n">
        <v>46005</v>
      </c>
      <c r="U1706" s="17" t="n">
        <v>2026</v>
      </c>
      <c r="V1706" s="17" t="inlineStr"/>
    </row>
    <row r="1707">
      <c r="A1707" s="21" t="inlineStr">
        <is>
          <t>WL-02702</t>
        </is>
      </c>
      <c r="B1707" s="21" t="n">
        <v>1702</v>
      </c>
      <c r="C1707" s="21" t="inlineStr">
        <is>
          <t>Schneider</t>
        </is>
      </c>
      <c r="D1707" s="21" t="inlineStr">
        <is>
          <t>Eric</t>
        </is>
      </c>
      <c r="E1707" s="21" t="inlineStr">
        <is>
          <t>TRUST</t>
        </is>
      </c>
      <c r="F1707" s="21" t="inlineStr">
        <is>
          <t>Schneider Holdings LLC</t>
        </is>
      </c>
      <c r="G1707" s="28" t="n">
        <v>45587</v>
      </c>
      <c r="H1707" s="21" t="inlineStr">
        <is>
          <t>ACTIVE_WAITLIST</t>
        </is>
      </c>
      <c r="I1707" s="21" t="inlineStr">
        <is>
          <t>HALIBUT MIST</t>
        </is>
      </c>
      <c r="J1707" s="21" t="inlineStr">
        <is>
          <t>TRAWLER</t>
        </is>
      </c>
      <c r="K1707" s="21" t="n">
        <v>21.8</v>
      </c>
      <c r="L1707" s="21" t="n">
        <v>7.3</v>
      </c>
      <c r="M1707" s="21" t="inlineStr">
        <is>
          <t>ANY</t>
        </is>
      </c>
      <c r="N1707" s="21" t="n">
        <v>36</v>
      </c>
      <c r="O1707" s="21" t="inlineStr">
        <is>
          <t>(360) 555-2656</t>
        </is>
      </c>
      <c r="P1707" s="21" t="inlineStr">
        <is>
          <t>ericschneider@quillayute.org</t>
        </is>
      </c>
      <c r="Q1707" s="21" t="inlineStr">
        <is>
          <t>Aberdeen</t>
        </is>
      </c>
      <c r="R1707" s="21" t="inlineStr">
        <is>
          <t>WA</t>
        </is>
      </c>
      <c r="S1707" s="21" t="inlineStr">
        <is>
          <t>98520</t>
        </is>
      </c>
      <c r="T1707" s="28" t="n">
        <v>46019</v>
      </c>
      <c r="U1707" s="21" t="n">
        <v>2026</v>
      </c>
      <c r="V1707" s="21" t="inlineStr"/>
    </row>
    <row r="1708">
      <c r="A1708" s="17" t="inlineStr">
        <is>
          <t>WL-02703</t>
        </is>
      </c>
      <c r="B1708" s="17" t="n">
        <v>1703</v>
      </c>
      <c r="C1708" s="17" t="inlineStr">
        <is>
          <t>Armstrong</t>
        </is>
      </c>
      <c r="D1708" s="17" t="inlineStr">
        <is>
          <t>Anthony</t>
        </is>
      </c>
      <c r="E1708" s="17" t="inlineStr">
        <is>
          <t>PARTNERSHIP</t>
        </is>
      </c>
      <c r="F1708" s="17" t="inlineStr">
        <is>
          <t>Armstrong Ventures LLC</t>
        </is>
      </c>
      <c r="G1708" s="27" t="n">
        <v>45587</v>
      </c>
      <c r="H1708" s="17" t="inlineStr">
        <is>
          <t>ACTIVE_WAITLIST</t>
        </is>
      </c>
      <c r="I1708" s="17" t="inlineStr">
        <is>
          <t>HALIBUT LIGHT</t>
        </is>
      </c>
      <c r="J1708" s="17" t="inlineStr">
        <is>
          <t>POWER_OUTBOARD</t>
        </is>
      </c>
      <c r="K1708" s="17" t="n">
        <v>36.7</v>
      </c>
      <c r="L1708" s="17" t="n">
        <v>10.7</v>
      </c>
      <c r="M1708" s="17" t="inlineStr">
        <is>
          <t>Ledgport</t>
        </is>
      </c>
      <c r="N1708" s="17" t="n">
        <v>28</v>
      </c>
      <c r="O1708" s="17" t="inlineStr">
        <is>
          <t>(503) 555-2444</t>
        </is>
      </c>
      <c r="P1708" s="17" t="inlineStr">
        <is>
          <t>anthony_armstrong@harbormail.net</t>
        </is>
      </c>
      <c r="Q1708" s="17" t="inlineStr">
        <is>
          <t>Astoria</t>
        </is>
      </c>
      <c r="R1708" s="17" t="inlineStr">
        <is>
          <t>OR</t>
        </is>
      </c>
      <c r="S1708" s="17" t="inlineStr">
        <is>
          <t>97103</t>
        </is>
      </c>
      <c r="T1708" s="27" t="n">
        <v>46014</v>
      </c>
      <c r="U1708" s="17" t="n">
        <v>2026</v>
      </c>
      <c r="V1708" s="17" t="inlineStr"/>
    </row>
    <row r="1709">
      <c r="A1709" s="21" t="inlineStr">
        <is>
          <t>WL-02704</t>
        </is>
      </c>
      <c r="B1709" s="21" t="n">
        <v>1704</v>
      </c>
      <c r="C1709" s="21" t="inlineStr">
        <is>
          <t>Lucas</t>
        </is>
      </c>
      <c r="D1709" s="21" t="inlineStr">
        <is>
          <t>Ruth</t>
        </is>
      </c>
      <c r="E1709" s="21" t="inlineStr">
        <is>
          <t>INDIVIDUAL</t>
        </is>
      </c>
      <c r="F1709" s="21" t="inlineStr"/>
      <c r="G1709" s="28" t="n">
        <v>45588</v>
      </c>
      <c r="H1709" s="21" t="inlineStr">
        <is>
          <t>ACTIVE_WAITLIST</t>
        </is>
      </c>
      <c r="I1709" s="21" t="inlineStr">
        <is>
          <t>HALIBUT DANCER</t>
        </is>
      </c>
      <c r="J1709" s="21" t="inlineStr">
        <is>
          <t>SPORTFISH</t>
        </is>
      </c>
      <c r="K1709" s="21" t="n">
        <v>27.3</v>
      </c>
      <c r="L1709" s="21" t="n">
        <v>8.4</v>
      </c>
      <c r="M1709" s="21" t="inlineStr">
        <is>
          <t>COVERED_ONLY</t>
        </is>
      </c>
      <c r="N1709" s="21" t="n">
        <v>32</v>
      </c>
      <c r="O1709" s="21" t="inlineStr">
        <is>
          <t>(206) 555-3539</t>
        </is>
      </c>
      <c r="P1709" s="21" t="inlineStr">
        <is>
          <t>ruthlucas@outlook.example.com</t>
        </is>
      </c>
      <c r="Q1709" s="21" t="inlineStr">
        <is>
          <t>Seattle</t>
        </is>
      </c>
      <c r="R1709" s="21" t="inlineStr">
        <is>
          <t>WA</t>
        </is>
      </c>
      <c r="S1709" s="21" t="inlineStr">
        <is>
          <t>98101</t>
        </is>
      </c>
      <c r="T1709" s="28" t="n">
        <v>45995</v>
      </c>
      <c r="U1709" s="21" t="n">
        <v>2026</v>
      </c>
      <c r="V1709" s="21" t="inlineStr"/>
    </row>
    <row r="1710">
      <c r="A1710" s="17" t="inlineStr">
        <is>
          <t>WL-02705</t>
        </is>
      </c>
      <c r="B1710" s="17" t="n">
        <v>1705</v>
      </c>
      <c r="C1710" s="17" t="inlineStr">
        <is>
          <t>Smith</t>
        </is>
      </c>
      <c r="D1710" s="17" t="inlineStr">
        <is>
          <t>Amy</t>
        </is>
      </c>
      <c r="E1710" s="17" t="inlineStr">
        <is>
          <t>JOINT</t>
        </is>
      </c>
      <c r="F1710" s="17" t="inlineStr"/>
      <c r="G1710" s="27" t="n">
        <v>45589</v>
      </c>
      <c r="H1710" s="17" t="inlineStr">
        <is>
          <t>ACTIVE_WAITLIST</t>
        </is>
      </c>
      <c r="I1710" s="17" t="inlineStr">
        <is>
          <t>OTTER LINE</t>
        </is>
      </c>
      <c r="J1710" s="17" t="inlineStr">
        <is>
          <t>ELECTRIC</t>
        </is>
      </c>
      <c r="K1710" s="17" t="n">
        <v>59.4</v>
      </c>
      <c r="L1710" s="17" t="n">
        <v>20.7</v>
      </c>
      <c r="M1710" s="17" t="inlineStr">
        <is>
          <t>Eastwey</t>
        </is>
      </c>
      <c r="N1710" s="17" t="n">
        <v>32</v>
      </c>
      <c r="O1710" s="17" t="inlineStr">
        <is>
          <t>(541) 555-8414</t>
        </is>
      </c>
      <c r="P1710" s="17" t="inlineStr">
        <is>
          <t>amy_smith@pugetpost.com</t>
        </is>
      </c>
      <c r="Q1710" s="17" t="inlineStr">
        <is>
          <t>Coos Bay</t>
        </is>
      </c>
      <c r="R1710" s="17" t="inlineStr">
        <is>
          <t>OR</t>
        </is>
      </c>
      <c r="S1710" s="17" t="inlineStr">
        <is>
          <t>97420</t>
        </is>
      </c>
      <c r="T1710" s="27" t="n">
        <v>46001</v>
      </c>
      <c r="U1710" s="17" t="n">
        <v>2026</v>
      </c>
      <c r="V1710" s="17" t="inlineStr"/>
    </row>
    <row r="1711">
      <c r="A1711" s="21" t="inlineStr">
        <is>
          <t>WL-02706</t>
        </is>
      </c>
      <c r="B1711" s="21" t="n">
        <v>1706</v>
      </c>
      <c r="C1711" s="21" t="inlineStr">
        <is>
          <t>Fisher</t>
        </is>
      </c>
      <c r="D1711" s="21" t="inlineStr">
        <is>
          <t>Allison</t>
        </is>
      </c>
      <c r="E1711" s="21" t="inlineStr">
        <is>
          <t>JOINT</t>
        </is>
      </c>
      <c r="F1711" s="21" t="inlineStr"/>
      <c r="G1711" s="28" t="n">
        <v>45590</v>
      </c>
      <c r="H1711" s="21" t="inlineStr">
        <is>
          <t>SUSPENDED</t>
        </is>
      </c>
      <c r="I1711" s="21" t="inlineStr">
        <is>
          <t>TIDE WIND</t>
        </is>
      </c>
      <c r="J1711" s="21" t="inlineStr">
        <is>
          <t>POWER_OUTBOARD</t>
        </is>
      </c>
      <c r="K1711" s="21" t="n">
        <v>47.7</v>
      </c>
      <c r="L1711" s="21" t="n">
        <v>16.2</v>
      </c>
      <c r="M1711" s="21" t="inlineStr">
        <is>
          <t>COVERED_ONLY</t>
        </is>
      </c>
      <c r="N1711" s="21" t="n">
        <v>32</v>
      </c>
      <c r="O1711" s="21" t="inlineStr">
        <is>
          <t>(360) 555-4853</t>
        </is>
      </c>
      <c r="P1711" s="21" t="inlineStr">
        <is>
          <t>allison_fisher@harbormail.net</t>
        </is>
      </c>
      <c r="Q1711" s="21" t="inlineStr">
        <is>
          <t>Port Angeles</t>
        </is>
      </c>
      <c r="R1711" s="21" t="inlineStr">
        <is>
          <t>WA</t>
        </is>
      </c>
      <c r="S1711" s="21" t="inlineStr">
        <is>
          <t>98362</t>
        </is>
      </c>
      <c r="T1711" s="28" t="n">
        <v>45992</v>
      </c>
      <c r="U1711" s="21" t="n">
        <v>2026</v>
      </c>
      <c r="V1711" s="21" t="inlineStr"/>
    </row>
    <row r="1712">
      <c r="A1712" s="17" t="inlineStr">
        <is>
          <t>WL-02707</t>
        </is>
      </c>
      <c r="B1712" s="17" t="n">
        <v>1707</v>
      </c>
      <c r="C1712" s="17" t="inlineStr">
        <is>
          <t>Anderson</t>
        </is>
      </c>
      <c r="D1712" s="17" t="inlineStr">
        <is>
          <t>Ronnie</t>
        </is>
      </c>
      <c r="E1712" s="17" t="inlineStr">
        <is>
          <t>LLC</t>
        </is>
      </c>
      <c r="F1712" s="17" t="inlineStr">
        <is>
          <t>Anderson Holdings LLC</t>
        </is>
      </c>
      <c r="G1712" s="27" t="n">
        <v>45591</v>
      </c>
      <c r="H1712" s="17" t="inlineStr">
        <is>
          <t>ACTIVE_WAITLIST</t>
        </is>
      </c>
      <c r="I1712" s="17" t="inlineStr">
        <is>
          <t>SANDERLING CREST</t>
        </is>
      </c>
      <c r="J1712" s="17" t="inlineStr">
        <is>
          <t>ELECTRIC</t>
        </is>
      </c>
      <c r="K1712" s="17" t="n">
        <v>33</v>
      </c>
      <c r="L1712" s="17" t="n">
        <v>11.5</v>
      </c>
      <c r="M1712" s="17" t="inlineStr">
        <is>
          <t>OPEN_ONLY</t>
        </is>
      </c>
      <c r="N1712" s="17" t="n">
        <v>45</v>
      </c>
      <c r="O1712" s="17" t="inlineStr">
        <is>
          <t>(360) 555-8186</t>
        </is>
      </c>
      <c r="P1712" s="17" t="inlineStr">
        <is>
          <t>ronnie_anderson@harbormail.net</t>
        </is>
      </c>
      <c r="Q1712" s="17" t="inlineStr">
        <is>
          <t>Port Angeles</t>
        </is>
      </c>
      <c r="R1712" s="17" t="inlineStr">
        <is>
          <t>WA</t>
        </is>
      </c>
      <c r="S1712" s="17" t="inlineStr">
        <is>
          <t>98362</t>
        </is>
      </c>
      <c r="T1712" s="27" t="n">
        <v>45998</v>
      </c>
      <c r="U1712" s="17" t="n">
        <v>2026</v>
      </c>
      <c r="V1712" s="17" t="inlineStr"/>
    </row>
    <row r="1713">
      <c r="A1713" s="21" t="inlineStr">
        <is>
          <t>WL-02708</t>
        </is>
      </c>
      <c r="B1713" s="21" t="n">
        <v>1708</v>
      </c>
      <c r="C1713" s="21" t="inlineStr">
        <is>
          <t>Boyd</t>
        </is>
      </c>
      <c r="D1713" s="21" t="inlineStr">
        <is>
          <t>Denise</t>
        </is>
      </c>
      <c r="E1713" s="21" t="inlineStr">
        <is>
          <t>NONPROFIT</t>
        </is>
      </c>
      <c r="F1713" s="21" t="inlineStr">
        <is>
          <t>Boyd Ventures LLC</t>
        </is>
      </c>
      <c r="G1713" s="28" t="n">
        <v>45591</v>
      </c>
      <c r="H1713" s="21" t="inlineStr">
        <is>
          <t>ACTIVE_WAITLIST</t>
        </is>
      </c>
      <c r="I1713" s="21" t="inlineStr">
        <is>
          <t>KESTREL ROSE</t>
        </is>
      </c>
      <c r="J1713" s="21" t="inlineStr">
        <is>
          <t>TRAWLER</t>
        </is>
      </c>
      <c r="K1713" s="21" t="n">
        <v>51.6</v>
      </c>
      <c r="L1713" s="21" t="n">
        <v>15</v>
      </c>
      <c r="M1713" s="21" t="inlineStr">
        <is>
          <t>Vessbank</t>
        </is>
      </c>
      <c r="N1713" s="21" t="n">
        <v>36</v>
      </c>
      <c r="O1713" s="21" t="inlineStr">
        <is>
          <t>(425) 555-4348</t>
        </is>
      </c>
      <c r="P1713" s="21" t="inlineStr">
        <is>
          <t>denise.boyd@outlook.example.com</t>
        </is>
      </c>
      <c r="Q1713" s="21" t="inlineStr">
        <is>
          <t>Everett</t>
        </is>
      </c>
      <c r="R1713" s="21" t="inlineStr">
        <is>
          <t>WA</t>
        </is>
      </c>
      <c r="S1713" s="21" t="inlineStr">
        <is>
          <t>98201</t>
        </is>
      </c>
      <c r="T1713" s="28" t="n">
        <v>45992</v>
      </c>
      <c r="U1713" s="21" t="n">
        <v>2026</v>
      </c>
      <c r="V1713" s="21" t="inlineStr"/>
    </row>
    <row r="1714">
      <c r="A1714" s="17" t="inlineStr">
        <is>
          <t>WL-02709</t>
        </is>
      </c>
      <c r="B1714" s="17" t="n">
        <v>1709</v>
      </c>
      <c r="C1714" s="17" t="inlineStr">
        <is>
          <t>Young</t>
        </is>
      </c>
      <c r="D1714" s="17" t="inlineStr">
        <is>
          <t>Christopher</t>
        </is>
      </c>
      <c r="E1714" s="17" t="inlineStr">
        <is>
          <t>COMMERCIAL</t>
        </is>
      </c>
      <c r="F1714" s="17" t="inlineStr">
        <is>
          <t>Young Ventures LLC</t>
        </is>
      </c>
      <c r="G1714" s="27" t="n">
        <v>45591</v>
      </c>
      <c r="H1714" s="17" t="inlineStr">
        <is>
          <t>ACTIVE_WAITLIST</t>
        </is>
      </c>
      <c r="I1714" s="17" t="inlineStr">
        <is>
          <t>MURRE LINE</t>
        </is>
      </c>
      <c r="J1714" s="17" t="inlineStr">
        <is>
          <t>SPORTFISH</t>
        </is>
      </c>
      <c r="K1714" s="17" t="n">
        <v>57.6</v>
      </c>
      <c r="L1714" s="17" t="n">
        <v>19.9</v>
      </c>
      <c r="M1714" s="17" t="inlineStr">
        <is>
          <t>Ledgport</t>
        </is>
      </c>
      <c r="N1714" s="17" t="n">
        <v>45</v>
      </c>
      <c r="O1714" s="17" t="inlineStr">
        <is>
          <t>(503) 555-0623</t>
        </is>
      </c>
      <c r="P1714" s="17" t="inlineStr">
        <is>
          <t>christopheryoung@salishnet.net</t>
        </is>
      </c>
      <c r="Q1714" s="17" t="inlineStr">
        <is>
          <t>Astoria</t>
        </is>
      </c>
      <c r="R1714" s="17" t="inlineStr">
        <is>
          <t>OR</t>
        </is>
      </c>
      <c r="S1714" s="17" t="inlineStr">
        <is>
          <t>97103</t>
        </is>
      </c>
      <c r="T1714" s="27" t="n">
        <v>46012</v>
      </c>
      <c r="U1714" s="17" t="n">
        <v>2026</v>
      </c>
      <c r="V1714" s="17" t="inlineStr"/>
    </row>
    <row r="1715">
      <c r="A1715" s="21" t="inlineStr">
        <is>
          <t>WL-02710</t>
        </is>
      </c>
      <c r="B1715" s="21" t="n">
        <v>1710</v>
      </c>
      <c r="C1715" s="21" t="inlineStr">
        <is>
          <t>Greene</t>
        </is>
      </c>
      <c r="D1715" s="21" t="inlineStr">
        <is>
          <t>Brittany</t>
        </is>
      </c>
      <c r="E1715" s="21" t="inlineStr">
        <is>
          <t>LLC</t>
        </is>
      </c>
      <c r="F1715" s="21" t="inlineStr">
        <is>
          <t>Greene Charters Inc</t>
        </is>
      </c>
      <c r="G1715" s="28" t="n">
        <v>45592</v>
      </c>
      <c r="H1715" s="21" t="inlineStr">
        <is>
          <t>RETAINER</t>
        </is>
      </c>
      <c r="I1715" s="21" t="inlineStr">
        <is>
          <t>ANCHOR WIND</t>
        </is>
      </c>
      <c r="J1715" s="21" t="inlineStr">
        <is>
          <t>SAIL_MULTI</t>
        </is>
      </c>
      <c r="K1715" s="21" t="n">
        <v>61.4</v>
      </c>
      <c r="L1715" s="21" t="n">
        <v>20.6</v>
      </c>
      <c r="M1715" s="21" t="inlineStr">
        <is>
          <t>COVERED_ONLY</t>
        </is>
      </c>
      <c r="N1715" s="21" t="n">
        <v>36</v>
      </c>
      <c r="O1715" s="21" t="inlineStr">
        <is>
          <t>(253) 555-7449</t>
        </is>
      </c>
      <c r="P1715" s="21" t="inlineStr"/>
      <c r="Q1715" s="21" t="inlineStr">
        <is>
          <t>Tacoma</t>
        </is>
      </c>
      <c r="R1715" s="21" t="inlineStr">
        <is>
          <t>WA</t>
        </is>
      </c>
      <c r="S1715" s="21" t="inlineStr">
        <is>
          <t>98402</t>
        </is>
      </c>
      <c r="T1715" s="28" t="n">
        <v>45992</v>
      </c>
      <c r="U1715" s="21" t="n">
        <v>2026</v>
      </c>
      <c r="V1715" s="21" t="inlineStr"/>
    </row>
    <row r="1716">
      <c r="A1716" s="17" t="inlineStr">
        <is>
          <t>WL-02711</t>
        </is>
      </c>
      <c r="B1716" s="17" t="n">
        <v>1711</v>
      </c>
      <c r="C1716" s="17" t="inlineStr">
        <is>
          <t>Baker</t>
        </is>
      </c>
      <c r="D1716" s="17" t="inlineStr">
        <is>
          <t>David</t>
        </is>
      </c>
      <c r="E1716" s="17" t="inlineStr">
        <is>
          <t>JOINT</t>
        </is>
      </c>
      <c r="F1716" s="17" t="inlineStr"/>
      <c r="G1716" s="27" t="n">
        <v>45592</v>
      </c>
      <c r="H1716" s="17" t="inlineStr">
        <is>
          <t>ACTIVE_WAITLIST</t>
        </is>
      </c>
      <c r="I1716" s="17" t="inlineStr">
        <is>
          <t>SABLE QUEEN</t>
        </is>
      </c>
      <c r="J1716" s="17" t="inlineStr">
        <is>
          <t>HOUSEBOAT</t>
        </is>
      </c>
      <c r="K1716" s="17" t="n">
        <v>55.4</v>
      </c>
      <c r="L1716" s="17" t="n">
        <v>18.1</v>
      </c>
      <c r="M1716" s="17" t="inlineStr">
        <is>
          <t>Vessbank</t>
        </is>
      </c>
      <c r="N1716" s="17" t="n">
        <v>36</v>
      </c>
      <c r="O1716" s="17" t="inlineStr">
        <is>
          <t>(541) 555-2894</t>
        </is>
      </c>
      <c r="P1716" s="17" t="inlineStr">
        <is>
          <t>davidbaker@gmail.example.com</t>
        </is>
      </c>
      <c r="Q1716" s="17" t="inlineStr">
        <is>
          <t>Coos Bay</t>
        </is>
      </c>
      <c r="R1716" s="17" t="inlineStr">
        <is>
          <t>OR</t>
        </is>
      </c>
      <c r="S1716" s="17" t="inlineStr">
        <is>
          <t>97420</t>
        </is>
      </c>
      <c r="T1716" s="27" t="n">
        <v>45999</v>
      </c>
      <c r="U1716" s="17" t="n">
        <v>2026</v>
      </c>
      <c r="V1716" s="17" t="inlineStr"/>
    </row>
    <row r="1717">
      <c r="A1717" s="21" t="inlineStr">
        <is>
          <t>WL-02712</t>
        </is>
      </c>
      <c r="B1717" s="21" t="n">
        <v>1712</v>
      </c>
      <c r="C1717" s="21" t="inlineStr">
        <is>
          <t>Garcia</t>
        </is>
      </c>
      <c r="D1717" s="21" t="inlineStr">
        <is>
          <t>Sarah</t>
        </is>
      </c>
      <c r="E1717" s="21" t="inlineStr">
        <is>
          <t>INDIVIDUAL</t>
        </is>
      </c>
      <c r="F1717" s="21" t="inlineStr"/>
      <c r="G1717" s="28" t="n">
        <v>45592</v>
      </c>
      <c r="H1717" s="21" t="inlineStr">
        <is>
          <t>ACTIVE_WAITLIST</t>
        </is>
      </c>
      <c r="I1717" s="21" t="inlineStr">
        <is>
          <t>FOUL LINE</t>
        </is>
      </c>
      <c r="J1717" s="21" t="inlineStr">
        <is>
          <t>CRUISER</t>
        </is>
      </c>
      <c r="K1717" s="21" t="n">
        <v>41.4</v>
      </c>
      <c r="L1717" s="21" t="n">
        <v>13.4</v>
      </c>
      <c r="M1717" s="21" t="inlineStr">
        <is>
          <t>ANY</t>
        </is>
      </c>
      <c r="N1717" s="21" t="n">
        <v>24</v>
      </c>
      <c r="O1717" s="21" t="inlineStr">
        <is>
          <t>(541) 555-2443</t>
        </is>
      </c>
      <c r="P1717" s="21" t="inlineStr">
        <is>
          <t>sarahgarcia@gmail.example.com</t>
        </is>
      </c>
      <c r="Q1717" s="21" t="inlineStr">
        <is>
          <t>Newport</t>
        </is>
      </c>
      <c r="R1717" s="21" t="inlineStr">
        <is>
          <t>OR</t>
        </is>
      </c>
      <c r="S1717" s="21" t="inlineStr">
        <is>
          <t>97365</t>
        </is>
      </c>
      <c r="T1717" s="28" t="n">
        <v>46009</v>
      </c>
      <c r="U1717" s="21" t="n">
        <v>2026</v>
      </c>
      <c r="V1717" s="21" t="inlineStr"/>
    </row>
    <row r="1718">
      <c r="A1718" s="17" t="inlineStr">
        <is>
          <t>WL-02713</t>
        </is>
      </c>
      <c r="B1718" s="17" t="n">
        <v>1713</v>
      </c>
      <c r="C1718" s="17" t="inlineStr">
        <is>
          <t>Evans</t>
        </is>
      </c>
      <c r="D1718" s="17" t="inlineStr">
        <is>
          <t>Alexander</t>
        </is>
      </c>
      <c r="E1718" s="17" t="inlineStr">
        <is>
          <t>LLC</t>
        </is>
      </c>
      <c r="F1718" s="17" t="inlineStr">
        <is>
          <t>Evans Holdings LLC</t>
        </is>
      </c>
      <c r="G1718" s="27" t="n">
        <v>45593</v>
      </c>
      <c r="H1718" s="17" t="inlineStr">
        <is>
          <t>ACTIVE_WAITLIST</t>
        </is>
      </c>
      <c r="I1718" s="17" t="inlineStr">
        <is>
          <t>OTTER LIGHT</t>
        </is>
      </c>
      <c r="J1718" s="17" t="inlineStr">
        <is>
          <t>SAIL_MONO</t>
        </is>
      </c>
      <c r="K1718" s="17" t="n">
        <v>28.2</v>
      </c>
      <c r="L1718" s="17" t="n">
        <v>9.5</v>
      </c>
      <c r="M1718" s="17" t="inlineStr">
        <is>
          <t>ANY</t>
        </is>
      </c>
      <c r="N1718" s="17" t="n">
        <v>45</v>
      </c>
      <c r="O1718" s="17" t="inlineStr">
        <is>
          <t>(541) 555-4566</t>
        </is>
      </c>
      <c r="P1718" s="17" t="inlineStr">
        <is>
          <t>alexander_evans@gmail.example.com</t>
        </is>
      </c>
      <c r="Q1718" s="17" t="inlineStr">
        <is>
          <t>Coos Bay</t>
        </is>
      </c>
      <c r="R1718" s="17" t="inlineStr">
        <is>
          <t>OR</t>
        </is>
      </c>
      <c r="S1718" s="17" t="inlineStr">
        <is>
          <t>97420</t>
        </is>
      </c>
      <c r="T1718" s="27" t="n">
        <v>45993</v>
      </c>
      <c r="U1718" s="17" t="n">
        <v>2026</v>
      </c>
      <c r="V1718" s="17" t="inlineStr"/>
    </row>
    <row r="1719">
      <c r="A1719" s="21" t="inlineStr">
        <is>
          <t>WL-02714</t>
        </is>
      </c>
      <c r="B1719" s="21" t="n">
        <v>1714</v>
      </c>
      <c r="C1719" s="21" t="inlineStr">
        <is>
          <t>Sanchez</t>
        </is>
      </c>
      <c r="D1719" s="21" t="inlineStr">
        <is>
          <t>Mitchell</t>
        </is>
      </c>
      <c r="E1719" s="21" t="inlineStr">
        <is>
          <t>PARTNERSHIP</t>
        </is>
      </c>
      <c r="F1719" s="21" t="inlineStr">
        <is>
          <t>Sanchez Marine LLC</t>
        </is>
      </c>
      <c r="G1719" s="28" t="n">
        <v>45593</v>
      </c>
      <c r="H1719" s="21" t="inlineStr">
        <is>
          <t>ACTIVE_WAITLIST</t>
        </is>
      </c>
      <c r="I1719" s="21" t="inlineStr">
        <is>
          <t>SPINDRIFT HARBOR</t>
        </is>
      </c>
      <c r="J1719" s="21" t="inlineStr">
        <is>
          <t>CRUISER</t>
        </is>
      </c>
      <c r="K1719" s="21" t="n">
        <v>54.7</v>
      </c>
      <c r="L1719" s="21" t="n">
        <v>16.9</v>
      </c>
      <c r="M1719" s="21" t="inlineStr">
        <is>
          <t>Gullwing</t>
        </is>
      </c>
      <c r="N1719" s="21" t="n">
        <v>32</v>
      </c>
      <c r="O1719" s="21" t="inlineStr">
        <is>
          <t>(360) 555-8057</t>
        </is>
      </c>
      <c r="P1719" s="21" t="inlineStr">
        <is>
          <t>mitchell.sanchez@harbormail.net</t>
        </is>
      </c>
      <c r="Q1719" s="21" t="inlineStr">
        <is>
          <t>Longview</t>
        </is>
      </c>
      <c r="R1719" s="21" t="inlineStr">
        <is>
          <t>WA</t>
        </is>
      </c>
      <c r="S1719" s="21" t="inlineStr">
        <is>
          <t>98632</t>
        </is>
      </c>
      <c r="T1719" s="28" t="n">
        <v>46015</v>
      </c>
      <c r="U1719" s="21" t="n">
        <v>2026</v>
      </c>
      <c r="V1719" s="21" t="inlineStr"/>
    </row>
    <row r="1720">
      <c r="A1720" s="17" t="inlineStr">
        <is>
          <t>WL-02715</t>
        </is>
      </c>
      <c r="B1720" s="17" t="n">
        <v>1715</v>
      </c>
      <c r="C1720" s="17" t="inlineStr">
        <is>
          <t>Daniel</t>
        </is>
      </c>
      <c r="D1720" s="17" t="inlineStr">
        <is>
          <t>Wanda</t>
        </is>
      </c>
      <c r="E1720" s="17" t="inlineStr">
        <is>
          <t>JOINT</t>
        </is>
      </c>
      <c r="F1720" s="17" t="inlineStr"/>
      <c r="G1720" s="27" t="n">
        <v>45594</v>
      </c>
      <c r="H1720" s="17" t="inlineStr">
        <is>
          <t>RETAINER</t>
        </is>
      </c>
      <c r="I1720" s="17" t="inlineStr">
        <is>
          <t>KESTREL STAR</t>
        </is>
      </c>
      <c r="J1720" s="17" t="inlineStr">
        <is>
          <t>HOUSEBOAT</t>
        </is>
      </c>
      <c r="K1720" s="17" t="n">
        <v>43.8</v>
      </c>
      <c r="L1720" s="17" t="n">
        <v>14.1</v>
      </c>
      <c r="M1720" s="17" t="inlineStr">
        <is>
          <t>Gullwing</t>
        </is>
      </c>
      <c r="N1720" s="17" t="n">
        <v>45</v>
      </c>
      <c r="O1720" s="17" t="inlineStr">
        <is>
          <t>(206) 555-1596</t>
        </is>
      </c>
      <c r="P1720" s="17" t="inlineStr">
        <is>
          <t>wanda_daniel@outlook.example.com</t>
        </is>
      </c>
      <c r="Q1720" s="17" t="inlineStr">
        <is>
          <t>Seattle</t>
        </is>
      </c>
      <c r="R1720" s="17" t="inlineStr">
        <is>
          <t>WA</t>
        </is>
      </c>
      <c r="S1720" s="17" t="inlineStr">
        <is>
          <t>98101</t>
        </is>
      </c>
      <c r="T1720" s="27" t="n">
        <v>46005</v>
      </c>
      <c r="U1720" s="17" t="n">
        <v>2026</v>
      </c>
      <c r="V1720" s="17" t="inlineStr">
        <is>
          <t xml:space="preserve"> </t>
        </is>
      </c>
    </row>
    <row r="1721">
      <c r="A1721" s="21" t="inlineStr">
        <is>
          <t>WL-02716</t>
        </is>
      </c>
      <c r="B1721" s="21" t="n">
        <v>1716</v>
      </c>
      <c r="C1721" s="21" t="inlineStr">
        <is>
          <t>Nguyen</t>
        </is>
      </c>
      <c r="D1721" s="21" t="inlineStr">
        <is>
          <t>John</t>
        </is>
      </c>
      <c r="E1721" s="21" t="inlineStr">
        <is>
          <t>INDIVIDUAL</t>
        </is>
      </c>
      <c r="F1721" s="21" t="inlineStr"/>
      <c r="G1721" s="28" t="n">
        <v>45594</v>
      </c>
      <c r="H1721" s="21" t="inlineStr">
        <is>
          <t>ACTIVE_WAITLIST</t>
        </is>
      </c>
      <c r="I1721" s="21" t="inlineStr">
        <is>
          <t>GRAY ROSE</t>
        </is>
      </c>
      <c r="J1721" s="21" t="inlineStr">
        <is>
          <t>ELECTRIC</t>
        </is>
      </c>
      <c r="K1721" s="21" t="n">
        <v>55</v>
      </c>
      <c r="L1721" s="21" t="n">
        <v>15.5</v>
      </c>
      <c r="M1721" s="21" t="inlineStr">
        <is>
          <t>Ledgport</t>
        </is>
      </c>
      <c r="N1721" s="21" t="n">
        <v>24</v>
      </c>
      <c r="O1721" s="21" t="inlineStr">
        <is>
          <t>(360) 555-2346</t>
        </is>
      </c>
      <c r="P1721" s="21" t="inlineStr">
        <is>
          <t>johnnguyen@salishnet.net</t>
        </is>
      </c>
      <c r="Q1721" s="21" t="inlineStr">
        <is>
          <t>Bellingham</t>
        </is>
      </c>
      <c r="R1721" s="21" t="inlineStr">
        <is>
          <t>WA</t>
        </is>
      </c>
      <c r="S1721" s="21" t="inlineStr">
        <is>
          <t>98225</t>
        </is>
      </c>
      <c r="T1721" s="28" t="n">
        <v>46005</v>
      </c>
      <c r="U1721" s="21" t="n">
        <v>2026</v>
      </c>
      <c r="V1721" s="21" t="inlineStr"/>
    </row>
    <row r="1722">
      <c r="A1722" s="17" t="inlineStr">
        <is>
          <t>WL-02717</t>
        </is>
      </c>
      <c r="B1722" s="17" t="n">
        <v>1717</v>
      </c>
      <c r="C1722" s="17" t="inlineStr">
        <is>
          <t>Phillips</t>
        </is>
      </c>
      <c r="D1722" s="17" t="inlineStr">
        <is>
          <t>Ryan</t>
        </is>
      </c>
      <c r="E1722" s="17" t="inlineStr">
        <is>
          <t>PARTNERSHIP</t>
        </is>
      </c>
      <c r="F1722" s="17" t="inlineStr">
        <is>
          <t>Phillips Ventures LLC</t>
        </is>
      </c>
      <c r="G1722" s="27" t="n">
        <v>45594</v>
      </c>
      <c r="H1722" s="17" t="inlineStr">
        <is>
          <t>ACTIVE_WAITLIST</t>
        </is>
      </c>
      <c r="I1722" s="17" t="inlineStr">
        <is>
          <t>KESTREL GLIDE</t>
        </is>
      </c>
      <c r="J1722" s="17" t="inlineStr">
        <is>
          <t>CRUISER</t>
        </is>
      </c>
      <c r="K1722" s="17" t="n">
        <v>61.8</v>
      </c>
      <c r="L1722" s="17" t="n">
        <v>20.2</v>
      </c>
      <c r="M1722" s="17" t="inlineStr">
        <is>
          <t>Vessbank</t>
        </is>
      </c>
      <c r="N1722" s="17" t="n">
        <v>28</v>
      </c>
      <c r="O1722" s="17" t="inlineStr">
        <is>
          <t>(503) 555-9587</t>
        </is>
      </c>
      <c r="P1722" s="17" t="inlineStr">
        <is>
          <t>ryan.phillips@pugetpost.com</t>
        </is>
      </c>
      <c r="Q1722" s="17" t="inlineStr">
        <is>
          <t>Astoria</t>
        </is>
      </c>
      <c r="R1722" s="17" t="inlineStr">
        <is>
          <t>OR</t>
        </is>
      </c>
      <c r="S1722" s="17" t="inlineStr">
        <is>
          <t>97103</t>
        </is>
      </c>
      <c r="T1722" s="27" t="n">
        <v>46003</v>
      </c>
      <c r="U1722" s="17" t="n">
        <v>2026</v>
      </c>
      <c r="V1722" s="17" t="inlineStr"/>
    </row>
    <row r="1723">
      <c r="A1723" s="21" t="inlineStr">
        <is>
          <t>WL-02718</t>
        </is>
      </c>
      <c r="B1723" s="21" t="n">
        <v>1718</v>
      </c>
      <c r="C1723" s="21" t="inlineStr">
        <is>
          <t>Pena</t>
        </is>
      </c>
      <c r="D1723" s="21" t="inlineStr">
        <is>
          <t>Andrew</t>
        </is>
      </c>
      <c r="E1723" s="21" t="inlineStr">
        <is>
          <t>PARTNERSHIP</t>
        </is>
      </c>
      <c r="F1723" s="21" t="inlineStr">
        <is>
          <t>Pena Ventures LLC</t>
        </is>
      </c>
      <c r="G1723" s="28" t="n">
        <v>45594</v>
      </c>
      <c r="H1723" s="21" t="inlineStr">
        <is>
          <t>ACTIVE_WAITLIST</t>
        </is>
      </c>
      <c r="I1723" s="21" t="inlineStr">
        <is>
          <t>DRIFT PASSAGE</t>
        </is>
      </c>
      <c r="J1723" s="21" t="inlineStr">
        <is>
          <t>CRUISER</t>
        </is>
      </c>
      <c r="K1723" s="21" t="n">
        <v>36.1</v>
      </c>
      <c r="L1723" s="21" t="n">
        <v>10.9</v>
      </c>
      <c r="M1723" s="21" t="inlineStr">
        <is>
          <t>Vessbank</t>
        </is>
      </c>
      <c r="N1723" s="21" t="n">
        <v>45</v>
      </c>
      <c r="O1723" s="21" t="inlineStr">
        <is>
          <t>(360) 555-8143</t>
        </is>
      </c>
      <c r="P1723" s="21" t="inlineStr">
        <is>
          <t>andrewpena@outlook.example.com</t>
        </is>
      </c>
      <c r="Q1723" s="21" t="inlineStr">
        <is>
          <t>Bremerton</t>
        </is>
      </c>
      <c r="R1723" s="21" t="inlineStr">
        <is>
          <t>WA</t>
        </is>
      </c>
      <c r="S1723" s="21" t="inlineStr">
        <is>
          <t>98337</t>
        </is>
      </c>
      <c r="T1723" s="28" t="n">
        <v>46001</v>
      </c>
      <c r="U1723" s="21" t="n">
        <v>2026</v>
      </c>
      <c r="V1723" s="21" t="inlineStr"/>
    </row>
    <row r="1724">
      <c r="A1724" s="17" t="inlineStr">
        <is>
          <t>WL-02719</t>
        </is>
      </c>
      <c r="B1724" s="17" t="n">
        <v>1719</v>
      </c>
      <c r="C1724" s="17" t="inlineStr">
        <is>
          <t>Sexton</t>
        </is>
      </c>
      <c r="D1724" s="17" t="inlineStr">
        <is>
          <t>Travis</t>
        </is>
      </c>
      <c r="E1724" s="17" t="inlineStr">
        <is>
          <t>INDIVIDUAL</t>
        </is>
      </c>
      <c r="F1724" s="17" t="inlineStr"/>
      <c r="G1724" s="27" t="n">
        <v>45595</v>
      </c>
      <c r="H1724" s="17" t="inlineStr">
        <is>
          <t>ACTIVE_WAITLIST</t>
        </is>
      </c>
      <c r="I1724" s="17" t="inlineStr">
        <is>
          <t>ANCHOR PASSAGE</t>
        </is>
      </c>
      <c r="J1724" s="17" t="inlineStr">
        <is>
          <t>TRAWLER</t>
        </is>
      </c>
      <c r="K1724" s="17" t="n">
        <v>58.9</v>
      </c>
      <c r="L1724" s="17" t="n">
        <v>17.7</v>
      </c>
      <c r="M1724" s="17" t="inlineStr">
        <is>
          <t>COVERED_ONLY</t>
        </is>
      </c>
      <c r="N1724" s="17" t="n">
        <v>40</v>
      </c>
      <c r="O1724" s="17" t="inlineStr">
        <is>
          <t>(503) 555-1432</t>
        </is>
      </c>
      <c r="P1724" s="17" t="inlineStr">
        <is>
          <t>travis_sexton@quillayute.org</t>
        </is>
      </c>
      <c r="Q1724" s="17" t="inlineStr">
        <is>
          <t>Portland</t>
        </is>
      </c>
      <c r="R1724" s="17" t="inlineStr">
        <is>
          <t>OR</t>
        </is>
      </c>
      <c r="S1724" s="17" t="inlineStr">
        <is>
          <t>97201</t>
        </is>
      </c>
      <c r="T1724" s="27" t="n">
        <v>46009</v>
      </c>
      <c r="U1724" s="17" t="n">
        <v>2026</v>
      </c>
      <c r="V1724" s="17" t="inlineStr"/>
    </row>
    <row r="1725">
      <c r="A1725" s="21" t="inlineStr">
        <is>
          <t>WL-02720</t>
        </is>
      </c>
      <c r="B1725" s="21" t="n">
        <v>1720</v>
      </c>
      <c r="C1725" s="21" t="inlineStr">
        <is>
          <t>Richards</t>
        </is>
      </c>
      <c r="D1725" s="21" t="inlineStr">
        <is>
          <t>Lindsay</t>
        </is>
      </c>
      <c r="E1725" s="21" t="inlineStr">
        <is>
          <t>CORPORATION</t>
        </is>
      </c>
      <c r="F1725" s="21" t="inlineStr">
        <is>
          <t>Richards Marine LLC</t>
        </is>
      </c>
      <c r="G1725" s="28" t="n">
        <v>45597</v>
      </c>
      <c r="H1725" s="21" t="inlineStr">
        <is>
          <t>ACTIVE_WAITLIST</t>
        </is>
      </c>
      <c r="I1725" s="21" t="inlineStr">
        <is>
          <t>ANCHOR SONG</t>
        </is>
      </c>
      <c r="J1725" s="21" t="inlineStr">
        <is>
          <t>SPORTFISH</t>
        </is>
      </c>
      <c r="K1725" s="21" t="n">
        <v>34.6</v>
      </c>
      <c r="L1725" s="21" t="n">
        <v>11.2</v>
      </c>
      <c r="M1725" s="21" t="inlineStr">
        <is>
          <t>COVERED_ONLY</t>
        </is>
      </c>
      <c r="N1725" s="21" t="n">
        <v>32</v>
      </c>
      <c r="O1725" s="21" t="inlineStr">
        <is>
          <t>(360) 555-2799</t>
        </is>
      </c>
      <c r="P1725" s="21" t="inlineStr">
        <is>
          <t>lindsay.richards@pugetpost.com</t>
        </is>
      </c>
      <c r="Q1725" s="21" t="inlineStr">
        <is>
          <t>Aberdeen</t>
        </is>
      </c>
      <c r="R1725" s="21" t="inlineStr">
        <is>
          <t>WA</t>
        </is>
      </c>
      <c r="S1725" s="21" t="inlineStr">
        <is>
          <t>98520</t>
        </is>
      </c>
      <c r="T1725" s="28" t="n">
        <v>45997</v>
      </c>
      <c r="U1725" s="21" t="n">
        <v>2026</v>
      </c>
      <c r="V1725" s="21" t="inlineStr"/>
    </row>
    <row r="1726">
      <c r="A1726" s="17" t="inlineStr">
        <is>
          <t>WL-02721</t>
        </is>
      </c>
      <c r="B1726" s="17" t="n">
        <v>1721</v>
      </c>
      <c r="C1726" s="17" t="inlineStr">
        <is>
          <t>Scott</t>
        </is>
      </c>
      <c r="D1726" s="17" t="inlineStr">
        <is>
          <t>Carol</t>
        </is>
      </c>
      <c r="E1726" s="17" t="inlineStr">
        <is>
          <t>JOINT</t>
        </is>
      </c>
      <c r="F1726" s="17" t="inlineStr"/>
      <c r="G1726" s="27" t="n">
        <v>45597</v>
      </c>
      <c r="H1726" s="17" t="inlineStr">
        <is>
          <t>ACTIVE_WAITLIST</t>
        </is>
      </c>
      <c r="I1726" s="17" t="inlineStr">
        <is>
          <t>KESTREL ROCK</t>
        </is>
      </c>
      <c r="J1726" s="17" t="inlineStr">
        <is>
          <t>SAIL_MONO</t>
        </is>
      </c>
      <c r="K1726" s="17" t="n">
        <v>19.5</v>
      </c>
      <c r="L1726" s="17" t="n">
        <v>6.4</v>
      </c>
      <c r="M1726" s="17" t="inlineStr">
        <is>
          <t>ANY</t>
        </is>
      </c>
      <c r="N1726" s="17" t="n">
        <v>36</v>
      </c>
      <c r="O1726" s="17" t="inlineStr">
        <is>
          <t>(253) 555-6777</t>
        </is>
      </c>
      <c r="P1726" s="17" t="inlineStr">
        <is>
          <t>carol.scott@pugetpost.com</t>
        </is>
      </c>
      <c r="Q1726" s="17" t="inlineStr">
        <is>
          <t>Tacoma</t>
        </is>
      </c>
      <c r="R1726" s="17" t="inlineStr">
        <is>
          <t>WA</t>
        </is>
      </c>
      <c r="S1726" s="17" t="inlineStr">
        <is>
          <t>98402</t>
        </is>
      </c>
      <c r="T1726" s="27" t="n">
        <v>46001</v>
      </c>
      <c r="U1726" s="17" t="n">
        <v>2026</v>
      </c>
      <c r="V1726" s="17" t="inlineStr"/>
    </row>
    <row r="1727">
      <c r="A1727" s="21" t="inlineStr">
        <is>
          <t>WL-02722</t>
        </is>
      </c>
      <c r="B1727" s="21" t="n">
        <v>1722</v>
      </c>
      <c r="C1727" s="21" t="inlineStr">
        <is>
          <t>Hernandez</t>
        </is>
      </c>
      <c r="D1727" s="21" t="inlineStr">
        <is>
          <t>Alexander</t>
        </is>
      </c>
      <c r="E1727" s="21" t="inlineStr">
        <is>
          <t>JOINT</t>
        </is>
      </c>
      <c r="F1727" s="21" t="inlineStr"/>
      <c r="G1727" s="28" t="n">
        <v>45597</v>
      </c>
      <c r="H1727" s="21" t="inlineStr">
        <is>
          <t>ACTIVE_WAITLIST</t>
        </is>
      </c>
      <c r="I1727" s="21" t="inlineStr">
        <is>
          <t>PETREL ROCK</t>
        </is>
      </c>
      <c r="J1727" s="21" t="inlineStr">
        <is>
          <t>SAIL_MULTI</t>
        </is>
      </c>
      <c r="K1727" s="21" t="n">
        <v>24.2</v>
      </c>
      <c r="L1727" s="21" t="n">
        <v>8</v>
      </c>
      <c r="M1727" s="21" t="inlineStr">
        <is>
          <t>Ledgport</t>
        </is>
      </c>
      <c r="N1727" s="21" t="n">
        <v>50</v>
      </c>
      <c r="O1727" s="21" t="inlineStr">
        <is>
          <t>(425) 555-6941</t>
        </is>
      </c>
      <c r="P1727" s="21" t="inlineStr">
        <is>
          <t>alexander_hernandez@quillayute.org</t>
        </is>
      </c>
      <c r="Q1727" s="21" t="inlineStr">
        <is>
          <t>Everett</t>
        </is>
      </c>
      <c r="R1727" s="21" t="inlineStr">
        <is>
          <t>WA</t>
        </is>
      </c>
      <c r="S1727" s="21" t="inlineStr">
        <is>
          <t>98201</t>
        </is>
      </c>
      <c r="T1727" s="28" t="n">
        <v>45997</v>
      </c>
      <c r="U1727" s="21" t="n">
        <v>2026</v>
      </c>
      <c r="V1727" s="21" t="inlineStr"/>
    </row>
    <row r="1728">
      <c r="A1728" s="17" t="inlineStr">
        <is>
          <t>WL-02723</t>
        </is>
      </c>
      <c r="B1728" s="17" t="n">
        <v>1723</v>
      </c>
      <c r="C1728" s="17" t="inlineStr">
        <is>
          <t>Curtis</t>
        </is>
      </c>
      <c r="D1728" s="17" t="inlineStr">
        <is>
          <t>Gregory</t>
        </is>
      </c>
      <c r="E1728" s="17" t="inlineStr">
        <is>
          <t>LLC</t>
        </is>
      </c>
      <c r="F1728" s="17" t="inlineStr">
        <is>
          <t>Curtis Charters Inc</t>
        </is>
      </c>
      <c r="G1728" s="27" t="n">
        <v>45597</v>
      </c>
      <c r="H1728" s="17" t="inlineStr">
        <is>
          <t>ACTIVE_WAITLIST</t>
        </is>
      </c>
      <c r="I1728" s="17" t="inlineStr">
        <is>
          <t>FOUL DANCER</t>
        </is>
      </c>
      <c r="J1728" s="17" t="inlineStr">
        <is>
          <t>CRUISER</t>
        </is>
      </c>
      <c r="K1728" s="17" t="n">
        <v>46.9</v>
      </c>
      <c r="L1728" s="17" t="n">
        <v>15.7</v>
      </c>
      <c r="M1728" s="17" t="inlineStr">
        <is>
          <t>OPEN_ONLY</t>
        </is>
      </c>
      <c r="N1728" s="17" t="n">
        <v>32</v>
      </c>
      <c r="O1728" s="17" t="inlineStr">
        <is>
          <t>(503) 555-7620</t>
        </is>
      </c>
      <c r="P1728" s="17" t="inlineStr"/>
      <c r="Q1728" s="17" t="inlineStr">
        <is>
          <t>Astoria</t>
        </is>
      </c>
      <c r="R1728" s="17" t="inlineStr">
        <is>
          <t>OR</t>
        </is>
      </c>
      <c r="S1728" s="17" t="inlineStr">
        <is>
          <t>97103</t>
        </is>
      </c>
      <c r="T1728" s="27" t="n">
        <v>46004</v>
      </c>
      <c r="U1728" s="17" t="n">
        <v>2026</v>
      </c>
      <c r="V1728" s="17" t="inlineStr"/>
    </row>
    <row r="1729">
      <c r="A1729" s="21" t="inlineStr">
        <is>
          <t>WL-02724</t>
        </is>
      </c>
      <c r="B1729" s="21" t="n">
        <v>1724</v>
      </c>
      <c r="C1729" s="21" t="inlineStr">
        <is>
          <t>Hawkins</t>
        </is>
      </c>
      <c r="D1729" s="21" t="inlineStr">
        <is>
          <t>Benjamin</t>
        </is>
      </c>
      <c r="E1729" s="21" t="inlineStr">
        <is>
          <t>LLC</t>
        </is>
      </c>
      <c r="F1729" s="21" t="inlineStr">
        <is>
          <t>Hawkins Marine LLC</t>
        </is>
      </c>
      <c r="G1729" s="28" t="n">
        <v>45598</v>
      </c>
      <c r="H1729" s="21" t="inlineStr">
        <is>
          <t>ACTIVE_WAITLIST</t>
        </is>
      </c>
      <c r="I1729" s="21" t="inlineStr">
        <is>
          <t>BRANT REACH</t>
        </is>
      </c>
      <c r="J1729" s="21" t="inlineStr">
        <is>
          <t>POWER_OUTBOARD</t>
        </is>
      </c>
      <c r="K1729" s="21" t="n">
        <v>49.4</v>
      </c>
      <c r="L1729" s="21" t="n">
        <v>16.9</v>
      </c>
      <c r="M1729" s="21" t="inlineStr">
        <is>
          <t>Ledgport</t>
        </is>
      </c>
      <c r="N1729" s="21" t="n">
        <v>50</v>
      </c>
      <c r="O1729" s="21" t="inlineStr">
        <is>
          <t>(503) 555-3982</t>
        </is>
      </c>
      <c r="P1729" s="21" t="inlineStr">
        <is>
          <t>benjamin.hawkins@outlook.example.com</t>
        </is>
      </c>
      <c r="Q1729" s="21" t="inlineStr">
        <is>
          <t>Portland</t>
        </is>
      </c>
      <c r="R1729" s="21" t="inlineStr">
        <is>
          <t>OR</t>
        </is>
      </c>
      <c r="S1729" s="21" t="inlineStr">
        <is>
          <t>97201</t>
        </is>
      </c>
      <c r="T1729" s="28" t="n">
        <v>45995</v>
      </c>
      <c r="U1729" s="21" t="n">
        <v>2026</v>
      </c>
      <c r="V1729" s="21" t="inlineStr"/>
    </row>
    <row r="1730">
      <c r="A1730" s="17" t="inlineStr">
        <is>
          <t>WL-02725</t>
        </is>
      </c>
      <c r="B1730" s="17" t="n">
        <v>1725</v>
      </c>
      <c r="C1730" s="17" t="inlineStr">
        <is>
          <t>Hernandez</t>
        </is>
      </c>
      <c r="D1730" s="17" t="inlineStr">
        <is>
          <t>Matthew</t>
        </is>
      </c>
      <c r="E1730" s="17" t="inlineStr">
        <is>
          <t>JOINT</t>
        </is>
      </c>
      <c r="F1730" s="17" t="inlineStr"/>
      <c r="G1730" s="27" t="n">
        <v>45598</v>
      </c>
      <c r="H1730" s="17" t="inlineStr">
        <is>
          <t>ACTIVE_WAITLIST</t>
        </is>
      </c>
      <c r="I1730" s="17" t="inlineStr">
        <is>
          <t>DRIFT HARBOR</t>
        </is>
      </c>
      <c r="J1730" s="17" t="inlineStr">
        <is>
          <t>SPORTFISH</t>
        </is>
      </c>
      <c r="K1730" s="17" t="n">
        <v>50.3</v>
      </c>
      <c r="L1730" s="17" t="n">
        <v>17.6</v>
      </c>
      <c r="M1730" s="17" t="inlineStr">
        <is>
          <t>ANY</t>
        </is>
      </c>
      <c r="N1730" s="17" t="n">
        <v>28</v>
      </c>
      <c r="O1730" s="17" t="inlineStr">
        <is>
          <t>(360) 555-1913</t>
        </is>
      </c>
      <c r="P1730" s="17" t="inlineStr">
        <is>
          <t>matthewhernandez@salishnet.net</t>
        </is>
      </c>
      <c r="Q1730" s="17" t="inlineStr">
        <is>
          <t>Olympia</t>
        </is>
      </c>
      <c r="R1730" s="17" t="inlineStr">
        <is>
          <t>WA</t>
        </is>
      </c>
      <c r="S1730" s="17" t="inlineStr">
        <is>
          <t>98501</t>
        </is>
      </c>
      <c r="T1730" s="27" t="n">
        <v>46001</v>
      </c>
      <c r="U1730" s="17" t="n">
        <v>2026</v>
      </c>
      <c r="V1730" s="17" t="inlineStr"/>
    </row>
    <row r="1731">
      <c r="A1731" s="21" t="inlineStr">
        <is>
          <t>WL-02726</t>
        </is>
      </c>
      <c r="B1731" s="21" t="n">
        <v>1726</v>
      </c>
      <c r="C1731" s="21" t="inlineStr">
        <is>
          <t>Herman</t>
        </is>
      </c>
      <c r="D1731" s="21" t="inlineStr">
        <is>
          <t>Michelle</t>
        </is>
      </c>
      <c r="E1731" s="21" t="inlineStr">
        <is>
          <t>JOINT</t>
        </is>
      </c>
      <c r="F1731" s="21" t="inlineStr"/>
      <c r="G1731" s="28" t="n">
        <v>45599</v>
      </c>
      <c r="H1731" s="21" t="inlineStr">
        <is>
          <t>ACTIVE_WAITLIST</t>
        </is>
      </c>
      <c r="I1731" s="21" t="inlineStr">
        <is>
          <t>HALIBUT WEATHER</t>
        </is>
      </c>
      <c r="J1731" s="21" t="inlineStr">
        <is>
          <t>ELECTRIC</t>
        </is>
      </c>
      <c r="K1731" s="21" t="n">
        <v>48.3</v>
      </c>
      <c r="L1731" s="21" t="n">
        <v>17.2</v>
      </c>
      <c r="M1731" s="21" t="inlineStr">
        <is>
          <t>OPEN_ONLY</t>
        </is>
      </c>
      <c r="N1731" s="21" t="n">
        <v>45</v>
      </c>
      <c r="O1731" s="21" t="inlineStr">
        <is>
          <t>(541) 555-2576</t>
        </is>
      </c>
      <c r="P1731" s="21" t="inlineStr">
        <is>
          <t>michelleherman@gmail.example.com</t>
        </is>
      </c>
      <c r="Q1731" s="21" t="inlineStr">
        <is>
          <t>Newport</t>
        </is>
      </c>
      <c r="R1731" s="21" t="inlineStr">
        <is>
          <t>OR</t>
        </is>
      </c>
      <c r="S1731" s="21" t="inlineStr">
        <is>
          <t>97365</t>
        </is>
      </c>
      <c r="T1731" s="28" t="n">
        <v>45999</v>
      </c>
      <c r="U1731" s="21" t="n">
        <v>2026</v>
      </c>
      <c r="V1731" s="21" t="inlineStr"/>
    </row>
    <row r="1732">
      <c r="A1732" s="17" t="inlineStr">
        <is>
          <t>WL-02727</t>
        </is>
      </c>
      <c r="B1732" s="17" t="n">
        <v>1727</v>
      </c>
      <c r="C1732" s="17" t="inlineStr">
        <is>
          <t>Hernandez</t>
        </is>
      </c>
      <c r="D1732" s="17" t="inlineStr">
        <is>
          <t>Anthony</t>
        </is>
      </c>
      <c r="E1732" s="17" t="inlineStr">
        <is>
          <t>INDIVIDUAL</t>
        </is>
      </c>
      <c r="F1732" s="17" t="inlineStr"/>
      <c r="G1732" s="27" t="n">
        <v>45599</v>
      </c>
      <c r="H1732" s="17" t="inlineStr">
        <is>
          <t>SUSPENDED</t>
        </is>
      </c>
      <c r="I1732" s="17" t="inlineStr">
        <is>
          <t>PINTAIL CREST</t>
        </is>
      </c>
      <c r="J1732" s="17" t="inlineStr">
        <is>
          <t>ELECTRIC</t>
        </is>
      </c>
      <c r="K1732" s="17" t="n">
        <v>57</v>
      </c>
      <c r="L1732" s="17" t="n">
        <v>17.5</v>
      </c>
      <c r="M1732" s="17" t="inlineStr">
        <is>
          <t>Eastwey</t>
        </is>
      </c>
      <c r="N1732" s="17" t="n">
        <v>50</v>
      </c>
      <c r="O1732" s="17" t="inlineStr">
        <is>
          <t>(541) 555-9038</t>
        </is>
      </c>
      <c r="P1732" s="17" t="inlineStr">
        <is>
          <t>anthony_hernandez@harbormail.net</t>
        </is>
      </c>
      <c r="Q1732" s="17" t="inlineStr">
        <is>
          <t>Coos Bay</t>
        </is>
      </c>
      <c r="R1732" s="17" t="inlineStr">
        <is>
          <t>OR</t>
        </is>
      </c>
      <c r="S1732" s="17" t="inlineStr">
        <is>
          <t>97420</t>
        </is>
      </c>
      <c r="T1732" s="27" t="n">
        <v>46004</v>
      </c>
      <c r="U1732" s="17" t="n">
        <v>2026</v>
      </c>
      <c r="V1732" s="17" t="inlineStr"/>
    </row>
    <row r="1733">
      <c r="A1733" s="21" t="inlineStr">
        <is>
          <t>WL-02728</t>
        </is>
      </c>
      <c r="B1733" s="21" t="n">
        <v>1728</v>
      </c>
      <c r="C1733" s="21" t="inlineStr">
        <is>
          <t>Archer</t>
        </is>
      </c>
      <c r="D1733" s="21" t="inlineStr">
        <is>
          <t>Ralph</t>
        </is>
      </c>
      <c r="E1733" s="21" t="inlineStr">
        <is>
          <t>PARTNERSHIP</t>
        </is>
      </c>
      <c r="F1733" s="21" t="inlineStr">
        <is>
          <t>Archer Charters Inc</t>
        </is>
      </c>
      <c r="G1733" s="28" t="n">
        <v>45599</v>
      </c>
      <c r="H1733" s="21" t="inlineStr">
        <is>
          <t>ACTIVE_WAITLIST</t>
        </is>
      </c>
      <c r="I1733" s="21" t="inlineStr">
        <is>
          <t>OSPREY ROCK</t>
        </is>
      </c>
      <c r="J1733" s="21" t="inlineStr">
        <is>
          <t>ELECTRIC</t>
        </is>
      </c>
      <c r="K1733" s="21" t="n">
        <v>60.7</v>
      </c>
      <c r="L1733" s="21" t="n">
        <v>20.1</v>
      </c>
      <c r="M1733" s="21" t="inlineStr">
        <is>
          <t>Eastwey</t>
        </is>
      </c>
      <c r="N1733" s="21" t="n">
        <v>24</v>
      </c>
      <c r="O1733" s="21" t="inlineStr">
        <is>
          <t>(360) 555-5381</t>
        </is>
      </c>
      <c r="P1733" s="21" t="inlineStr">
        <is>
          <t>ralph_archer@outlook.example.com</t>
        </is>
      </c>
      <c r="Q1733" s="21" t="inlineStr">
        <is>
          <t>Bremerton</t>
        </is>
      </c>
      <c r="R1733" s="21" t="inlineStr">
        <is>
          <t>WA</t>
        </is>
      </c>
      <c r="S1733" s="21" t="inlineStr">
        <is>
          <t>98337</t>
        </is>
      </c>
      <c r="T1733" s="28" t="n">
        <v>45999</v>
      </c>
      <c r="U1733" s="21" t="n">
        <v>2026</v>
      </c>
      <c r="V1733" s="21" t="inlineStr"/>
    </row>
    <row r="1734">
      <c r="A1734" s="17" t="inlineStr">
        <is>
          <t>WL-02729</t>
        </is>
      </c>
      <c r="B1734" s="17" t="n">
        <v>1729</v>
      </c>
      <c r="C1734" s="17" t="inlineStr">
        <is>
          <t>Henderson</t>
        </is>
      </c>
      <c r="D1734" s="17" t="inlineStr">
        <is>
          <t>James</t>
        </is>
      </c>
      <c r="E1734" s="17" t="inlineStr">
        <is>
          <t>TRUST</t>
        </is>
      </c>
      <c r="F1734" s="17" t="inlineStr">
        <is>
          <t>Henderson Holdings LLC</t>
        </is>
      </c>
      <c r="G1734" s="27" t="n">
        <v>45599</v>
      </c>
      <c r="H1734" s="17" t="inlineStr">
        <is>
          <t>RETAINER</t>
        </is>
      </c>
      <c r="I1734" s="17" t="inlineStr">
        <is>
          <t>PINTAIL PASSAGE</t>
        </is>
      </c>
      <c r="J1734" s="17" t="inlineStr">
        <is>
          <t>POWER_INBOARD</t>
        </is>
      </c>
      <c r="K1734" s="17" t="n">
        <v>32.5</v>
      </c>
      <c r="L1734" s="17" t="n">
        <v>9.6</v>
      </c>
      <c r="M1734" s="17" t="inlineStr">
        <is>
          <t>ANY</t>
        </is>
      </c>
      <c r="N1734" s="17" t="n">
        <v>28</v>
      </c>
      <c r="O1734" s="17" t="inlineStr">
        <is>
          <t>(425) 555-4434</t>
        </is>
      </c>
      <c r="P1734" s="17" t="inlineStr">
        <is>
          <t>james.henderson@pugetpost.com</t>
        </is>
      </c>
      <c r="Q1734" s="17" t="inlineStr">
        <is>
          <t>Everett</t>
        </is>
      </c>
      <c r="R1734" s="17" t="inlineStr">
        <is>
          <t>WA</t>
        </is>
      </c>
      <c r="S1734" s="17" t="inlineStr">
        <is>
          <t>98201</t>
        </is>
      </c>
      <c r="T1734" s="27" t="n">
        <v>46004</v>
      </c>
      <c r="U1734" s="17" t="n">
        <v>2026</v>
      </c>
      <c r="V1734" s="17" t="inlineStr"/>
    </row>
    <row r="1735">
      <c r="A1735" s="21" t="inlineStr">
        <is>
          <t>WL-02730</t>
        </is>
      </c>
      <c r="B1735" s="21" t="n">
        <v>1730</v>
      </c>
      <c r="C1735" s="21" t="inlineStr">
        <is>
          <t>Chang</t>
        </is>
      </c>
      <c r="D1735" s="21" t="inlineStr">
        <is>
          <t>Christina</t>
        </is>
      </c>
      <c r="E1735" s="21" t="inlineStr">
        <is>
          <t>JOINT</t>
        </is>
      </c>
      <c r="F1735" s="21" t="inlineStr"/>
      <c r="G1735" s="28" t="n">
        <v>45599</v>
      </c>
      <c r="H1735" s="21" t="inlineStr">
        <is>
          <t>ACTIVE_WAITLIST</t>
        </is>
      </c>
      <c r="I1735" s="21" t="inlineStr">
        <is>
          <t>PETREL ROSE</t>
        </is>
      </c>
      <c r="J1735" s="21" t="inlineStr">
        <is>
          <t>POWER_INBOARD</t>
        </is>
      </c>
      <c r="K1735" s="21" t="n">
        <v>58.8</v>
      </c>
      <c r="L1735" s="21" t="n">
        <v>16.6</v>
      </c>
      <c r="M1735" s="21" t="inlineStr">
        <is>
          <t>Vessbank</t>
        </is>
      </c>
      <c r="N1735" s="21" t="n">
        <v>45</v>
      </c>
      <c r="O1735" s="21" t="inlineStr">
        <is>
          <t>(503) 555-4583</t>
        </is>
      </c>
      <c r="P1735" s="21" t="inlineStr">
        <is>
          <t>christina.chang@quillayute.org</t>
        </is>
      </c>
      <c r="Q1735" s="21" t="inlineStr">
        <is>
          <t>Astoria</t>
        </is>
      </c>
      <c r="R1735" s="21" t="inlineStr">
        <is>
          <t>OR</t>
        </is>
      </c>
      <c r="S1735" s="21" t="inlineStr">
        <is>
          <t>97103</t>
        </is>
      </c>
      <c r="T1735" s="28" t="n">
        <v>46004</v>
      </c>
      <c r="U1735" s="21" t="n">
        <v>2026</v>
      </c>
      <c r="V1735" s="21" t="inlineStr"/>
    </row>
    <row r="1736">
      <c r="A1736" s="17" t="inlineStr">
        <is>
          <t>WL-02731</t>
        </is>
      </c>
      <c r="B1736" s="17" t="n">
        <v>1731</v>
      </c>
      <c r="C1736" s="17" t="inlineStr">
        <is>
          <t>Taylor</t>
        </is>
      </c>
      <c r="D1736" s="17" t="inlineStr">
        <is>
          <t>Allison</t>
        </is>
      </c>
      <c r="E1736" s="17" t="inlineStr">
        <is>
          <t>NONPROFIT</t>
        </is>
      </c>
      <c r="F1736" s="17" t="inlineStr">
        <is>
          <t>Taylor Ventures LLC</t>
        </is>
      </c>
      <c r="G1736" s="27" t="n">
        <v>45599</v>
      </c>
      <c r="H1736" s="17" t="inlineStr">
        <is>
          <t>ACTIVE_WAITLIST</t>
        </is>
      </c>
      <c r="I1736" s="17" t="inlineStr">
        <is>
          <t>COHO LINE</t>
        </is>
      </c>
      <c r="J1736" s="17" t="inlineStr">
        <is>
          <t>POWER_OUTBOARD</t>
        </is>
      </c>
      <c r="K1736" s="17" t="n">
        <v>30.6</v>
      </c>
      <c r="L1736" s="17" t="n">
        <v>9.4</v>
      </c>
      <c r="M1736" s="17" t="inlineStr">
        <is>
          <t>COVERED_ONLY</t>
        </is>
      </c>
      <c r="N1736" s="17" t="n">
        <v>50</v>
      </c>
      <c r="O1736" s="17" t="inlineStr">
        <is>
          <t>(360) 555-9976</t>
        </is>
      </c>
      <c r="P1736" s="17" t="inlineStr">
        <is>
          <t>allisontaylor@gmail.example.com</t>
        </is>
      </c>
      <c r="Q1736" s="17" t="inlineStr">
        <is>
          <t>Longview</t>
        </is>
      </c>
      <c r="R1736" s="17" t="inlineStr">
        <is>
          <t>WA</t>
        </is>
      </c>
      <c r="S1736" s="17" t="inlineStr">
        <is>
          <t>98632</t>
        </is>
      </c>
      <c r="T1736" s="27" t="n">
        <v>45994</v>
      </c>
      <c r="U1736" s="17" t="n">
        <v>2026</v>
      </c>
      <c r="V1736" s="17" t="inlineStr"/>
    </row>
    <row r="1737">
      <c r="A1737" s="21" t="inlineStr">
        <is>
          <t>WL-02732</t>
        </is>
      </c>
      <c r="B1737" s="21" t="n">
        <v>1732</v>
      </c>
      <c r="C1737" s="21" t="inlineStr">
        <is>
          <t>Gross</t>
        </is>
      </c>
      <c r="D1737" s="21" t="inlineStr">
        <is>
          <t>Jamie</t>
        </is>
      </c>
      <c r="E1737" s="21" t="inlineStr">
        <is>
          <t>INDIVIDUAL</t>
        </is>
      </c>
      <c r="F1737" s="21" t="inlineStr"/>
      <c r="G1737" s="28" t="n">
        <v>45599</v>
      </c>
      <c r="H1737" s="21" t="inlineStr">
        <is>
          <t>ACTIVE_WAITLIST</t>
        </is>
      </c>
      <c r="I1737" s="21" t="inlineStr">
        <is>
          <t>GRAY GLIDE</t>
        </is>
      </c>
      <c r="J1737" s="21" t="inlineStr">
        <is>
          <t>CRUISER</t>
        </is>
      </c>
      <c r="K1737" s="21" t="n">
        <v>49.1</v>
      </c>
      <c r="L1737" s="21" t="n">
        <v>16.1</v>
      </c>
      <c r="M1737" s="21" t="inlineStr">
        <is>
          <t>OPEN_ONLY</t>
        </is>
      </c>
      <c r="N1737" s="21" t="n">
        <v>45</v>
      </c>
      <c r="O1737" s="21" t="inlineStr">
        <is>
          <t>(425) 555-9653</t>
        </is>
      </c>
      <c r="P1737" s="21" t="inlineStr">
        <is>
          <t>jamie.gross@outlook.example.com</t>
        </is>
      </c>
      <c r="Q1737" s="21" t="inlineStr">
        <is>
          <t>Everett</t>
        </is>
      </c>
      <c r="R1737" s="21" t="inlineStr">
        <is>
          <t>WA</t>
        </is>
      </c>
      <c r="S1737" s="21" t="inlineStr">
        <is>
          <t>98201</t>
        </is>
      </c>
      <c r="T1737" s="28" t="n">
        <v>45992</v>
      </c>
      <c r="U1737" s="21" t="n">
        <v>2026</v>
      </c>
      <c r="V1737" s="21" t="inlineStr"/>
    </row>
    <row r="1738">
      <c r="A1738" s="17" t="inlineStr">
        <is>
          <t>WL-02733</t>
        </is>
      </c>
      <c r="B1738" s="17" t="n">
        <v>1733</v>
      </c>
      <c r="C1738" s="17" t="inlineStr">
        <is>
          <t>Melendez</t>
        </is>
      </c>
      <c r="D1738" s="17" t="inlineStr">
        <is>
          <t>Tiffany</t>
        </is>
      </c>
      <c r="E1738" s="17" t="inlineStr">
        <is>
          <t>TRUST</t>
        </is>
      </c>
      <c r="F1738" s="17" t="inlineStr">
        <is>
          <t>Melendez Marine LLC</t>
        </is>
      </c>
      <c r="G1738" s="27" t="n">
        <v>45600</v>
      </c>
      <c r="H1738" s="17" t="inlineStr">
        <is>
          <t>ACTIVE_WAITLIST</t>
        </is>
      </c>
      <c r="I1738" s="17" t="inlineStr">
        <is>
          <t>SALISH SONG</t>
        </is>
      </c>
      <c r="J1738" s="17" t="inlineStr">
        <is>
          <t>ELECTRIC</t>
        </is>
      </c>
      <c r="K1738" s="17" t="n">
        <v>51.9</v>
      </c>
      <c r="L1738" s="17" t="n">
        <v>17.8</v>
      </c>
      <c r="M1738" s="17" t="inlineStr">
        <is>
          <t>OPEN_ONLY</t>
        </is>
      </c>
      <c r="N1738" s="17" t="n">
        <v>28</v>
      </c>
      <c r="O1738" s="17" t="inlineStr">
        <is>
          <t>(360) 555-7739</t>
        </is>
      </c>
      <c r="P1738" s="17" t="inlineStr"/>
      <c r="Q1738" s="17" t="inlineStr">
        <is>
          <t>Olympia</t>
        </is>
      </c>
      <c r="R1738" s="17" t="inlineStr">
        <is>
          <t>WA</t>
        </is>
      </c>
      <c r="S1738" s="17" t="inlineStr">
        <is>
          <t>98501</t>
        </is>
      </c>
      <c r="T1738" s="27" t="n">
        <v>46001</v>
      </c>
      <c r="U1738" s="17" t="n">
        <v>2026</v>
      </c>
      <c r="V1738" s="17" t="inlineStr"/>
    </row>
    <row r="1739">
      <c r="A1739" s="21" t="inlineStr">
        <is>
          <t>WL-02734</t>
        </is>
      </c>
      <c r="B1739" s="21" t="n">
        <v>1734</v>
      </c>
      <c r="C1739" s="21" t="inlineStr">
        <is>
          <t>Lewis</t>
        </is>
      </c>
      <c r="D1739" s="21" t="inlineStr">
        <is>
          <t>Kenneth</t>
        </is>
      </c>
      <c r="E1739" s="21" t="inlineStr">
        <is>
          <t>NONPROFIT</t>
        </is>
      </c>
      <c r="F1739" s="21" t="inlineStr">
        <is>
          <t>Lewis Charters Inc</t>
        </is>
      </c>
      <c r="G1739" s="28" t="n">
        <v>45600</v>
      </c>
      <c r="H1739" s="21" t="inlineStr">
        <is>
          <t>ACTIVE_WAITLIST</t>
        </is>
      </c>
      <c r="I1739" s="21" t="inlineStr">
        <is>
          <t>GRAY HARBOR</t>
        </is>
      </c>
      <c r="J1739" s="21" t="inlineStr">
        <is>
          <t>COMMERCIAL_FISH</t>
        </is>
      </c>
      <c r="K1739" s="21" t="n">
        <v>38.1</v>
      </c>
      <c r="L1739" s="21" t="n">
        <v>13.6</v>
      </c>
      <c r="M1739" s="21" t="inlineStr">
        <is>
          <t>Vessbank</t>
        </is>
      </c>
      <c r="N1739" s="21" t="n">
        <v>32</v>
      </c>
      <c r="O1739" s="21" t="inlineStr">
        <is>
          <t>(206) 555-9584</t>
        </is>
      </c>
      <c r="P1739" s="21" t="inlineStr">
        <is>
          <t>kenneth.lewis@pugetpost.com</t>
        </is>
      </c>
      <c r="Q1739" s="21" t="inlineStr">
        <is>
          <t>Seattle</t>
        </is>
      </c>
      <c r="R1739" s="21" t="inlineStr">
        <is>
          <t>WA</t>
        </is>
      </c>
      <c r="S1739" s="21" t="inlineStr">
        <is>
          <t>98101</t>
        </is>
      </c>
      <c r="T1739" s="28" t="n">
        <v>45993</v>
      </c>
      <c r="U1739" s="21" t="n">
        <v>2026</v>
      </c>
      <c r="V1739" s="21" t="inlineStr"/>
    </row>
    <row r="1740">
      <c r="A1740" s="17" t="inlineStr">
        <is>
          <t>WL-02735</t>
        </is>
      </c>
      <c r="B1740" s="17" t="n">
        <v>1735</v>
      </c>
      <c r="C1740" s="17" t="inlineStr">
        <is>
          <t>Orr</t>
        </is>
      </c>
      <c r="D1740" s="17" t="inlineStr">
        <is>
          <t>Kristen</t>
        </is>
      </c>
      <c r="E1740" s="17" t="inlineStr">
        <is>
          <t>COMMERCIAL</t>
        </is>
      </c>
      <c r="F1740" s="17" t="inlineStr">
        <is>
          <t>Orr Charters Inc</t>
        </is>
      </c>
      <c r="G1740" s="27" t="n">
        <v>45600</v>
      </c>
      <c r="H1740" s="17" t="inlineStr">
        <is>
          <t>ACTIVE_WAITLIST</t>
        </is>
      </c>
      <c r="I1740" s="17" t="inlineStr">
        <is>
          <t>OTTER PASSAGE</t>
        </is>
      </c>
      <c r="J1740" s="17" t="inlineStr">
        <is>
          <t>SAIL_MONO</t>
        </is>
      </c>
      <c r="K1740" s="17" t="n">
        <v>54.2</v>
      </c>
      <c r="L1740" s="17" t="n">
        <v>17</v>
      </c>
      <c r="M1740" s="17" t="inlineStr">
        <is>
          <t>OPEN_ONLY</t>
        </is>
      </c>
      <c r="N1740" s="17" t="n">
        <v>40</v>
      </c>
      <c r="O1740" s="17" t="inlineStr">
        <is>
          <t>(360) 555-0188</t>
        </is>
      </c>
      <c r="P1740" s="17" t="inlineStr">
        <is>
          <t>kristen.orr@harbormail.net</t>
        </is>
      </c>
      <c r="Q1740" s="17" t="inlineStr">
        <is>
          <t>Longview</t>
        </is>
      </c>
      <c r="R1740" s="17" t="inlineStr">
        <is>
          <t>WA</t>
        </is>
      </c>
      <c r="S1740" s="17" t="inlineStr">
        <is>
          <t>98632</t>
        </is>
      </c>
      <c r="T1740" s="27" t="n">
        <v>46008</v>
      </c>
      <c r="U1740" s="17" t="n">
        <v>2026</v>
      </c>
      <c r="V1740" s="17" t="inlineStr"/>
    </row>
    <row r="1741">
      <c r="A1741" s="21" t="inlineStr">
        <is>
          <t>WL-02736</t>
        </is>
      </c>
      <c r="B1741" s="21" t="n">
        <v>1736</v>
      </c>
      <c r="C1741" s="21" t="inlineStr">
        <is>
          <t>Newton</t>
        </is>
      </c>
      <c r="D1741" s="21" t="inlineStr">
        <is>
          <t>Lisa</t>
        </is>
      </c>
      <c r="E1741" s="21" t="inlineStr">
        <is>
          <t>INDIVIDUAL</t>
        </is>
      </c>
      <c r="F1741" s="21" t="inlineStr"/>
      <c r="G1741" s="28" t="n">
        <v>45600</v>
      </c>
      <c r="H1741" s="21" t="inlineStr">
        <is>
          <t>ACTIVE_WAITLIST</t>
        </is>
      </c>
      <c r="I1741" s="21" t="inlineStr">
        <is>
          <t>HALIBUT BAY</t>
        </is>
      </c>
      <c r="J1741" s="21" t="inlineStr">
        <is>
          <t>POWER_INBOARD</t>
        </is>
      </c>
      <c r="K1741" s="21" t="n">
        <v>54.3</v>
      </c>
      <c r="L1741" s="21" t="n">
        <v>16.6</v>
      </c>
      <c r="M1741" s="21" t="inlineStr">
        <is>
          <t>ANY</t>
        </is>
      </c>
      <c r="N1741" s="21" t="n">
        <v>24</v>
      </c>
      <c r="O1741" s="21" t="inlineStr">
        <is>
          <t>(541) 555-8004</t>
        </is>
      </c>
      <c r="P1741" s="21" t="inlineStr">
        <is>
          <t>lisa_newton@outlook.example.com</t>
        </is>
      </c>
      <c r="Q1741" s="21" t="inlineStr">
        <is>
          <t>Coos Bay</t>
        </is>
      </c>
      <c r="R1741" s="21" t="inlineStr">
        <is>
          <t>OR</t>
        </is>
      </c>
      <c r="S1741" s="21" t="inlineStr">
        <is>
          <t>97420</t>
        </is>
      </c>
      <c r="T1741" s="28" t="n">
        <v>45992</v>
      </c>
      <c r="U1741" s="21" t="n">
        <v>2026</v>
      </c>
      <c r="V1741" s="21" t="inlineStr"/>
    </row>
    <row r="1742">
      <c r="A1742" s="17" t="inlineStr">
        <is>
          <t>WL-02737</t>
        </is>
      </c>
      <c r="B1742" s="17" t="n">
        <v>1737</v>
      </c>
      <c r="C1742" s="17" t="inlineStr">
        <is>
          <t>Crosby</t>
        </is>
      </c>
      <c r="D1742" s="17" t="inlineStr">
        <is>
          <t>Kimberly</t>
        </is>
      </c>
      <c r="E1742" s="17" t="inlineStr">
        <is>
          <t>INDIVIDUAL</t>
        </is>
      </c>
      <c r="F1742" s="17" t="inlineStr"/>
      <c r="G1742" s="27" t="n">
        <v>45601</v>
      </c>
      <c r="H1742" s="17" t="inlineStr">
        <is>
          <t>ACTIVE_WAITLIST</t>
        </is>
      </c>
      <c r="I1742" s="17" t="inlineStr">
        <is>
          <t>FOUL SHORE</t>
        </is>
      </c>
      <c r="J1742" s="17" t="inlineStr">
        <is>
          <t>POWER_INBOARD</t>
        </is>
      </c>
      <c r="K1742" s="17" t="n">
        <v>43.1</v>
      </c>
      <c r="L1742" s="17" t="n">
        <v>12.7</v>
      </c>
      <c r="M1742" s="17" t="inlineStr">
        <is>
          <t>ANY</t>
        </is>
      </c>
      <c r="N1742" s="17" t="n">
        <v>24</v>
      </c>
      <c r="O1742" s="17" t="inlineStr">
        <is>
          <t>(360) 555-3302</t>
        </is>
      </c>
      <c r="P1742" s="17" t="inlineStr"/>
      <c r="Q1742" s="17" t="inlineStr">
        <is>
          <t>Chaldale</t>
        </is>
      </c>
      <c r="R1742" s="17" t="inlineStr">
        <is>
          <t>WA</t>
        </is>
      </c>
      <c r="S1742" s="17" t="inlineStr">
        <is>
          <t>98554</t>
        </is>
      </c>
      <c r="T1742" s="27" t="n">
        <v>45993</v>
      </c>
      <c r="U1742" s="17" t="n">
        <v>2026</v>
      </c>
      <c r="V1742" s="17" t="inlineStr"/>
    </row>
    <row r="1743">
      <c r="A1743" s="21" t="inlineStr">
        <is>
          <t>WL-02738</t>
        </is>
      </c>
      <c r="B1743" s="21" t="n">
        <v>1738</v>
      </c>
      <c r="C1743" s="21" t="inlineStr">
        <is>
          <t>Schmitt</t>
        </is>
      </c>
      <c r="D1743" s="21" t="inlineStr">
        <is>
          <t>Wanda</t>
        </is>
      </c>
      <c r="E1743" s="21" t="inlineStr">
        <is>
          <t>LLC</t>
        </is>
      </c>
      <c r="F1743" s="21" t="inlineStr">
        <is>
          <t>Schmitt Marine LLC</t>
        </is>
      </c>
      <c r="G1743" s="28" t="n">
        <v>45601</v>
      </c>
      <c r="H1743" s="21" t="inlineStr">
        <is>
          <t>RETAINER</t>
        </is>
      </c>
      <c r="I1743" s="21" t="inlineStr">
        <is>
          <t>OSPREY SHORE</t>
        </is>
      </c>
      <c r="J1743" s="21" t="inlineStr">
        <is>
          <t>SAIL_MONO</t>
        </is>
      </c>
      <c r="K1743" s="21" t="n">
        <v>54.7</v>
      </c>
      <c r="L1743" s="21" t="n">
        <v>19.6</v>
      </c>
      <c r="M1743" s="21" t="inlineStr">
        <is>
          <t>ANY</t>
        </is>
      </c>
      <c r="N1743" s="21" t="n">
        <v>50</v>
      </c>
      <c r="O1743" s="21" t="inlineStr">
        <is>
          <t>(425) 555-2073</t>
        </is>
      </c>
      <c r="P1743" s="21" t="inlineStr">
        <is>
          <t>wandaschmitt@quillayute.org</t>
        </is>
      </c>
      <c r="Q1743" s="21" t="inlineStr">
        <is>
          <t>Everett</t>
        </is>
      </c>
      <c r="R1743" s="21" t="inlineStr">
        <is>
          <t>WA</t>
        </is>
      </c>
      <c r="S1743" s="21" t="inlineStr">
        <is>
          <t>98201</t>
        </is>
      </c>
      <c r="T1743" s="28" t="n">
        <v>46006</v>
      </c>
      <c r="U1743" s="21" t="n">
        <v>2026</v>
      </c>
      <c r="V1743" s="21" t="inlineStr"/>
    </row>
    <row r="1744">
      <c r="A1744" s="17" t="inlineStr">
        <is>
          <t>WL-02739</t>
        </is>
      </c>
      <c r="B1744" s="17" t="n">
        <v>1739</v>
      </c>
      <c r="C1744" s="17" t="inlineStr">
        <is>
          <t>Bennett</t>
        </is>
      </c>
      <c r="D1744" s="17" t="inlineStr">
        <is>
          <t>Aaron</t>
        </is>
      </c>
      <c r="E1744" s="17" t="inlineStr">
        <is>
          <t>INDIVIDUAL</t>
        </is>
      </c>
      <c r="F1744" s="17" t="inlineStr"/>
      <c r="G1744" s="27" t="n">
        <v>45602</v>
      </c>
      <c r="H1744" s="17" t="inlineStr">
        <is>
          <t>ACTIVE_WAITLIST</t>
        </is>
      </c>
      <c r="I1744" s="17" t="inlineStr">
        <is>
          <t>HERON RUNNER</t>
        </is>
      </c>
      <c r="J1744" s="17" t="inlineStr">
        <is>
          <t>POWER_INBOARD</t>
        </is>
      </c>
      <c r="K1744" s="17" t="n">
        <v>26.4</v>
      </c>
      <c r="L1744" s="17" t="n">
        <v>8.9</v>
      </c>
      <c r="M1744" s="17" t="inlineStr">
        <is>
          <t>COVERED_ONLY</t>
        </is>
      </c>
      <c r="N1744" s="17" t="n">
        <v>32</v>
      </c>
      <c r="O1744" s="17" t="inlineStr">
        <is>
          <t>(360) 555-2777</t>
        </is>
      </c>
      <c r="P1744" s="17" t="inlineStr">
        <is>
          <t>aaron_bennett@pugetpost.com</t>
        </is>
      </c>
      <c r="Q1744" s="17" t="inlineStr">
        <is>
          <t>Longview</t>
        </is>
      </c>
      <c r="R1744" s="17" t="inlineStr">
        <is>
          <t>WA</t>
        </is>
      </c>
      <c r="S1744" s="17" t="inlineStr">
        <is>
          <t>98632</t>
        </is>
      </c>
      <c r="T1744" s="27" t="n">
        <v>45995</v>
      </c>
      <c r="U1744" s="17" t="n">
        <v>2026</v>
      </c>
      <c r="V1744" s="17" t="inlineStr"/>
    </row>
    <row r="1745">
      <c r="A1745" s="21" t="inlineStr">
        <is>
          <t>WL-02740</t>
        </is>
      </c>
      <c r="B1745" s="21" t="n">
        <v>1740</v>
      </c>
      <c r="C1745" s="21" t="inlineStr">
        <is>
          <t>Valdez</t>
        </is>
      </c>
      <c r="D1745" s="21" t="inlineStr">
        <is>
          <t>Holly</t>
        </is>
      </c>
      <c r="E1745" s="21" t="inlineStr">
        <is>
          <t>INDIVIDUAL</t>
        </is>
      </c>
      <c r="F1745" s="21" t="inlineStr"/>
      <c r="G1745" s="28" t="n">
        <v>45602</v>
      </c>
      <c r="H1745" s="21" t="inlineStr">
        <is>
          <t>ACTIVE_WAITLIST</t>
        </is>
      </c>
      <c r="I1745" s="21" t="inlineStr">
        <is>
          <t>SEAL SOUND</t>
        </is>
      </c>
      <c r="J1745" s="21" t="inlineStr">
        <is>
          <t>ELECTRIC</t>
        </is>
      </c>
      <c r="K1745" s="21" t="n">
        <v>51.8</v>
      </c>
      <c r="L1745" s="21" t="n">
        <v>14.6</v>
      </c>
      <c r="M1745" s="21" t="inlineStr">
        <is>
          <t>OPEN_ONLY</t>
        </is>
      </c>
      <c r="N1745" s="21" t="n">
        <v>24</v>
      </c>
      <c r="O1745" s="21" t="inlineStr">
        <is>
          <t>(360) 555-4330</t>
        </is>
      </c>
      <c r="P1745" s="21" t="inlineStr">
        <is>
          <t>hollyvaldez@gmail.example.com</t>
        </is>
      </c>
      <c r="Q1745" s="21" t="inlineStr">
        <is>
          <t>Chaldale</t>
        </is>
      </c>
      <c r="R1745" s="21" t="inlineStr">
        <is>
          <t>WA</t>
        </is>
      </c>
      <c r="S1745" s="21" t="inlineStr">
        <is>
          <t>98554</t>
        </is>
      </c>
      <c r="T1745" s="28" t="n">
        <v>46013</v>
      </c>
      <c r="U1745" s="21" t="n">
        <v>2026</v>
      </c>
      <c r="V1745" s="21" t="inlineStr"/>
    </row>
    <row r="1746">
      <c r="A1746" s="17" t="inlineStr">
        <is>
          <t>WL-02741</t>
        </is>
      </c>
      <c r="B1746" s="17" t="n">
        <v>1741</v>
      </c>
      <c r="C1746" s="17" t="inlineStr">
        <is>
          <t>Moran</t>
        </is>
      </c>
      <c r="D1746" s="17" t="inlineStr">
        <is>
          <t>Megan</t>
        </is>
      </c>
      <c r="E1746" s="17" t="inlineStr">
        <is>
          <t>INDIVIDUAL</t>
        </is>
      </c>
      <c r="F1746" s="17" t="inlineStr"/>
      <c r="G1746" s="27" t="n">
        <v>45602</v>
      </c>
      <c r="H1746" s="17" t="inlineStr">
        <is>
          <t>ACTIVE_WAITLIST</t>
        </is>
      </c>
      <c r="I1746" s="17" t="inlineStr">
        <is>
          <t>KESTREL WEATHER</t>
        </is>
      </c>
      <c r="J1746" s="17" t="inlineStr">
        <is>
          <t>HOUSEBOAT</t>
        </is>
      </c>
      <c r="K1746" s="17" t="n">
        <v>46.8</v>
      </c>
      <c r="L1746" s="17" t="n">
        <v>15.5</v>
      </c>
      <c r="M1746" s="17" t="inlineStr">
        <is>
          <t>COVERED_ONLY</t>
        </is>
      </c>
      <c r="N1746" s="17" t="n">
        <v>40</v>
      </c>
      <c r="O1746" s="17" t="inlineStr">
        <is>
          <t>(206) 555-4899</t>
        </is>
      </c>
      <c r="P1746" s="17" t="inlineStr">
        <is>
          <t>megan_moran@pugetpost.com</t>
        </is>
      </c>
      <c r="Q1746" s="17" t="inlineStr">
        <is>
          <t>Seattle</t>
        </is>
      </c>
      <c r="R1746" s="17" t="inlineStr">
        <is>
          <t>WA</t>
        </is>
      </c>
      <c r="S1746" s="17" t="inlineStr">
        <is>
          <t>98101</t>
        </is>
      </c>
      <c r="T1746" s="27" t="n">
        <v>45996</v>
      </c>
      <c r="U1746" s="17" t="n">
        <v>2026</v>
      </c>
      <c r="V1746" s="17" t="inlineStr"/>
    </row>
    <row r="1747">
      <c r="A1747" s="21" t="inlineStr">
        <is>
          <t>WL-02742</t>
        </is>
      </c>
      <c r="B1747" s="21" t="n">
        <v>1742</v>
      </c>
      <c r="C1747" s="21" t="inlineStr">
        <is>
          <t>Smith</t>
        </is>
      </c>
      <c r="D1747" s="21" t="inlineStr">
        <is>
          <t>Lisa</t>
        </is>
      </c>
      <c r="E1747" s="21" t="inlineStr">
        <is>
          <t>INDIVIDUAL</t>
        </is>
      </c>
      <c r="F1747" s="21" t="inlineStr"/>
      <c r="G1747" s="28" t="n">
        <v>45602</v>
      </c>
      <c r="H1747" s="21" t="inlineStr">
        <is>
          <t>ACTIVE_WAITLIST</t>
        </is>
      </c>
      <c r="I1747" s="21" t="inlineStr">
        <is>
          <t>OSPREY BAY</t>
        </is>
      </c>
      <c r="J1747" s="21" t="inlineStr">
        <is>
          <t>HOUSEBOAT</t>
        </is>
      </c>
      <c r="K1747" s="21" t="n">
        <v>41.4</v>
      </c>
      <c r="L1747" s="21" t="n">
        <v>13.7</v>
      </c>
      <c r="M1747" s="21" t="inlineStr">
        <is>
          <t>OPEN_ONLY</t>
        </is>
      </c>
      <c r="N1747" s="21" t="n">
        <v>50</v>
      </c>
      <c r="O1747" s="21" t="inlineStr">
        <is>
          <t>(360) 555-2428</t>
        </is>
      </c>
      <c r="P1747" s="21" t="inlineStr">
        <is>
          <t>lisa.smith@salishnet.net</t>
        </is>
      </c>
      <c r="Q1747" s="21" t="inlineStr">
        <is>
          <t>Port Angeles</t>
        </is>
      </c>
      <c r="R1747" s="21" t="inlineStr">
        <is>
          <t>WA</t>
        </is>
      </c>
      <c r="S1747" s="21" t="inlineStr">
        <is>
          <t>98362</t>
        </is>
      </c>
      <c r="T1747" s="28" t="n">
        <v>46019</v>
      </c>
      <c r="U1747" s="21" t="n">
        <v>2026</v>
      </c>
      <c r="V1747" s="21" t="inlineStr"/>
    </row>
    <row r="1748">
      <c r="A1748" s="17" t="inlineStr">
        <is>
          <t>WL-02743</t>
        </is>
      </c>
      <c r="B1748" s="17" t="n">
        <v>1743</v>
      </c>
      <c r="C1748" s="17" t="inlineStr">
        <is>
          <t>Riddle</t>
        </is>
      </c>
      <c r="D1748" s="17" t="inlineStr">
        <is>
          <t>Mary</t>
        </is>
      </c>
      <c r="E1748" s="17" t="inlineStr">
        <is>
          <t>INDIVIDUAL</t>
        </is>
      </c>
      <c r="F1748" s="17" t="inlineStr"/>
      <c r="G1748" s="27" t="n">
        <v>45603</v>
      </c>
      <c r="H1748" s="17" t="inlineStr">
        <is>
          <t>ACTIVE_WAITLIST</t>
        </is>
      </c>
      <c r="I1748" s="17" t="inlineStr">
        <is>
          <t>SABLE QUEEN</t>
        </is>
      </c>
      <c r="J1748" s="17" t="inlineStr">
        <is>
          <t>TRAWLER</t>
        </is>
      </c>
      <c r="K1748" s="17" t="n">
        <v>35.6</v>
      </c>
      <c r="L1748" s="17" t="n">
        <v>11.9</v>
      </c>
      <c r="M1748" s="17" t="inlineStr">
        <is>
          <t>ANY</t>
        </is>
      </c>
      <c r="N1748" s="17" t="n">
        <v>32</v>
      </c>
      <c r="O1748" s="17" t="inlineStr">
        <is>
          <t>(503) 555-8779</t>
        </is>
      </c>
      <c r="P1748" s="17" t="inlineStr">
        <is>
          <t>maryriddle@outlook.example.com</t>
        </is>
      </c>
      <c r="Q1748" s="17" t="inlineStr">
        <is>
          <t>Portland</t>
        </is>
      </c>
      <c r="R1748" s="17" t="inlineStr">
        <is>
          <t>OR</t>
        </is>
      </c>
      <c r="S1748" s="17" t="inlineStr">
        <is>
          <t>97201</t>
        </is>
      </c>
      <c r="T1748" s="27" t="n">
        <v>46018</v>
      </c>
      <c r="U1748" s="17" t="n">
        <v>2026</v>
      </c>
      <c r="V1748" s="17" t="inlineStr"/>
    </row>
    <row r="1749">
      <c r="A1749" s="21" t="inlineStr">
        <is>
          <t>WL-02744</t>
        </is>
      </c>
      <c r="B1749" s="21" t="n">
        <v>1744</v>
      </c>
      <c r="C1749" s="21" t="inlineStr">
        <is>
          <t>Hoffman</t>
        </is>
      </c>
      <c r="D1749" s="21" t="inlineStr">
        <is>
          <t>Sheena</t>
        </is>
      </c>
      <c r="E1749" s="21" t="inlineStr">
        <is>
          <t>JOINT</t>
        </is>
      </c>
      <c r="F1749" s="21" t="inlineStr"/>
      <c r="G1749" s="28" t="n">
        <v>45603</v>
      </c>
      <c r="H1749" s="21" t="inlineStr">
        <is>
          <t>ACTIVE_WAITLIST</t>
        </is>
      </c>
      <c r="I1749" s="21" t="inlineStr">
        <is>
          <t>SANDERLING VEER</t>
        </is>
      </c>
      <c r="J1749" s="21" t="inlineStr">
        <is>
          <t>TRAWLER</t>
        </is>
      </c>
      <c r="K1749" s="21" t="n">
        <v>49.7</v>
      </c>
      <c r="L1749" s="21" t="n">
        <v>14.4</v>
      </c>
      <c r="M1749" s="21" t="inlineStr">
        <is>
          <t>ANY</t>
        </is>
      </c>
      <c r="N1749" s="21" t="n">
        <v>24</v>
      </c>
      <c r="O1749" s="21" t="inlineStr">
        <is>
          <t>(541) 555-8431</t>
        </is>
      </c>
      <c r="P1749" s="21" t="inlineStr">
        <is>
          <t>sheena.hoffman@harbormail.net</t>
        </is>
      </c>
      <c r="Q1749" s="21" t="inlineStr">
        <is>
          <t>Coos Bay</t>
        </is>
      </c>
      <c r="R1749" s="21" t="inlineStr">
        <is>
          <t>OR</t>
        </is>
      </c>
      <c r="S1749" s="21" t="inlineStr">
        <is>
          <t>97420</t>
        </is>
      </c>
      <c r="T1749" s="28" t="n">
        <v>45993</v>
      </c>
      <c r="U1749" s="21" t="n">
        <v>2026</v>
      </c>
      <c r="V1749" s="21" t="inlineStr"/>
    </row>
    <row r="1750">
      <c r="A1750" s="17" t="inlineStr">
        <is>
          <t>WL-02745</t>
        </is>
      </c>
      <c r="B1750" s="17" t="n">
        <v>1745</v>
      </c>
      <c r="C1750" s="17" t="inlineStr">
        <is>
          <t>Baldwin</t>
        </is>
      </c>
      <c r="D1750" s="17" t="inlineStr">
        <is>
          <t>Olivia</t>
        </is>
      </c>
      <c r="E1750" s="17" t="inlineStr">
        <is>
          <t>INDIVIDUAL</t>
        </is>
      </c>
      <c r="F1750" s="17" t="inlineStr"/>
      <c r="G1750" s="27" t="n">
        <v>45605</v>
      </c>
      <c r="H1750" s="17" t="inlineStr">
        <is>
          <t>ACTIVE_WAITLIST</t>
        </is>
      </c>
      <c r="I1750" s="17" t="inlineStr">
        <is>
          <t>SEAL LINE</t>
        </is>
      </c>
      <c r="J1750" s="17" t="inlineStr">
        <is>
          <t>CRUISER</t>
        </is>
      </c>
      <c r="K1750" s="17" t="n">
        <v>20.6</v>
      </c>
      <c r="L1750" s="17" t="n">
        <v>6.9</v>
      </c>
      <c r="M1750" s="17" t="inlineStr">
        <is>
          <t>OPEN_ONLY</t>
        </is>
      </c>
      <c r="N1750" s="17" t="n">
        <v>32</v>
      </c>
      <c r="O1750" s="17" t="inlineStr">
        <is>
          <t>(206) 555-3500</t>
        </is>
      </c>
      <c r="P1750" s="17" t="inlineStr">
        <is>
          <t>olivia_baldwin@harbormail.net</t>
        </is>
      </c>
      <c r="Q1750" s="17" t="inlineStr">
        <is>
          <t>Seattle</t>
        </is>
      </c>
      <c r="R1750" s="17" t="inlineStr">
        <is>
          <t>WA</t>
        </is>
      </c>
      <c r="S1750" s="17" t="inlineStr">
        <is>
          <t>98101</t>
        </is>
      </c>
      <c r="T1750" s="27" t="n">
        <v>45992</v>
      </c>
      <c r="U1750" s="17" t="n">
        <v>2026</v>
      </c>
      <c r="V1750" s="17" t="inlineStr"/>
    </row>
    <row r="1751">
      <c r="A1751" s="21" t="inlineStr">
        <is>
          <t>WL-02746</t>
        </is>
      </c>
      <c r="B1751" s="21" t="n">
        <v>1746</v>
      </c>
      <c r="C1751" s="21" t="inlineStr">
        <is>
          <t>Potter</t>
        </is>
      </c>
      <c r="D1751" s="21" t="inlineStr">
        <is>
          <t>Patrick</t>
        </is>
      </c>
      <c r="E1751" s="21" t="inlineStr">
        <is>
          <t>JOINT</t>
        </is>
      </c>
      <c r="F1751" s="21" t="inlineStr"/>
      <c r="G1751" s="28" t="n">
        <v>45606</v>
      </c>
      <c r="H1751" s="21" t="inlineStr">
        <is>
          <t>ACTIVE_WAITLIST</t>
        </is>
      </c>
      <c r="I1751" s="21" t="inlineStr">
        <is>
          <t>FOUL GLIDE</t>
        </is>
      </c>
      <c r="J1751" s="21" t="inlineStr">
        <is>
          <t>POWER_STERNDRIVE</t>
        </is>
      </c>
      <c r="K1751" s="21" t="n">
        <v>49.2</v>
      </c>
      <c r="L1751" s="21" t="n">
        <v>15.7</v>
      </c>
      <c r="M1751" s="21" t="inlineStr">
        <is>
          <t>OPEN_ONLY</t>
        </is>
      </c>
      <c r="N1751" s="21" t="n">
        <v>24</v>
      </c>
      <c r="O1751" s="21" t="inlineStr">
        <is>
          <t>(360) 555-3396</t>
        </is>
      </c>
      <c r="P1751" s="21" t="inlineStr">
        <is>
          <t>patrick_potter@harbormail.net</t>
        </is>
      </c>
      <c r="Q1751" s="21" t="inlineStr">
        <is>
          <t>Bellingham</t>
        </is>
      </c>
      <c r="R1751" s="21" t="inlineStr">
        <is>
          <t>WA</t>
        </is>
      </c>
      <c r="S1751" s="21" t="inlineStr">
        <is>
          <t>98225</t>
        </is>
      </c>
      <c r="T1751" s="28" t="n">
        <v>46013</v>
      </c>
      <c r="U1751" s="21" t="n">
        <v>2026</v>
      </c>
      <c r="V1751" s="21" t="inlineStr"/>
    </row>
    <row r="1752">
      <c r="A1752" s="17" t="inlineStr">
        <is>
          <t>WL-02747</t>
        </is>
      </c>
      <c r="B1752" s="17" t="n">
        <v>1747</v>
      </c>
      <c r="C1752" s="17" t="inlineStr">
        <is>
          <t>Massey</t>
        </is>
      </c>
      <c r="D1752" s="17" t="inlineStr">
        <is>
          <t>Angel</t>
        </is>
      </c>
      <c r="E1752" s="17" t="inlineStr">
        <is>
          <t>NONPROFIT</t>
        </is>
      </c>
      <c r="F1752" s="17" t="inlineStr">
        <is>
          <t>Massey Holdings LLC</t>
        </is>
      </c>
      <c r="G1752" s="27" t="n">
        <v>45606</v>
      </c>
      <c r="H1752" s="17" t="inlineStr">
        <is>
          <t>ACTIVE_WAITLIST</t>
        </is>
      </c>
      <c r="I1752" s="17" t="inlineStr">
        <is>
          <t>GRAY QUEEN</t>
        </is>
      </c>
      <c r="J1752" s="17" t="inlineStr">
        <is>
          <t>POWER_INBOARD</t>
        </is>
      </c>
      <c r="K1752" s="17" t="n">
        <v>29.3</v>
      </c>
      <c r="L1752" s="17" t="n">
        <v>9.1</v>
      </c>
      <c r="M1752" s="17" t="inlineStr">
        <is>
          <t>Eastwey</t>
        </is>
      </c>
      <c r="N1752" s="17" t="n">
        <v>45</v>
      </c>
      <c r="O1752" s="17" t="inlineStr">
        <is>
          <t>(360) 555-2553</t>
        </is>
      </c>
      <c r="P1752" s="17" t="inlineStr">
        <is>
          <t>angel.massey@salishnet.net</t>
        </is>
      </c>
      <c r="Q1752" s="17" t="inlineStr">
        <is>
          <t>Chaldale</t>
        </is>
      </c>
      <c r="R1752" s="17" t="inlineStr">
        <is>
          <t>WA</t>
        </is>
      </c>
      <c r="S1752" s="17" t="inlineStr">
        <is>
          <t>98554</t>
        </is>
      </c>
      <c r="T1752" s="27" t="n">
        <v>46009</v>
      </c>
      <c r="U1752" s="17" t="n">
        <v>2026</v>
      </c>
      <c r="V1752" s="17" t="inlineStr"/>
    </row>
    <row r="1753">
      <c r="A1753" s="21" t="inlineStr">
        <is>
          <t>WL-02748</t>
        </is>
      </c>
      <c r="B1753" s="21" t="n">
        <v>1748</v>
      </c>
      <c r="C1753" s="21" t="inlineStr">
        <is>
          <t>Griffin</t>
        </is>
      </c>
      <c r="D1753" s="21" t="inlineStr">
        <is>
          <t>Ross</t>
        </is>
      </c>
      <c r="E1753" s="21" t="inlineStr">
        <is>
          <t>JOINT</t>
        </is>
      </c>
      <c r="F1753" s="21" t="inlineStr"/>
      <c r="G1753" s="28" t="n">
        <v>45607</v>
      </c>
      <c r="H1753" s="21" t="inlineStr">
        <is>
          <t>ACTIVE_WAITLIST</t>
        </is>
      </c>
      <c r="I1753" s="21" t="inlineStr">
        <is>
          <t>FOUL LIGHT</t>
        </is>
      </c>
      <c r="J1753" s="21" t="inlineStr">
        <is>
          <t>ELECTRIC</t>
        </is>
      </c>
      <c r="K1753" s="21" t="n">
        <v>42.6</v>
      </c>
      <c r="L1753" s="21" t="n">
        <v>13.9</v>
      </c>
      <c r="M1753" s="21" t="inlineStr">
        <is>
          <t>Ledgport</t>
        </is>
      </c>
      <c r="N1753" s="21" t="n">
        <v>50</v>
      </c>
      <c r="O1753" s="21" t="inlineStr">
        <is>
          <t>(541) 555-1035</t>
        </is>
      </c>
      <c r="P1753" s="21" t="inlineStr">
        <is>
          <t>ross.griffin@salishnet.net</t>
        </is>
      </c>
      <c r="Q1753" s="21" t="inlineStr">
        <is>
          <t>Newport</t>
        </is>
      </c>
      <c r="R1753" s="21" t="inlineStr">
        <is>
          <t>OR</t>
        </is>
      </c>
      <c r="S1753" s="21" t="inlineStr">
        <is>
          <t>97365</t>
        </is>
      </c>
      <c r="T1753" s="28" t="n">
        <v>46017</v>
      </c>
      <c r="U1753" s="21" t="n">
        <v>2026</v>
      </c>
      <c r="V1753" s="21" t="inlineStr"/>
    </row>
    <row r="1754">
      <c r="A1754" s="17" t="inlineStr">
        <is>
          <t>WL-02749</t>
        </is>
      </c>
      <c r="B1754" s="17" t="n">
        <v>1749</v>
      </c>
      <c r="C1754" s="17" t="inlineStr">
        <is>
          <t>French</t>
        </is>
      </c>
      <c r="D1754" s="17" t="inlineStr">
        <is>
          <t>Stephanie</t>
        </is>
      </c>
      <c r="E1754" s="17" t="inlineStr">
        <is>
          <t>TRUST</t>
        </is>
      </c>
      <c r="F1754" s="17" t="inlineStr">
        <is>
          <t>French Holdings LLC</t>
        </is>
      </c>
      <c r="G1754" s="27" t="n">
        <v>45607</v>
      </c>
      <c r="H1754" s="17" t="inlineStr">
        <is>
          <t>ACTIVE_WAITLIST</t>
        </is>
      </c>
      <c r="I1754" s="17" t="inlineStr">
        <is>
          <t>GRAY WEATHER</t>
        </is>
      </c>
      <c r="J1754" s="17" t="inlineStr">
        <is>
          <t>SAIL_MONO</t>
        </is>
      </c>
      <c r="K1754" s="17" t="n">
        <v>21.3</v>
      </c>
      <c r="L1754" s="17" t="n">
        <v>7</v>
      </c>
      <c r="M1754" s="17" t="inlineStr">
        <is>
          <t>Salmonberry</t>
        </is>
      </c>
      <c r="N1754" s="17" t="n">
        <v>36</v>
      </c>
      <c r="O1754" s="17" t="inlineStr">
        <is>
          <t>(503) 555-0961</t>
        </is>
      </c>
      <c r="P1754" s="17" t="inlineStr">
        <is>
          <t>stephanie.french@pugetpost.com</t>
        </is>
      </c>
      <c r="Q1754" s="17" t="inlineStr">
        <is>
          <t>Portland</t>
        </is>
      </c>
      <c r="R1754" s="17" t="inlineStr">
        <is>
          <t>OR</t>
        </is>
      </c>
      <c r="S1754" s="17" t="inlineStr">
        <is>
          <t>97201</t>
        </is>
      </c>
      <c r="T1754" s="27" t="n">
        <v>46017</v>
      </c>
      <c r="U1754" s="17" t="n">
        <v>2026</v>
      </c>
      <c r="V1754" s="17" t="inlineStr"/>
    </row>
    <row r="1755">
      <c r="A1755" s="21" t="inlineStr">
        <is>
          <t>WL-02750</t>
        </is>
      </c>
      <c r="B1755" s="21" t="n">
        <v>1750</v>
      </c>
      <c r="C1755" s="21" t="inlineStr">
        <is>
          <t>Graves</t>
        </is>
      </c>
      <c r="D1755" s="21" t="inlineStr">
        <is>
          <t>Sarah</t>
        </is>
      </c>
      <c r="E1755" s="21" t="inlineStr">
        <is>
          <t>TRUST</t>
        </is>
      </c>
      <c r="F1755" s="21" t="inlineStr">
        <is>
          <t>Graves Charters Inc</t>
        </is>
      </c>
      <c r="G1755" s="28" t="n">
        <v>45608</v>
      </c>
      <c r="H1755" s="21" t="inlineStr">
        <is>
          <t>RETAINER</t>
        </is>
      </c>
      <c r="I1755" s="21" t="inlineStr">
        <is>
          <t>FOUL RUNNER</t>
        </is>
      </c>
      <c r="J1755" s="21" t="inlineStr">
        <is>
          <t>COMMERCIAL_FISH</t>
        </is>
      </c>
      <c r="K1755" s="21" t="n">
        <v>28.2</v>
      </c>
      <c r="L1755" s="21" t="n">
        <v>8.1</v>
      </c>
      <c r="M1755" s="21" t="inlineStr">
        <is>
          <t>ANY</t>
        </is>
      </c>
      <c r="N1755" s="21" t="n">
        <v>45</v>
      </c>
      <c r="O1755" s="21" t="inlineStr">
        <is>
          <t>(503) 555-1192</t>
        </is>
      </c>
      <c r="P1755" s="21" t="inlineStr">
        <is>
          <t>sarahgraves@salishnet.net</t>
        </is>
      </c>
      <c r="Q1755" s="21" t="inlineStr">
        <is>
          <t>Portland</t>
        </is>
      </c>
      <c r="R1755" s="21" t="inlineStr">
        <is>
          <t>OR</t>
        </is>
      </c>
      <c r="S1755" s="21" t="inlineStr">
        <is>
          <t>97201</t>
        </is>
      </c>
      <c r="T1755" s="28" t="n">
        <v>46010</v>
      </c>
      <c r="U1755" s="21" t="n">
        <v>2026</v>
      </c>
      <c r="V1755" s="21" t="inlineStr"/>
    </row>
    <row r="1756">
      <c r="A1756" s="17" t="inlineStr">
        <is>
          <t>WL-02751</t>
        </is>
      </c>
      <c r="B1756" s="17" t="n">
        <v>1751</v>
      </c>
      <c r="C1756" s="17" t="inlineStr">
        <is>
          <t>Austin</t>
        </is>
      </c>
      <c r="D1756" s="17" t="inlineStr">
        <is>
          <t>Tracy</t>
        </is>
      </c>
      <c r="E1756" s="17" t="inlineStr">
        <is>
          <t>LLC</t>
        </is>
      </c>
      <c r="F1756" s="17" t="inlineStr">
        <is>
          <t>Austin Marine LLC</t>
        </is>
      </c>
      <c r="G1756" s="27" t="n">
        <v>45608</v>
      </c>
      <c r="H1756" s="17" t="inlineStr">
        <is>
          <t>ACTIVE_WAITLIST</t>
        </is>
      </c>
      <c r="I1756" s="17" t="inlineStr">
        <is>
          <t>WIDGEON MOON</t>
        </is>
      </c>
      <c r="J1756" s="17" t="inlineStr">
        <is>
          <t>SPORTFISH</t>
        </is>
      </c>
      <c r="K1756" s="17" t="n">
        <v>48.2</v>
      </c>
      <c r="L1756" s="17" t="n">
        <v>13.8</v>
      </c>
      <c r="M1756" s="17" t="inlineStr">
        <is>
          <t>ANY</t>
        </is>
      </c>
      <c r="N1756" s="17" t="n">
        <v>50</v>
      </c>
      <c r="O1756" s="17" t="inlineStr">
        <is>
          <t>(503) 555-0857</t>
        </is>
      </c>
      <c r="P1756" s="17" t="inlineStr">
        <is>
          <t>tracy_austin@salishnet.net</t>
        </is>
      </c>
      <c r="Q1756" s="17" t="inlineStr">
        <is>
          <t>Portland</t>
        </is>
      </c>
      <c r="R1756" s="17" t="inlineStr">
        <is>
          <t>OR</t>
        </is>
      </c>
      <c r="S1756" s="17" t="inlineStr">
        <is>
          <t>97201</t>
        </is>
      </c>
      <c r="T1756" s="27" t="n">
        <v>46015</v>
      </c>
      <c r="U1756" s="17" t="n">
        <v>2026</v>
      </c>
      <c r="V1756" s="17" t="inlineStr"/>
    </row>
    <row r="1757">
      <c r="A1757" s="21" t="inlineStr">
        <is>
          <t>WL-02752</t>
        </is>
      </c>
      <c r="B1757" s="21" t="n">
        <v>1752</v>
      </c>
      <c r="C1757" s="21" t="inlineStr">
        <is>
          <t>Ward</t>
        </is>
      </c>
      <c r="D1757" s="21" t="inlineStr">
        <is>
          <t>Daniel</t>
        </is>
      </c>
      <c r="E1757" s="21" t="inlineStr">
        <is>
          <t>LLC</t>
        </is>
      </c>
      <c r="F1757" s="21" t="inlineStr">
        <is>
          <t>Ward Holdings LLC</t>
        </is>
      </c>
      <c r="G1757" s="28" t="n">
        <v>45608</v>
      </c>
      <c r="H1757" s="21" t="inlineStr">
        <is>
          <t>ACTIVE_WAITLIST</t>
        </is>
      </c>
      <c r="I1757" s="21" t="inlineStr">
        <is>
          <t>SPINDRIFT GLIDE</t>
        </is>
      </c>
      <c r="J1757" s="21" t="inlineStr">
        <is>
          <t>POWER_INBOARD</t>
        </is>
      </c>
      <c r="K1757" s="21" t="n">
        <v>47.5</v>
      </c>
      <c r="L1757" s="21" t="n">
        <v>16.3</v>
      </c>
      <c r="M1757" s="21" t="inlineStr">
        <is>
          <t>Gullwing</t>
        </is>
      </c>
      <c r="N1757" s="21" t="n">
        <v>36</v>
      </c>
      <c r="O1757" s="21" t="inlineStr">
        <is>
          <t>(503) 555-6721</t>
        </is>
      </c>
      <c r="P1757" s="21" t="inlineStr">
        <is>
          <t>danielward@salishnet.net</t>
        </is>
      </c>
      <c r="Q1757" s="21" t="inlineStr">
        <is>
          <t>Astoria</t>
        </is>
      </c>
      <c r="R1757" s="21" t="inlineStr">
        <is>
          <t>OR</t>
        </is>
      </c>
      <c r="S1757" s="21" t="inlineStr">
        <is>
          <t>97103</t>
        </is>
      </c>
      <c r="T1757" s="28" t="n">
        <v>45994</v>
      </c>
      <c r="U1757" s="21" t="n">
        <v>2026</v>
      </c>
      <c r="V1757" s="21" t="inlineStr"/>
    </row>
    <row r="1758">
      <c r="A1758" s="17" t="inlineStr">
        <is>
          <t>WL-02753</t>
        </is>
      </c>
      <c r="B1758" s="17" t="n">
        <v>1753</v>
      </c>
      <c r="C1758" s="17" t="inlineStr">
        <is>
          <t>Brooks</t>
        </is>
      </c>
      <c r="D1758" s="17" t="inlineStr">
        <is>
          <t>Kyle</t>
        </is>
      </c>
      <c r="E1758" s="17" t="inlineStr">
        <is>
          <t>LLC</t>
        </is>
      </c>
      <c r="F1758" s="17" t="inlineStr">
        <is>
          <t>Brooks Holdings LLC</t>
        </is>
      </c>
      <c r="G1758" s="27" t="n">
        <v>45608</v>
      </c>
      <c r="H1758" s="17" t="inlineStr">
        <is>
          <t>ACTIVE_WAITLIST</t>
        </is>
      </c>
      <c r="I1758" s="17" t="inlineStr">
        <is>
          <t>OTTER MIST</t>
        </is>
      </c>
      <c r="J1758" s="17" t="inlineStr">
        <is>
          <t>TRAWLER</t>
        </is>
      </c>
      <c r="K1758" s="17" t="n">
        <v>31.1</v>
      </c>
      <c r="L1758" s="17" t="n">
        <v>10.4</v>
      </c>
      <c r="M1758" s="17" t="inlineStr">
        <is>
          <t>Vessbank</t>
        </is>
      </c>
      <c r="N1758" s="17" t="n">
        <v>36</v>
      </c>
      <c r="O1758" s="17" t="inlineStr">
        <is>
          <t>(503) 555-3930</t>
        </is>
      </c>
      <c r="P1758" s="17" t="inlineStr">
        <is>
          <t>kyle.brooks@quillayute.org</t>
        </is>
      </c>
      <c r="Q1758" s="17" t="inlineStr">
        <is>
          <t>Portland</t>
        </is>
      </c>
      <c r="R1758" s="17" t="inlineStr">
        <is>
          <t>OR</t>
        </is>
      </c>
      <c r="S1758" s="17" t="inlineStr">
        <is>
          <t>97201</t>
        </is>
      </c>
      <c r="T1758" s="27" t="n">
        <v>46008</v>
      </c>
      <c r="U1758" s="17" t="n">
        <v>2026</v>
      </c>
      <c r="V1758" s="17" t="inlineStr"/>
    </row>
    <row r="1759">
      <c r="A1759" s="21" t="inlineStr">
        <is>
          <t>WL-02754</t>
        </is>
      </c>
      <c r="B1759" s="21" t="n">
        <v>1754</v>
      </c>
      <c r="C1759" s="21" t="inlineStr">
        <is>
          <t>Johnson</t>
        </is>
      </c>
      <c r="D1759" s="21" t="inlineStr">
        <is>
          <t>Kristen</t>
        </is>
      </c>
      <c r="E1759" s="21" t="inlineStr">
        <is>
          <t>LLC</t>
        </is>
      </c>
      <c r="F1759" s="21" t="inlineStr">
        <is>
          <t>Johnson Marine LLC</t>
        </is>
      </c>
      <c r="G1759" s="28" t="n">
        <v>45608</v>
      </c>
      <c r="H1759" s="21" t="inlineStr">
        <is>
          <t>RETAINER</t>
        </is>
      </c>
      <c r="I1759" s="21" t="inlineStr">
        <is>
          <t>HERON HARBOR</t>
        </is>
      </c>
      <c r="J1759" s="21" t="inlineStr">
        <is>
          <t>POWER_OUTBOARD</t>
        </is>
      </c>
      <c r="K1759" s="21" t="n">
        <v>58.8</v>
      </c>
      <c r="L1759" s="21" t="n">
        <v>17.6</v>
      </c>
      <c r="M1759" s="21" t="inlineStr">
        <is>
          <t>ANY</t>
        </is>
      </c>
      <c r="N1759" s="21" t="n">
        <v>28</v>
      </c>
      <c r="O1759" s="21" t="inlineStr">
        <is>
          <t>(360) 555-7180</t>
        </is>
      </c>
      <c r="P1759" s="21" t="inlineStr">
        <is>
          <t>kristenjohnson@quillayute.org</t>
        </is>
      </c>
      <c r="Q1759" s="21" t="inlineStr">
        <is>
          <t>Bellingham</t>
        </is>
      </c>
      <c r="R1759" s="21" t="inlineStr">
        <is>
          <t>WA</t>
        </is>
      </c>
      <c r="S1759" s="21" t="inlineStr">
        <is>
          <t>98225</t>
        </is>
      </c>
      <c r="T1759" s="28" t="n">
        <v>46010</v>
      </c>
      <c r="U1759" s="21" t="n">
        <v>2026</v>
      </c>
      <c r="V1759" s="21" t="inlineStr"/>
    </row>
    <row r="1760">
      <c r="A1760" s="17" t="inlineStr">
        <is>
          <t>WL-02755</t>
        </is>
      </c>
      <c r="B1760" s="17" t="n">
        <v>1755</v>
      </c>
      <c r="C1760" s="17" t="inlineStr">
        <is>
          <t>Mitchell</t>
        </is>
      </c>
      <c r="D1760" s="17" t="inlineStr">
        <is>
          <t>James</t>
        </is>
      </c>
      <c r="E1760" s="17" t="inlineStr">
        <is>
          <t>INDIVIDUAL</t>
        </is>
      </c>
      <c r="F1760" s="17" t="inlineStr"/>
      <c r="G1760" s="27" t="n">
        <v>45608</v>
      </c>
      <c r="H1760" s="17" t="inlineStr">
        <is>
          <t>ACTIVE_WAITLIST</t>
        </is>
      </c>
      <c r="I1760" s="17" t="inlineStr">
        <is>
          <t>KESTREL SONG</t>
        </is>
      </c>
      <c r="J1760" s="17" t="inlineStr">
        <is>
          <t>TRAWLER</t>
        </is>
      </c>
      <c r="K1760" s="17" t="n">
        <v>18.6</v>
      </c>
      <c r="L1760" s="17" t="n">
        <v>6.6</v>
      </c>
      <c r="M1760" s="17" t="inlineStr">
        <is>
          <t>Ledgport</t>
        </is>
      </c>
      <c r="N1760" s="17" t="n">
        <v>45</v>
      </c>
      <c r="O1760" s="17" t="inlineStr">
        <is>
          <t>(541) 555-4926</t>
        </is>
      </c>
      <c r="P1760" s="17" t="inlineStr">
        <is>
          <t>james.mitchell@salishnet.net</t>
        </is>
      </c>
      <c r="Q1760" s="17" t="inlineStr">
        <is>
          <t>Newport</t>
        </is>
      </c>
      <c r="R1760" s="17" t="inlineStr">
        <is>
          <t>OR</t>
        </is>
      </c>
      <c r="S1760" s="17" t="inlineStr">
        <is>
          <t>97365</t>
        </is>
      </c>
      <c r="T1760" s="27" t="n">
        <v>46006</v>
      </c>
      <c r="U1760" s="17" t="n">
        <v>2026</v>
      </c>
      <c r="V1760" s="17" t="inlineStr"/>
    </row>
    <row r="1761">
      <c r="A1761" s="21" t="inlineStr">
        <is>
          <t>WL-02756</t>
        </is>
      </c>
      <c r="B1761" s="21" t="n">
        <v>1756</v>
      </c>
      <c r="C1761" s="21" t="inlineStr">
        <is>
          <t>Phillips</t>
        </is>
      </c>
      <c r="D1761" s="21" t="inlineStr">
        <is>
          <t>Gregory</t>
        </is>
      </c>
      <c r="E1761" s="21" t="inlineStr">
        <is>
          <t>INDIVIDUAL</t>
        </is>
      </c>
      <c r="F1761" s="21" t="inlineStr"/>
      <c r="G1761" s="28" t="n">
        <v>45609</v>
      </c>
      <c r="H1761" s="21" t="inlineStr">
        <is>
          <t>ACTIVE_WAITLIST</t>
        </is>
      </c>
      <c r="I1761" s="21" t="inlineStr">
        <is>
          <t>BRANT RUNNER</t>
        </is>
      </c>
      <c r="J1761" s="21" t="inlineStr">
        <is>
          <t>SPORTFISH</t>
        </is>
      </c>
      <c r="K1761" s="21" t="n">
        <v>31.6</v>
      </c>
      <c r="L1761" s="21" t="n">
        <v>9.9</v>
      </c>
      <c r="M1761" s="21" t="inlineStr">
        <is>
          <t>OPEN_ONLY</t>
        </is>
      </c>
      <c r="N1761" s="21" t="n">
        <v>45</v>
      </c>
      <c r="O1761" s="21" t="inlineStr">
        <is>
          <t>(541) 555-3079</t>
        </is>
      </c>
      <c r="P1761" s="21" t="inlineStr">
        <is>
          <t>gregory_phillips@gmail.example.com</t>
        </is>
      </c>
      <c r="Q1761" s="21" t="inlineStr">
        <is>
          <t>Newport</t>
        </is>
      </c>
      <c r="R1761" s="21" t="inlineStr">
        <is>
          <t>OR</t>
        </is>
      </c>
      <c r="S1761" s="21" t="inlineStr">
        <is>
          <t>97365</t>
        </is>
      </c>
      <c r="T1761" s="28" t="n">
        <v>46006</v>
      </c>
      <c r="U1761" s="21" t="n">
        <v>2026</v>
      </c>
      <c r="V1761" s="21" t="inlineStr"/>
    </row>
    <row r="1762">
      <c r="A1762" s="17" t="inlineStr">
        <is>
          <t>WL-02757</t>
        </is>
      </c>
      <c r="B1762" s="17" t="n">
        <v>1757</v>
      </c>
      <c r="C1762" s="17" t="inlineStr">
        <is>
          <t>Green</t>
        </is>
      </c>
      <c r="D1762" s="17" t="inlineStr">
        <is>
          <t>Mariah</t>
        </is>
      </c>
      <c r="E1762" s="17" t="inlineStr">
        <is>
          <t>CORPORATION</t>
        </is>
      </c>
      <c r="F1762" s="17" t="inlineStr">
        <is>
          <t>Green Ventures LLC</t>
        </is>
      </c>
      <c r="G1762" s="27" t="n">
        <v>45609</v>
      </c>
      <c r="H1762" s="17" t="inlineStr">
        <is>
          <t>ACTIVE_WAITLIST</t>
        </is>
      </c>
      <c r="I1762" s="17" t="inlineStr">
        <is>
          <t>MURRE LINE</t>
        </is>
      </c>
      <c r="J1762" s="17" t="inlineStr">
        <is>
          <t>POWER_STERNDRIVE</t>
        </is>
      </c>
      <c r="K1762" s="17" t="n">
        <v>53.7</v>
      </c>
      <c r="L1762" s="17" t="n">
        <v>15.5</v>
      </c>
      <c r="M1762" s="17" t="inlineStr">
        <is>
          <t>ANY</t>
        </is>
      </c>
      <c r="N1762" s="17" t="n">
        <v>28</v>
      </c>
      <c r="O1762" s="17" t="inlineStr">
        <is>
          <t>(360) 555-5587</t>
        </is>
      </c>
      <c r="P1762" s="17" t="inlineStr">
        <is>
          <t>mariahgreen@harbormail.net</t>
        </is>
      </c>
      <c r="Q1762" s="17" t="inlineStr">
        <is>
          <t>Port Angeles</t>
        </is>
      </c>
      <c r="R1762" s="17" t="inlineStr">
        <is>
          <t>WA</t>
        </is>
      </c>
      <c r="S1762" s="17" t="inlineStr">
        <is>
          <t>98362</t>
        </is>
      </c>
      <c r="T1762" s="27" t="n">
        <v>45995</v>
      </c>
      <c r="U1762" s="17" t="n">
        <v>2026</v>
      </c>
      <c r="V1762" s="17" t="inlineStr"/>
    </row>
    <row r="1763">
      <c r="A1763" s="21" t="inlineStr">
        <is>
          <t>WL-02758</t>
        </is>
      </c>
      <c r="B1763" s="21" t="n">
        <v>1758</v>
      </c>
      <c r="C1763" s="21" t="inlineStr">
        <is>
          <t>Carter</t>
        </is>
      </c>
      <c r="D1763" s="21" t="inlineStr">
        <is>
          <t>Lee</t>
        </is>
      </c>
      <c r="E1763" s="21" t="inlineStr">
        <is>
          <t>TRUST</t>
        </is>
      </c>
      <c r="F1763" s="21" t="inlineStr">
        <is>
          <t>Carter Ventures LLC</t>
        </is>
      </c>
      <c r="G1763" s="28" t="n">
        <v>45610</v>
      </c>
      <c r="H1763" s="21" t="inlineStr">
        <is>
          <t>ACTIVE_WAITLIST</t>
        </is>
      </c>
      <c r="I1763" s="21" t="inlineStr">
        <is>
          <t>SEAL QUEEN</t>
        </is>
      </c>
      <c r="J1763" s="21" t="inlineStr">
        <is>
          <t>SPORTFISH</t>
        </is>
      </c>
      <c r="K1763" s="21" t="n">
        <v>40.9</v>
      </c>
      <c r="L1763" s="21" t="n">
        <v>12.5</v>
      </c>
      <c r="M1763" s="21" t="inlineStr">
        <is>
          <t>Gullwing</t>
        </is>
      </c>
      <c r="N1763" s="21" t="n">
        <v>28</v>
      </c>
      <c r="O1763" s="21" t="inlineStr">
        <is>
          <t>(425) 555-0461</t>
        </is>
      </c>
      <c r="P1763" s="21" t="inlineStr">
        <is>
          <t>leecarter@harbormail.net</t>
        </is>
      </c>
      <c r="Q1763" s="21" t="inlineStr">
        <is>
          <t>Everett</t>
        </is>
      </c>
      <c r="R1763" s="21" t="inlineStr">
        <is>
          <t>WA</t>
        </is>
      </c>
      <c r="S1763" s="21" t="inlineStr">
        <is>
          <t>98201</t>
        </is>
      </c>
      <c r="T1763" s="28" t="n">
        <v>46006</v>
      </c>
      <c r="U1763" s="21" t="n">
        <v>2026</v>
      </c>
      <c r="V1763" s="21" t="inlineStr"/>
    </row>
    <row r="1764">
      <c r="A1764" s="17" t="inlineStr">
        <is>
          <t>WL-02759</t>
        </is>
      </c>
      <c r="B1764" s="17" t="n">
        <v>1759</v>
      </c>
      <c r="C1764" s="17" t="inlineStr">
        <is>
          <t>Rose</t>
        </is>
      </c>
      <c r="D1764" s="17" t="inlineStr">
        <is>
          <t>Michael</t>
        </is>
      </c>
      <c r="E1764" s="17" t="inlineStr">
        <is>
          <t>NONPROFIT</t>
        </is>
      </c>
      <c r="F1764" s="17" t="inlineStr">
        <is>
          <t>Rose Ventures LLC</t>
        </is>
      </c>
      <c r="G1764" s="27" t="n">
        <v>45610</v>
      </c>
      <c r="H1764" s="17" t="inlineStr">
        <is>
          <t>ACTIVE_WAITLIST</t>
        </is>
      </c>
      <c r="I1764" s="17" t="inlineStr">
        <is>
          <t>OTTER BAY</t>
        </is>
      </c>
      <c r="J1764" s="17" t="inlineStr">
        <is>
          <t>POWER_STERNDRIVE</t>
        </is>
      </c>
      <c r="K1764" s="17" t="n">
        <v>34.6</v>
      </c>
      <c r="L1764" s="17" t="n">
        <v>10.9</v>
      </c>
      <c r="M1764" s="17" t="inlineStr">
        <is>
          <t>Vessbank</t>
        </is>
      </c>
      <c r="N1764" s="17" t="n">
        <v>28</v>
      </c>
      <c r="O1764" s="17" t="inlineStr">
        <is>
          <t>(360) 555-0609</t>
        </is>
      </c>
      <c r="P1764" s="17" t="inlineStr">
        <is>
          <t>michael.rose@pugetpost.com</t>
        </is>
      </c>
      <c r="Q1764" s="17" t="inlineStr">
        <is>
          <t>Aberdeen</t>
        </is>
      </c>
      <c r="R1764" s="17" t="inlineStr">
        <is>
          <t>WA</t>
        </is>
      </c>
      <c r="S1764" s="17" t="inlineStr">
        <is>
          <t>98520</t>
        </is>
      </c>
      <c r="T1764" s="27" t="n">
        <v>46009</v>
      </c>
      <c r="U1764" s="17" t="n">
        <v>2026</v>
      </c>
      <c r="V1764" s="17" t="inlineStr"/>
    </row>
    <row r="1765">
      <c r="A1765" s="21" t="inlineStr">
        <is>
          <t>WL-02760</t>
        </is>
      </c>
      <c r="B1765" s="21" t="n">
        <v>1760</v>
      </c>
      <c r="C1765" s="21" t="inlineStr">
        <is>
          <t>Byrd</t>
        </is>
      </c>
      <c r="D1765" s="21" t="inlineStr">
        <is>
          <t>Jonathan</t>
        </is>
      </c>
      <c r="E1765" s="21" t="inlineStr">
        <is>
          <t>INDIVIDUAL</t>
        </is>
      </c>
      <c r="F1765" s="21" t="inlineStr"/>
      <c r="G1765" s="28" t="n">
        <v>45610</v>
      </c>
      <c r="H1765" s="21" t="inlineStr">
        <is>
          <t>ACTIVE_WAITLIST</t>
        </is>
      </c>
      <c r="I1765" s="21" t="inlineStr">
        <is>
          <t>POINT QUEEN</t>
        </is>
      </c>
      <c r="J1765" s="21" t="inlineStr">
        <is>
          <t>COMMERCIAL_FISH</t>
        </is>
      </c>
      <c r="K1765" s="21" t="n">
        <v>38.4</v>
      </c>
      <c r="L1765" s="21" t="n">
        <v>10.9</v>
      </c>
      <c r="M1765" s="21" t="inlineStr">
        <is>
          <t>ANY</t>
        </is>
      </c>
      <c r="N1765" s="21" t="n">
        <v>50</v>
      </c>
      <c r="O1765" s="21" t="inlineStr">
        <is>
          <t>(360) 555-8074</t>
        </is>
      </c>
      <c r="P1765" s="21" t="inlineStr">
        <is>
          <t>jonathan_byrd@salishnet.net</t>
        </is>
      </c>
      <c r="Q1765" s="21" t="inlineStr">
        <is>
          <t>Olympia</t>
        </is>
      </c>
      <c r="R1765" s="21" t="inlineStr">
        <is>
          <t>WA</t>
        </is>
      </c>
      <c r="S1765" s="21" t="inlineStr">
        <is>
          <t>98501</t>
        </is>
      </c>
      <c r="T1765" s="28" t="n">
        <v>46011</v>
      </c>
      <c r="U1765" s="21" t="n">
        <v>2026</v>
      </c>
      <c r="V1765" s="21" t="inlineStr"/>
    </row>
    <row r="1766">
      <c r="A1766" s="17" t="inlineStr">
        <is>
          <t>WL-02761</t>
        </is>
      </c>
      <c r="B1766" s="17" t="n">
        <v>1761</v>
      </c>
      <c r="C1766" s="17" t="inlineStr">
        <is>
          <t>Coleman</t>
        </is>
      </c>
      <c r="D1766" s="17" t="inlineStr">
        <is>
          <t>Timothy</t>
        </is>
      </c>
      <c r="E1766" s="17" t="inlineStr">
        <is>
          <t>LLC</t>
        </is>
      </c>
      <c r="F1766" s="17" t="inlineStr">
        <is>
          <t>Coleman Charters Inc</t>
        </is>
      </c>
      <c r="G1766" s="27" t="n">
        <v>45611</v>
      </c>
      <c r="H1766" s="17" t="inlineStr">
        <is>
          <t>ACTIVE_WAITLIST</t>
        </is>
      </c>
      <c r="I1766" s="17" t="inlineStr">
        <is>
          <t>SANDERLING RUNNER</t>
        </is>
      </c>
      <c r="J1766" s="17" t="inlineStr">
        <is>
          <t>ELECTRIC</t>
        </is>
      </c>
      <c r="K1766" s="17" t="n">
        <v>37.3</v>
      </c>
      <c r="L1766" s="17" t="n">
        <v>12.6</v>
      </c>
      <c r="M1766" s="17" t="inlineStr">
        <is>
          <t>Vessbank</t>
        </is>
      </c>
      <c r="N1766" s="17" t="n">
        <v>45</v>
      </c>
      <c r="O1766" s="17" t="inlineStr">
        <is>
          <t>(360) 555-8594</t>
        </is>
      </c>
      <c r="P1766" s="17" t="inlineStr">
        <is>
          <t>timothy.coleman@salishnet.net</t>
        </is>
      </c>
      <c r="Q1766" s="17" t="inlineStr">
        <is>
          <t>Longview</t>
        </is>
      </c>
      <c r="R1766" s="17" t="inlineStr">
        <is>
          <t>WA</t>
        </is>
      </c>
      <c r="S1766" s="17" t="inlineStr">
        <is>
          <t>98632</t>
        </is>
      </c>
      <c r="T1766" s="27" t="n">
        <v>46004</v>
      </c>
      <c r="U1766" s="17" t="n">
        <v>2026</v>
      </c>
      <c r="V1766" s="17" t="inlineStr"/>
    </row>
    <row r="1767">
      <c r="A1767" s="21" t="inlineStr">
        <is>
          <t>WL-02762</t>
        </is>
      </c>
      <c r="B1767" s="21" t="n">
        <v>1762</v>
      </c>
      <c r="C1767" s="21" t="inlineStr">
        <is>
          <t>Williams</t>
        </is>
      </c>
      <c r="D1767" s="21" t="inlineStr">
        <is>
          <t>Elizabeth</t>
        </is>
      </c>
      <c r="E1767" s="21" t="inlineStr">
        <is>
          <t>TRUST</t>
        </is>
      </c>
      <c r="F1767" s="21" t="inlineStr">
        <is>
          <t>Williams Holdings LLC</t>
        </is>
      </c>
      <c r="G1767" s="28" t="n">
        <v>45611</v>
      </c>
      <c r="H1767" s="21" t="inlineStr">
        <is>
          <t>ACTIVE_WAITLIST</t>
        </is>
      </c>
      <c r="I1767" s="21" t="inlineStr">
        <is>
          <t>MURRE WAKE</t>
        </is>
      </c>
      <c r="J1767" s="21" t="inlineStr">
        <is>
          <t>CRUISER</t>
        </is>
      </c>
      <c r="K1767" s="21" t="n">
        <v>26</v>
      </c>
      <c r="L1767" s="21" t="n">
        <v>8.4</v>
      </c>
      <c r="M1767" s="21" t="inlineStr">
        <is>
          <t>ANY</t>
        </is>
      </c>
      <c r="N1767" s="21" t="n">
        <v>45</v>
      </c>
      <c r="O1767" s="21" t="inlineStr">
        <is>
          <t>(206) 555-1523</t>
        </is>
      </c>
      <c r="P1767" s="21" t="inlineStr">
        <is>
          <t>elizabeth.williams@pugetpost.com</t>
        </is>
      </c>
      <c r="Q1767" s="21" t="inlineStr">
        <is>
          <t>Seattle</t>
        </is>
      </c>
      <c r="R1767" s="21" t="inlineStr">
        <is>
          <t>WA</t>
        </is>
      </c>
      <c r="S1767" s="21" t="inlineStr">
        <is>
          <t>98101</t>
        </is>
      </c>
      <c r="T1767" s="28" t="n">
        <v>45994</v>
      </c>
      <c r="U1767" s="21" t="n">
        <v>2026</v>
      </c>
      <c r="V1767" s="21" t="inlineStr"/>
    </row>
    <row r="1768">
      <c r="A1768" s="17" t="inlineStr">
        <is>
          <t>WL-02763</t>
        </is>
      </c>
      <c r="B1768" s="17" t="n">
        <v>1763</v>
      </c>
      <c r="C1768" s="17" t="inlineStr">
        <is>
          <t>Burgess</t>
        </is>
      </c>
      <c r="D1768" s="17" t="inlineStr">
        <is>
          <t>Ryan</t>
        </is>
      </c>
      <c r="E1768" s="17" t="inlineStr">
        <is>
          <t>INDIVIDUAL</t>
        </is>
      </c>
      <c r="F1768" s="17" t="inlineStr"/>
      <c r="G1768" s="27" t="n">
        <v>45611</v>
      </c>
      <c r="H1768" s="17" t="inlineStr">
        <is>
          <t>ACTIVE_WAITLIST</t>
        </is>
      </c>
      <c r="I1768" s="17" t="inlineStr">
        <is>
          <t>ANCHOR ANN</t>
        </is>
      </c>
      <c r="J1768" s="17" t="inlineStr">
        <is>
          <t>ELECTRIC</t>
        </is>
      </c>
      <c r="K1768" s="17" t="n">
        <v>33.1</v>
      </c>
      <c r="L1768" s="17" t="n">
        <v>9.300000000000001</v>
      </c>
      <c r="M1768" s="17" t="inlineStr">
        <is>
          <t>Ledgport</t>
        </is>
      </c>
      <c r="N1768" s="17" t="n">
        <v>36</v>
      </c>
      <c r="O1768" s="17" t="inlineStr">
        <is>
          <t>(360) 555-5591</t>
        </is>
      </c>
      <c r="P1768" s="17" t="inlineStr">
        <is>
          <t>ryan_burgess@salishnet.net</t>
        </is>
      </c>
      <c r="Q1768" s="17" t="inlineStr">
        <is>
          <t>Olympia</t>
        </is>
      </c>
      <c r="R1768" s="17" t="inlineStr">
        <is>
          <t>WA</t>
        </is>
      </c>
      <c r="S1768" s="17" t="inlineStr">
        <is>
          <t>98501</t>
        </is>
      </c>
      <c r="T1768" s="27" t="n">
        <v>46000</v>
      </c>
      <c r="U1768" s="17" t="n">
        <v>2026</v>
      </c>
      <c r="V1768" s="17" t="inlineStr"/>
    </row>
    <row r="1769">
      <c r="A1769" s="21" t="inlineStr">
        <is>
          <t>WL-02764</t>
        </is>
      </c>
      <c r="B1769" s="21" t="n">
        <v>1764</v>
      </c>
      <c r="C1769" s="21" t="inlineStr">
        <is>
          <t>Bradley</t>
        </is>
      </c>
      <c r="D1769" s="21" t="inlineStr">
        <is>
          <t>Jason</t>
        </is>
      </c>
      <c r="E1769" s="21" t="inlineStr">
        <is>
          <t>INDIVIDUAL</t>
        </is>
      </c>
      <c r="F1769" s="21" t="inlineStr"/>
      <c r="G1769" s="28" t="n">
        <v>45612</v>
      </c>
      <c r="H1769" s="21" t="inlineStr">
        <is>
          <t>ACTIVE_WAITLIST</t>
        </is>
      </c>
      <c r="I1769" s="21" t="inlineStr">
        <is>
          <t>WIDGEON LIGHT</t>
        </is>
      </c>
      <c r="J1769" s="21" t="inlineStr">
        <is>
          <t>CRUISER</t>
        </is>
      </c>
      <c r="K1769" s="21" t="n">
        <v>25.9</v>
      </c>
      <c r="L1769" s="21" t="n">
        <v>7.9</v>
      </c>
      <c r="M1769" s="21" t="inlineStr">
        <is>
          <t>ANY</t>
        </is>
      </c>
      <c r="N1769" s="21" t="n">
        <v>40</v>
      </c>
      <c r="O1769" s="21" t="inlineStr">
        <is>
          <t>(360) 555-0214</t>
        </is>
      </c>
      <c r="P1769" s="21" t="inlineStr">
        <is>
          <t>jason_bradley@outlook.example.com</t>
        </is>
      </c>
      <c r="Q1769" s="21" t="inlineStr">
        <is>
          <t>Bellingham</t>
        </is>
      </c>
      <c r="R1769" s="21" t="inlineStr">
        <is>
          <t>WA</t>
        </is>
      </c>
      <c r="S1769" s="21" t="inlineStr">
        <is>
          <t>98225</t>
        </is>
      </c>
      <c r="T1769" s="28" t="n">
        <v>45992</v>
      </c>
      <c r="U1769" s="21" t="n">
        <v>2026</v>
      </c>
      <c r="V1769" s="21" t="inlineStr"/>
    </row>
    <row r="1770">
      <c r="A1770" s="17" t="inlineStr">
        <is>
          <t>WL-02765</t>
        </is>
      </c>
      <c r="B1770" s="17" t="n">
        <v>1765</v>
      </c>
      <c r="C1770" s="17" t="inlineStr">
        <is>
          <t>Russo</t>
        </is>
      </c>
      <c r="D1770" s="17" t="inlineStr">
        <is>
          <t>Rachel</t>
        </is>
      </c>
      <c r="E1770" s="17" t="inlineStr">
        <is>
          <t>JOINT</t>
        </is>
      </c>
      <c r="F1770" s="17" t="inlineStr"/>
      <c r="G1770" s="27" t="n">
        <v>45613</v>
      </c>
      <c r="H1770" s="17" t="inlineStr">
        <is>
          <t>ACTIVE_WAITLIST</t>
        </is>
      </c>
      <c r="I1770" s="17" t="inlineStr">
        <is>
          <t>PINTAIL CREST</t>
        </is>
      </c>
      <c r="J1770" s="17" t="inlineStr">
        <is>
          <t>HOUSEBOAT</t>
        </is>
      </c>
      <c r="K1770" s="17" t="n">
        <v>24.2</v>
      </c>
      <c r="L1770" s="17" t="n">
        <v>7.9</v>
      </c>
      <c r="M1770" s="17" t="inlineStr">
        <is>
          <t>ANY</t>
        </is>
      </c>
      <c r="N1770" s="17" t="n">
        <v>40</v>
      </c>
      <c r="O1770" s="17" t="inlineStr">
        <is>
          <t>(360) 555-9919</t>
        </is>
      </c>
      <c r="P1770" s="17" t="inlineStr">
        <is>
          <t>rachelrusso@quillayute.org</t>
        </is>
      </c>
      <c r="Q1770" s="17" t="inlineStr">
        <is>
          <t>Longview</t>
        </is>
      </c>
      <c r="R1770" s="17" t="inlineStr">
        <is>
          <t>WA</t>
        </is>
      </c>
      <c r="S1770" s="17" t="inlineStr">
        <is>
          <t>98632</t>
        </is>
      </c>
      <c r="T1770" s="27" t="n">
        <v>45997</v>
      </c>
      <c r="U1770" s="17" t="n">
        <v>2026</v>
      </c>
      <c r="V1770" s="17" t="inlineStr"/>
    </row>
    <row r="1771">
      <c r="A1771" s="21" t="inlineStr">
        <is>
          <t>WL-02766</t>
        </is>
      </c>
      <c r="B1771" s="21" t="n">
        <v>1766</v>
      </c>
      <c r="C1771" s="21" t="inlineStr">
        <is>
          <t>Macias</t>
        </is>
      </c>
      <c r="D1771" s="21" t="inlineStr">
        <is>
          <t>Valerie</t>
        </is>
      </c>
      <c r="E1771" s="21" t="inlineStr">
        <is>
          <t>INDIVIDUAL</t>
        </is>
      </c>
      <c r="F1771" s="21" t="inlineStr"/>
      <c r="G1771" s="28" t="n">
        <v>45613</v>
      </c>
      <c r="H1771" s="21" t="inlineStr">
        <is>
          <t>ACTIVE_WAITLIST</t>
        </is>
      </c>
      <c r="I1771" s="21" t="inlineStr">
        <is>
          <t>COHO WEATHER</t>
        </is>
      </c>
      <c r="J1771" s="21" t="inlineStr">
        <is>
          <t>POWER_INBOARD</t>
        </is>
      </c>
      <c r="K1771" s="21" t="n">
        <v>54.5</v>
      </c>
      <c r="L1771" s="21" t="n">
        <v>16.6</v>
      </c>
      <c r="M1771" s="21" t="inlineStr">
        <is>
          <t>Vessbank</t>
        </is>
      </c>
      <c r="N1771" s="21" t="n">
        <v>45</v>
      </c>
      <c r="O1771" s="21" t="inlineStr">
        <is>
          <t>(503) 555-1581</t>
        </is>
      </c>
      <c r="P1771" s="21" t="inlineStr">
        <is>
          <t>valeriemacias@gmail.example.com</t>
        </is>
      </c>
      <c r="Q1771" s="21" t="inlineStr">
        <is>
          <t>Portland</t>
        </is>
      </c>
      <c r="R1771" s="21" t="inlineStr">
        <is>
          <t>OR</t>
        </is>
      </c>
      <c r="S1771" s="21" t="inlineStr">
        <is>
          <t>97201</t>
        </is>
      </c>
      <c r="T1771" s="28" t="n">
        <v>46003</v>
      </c>
      <c r="U1771" s="21" t="n">
        <v>2026</v>
      </c>
      <c r="V1771" s="21" t="inlineStr"/>
    </row>
    <row r="1772">
      <c r="A1772" s="17" t="inlineStr">
        <is>
          <t>WL-02767</t>
        </is>
      </c>
      <c r="B1772" s="17" t="n">
        <v>1767</v>
      </c>
      <c r="C1772" s="17" t="inlineStr">
        <is>
          <t>Mckay</t>
        </is>
      </c>
      <c r="D1772" s="17" t="inlineStr">
        <is>
          <t>Raymond</t>
        </is>
      </c>
      <c r="E1772" s="17" t="inlineStr">
        <is>
          <t>PARTNERSHIP</t>
        </is>
      </c>
      <c r="F1772" s="17" t="inlineStr">
        <is>
          <t>Mckay Holdings LLC</t>
        </is>
      </c>
      <c r="G1772" s="27" t="n">
        <v>45614</v>
      </c>
      <c r="H1772" s="17" t="inlineStr">
        <is>
          <t>ACTIVE_WAITLIST</t>
        </is>
      </c>
      <c r="I1772" s="17" t="inlineStr">
        <is>
          <t>FOUL RUNNER</t>
        </is>
      </c>
      <c r="J1772" s="17" t="inlineStr">
        <is>
          <t>POWER_STERNDRIVE</t>
        </is>
      </c>
      <c r="K1772" s="17" t="n">
        <v>52.8</v>
      </c>
      <c r="L1772" s="17" t="n">
        <v>14.9</v>
      </c>
      <c r="M1772" s="17" t="inlineStr">
        <is>
          <t>ANY</t>
        </is>
      </c>
      <c r="N1772" s="17" t="n">
        <v>28</v>
      </c>
      <c r="O1772" s="17" t="inlineStr">
        <is>
          <t>(360) 555-4085</t>
        </is>
      </c>
      <c r="P1772" s="17" t="inlineStr">
        <is>
          <t>raymondmckay@quillayute.org</t>
        </is>
      </c>
      <c r="Q1772" s="17" t="inlineStr">
        <is>
          <t>Aberdeen</t>
        </is>
      </c>
      <c r="R1772" s="17" t="inlineStr">
        <is>
          <t>WA</t>
        </is>
      </c>
      <c r="S1772" s="17" t="inlineStr">
        <is>
          <t>98520</t>
        </is>
      </c>
      <c r="T1772" s="27" t="n">
        <v>45998</v>
      </c>
      <c r="U1772" s="17" t="n">
        <v>2026</v>
      </c>
      <c r="V1772" s="17" t="inlineStr"/>
    </row>
    <row r="1773">
      <c r="A1773" s="21" t="inlineStr">
        <is>
          <t>WL-02768</t>
        </is>
      </c>
      <c r="B1773" s="21" t="n">
        <v>1768</v>
      </c>
      <c r="C1773" s="21" t="inlineStr">
        <is>
          <t>Sweeney</t>
        </is>
      </c>
      <c r="D1773" s="21" t="inlineStr">
        <is>
          <t>Sandra</t>
        </is>
      </c>
      <c r="E1773" s="21" t="inlineStr">
        <is>
          <t>PARTNERSHIP</t>
        </is>
      </c>
      <c r="F1773" s="21" t="inlineStr">
        <is>
          <t>Sweeney Marine LLC</t>
        </is>
      </c>
      <c r="G1773" s="28" t="n">
        <v>45614</v>
      </c>
      <c r="H1773" s="21" t="inlineStr">
        <is>
          <t>ACTIVE_WAITLIST</t>
        </is>
      </c>
      <c r="I1773" s="21" t="inlineStr">
        <is>
          <t>CORMORANT REACH</t>
        </is>
      </c>
      <c r="J1773" s="21" t="inlineStr">
        <is>
          <t>SAIL_MULTI</t>
        </is>
      </c>
      <c r="K1773" s="21" t="n">
        <v>20.8</v>
      </c>
      <c r="L1773" s="21" t="n">
        <v>6.6</v>
      </c>
      <c r="M1773" s="21" t="inlineStr">
        <is>
          <t>COVERED_ONLY</t>
        </is>
      </c>
      <c r="N1773" s="21" t="n">
        <v>40</v>
      </c>
      <c r="O1773" s="21" t="inlineStr">
        <is>
          <t>(360) 555-1034</t>
        </is>
      </c>
      <c r="P1773" s="21" t="inlineStr">
        <is>
          <t>sandra_sweeney@pugetpost.com</t>
        </is>
      </c>
      <c r="Q1773" s="21" t="inlineStr">
        <is>
          <t>Aberdeen</t>
        </is>
      </c>
      <c r="R1773" s="21" t="inlineStr">
        <is>
          <t>WA</t>
        </is>
      </c>
      <c r="S1773" s="21" t="inlineStr">
        <is>
          <t>98520</t>
        </is>
      </c>
      <c r="T1773" s="28" t="n">
        <v>46014</v>
      </c>
      <c r="U1773" s="21" t="n">
        <v>2026</v>
      </c>
      <c r="V1773" s="21" t="inlineStr"/>
    </row>
    <row r="1774">
      <c r="A1774" s="17" t="inlineStr">
        <is>
          <t>WL-02769</t>
        </is>
      </c>
      <c r="B1774" s="17" t="n">
        <v>1769</v>
      </c>
      <c r="C1774" s="17" t="inlineStr">
        <is>
          <t>Simon</t>
        </is>
      </c>
      <c r="D1774" s="17" t="inlineStr">
        <is>
          <t>Jacqueline</t>
        </is>
      </c>
      <c r="E1774" s="17" t="inlineStr">
        <is>
          <t>JOINT</t>
        </is>
      </c>
      <c r="F1774" s="17" t="inlineStr"/>
      <c r="G1774" s="27" t="n">
        <v>45615</v>
      </c>
      <c r="H1774" s="17" t="inlineStr">
        <is>
          <t>RETAINER</t>
        </is>
      </c>
      <c r="I1774" s="17" t="inlineStr">
        <is>
          <t>SALISH VEER</t>
        </is>
      </c>
      <c r="J1774" s="17" t="inlineStr">
        <is>
          <t>ELECTRIC</t>
        </is>
      </c>
      <c r="K1774" s="17" t="n">
        <v>34</v>
      </c>
      <c r="L1774" s="17" t="n">
        <v>10</v>
      </c>
      <c r="M1774" s="17" t="inlineStr">
        <is>
          <t>ANY</t>
        </is>
      </c>
      <c r="N1774" s="17" t="n">
        <v>36</v>
      </c>
      <c r="O1774" s="17" t="inlineStr">
        <is>
          <t>(360) 555-8461</t>
        </is>
      </c>
      <c r="P1774" s="17" t="inlineStr">
        <is>
          <t>jacqueline.simon@quillayute.org</t>
        </is>
      </c>
      <c r="Q1774" s="17" t="inlineStr">
        <is>
          <t>Port Angeles</t>
        </is>
      </c>
      <c r="R1774" s="17" t="inlineStr">
        <is>
          <t>WA</t>
        </is>
      </c>
      <c r="S1774" s="17" t="inlineStr">
        <is>
          <t>98362</t>
        </is>
      </c>
      <c r="T1774" s="27" t="n">
        <v>46009</v>
      </c>
      <c r="U1774" s="17" t="n">
        <v>2026</v>
      </c>
      <c r="V1774" s="17" t="inlineStr"/>
    </row>
    <row r="1775">
      <c r="A1775" s="21" t="inlineStr">
        <is>
          <t>WL-02770</t>
        </is>
      </c>
      <c r="B1775" s="21" t="n">
        <v>1770</v>
      </c>
      <c r="C1775" s="21" t="inlineStr">
        <is>
          <t>Okafor</t>
        </is>
      </c>
      <c r="D1775" s="21" t="inlineStr">
        <is>
          <t>Henry</t>
        </is>
      </c>
      <c r="E1775" s="21" t="inlineStr">
        <is>
          <t>INDIVIDUAL</t>
        </is>
      </c>
      <c r="F1775" s="21" t="inlineStr"/>
      <c r="G1775" s="28" t="n">
        <v>45615</v>
      </c>
      <c r="H1775" s="21" t="inlineStr">
        <is>
          <t>ACTIVE_WAITLIST</t>
        </is>
      </c>
      <c r="I1775" s="21" t="inlineStr">
        <is>
          <t>GRAY LINE</t>
        </is>
      </c>
      <c r="J1775" s="21" t="inlineStr">
        <is>
          <t>POWER_INBOARD</t>
        </is>
      </c>
      <c r="K1775" s="21" t="n">
        <v>41.2</v>
      </c>
      <c r="L1775" s="21" t="n">
        <v>14.7</v>
      </c>
      <c r="M1775" s="21" t="inlineStr">
        <is>
          <t>ANY</t>
        </is>
      </c>
      <c r="N1775" s="21" t="n">
        <v>32</v>
      </c>
      <c r="O1775" s="21" t="inlineStr">
        <is>
          <t>(360) 555-4030</t>
        </is>
      </c>
      <c r="P1775" s="21" t="inlineStr">
        <is>
          <t>henry.okafor@outlook.example.com</t>
        </is>
      </c>
      <c r="Q1775" s="21" t="inlineStr">
        <is>
          <t>Aberdeen</t>
        </is>
      </c>
      <c r="R1775" s="21" t="inlineStr">
        <is>
          <t>WA</t>
        </is>
      </c>
      <c r="S1775" s="21" t="inlineStr">
        <is>
          <t>98520</t>
        </is>
      </c>
      <c r="T1775" s="28" t="n">
        <v>46011</v>
      </c>
      <c r="U1775" s="21" t="n">
        <v>2026</v>
      </c>
      <c r="V1775" s="21" t="inlineStr"/>
    </row>
    <row r="1776">
      <c r="A1776" s="17" t="inlineStr">
        <is>
          <t>WL-02771</t>
        </is>
      </c>
      <c r="B1776" s="17" t="n">
        <v>1771</v>
      </c>
      <c r="C1776" s="17" t="inlineStr">
        <is>
          <t>Garcia</t>
        </is>
      </c>
      <c r="D1776" s="17" t="inlineStr">
        <is>
          <t>Lisa</t>
        </is>
      </c>
      <c r="E1776" s="17" t="inlineStr">
        <is>
          <t>INDIVIDUAL</t>
        </is>
      </c>
      <c r="F1776" s="17" t="inlineStr"/>
      <c r="G1776" s="27" t="n">
        <v>45616</v>
      </c>
      <c r="H1776" s="17" t="inlineStr">
        <is>
          <t>ACTIVE_WAITLIST</t>
        </is>
      </c>
      <c r="I1776" s="17" t="inlineStr">
        <is>
          <t>DRIFT STAR</t>
        </is>
      </c>
      <c r="J1776" s="17" t="inlineStr">
        <is>
          <t>SAIL_MULTI</t>
        </is>
      </c>
      <c r="K1776" s="17" t="n">
        <v>55.1</v>
      </c>
      <c r="L1776" s="17" t="n">
        <v>18.2</v>
      </c>
      <c r="M1776" s="17" t="inlineStr">
        <is>
          <t>ANY</t>
        </is>
      </c>
      <c r="N1776" s="17" t="n">
        <v>28</v>
      </c>
      <c r="O1776" s="17" t="inlineStr">
        <is>
          <t>(253) 555-7473</t>
        </is>
      </c>
      <c r="P1776" s="17" t="inlineStr">
        <is>
          <t>lisagarcia@harbormail.net</t>
        </is>
      </c>
      <c r="Q1776" s="17" t="inlineStr">
        <is>
          <t>Tacoma</t>
        </is>
      </c>
      <c r="R1776" s="17" t="inlineStr">
        <is>
          <t>WA</t>
        </is>
      </c>
      <c r="S1776" s="17" t="inlineStr">
        <is>
          <t>98402</t>
        </is>
      </c>
      <c r="T1776" s="27" t="n">
        <v>46017</v>
      </c>
      <c r="U1776" s="17" t="n">
        <v>2026</v>
      </c>
      <c r="V1776" s="17" t="inlineStr"/>
    </row>
    <row r="1777">
      <c r="A1777" s="21" t="inlineStr">
        <is>
          <t>WL-02772</t>
        </is>
      </c>
      <c r="B1777" s="21" t="n">
        <v>1772</v>
      </c>
      <c r="C1777" s="21" t="inlineStr">
        <is>
          <t>Chambers</t>
        </is>
      </c>
      <c r="D1777" s="21" t="inlineStr">
        <is>
          <t>Sarah</t>
        </is>
      </c>
      <c r="E1777" s="21" t="inlineStr">
        <is>
          <t>NONPROFIT</t>
        </is>
      </c>
      <c r="F1777" s="21" t="inlineStr">
        <is>
          <t>Chambers Holdings LLC</t>
        </is>
      </c>
      <c r="G1777" s="28" t="n">
        <v>45616</v>
      </c>
      <c r="H1777" s="21" t="inlineStr">
        <is>
          <t>ACTIVE_WAITLIST</t>
        </is>
      </c>
      <c r="I1777" s="21" t="inlineStr">
        <is>
          <t>OTTER SONG</t>
        </is>
      </c>
      <c r="J1777" s="21" t="inlineStr">
        <is>
          <t>SAIL_MULTI</t>
        </is>
      </c>
      <c r="K1777" s="21" t="n">
        <v>58</v>
      </c>
      <c r="L1777" s="21" t="n">
        <v>20.5</v>
      </c>
      <c r="M1777" s="21" t="inlineStr">
        <is>
          <t>Ledgport</t>
        </is>
      </c>
      <c r="N1777" s="21" t="n">
        <v>24</v>
      </c>
      <c r="O1777" s="21" t="inlineStr">
        <is>
          <t>(360) 555-3662</t>
        </is>
      </c>
      <c r="P1777" s="21" t="inlineStr">
        <is>
          <t>sarah_chambers@quillayute.org</t>
        </is>
      </c>
      <c r="Q1777" s="21" t="inlineStr">
        <is>
          <t>Port Angeles</t>
        </is>
      </c>
      <c r="R1777" s="21" t="inlineStr">
        <is>
          <t>WA</t>
        </is>
      </c>
      <c r="S1777" s="21" t="inlineStr">
        <is>
          <t>98362</t>
        </is>
      </c>
      <c r="T1777" s="28" t="n">
        <v>46018</v>
      </c>
      <c r="U1777" s="21" t="n">
        <v>2026</v>
      </c>
      <c r="V1777" s="21" t="inlineStr"/>
    </row>
    <row r="1778">
      <c r="A1778" s="17" t="inlineStr">
        <is>
          <t>WL-02773</t>
        </is>
      </c>
      <c r="B1778" s="17" t="n">
        <v>1773</v>
      </c>
      <c r="C1778" s="17" t="inlineStr">
        <is>
          <t>Palmer</t>
        </is>
      </c>
      <c r="D1778" s="17" t="inlineStr">
        <is>
          <t>Joshua</t>
        </is>
      </c>
      <c r="E1778" s="17" t="inlineStr">
        <is>
          <t>INDIVIDUAL</t>
        </is>
      </c>
      <c r="F1778" s="17" t="inlineStr"/>
      <c r="G1778" s="27" t="n">
        <v>45617</v>
      </c>
      <c r="H1778" s="17" t="inlineStr">
        <is>
          <t>ACTIVE_WAITLIST</t>
        </is>
      </c>
      <c r="I1778" s="17" t="inlineStr">
        <is>
          <t>TIDE WIND</t>
        </is>
      </c>
      <c r="J1778" s="17" t="inlineStr">
        <is>
          <t>COMMERCIAL_FISH</t>
        </is>
      </c>
      <c r="K1778" s="17" t="n">
        <v>41.2</v>
      </c>
      <c r="L1778" s="17" t="n">
        <v>13.6</v>
      </c>
      <c r="M1778" s="17" t="inlineStr">
        <is>
          <t>Ledgport</t>
        </is>
      </c>
      <c r="N1778" s="17" t="n">
        <v>32</v>
      </c>
      <c r="O1778" s="17" t="inlineStr">
        <is>
          <t>(503) 555-9629</t>
        </is>
      </c>
      <c r="P1778" s="17" t="inlineStr">
        <is>
          <t>joshua_palmer@quillayute.org</t>
        </is>
      </c>
      <c r="Q1778" s="17" t="inlineStr">
        <is>
          <t>Astoria</t>
        </is>
      </c>
      <c r="R1778" s="17" t="inlineStr">
        <is>
          <t>OR</t>
        </is>
      </c>
      <c r="S1778" s="17" t="inlineStr">
        <is>
          <t>97103</t>
        </is>
      </c>
      <c r="T1778" s="27" t="n">
        <v>46007</v>
      </c>
      <c r="U1778" s="17" t="n">
        <v>2026</v>
      </c>
      <c r="V1778" s="17" t="inlineStr"/>
    </row>
    <row r="1779">
      <c r="A1779" s="21" t="inlineStr">
        <is>
          <t>WL-02774</t>
        </is>
      </c>
      <c r="B1779" s="21" t="n">
        <v>1774</v>
      </c>
      <c r="C1779" s="21" t="inlineStr">
        <is>
          <t>Harris</t>
        </is>
      </c>
      <c r="D1779" s="21" t="inlineStr">
        <is>
          <t>Benjamin</t>
        </is>
      </c>
      <c r="E1779" s="21" t="inlineStr">
        <is>
          <t>TRUST</t>
        </is>
      </c>
      <c r="F1779" s="21" t="inlineStr">
        <is>
          <t>Harris Marine LLC</t>
        </is>
      </c>
      <c r="G1779" s="28" t="n">
        <v>45618</v>
      </c>
      <c r="H1779" s="21" t="inlineStr">
        <is>
          <t>ACTIVE_WAITLIST</t>
        </is>
      </c>
      <c r="I1779" s="21" t="inlineStr">
        <is>
          <t>POINT ANN</t>
        </is>
      </c>
      <c r="J1779" s="21" t="inlineStr">
        <is>
          <t>HOUSEBOAT</t>
        </is>
      </c>
      <c r="K1779" s="21" t="n">
        <v>52</v>
      </c>
      <c r="L1779" s="21" t="n">
        <v>14.9</v>
      </c>
      <c r="M1779" s="21" t="inlineStr">
        <is>
          <t>Eastwey</t>
        </is>
      </c>
      <c r="N1779" s="21" t="n">
        <v>45</v>
      </c>
      <c r="O1779" s="21" t="inlineStr">
        <is>
          <t>(360) 555-9475</t>
        </is>
      </c>
      <c r="P1779" s="21" t="inlineStr">
        <is>
          <t>benjaminharris@outlook.example.com</t>
        </is>
      </c>
      <c r="Q1779" s="21" t="inlineStr">
        <is>
          <t>Aberdeen</t>
        </is>
      </c>
      <c r="R1779" s="21" t="inlineStr">
        <is>
          <t>WA</t>
        </is>
      </c>
      <c r="S1779" s="21" t="inlineStr">
        <is>
          <t>98520</t>
        </is>
      </c>
      <c r="T1779" s="28" t="n">
        <v>46015</v>
      </c>
      <c r="U1779" s="21" t="n">
        <v>2026</v>
      </c>
      <c r="V1779" s="21" t="inlineStr"/>
    </row>
    <row r="1780">
      <c r="A1780" s="17" t="inlineStr">
        <is>
          <t>WL-02775</t>
        </is>
      </c>
      <c r="B1780" s="17" t="n">
        <v>1775</v>
      </c>
      <c r="C1780" s="17" t="inlineStr">
        <is>
          <t>Graham</t>
        </is>
      </c>
      <c r="D1780" s="17" t="inlineStr">
        <is>
          <t>Samantha</t>
        </is>
      </c>
      <c r="E1780" s="17" t="inlineStr">
        <is>
          <t>JOINT</t>
        </is>
      </c>
      <c r="F1780" s="17" t="inlineStr"/>
      <c r="G1780" s="27" t="n">
        <v>45618</v>
      </c>
      <c r="H1780" s="17" t="inlineStr">
        <is>
          <t>ACTIVE_WAITLIST</t>
        </is>
      </c>
      <c r="I1780" s="17" t="inlineStr">
        <is>
          <t>WIDGEON VEER</t>
        </is>
      </c>
      <c r="J1780" s="17" t="inlineStr">
        <is>
          <t>COMMERCIAL_FISH</t>
        </is>
      </c>
      <c r="K1780" s="17" t="n">
        <v>32.8</v>
      </c>
      <c r="L1780" s="17" t="n">
        <v>9.300000000000001</v>
      </c>
      <c r="M1780" s="17" t="inlineStr">
        <is>
          <t>COVERED_ONLY</t>
        </is>
      </c>
      <c r="N1780" s="17" t="n">
        <v>28</v>
      </c>
      <c r="O1780" s="17" t="inlineStr">
        <is>
          <t>(360) 555-5452</t>
        </is>
      </c>
      <c r="P1780" s="17" t="inlineStr">
        <is>
          <t>samantha_graham@pugetpost.com</t>
        </is>
      </c>
      <c r="Q1780" s="17" t="inlineStr">
        <is>
          <t>Aberdeen</t>
        </is>
      </c>
      <c r="R1780" s="17" t="inlineStr">
        <is>
          <t>WA</t>
        </is>
      </c>
      <c r="S1780" s="17" t="inlineStr">
        <is>
          <t>98520</t>
        </is>
      </c>
      <c r="T1780" s="27" t="n">
        <v>46017</v>
      </c>
      <c r="U1780" s="17" t="n">
        <v>2026</v>
      </c>
      <c r="V1780" s="17" t="inlineStr"/>
    </row>
    <row r="1781">
      <c r="A1781" s="21" t="inlineStr">
        <is>
          <t>WL-02776</t>
        </is>
      </c>
      <c r="B1781" s="21" t="n">
        <v>1776</v>
      </c>
      <c r="C1781" s="21" t="inlineStr">
        <is>
          <t>Sanders</t>
        </is>
      </c>
      <c r="D1781" s="21" t="inlineStr">
        <is>
          <t>Kayla</t>
        </is>
      </c>
      <c r="E1781" s="21" t="inlineStr">
        <is>
          <t>INDIVIDUAL</t>
        </is>
      </c>
      <c r="F1781" s="21" t="inlineStr"/>
      <c r="G1781" s="28" t="n">
        <v>45618</v>
      </c>
      <c r="H1781" s="21" t="inlineStr">
        <is>
          <t>RETAINER</t>
        </is>
      </c>
      <c r="I1781" s="21" t="inlineStr">
        <is>
          <t>SALISH LINE</t>
        </is>
      </c>
      <c r="J1781" s="21" t="inlineStr">
        <is>
          <t>ELECTRIC</t>
        </is>
      </c>
      <c r="K1781" s="21" t="n">
        <v>58.2</v>
      </c>
      <c r="L1781" s="21" t="n">
        <v>20.9</v>
      </c>
      <c r="M1781" s="21" t="inlineStr">
        <is>
          <t>ANY</t>
        </is>
      </c>
      <c r="N1781" s="21" t="n">
        <v>24</v>
      </c>
      <c r="O1781" s="21" t="inlineStr">
        <is>
          <t>(360) 555-3939</t>
        </is>
      </c>
      <c r="P1781" s="21" t="inlineStr">
        <is>
          <t>kayla_sanders@salishnet.net</t>
        </is>
      </c>
      <c r="Q1781" s="21" t="inlineStr">
        <is>
          <t>Chaldale</t>
        </is>
      </c>
      <c r="R1781" s="21" t="inlineStr">
        <is>
          <t>WA</t>
        </is>
      </c>
      <c r="S1781" s="21" t="inlineStr">
        <is>
          <t>98554</t>
        </is>
      </c>
      <c r="T1781" s="28" t="n">
        <v>45993</v>
      </c>
      <c r="U1781" s="21" t="n">
        <v>2026</v>
      </c>
      <c r="V1781" s="21" t="inlineStr"/>
    </row>
    <row r="1782">
      <c r="A1782" s="17" t="inlineStr">
        <is>
          <t>WL-02777</t>
        </is>
      </c>
      <c r="B1782" s="17" t="n">
        <v>1777</v>
      </c>
      <c r="C1782" s="17" t="inlineStr">
        <is>
          <t>Johnson</t>
        </is>
      </c>
      <c r="D1782" s="17" t="inlineStr">
        <is>
          <t>Carolyn</t>
        </is>
      </c>
      <c r="E1782" s="17" t="inlineStr">
        <is>
          <t>INDIVIDUAL</t>
        </is>
      </c>
      <c r="F1782" s="17" t="inlineStr"/>
      <c r="G1782" s="27" t="n">
        <v>45618</v>
      </c>
      <c r="H1782" s="17" t="inlineStr">
        <is>
          <t>ACTIVE_WAITLIST</t>
        </is>
      </c>
      <c r="I1782" s="17" t="inlineStr">
        <is>
          <t>SEAL MIST</t>
        </is>
      </c>
      <c r="J1782" s="17" t="inlineStr">
        <is>
          <t>COMMERCIAL_FISH</t>
        </is>
      </c>
      <c r="K1782" s="17" t="n">
        <v>30.7</v>
      </c>
      <c r="L1782" s="17" t="n">
        <v>10.1</v>
      </c>
      <c r="M1782" s="17" t="inlineStr">
        <is>
          <t>ANY</t>
        </is>
      </c>
      <c r="N1782" s="17" t="n">
        <v>36</v>
      </c>
      <c r="O1782" s="17" t="inlineStr">
        <is>
          <t>(360) 555-0392</t>
        </is>
      </c>
      <c r="P1782" s="17" t="inlineStr">
        <is>
          <t>carolyn.johnson@gmail.example.com</t>
        </is>
      </c>
      <c r="Q1782" s="17" t="inlineStr">
        <is>
          <t>Bremerton</t>
        </is>
      </c>
      <c r="R1782" s="17" t="inlineStr">
        <is>
          <t>WA</t>
        </is>
      </c>
      <c r="S1782" s="17" t="inlineStr">
        <is>
          <t>98337</t>
        </is>
      </c>
      <c r="T1782" s="27" t="n">
        <v>45996</v>
      </c>
      <c r="U1782" s="17" t="n">
        <v>2026</v>
      </c>
      <c r="V1782" s="17" t="inlineStr"/>
    </row>
    <row r="1783">
      <c r="A1783" s="21" t="inlineStr">
        <is>
          <t>WL-02778</t>
        </is>
      </c>
      <c r="B1783" s="21" t="n">
        <v>1778</v>
      </c>
      <c r="C1783" s="21" t="inlineStr">
        <is>
          <t>Gregory</t>
        </is>
      </c>
      <c r="D1783" s="21" t="inlineStr">
        <is>
          <t>Joel</t>
        </is>
      </c>
      <c r="E1783" s="21" t="inlineStr">
        <is>
          <t>INDIVIDUAL</t>
        </is>
      </c>
      <c r="F1783" s="21" t="inlineStr"/>
      <c r="G1783" s="28" t="n">
        <v>45619</v>
      </c>
      <c r="H1783" s="21" t="inlineStr">
        <is>
          <t>ACTIVE_WAITLIST</t>
        </is>
      </c>
      <c r="I1783" s="21" t="inlineStr">
        <is>
          <t>SCOTER SOUND</t>
        </is>
      </c>
      <c r="J1783" s="21" t="inlineStr">
        <is>
          <t>SPORTFISH</t>
        </is>
      </c>
      <c r="K1783" s="21" t="n">
        <v>52.5</v>
      </c>
      <c r="L1783" s="21" t="n">
        <v>18.3</v>
      </c>
      <c r="M1783" s="21" t="inlineStr">
        <is>
          <t>Ledgport</t>
        </is>
      </c>
      <c r="N1783" s="21" t="n">
        <v>28</v>
      </c>
      <c r="O1783" s="21" t="inlineStr">
        <is>
          <t>(541) 555-8090</t>
        </is>
      </c>
      <c r="P1783" s="21" t="inlineStr">
        <is>
          <t>joel_gregory@outlook.example.com</t>
        </is>
      </c>
      <c r="Q1783" s="21" t="inlineStr">
        <is>
          <t>Newport</t>
        </is>
      </c>
      <c r="R1783" s="21" t="inlineStr">
        <is>
          <t>OR</t>
        </is>
      </c>
      <c r="S1783" s="21" t="inlineStr">
        <is>
          <t>97365</t>
        </is>
      </c>
      <c r="T1783" s="28" t="n">
        <v>46018</v>
      </c>
      <c r="U1783" s="21" t="n">
        <v>2026</v>
      </c>
      <c r="V1783" s="21" t="inlineStr"/>
    </row>
    <row r="1784">
      <c r="A1784" s="17" t="inlineStr">
        <is>
          <t>WL-02779</t>
        </is>
      </c>
      <c r="B1784" s="17" t="n">
        <v>1779</v>
      </c>
      <c r="C1784" s="17" t="inlineStr">
        <is>
          <t>Harris</t>
        </is>
      </c>
      <c r="D1784" s="17" t="inlineStr">
        <is>
          <t>Patricia</t>
        </is>
      </c>
      <c r="E1784" s="17" t="inlineStr">
        <is>
          <t>NONPROFIT</t>
        </is>
      </c>
      <c r="F1784" s="17" t="inlineStr">
        <is>
          <t>Harris Ventures LLC</t>
        </is>
      </c>
      <c r="G1784" s="27" t="n">
        <v>45619</v>
      </c>
      <c r="H1784" s="17" t="inlineStr">
        <is>
          <t>SUSPENDED</t>
        </is>
      </c>
      <c r="I1784" s="17" t="inlineStr">
        <is>
          <t>HERON SOUND</t>
        </is>
      </c>
      <c r="J1784" s="17" t="inlineStr">
        <is>
          <t>POWER_OUTBOARD</t>
        </is>
      </c>
      <c r="K1784" s="17" t="n">
        <v>41.3</v>
      </c>
      <c r="L1784" s="17" t="n">
        <v>14.7</v>
      </c>
      <c r="M1784" s="17" t="inlineStr">
        <is>
          <t>OPEN_ONLY</t>
        </is>
      </c>
      <c r="N1784" s="17" t="n">
        <v>28</v>
      </c>
      <c r="O1784" s="17" t="inlineStr">
        <is>
          <t>(206) 555-1053</t>
        </is>
      </c>
      <c r="P1784" s="17" t="inlineStr">
        <is>
          <t>patricia_harris@salishnet.net</t>
        </is>
      </c>
      <c r="Q1784" s="17" t="inlineStr">
        <is>
          <t>Seattle</t>
        </is>
      </c>
      <c r="R1784" s="17" t="inlineStr">
        <is>
          <t>WA</t>
        </is>
      </c>
      <c r="S1784" s="17" t="inlineStr">
        <is>
          <t>98101</t>
        </is>
      </c>
      <c r="T1784" s="27" t="n">
        <v>45997</v>
      </c>
      <c r="U1784" s="17" t="n">
        <v>2026</v>
      </c>
      <c r="V1784" s="17" t="inlineStr"/>
    </row>
    <row r="1785">
      <c r="A1785" s="21" t="inlineStr">
        <is>
          <t>WL-02780</t>
        </is>
      </c>
      <c r="B1785" s="21" t="n">
        <v>1780</v>
      </c>
      <c r="C1785" s="21" t="inlineStr">
        <is>
          <t>Taylor</t>
        </is>
      </c>
      <c r="D1785" s="21" t="inlineStr">
        <is>
          <t>Christopher</t>
        </is>
      </c>
      <c r="E1785" s="21" t="inlineStr">
        <is>
          <t>JOINT</t>
        </is>
      </c>
      <c r="F1785" s="21" t="inlineStr"/>
      <c r="G1785" s="28" t="n">
        <v>45620</v>
      </c>
      <c r="H1785" s="21" t="inlineStr">
        <is>
          <t>ACTIVE_WAITLIST</t>
        </is>
      </c>
      <c r="I1785" s="21" t="inlineStr">
        <is>
          <t>TIDE WEATHER</t>
        </is>
      </c>
      <c r="J1785" s="21" t="inlineStr">
        <is>
          <t>TRAWLER</t>
        </is>
      </c>
      <c r="K1785" s="21" t="n">
        <v>29.9</v>
      </c>
      <c r="L1785" s="21" t="n">
        <v>9.6</v>
      </c>
      <c r="M1785" s="21" t="inlineStr">
        <is>
          <t>OPEN_ONLY</t>
        </is>
      </c>
      <c r="N1785" s="21" t="n">
        <v>45</v>
      </c>
      <c r="O1785" s="21" t="inlineStr">
        <is>
          <t>(360) 555-7088</t>
        </is>
      </c>
      <c r="P1785" s="21" t="inlineStr">
        <is>
          <t>christophertaylor@gmail.example.com</t>
        </is>
      </c>
      <c r="Q1785" s="21" t="inlineStr">
        <is>
          <t>Olympia</t>
        </is>
      </c>
      <c r="R1785" s="21" t="inlineStr">
        <is>
          <t>WA</t>
        </is>
      </c>
      <c r="S1785" s="21" t="inlineStr">
        <is>
          <t>98501</t>
        </is>
      </c>
      <c r="T1785" s="28" t="n">
        <v>46002</v>
      </c>
      <c r="U1785" s="21" t="n">
        <v>2026</v>
      </c>
      <c r="V1785" s="21" t="inlineStr"/>
    </row>
    <row r="1786">
      <c r="A1786" s="17" t="inlineStr">
        <is>
          <t>WL-02781</t>
        </is>
      </c>
      <c r="B1786" s="17" t="n">
        <v>1781</v>
      </c>
      <c r="C1786" s="17" t="inlineStr">
        <is>
          <t>Perez</t>
        </is>
      </c>
      <c r="D1786" s="17" t="inlineStr">
        <is>
          <t>Trevor</t>
        </is>
      </c>
      <c r="E1786" s="17" t="inlineStr">
        <is>
          <t>INDIVIDUAL</t>
        </is>
      </c>
      <c r="F1786" s="17" t="inlineStr"/>
      <c r="G1786" s="27" t="n">
        <v>45621</v>
      </c>
      <c r="H1786" s="17" t="inlineStr">
        <is>
          <t>ACTIVE_WAITLIST</t>
        </is>
      </c>
      <c r="I1786" s="17" t="inlineStr">
        <is>
          <t>SPINDRIFT MIST</t>
        </is>
      </c>
      <c r="J1786" s="17" t="inlineStr">
        <is>
          <t>POWER_STERNDRIVE</t>
        </is>
      </c>
      <c r="K1786" s="17" t="n">
        <v>24.4</v>
      </c>
      <c r="L1786" s="17" t="n">
        <v>7.2</v>
      </c>
      <c r="M1786" s="17" t="inlineStr">
        <is>
          <t>ANY</t>
        </is>
      </c>
      <c r="N1786" s="17" t="n">
        <v>45</v>
      </c>
      <c r="O1786" s="17" t="inlineStr">
        <is>
          <t>(360) 555-3848</t>
        </is>
      </c>
      <c r="P1786" s="17" t="inlineStr">
        <is>
          <t>trevor.perez@salishnet.net</t>
        </is>
      </c>
      <c r="Q1786" s="17" t="inlineStr">
        <is>
          <t>Olympia</t>
        </is>
      </c>
      <c r="R1786" s="17" t="inlineStr">
        <is>
          <t>WA</t>
        </is>
      </c>
      <c r="S1786" s="17" t="inlineStr">
        <is>
          <t>98501</t>
        </is>
      </c>
      <c r="T1786" s="27" t="n">
        <v>45998</v>
      </c>
      <c r="U1786" s="17" t="n">
        <v>2026</v>
      </c>
      <c r="V1786" s="17" t="inlineStr"/>
    </row>
    <row r="1787">
      <c r="A1787" s="21" t="inlineStr">
        <is>
          <t>WL-02782</t>
        </is>
      </c>
      <c r="B1787" s="21" t="n">
        <v>1782</v>
      </c>
      <c r="C1787" s="21" t="inlineStr">
        <is>
          <t>Adams</t>
        </is>
      </c>
      <c r="D1787" s="21" t="inlineStr">
        <is>
          <t>Judy</t>
        </is>
      </c>
      <c r="E1787" s="21" t="inlineStr">
        <is>
          <t>PARTNERSHIP</t>
        </is>
      </c>
      <c r="F1787" s="21" t="inlineStr">
        <is>
          <t>Adams Marine LLC</t>
        </is>
      </c>
      <c r="G1787" s="28" t="n">
        <v>45621</v>
      </c>
      <c r="H1787" s="21" t="inlineStr">
        <is>
          <t>ACTIVE_WAITLIST</t>
        </is>
      </c>
      <c r="I1787" s="21" t="inlineStr">
        <is>
          <t>DRIFT WEATHER</t>
        </is>
      </c>
      <c r="J1787" s="21" t="inlineStr">
        <is>
          <t>CRUISER</t>
        </is>
      </c>
      <c r="K1787" s="21" t="n">
        <v>22.8</v>
      </c>
      <c r="L1787" s="21" t="n">
        <v>7.1</v>
      </c>
      <c r="M1787" s="21" t="inlineStr">
        <is>
          <t>Vessbank</t>
        </is>
      </c>
      <c r="N1787" s="21" t="n">
        <v>50</v>
      </c>
      <c r="O1787" s="21" t="inlineStr">
        <is>
          <t>(360) 555-7788</t>
        </is>
      </c>
      <c r="P1787" s="21" t="inlineStr">
        <is>
          <t>judy.adams@gmail.example.com</t>
        </is>
      </c>
      <c r="Q1787" s="21" t="inlineStr">
        <is>
          <t>Bremerton</t>
        </is>
      </c>
      <c r="R1787" s="21" t="inlineStr">
        <is>
          <t>WA</t>
        </is>
      </c>
      <c r="S1787" s="21" t="inlineStr">
        <is>
          <t>98337</t>
        </is>
      </c>
      <c r="T1787" s="28" t="n">
        <v>46011</v>
      </c>
      <c r="U1787" s="21" t="n">
        <v>2026</v>
      </c>
      <c r="V1787" s="21" t="inlineStr"/>
    </row>
    <row r="1788">
      <c r="A1788" s="17" t="inlineStr">
        <is>
          <t>WL-02783</t>
        </is>
      </c>
      <c r="B1788" s="17" t="n">
        <v>1783</v>
      </c>
      <c r="C1788" s="17" t="inlineStr">
        <is>
          <t>Garza</t>
        </is>
      </c>
      <c r="D1788" s="17" t="inlineStr">
        <is>
          <t>Jean</t>
        </is>
      </c>
      <c r="E1788" s="17" t="inlineStr">
        <is>
          <t>PARTNERSHIP</t>
        </is>
      </c>
      <c r="F1788" s="17" t="inlineStr">
        <is>
          <t>Garza Ventures LLC</t>
        </is>
      </c>
      <c r="G1788" s="27" t="n">
        <v>45621</v>
      </c>
      <c r="H1788" s="17" t="inlineStr">
        <is>
          <t>EXPIRED</t>
        </is>
      </c>
      <c r="I1788" s="17" t="inlineStr">
        <is>
          <t>CORMORANT GLIDE</t>
        </is>
      </c>
      <c r="J1788" s="17" t="inlineStr">
        <is>
          <t>SAIL_MONO</t>
        </is>
      </c>
      <c r="K1788" s="17" t="n">
        <v>32</v>
      </c>
      <c r="L1788" s="17" t="n">
        <v>9.4</v>
      </c>
      <c r="M1788" s="17" t="inlineStr">
        <is>
          <t>Vessbank</t>
        </is>
      </c>
      <c r="N1788" s="17" t="n">
        <v>40</v>
      </c>
      <c r="O1788" s="17" t="inlineStr">
        <is>
          <t>(425) 555-9183</t>
        </is>
      </c>
      <c r="P1788" s="17" t="inlineStr">
        <is>
          <t>jean_garza@harbormail.net</t>
        </is>
      </c>
      <c r="Q1788" s="17" t="inlineStr">
        <is>
          <t>Everett</t>
        </is>
      </c>
      <c r="R1788" s="17" t="inlineStr">
        <is>
          <t>WA</t>
        </is>
      </c>
      <c r="S1788" s="17" t="inlineStr">
        <is>
          <t>98201</t>
        </is>
      </c>
      <c r="T1788" s="17" t="inlineStr"/>
      <c r="U1788" s="17" t="n">
        <v>2024</v>
      </c>
      <c r="V1788" s="17" t="inlineStr"/>
    </row>
    <row r="1789">
      <c r="A1789" s="21" t="inlineStr">
        <is>
          <t>WL-02784</t>
        </is>
      </c>
      <c r="B1789" s="21" t="n">
        <v>1784</v>
      </c>
      <c r="C1789" s="21" t="inlineStr">
        <is>
          <t>Freeman</t>
        </is>
      </c>
      <c r="D1789" s="21" t="inlineStr">
        <is>
          <t>Mary</t>
        </is>
      </c>
      <c r="E1789" s="21" t="inlineStr">
        <is>
          <t>JOINT</t>
        </is>
      </c>
      <c r="F1789" s="21" t="inlineStr"/>
      <c r="G1789" s="28" t="n">
        <v>45622</v>
      </c>
      <c r="H1789" s="21" t="inlineStr">
        <is>
          <t>ACTIVE_WAITLIST</t>
        </is>
      </c>
      <c r="I1789" s="21" t="inlineStr">
        <is>
          <t>WIDGEON PASSAGE</t>
        </is>
      </c>
      <c r="J1789" s="21" t="inlineStr">
        <is>
          <t>SAIL_MONO</t>
        </is>
      </c>
      <c r="K1789" s="21" t="n">
        <v>58.6</v>
      </c>
      <c r="L1789" s="21" t="n">
        <v>18.8</v>
      </c>
      <c r="M1789" s="21" t="inlineStr">
        <is>
          <t>COVERED_ONLY</t>
        </is>
      </c>
      <c r="N1789" s="21" t="n">
        <v>24</v>
      </c>
      <c r="O1789" s="21" t="inlineStr">
        <is>
          <t>(360) 555-4637</t>
        </is>
      </c>
      <c r="P1789" s="21" t="inlineStr">
        <is>
          <t>maryfreeman@quillayute.org</t>
        </is>
      </c>
      <c r="Q1789" s="21" t="inlineStr">
        <is>
          <t>Port Angeles</t>
        </is>
      </c>
      <c r="R1789" s="21" t="inlineStr">
        <is>
          <t>WA</t>
        </is>
      </c>
      <c r="S1789" s="21" t="inlineStr">
        <is>
          <t>98362</t>
        </is>
      </c>
      <c r="T1789" s="28" t="n">
        <v>46017</v>
      </c>
      <c r="U1789" s="21" t="n">
        <v>2026</v>
      </c>
      <c r="V1789" s="21" t="inlineStr"/>
    </row>
    <row r="1790">
      <c r="A1790" s="17" t="inlineStr">
        <is>
          <t>WL-02785</t>
        </is>
      </c>
      <c r="B1790" s="17" t="n">
        <v>1785</v>
      </c>
      <c r="C1790" s="17" t="inlineStr">
        <is>
          <t>Little</t>
        </is>
      </c>
      <c r="D1790" s="17" t="inlineStr">
        <is>
          <t>Jennifer</t>
        </is>
      </c>
      <c r="E1790" s="17" t="inlineStr">
        <is>
          <t>INDIVIDUAL</t>
        </is>
      </c>
      <c r="F1790" s="17" t="inlineStr"/>
      <c r="G1790" s="27" t="n">
        <v>45622</v>
      </c>
      <c r="H1790" s="17" t="inlineStr">
        <is>
          <t>SUSPENDED</t>
        </is>
      </c>
      <c r="I1790" s="17" t="inlineStr">
        <is>
          <t>DRIFT STAR</t>
        </is>
      </c>
      <c r="J1790" s="17" t="inlineStr">
        <is>
          <t>TRAWLER</t>
        </is>
      </c>
      <c r="K1790" s="17" t="n">
        <v>34.3</v>
      </c>
      <c r="L1790" s="17" t="n">
        <v>10.8</v>
      </c>
      <c r="M1790" s="17" t="inlineStr">
        <is>
          <t>COVERED_ONLY</t>
        </is>
      </c>
      <c r="N1790" s="17" t="n">
        <v>45</v>
      </c>
      <c r="O1790" s="17" t="inlineStr">
        <is>
          <t>(541) 555-1805</t>
        </is>
      </c>
      <c r="P1790" s="17" t="inlineStr">
        <is>
          <t>jenniferlittle@outlook.example.com</t>
        </is>
      </c>
      <c r="Q1790" s="17" t="inlineStr">
        <is>
          <t>Newport</t>
        </is>
      </c>
      <c r="R1790" s="17" t="inlineStr">
        <is>
          <t>OR</t>
        </is>
      </c>
      <c r="S1790" s="17" t="inlineStr">
        <is>
          <t>97365</t>
        </is>
      </c>
      <c r="T1790" s="27" t="n">
        <v>45996</v>
      </c>
      <c r="U1790" s="17" t="n">
        <v>2026</v>
      </c>
      <c r="V1790" s="17" t="inlineStr"/>
    </row>
    <row r="1791">
      <c r="A1791" s="21" t="inlineStr">
        <is>
          <t>WL-02786</t>
        </is>
      </c>
      <c r="B1791" s="21" t="n">
        <v>1786</v>
      </c>
      <c r="C1791" s="21" t="inlineStr">
        <is>
          <t>Mason</t>
        </is>
      </c>
      <c r="D1791" s="21" t="inlineStr">
        <is>
          <t>Tasha</t>
        </is>
      </c>
      <c r="E1791" s="21" t="inlineStr">
        <is>
          <t>JOINT</t>
        </is>
      </c>
      <c r="F1791" s="21" t="inlineStr"/>
      <c r="G1791" s="28" t="n">
        <v>45622</v>
      </c>
      <c r="H1791" s="21" t="inlineStr">
        <is>
          <t>ACTIVE_WAITLIST</t>
        </is>
      </c>
      <c r="I1791" s="21" t="inlineStr">
        <is>
          <t>KESTREL ROSE</t>
        </is>
      </c>
      <c r="J1791" s="21" t="inlineStr">
        <is>
          <t>ELECTRIC</t>
        </is>
      </c>
      <c r="K1791" s="21" t="n">
        <v>57.2</v>
      </c>
      <c r="L1791" s="21" t="n">
        <v>18.7</v>
      </c>
      <c r="M1791" s="21" t="inlineStr">
        <is>
          <t>COVERED_ONLY</t>
        </is>
      </c>
      <c r="N1791" s="21" t="n">
        <v>50</v>
      </c>
      <c r="O1791" s="21" t="inlineStr">
        <is>
          <t>(425) 555-4464</t>
        </is>
      </c>
      <c r="P1791" s="21" t="inlineStr">
        <is>
          <t>tasha_mason@harbormail.net</t>
        </is>
      </c>
      <c r="Q1791" s="21" t="inlineStr">
        <is>
          <t>Everett</t>
        </is>
      </c>
      <c r="R1791" s="21" t="inlineStr">
        <is>
          <t>WA</t>
        </is>
      </c>
      <c r="S1791" s="21" t="inlineStr">
        <is>
          <t>98201</t>
        </is>
      </c>
      <c r="T1791" s="28" t="n">
        <v>46005</v>
      </c>
      <c r="U1791" s="21" t="n">
        <v>2026</v>
      </c>
      <c r="V1791" s="21" t="inlineStr"/>
    </row>
    <row r="1792">
      <c r="A1792" s="17" t="inlineStr">
        <is>
          <t>WL-02787</t>
        </is>
      </c>
      <c r="B1792" s="17" t="n">
        <v>1787</v>
      </c>
      <c r="C1792" s="17" t="inlineStr">
        <is>
          <t>Dawson</t>
        </is>
      </c>
      <c r="D1792" s="17" t="inlineStr">
        <is>
          <t>David</t>
        </is>
      </c>
      <c r="E1792" s="17" t="inlineStr">
        <is>
          <t>CORPORATION</t>
        </is>
      </c>
      <c r="F1792" s="17" t="inlineStr">
        <is>
          <t>Dawson Ventures LLC</t>
        </is>
      </c>
      <c r="G1792" s="27" t="n">
        <v>45623</v>
      </c>
      <c r="H1792" s="17" t="inlineStr">
        <is>
          <t>ACTIVE_WAITLIST</t>
        </is>
      </c>
      <c r="I1792" s="17" t="inlineStr">
        <is>
          <t>POINT SHORE</t>
        </is>
      </c>
      <c r="J1792" s="17" t="inlineStr">
        <is>
          <t>POWER_STERNDRIVE</t>
        </is>
      </c>
      <c r="K1792" s="17" t="n">
        <v>22.5</v>
      </c>
      <c r="L1792" s="17" t="n">
        <v>6.8</v>
      </c>
      <c r="M1792" s="17" t="inlineStr">
        <is>
          <t>Vessbank</t>
        </is>
      </c>
      <c r="N1792" s="17" t="n">
        <v>32</v>
      </c>
      <c r="O1792" s="17" t="inlineStr">
        <is>
          <t>(360) 555-3566</t>
        </is>
      </c>
      <c r="P1792" s="17" t="inlineStr">
        <is>
          <t>david_dawson@outlook.example.com</t>
        </is>
      </c>
      <c r="Q1792" s="17" t="inlineStr">
        <is>
          <t>Olympia</t>
        </is>
      </c>
      <c r="R1792" s="17" t="inlineStr">
        <is>
          <t>WA</t>
        </is>
      </c>
      <c r="S1792" s="17" t="inlineStr">
        <is>
          <t>98501</t>
        </is>
      </c>
      <c r="T1792" s="27" t="n">
        <v>46007</v>
      </c>
      <c r="U1792" s="17" t="n">
        <v>2026</v>
      </c>
      <c r="V1792" s="17" t="inlineStr"/>
    </row>
    <row r="1793">
      <c r="A1793" s="21" t="inlineStr">
        <is>
          <t>WL-02788</t>
        </is>
      </c>
      <c r="B1793" s="21" t="n">
        <v>1788</v>
      </c>
      <c r="C1793" s="21" t="inlineStr">
        <is>
          <t>Mcdaniel</t>
        </is>
      </c>
      <c r="D1793" s="21" t="inlineStr">
        <is>
          <t>Eric</t>
        </is>
      </c>
      <c r="E1793" s="21" t="inlineStr">
        <is>
          <t>COMMERCIAL</t>
        </is>
      </c>
      <c r="F1793" s="21" t="inlineStr">
        <is>
          <t>Mcdaniel Charters Inc</t>
        </is>
      </c>
      <c r="G1793" s="28" t="n">
        <v>45623</v>
      </c>
      <c r="H1793" s="21" t="inlineStr">
        <is>
          <t>ACTIVE_WAITLIST</t>
        </is>
      </c>
      <c r="I1793" s="21" t="inlineStr">
        <is>
          <t>COHO ROSE</t>
        </is>
      </c>
      <c r="J1793" s="21" t="inlineStr">
        <is>
          <t>CRUISER</t>
        </is>
      </c>
      <c r="K1793" s="21" t="n">
        <v>45.7</v>
      </c>
      <c r="L1793" s="21" t="n">
        <v>16.3</v>
      </c>
      <c r="M1793" s="21" t="inlineStr">
        <is>
          <t>ANY</t>
        </is>
      </c>
      <c r="N1793" s="21" t="n">
        <v>24</v>
      </c>
      <c r="O1793" s="21" t="inlineStr">
        <is>
          <t>(360) 555-8341</t>
        </is>
      </c>
      <c r="P1793" s="21" t="inlineStr">
        <is>
          <t>eric.mcdaniel@harbormail.net</t>
        </is>
      </c>
      <c r="Q1793" s="21" t="inlineStr">
        <is>
          <t>Bellingham</t>
        </is>
      </c>
      <c r="R1793" s="21" t="inlineStr">
        <is>
          <t>WA</t>
        </is>
      </c>
      <c r="S1793" s="21" t="inlineStr">
        <is>
          <t>98225</t>
        </is>
      </c>
      <c r="T1793" s="28" t="n">
        <v>46017</v>
      </c>
      <c r="U1793" s="21" t="n">
        <v>2026</v>
      </c>
      <c r="V1793" s="21" t="inlineStr"/>
    </row>
    <row r="1794">
      <c r="A1794" s="17" t="inlineStr">
        <is>
          <t>WL-02789</t>
        </is>
      </c>
      <c r="B1794" s="17" t="n">
        <v>1789</v>
      </c>
      <c r="C1794" s="17" t="inlineStr">
        <is>
          <t>Berger</t>
        </is>
      </c>
      <c r="D1794" s="17" t="inlineStr">
        <is>
          <t>Elizabeth</t>
        </is>
      </c>
      <c r="E1794" s="17" t="inlineStr">
        <is>
          <t>TRUST</t>
        </is>
      </c>
      <c r="F1794" s="17" t="inlineStr">
        <is>
          <t>Berger Charters Inc</t>
        </is>
      </c>
      <c r="G1794" s="27" t="n">
        <v>45623</v>
      </c>
      <c r="H1794" s="17" t="inlineStr">
        <is>
          <t>ACTIVE_WAITLIST</t>
        </is>
      </c>
      <c r="I1794" s="17" t="inlineStr">
        <is>
          <t>HERON QUEEN</t>
        </is>
      </c>
      <c r="J1794" s="17" t="inlineStr">
        <is>
          <t>SAIL_MONO</t>
        </is>
      </c>
      <c r="K1794" s="17" t="n">
        <v>51</v>
      </c>
      <c r="L1794" s="17" t="n">
        <v>17.8</v>
      </c>
      <c r="M1794" s="17" t="inlineStr">
        <is>
          <t>COVERED_ONLY</t>
        </is>
      </c>
      <c r="N1794" s="17" t="n">
        <v>24</v>
      </c>
      <c r="O1794" s="17" t="inlineStr">
        <is>
          <t>(206) 555-4629</t>
        </is>
      </c>
      <c r="P1794" s="17" t="inlineStr">
        <is>
          <t>elizabeth_berger@harbormail.net</t>
        </is>
      </c>
      <c r="Q1794" s="17" t="inlineStr">
        <is>
          <t>Seattle</t>
        </is>
      </c>
      <c r="R1794" s="17" t="inlineStr">
        <is>
          <t>WA</t>
        </is>
      </c>
      <c r="S1794" s="17" t="inlineStr">
        <is>
          <t>98101</t>
        </is>
      </c>
      <c r="T1794" s="27" t="n">
        <v>46006</v>
      </c>
      <c r="U1794" s="17" t="n">
        <v>2026</v>
      </c>
      <c r="V1794" s="17" t="inlineStr"/>
    </row>
    <row r="1795">
      <c r="A1795" s="21" t="inlineStr">
        <is>
          <t>WL-02790</t>
        </is>
      </c>
      <c r="B1795" s="21" t="n">
        <v>1790</v>
      </c>
      <c r="C1795" s="21" t="inlineStr">
        <is>
          <t>Armstrong</t>
        </is>
      </c>
      <c r="D1795" s="21" t="inlineStr">
        <is>
          <t>Mike</t>
        </is>
      </c>
      <c r="E1795" s="21" t="inlineStr">
        <is>
          <t>TRUST</t>
        </is>
      </c>
      <c r="F1795" s="21" t="inlineStr">
        <is>
          <t>Armstrong Ventures LLC</t>
        </is>
      </c>
      <c r="G1795" s="28" t="n">
        <v>45623</v>
      </c>
      <c r="H1795" s="21" t="inlineStr">
        <is>
          <t>ACTIVE_WAITLIST</t>
        </is>
      </c>
      <c r="I1795" s="21" t="inlineStr">
        <is>
          <t>GRAY REACH</t>
        </is>
      </c>
      <c r="J1795" s="21" t="inlineStr">
        <is>
          <t>SPORTFISH</t>
        </is>
      </c>
      <c r="K1795" s="21" t="n">
        <v>38</v>
      </c>
      <c r="L1795" s="21" t="n">
        <v>11.7</v>
      </c>
      <c r="M1795" s="21" t="inlineStr">
        <is>
          <t>Ledgport</t>
        </is>
      </c>
      <c r="N1795" s="21" t="n">
        <v>28</v>
      </c>
      <c r="O1795" s="21" t="inlineStr">
        <is>
          <t>(360) 555-2027</t>
        </is>
      </c>
      <c r="P1795" s="21" t="inlineStr">
        <is>
          <t>mike_armstrong@quillayute.org</t>
        </is>
      </c>
      <c r="Q1795" s="21" t="inlineStr">
        <is>
          <t>Olympia</t>
        </is>
      </c>
      <c r="R1795" s="21" t="inlineStr">
        <is>
          <t>WA</t>
        </is>
      </c>
      <c r="S1795" s="21" t="inlineStr">
        <is>
          <t>98501</t>
        </is>
      </c>
      <c r="T1795" s="28" t="n">
        <v>46016</v>
      </c>
      <c r="U1795" s="21" t="n">
        <v>2026</v>
      </c>
      <c r="V1795" s="21" t="inlineStr"/>
    </row>
    <row r="1796">
      <c r="A1796" s="17" t="inlineStr">
        <is>
          <t>WL-02791</t>
        </is>
      </c>
      <c r="B1796" s="17" t="n">
        <v>1791</v>
      </c>
      <c r="C1796" s="17" t="inlineStr">
        <is>
          <t>Jimenez</t>
        </is>
      </c>
      <c r="D1796" s="17" t="inlineStr">
        <is>
          <t>Kyle</t>
        </is>
      </c>
      <c r="E1796" s="17" t="inlineStr">
        <is>
          <t>COMMERCIAL</t>
        </is>
      </c>
      <c r="F1796" s="17" t="inlineStr">
        <is>
          <t>Jimenez Charters Inc</t>
        </is>
      </c>
      <c r="G1796" s="27" t="n">
        <v>45623</v>
      </c>
      <c r="H1796" s="17" t="inlineStr">
        <is>
          <t>ACTIVE_WAITLIST</t>
        </is>
      </c>
      <c r="I1796" s="17" t="inlineStr">
        <is>
          <t>HERON LIGHT</t>
        </is>
      </c>
      <c r="J1796" s="17" t="inlineStr">
        <is>
          <t>COMMERCIAL_FISH</t>
        </is>
      </c>
      <c r="K1796" s="17" t="n">
        <v>47.7</v>
      </c>
      <c r="L1796" s="17" t="n">
        <v>15</v>
      </c>
      <c r="M1796" s="17" t="inlineStr">
        <is>
          <t>OPEN_ONLY</t>
        </is>
      </c>
      <c r="N1796" s="17" t="n">
        <v>45</v>
      </c>
      <c r="O1796" s="17" t="inlineStr">
        <is>
          <t>(503) 555-3562</t>
        </is>
      </c>
      <c r="P1796" s="17" t="inlineStr">
        <is>
          <t>kyle_jimenez@harbormail.net</t>
        </is>
      </c>
      <c r="Q1796" s="17" t="inlineStr">
        <is>
          <t>Astoria</t>
        </is>
      </c>
      <c r="R1796" s="17" t="inlineStr">
        <is>
          <t>OR</t>
        </is>
      </c>
      <c r="S1796" s="17" t="inlineStr">
        <is>
          <t>97103</t>
        </is>
      </c>
      <c r="T1796" s="27" t="n">
        <v>46001</v>
      </c>
      <c r="U1796" s="17" t="n">
        <v>2026</v>
      </c>
      <c r="V1796" s="17" t="inlineStr"/>
    </row>
    <row r="1797">
      <c r="A1797" s="21" t="inlineStr">
        <is>
          <t>WL-02792</t>
        </is>
      </c>
      <c r="B1797" s="21" t="n">
        <v>1792</v>
      </c>
      <c r="C1797" s="21" t="inlineStr">
        <is>
          <t>Marsh</t>
        </is>
      </c>
      <c r="D1797" s="21" t="inlineStr">
        <is>
          <t>Michelle</t>
        </is>
      </c>
      <c r="E1797" s="21" t="inlineStr">
        <is>
          <t>JOINT</t>
        </is>
      </c>
      <c r="F1797" s="21" t="inlineStr"/>
      <c r="G1797" s="28" t="n">
        <v>45623</v>
      </c>
      <c r="H1797" s="21" t="inlineStr">
        <is>
          <t>ACTIVE_WAITLIST</t>
        </is>
      </c>
      <c r="I1797" s="21" t="inlineStr">
        <is>
          <t>TIDE PASSAGE</t>
        </is>
      </c>
      <c r="J1797" s="21" t="inlineStr">
        <is>
          <t>ELECTRIC</t>
        </is>
      </c>
      <c r="K1797" s="21" t="n">
        <v>58.7</v>
      </c>
      <c r="L1797" s="21" t="n">
        <v>19.4</v>
      </c>
      <c r="M1797" s="21" t="inlineStr">
        <is>
          <t>Vessbank</t>
        </is>
      </c>
      <c r="N1797" s="21" t="n">
        <v>32</v>
      </c>
      <c r="O1797" s="21" t="inlineStr">
        <is>
          <t>(541) 555-6301</t>
        </is>
      </c>
      <c r="P1797" s="21" t="inlineStr">
        <is>
          <t>michelle.marsh@harbormail.net</t>
        </is>
      </c>
      <c r="Q1797" s="21" t="inlineStr">
        <is>
          <t>Newport</t>
        </is>
      </c>
      <c r="R1797" s="21" t="inlineStr">
        <is>
          <t>OR</t>
        </is>
      </c>
      <c r="S1797" s="21" t="inlineStr">
        <is>
          <t>97365</t>
        </is>
      </c>
      <c r="T1797" s="28" t="n">
        <v>46019</v>
      </c>
      <c r="U1797" s="21" t="n">
        <v>2026</v>
      </c>
      <c r="V1797" s="21" t="inlineStr"/>
    </row>
    <row r="1798">
      <c r="A1798" s="17" t="inlineStr">
        <is>
          <t>WL-02793</t>
        </is>
      </c>
      <c r="B1798" s="17" t="n">
        <v>1793</v>
      </c>
      <c r="C1798" s="17" t="inlineStr">
        <is>
          <t>Franco</t>
        </is>
      </c>
      <c r="D1798" s="17" t="inlineStr">
        <is>
          <t>David</t>
        </is>
      </c>
      <c r="E1798" s="17" t="inlineStr">
        <is>
          <t>PARTNERSHIP</t>
        </is>
      </c>
      <c r="F1798" s="17" t="inlineStr">
        <is>
          <t>Franco Holdings LLC</t>
        </is>
      </c>
      <c r="G1798" s="27" t="n">
        <v>45623</v>
      </c>
      <c r="H1798" s="17" t="inlineStr">
        <is>
          <t>ACTIVE_WAITLIST</t>
        </is>
      </c>
      <c r="I1798" s="17" t="inlineStr">
        <is>
          <t>HERON ANN</t>
        </is>
      </c>
      <c r="J1798" s="17" t="inlineStr">
        <is>
          <t>POWER_INBOARD</t>
        </is>
      </c>
      <c r="K1798" s="17" t="n">
        <v>47.6</v>
      </c>
      <c r="L1798" s="17" t="n">
        <v>15.6</v>
      </c>
      <c r="M1798" s="17" t="inlineStr">
        <is>
          <t>ANY</t>
        </is>
      </c>
      <c r="N1798" s="17" t="n">
        <v>24</v>
      </c>
      <c r="O1798" s="17" t="inlineStr">
        <is>
          <t>(503) 555-0355</t>
        </is>
      </c>
      <c r="P1798" s="17" t="inlineStr">
        <is>
          <t>david.franco@harbormail.net</t>
        </is>
      </c>
      <c r="Q1798" s="17" t="inlineStr">
        <is>
          <t>Astoria</t>
        </is>
      </c>
      <c r="R1798" s="17" t="inlineStr">
        <is>
          <t>OR</t>
        </is>
      </c>
      <c r="S1798" s="17" t="inlineStr">
        <is>
          <t>97103</t>
        </is>
      </c>
      <c r="T1798" s="27" t="n">
        <v>46016</v>
      </c>
      <c r="U1798" s="17" t="n">
        <v>2026</v>
      </c>
      <c r="V1798" s="17" t="inlineStr"/>
    </row>
    <row r="1799">
      <c r="A1799" s="21" t="inlineStr">
        <is>
          <t>WL-02794</t>
        </is>
      </c>
      <c r="B1799" s="21" t="n">
        <v>1794</v>
      </c>
      <c r="C1799" s="21" t="inlineStr">
        <is>
          <t>Weiss</t>
        </is>
      </c>
      <c r="D1799" s="21" t="inlineStr">
        <is>
          <t>Chelsea</t>
        </is>
      </c>
      <c r="E1799" s="21" t="inlineStr">
        <is>
          <t>INDIVIDUAL</t>
        </is>
      </c>
      <c r="F1799" s="21" t="inlineStr"/>
      <c r="G1799" s="28" t="n">
        <v>45624</v>
      </c>
      <c r="H1799" s="21" t="inlineStr">
        <is>
          <t>ACTIVE_WAITLIST</t>
        </is>
      </c>
      <c r="I1799" s="21" t="inlineStr">
        <is>
          <t>PETREL SOUND</t>
        </is>
      </c>
      <c r="J1799" s="21" t="inlineStr">
        <is>
          <t>TRAWLER</t>
        </is>
      </c>
      <c r="K1799" s="21" t="n">
        <v>39.6</v>
      </c>
      <c r="L1799" s="21" t="n">
        <v>12.5</v>
      </c>
      <c r="M1799" s="21" t="inlineStr">
        <is>
          <t>COVERED_ONLY</t>
        </is>
      </c>
      <c r="N1799" s="21" t="n">
        <v>24</v>
      </c>
      <c r="O1799" s="21" t="inlineStr">
        <is>
          <t>(360) 555-8183</t>
        </is>
      </c>
      <c r="P1799" s="21" t="inlineStr">
        <is>
          <t>chelsea_weiss@quillayute.org</t>
        </is>
      </c>
      <c r="Q1799" s="21" t="inlineStr">
        <is>
          <t>Chaldale</t>
        </is>
      </c>
      <c r="R1799" s="21" t="inlineStr">
        <is>
          <t>WA</t>
        </is>
      </c>
      <c r="S1799" s="21" t="inlineStr">
        <is>
          <t>98554</t>
        </is>
      </c>
      <c r="T1799" s="28" t="n">
        <v>46014</v>
      </c>
      <c r="U1799" s="21" t="n">
        <v>2026</v>
      </c>
      <c r="V1799" s="21" t="inlineStr"/>
    </row>
    <row r="1800">
      <c r="A1800" s="17" t="inlineStr">
        <is>
          <t>WL-02795</t>
        </is>
      </c>
      <c r="B1800" s="17" t="n">
        <v>1795</v>
      </c>
      <c r="C1800" s="17" t="inlineStr">
        <is>
          <t>Calhoun</t>
        </is>
      </c>
      <c r="D1800" s="17" t="inlineStr">
        <is>
          <t>Sean</t>
        </is>
      </c>
      <c r="E1800" s="17" t="inlineStr">
        <is>
          <t>INDIVIDUAL</t>
        </is>
      </c>
      <c r="F1800" s="17" t="inlineStr"/>
      <c r="G1800" s="27" t="n">
        <v>45624</v>
      </c>
      <c r="H1800" s="17" t="inlineStr">
        <is>
          <t>ACTIVE_WAITLIST</t>
        </is>
      </c>
      <c r="I1800" s="17" t="inlineStr">
        <is>
          <t>OSPREY ROCK</t>
        </is>
      </c>
      <c r="J1800" s="17" t="inlineStr">
        <is>
          <t>SAIL_MONO</t>
        </is>
      </c>
      <c r="K1800" s="17" t="n">
        <v>54.3</v>
      </c>
      <c r="L1800" s="17" t="n">
        <v>18</v>
      </c>
      <c r="M1800" s="17" t="inlineStr">
        <is>
          <t>Vessbank</t>
        </is>
      </c>
      <c r="N1800" s="17" t="n">
        <v>24</v>
      </c>
      <c r="O1800" s="17" t="inlineStr">
        <is>
          <t>(360) 555-0528</t>
        </is>
      </c>
      <c r="P1800" s="17" t="inlineStr">
        <is>
          <t>seancalhoun@salishnet.net</t>
        </is>
      </c>
      <c r="Q1800" s="17" t="inlineStr">
        <is>
          <t>Chaldale</t>
        </is>
      </c>
      <c r="R1800" s="17" t="inlineStr">
        <is>
          <t>WA</t>
        </is>
      </c>
      <c r="S1800" s="17" t="inlineStr">
        <is>
          <t>98554</t>
        </is>
      </c>
      <c r="T1800" s="27" t="n">
        <v>46019</v>
      </c>
      <c r="U1800" s="17" t="n">
        <v>2026</v>
      </c>
      <c r="V1800" s="17" t="inlineStr"/>
    </row>
    <row r="1801">
      <c r="A1801" s="21" t="inlineStr">
        <is>
          <t>WL-02796</t>
        </is>
      </c>
      <c r="B1801" s="21" t="n">
        <v>1796</v>
      </c>
      <c r="C1801" s="21" t="inlineStr">
        <is>
          <t>Scott</t>
        </is>
      </c>
      <c r="D1801" s="21" t="inlineStr">
        <is>
          <t>Gavin</t>
        </is>
      </c>
      <c r="E1801" s="21" t="inlineStr">
        <is>
          <t>INDIVIDUAL</t>
        </is>
      </c>
      <c r="F1801" s="21" t="inlineStr"/>
      <c r="G1801" s="28" t="n">
        <v>45624</v>
      </c>
      <c r="H1801" s="21" t="inlineStr">
        <is>
          <t>ACTIVE_WAITLIST</t>
        </is>
      </c>
      <c r="I1801" s="21" t="inlineStr">
        <is>
          <t>SANDERLING BAY</t>
        </is>
      </c>
      <c r="J1801" s="21" t="inlineStr">
        <is>
          <t>TRAWLER</t>
        </is>
      </c>
      <c r="K1801" s="21" t="n">
        <v>46.3</v>
      </c>
      <c r="L1801" s="21" t="n">
        <v>15.8</v>
      </c>
      <c r="M1801" s="21" t="inlineStr">
        <is>
          <t>Ledgport</t>
        </is>
      </c>
      <c r="N1801" s="21" t="n">
        <v>40</v>
      </c>
      <c r="O1801" s="21" t="inlineStr">
        <is>
          <t>(541) 555-5547</t>
        </is>
      </c>
      <c r="P1801" s="21" t="inlineStr">
        <is>
          <t>gavinscott@gmail.example.com</t>
        </is>
      </c>
      <c r="Q1801" s="21" t="inlineStr">
        <is>
          <t>Coos Bay</t>
        </is>
      </c>
      <c r="R1801" s="21" t="inlineStr">
        <is>
          <t>OR</t>
        </is>
      </c>
      <c r="S1801" s="21" t="inlineStr">
        <is>
          <t>97420</t>
        </is>
      </c>
      <c r="T1801" s="28" t="n">
        <v>46003</v>
      </c>
      <c r="U1801" s="21" t="n">
        <v>2026</v>
      </c>
      <c r="V1801" s="21" t="inlineStr"/>
    </row>
    <row r="1802">
      <c r="A1802" s="17" t="inlineStr">
        <is>
          <t>WL-02797</t>
        </is>
      </c>
      <c r="B1802" s="17" t="n">
        <v>1797</v>
      </c>
      <c r="C1802" s="17" t="inlineStr">
        <is>
          <t>Stephens</t>
        </is>
      </c>
      <c r="D1802" s="17" t="inlineStr">
        <is>
          <t>Lori</t>
        </is>
      </c>
      <c r="E1802" s="17" t="inlineStr">
        <is>
          <t>INDIVIDUAL</t>
        </is>
      </c>
      <c r="F1802" s="17" t="inlineStr"/>
      <c r="G1802" s="27" t="n">
        <v>45625</v>
      </c>
      <c r="H1802" s="17" t="inlineStr">
        <is>
          <t>ACTIVE_WAITLIST</t>
        </is>
      </c>
      <c r="I1802" s="17" t="inlineStr">
        <is>
          <t>SALISH STAR</t>
        </is>
      </c>
      <c r="J1802" s="17" t="inlineStr">
        <is>
          <t>COMMERCIAL_FISH</t>
        </is>
      </c>
      <c r="K1802" s="17" t="n">
        <v>36.2</v>
      </c>
      <c r="L1802" s="17" t="n">
        <v>11.6</v>
      </c>
      <c r="M1802" s="17" t="inlineStr">
        <is>
          <t>ANY</t>
        </is>
      </c>
      <c r="N1802" s="17" t="n">
        <v>32</v>
      </c>
      <c r="O1802" s="17" t="inlineStr">
        <is>
          <t>(360) 555-1677</t>
        </is>
      </c>
      <c r="P1802" s="17" t="inlineStr">
        <is>
          <t>lori_stephens@outlook.example.com</t>
        </is>
      </c>
      <c r="Q1802" s="17" t="inlineStr">
        <is>
          <t>Bremerton</t>
        </is>
      </c>
      <c r="R1802" s="17" t="inlineStr">
        <is>
          <t>WA</t>
        </is>
      </c>
      <c r="S1802" s="17" t="inlineStr">
        <is>
          <t>98337</t>
        </is>
      </c>
      <c r="T1802" s="27" t="n">
        <v>46012</v>
      </c>
      <c r="U1802" s="17" t="n">
        <v>2026</v>
      </c>
      <c r="V1802" s="17" t="inlineStr"/>
    </row>
    <row r="1803">
      <c r="A1803" s="21" t="inlineStr">
        <is>
          <t>WL-02798</t>
        </is>
      </c>
      <c r="B1803" s="21" t="n">
        <v>1798</v>
      </c>
      <c r="C1803" s="21" t="inlineStr">
        <is>
          <t>Vaughn</t>
        </is>
      </c>
      <c r="D1803" s="21" t="inlineStr">
        <is>
          <t>Cindy</t>
        </is>
      </c>
      <c r="E1803" s="21" t="inlineStr">
        <is>
          <t>INDIVIDUAL</t>
        </is>
      </c>
      <c r="F1803" s="21" t="inlineStr"/>
      <c r="G1803" s="28" t="n">
        <v>45625</v>
      </c>
      <c r="H1803" s="21" t="inlineStr">
        <is>
          <t>ACTIVE_WAITLIST</t>
        </is>
      </c>
      <c r="I1803" s="21" t="inlineStr">
        <is>
          <t>KESTREL ROCK</t>
        </is>
      </c>
      <c r="J1803" s="21" t="inlineStr">
        <is>
          <t>POWER_INBOARD</t>
        </is>
      </c>
      <c r="K1803" s="21" t="n">
        <v>30.6</v>
      </c>
      <c r="L1803" s="21" t="n">
        <v>10.1</v>
      </c>
      <c r="M1803" s="21" t="inlineStr">
        <is>
          <t>ANY</t>
        </is>
      </c>
      <c r="N1803" s="21" t="n">
        <v>32</v>
      </c>
      <c r="O1803" s="21" t="inlineStr">
        <is>
          <t>(360) 555-0301</t>
        </is>
      </c>
      <c r="P1803" s="21" t="inlineStr">
        <is>
          <t>cindyvaughn@harbormail.net</t>
        </is>
      </c>
      <c r="Q1803" s="21" t="inlineStr">
        <is>
          <t>Olympia</t>
        </is>
      </c>
      <c r="R1803" s="21" t="inlineStr">
        <is>
          <t>WA</t>
        </is>
      </c>
      <c r="S1803" s="21" t="inlineStr">
        <is>
          <t>98501</t>
        </is>
      </c>
      <c r="T1803" s="28" t="n">
        <v>45998</v>
      </c>
      <c r="U1803" s="21" t="n">
        <v>2026</v>
      </c>
      <c r="V1803" s="21" t="inlineStr"/>
    </row>
    <row r="1804">
      <c r="A1804" s="17" t="inlineStr">
        <is>
          <t>WL-02799</t>
        </is>
      </c>
      <c r="B1804" s="17" t="n">
        <v>1799</v>
      </c>
      <c r="C1804" s="17" t="inlineStr">
        <is>
          <t>Turner</t>
        </is>
      </c>
      <c r="D1804" s="17" t="inlineStr">
        <is>
          <t>Amber</t>
        </is>
      </c>
      <c r="E1804" s="17" t="inlineStr">
        <is>
          <t>JOINT</t>
        </is>
      </c>
      <c r="F1804" s="17" t="inlineStr"/>
      <c r="G1804" s="27" t="n">
        <v>45626</v>
      </c>
      <c r="H1804" s="17" t="inlineStr">
        <is>
          <t>ACTIVE_WAITLIST</t>
        </is>
      </c>
      <c r="I1804" s="17" t="inlineStr">
        <is>
          <t>SCOTER MOON</t>
        </is>
      </c>
      <c r="J1804" s="17" t="inlineStr">
        <is>
          <t>POWER_OUTBOARD</t>
        </is>
      </c>
      <c r="K1804" s="17" t="n">
        <v>51.1</v>
      </c>
      <c r="L1804" s="17" t="n">
        <v>16.8</v>
      </c>
      <c r="M1804" s="17" t="inlineStr">
        <is>
          <t>Salmonberry</t>
        </is>
      </c>
      <c r="N1804" s="17" t="n">
        <v>24</v>
      </c>
      <c r="O1804" s="17" t="inlineStr">
        <is>
          <t>(360) 555-5367</t>
        </is>
      </c>
      <c r="P1804" s="17" t="inlineStr">
        <is>
          <t>amber.turner@outlook.example.com</t>
        </is>
      </c>
      <c r="Q1804" s="17" t="inlineStr">
        <is>
          <t>Bellingham</t>
        </is>
      </c>
      <c r="R1804" s="17" t="inlineStr">
        <is>
          <t>WA</t>
        </is>
      </c>
      <c r="S1804" s="17" t="inlineStr">
        <is>
          <t>98225</t>
        </is>
      </c>
      <c r="T1804" s="27" t="n">
        <v>46015</v>
      </c>
      <c r="U1804" s="17" t="n">
        <v>2026</v>
      </c>
      <c r="V1804" s="17" t="inlineStr"/>
    </row>
    <row r="1805">
      <c r="A1805" s="21" t="inlineStr">
        <is>
          <t>WL-02800</t>
        </is>
      </c>
      <c r="B1805" s="21" t="n">
        <v>1800</v>
      </c>
      <c r="C1805" s="21" t="inlineStr">
        <is>
          <t>Berg</t>
        </is>
      </c>
      <c r="D1805" s="21" t="inlineStr">
        <is>
          <t>Phillip</t>
        </is>
      </c>
      <c r="E1805" s="21" t="inlineStr">
        <is>
          <t>JOINT</t>
        </is>
      </c>
      <c r="F1805" s="21" t="inlineStr"/>
      <c r="G1805" s="28" t="n">
        <v>45626</v>
      </c>
      <c r="H1805" s="21" t="inlineStr">
        <is>
          <t>RETAINER</t>
        </is>
      </c>
      <c r="I1805" s="21" t="inlineStr">
        <is>
          <t>CORMORANT LIGHT</t>
        </is>
      </c>
      <c r="J1805" s="21" t="inlineStr">
        <is>
          <t>TRAWLER</t>
        </is>
      </c>
      <c r="K1805" s="21" t="n">
        <v>30</v>
      </c>
      <c r="L1805" s="21" t="n">
        <v>9.4</v>
      </c>
      <c r="M1805" s="21" t="inlineStr">
        <is>
          <t>Eastwey</t>
        </is>
      </c>
      <c r="N1805" s="21" t="n">
        <v>40</v>
      </c>
      <c r="O1805" s="21" t="inlineStr">
        <is>
          <t>(425) 555-1762</t>
        </is>
      </c>
      <c r="P1805" s="21" t="inlineStr">
        <is>
          <t>phillip_berg@pugetpost.com</t>
        </is>
      </c>
      <c r="Q1805" s="21" t="inlineStr">
        <is>
          <t>Everett</t>
        </is>
      </c>
      <c r="R1805" s="21" t="inlineStr">
        <is>
          <t>WA</t>
        </is>
      </c>
      <c r="S1805" s="21" t="inlineStr">
        <is>
          <t>98201</t>
        </is>
      </c>
      <c r="T1805" s="28" t="n">
        <v>46012</v>
      </c>
      <c r="U1805" s="21" t="n">
        <v>2026</v>
      </c>
      <c r="V1805" s="21" t="inlineStr"/>
    </row>
    <row r="1806">
      <c r="A1806" s="17" t="inlineStr">
        <is>
          <t>WL-02801</t>
        </is>
      </c>
      <c r="B1806" s="17" t="n">
        <v>1801</v>
      </c>
      <c r="C1806" s="17" t="inlineStr">
        <is>
          <t>Burgess</t>
        </is>
      </c>
      <c r="D1806" s="17" t="inlineStr">
        <is>
          <t>Tony</t>
        </is>
      </c>
      <c r="E1806" s="17" t="inlineStr">
        <is>
          <t>INDIVIDUAL</t>
        </is>
      </c>
      <c r="F1806" s="17" t="inlineStr"/>
      <c r="G1806" s="27" t="n">
        <v>45626</v>
      </c>
      <c r="H1806" s="17" t="inlineStr">
        <is>
          <t>ACTIVE_WAITLIST</t>
        </is>
      </c>
      <c r="I1806" s="17" t="inlineStr">
        <is>
          <t>HALIBUT ROCK</t>
        </is>
      </c>
      <c r="J1806" s="17" t="inlineStr">
        <is>
          <t>CRUISER</t>
        </is>
      </c>
      <c r="K1806" s="17" t="n">
        <v>57.1</v>
      </c>
      <c r="L1806" s="17" t="n">
        <v>16.3</v>
      </c>
      <c r="M1806" s="17" t="inlineStr">
        <is>
          <t>OPEN_ONLY</t>
        </is>
      </c>
      <c r="N1806" s="17" t="n">
        <v>32</v>
      </c>
      <c r="O1806" s="17" t="inlineStr">
        <is>
          <t>(360) 555-1023</t>
        </is>
      </c>
      <c r="P1806" s="17" t="inlineStr">
        <is>
          <t>tony_burgess@quillayute.org</t>
        </is>
      </c>
      <c r="Q1806" s="17" t="inlineStr">
        <is>
          <t>Bremerton</t>
        </is>
      </c>
      <c r="R1806" s="17" t="inlineStr">
        <is>
          <t>WA</t>
        </is>
      </c>
      <c r="S1806" s="17" t="inlineStr">
        <is>
          <t>98337</t>
        </is>
      </c>
      <c r="T1806" s="27" t="n">
        <v>46016</v>
      </c>
      <c r="U1806" s="17" t="n">
        <v>2026</v>
      </c>
      <c r="V1806" s="17" t="inlineStr"/>
    </row>
    <row r="1807">
      <c r="A1807" s="21" t="inlineStr">
        <is>
          <t>WL-02802</t>
        </is>
      </c>
      <c r="B1807" s="21" t="n">
        <v>1802</v>
      </c>
      <c r="C1807" s="21" t="inlineStr">
        <is>
          <t>Poole</t>
        </is>
      </c>
      <c r="D1807" s="21" t="inlineStr">
        <is>
          <t>Kimberly</t>
        </is>
      </c>
      <c r="E1807" s="21" t="inlineStr">
        <is>
          <t>JOINT</t>
        </is>
      </c>
      <c r="F1807" s="21" t="inlineStr"/>
      <c r="G1807" s="28" t="n">
        <v>45627</v>
      </c>
      <c r="H1807" s="21" t="inlineStr">
        <is>
          <t>ACTIVE_WAITLIST</t>
        </is>
      </c>
      <c r="I1807" s="21" t="inlineStr">
        <is>
          <t>SCOTER WAKE</t>
        </is>
      </c>
      <c r="J1807" s="21" t="inlineStr">
        <is>
          <t>SAIL_MONO</t>
        </is>
      </c>
      <c r="K1807" s="21" t="n">
        <v>43.3</v>
      </c>
      <c r="L1807" s="21" t="n">
        <v>12.8</v>
      </c>
      <c r="M1807" s="21" t="inlineStr">
        <is>
          <t>Vessbank</t>
        </is>
      </c>
      <c r="N1807" s="21" t="n">
        <v>28</v>
      </c>
      <c r="O1807" s="21" t="inlineStr">
        <is>
          <t>(541) 555-7502</t>
        </is>
      </c>
      <c r="P1807" s="21" t="inlineStr">
        <is>
          <t>kimberly_poole@outlook.example.com</t>
        </is>
      </c>
      <c r="Q1807" s="21" t="inlineStr">
        <is>
          <t>Coos Bay</t>
        </is>
      </c>
      <c r="R1807" s="21" t="inlineStr">
        <is>
          <t>OR</t>
        </is>
      </c>
      <c r="S1807" s="21" t="inlineStr">
        <is>
          <t>97420</t>
        </is>
      </c>
      <c r="T1807" s="28" t="n">
        <v>46008</v>
      </c>
      <c r="U1807" s="21" t="n">
        <v>2026</v>
      </c>
      <c r="V1807" s="21" t="inlineStr"/>
    </row>
    <row r="1808">
      <c r="A1808" s="17" t="inlineStr">
        <is>
          <t>WL-02803</t>
        </is>
      </c>
      <c r="B1808" s="17" t="n">
        <v>1803</v>
      </c>
      <c r="C1808" s="17" t="inlineStr">
        <is>
          <t>Rodriguez</t>
        </is>
      </c>
      <c r="D1808" s="17" t="inlineStr">
        <is>
          <t>James</t>
        </is>
      </c>
      <c r="E1808" s="17" t="inlineStr">
        <is>
          <t>CORPORATION</t>
        </is>
      </c>
      <c r="F1808" s="17" t="inlineStr">
        <is>
          <t>Rodriguez Ventures LLC</t>
        </is>
      </c>
      <c r="G1808" s="27" t="n">
        <v>45628</v>
      </c>
      <c r="H1808" s="17" t="inlineStr">
        <is>
          <t>RETAINER</t>
        </is>
      </c>
      <c r="I1808" s="17" t="inlineStr">
        <is>
          <t>SPINDRIFT SONG</t>
        </is>
      </c>
      <c r="J1808" s="17" t="inlineStr">
        <is>
          <t>COMMERCIAL_FISH</t>
        </is>
      </c>
      <c r="K1808" s="17" t="n">
        <v>61.4</v>
      </c>
      <c r="L1808" s="17" t="n">
        <v>20.8</v>
      </c>
      <c r="M1808" s="17" t="inlineStr">
        <is>
          <t>ANY</t>
        </is>
      </c>
      <c r="N1808" s="17" t="n">
        <v>50</v>
      </c>
      <c r="O1808" s="17" t="inlineStr">
        <is>
          <t>(360) 555-9400</t>
        </is>
      </c>
      <c r="P1808" s="17" t="inlineStr">
        <is>
          <t>james.rodriguez@harbormail.net</t>
        </is>
      </c>
      <c r="Q1808" s="17" t="inlineStr">
        <is>
          <t>Bremerton</t>
        </is>
      </c>
      <c r="R1808" s="17" t="inlineStr">
        <is>
          <t>WA</t>
        </is>
      </c>
      <c r="S1808" s="17" t="inlineStr">
        <is>
          <t>98337</t>
        </is>
      </c>
      <c r="T1808" s="27" t="n">
        <v>46009</v>
      </c>
      <c r="U1808" s="17" t="n">
        <v>2026</v>
      </c>
      <c r="V1808" s="17" t="inlineStr"/>
    </row>
    <row r="1809">
      <c r="A1809" s="21" t="inlineStr">
        <is>
          <t>WL-02804</t>
        </is>
      </c>
      <c r="B1809" s="21" t="n">
        <v>1804</v>
      </c>
      <c r="C1809" s="21" t="inlineStr">
        <is>
          <t>Jones</t>
        </is>
      </c>
      <c r="D1809" s="21" t="inlineStr">
        <is>
          <t>Danny</t>
        </is>
      </c>
      <c r="E1809" s="21" t="inlineStr">
        <is>
          <t>INDIVIDUAL</t>
        </is>
      </c>
      <c r="F1809" s="21" t="inlineStr"/>
      <c r="G1809" s="28" t="n">
        <v>45628</v>
      </c>
      <c r="H1809" s="21" t="inlineStr">
        <is>
          <t>ACTIVE_WAITLIST</t>
        </is>
      </c>
      <c r="I1809" s="21" t="inlineStr">
        <is>
          <t>SCOTER ROCK</t>
        </is>
      </c>
      <c r="J1809" s="21" t="inlineStr">
        <is>
          <t>SAIL_MONO</t>
        </is>
      </c>
      <c r="K1809" s="21" t="n">
        <v>28.7</v>
      </c>
      <c r="L1809" s="21" t="n">
        <v>8.9</v>
      </c>
      <c r="M1809" s="21" t="inlineStr">
        <is>
          <t>ANY</t>
        </is>
      </c>
      <c r="N1809" s="21" t="n">
        <v>24</v>
      </c>
      <c r="O1809" s="21" t="inlineStr">
        <is>
          <t>(360) 555-8856</t>
        </is>
      </c>
      <c r="P1809" s="21" t="inlineStr">
        <is>
          <t>danny.jones@quillayute.org</t>
        </is>
      </c>
      <c r="Q1809" s="21" t="inlineStr">
        <is>
          <t>Longview</t>
        </is>
      </c>
      <c r="R1809" s="21" t="inlineStr">
        <is>
          <t>WA</t>
        </is>
      </c>
      <c r="S1809" s="21" t="inlineStr">
        <is>
          <t>98632</t>
        </is>
      </c>
      <c r="T1809" s="28" t="n">
        <v>46011</v>
      </c>
      <c r="U1809" s="21" t="n">
        <v>2026</v>
      </c>
      <c r="V1809" s="21" t="inlineStr"/>
    </row>
    <row r="1810">
      <c r="A1810" s="17" t="inlineStr">
        <is>
          <t>WL-02805</t>
        </is>
      </c>
      <c r="B1810" s="17" t="n">
        <v>1805</v>
      </c>
      <c r="C1810" s="17" t="inlineStr">
        <is>
          <t>Fuentes</t>
        </is>
      </c>
      <c r="D1810" s="17" t="inlineStr">
        <is>
          <t>Sheila</t>
        </is>
      </c>
      <c r="E1810" s="17" t="inlineStr">
        <is>
          <t>INDIVIDUAL</t>
        </is>
      </c>
      <c r="F1810" s="17" t="inlineStr"/>
      <c r="G1810" s="27" t="n">
        <v>45629</v>
      </c>
      <c r="H1810" s="17" t="inlineStr">
        <is>
          <t>ACTIVE_WAITLIST</t>
        </is>
      </c>
      <c r="I1810" s="17" t="inlineStr">
        <is>
          <t>SCOTER RUNNER</t>
        </is>
      </c>
      <c r="J1810" s="17" t="inlineStr">
        <is>
          <t>POWER_STERNDRIVE</t>
        </is>
      </c>
      <c r="K1810" s="17" t="n">
        <v>37.5</v>
      </c>
      <c r="L1810" s="17" t="n">
        <v>11.2</v>
      </c>
      <c r="M1810" s="17" t="inlineStr">
        <is>
          <t>ANY</t>
        </is>
      </c>
      <c r="N1810" s="17" t="n">
        <v>50</v>
      </c>
      <c r="O1810" s="17" t="inlineStr">
        <is>
          <t>(425) 555-0202</t>
        </is>
      </c>
      <c r="P1810" s="17" t="inlineStr">
        <is>
          <t>sheilafuentes@salishnet.net</t>
        </is>
      </c>
      <c r="Q1810" s="17" t="inlineStr">
        <is>
          <t>Everett</t>
        </is>
      </c>
      <c r="R1810" s="17" t="inlineStr">
        <is>
          <t>WA</t>
        </is>
      </c>
      <c r="S1810" s="17" t="inlineStr">
        <is>
          <t>98201</t>
        </is>
      </c>
      <c r="T1810" s="27" t="n">
        <v>45997</v>
      </c>
      <c r="U1810" s="17" t="n">
        <v>2026</v>
      </c>
      <c r="V1810" s="17" t="inlineStr"/>
    </row>
    <row r="1811">
      <c r="A1811" s="21" t="inlineStr">
        <is>
          <t>WL-02806</t>
        </is>
      </c>
      <c r="B1811" s="21" t="n">
        <v>1806</v>
      </c>
      <c r="C1811" s="21" t="inlineStr">
        <is>
          <t>Chen</t>
        </is>
      </c>
      <c r="D1811" s="21" t="inlineStr">
        <is>
          <t>Kimberly</t>
        </is>
      </c>
      <c r="E1811" s="21" t="inlineStr">
        <is>
          <t>COMMERCIAL</t>
        </is>
      </c>
      <c r="F1811" s="21" t="inlineStr">
        <is>
          <t>Chen Ventures LLC</t>
        </is>
      </c>
      <c r="G1811" s="28" t="n">
        <v>45629</v>
      </c>
      <c r="H1811" s="21" t="inlineStr">
        <is>
          <t>RETAINER</t>
        </is>
      </c>
      <c r="I1811" s="21" t="inlineStr">
        <is>
          <t>OSPREY SHORE</t>
        </is>
      </c>
      <c r="J1811" s="21" t="inlineStr">
        <is>
          <t>SAIL_MONO</t>
        </is>
      </c>
      <c r="K1811" s="21" t="n">
        <v>53</v>
      </c>
      <c r="L1811" s="21" t="n">
        <v>15.9</v>
      </c>
      <c r="M1811" s="21" t="inlineStr">
        <is>
          <t>ANY</t>
        </is>
      </c>
      <c r="N1811" s="21" t="n">
        <v>45</v>
      </c>
      <c r="O1811" s="21" t="inlineStr">
        <is>
          <t>(360) 555-7941</t>
        </is>
      </c>
      <c r="P1811" s="21" t="inlineStr"/>
      <c r="Q1811" s="21" t="inlineStr">
        <is>
          <t>Port Angeles</t>
        </is>
      </c>
      <c r="R1811" s="21" t="inlineStr">
        <is>
          <t>WA</t>
        </is>
      </c>
      <c r="S1811" s="21" t="inlineStr">
        <is>
          <t>98362</t>
        </is>
      </c>
      <c r="T1811" s="28" t="n">
        <v>46004</v>
      </c>
      <c r="U1811" s="21" t="n">
        <v>2026</v>
      </c>
      <c r="V1811" s="21" t="inlineStr"/>
    </row>
    <row r="1812">
      <c r="A1812" s="17" t="inlineStr">
        <is>
          <t>WL-02807</t>
        </is>
      </c>
      <c r="B1812" s="17" t="n">
        <v>1807</v>
      </c>
      <c r="C1812" s="17" t="inlineStr">
        <is>
          <t>Wells</t>
        </is>
      </c>
      <c r="D1812" s="17" t="inlineStr">
        <is>
          <t>Julia</t>
        </is>
      </c>
      <c r="E1812" s="17" t="inlineStr">
        <is>
          <t>INDIVIDUAL</t>
        </is>
      </c>
      <c r="F1812" s="17" t="inlineStr"/>
      <c r="G1812" s="27" t="n">
        <v>45629</v>
      </c>
      <c r="H1812" s="17" t="inlineStr">
        <is>
          <t>ACTIVE_WAITLIST</t>
        </is>
      </c>
      <c r="I1812" s="17" t="inlineStr">
        <is>
          <t>ANCHOR LIGHT</t>
        </is>
      </c>
      <c r="J1812" s="17" t="inlineStr">
        <is>
          <t>SPORTFISH</t>
        </is>
      </c>
      <c r="K1812" s="17" t="n">
        <v>33.6</v>
      </c>
      <c r="L1812" s="17" t="n">
        <v>11.2</v>
      </c>
      <c r="M1812" s="17" t="inlineStr">
        <is>
          <t>ANY</t>
        </is>
      </c>
      <c r="N1812" s="17" t="n">
        <v>45</v>
      </c>
      <c r="O1812" s="17" t="inlineStr">
        <is>
          <t>(360) 555-4971</t>
        </is>
      </c>
      <c r="P1812" s="17" t="inlineStr">
        <is>
          <t>julia_wells@outlook.example.com</t>
        </is>
      </c>
      <c r="Q1812" s="17" t="inlineStr">
        <is>
          <t>Longview</t>
        </is>
      </c>
      <c r="R1812" s="17" t="inlineStr">
        <is>
          <t>WA</t>
        </is>
      </c>
      <c r="S1812" s="17" t="inlineStr">
        <is>
          <t>98632</t>
        </is>
      </c>
      <c r="T1812" s="27" t="n">
        <v>46008</v>
      </c>
      <c r="U1812" s="17" t="n">
        <v>2026</v>
      </c>
      <c r="V1812" s="17" t="inlineStr"/>
    </row>
    <row r="1813">
      <c r="A1813" s="21" t="inlineStr">
        <is>
          <t>WL-02808</t>
        </is>
      </c>
      <c r="B1813" s="21" t="n">
        <v>1808</v>
      </c>
      <c r="C1813" s="21" t="inlineStr">
        <is>
          <t>Nelson</t>
        </is>
      </c>
      <c r="D1813" s="21" t="inlineStr">
        <is>
          <t>Tammy</t>
        </is>
      </c>
      <c r="E1813" s="21" t="inlineStr">
        <is>
          <t>INDIVIDUAL</t>
        </is>
      </c>
      <c r="F1813" s="21" t="inlineStr"/>
      <c r="G1813" s="28" t="n">
        <v>45630</v>
      </c>
      <c r="H1813" s="21" t="inlineStr">
        <is>
          <t>ACTIVE_WAITLIST</t>
        </is>
      </c>
      <c r="I1813" s="21" t="inlineStr">
        <is>
          <t>ANCHOR GLIDE</t>
        </is>
      </c>
      <c r="J1813" s="21" t="inlineStr">
        <is>
          <t>POWER_STERNDRIVE</t>
        </is>
      </c>
      <c r="K1813" s="21" t="n">
        <v>45.9</v>
      </c>
      <c r="L1813" s="21" t="n">
        <v>16.4</v>
      </c>
      <c r="M1813" s="21" t="inlineStr">
        <is>
          <t>Salmonberry</t>
        </is>
      </c>
      <c r="N1813" s="21" t="n">
        <v>24</v>
      </c>
      <c r="O1813" s="21" t="inlineStr">
        <is>
          <t>(360) 555-2797</t>
        </is>
      </c>
      <c r="P1813" s="21" t="inlineStr">
        <is>
          <t>tammy.nelson@outlook.example.com</t>
        </is>
      </c>
      <c r="Q1813" s="21" t="inlineStr">
        <is>
          <t>Olympia</t>
        </is>
      </c>
      <c r="R1813" s="21" t="inlineStr">
        <is>
          <t>WA</t>
        </is>
      </c>
      <c r="S1813" s="21" t="inlineStr">
        <is>
          <t>98501</t>
        </is>
      </c>
      <c r="T1813" s="28" t="n">
        <v>46005</v>
      </c>
      <c r="U1813" s="21" t="n">
        <v>2026</v>
      </c>
      <c r="V1813" s="21" t="inlineStr"/>
    </row>
    <row r="1814">
      <c r="A1814" s="17" t="inlineStr">
        <is>
          <t>WL-02809</t>
        </is>
      </c>
      <c r="B1814" s="17" t="n">
        <v>1809</v>
      </c>
      <c r="C1814" s="17" t="inlineStr">
        <is>
          <t>Carey</t>
        </is>
      </c>
      <c r="D1814" s="17" t="inlineStr">
        <is>
          <t>Austin</t>
        </is>
      </c>
      <c r="E1814" s="17" t="inlineStr">
        <is>
          <t>NONPROFIT</t>
        </is>
      </c>
      <c r="F1814" s="17" t="inlineStr">
        <is>
          <t>Carey Holdings LLC</t>
        </is>
      </c>
      <c r="G1814" s="27" t="n">
        <v>45631</v>
      </c>
      <c r="H1814" s="17" t="inlineStr">
        <is>
          <t>ACTIVE_WAITLIST</t>
        </is>
      </c>
      <c r="I1814" s="17" t="inlineStr">
        <is>
          <t>DRIFT PASSAGE</t>
        </is>
      </c>
      <c r="J1814" s="17" t="inlineStr">
        <is>
          <t>POWER_INBOARD</t>
        </is>
      </c>
      <c r="K1814" s="17" t="n">
        <v>54.3</v>
      </c>
      <c r="L1814" s="17" t="n">
        <v>19.2</v>
      </c>
      <c r="M1814" s="17" t="inlineStr">
        <is>
          <t>Eastwey</t>
        </is>
      </c>
      <c r="N1814" s="17" t="n">
        <v>45</v>
      </c>
      <c r="O1814" s="17" t="inlineStr">
        <is>
          <t>(360) 555-4717</t>
        </is>
      </c>
      <c r="P1814" s="17" t="inlineStr">
        <is>
          <t>austin_carey@harbormail.net</t>
        </is>
      </c>
      <c r="Q1814" s="17" t="inlineStr">
        <is>
          <t>Olympia</t>
        </is>
      </c>
      <c r="R1814" s="17" t="inlineStr">
        <is>
          <t>WA</t>
        </is>
      </c>
      <c r="S1814" s="17" t="inlineStr">
        <is>
          <t>98501</t>
        </is>
      </c>
      <c r="T1814" s="27" t="n">
        <v>45992</v>
      </c>
      <c r="U1814" s="17" t="n">
        <v>2026</v>
      </c>
      <c r="V1814" s="17" t="inlineStr"/>
    </row>
    <row r="1815">
      <c r="A1815" s="21" t="inlineStr">
        <is>
          <t>WL-02810</t>
        </is>
      </c>
      <c r="B1815" s="21" t="n">
        <v>1810</v>
      </c>
      <c r="C1815" s="21" t="inlineStr">
        <is>
          <t>Morgan</t>
        </is>
      </c>
      <c r="D1815" s="21" t="inlineStr">
        <is>
          <t>Steven</t>
        </is>
      </c>
      <c r="E1815" s="21" t="inlineStr">
        <is>
          <t>TRUST</t>
        </is>
      </c>
      <c r="F1815" s="21" t="inlineStr">
        <is>
          <t>Morgan Ventures LLC</t>
        </is>
      </c>
      <c r="G1815" s="28" t="n">
        <v>45631</v>
      </c>
      <c r="H1815" s="21" t="inlineStr">
        <is>
          <t>ACTIVE_WAITLIST</t>
        </is>
      </c>
      <c r="I1815" s="21" t="inlineStr">
        <is>
          <t>PINTAIL MIST</t>
        </is>
      </c>
      <c r="J1815" s="21" t="inlineStr">
        <is>
          <t>TRAWLER</t>
        </is>
      </c>
      <c r="K1815" s="21" t="n">
        <v>29.4</v>
      </c>
      <c r="L1815" s="21" t="n">
        <v>9.9</v>
      </c>
      <c r="M1815" s="21" t="inlineStr">
        <is>
          <t>COVERED_ONLY</t>
        </is>
      </c>
      <c r="N1815" s="21" t="n">
        <v>36</v>
      </c>
      <c r="O1815" s="21" t="inlineStr">
        <is>
          <t>(360) 555-7071</t>
        </is>
      </c>
      <c r="P1815" s="21" t="inlineStr">
        <is>
          <t>steven.morgan@gmail.example.com</t>
        </is>
      </c>
      <c r="Q1815" s="21" t="inlineStr">
        <is>
          <t>Port Angeles</t>
        </is>
      </c>
      <c r="R1815" s="21" t="inlineStr">
        <is>
          <t>WA</t>
        </is>
      </c>
      <c r="S1815" s="21" t="inlineStr">
        <is>
          <t>98362</t>
        </is>
      </c>
      <c r="T1815" s="28" t="n">
        <v>46009</v>
      </c>
      <c r="U1815" s="21" t="n">
        <v>2026</v>
      </c>
      <c r="V1815" s="21" t="inlineStr"/>
    </row>
    <row r="1816">
      <c r="A1816" s="17" t="inlineStr">
        <is>
          <t>WL-02811</t>
        </is>
      </c>
      <c r="B1816" s="17" t="n">
        <v>1811</v>
      </c>
      <c r="C1816" s="17" t="inlineStr">
        <is>
          <t>Thomas</t>
        </is>
      </c>
      <c r="D1816" s="17" t="inlineStr">
        <is>
          <t>Bryan</t>
        </is>
      </c>
      <c r="E1816" s="17" t="inlineStr">
        <is>
          <t>INDIVIDUAL</t>
        </is>
      </c>
      <c r="F1816" s="17" t="inlineStr"/>
      <c r="G1816" s="27" t="n">
        <v>45631</v>
      </c>
      <c r="H1816" s="17" t="inlineStr">
        <is>
          <t>RETAINER</t>
        </is>
      </c>
      <c r="I1816" s="17" t="inlineStr">
        <is>
          <t>MRURE WEATHER</t>
        </is>
      </c>
      <c r="J1816" s="17" t="inlineStr">
        <is>
          <t>TRAWLER</t>
        </is>
      </c>
      <c r="K1816" s="17" t="n">
        <v>38.5</v>
      </c>
      <c r="L1816" s="17" t="n">
        <v>11.6</v>
      </c>
      <c r="M1816" s="17" t="inlineStr">
        <is>
          <t>COVERED_ONLY</t>
        </is>
      </c>
      <c r="N1816" s="17" t="n">
        <v>45</v>
      </c>
      <c r="O1816" s="17" t="inlineStr">
        <is>
          <t>(541) 555-0265</t>
        </is>
      </c>
      <c r="P1816" s="17" t="inlineStr">
        <is>
          <t>bryan.thomas@salishnet.net</t>
        </is>
      </c>
      <c r="Q1816" s="17" t="inlineStr">
        <is>
          <t>Coos Bay</t>
        </is>
      </c>
      <c r="R1816" s="17" t="inlineStr">
        <is>
          <t>OR</t>
        </is>
      </c>
      <c r="S1816" s="17" t="inlineStr">
        <is>
          <t>97420</t>
        </is>
      </c>
      <c r="T1816" s="27" t="n">
        <v>46004</v>
      </c>
      <c r="U1816" s="17" t="n">
        <v>2026</v>
      </c>
      <c r="V1816" s="17" t="inlineStr"/>
    </row>
    <row r="1817">
      <c r="A1817" s="21" t="inlineStr">
        <is>
          <t>WL-02812</t>
        </is>
      </c>
      <c r="B1817" s="21" t="n">
        <v>1812</v>
      </c>
      <c r="C1817" s="21" t="inlineStr">
        <is>
          <t>Christensen</t>
        </is>
      </c>
      <c r="D1817" s="21" t="inlineStr">
        <is>
          <t>Leslie</t>
        </is>
      </c>
      <c r="E1817" s="21" t="inlineStr">
        <is>
          <t>LLC</t>
        </is>
      </c>
      <c r="F1817" s="21" t="inlineStr">
        <is>
          <t>Christensen Charters Inc</t>
        </is>
      </c>
      <c r="G1817" s="28" t="n">
        <v>45632</v>
      </c>
      <c r="H1817" s="21" t="inlineStr">
        <is>
          <t>ACTIVE_WAITLIST</t>
        </is>
      </c>
      <c r="I1817" s="21" t="inlineStr">
        <is>
          <t>SCOTER LIGHT</t>
        </is>
      </c>
      <c r="J1817" s="21" t="inlineStr">
        <is>
          <t>SPORTFISH</t>
        </is>
      </c>
      <c r="K1817" s="21" t="n">
        <v>27.4</v>
      </c>
      <c r="L1817" s="21" t="n">
        <v>9.300000000000001</v>
      </c>
      <c r="M1817" s="21" t="inlineStr">
        <is>
          <t>OPEN_ONLY</t>
        </is>
      </c>
      <c r="N1817" s="21" t="n">
        <v>36</v>
      </c>
      <c r="O1817" s="21" t="inlineStr">
        <is>
          <t>(360) 555-3496</t>
        </is>
      </c>
      <c r="P1817" s="21" t="inlineStr">
        <is>
          <t>lesliechristensen@gmail.example.com</t>
        </is>
      </c>
      <c r="Q1817" s="21" t="inlineStr">
        <is>
          <t>Port Angeles</t>
        </is>
      </c>
      <c r="R1817" s="21" t="inlineStr">
        <is>
          <t>WA</t>
        </is>
      </c>
      <c r="S1817" s="21" t="inlineStr">
        <is>
          <t>98362</t>
        </is>
      </c>
      <c r="T1817" s="28" t="n">
        <v>46013</v>
      </c>
      <c r="U1817" s="21" t="n">
        <v>2026</v>
      </c>
      <c r="V1817" s="21" t="inlineStr"/>
    </row>
    <row r="1818">
      <c r="A1818" s="17" t="inlineStr">
        <is>
          <t>WL-02813</t>
        </is>
      </c>
      <c r="B1818" s="17" t="n">
        <v>1813</v>
      </c>
      <c r="C1818" s="17" t="inlineStr">
        <is>
          <t>Dawson</t>
        </is>
      </c>
      <c r="D1818" s="17" t="inlineStr">
        <is>
          <t>Calvin</t>
        </is>
      </c>
      <c r="E1818" s="17" t="inlineStr">
        <is>
          <t>INDIVIDUAL</t>
        </is>
      </c>
      <c r="F1818" s="17" t="inlineStr"/>
      <c r="G1818" s="27" t="n">
        <v>45632</v>
      </c>
      <c r="H1818" s="17" t="inlineStr">
        <is>
          <t>ACTIVE_WAITLIST</t>
        </is>
      </c>
      <c r="I1818" s="17" t="inlineStr">
        <is>
          <t>SPINDRIFT CREST</t>
        </is>
      </c>
      <c r="J1818" s="17" t="inlineStr">
        <is>
          <t>ELECTRIC</t>
        </is>
      </c>
      <c r="K1818" s="17" t="n">
        <v>56.4</v>
      </c>
      <c r="L1818" s="17" t="n">
        <v>18.3</v>
      </c>
      <c r="M1818" s="17" t="inlineStr">
        <is>
          <t>COVERED_ONLY</t>
        </is>
      </c>
      <c r="N1818" s="17" t="n">
        <v>32</v>
      </c>
      <c r="O1818" s="17" t="inlineStr">
        <is>
          <t>(541) 555-5819</t>
        </is>
      </c>
      <c r="P1818" s="17" t="inlineStr">
        <is>
          <t>calvin.dawson@harbormail.net</t>
        </is>
      </c>
      <c r="Q1818" s="17" t="inlineStr">
        <is>
          <t>Newport</t>
        </is>
      </c>
      <c r="R1818" s="17" t="inlineStr">
        <is>
          <t>OR</t>
        </is>
      </c>
      <c r="S1818" s="17" t="inlineStr">
        <is>
          <t>97365</t>
        </is>
      </c>
      <c r="T1818" s="27" t="n">
        <v>46013</v>
      </c>
      <c r="U1818" s="17" t="n">
        <v>2026</v>
      </c>
      <c r="V1818" s="17" t="inlineStr"/>
    </row>
    <row r="1819">
      <c r="A1819" s="21" t="inlineStr">
        <is>
          <t>WL-02814</t>
        </is>
      </c>
      <c r="B1819" s="21" t="n">
        <v>1814</v>
      </c>
      <c r="C1819" s="21" t="inlineStr">
        <is>
          <t>Hammond</t>
        </is>
      </c>
      <c r="D1819" s="21" t="inlineStr">
        <is>
          <t>John</t>
        </is>
      </c>
      <c r="E1819" s="21" t="inlineStr">
        <is>
          <t>LLC</t>
        </is>
      </c>
      <c r="F1819" s="21" t="inlineStr">
        <is>
          <t>Hammond Marine LLC</t>
        </is>
      </c>
      <c r="G1819" s="28" t="n">
        <v>45633</v>
      </c>
      <c r="H1819" s="21" t="inlineStr">
        <is>
          <t>ACTIVE_WAITLIST</t>
        </is>
      </c>
      <c r="I1819" s="21" t="inlineStr">
        <is>
          <t>DRIFT ROCK</t>
        </is>
      </c>
      <c r="J1819" s="21" t="inlineStr">
        <is>
          <t>TRAWLER</t>
        </is>
      </c>
      <c r="K1819" s="21" t="n">
        <v>27.9</v>
      </c>
      <c r="L1819" s="21" t="n">
        <v>9.300000000000001</v>
      </c>
      <c r="M1819" s="21" t="inlineStr">
        <is>
          <t>Ledgport</t>
        </is>
      </c>
      <c r="N1819" s="21" t="n">
        <v>40</v>
      </c>
      <c r="O1819" s="21" t="inlineStr">
        <is>
          <t>(360) 555-7367</t>
        </is>
      </c>
      <c r="P1819" s="21" t="inlineStr">
        <is>
          <t>john.hammond@pugetpost.com</t>
        </is>
      </c>
      <c r="Q1819" s="21" t="inlineStr">
        <is>
          <t>Bellingham</t>
        </is>
      </c>
      <c r="R1819" s="21" t="inlineStr">
        <is>
          <t>WA</t>
        </is>
      </c>
      <c r="S1819" s="21" t="inlineStr">
        <is>
          <t>98225</t>
        </is>
      </c>
      <c r="T1819" s="28" t="n">
        <v>46014</v>
      </c>
      <c r="U1819" s="21" t="n">
        <v>2026</v>
      </c>
      <c r="V1819" s="21" t="inlineStr"/>
    </row>
    <row r="1820">
      <c r="A1820" s="17" t="inlineStr">
        <is>
          <t>WL-02815</t>
        </is>
      </c>
      <c r="B1820" s="17" t="n">
        <v>1815</v>
      </c>
      <c r="C1820" s="17" t="inlineStr">
        <is>
          <t>Myers</t>
        </is>
      </c>
      <c r="D1820" s="17" t="inlineStr">
        <is>
          <t>Mark</t>
        </is>
      </c>
      <c r="E1820" s="17" t="inlineStr">
        <is>
          <t>INDIVIDUAL</t>
        </is>
      </c>
      <c r="F1820" s="17" t="inlineStr"/>
      <c r="G1820" s="27" t="n">
        <v>45633</v>
      </c>
      <c r="H1820" s="17" t="inlineStr">
        <is>
          <t>ACTIVE_WAITLIST</t>
        </is>
      </c>
      <c r="I1820" s="17" t="inlineStr">
        <is>
          <t>POINT SHORE</t>
        </is>
      </c>
      <c r="J1820" s="17" t="inlineStr">
        <is>
          <t>SAIL_MONO</t>
        </is>
      </c>
      <c r="K1820" s="17" t="n">
        <v>34.1</v>
      </c>
      <c r="L1820" s="17" t="n">
        <v>9.6</v>
      </c>
      <c r="M1820" s="17" t="inlineStr">
        <is>
          <t>COVERED_ONLY</t>
        </is>
      </c>
      <c r="N1820" s="17" t="n">
        <v>50</v>
      </c>
      <c r="O1820" s="17" t="inlineStr">
        <is>
          <t>(425) 555-8690</t>
        </is>
      </c>
      <c r="P1820" s="17" t="inlineStr">
        <is>
          <t>mark.myers@pugetpost.com</t>
        </is>
      </c>
      <c r="Q1820" s="17" t="inlineStr">
        <is>
          <t>Everett</t>
        </is>
      </c>
      <c r="R1820" s="17" t="inlineStr">
        <is>
          <t>WA</t>
        </is>
      </c>
      <c r="S1820" s="17" t="inlineStr">
        <is>
          <t>98201</t>
        </is>
      </c>
      <c r="T1820" s="27" t="n">
        <v>45995</v>
      </c>
      <c r="U1820" s="17" t="n">
        <v>2026</v>
      </c>
      <c r="V1820" s="17" t="inlineStr"/>
    </row>
    <row r="1821">
      <c r="A1821" s="21" t="inlineStr">
        <is>
          <t>WL-02816</t>
        </is>
      </c>
      <c r="B1821" s="21" t="n">
        <v>1816</v>
      </c>
      <c r="C1821" s="21" t="inlineStr">
        <is>
          <t>Chang</t>
        </is>
      </c>
      <c r="D1821" s="21" t="inlineStr">
        <is>
          <t>Joel</t>
        </is>
      </c>
      <c r="E1821" s="21" t="inlineStr">
        <is>
          <t>LLC</t>
        </is>
      </c>
      <c r="F1821" s="21" t="inlineStr">
        <is>
          <t>Chang Holdings LLC</t>
        </is>
      </c>
      <c r="G1821" s="28" t="n">
        <v>45635</v>
      </c>
      <c r="H1821" s="21" t="inlineStr">
        <is>
          <t>ACTIVE_WAITLIST</t>
        </is>
      </c>
      <c r="I1821" s="21" t="inlineStr">
        <is>
          <t>BRANT HARBOR</t>
        </is>
      </c>
      <c r="J1821" s="21" t="inlineStr">
        <is>
          <t>POWER_INBOARD</t>
        </is>
      </c>
      <c r="K1821" s="21" t="n">
        <v>48.8</v>
      </c>
      <c r="L1821" s="21" t="n">
        <v>17.5</v>
      </c>
      <c r="M1821" s="21" t="inlineStr">
        <is>
          <t>ANY</t>
        </is>
      </c>
      <c r="N1821" s="21" t="n">
        <v>50</v>
      </c>
      <c r="O1821" s="21" t="inlineStr">
        <is>
          <t>(360) 555-9930</t>
        </is>
      </c>
      <c r="P1821" s="21" t="inlineStr">
        <is>
          <t>joel.chang@quillayute.org</t>
        </is>
      </c>
      <c r="Q1821" s="21" t="inlineStr">
        <is>
          <t>Port Angeles</t>
        </is>
      </c>
      <c r="R1821" s="21" t="inlineStr">
        <is>
          <t>WA</t>
        </is>
      </c>
      <c r="S1821" s="21" t="inlineStr">
        <is>
          <t>98362</t>
        </is>
      </c>
      <c r="T1821" s="28" t="n">
        <v>46006</v>
      </c>
      <c r="U1821" s="21" t="n">
        <v>2026</v>
      </c>
      <c r="V1821" s="21" t="inlineStr"/>
    </row>
    <row r="1822">
      <c r="A1822" s="17" t="inlineStr">
        <is>
          <t>WL-02817</t>
        </is>
      </c>
      <c r="B1822" s="17" t="n">
        <v>1817</v>
      </c>
      <c r="C1822" s="17" t="inlineStr">
        <is>
          <t>Morales</t>
        </is>
      </c>
      <c r="D1822" s="17" t="inlineStr">
        <is>
          <t>James</t>
        </is>
      </c>
      <c r="E1822" s="17" t="inlineStr">
        <is>
          <t>JOINT</t>
        </is>
      </c>
      <c r="F1822" s="17" t="inlineStr"/>
      <c r="G1822" s="27" t="n">
        <v>45636</v>
      </c>
      <c r="H1822" s="17" t="inlineStr">
        <is>
          <t>ACTIVE_WAITLIST</t>
        </is>
      </c>
      <c r="I1822" s="17" t="inlineStr">
        <is>
          <t>SABLE MIST</t>
        </is>
      </c>
      <c r="J1822" s="17" t="inlineStr">
        <is>
          <t>TRAWLER</t>
        </is>
      </c>
      <c r="K1822" s="17" t="n">
        <v>22.9</v>
      </c>
      <c r="L1822" s="17" t="n">
        <v>7.1</v>
      </c>
      <c r="M1822" s="17" t="inlineStr">
        <is>
          <t>COVERED_ONLY</t>
        </is>
      </c>
      <c r="N1822" s="17" t="n">
        <v>24</v>
      </c>
      <c r="O1822" s="17" t="inlineStr">
        <is>
          <t>(360) 555-4820</t>
        </is>
      </c>
      <c r="P1822" s="17" t="inlineStr">
        <is>
          <t>james.morales@outlook.example.com</t>
        </is>
      </c>
      <c r="Q1822" s="17" t="inlineStr">
        <is>
          <t>Port Angeles</t>
        </is>
      </c>
      <c r="R1822" s="17" t="inlineStr">
        <is>
          <t>WA</t>
        </is>
      </c>
      <c r="S1822" s="17" t="inlineStr">
        <is>
          <t>98362</t>
        </is>
      </c>
      <c r="T1822" s="27" t="n">
        <v>46016</v>
      </c>
      <c r="U1822" s="17" t="n">
        <v>2026</v>
      </c>
      <c r="V1822" s="17" t="inlineStr"/>
    </row>
    <row r="1823">
      <c r="A1823" s="21" t="inlineStr">
        <is>
          <t>WL-02818</t>
        </is>
      </c>
      <c r="B1823" s="21" t="n">
        <v>1818</v>
      </c>
      <c r="C1823" s="21" t="inlineStr">
        <is>
          <t>Bryan</t>
        </is>
      </c>
      <c r="D1823" s="21" t="inlineStr">
        <is>
          <t>Andrew</t>
        </is>
      </c>
      <c r="E1823" s="21" t="inlineStr">
        <is>
          <t>INDIVIDUAL</t>
        </is>
      </c>
      <c r="F1823" s="21" t="inlineStr"/>
      <c r="G1823" s="28" t="n">
        <v>45636</v>
      </c>
      <c r="H1823" s="21" t="inlineStr">
        <is>
          <t>ACTIVE_WAITLIST</t>
        </is>
      </c>
      <c r="I1823" s="21" t="inlineStr">
        <is>
          <t>SALISH ROSE</t>
        </is>
      </c>
      <c r="J1823" s="21" t="inlineStr">
        <is>
          <t>CRUISER</t>
        </is>
      </c>
      <c r="K1823" s="21" t="n">
        <v>39.3</v>
      </c>
      <c r="L1823" s="21" t="n">
        <v>11.2</v>
      </c>
      <c r="M1823" s="21" t="inlineStr">
        <is>
          <t>Vessbank</t>
        </is>
      </c>
      <c r="N1823" s="21" t="n">
        <v>28</v>
      </c>
      <c r="O1823" s="21" t="inlineStr">
        <is>
          <t>(503) 555-9247</t>
        </is>
      </c>
      <c r="P1823" s="21" t="inlineStr">
        <is>
          <t>andrewbryan@outlook.example.com</t>
        </is>
      </c>
      <c r="Q1823" s="21" t="inlineStr">
        <is>
          <t>Astoria</t>
        </is>
      </c>
      <c r="R1823" s="21" t="inlineStr">
        <is>
          <t>OR</t>
        </is>
      </c>
      <c r="S1823" s="21" t="inlineStr">
        <is>
          <t>97103</t>
        </is>
      </c>
      <c r="T1823" s="28" t="n">
        <v>46008</v>
      </c>
      <c r="U1823" s="21" t="n">
        <v>2026</v>
      </c>
      <c r="V1823" s="21" t="inlineStr"/>
    </row>
    <row r="1824">
      <c r="A1824" s="17" t="inlineStr">
        <is>
          <t>WL-02819</t>
        </is>
      </c>
      <c r="B1824" s="17" t="n">
        <v>1819</v>
      </c>
      <c r="C1824" s="17" t="inlineStr">
        <is>
          <t>Johnson</t>
        </is>
      </c>
      <c r="D1824" s="17" t="inlineStr">
        <is>
          <t>Derrick</t>
        </is>
      </c>
      <c r="E1824" s="17" t="inlineStr">
        <is>
          <t>NONPROFIT</t>
        </is>
      </c>
      <c r="F1824" s="17" t="inlineStr">
        <is>
          <t>Johnson Holdings LLC</t>
        </is>
      </c>
      <c r="G1824" s="27" t="n">
        <v>45636</v>
      </c>
      <c r="H1824" s="17" t="inlineStr">
        <is>
          <t>ACTIVE_WAITLIST</t>
        </is>
      </c>
      <c r="I1824" s="17" t="inlineStr">
        <is>
          <t>PETREL BAY</t>
        </is>
      </c>
      <c r="J1824" s="17" t="inlineStr">
        <is>
          <t>HOUSEBOAT</t>
        </is>
      </c>
      <c r="K1824" s="17" t="n">
        <v>18.7</v>
      </c>
      <c r="L1824" s="17" t="n">
        <v>5.7</v>
      </c>
      <c r="M1824" s="17" t="inlineStr">
        <is>
          <t>COVERED_ONLY</t>
        </is>
      </c>
      <c r="N1824" s="17" t="n">
        <v>24</v>
      </c>
      <c r="O1824" s="17" t="inlineStr">
        <is>
          <t>(503) 555-4567</t>
        </is>
      </c>
      <c r="P1824" s="17" t="inlineStr">
        <is>
          <t>derrick.johnson@harbormail.net</t>
        </is>
      </c>
      <c r="Q1824" s="17" t="inlineStr">
        <is>
          <t>Portland</t>
        </is>
      </c>
      <c r="R1824" s="17" t="inlineStr">
        <is>
          <t>OR</t>
        </is>
      </c>
      <c r="S1824" s="17" t="inlineStr">
        <is>
          <t>97201</t>
        </is>
      </c>
      <c r="T1824" s="27" t="n">
        <v>46011</v>
      </c>
      <c r="U1824" s="17" t="n">
        <v>2026</v>
      </c>
      <c r="V1824" s="17" t="inlineStr"/>
    </row>
    <row r="1825">
      <c r="A1825" s="21" t="inlineStr">
        <is>
          <t>WL-02820</t>
        </is>
      </c>
      <c r="B1825" s="21" t="n">
        <v>1820</v>
      </c>
      <c r="C1825" s="21" t="inlineStr">
        <is>
          <t>Martin</t>
        </is>
      </c>
      <c r="D1825" s="21" t="inlineStr">
        <is>
          <t>Christina</t>
        </is>
      </c>
      <c r="E1825" s="21" t="inlineStr">
        <is>
          <t>INDIVIDUAL</t>
        </is>
      </c>
      <c r="F1825" s="21" t="inlineStr"/>
      <c r="G1825" s="28" t="n">
        <v>45637</v>
      </c>
      <c r="H1825" s="21" t="inlineStr">
        <is>
          <t>SUSPENDED</t>
        </is>
      </c>
      <c r="I1825" s="21" t="inlineStr">
        <is>
          <t>TIDE GLIDE</t>
        </is>
      </c>
      <c r="J1825" s="21" t="inlineStr">
        <is>
          <t>CRUISER</t>
        </is>
      </c>
      <c r="K1825" s="21" t="n">
        <v>21.9</v>
      </c>
      <c r="L1825" s="21" t="n">
        <v>7.7</v>
      </c>
      <c r="M1825" s="21" t="inlineStr">
        <is>
          <t>Ledgport</t>
        </is>
      </c>
      <c r="N1825" s="21" t="n">
        <v>28</v>
      </c>
      <c r="O1825" s="21" t="inlineStr">
        <is>
          <t>(503) 555-3434</t>
        </is>
      </c>
      <c r="P1825" s="21" t="inlineStr">
        <is>
          <t>christinamartin@harbormail.net</t>
        </is>
      </c>
      <c r="Q1825" s="21" t="inlineStr">
        <is>
          <t>Portland</t>
        </is>
      </c>
      <c r="R1825" s="21" t="inlineStr">
        <is>
          <t>OR</t>
        </is>
      </c>
      <c r="S1825" s="21" t="inlineStr">
        <is>
          <t>97201</t>
        </is>
      </c>
      <c r="T1825" s="28" t="n">
        <v>46013</v>
      </c>
      <c r="U1825" s="21" t="n">
        <v>2026</v>
      </c>
      <c r="V1825" s="21" t="inlineStr"/>
    </row>
    <row r="1826">
      <c r="A1826" s="17" t="inlineStr">
        <is>
          <t>WL-02821</t>
        </is>
      </c>
      <c r="B1826" s="17" t="n">
        <v>1821</v>
      </c>
      <c r="C1826" s="17" t="inlineStr">
        <is>
          <t>Smith</t>
        </is>
      </c>
      <c r="D1826" s="17" t="inlineStr">
        <is>
          <t>Benjamin</t>
        </is>
      </c>
      <c r="E1826" s="17" t="inlineStr">
        <is>
          <t>CORPORATION</t>
        </is>
      </c>
      <c r="F1826" s="17" t="inlineStr">
        <is>
          <t>Smith Ventures LLC</t>
        </is>
      </c>
      <c r="G1826" s="27" t="n">
        <v>45637</v>
      </c>
      <c r="H1826" s="17" t="inlineStr">
        <is>
          <t>ACTIVE_WAITLIST</t>
        </is>
      </c>
      <c r="I1826" s="17" t="inlineStr">
        <is>
          <t>PETREL HARBOR</t>
        </is>
      </c>
      <c r="J1826" s="17" t="inlineStr">
        <is>
          <t>HOUSEBOAT</t>
        </is>
      </c>
      <c r="K1826" s="17" t="n">
        <v>43.5</v>
      </c>
      <c r="L1826" s="17" t="n">
        <v>14.1</v>
      </c>
      <c r="M1826" s="17" t="inlineStr">
        <is>
          <t>Vessbank</t>
        </is>
      </c>
      <c r="N1826" s="17" t="n">
        <v>28</v>
      </c>
      <c r="O1826" s="17" t="inlineStr">
        <is>
          <t>(360) 555-6188</t>
        </is>
      </c>
      <c r="P1826" s="17" t="inlineStr">
        <is>
          <t>benjamin.smith@outlook.example.com</t>
        </is>
      </c>
      <c r="Q1826" s="17" t="inlineStr">
        <is>
          <t>Aberdeen</t>
        </is>
      </c>
      <c r="R1826" s="17" t="inlineStr">
        <is>
          <t>WA</t>
        </is>
      </c>
      <c r="S1826" s="17" t="inlineStr">
        <is>
          <t>98520</t>
        </is>
      </c>
      <c r="T1826" s="27" t="n">
        <v>46000</v>
      </c>
      <c r="U1826" s="17" t="n">
        <v>2026</v>
      </c>
      <c r="V1826" s="17" t="inlineStr"/>
    </row>
    <row r="1827">
      <c r="A1827" s="21" t="inlineStr">
        <is>
          <t>WL-02822</t>
        </is>
      </c>
      <c r="B1827" s="21" t="n">
        <v>1822</v>
      </c>
      <c r="C1827" s="21" t="inlineStr">
        <is>
          <t>Williams</t>
        </is>
      </c>
      <c r="D1827" s="21" t="inlineStr">
        <is>
          <t>Evan</t>
        </is>
      </c>
      <c r="E1827" s="21" t="inlineStr">
        <is>
          <t>INDIVIDUAL</t>
        </is>
      </c>
      <c r="F1827" s="21" t="inlineStr"/>
      <c r="G1827" s="28" t="n">
        <v>45638</v>
      </c>
      <c r="H1827" s="21" t="inlineStr">
        <is>
          <t>ACTIVE_WAITLIST</t>
        </is>
      </c>
      <c r="I1827" s="21" t="inlineStr">
        <is>
          <t>SEAL ROSE</t>
        </is>
      </c>
      <c r="J1827" s="21" t="inlineStr">
        <is>
          <t>SPORTFISH</t>
        </is>
      </c>
      <c r="K1827" s="21" t="n">
        <v>36.7</v>
      </c>
      <c r="L1827" s="21" t="n">
        <v>11.4</v>
      </c>
      <c r="M1827" s="21" t="inlineStr">
        <is>
          <t>Ledgport</t>
        </is>
      </c>
      <c r="N1827" s="21" t="n">
        <v>45</v>
      </c>
      <c r="O1827" s="21" t="inlineStr">
        <is>
          <t>(360) 555-4426</t>
        </is>
      </c>
      <c r="P1827" s="21" t="inlineStr">
        <is>
          <t>evan.williams@quillayute.org</t>
        </is>
      </c>
      <c r="Q1827" s="21" t="inlineStr">
        <is>
          <t>Bremerton</t>
        </is>
      </c>
      <c r="R1827" s="21" t="inlineStr">
        <is>
          <t>WA</t>
        </is>
      </c>
      <c r="S1827" s="21" t="inlineStr">
        <is>
          <t>98337</t>
        </is>
      </c>
      <c r="T1827" s="28" t="n">
        <v>46015</v>
      </c>
      <c r="U1827" s="21" t="n">
        <v>2026</v>
      </c>
      <c r="V1827" s="21" t="inlineStr"/>
    </row>
    <row r="1828">
      <c r="A1828" s="17" t="inlineStr">
        <is>
          <t>WL-02823</t>
        </is>
      </c>
      <c r="B1828" s="17" t="n">
        <v>1823</v>
      </c>
      <c r="C1828" s="17" t="inlineStr">
        <is>
          <t>Nicholson</t>
        </is>
      </c>
      <c r="D1828" s="17" t="inlineStr">
        <is>
          <t>Brian</t>
        </is>
      </c>
      <c r="E1828" s="17" t="inlineStr">
        <is>
          <t>INDIVIDUAL</t>
        </is>
      </c>
      <c r="F1828" s="17" t="inlineStr"/>
      <c r="G1828" s="27" t="n">
        <v>45638</v>
      </c>
      <c r="H1828" s="17" t="inlineStr">
        <is>
          <t>ACTIVE_WAITLIST</t>
        </is>
      </c>
      <c r="I1828" s="17" t="inlineStr">
        <is>
          <t>POINT ANN</t>
        </is>
      </c>
      <c r="J1828" s="17" t="inlineStr">
        <is>
          <t>POWER_OUTBOARD</t>
        </is>
      </c>
      <c r="K1828" s="17" t="n">
        <v>19.3</v>
      </c>
      <c r="L1828" s="17" t="n">
        <v>6</v>
      </c>
      <c r="M1828" s="17" t="inlineStr">
        <is>
          <t>Gullwing</t>
        </is>
      </c>
      <c r="N1828" s="17" t="n">
        <v>50</v>
      </c>
      <c r="O1828" s="17" t="inlineStr">
        <is>
          <t>(360) 555-8697</t>
        </is>
      </c>
      <c r="P1828" s="17" t="inlineStr">
        <is>
          <t>brian.nicholson@gmail.example.com</t>
        </is>
      </c>
      <c r="Q1828" s="17" t="inlineStr">
        <is>
          <t>Port Angeles</t>
        </is>
      </c>
      <c r="R1828" s="17" t="inlineStr">
        <is>
          <t>WA</t>
        </is>
      </c>
      <c r="S1828" s="17" t="inlineStr">
        <is>
          <t>98362</t>
        </is>
      </c>
      <c r="T1828" s="27" t="n">
        <v>46012</v>
      </c>
      <c r="U1828" s="17" t="n">
        <v>2026</v>
      </c>
      <c r="V1828" s="17" t="inlineStr"/>
    </row>
    <row r="1829">
      <c r="A1829" s="21" t="inlineStr">
        <is>
          <t>WL-02824</t>
        </is>
      </c>
      <c r="B1829" s="21" t="n">
        <v>1824</v>
      </c>
      <c r="C1829" s="21" t="inlineStr">
        <is>
          <t>Gallegos</t>
        </is>
      </c>
      <c r="D1829" s="21" t="inlineStr">
        <is>
          <t>Carol</t>
        </is>
      </c>
      <c r="E1829" s="21" t="inlineStr">
        <is>
          <t>JOINT</t>
        </is>
      </c>
      <c r="F1829" s="21" t="inlineStr"/>
      <c r="G1829" s="28" t="n">
        <v>45639</v>
      </c>
      <c r="H1829" s="21" t="inlineStr">
        <is>
          <t>ACTIVE_WAITLIST</t>
        </is>
      </c>
      <c r="I1829" s="21" t="inlineStr">
        <is>
          <t>HALIBUT VEER</t>
        </is>
      </c>
      <c r="J1829" s="21" t="inlineStr">
        <is>
          <t>HOUSEBOAT</t>
        </is>
      </c>
      <c r="K1829" s="21" t="n">
        <v>51.6</v>
      </c>
      <c r="L1829" s="21" t="n">
        <v>15.9</v>
      </c>
      <c r="M1829" s="21" t="inlineStr">
        <is>
          <t>Salmonberry</t>
        </is>
      </c>
      <c r="N1829" s="21" t="n">
        <v>32</v>
      </c>
      <c r="O1829" s="21" t="inlineStr">
        <is>
          <t>(503) 555-9707</t>
        </is>
      </c>
      <c r="P1829" s="21" t="inlineStr">
        <is>
          <t>carol.gallegos@pugetpost.com</t>
        </is>
      </c>
      <c r="Q1829" s="21" t="inlineStr">
        <is>
          <t>Astoria</t>
        </is>
      </c>
      <c r="R1829" s="21" t="inlineStr">
        <is>
          <t>OR</t>
        </is>
      </c>
      <c r="S1829" s="21" t="inlineStr">
        <is>
          <t>97103</t>
        </is>
      </c>
      <c r="T1829" s="28" t="n">
        <v>46018</v>
      </c>
      <c r="U1829" s="21" t="n">
        <v>2026</v>
      </c>
      <c r="V1829" s="21" t="inlineStr"/>
    </row>
    <row r="1830">
      <c r="A1830" s="17" t="inlineStr">
        <is>
          <t>WL-02825</t>
        </is>
      </c>
      <c r="B1830" s="17" t="n">
        <v>1825</v>
      </c>
      <c r="C1830" s="17" t="inlineStr">
        <is>
          <t>Watkins</t>
        </is>
      </c>
      <c r="D1830" s="17" t="inlineStr">
        <is>
          <t>Dustin</t>
        </is>
      </c>
      <c r="E1830" s="17" t="inlineStr">
        <is>
          <t>INDIVIDUAL</t>
        </is>
      </c>
      <c r="F1830" s="17" t="inlineStr"/>
      <c r="G1830" s="27" t="n">
        <v>45640</v>
      </c>
      <c r="H1830" s="17" t="inlineStr">
        <is>
          <t>ACTIVE_WAITLIST</t>
        </is>
      </c>
      <c r="I1830" s="17" t="inlineStr">
        <is>
          <t>SEAL RCEST</t>
        </is>
      </c>
      <c r="J1830" s="17" t="inlineStr">
        <is>
          <t>ELECTRIC</t>
        </is>
      </c>
      <c r="K1830" s="17" t="n">
        <v>58.6</v>
      </c>
      <c r="L1830" s="17" t="n">
        <v>20.2</v>
      </c>
      <c r="M1830" s="17" t="inlineStr">
        <is>
          <t>COVERED_ONLY</t>
        </is>
      </c>
      <c r="N1830" s="17" t="n">
        <v>36</v>
      </c>
      <c r="O1830" s="17" t="inlineStr">
        <is>
          <t>(360) 555-9595</t>
        </is>
      </c>
      <c r="P1830" s="17" t="inlineStr">
        <is>
          <t>dustinwatkins@gmail.example.com</t>
        </is>
      </c>
      <c r="Q1830" s="17" t="inlineStr">
        <is>
          <t>Bremerton</t>
        </is>
      </c>
      <c r="R1830" s="17" t="inlineStr">
        <is>
          <t>WA</t>
        </is>
      </c>
      <c r="S1830" s="17" t="inlineStr">
        <is>
          <t>98337</t>
        </is>
      </c>
      <c r="T1830" s="27" t="n">
        <v>45993</v>
      </c>
      <c r="U1830" s="17" t="n">
        <v>2026</v>
      </c>
      <c r="V1830" s="17" t="inlineStr"/>
    </row>
    <row r="1831">
      <c r="A1831" s="21" t="inlineStr">
        <is>
          <t>WL-02826</t>
        </is>
      </c>
      <c r="B1831" s="21" t="n">
        <v>1826</v>
      </c>
      <c r="C1831" s="21" t="inlineStr">
        <is>
          <t>Wilson</t>
        </is>
      </c>
      <c r="D1831" s="21" t="inlineStr">
        <is>
          <t>Deborah</t>
        </is>
      </c>
      <c r="E1831" s="21" t="inlineStr">
        <is>
          <t>PARTNERSHIP</t>
        </is>
      </c>
      <c r="F1831" s="21" t="inlineStr">
        <is>
          <t>Wilson Charters Inc</t>
        </is>
      </c>
      <c r="G1831" s="28" t="n">
        <v>45641</v>
      </c>
      <c r="H1831" s="21" t="inlineStr">
        <is>
          <t>ACTIVE_WAITLIST</t>
        </is>
      </c>
      <c r="I1831" s="21" t="inlineStr">
        <is>
          <t>SEAL WAKE</t>
        </is>
      </c>
      <c r="J1831" s="21" t="inlineStr">
        <is>
          <t>POWER_OUTBOARD</t>
        </is>
      </c>
      <c r="K1831" s="21" t="n">
        <v>34.5</v>
      </c>
      <c r="L1831" s="21" t="n">
        <v>11.2</v>
      </c>
      <c r="M1831" s="21" t="inlineStr">
        <is>
          <t>COVERED_ONLY</t>
        </is>
      </c>
      <c r="N1831" s="21" t="n">
        <v>40</v>
      </c>
      <c r="O1831" s="21" t="inlineStr">
        <is>
          <t>(541) 555-6362</t>
        </is>
      </c>
      <c r="P1831" s="21" t="inlineStr">
        <is>
          <t>deborah_wilson@salishnet.net</t>
        </is>
      </c>
      <c r="Q1831" s="21" t="inlineStr">
        <is>
          <t>Newport</t>
        </is>
      </c>
      <c r="R1831" s="21" t="inlineStr">
        <is>
          <t>OR</t>
        </is>
      </c>
      <c r="S1831" s="21" t="inlineStr">
        <is>
          <t>97365</t>
        </is>
      </c>
      <c r="T1831" s="28" t="n">
        <v>46000</v>
      </c>
      <c r="U1831" s="21" t="n">
        <v>2026</v>
      </c>
      <c r="V1831" s="21" t="inlineStr"/>
    </row>
    <row r="1832">
      <c r="A1832" s="17" t="inlineStr">
        <is>
          <t>WL-02827</t>
        </is>
      </c>
      <c r="B1832" s="17" t="n">
        <v>1827</v>
      </c>
      <c r="C1832" s="17" t="inlineStr">
        <is>
          <t>Wilson</t>
        </is>
      </c>
      <c r="D1832" s="17" t="inlineStr">
        <is>
          <t>Kimberly</t>
        </is>
      </c>
      <c r="E1832" s="17" t="inlineStr">
        <is>
          <t>PARTNERSHIP</t>
        </is>
      </c>
      <c r="F1832" s="17" t="inlineStr">
        <is>
          <t>Wilson Holdings LLC</t>
        </is>
      </c>
      <c r="G1832" s="27" t="n">
        <v>45641</v>
      </c>
      <c r="H1832" s="17" t="inlineStr">
        <is>
          <t>ACTIVE_WAITLIST</t>
        </is>
      </c>
      <c r="I1832" s="17" t="inlineStr">
        <is>
          <t>DRIFT WAKE</t>
        </is>
      </c>
      <c r="J1832" s="17" t="inlineStr">
        <is>
          <t>POWER_INBOARD</t>
        </is>
      </c>
      <c r="K1832" s="17" t="n">
        <v>36.2</v>
      </c>
      <c r="L1832" s="17" t="n">
        <v>12.8</v>
      </c>
      <c r="M1832" s="17" t="inlineStr">
        <is>
          <t>COVERED_ONLY</t>
        </is>
      </c>
      <c r="N1832" s="17" t="n">
        <v>36</v>
      </c>
      <c r="O1832" s="17" t="inlineStr">
        <is>
          <t>(360) 555-7960</t>
        </is>
      </c>
      <c r="P1832" s="17" t="inlineStr">
        <is>
          <t>kimberlywilson@harbormail.net</t>
        </is>
      </c>
      <c r="Q1832" s="17" t="inlineStr">
        <is>
          <t>Chaldale</t>
        </is>
      </c>
      <c r="R1832" s="17" t="inlineStr">
        <is>
          <t>WA</t>
        </is>
      </c>
      <c r="S1832" s="17" t="inlineStr">
        <is>
          <t>98554</t>
        </is>
      </c>
      <c r="T1832" s="27" t="n">
        <v>46001</v>
      </c>
      <c r="U1832" s="17" t="n">
        <v>2026</v>
      </c>
      <c r="V1832" s="17" t="inlineStr"/>
    </row>
    <row r="1833">
      <c r="A1833" s="21" t="inlineStr">
        <is>
          <t>WL-02828</t>
        </is>
      </c>
      <c r="B1833" s="21" t="n">
        <v>1828</v>
      </c>
      <c r="C1833" s="21" t="inlineStr">
        <is>
          <t>Olsen</t>
        </is>
      </c>
      <c r="D1833" s="21" t="inlineStr">
        <is>
          <t>Desiree</t>
        </is>
      </c>
      <c r="E1833" s="21" t="inlineStr">
        <is>
          <t>NONPROFIT</t>
        </is>
      </c>
      <c r="F1833" s="21" t="inlineStr">
        <is>
          <t>Olsen Marine LLC</t>
        </is>
      </c>
      <c r="G1833" s="28" t="n">
        <v>45641</v>
      </c>
      <c r="H1833" s="21" t="inlineStr">
        <is>
          <t>ACTIVE_WAITLIST</t>
        </is>
      </c>
      <c r="I1833" s="21" t="inlineStr">
        <is>
          <t>ANCHOR LINE</t>
        </is>
      </c>
      <c r="J1833" s="21" t="inlineStr">
        <is>
          <t>POWER_INBOARD</t>
        </is>
      </c>
      <c r="K1833" s="21" t="n">
        <v>59.7</v>
      </c>
      <c r="L1833" s="21" t="n">
        <v>21</v>
      </c>
      <c r="M1833" s="21" t="inlineStr">
        <is>
          <t>Eastwey</t>
        </is>
      </c>
      <c r="N1833" s="21" t="n">
        <v>28</v>
      </c>
      <c r="O1833" s="21" t="inlineStr">
        <is>
          <t>(360) 555-6807</t>
        </is>
      </c>
      <c r="P1833" s="21" t="inlineStr">
        <is>
          <t>desiree.olsen@gmail.example.com</t>
        </is>
      </c>
      <c r="Q1833" s="21" t="inlineStr">
        <is>
          <t>Longview</t>
        </is>
      </c>
      <c r="R1833" s="21" t="inlineStr">
        <is>
          <t>WA</t>
        </is>
      </c>
      <c r="S1833" s="21" t="inlineStr">
        <is>
          <t>98632</t>
        </is>
      </c>
      <c r="T1833" s="28" t="n">
        <v>46011</v>
      </c>
      <c r="U1833" s="21" t="n">
        <v>2026</v>
      </c>
      <c r="V1833" s="21" t="inlineStr"/>
    </row>
    <row r="1834">
      <c r="A1834" s="17" t="inlineStr">
        <is>
          <t>WL-02829</t>
        </is>
      </c>
      <c r="B1834" s="17" t="n">
        <v>1829</v>
      </c>
      <c r="C1834" s="17" t="inlineStr">
        <is>
          <t>Lawrence</t>
        </is>
      </c>
      <c r="D1834" s="17" t="inlineStr">
        <is>
          <t>Jenna</t>
        </is>
      </c>
      <c r="E1834" s="17" t="inlineStr">
        <is>
          <t>INDIVIDUAL</t>
        </is>
      </c>
      <c r="F1834" s="17" t="inlineStr"/>
      <c r="G1834" s="27" t="n">
        <v>45641</v>
      </c>
      <c r="H1834" s="17" t="inlineStr">
        <is>
          <t>RETAINER</t>
        </is>
      </c>
      <c r="I1834" s="17" t="inlineStr">
        <is>
          <t>HERON BAY</t>
        </is>
      </c>
      <c r="J1834" s="17" t="inlineStr">
        <is>
          <t>POWER_INBOARD</t>
        </is>
      </c>
      <c r="K1834" s="17" t="n">
        <v>18.6</v>
      </c>
      <c r="L1834" s="17" t="n">
        <v>5.3</v>
      </c>
      <c r="M1834" s="17" t="inlineStr">
        <is>
          <t>OPEN_ONLY</t>
        </is>
      </c>
      <c r="N1834" s="17" t="n">
        <v>45</v>
      </c>
      <c r="O1834" s="17" t="inlineStr">
        <is>
          <t>(360) 555-0814</t>
        </is>
      </c>
      <c r="P1834" s="17" t="inlineStr">
        <is>
          <t>jenna_lawrence@outlook.example.com</t>
        </is>
      </c>
      <c r="Q1834" s="17" t="inlineStr">
        <is>
          <t>Longview</t>
        </is>
      </c>
      <c r="R1834" s="17" t="inlineStr">
        <is>
          <t>WA</t>
        </is>
      </c>
      <c r="S1834" s="17" t="inlineStr">
        <is>
          <t>98632</t>
        </is>
      </c>
      <c r="T1834" s="27" t="n">
        <v>46017</v>
      </c>
      <c r="U1834" s="17" t="n">
        <v>2026</v>
      </c>
      <c r="V1834" s="17" t="inlineStr"/>
    </row>
    <row r="1835">
      <c r="A1835" s="21" t="inlineStr">
        <is>
          <t>WL-02830</t>
        </is>
      </c>
      <c r="B1835" s="21" t="n">
        <v>1830</v>
      </c>
      <c r="C1835" s="21" t="inlineStr">
        <is>
          <t>Larson</t>
        </is>
      </c>
      <c r="D1835" s="21" t="inlineStr">
        <is>
          <t>Jeffrey</t>
        </is>
      </c>
      <c r="E1835" s="21" t="inlineStr">
        <is>
          <t>INDIVIDUAL</t>
        </is>
      </c>
      <c r="F1835" s="21" t="inlineStr"/>
      <c r="G1835" s="28" t="n">
        <v>45641</v>
      </c>
      <c r="H1835" s="21" t="inlineStr">
        <is>
          <t>ACTIVE_WAITLIST</t>
        </is>
      </c>
      <c r="I1835" s="21" t="inlineStr">
        <is>
          <t>SANDERLING CREST</t>
        </is>
      </c>
      <c r="J1835" s="21" t="inlineStr">
        <is>
          <t>POWER_INBOARD</t>
        </is>
      </c>
      <c r="K1835" s="21" t="n">
        <v>33.3</v>
      </c>
      <c r="L1835" s="21" t="n">
        <v>10.7</v>
      </c>
      <c r="M1835" s="21" t="inlineStr">
        <is>
          <t>ANY</t>
        </is>
      </c>
      <c r="N1835" s="21" t="n">
        <v>40</v>
      </c>
      <c r="O1835" s="21" t="inlineStr">
        <is>
          <t>(541) 555-3436</t>
        </is>
      </c>
      <c r="P1835" s="21" t="inlineStr">
        <is>
          <t>jeffrey_larson@quillayute.org</t>
        </is>
      </c>
      <c r="Q1835" s="21" t="inlineStr">
        <is>
          <t>Coos Bay</t>
        </is>
      </c>
      <c r="R1835" s="21" t="inlineStr">
        <is>
          <t>OR</t>
        </is>
      </c>
      <c r="S1835" s="21" t="inlineStr">
        <is>
          <t>97420</t>
        </is>
      </c>
      <c r="T1835" s="28" t="n">
        <v>45992</v>
      </c>
      <c r="U1835" s="21" t="n">
        <v>2026</v>
      </c>
      <c r="V1835" s="21" t="inlineStr"/>
    </row>
    <row r="1836">
      <c r="A1836" s="17" t="inlineStr">
        <is>
          <t>WL-02831</t>
        </is>
      </c>
      <c r="B1836" s="17" t="n">
        <v>1831</v>
      </c>
      <c r="C1836" s="17" t="inlineStr">
        <is>
          <t>Alexander</t>
        </is>
      </c>
      <c r="D1836" s="17" t="inlineStr">
        <is>
          <t>Benjamin</t>
        </is>
      </c>
      <c r="E1836" s="17" t="inlineStr">
        <is>
          <t>JOINT</t>
        </is>
      </c>
      <c r="F1836" s="17" t="inlineStr"/>
      <c r="G1836" s="27" t="n">
        <v>45641</v>
      </c>
      <c r="H1836" s="17" t="inlineStr">
        <is>
          <t>ACTIVE_WAITLIST</t>
        </is>
      </c>
      <c r="I1836" s="17" t="inlineStr">
        <is>
          <t>WIDGEON PASSAGE</t>
        </is>
      </c>
      <c r="J1836" s="17" t="inlineStr">
        <is>
          <t>SPORTFISH</t>
        </is>
      </c>
      <c r="K1836" s="17" t="n">
        <v>40.3</v>
      </c>
      <c r="L1836" s="17" t="n">
        <v>11.7</v>
      </c>
      <c r="M1836" s="17" t="inlineStr">
        <is>
          <t>COVERED_ONLY</t>
        </is>
      </c>
      <c r="N1836" s="17" t="n">
        <v>24</v>
      </c>
      <c r="O1836" s="17" t="inlineStr">
        <is>
          <t>(360) 555-2629</t>
        </is>
      </c>
      <c r="P1836" s="17" t="inlineStr">
        <is>
          <t>benjamin_alexander@outlook.example.com</t>
        </is>
      </c>
      <c r="Q1836" s="17" t="inlineStr">
        <is>
          <t>Longview</t>
        </is>
      </c>
      <c r="R1836" s="17" t="inlineStr">
        <is>
          <t>WA</t>
        </is>
      </c>
      <c r="S1836" s="17" t="inlineStr">
        <is>
          <t>98632</t>
        </is>
      </c>
      <c r="T1836" s="27" t="n">
        <v>46018</v>
      </c>
      <c r="U1836" s="17" t="n">
        <v>2026</v>
      </c>
      <c r="V1836" s="17" t="inlineStr"/>
    </row>
    <row r="1837">
      <c r="A1837" s="21" t="inlineStr">
        <is>
          <t>WL-02832</t>
        </is>
      </c>
      <c r="B1837" s="21" t="n">
        <v>1832</v>
      </c>
      <c r="C1837" s="21" t="inlineStr">
        <is>
          <t>Schwartz</t>
        </is>
      </c>
      <c r="D1837" s="21" t="inlineStr">
        <is>
          <t>Mia</t>
        </is>
      </c>
      <c r="E1837" s="21" t="inlineStr">
        <is>
          <t>PARTNERSHIP</t>
        </is>
      </c>
      <c r="F1837" s="21" t="inlineStr">
        <is>
          <t>Schwartz Ventures LLC</t>
        </is>
      </c>
      <c r="G1837" s="28" t="n">
        <v>45642</v>
      </c>
      <c r="H1837" s="21" t="inlineStr">
        <is>
          <t>ACTIVE_WAITLIST</t>
        </is>
      </c>
      <c r="I1837" s="21" t="inlineStr">
        <is>
          <t>PINTAIL WIND</t>
        </is>
      </c>
      <c r="J1837" s="21" t="inlineStr">
        <is>
          <t>TRAWLER</t>
        </is>
      </c>
      <c r="K1837" s="21" t="n">
        <v>35</v>
      </c>
      <c r="L1837" s="21" t="n">
        <v>10</v>
      </c>
      <c r="M1837" s="21" t="inlineStr">
        <is>
          <t>Vessbank</t>
        </is>
      </c>
      <c r="N1837" s="21" t="n">
        <v>40</v>
      </c>
      <c r="O1837" s="21" t="inlineStr">
        <is>
          <t>(360) 555-3751</t>
        </is>
      </c>
      <c r="P1837" s="21" t="inlineStr">
        <is>
          <t>mia.schwartz@gmail.example.com</t>
        </is>
      </c>
      <c r="Q1837" s="21" t="inlineStr">
        <is>
          <t>Port Angeles</t>
        </is>
      </c>
      <c r="R1837" s="21" t="inlineStr">
        <is>
          <t>WA</t>
        </is>
      </c>
      <c r="S1837" s="21" t="inlineStr">
        <is>
          <t>98362</t>
        </is>
      </c>
      <c r="T1837" s="28" t="n">
        <v>45999</v>
      </c>
      <c r="U1837" s="21" t="n">
        <v>2026</v>
      </c>
      <c r="V1837" s="21" t="inlineStr"/>
    </row>
    <row r="1838">
      <c r="A1838" s="17" t="inlineStr">
        <is>
          <t>WL-02833</t>
        </is>
      </c>
      <c r="B1838" s="17" t="n">
        <v>1833</v>
      </c>
      <c r="C1838" s="17" t="inlineStr">
        <is>
          <t>Davis</t>
        </is>
      </c>
      <c r="D1838" s="17" t="inlineStr">
        <is>
          <t>Anna</t>
        </is>
      </c>
      <c r="E1838" s="17" t="inlineStr">
        <is>
          <t>INDIVIDUAL</t>
        </is>
      </c>
      <c r="F1838" s="17" t="inlineStr"/>
      <c r="G1838" s="27" t="n">
        <v>45642</v>
      </c>
      <c r="H1838" s="17" t="inlineStr">
        <is>
          <t>ACTIVE_WAITLIST</t>
        </is>
      </c>
      <c r="I1838" s="17" t="inlineStr">
        <is>
          <t>SANDERLING REACH</t>
        </is>
      </c>
      <c r="J1838" s="17" t="inlineStr">
        <is>
          <t>COMMERCIAL_FISH</t>
        </is>
      </c>
      <c r="K1838" s="17" t="n">
        <v>45</v>
      </c>
      <c r="L1838" s="17" t="n">
        <v>14.3</v>
      </c>
      <c r="M1838" s="17" t="inlineStr">
        <is>
          <t>COVERED_ONLY</t>
        </is>
      </c>
      <c r="N1838" s="17" t="n">
        <v>50</v>
      </c>
      <c r="O1838" s="17" t="inlineStr">
        <is>
          <t>(360) 555-3858</t>
        </is>
      </c>
      <c r="P1838" s="17" t="inlineStr">
        <is>
          <t>annadavis@gmail.example.com</t>
        </is>
      </c>
      <c r="Q1838" s="17" t="inlineStr">
        <is>
          <t>Bremerton</t>
        </is>
      </c>
      <c r="R1838" s="17" t="inlineStr">
        <is>
          <t>WA</t>
        </is>
      </c>
      <c r="S1838" s="17" t="inlineStr">
        <is>
          <t>98337</t>
        </is>
      </c>
      <c r="T1838" s="27" t="n">
        <v>45994</v>
      </c>
      <c r="U1838" s="17" t="n">
        <v>2026</v>
      </c>
      <c r="V1838" s="17" t="inlineStr"/>
    </row>
    <row r="1839">
      <c r="A1839" s="21" t="inlineStr">
        <is>
          <t>WL-02834</t>
        </is>
      </c>
      <c r="B1839" s="21" t="n">
        <v>1834</v>
      </c>
      <c r="C1839" s="21" t="inlineStr">
        <is>
          <t>Chen</t>
        </is>
      </c>
      <c r="D1839" s="21" t="inlineStr">
        <is>
          <t>Gregory</t>
        </is>
      </c>
      <c r="E1839" s="21" t="inlineStr">
        <is>
          <t>JOINT</t>
        </is>
      </c>
      <c r="F1839" s="21" t="inlineStr"/>
      <c r="G1839" s="28" t="n">
        <v>45642</v>
      </c>
      <c r="H1839" s="21" t="inlineStr">
        <is>
          <t>ACTIVE_WAITLIST</t>
        </is>
      </c>
      <c r="I1839" s="21" t="inlineStr">
        <is>
          <t>COHO SHORE</t>
        </is>
      </c>
      <c r="J1839" s="21" t="inlineStr">
        <is>
          <t>POWER_INBOARD</t>
        </is>
      </c>
      <c r="K1839" s="21" t="n">
        <v>51.4</v>
      </c>
      <c r="L1839" s="21" t="n">
        <v>17.3</v>
      </c>
      <c r="M1839" s="21" t="inlineStr">
        <is>
          <t>Ledgport</t>
        </is>
      </c>
      <c r="N1839" s="21" t="n">
        <v>36</v>
      </c>
      <c r="O1839" s="21" t="inlineStr">
        <is>
          <t>(206) 555-2417</t>
        </is>
      </c>
      <c r="P1839" s="21" t="inlineStr">
        <is>
          <t>gregorychen@gmail.example.com</t>
        </is>
      </c>
      <c r="Q1839" s="21" t="inlineStr">
        <is>
          <t>Seattle</t>
        </is>
      </c>
      <c r="R1839" s="21" t="inlineStr">
        <is>
          <t>WA</t>
        </is>
      </c>
      <c r="S1839" s="21" t="inlineStr">
        <is>
          <t>98101</t>
        </is>
      </c>
      <c r="T1839" s="28" t="n">
        <v>46014</v>
      </c>
      <c r="U1839" s="21" t="n">
        <v>2026</v>
      </c>
      <c r="V1839" s="21" t="inlineStr"/>
    </row>
    <row r="1840">
      <c r="A1840" s="17" t="inlineStr">
        <is>
          <t>WL-02835</t>
        </is>
      </c>
      <c r="B1840" s="17" t="n">
        <v>1835</v>
      </c>
      <c r="C1840" s="17" t="inlineStr">
        <is>
          <t>Cox</t>
        </is>
      </c>
      <c r="D1840" s="17" t="inlineStr">
        <is>
          <t>Jennifer</t>
        </is>
      </c>
      <c r="E1840" s="17" t="inlineStr">
        <is>
          <t>NONPROFIT</t>
        </is>
      </c>
      <c r="F1840" s="17" t="inlineStr">
        <is>
          <t>Cox Holdings LLC</t>
        </is>
      </c>
      <c r="G1840" s="27" t="n">
        <v>45643</v>
      </c>
      <c r="H1840" s="17" t="inlineStr">
        <is>
          <t>ACTIVE_WAITLIST</t>
        </is>
      </c>
      <c r="I1840" s="17" t="inlineStr">
        <is>
          <t>BRANT WEATHER</t>
        </is>
      </c>
      <c r="J1840" s="17" t="inlineStr">
        <is>
          <t>POWER_OUTBOARD</t>
        </is>
      </c>
      <c r="K1840" s="17" t="n">
        <v>36.9</v>
      </c>
      <c r="L1840" s="17" t="n">
        <v>11.6</v>
      </c>
      <c r="M1840" s="17" t="inlineStr">
        <is>
          <t>ANY</t>
        </is>
      </c>
      <c r="N1840" s="17" t="n">
        <v>45</v>
      </c>
      <c r="O1840" s="17" t="inlineStr">
        <is>
          <t>(206) 555-6662</t>
        </is>
      </c>
      <c r="P1840" s="17" t="inlineStr"/>
      <c r="Q1840" s="17" t="inlineStr">
        <is>
          <t>Seattle</t>
        </is>
      </c>
      <c r="R1840" s="17" t="inlineStr">
        <is>
          <t>WA</t>
        </is>
      </c>
      <c r="S1840" s="17" t="inlineStr">
        <is>
          <t>98101</t>
        </is>
      </c>
      <c r="T1840" s="27" t="n">
        <v>46019</v>
      </c>
      <c r="U1840" s="17" t="n">
        <v>2026</v>
      </c>
      <c r="V1840" s="17" t="inlineStr"/>
    </row>
    <row r="1841">
      <c r="A1841" s="21" t="inlineStr">
        <is>
          <t>WL-02836</t>
        </is>
      </c>
      <c r="B1841" s="21" t="n">
        <v>1836</v>
      </c>
      <c r="C1841" s="21" t="inlineStr">
        <is>
          <t>Coffey</t>
        </is>
      </c>
      <c r="D1841" s="21" t="inlineStr">
        <is>
          <t>Kimberly</t>
        </is>
      </c>
      <c r="E1841" s="21" t="inlineStr">
        <is>
          <t>COMMERCIAL</t>
        </is>
      </c>
      <c r="F1841" s="21" t="inlineStr">
        <is>
          <t>Coffey Holdings LLC</t>
        </is>
      </c>
      <c r="G1841" s="28" t="n">
        <v>45644</v>
      </c>
      <c r="H1841" s="21" t="inlineStr">
        <is>
          <t>RETAINER</t>
        </is>
      </c>
      <c r="I1841" s="21" t="inlineStr">
        <is>
          <t>DRIFT SOUND</t>
        </is>
      </c>
      <c r="J1841" s="21" t="inlineStr">
        <is>
          <t>CRUISER</t>
        </is>
      </c>
      <c r="K1841" s="21" t="n">
        <v>40.1</v>
      </c>
      <c r="L1841" s="21" t="n">
        <v>13.4</v>
      </c>
      <c r="M1841" s="21" t="inlineStr">
        <is>
          <t>Ledgport</t>
        </is>
      </c>
      <c r="N1841" s="21" t="n">
        <v>28</v>
      </c>
      <c r="O1841" s="21" t="inlineStr">
        <is>
          <t>(360) 555-0275</t>
        </is>
      </c>
      <c r="P1841" s="21" t="inlineStr">
        <is>
          <t>kimberlycoffey@pugetpost.com</t>
        </is>
      </c>
      <c r="Q1841" s="21" t="inlineStr">
        <is>
          <t>Bremerton</t>
        </is>
      </c>
      <c r="R1841" s="21" t="inlineStr">
        <is>
          <t>WA</t>
        </is>
      </c>
      <c r="S1841" s="21" t="inlineStr">
        <is>
          <t>98337</t>
        </is>
      </c>
      <c r="T1841" s="28" t="n">
        <v>46011</v>
      </c>
      <c r="U1841" s="21" t="n">
        <v>2026</v>
      </c>
      <c r="V1841" s="21" t="inlineStr"/>
    </row>
    <row r="1842">
      <c r="A1842" s="17" t="inlineStr">
        <is>
          <t>WL-02837</t>
        </is>
      </c>
      <c r="B1842" s="17" t="n">
        <v>1837</v>
      </c>
      <c r="C1842" s="17" t="inlineStr">
        <is>
          <t>Elliott</t>
        </is>
      </c>
      <c r="D1842" s="17" t="inlineStr">
        <is>
          <t>Tara</t>
        </is>
      </c>
      <c r="E1842" s="17" t="inlineStr">
        <is>
          <t>TRUST</t>
        </is>
      </c>
      <c r="F1842" s="17" t="inlineStr">
        <is>
          <t>Elliott Ventures LLC</t>
        </is>
      </c>
      <c r="G1842" s="27" t="n">
        <v>45644</v>
      </c>
      <c r="H1842" s="17" t="inlineStr">
        <is>
          <t>ACTIVE_WAITLIST</t>
        </is>
      </c>
      <c r="I1842" s="17" t="inlineStr">
        <is>
          <t>SABLE PASSAGE</t>
        </is>
      </c>
      <c r="J1842" s="17" t="inlineStr">
        <is>
          <t>SPORTFISH</t>
        </is>
      </c>
      <c r="K1842" s="17" t="n">
        <v>21.2</v>
      </c>
      <c r="L1842" s="17" t="n">
        <v>7.4</v>
      </c>
      <c r="M1842" s="17" t="inlineStr">
        <is>
          <t>OPEN_ONLY</t>
        </is>
      </c>
      <c r="N1842" s="17" t="n">
        <v>45</v>
      </c>
      <c r="O1842" s="17" t="inlineStr">
        <is>
          <t>(503) 555-0763</t>
        </is>
      </c>
      <c r="P1842" s="17" t="inlineStr">
        <is>
          <t>tara_elliott@pugetpost.com</t>
        </is>
      </c>
      <c r="Q1842" s="17" t="inlineStr">
        <is>
          <t>Astoria</t>
        </is>
      </c>
      <c r="R1842" s="17" t="inlineStr">
        <is>
          <t>OR</t>
        </is>
      </c>
      <c r="S1842" s="17" t="inlineStr">
        <is>
          <t>97103</t>
        </is>
      </c>
      <c r="T1842" s="27" t="n">
        <v>45995</v>
      </c>
      <c r="U1842" s="17" t="n">
        <v>2026</v>
      </c>
      <c r="V1842" s="17" t="inlineStr">
        <is>
          <t xml:space="preserve"> </t>
        </is>
      </c>
    </row>
    <row r="1843">
      <c r="A1843" s="21" t="inlineStr">
        <is>
          <t>WL-02838</t>
        </is>
      </c>
      <c r="B1843" s="21" t="n">
        <v>1838</v>
      </c>
      <c r="C1843" s="21" t="inlineStr">
        <is>
          <t>Griffin</t>
        </is>
      </c>
      <c r="D1843" s="21" t="inlineStr">
        <is>
          <t>Kimberly</t>
        </is>
      </c>
      <c r="E1843" s="21" t="inlineStr">
        <is>
          <t>INDIVIDUAL</t>
        </is>
      </c>
      <c r="F1843" s="21" t="inlineStr"/>
      <c r="G1843" s="28" t="n">
        <v>45644</v>
      </c>
      <c r="H1843" s="21" t="inlineStr">
        <is>
          <t>ACTIVE_WAITLIST</t>
        </is>
      </c>
      <c r="I1843" s="21" t="inlineStr">
        <is>
          <t>MURRE SHORE</t>
        </is>
      </c>
      <c r="J1843" s="21" t="inlineStr">
        <is>
          <t>POWER_OUTBOARD</t>
        </is>
      </c>
      <c r="K1843" s="21" t="n">
        <v>48.5</v>
      </c>
      <c r="L1843" s="21" t="n">
        <v>15.3</v>
      </c>
      <c r="M1843" s="21" t="inlineStr">
        <is>
          <t>OPEN_ONLY</t>
        </is>
      </c>
      <c r="N1843" s="21" t="n">
        <v>24</v>
      </c>
      <c r="O1843" s="21" t="inlineStr">
        <is>
          <t>(360) 555-9209</t>
        </is>
      </c>
      <c r="P1843" s="21" t="inlineStr">
        <is>
          <t>kimberly_griffin@gmail.example.com</t>
        </is>
      </c>
      <c r="Q1843" s="21" t="inlineStr">
        <is>
          <t>Port Angeles</t>
        </is>
      </c>
      <c r="R1843" s="21" t="inlineStr">
        <is>
          <t>WA</t>
        </is>
      </c>
      <c r="S1843" s="21" t="inlineStr">
        <is>
          <t>98362</t>
        </is>
      </c>
      <c r="T1843" s="28" t="n">
        <v>45995</v>
      </c>
      <c r="U1843" s="21" t="n">
        <v>2026</v>
      </c>
      <c r="V1843" s="21" t="inlineStr"/>
    </row>
    <row r="1844">
      <c r="A1844" s="17" t="inlineStr">
        <is>
          <t>WL-02839</t>
        </is>
      </c>
      <c r="B1844" s="17" t="n">
        <v>1839</v>
      </c>
      <c r="C1844" s="17" t="inlineStr">
        <is>
          <t>Reynolds</t>
        </is>
      </c>
      <c r="D1844" s="17" t="inlineStr">
        <is>
          <t>April</t>
        </is>
      </c>
      <c r="E1844" s="17" t="inlineStr">
        <is>
          <t>PARTNERSHIP</t>
        </is>
      </c>
      <c r="F1844" s="17" t="inlineStr">
        <is>
          <t>Reynolds Charters Inc</t>
        </is>
      </c>
      <c r="G1844" s="27" t="n">
        <v>45645</v>
      </c>
      <c r="H1844" s="17" t="inlineStr">
        <is>
          <t>ACTIVE_WAITLIST</t>
        </is>
      </c>
      <c r="I1844" s="17" t="inlineStr">
        <is>
          <t>DRIFT DANCER</t>
        </is>
      </c>
      <c r="J1844" s="17" t="inlineStr">
        <is>
          <t>ELECTRIC</t>
        </is>
      </c>
      <c r="K1844" s="17" t="n">
        <v>46</v>
      </c>
      <c r="L1844" s="17" t="n">
        <v>15.8</v>
      </c>
      <c r="M1844" s="17" t="inlineStr">
        <is>
          <t>OPEN_ONLY</t>
        </is>
      </c>
      <c r="N1844" s="17" t="n">
        <v>45</v>
      </c>
      <c r="O1844" s="17" t="inlineStr">
        <is>
          <t>(425) 555-4403</t>
        </is>
      </c>
      <c r="P1844" s="17" t="inlineStr">
        <is>
          <t>april.reynolds@outlook.example.com</t>
        </is>
      </c>
      <c r="Q1844" s="17" t="inlineStr">
        <is>
          <t>Everett</t>
        </is>
      </c>
      <c r="R1844" s="17" t="inlineStr">
        <is>
          <t>WA</t>
        </is>
      </c>
      <c r="S1844" s="17" t="inlineStr">
        <is>
          <t>98201</t>
        </is>
      </c>
      <c r="T1844" s="27" t="n">
        <v>46014</v>
      </c>
      <c r="U1844" s="17" t="n">
        <v>2026</v>
      </c>
      <c r="V1844" s="17" t="inlineStr"/>
    </row>
    <row r="1845">
      <c r="A1845" s="21" t="inlineStr">
        <is>
          <t>WL-02840</t>
        </is>
      </c>
      <c r="B1845" s="21" t="n">
        <v>1840</v>
      </c>
      <c r="C1845" s="21" t="inlineStr">
        <is>
          <t>Mcdonald</t>
        </is>
      </c>
      <c r="D1845" s="21" t="inlineStr">
        <is>
          <t>Zachary</t>
        </is>
      </c>
      <c r="E1845" s="21" t="inlineStr">
        <is>
          <t>INDIVIDUAL</t>
        </is>
      </c>
      <c r="F1845" s="21" t="inlineStr"/>
      <c r="G1845" s="28" t="n">
        <v>45645</v>
      </c>
      <c r="H1845" s="21" t="inlineStr">
        <is>
          <t>ACTIVE_WAITLIST</t>
        </is>
      </c>
      <c r="I1845" s="21" t="inlineStr">
        <is>
          <t>BRANT GLIDE</t>
        </is>
      </c>
      <c r="J1845" s="21" t="inlineStr">
        <is>
          <t>POWER_OUTBOARD</t>
        </is>
      </c>
      <c r="K1845" s="21" t="n">
        <v>53.9</v>
      </c>
      <c r="L1845" s="21" t="n">
        <v>15.5</v>
      </c>
      <c r="M1845" s="21" t="inlineStr">
        <is>
          <t>ANY</t>
        </is>
      </c>
      <c r="N1845" s="21" t="n">
        <v>32</v>
      </c>
      <c r="O1845" s="21" t="inlineStr">
        <is>
          <t>(206) 555-8904</t>
        </is>
      </c>
      <c r="P1845" s="21" t="inlineStr">
        <is>
          <t>zachary_mcdonald@gmail.example.com</t>
        </is>
      </c>
      <c r="Q1845" s="21" t="inlineStr">
        <is>
          <t>Seattle</t>
        </is>
      </c>
      <c r="R1845" s="21" t="inlineStr">
        <is>
          <t>WA</t>
        </is>
      </c>
      <c r="S1845" s="21" t="inlineStr">
        <is>
          <t>98101</t>
        </is>
      </c>
      <c r="T1845" s="28" t="n">
        <v>45997</v>
      </c>
      <c r="U1845" s="21" t="n">
        <v>2026</v>
      </c>
      <c r="V1845" s="21" t="inlineStr"/>
    </row>
    <row r="1846">
      <c r="A1846" s="17" t="inlineStr">
        <is>
          <t>WL-02841</t>
        </is>
      </c>
      <c r="B1846" s="17" t="n">
        <v>1841</v>
      </c>
      <c r="C1846" s="17" t="inlineStr">
        <is>
          <t>Harvey</t>
        </is>
      </c>
      <c r="D1846" s="17" t="inlineStr">
        <is>
          <t>Wendy</t>
        </is>
      </c>
      <c r="E1846" s="17" t="inlineStr">
        <is>
          <t>JOINT</t>
        </is>
      </c>
      <c r="F1846" s="17" t="inlineStr"/>
      <c r="G1846" s="27" t="n">
        <v>45645</v>
      </c>
      <c r="H1846" s="17" t="inlineStr">
        <is>
          <t>ACTIVE_WAITLIST</t>
        </is>
      </c>
      <c r="I1846" s="17" t="inlineStr">
        <is>
          <t>WIDGEON ANN</t>
        </is>
      </c>
      <c r="J1846" s="17" t="inlineStr">
        <is>
          <t>POWER_STERNDRIVE</t>
        </is>
      </c>
      <c r="K1846" s="17" t="n">
        <v>43.7</v>
      </c>
      <c r="L1846" s="17" t="n">
        <v>14.9</v>
      </c>
      <c r="M1846" s="17" t="inlineStr">
        <is>
          <t>ANY</t>
        </is>
      </c>
      <c r="N1846" s="17" t="n">
        <v>32</v>
      </c>
      <c r="O1846" s="17" t="inlineStr">
        <is>
          <t>(425) 555-0843</t>
        </is>
      </c>
      <c r="P1846" s="17" t="inlineStr">
        <is>
          <t>wendy.harvey@pugetpost.com</t>
        </is>
      </c>
      <c r="Q1846" s="17" t="inlineStr">
        <is>
          <t>Everett</t>
        </is>
      </c>
      <c r="R1846" s="17" t="inlineStr">
        <is>
          <t>WA</t>
        </is>
      </c>
      <c r="S1846" s="17" t="inlineStr">
        <is>
          <t>98201</t>
        </is>
      </c>
      <c r="T1846" s="27" t="n">
        <v>45994</v>
      </c>
      <c r="U1846" s="17" t="n">
        <v>2026</v>
      </c>
      <c r="V1846" s="17" t="inlineStr"/>
    </row>
    <row r="1847">
      <c r="A1847" s="21" t="inlineStr">
        <is>
          <t>WL-02842</t>
        </is>
      </c>
      <c r="B1847" s="21" t="n">
        <v>1842</v>
      </c>
      <c r="C1847" s="21" t="inlineStr">
        <is>
          <t>Rhodes</t>
        </is>
      </c>
      <c r="D1847" s="21" t="inlineStr">
        <is>
          <t>Henry</t>
        </is>
      </c>
      <c r="E1847" s="21" t="inlineStr">
        <is>
          <t>INDIVIDUAL</t>
        </is>
      </c>
      <c r="F1847" s="21" t="inlineStr"/>
      <c r="G1847" s="28" t="n">
        <v>45646</v>
      </c>
      <c r="H1847" s="21" t="inlineStr">
        <is>
          <t>SUSPENDED</t>
        </is>
      </c>
      <c r="I1847" s="21" t="inlineStr">
        <is>
          <t>PETREL CREST</t>
        </is>
      </c>
      <c r="J1847" s="21" t="inlineStr">
        <is>
          <t>SAIL_MULTI</t>
        </is>
      </c>
      <c r="K1847" s="21" t="n">
        <v>61.2</v>
      </c>
      <c r="L1847" s="21" t="n">
        <v>21.1</v>
      </c>
      <c r="M1847" s="21" t="inlineStr">
        <is>
          <t>COVERED_ONLY</t>
        </is>
      </c>
      <c r="N1847" s="21" t="n">
        <v>24</v>
      </c>
      <c r="O1847" s="21" t="inlineStr">
        <is>
          <t>(360) 555-9779</t>
        </is>
      </c>
      <c r="P1847" s="21" t="inlineStr">
        <is>
          <t>henryrhodes@quillayute.org</t>
        </is>
      </c>
      <c r="Q1847" s="21" t="inlineStr">
        <is>
          <t>Longview</t>
        </is>
      </c>
      <c r="R1847" s="21" t="inlineStr">
        <is>
          <t>WA</t>
        </is>
      </c>
      <c r="S1847" s="21" t="inlineStr">
        <is>
          <t>98632</t>
        </is>
      </c>
      <c r="T1847" s="28" t="n">
        <v>45999</v>
      </c>
      <c r="U1847" s="21" t="n">
        <v>2026</v>
      </c>
      <c r="V1847" s="21" t="inlineStr"/>
    </row>
    <row r="1848">
      <c r="A1848" s="17" t="inlineStr">
        <is>
          <t>WL-02843</t>
        </is>
      </c>
      <c r="B1848" s="17" t="n">
        <v>1843</v>
      </c>
      <c r="C1848" s="17" t="inlineStr">
        <is>
          <t>Navarro</t>
        </is>
      </c>
      <c r="D1848" s="17" t="inlineStr">
        <is>
          <t>Joshua</t>
        </is>
      </c>
      <c r="E1848" s="17" t="inlineStr">
        <is>
          <t>INDIVIDUAL</t>
        </is>
      </c>
      <c r="F1848" s="17" t="inlineStr"/>
      <c r="G1848" s="27" t="n">
        <v>45647</v>
      </c>
      <c r="H1848" s="17" t="inlineStr">
        <is>
          <t>ACTIVE_WAITLIST</t>
        </is>
      </c>
      <c r="I1848" s="17" t="inlineStr">
        <is>
          <t>DRIFT LINE</t>
        </is>
      </c>
      <c r="J1848" s="17" t="inlineStr">
        <is>
          <t>SAIL_MONO</t>
        </is>
      </c>
      <c r="K1848" s="17" t="n">
        <v>21.9</v>
      </c>
      <c r="L1848" s="17" t="n">
        <v>7.6</v>
      </c>
      <c r="M1848" s="17" t="inlineStr">
        <is>
          <t>ANY</t>
        </is>
      </c>
      <c r="N1848" s="17" t="n">
        <v>45</v>
      </c>
      <c r="O1848" s="17" t="inlineStr">
        <is>
          <t>(360) 555-5695</t>
        </is>
      </c>
      <c r="P1848" s="17" t="inlineStr">
        <is>
          <t>joshuanavarro@salishnet.net</t>
        </is>
      </c>
      <c r="Q1848" s="17" t="inlineStr">
        <is>
          <t>Chaldale</t>
        </is>
      </c>
      <c r="R1848" s="17" t="inlineStr">
        <is>
          <t>WA</t>
        </is>
      </c>
      <c r="S1848" s="17" t="inlineStr">
        <is>
          <t>98554</t>
        </is>
      </c>
      <c r="T1848" s="27" t="n">
        <v>46008</v>
      </c>
      <c r="U1848" s="17" t="n">
        <v>2026</v>
      </c>
      <c r="V1848" s="17" t="inlineStr"/>
    </row>
    <row r="1849">
      <c r="A1849" s="21" t="inlineStr">
        <is>
          <t>WL-02844</t>
        </is>
      </c>
      <c r="B1849" s="21" t="n">
        <v>1844</v>
      </c>
      <c r="C1849" s="21" t="inlineStr">
        <is>
          <t>Richards</t>
        </is>
      </c>
      <c r="D1849" s="21" t="inlineStr">
        <is>
          <t>Michael</t>
        </is>
      </c>
      <c r="E1849" s="21" t="inlineStr">
        <is>
          <t>LLC</t>
        </is>
      </c>
      <c r="F1849" s="21" t="inlineStr">
        <is>
          <t>Richards Holdings LLC</t>
        </is>
      </c>
      <c r="G1849" s="28" t="n">
        <v>45648</v>
      </c>
      <c r="H1849" s="21" t="inlineStr">
        <is>
          <t>ACTIVE_WAITLIST</t>
        </is>
      </c>
      <c r="I1849" s="21" t="inlineStr">
        <is>
          <t>DRIFT WEATHER</t>
        </is>
      </c>
      <c r="J1849" s="21" t="inlineStr">
        <is>
          <t>ELECTRIC</t>
        </is>
      </c>
      <c r="K1849" s="21" t="n">
        <v>43.9</v>
      </c>
      <c r="L1849" s="21" t="n">
        <v>13</v>
      </c>
      <c r="M1849" s="21" t="inlineStr">
        <is>
          <t>Vessbank</t>
        </is>
      </c>
      <c r="N1849" s="21" t="n">
        <v>28</v>
      </c>
      <c r="O1849" s="21" t="inlineStr">
        <is>
          <t>(541) 555-7390</t>
        </is>
      </c>
      <c r="P1849" s="21" t="inlineStr">
        <is>
          <t>michael_richards@harbormail.net</t>
        </is>
      </c>
      <c r="Q1849" s="21" t="inlineStr">
        <is>
          <t>Coos Bay</t>
        </is>
      </c>
      <c r="R1849" s="21" t="inlineStr">
        <is>
          <t>OR</t>
        </is>
      </c>
      <c r="S1849" s="21" t="inlineStr">
        <is>
          <t>97420</t>
        </is>
      </c>
      <c r="T1849" s="28" t="n">
        <v>46014</v>
      </c>
      <c r="U1849" s="21" t="n">
        <v>2026</v>
      </c>
      <c r="V1849" s="21" t="inlineStr"/>
    </row>
    <row r="1850">
      <c r="A1850" s="17" t="inlineStr">
        <is>
          <t>WL-02845</t>
        </is>
      </c>
      <c r="B1850" s="17" t="n">
        <v>1845</v>
      </c>
      <c r="C1850" s="17" t="inlineStr">
        <is>
          <t>Ortiz</t>
        </is>
      </c>
      <c r="D1850" s="17" t="inlineStr">
        <is>
          <t>Joshua</t>
        </is>
      </c>
      <c r="E1850" s="17" t="inlineStr">
        <is>
          <t>INDIVIDUAL</t>
        </is>
      </c>
      <c r="F1850" s="17" t="inlineStr"/>
      <c r="G1850" s="27" t="n">
        <v>45648</v>
      </c>
      <c r="H1850" s="17" t="inlineStr">
        <is>
          <t>ACTIVE_WAITLIST</t>
        </is>
      </c>
      <c r="I1850" s="17" t="inlineStr">
        <is>
          <t>SABLE REACH</t>
        </is>
      </c>
      <c r="J1850" s="17" t="inlineStr">
        <is>
          <t>CRUISER</t>
        </is>
      </c>
      <c r="K1850" s="17" t="n">
        <v>35.5</v>
      </c>
      <c r="L1850" s="17" t="n">
        <v>11.5</v>
      </c>
      <c r="M1850" s="17" t="inlineStr">
        <is>
          <t>Salmonberry</t>
        </is>
      </c>
      <c r="N1850" s="17" t="n">
        <v>45</v>
      </c>
      <c r="O1850" s="17" t="inlineStr">
        <is>
          <t>(541) 555-4105</t>
        </is>
      </c>
      <c r="P1850" s="17" t="inlineStr">
        <is>
          <t>joshua_ortiz@gmail.example.com</t>
        </is>
      </c>
      <c r="Q1850" s="17" t="inlineStr">
        <is>
          <t>Newport</t>
        </is>
      </c>
      <c r="R1850" s="17" t="inlineStr">
        <is>
          <t>OR</t>
        </is>
      </c>
      <c r="S1850" s="17" t="inlineStr">
        <is>
          <t>97365</t>
        </is>
      </c>
      <c r="T1850" s="27" t="n">
        <v>46017</v>
      </c>
      <c r="U1850" s="17" t="n">
        <v>2026</v>
      </c>
      <c r="V1850" s="17" t="inlineStr"/>
    </row>
    <row r="1851">
      <c r="A1851" s="21" t="inlineStr">
        <is>
          <t>WL-02846</t>
        </is>
      </c>
      <c r="B1851" s="21" t="n">
        <v>1846</v>
      </c>
      <c r="C1851" s="21" t="inlineStr">
        <is>
          <t>Ryan</t>
        </is>
      </c>
      <c r="D1851" s="21" t="inlineStr">
        <is>
          <t>Alexander</t>
        </is>
      </c>
      <c r="E1851" s="21" t="inlineStr">
        <is>
          <t>TRUST</t>
        </is>
      </c>
      <c r="F1851" s="21" t="inlineStr">
        <is>
          <t>Ryan Ventures LLC</t>
        </is>
      </c>
      <c r="G1851" s="28" t="n">
        <v>45649</v>
      </c>
      <c r="H1851" s="21" t="inlineStr">
        <is>
          <t>ACTIVE_WAITLIST</t>
        </is>
      </c>
      <c r="I1851" s="21" t="inlineStr">
        <is>
          <t>OTTER DANCER</t>
        </is>
      </c>
      <c r="J1851" s="21" t="inlineStr">
        <is>
          <t>CRUISER</t>
        </is>
      </c>
      <c r="K1851" s="21" t="n">
        <v>56.9</v>
      </c>
      <c r="L1851" s="21" t="n">
        <v>16.8</v>
      </c>
      <c r="M1851" s="21" t="inlineStr">
        <is>
          <t>COVERED_ONLY</t>
        </is>
      </c>
      <c r="N1851" s="21" t="n">
        <v>45</v>
      </c>
      <c r="O1851" s="21" t="inlineStr">
        <is>
          <t>(360) 555-5155</t>
        </is>
      </c>
      <c r="P1851" s="21" t="inlineStr">
        <is>
          <t>alexanderryan@outlook.example.com</t>
        </is>
      </c>
      <c r="Q1851" s="21" t="inlineStr">
        <is>
          <t>Chaldale</t>
        </is>
      </c>
      <c r="R1851" s="21" t="inlineStr">
        <is>
          <t>WA</t>
        </is>
      </c>
      <c r="S1851" s="21" t="inlineStr">
        <is>
          <t>98554</t>
        </is>
      </c>
      <c r="T1851" s="28" t="n">
        <v>45996</v>
      </c>
      <c r="U1851" s="21" t="n">
        <v>2026</v>
      </c>
      <c r="V1851" s="21" t="inlineStr"/>
    </row>
    <row r="1852">
      <c r="A1852" s="17" t="inlineStr">
        <is>
          <t>WL-02847</t>
        </is>
      </c>
      <c r="B1852" s="17" t="n">
        <v>1847</v>
      </c>
      <c r="C1852" s="17" t="inlineStr">
        <is>
          <t>Johnston</t>
        </is>
      </c>
      <c r="D1852" s="17" t="inlineStr">
        <is>
          <t>Julie</t>
        </is>
      </c>
      <c r="E1852" s="17" t="inlineStr">
        <is>
          <t>JOINT</t>
        </is>
      </c>
      <c r="F1852" s="17" t="inlineStr"/>
      <c r="G1852" s="27" t="n">
        <v>45649</v>
      </c>
      <c r="H1852" s="17" t="inlineStr">
        <is>
          <t>ACTIVE_WAITLIST</t>
        </is>
      </c>
      <c r="I1852" s="17" t="inlineStr">
        <is>
          <t>TIDE STAR</t>
        </is>
      </c>
      <c r="J1852" s="17" t="inlineStr">
        <is>
          <t>CRUISER</t>
        </is>
      </c>
      <c r="K1852" s="17" t="n">
        <v>25.7</v>
      </c>
      <c r="L1852" s="17" t="n">
        <v>8.199999999999999</v>
      </c>
      <c r="M1852" s="17" t="inlineStr">
        <is>
          <t>Gullwing</t>
        </is>
      </c>
      <c r="N1852" s="17" t="n">
        <v>36</v>
      </c>
      <c r="O1852" s="17" t="inlineStr">
        <is>
          <t>(425) 555-9810</t>
        </is>
      </c>
      <c r="P1852" s="17" t="inlineStr">
        <is>
          <t>julie_johnston@quillayute.org</t>
        </is>
      </c>
      <c r="Q1852" s="17" t="inlineStr">
        <is>
          <t>Everett</t>
        </is>
      </c>
      <c r="R1852" s="17" t="inlineStr">
        <is>
          <t>WA</t>
        </is>
      </c>
      <c r="S1852" s="17" t="inlineStr">
        <is>
          <t>98201</t>
        </is>
      </c>
      <c r="T1852" s="27" t="n">
        <v>46009</v>
      </c>
      <c r="U1852" s="17" t="n">
        <v>2026</v>
      </c>
      <c r="V1852" s="17" t="inlineStr"/>
    </row>
    <row r="1853">
      <c r="A1853" s="21" t="inlineStr">
        <is>
          <t>WL-02848</t>
        </is>
      </c>
      <c r="B1853" s="21" t="n">
        <v>1848</v>
      </c>
      <c r="C1853" s="21" t="inlineStr">
        <is>
          <t>Myers</t>
        </is>
      </c>
      <c r="D1853" s="21" t="inlineStr">
        <is>
          <t>Abigail</t>
        </is>
      </c>
      <c r="E1853" s="21" t="inlineStr">
        <is>
          <t>CORPORATION</t>
        </is>
      </c>
      <c r="F1853" s="21" t="inlineStr">
        <is>
          <t>Myers Holdings LLC</t>
        </is>
      </c>
      <c r="G1853" s="28" t="n">
        <v>45649</v>
      </c>
      <c r="H1853" s="21" t="inlineStr">
        <is>
          <t>ACTIVE_WAITLIST</t>
        </is>
      </c>
      <c r="I1853" s="21" t="inlineStr">
        <is>
          <t>KESTREL VEER</t>
        </is>
      </c>
      <c r="J1853" s="21" t="inlineStr">
        <is>
          <t>HOUSEBOAT</t>
        </is>
      </c>
      <c r="K1853" s="21" t="n">
        <v>53.9</v>
      </c>
      <c r="L1853" s="21" t="n">
        <v>18.3</v>
      </c>
      <c r="M1853" s="21" t="inlineStr">
        <is>
          <t>Ledgport</t>
        </is>
      </c>
      <c r="N1853" s="21" t="n">
        <v>40</v>
      </c>
      <c r="O1853" s="21" t="inlineStr">
        <is>
          <t>(503) 555-1101</t>
        </is>
      </c>
      <c r="P1853" s="21" t="inlineStr">
        <is>
          <t>abigail_myers@outlook.example.com</t>
        </is>
      </c>
      <c r="Q1853" s="21" t="inlineStr">
        <is>
          <t>Astoria</t>
        </is>
      </c>
      <c r="R1853" s="21" t="inlineStr">
        <is>
          <t>OR</t>
        </is>
      </c>
      <c r="S1853" s="21" t="inlineStr">
        <is>
          <t>97103</t>
        </is>
      </c>
      <c r="T1853" s="28" t="n">
        <v>46013</v>
      </c>
      <c r="U1853" s="21" t="n">
        <v>2026</v>
      </c>
      <c r="V1853" s="21" t="inlineStr"/>
    </row>
    <row r="1854">
      <c r="A1854" s="17" t="inlineStr">
        <is>
          <t>WL-02849</t>
        </is>
      </c>
      <c r="B1854" s="17" t="n">
        <v>1849</v>
      </c>
      <c r="C1854" s="17" t="inlineStr">
        <is>
          <t>Johnson</t>
        </is>
      </c>
      <c r="D1854" s="17" t="inlineStr">
        <is>
          <t>Peter</t>
        </is>
      </c>
      <c r="E1854" s="17" t="inlineStr">
        <is>
          <t>INDIVIDUAL</t>
        </is>
      </c>
      <c r="F1854" s="17" t="inlineStr"/>
      <c r="G1854" s="27" t="n">
        <v>45650</v>
      </c>
      <c r="H1854" s="17" t="inlineStr">
        <is>
          <t>ACTIVE_WAITLIST</t>
        </is>
      </c>
      <c r="I1854" s="17" t="inlineStr">
        <is>
          <t>GRAY LIGHT</t>
        </is>
      </c>
      <c r="J1854" s="17" t="inlineStr">
        <is>
          <t>SAIL_MULTI</t>
        </is>
      </c>
      <c r="K1854" s="17" t="n">
        <v>20.9</v>
      </c>
      <c r="L1854" s="17" t="n">
        <v>6.1</v>
      </c>
      <c r="M1854" s="17" t="inlineStr">
        <is>
          <t>ANY</t>
        </is>
      </c>
      <c r="N1854" s="17" t="n">
        <v>50</v>
      </c>
      <c r="O1854" s="17" t="inlineStr">
        <is>
          <t>(253) 555-3452</t>
        </is>
      </c>
      <c r="P1854" s="17" t="inlineStr">
        <is>
          <t>peter.johnson@pugetpost.com</t>
        </is>
      </c>
      <c r="Q1854" s="17" t="inlineStr">
        <is>
          <t>Tacoma</t>
        </is>
      </c>
      <c r="R1854" s="17" t="inlineStr">
        <is>
          <t>WA</t>
        </is>
      </c>
      <c r="S1854" s="17" t="inlineStr">
        <is>
          <t>98402</t>
        </is>
      </c>
      <c r="T1854" s="27" t="n">
        <v>46001</v>
      </c>
      <c r="U1854" s="17" t="n">
        <v>2026</v>
      </c>
      <c r="V1854" s="17" t="inlineStr"/>
    </row>
    <row r="1855">
      <c r="A1855" s="21" t="inlineStr">
        <is>
          <t>WL-02850</t>
        </is>
      </c>
      <c r="B1855" s="21" t="n">
        <v>1850</v>
      </c>
      <c r="C1855" s="21" t="inlineStr">
        <is>
          <t>Boone</t>
        </is>
      </c>
      <c r="D1855" s="21" t="inlineStr">
        <is>
          <t>Edwin</t>
        </is>
      </c>
      <c r="E1855" s="21" t="inlineStr">
        <is>
          <t>INDIVIDUAL</t>
        </is>
      </c>
      <c r="F1855" s="21" t="inlineStr"/>
      <c r="G1855" s="28" t="n">
        <v>45650</v>
      </c>
      <c r="H1855" s="21" t="inlineStr">
        <is>
          <t>ACTIVE_WAITLIST</t>
        </is>
      </c>
      <c r="I1855" s="21" t="inlineStr">
        <is>
          <t>KESTREL DANCER</t>
        </is>
      </c>
      <c r="J1855" s="21" t="inlineStr">
        <is>
          <t>CRUISER</t>
        </is>
      </c>
      <c r="K1855" s="21" t="n">
        <v>48.7</v>
      </c>
      <c r="L1855" s="21" t="n">
        <v>16.9</v>
      </c>
      <c r="M1855" s="21" t="inlineStr">
        <is>
          <t>Salmonberry</t>
        </is>
      </c>
      <c r="N1855" s="21" t="n">
        <v>45</v>
      </c>
      <c r="O1855" s="21" t="inlineStr">
        <is>
          <t>(503) 555-1883</t>
        </is>
      </c>
      <c r="P1855" s="21" t="inlineStr">
        <is>
          <t>edwin_boone@harbormail.net</t>
        </is>
      </c>
      <c r="Q1855" s="21" t="inlineStr">
        <is>
          <t>Portland</t>
        </is>
      </c>
      <c r="R1855" s="21" t="inlineStr">
        <is>
          <t>OR</t>
        </is>
      </c>
      <c r="S1855" s="21" t="inlineStr">
        <is>
          <t>97201</t>
        </is>
      </c>
      <c r="T1855" s="28" t="n">
        <v>45997</v>
      </c>
      <c r="U1855" s="21" t="n">
        <v>2026</v>
      </c>
      <c r="V1855" s="21" t="inlineStr"/>
    </row>
    <row r="1856">
      <c r="A1856" s="17" t="inlineStr">
        <is>
          <t>WL-02851</t>
        </is>
      </c>
      <c r="B1856" s="17" t="n">
        <v>1851</v>
      </c>
      <c r="C1856" s="17" t="inlineStr">
        <is>
          <t>Rivera</t>
        </is>
      </c>
      <c r="D1856" s="17" t="inlineStr">
        <is>
          <t>Andrew</t>
        </is>
      </c>
      <c r="E1856" s="17" t="inlineStr">
        <is>
          <t>INDIVIDUAL</t>
        </is>
      </c>
      <c r="F1856" s="17" t="inlineStr"/>
      <c r="G1856" s="27" t="n">
        <v>45651</v>
      </c>
      <c r="H1856" s="17" t="inlineStr">
        <is>
          <t>ACTIVE_WAITLIST</t>
        </is>
      </c>
      <c r="I1856" s="17" t="inlineStr">
        <is>
          <t>SEAL SHORE</t>
        </is>
      </c>
      <c r="J1856" s="17" t="inlineStr">
        <is>
          <t>SAIL_MONO</t>
        </is>
      </c>
      <c r="K1856" s="17" t="n">
        <v>44.3</v>
      </c>
      <c r="L1856" s="17" t="n">
        <v>13</v>
      </c>
      <c r="M1856" s="17" t="inlineStr">
        <is>
          <t>ANY</t>
        </is>
      </c>
      <c r="N1856" s="17" t="n">
        <v>50</v>
      </c>
      <c r="O1856" s="17" t="inlineStr">
        <is>
          <t>(360) 555-5953</t>
        </is>
      </c>
      <c r="P1856" s="17" t="inlineStr">
        <is>
          <t>andrewrivera@salishnet.net</t>
        </is>
      </c>
      <c r="Q1856" s="17" t="inlineStr">
        <is>
          <t>Port Angeles</t>
        </is>
      </c>
      <c r="R1856" s="17" t="inlineStr">
        <is>
          <t>WA</t>
        </is>
      </c>
      <c r="S1856" s="17" t="inlineStr">
        <is>
          <t>98362</t>
        </is>
      </c>
      <c r="T1856" s="27" t="n">
        <v>46010</v>
      </c>
      <c r="U1856" s="17" t="n">
        <v>2026</v>
      </c>
      <c r="V1856" s="17" t="inlineStr"/>
    </row>
    <row r="1857">
      <c r="A1857" s="21" t="inlineStr">
        <is>
          <t>WL-02852</t>
        </is>
      </c>
      <c r="B1857" s="21" t="n">
        <v>1852</v>
      </c>
      <c r="C1857" s="21" t="inlineStr">
        <is>
          <t>Mendoza</t>
        </is>
      </c>
      <c r="D1857" s="21" t="inlineStr">
        <is>
          <t>Robert</t>
        </is>
      </c>
      <c r="E1857" s="21" t="inlineStr">
        <is>
          <t>NONPROFIT</t>
        </is>
      </c>
      <c r="F1857" s="21" t="inlineStr">
        <is>
          <t>Mendoza Marine LLC</t>
        </is>
      </c>
      <c r="G1857" s="28" t="n">
        <v>45651</v>
      </c>
      <c r="H1857" s="21" t="inlineStr">
        <is>
          <t>SUSPENDED</t>
        </is>
      </c>
      <c r="I1857" s="21" t="inlineStr">
        <is>
          <t>SANDERLING SOUND</t>
        </is>
      </c>
      <c r="J1857" s="21" t="inlineStr">
        <is>
          <t>ELECTRIC</t>
        </is>
      </c>
      <c r="K1857" s="21" t="n">
        <v>58.5</v>
      </c>
      <c r="L1857" s="21" t="n">
        <v>16.5</v>
      </c>
      <c r="M1857" s="21" t="inlineStr">
        <is>
          <t>OPEN_ONLY</t>
        </is>
      </c>
      <c r="N1857" s="21" t="n">
        <v>40</v>
      </c>
      <c r="O1857" s="21" t="inlineStr">
        <is>
          <t>(425) 555-7120</t>
        </is>
      </c>
      <c r="P1857" s="21" t="inlineStr">
        <is>
          <t>robertmendoza@pugetpost.com</t>
        </is>
      </c>
      <c r="Q1857" s="21" t="inlineStr">
        <is>
          <t>Everett</t>
        </is>
      </c>
      <c r="R1857" s="21" t="inlineStr">
        <is>
          <t>WA</t>
        </is>
      </c>
      <c r="S1857" s="21" t="inlineStr">
        <is>
          <t>98201</t>
        </is>
      </c>
      <c r="T1857" s="28" t="n">
        <v>45994</v>
      </c>
      <c r="U1857" s="21" t="n">
        <v>2026</v>
      </c>
      <c r="V1857" s="21" t="inlineStr"/>
    </row>
    <row r="1858">
      <c r="A1858" s="17" t="inlineStr">
        <is>
          <t>WL-02853</t>
        </is>
      </c>
      <c r="B1858" s="17" t="n">
        <v>1853</v>
      </c>
      <c r="C1858" s="17" t="inlineStr">
        <is>
          <t>Stevens</t>
        </is>
      </c>
      <c r="D1858" s="17" t="inlineStr">
        <is>
          <t>Adam</t>
        </is>
      </c>
      <c r="E1858" s="17" t="inlineStr">
        <is>
          <t>PARTNERSHIP</t>
        </is>
      </c>
      <c r="F1858" s="17" t="inlineStr">
        <is>
          <t>Stevens Charters Inc</t>
        </is>
      </c>
      <c r="G1858" s="27" t="n">
        <v>45651</v>
      </c>
      <c r="H1858" s="17" t="inlineStr">
        <is>
          <t>ACTIVE_WAITLIST</t>
        </is>
      </c>
      <c r="I1858" s="17" t="inlineStr">
        <is>
          <t>SEAL HARBOR</t>
        </is>
      </c>
      <c r="J1858" s="17" t="inlineStr">
        <is>
          <t>CRUISER</t>
        </is>
      </c>
      <c r="K1858" s="17" t="n">
        <v>54</v>
      </c>
      <c r="L1858" s="17" t="n">
        <v>15.7</v>
      </c>
      <c r="M1858" s="17" t="inlineStr">
        <is>
          <t>COVERED_ONLY</t>
        </is>
      </c>
      <c r="N1858" s="17" t="n">
        <v>36</v>
      </c>
      <c r="O1858" s="17" t="inlineStr">
        <is>
          <t>(360) 555-1769</t>
        </is>
      </c>
      <c r="P1858" s="17" t="inlineStr">
        <is>
          <t>adam_stevens@pugetpost.com</t>
        </is>
      </c>
      <c r="Q1858" s="17" t="inlineStr">
        <is>
          <t>Olympia</t>
        </is>
      </c>
      <c r="R1858" s="17" t="inlineStr">
        <is>
          <t>WA</t>
        </is>
      </c>
      <c r="S1858" s="17" t="inlineStr">
        <is>
          <t>98501</t>
        </is>
      </c>
      <c r="T1858" s="27" t="n">
        <v>46000</v>
      </c>
      <c r="U1858" s="17" t="n">
        <v>2026</v>
      </c>
      <c r="V1858" s="17" t="inlineStr"/>
    </row>
    <row r="1859">
      <c r="A1859" s="21" t="inlineStr">
        <is>
          <t>WL-02854</t>
        </is>
      </c>
      <c r="B1859" s="21" t="n">
        <v>1854</v>
      </c>
      <c r="C1859" s="21" t="inlineStr">
        <is>
          <t>Martinez</t>
        </is>
      </c>
      <c r="D1859" s="21" t="inlineStr">
        <is>
          <t>Michael</t>
        </is>
      </c>
      <c r="E1859" s="21" t="inlineStr">
        <is>
          <t>INDIVIDUAL</t>
        </is>
      </c>
      <c r="F1859" s="21" t="inlineStr"/>
      <c r="G1859" s="28" t="n">
        <v>45652</v>
      </c>
      <c r="H1859" s="21" t="inlineStr">
        <is>
          <t>ACTIVE_WAITLIST</t>
        </is>
      </c>
      <c r="I1859" s="21" t="inlineStr">
        <is>
          <t>ANCHOR STAR</t>
        </is>
      </c>
      <c r="J1859" s="21" t="inlineStr">
        <is>
          <t>TRAWLER</t>
        </is>
      </c>
      <c r="K1859" s="21" t="n">
        <v>31.7</v>
      </c>
      <c r="L1859" s="21" t="n">
        <v>11.4</v>
      </c>
      <c r="M1859" s="21" t="inlineStr">
        <is>
          <t>ANY</t>
        </is>
      </c>
      <c r="N1859" s="21" t="n">
        <v>28</v>
      </c>
      <c r="O1859" s="21" t="inlineStr">
        <is>
          <t>(541) 555-4164</t>
        </is>
      </c>
      <c r="P1859" s="21" t="inlineStr">
        <is>
          <t>michael.martinez@quillayute.org</t>
        </is>
      </c>
      <c r="Q1859" s="21" t="inlineStr">
        <is>
          <t>Coos Bay</t>
        </is>
      </c>
      <c r="R1859" s="21" t="inlineStr">
        <is>
          <t>OR</t>
        </is>
      </c>
      <c r="S1859" s="21" t="inlineStr">
        <is>
          <t>97420</t>
        </is>
      </c>
      <c r="T1859" s="28" t="n">
        <v>45997</v>
      </c>
      <c r="U1859" s="21" t="n">
        <v>2026</v>
      </c>
      <c r="V1859" s="21" t="inlineStr"/>
    </row>
    <row r="1860">
      <c r="A1860" s="17" t="inlineStr">
        <is>
          <t>WL-02855</t>
        </is>
      </c>
      <c r="B1860" s="17" t="n">
        <v>1855</v>
      </c>
      <c r="C1860" s="17" t="inlineStr">
        <is>
          <t>Bernard</t>
        </is>
      </c>
      <c r="D1860" s="17" t="inlineStr">
        <is>
          <t>Kristy</t>
        </is>
      </c>
      <c r="E1860" s="17" t="inlineStr">
        <is>
          <t>CORPORATION</t>
        </is>
      </c>
      <c r="F1860" s="17" t="inlineStr">
        <is>
          <t>Bernard Marine LLC</t>
        </is>
      </c>
      <c r="G1860" s="27" t="n">
        <v>45652</v>
      </c>
      <c r="H1860" s="17" t="inlineStr">
        <is>
          <t>ACTIVE_WAITLIST</t>
        </is>
      </c>
      <c r="I1860" s="17" t="inlineStr">
        <is>
          <t>MURRE SHORE</t>
        </is>
      </c>
      <c r="J1860" s="17" t="inlineStr">
        <is>
          <t>COMMERCIAL_FISH</t>
        </is>
      </c>
      <c r="K1860" s="17" t="n">
        <v>34.5</v>
      </c>
      <c r="L1860" s="17" t="n">
        <v>11.1</v>
      </c>
      <c r="M1860" s="17" t="inlineStr">
        <is>
          <t>OPEN_ONLY</t>
        </is>
      </c>
      <c r="N1860" s="17" t="n">
        <v>45</v>
      </c>
      <c r="O1860" s="17" t="inlineStr">
        <is>
          <t>(253) 555-0163</t>
        </is>
      </c>
      <c r="P1860" s="17" t="inlineStr">
        <is>
          <t>kristy.bernard@quillayute.org</t>
        </is>
      </c>
      <c r="Q1860" s="17" t="inlineStr">
        <is>
          <t>Tacoma</t>
        </is>
      </c>
      <c r="R1860" s="17" t="inlineStr">
        <is>
          <t>WA</t>
        </is>
      </c>
      <c r="S1860" s="17" t="inlineStr">
        <is>
          <t>98402</t>
        </is>
      </c>
      <c r="T1860" s="27" t="n">
        <v>46005</v>
      </c>
      <c r="U1860" s="17" t="n">
        <v>2026</v>
      </c>
      <c r="V1860" s="17" t="inlineStr"/>
    </row>
    <row r="1861">
      <c r="A1861" s="21" t="inlineStr">
        <is>
          <t>WL-02856</t>
        </is>
      </c>
      <c r="B1861" s="21" t="n">
        <v>1856</v>
      </c>
      <c r="C1861" s="21" t="inlineStr">
        <is>
          <t>Washington</t>
        </is>
      </c>
      <c r="D1861" s="21" t="inlineStr">
        <is>
          <t>Amanda</t>
        </is>
      </c>
      <c r="E1861" s="21" t="inlineStr">
        <is>
          <t>INDIVIDUAL</t>
        </is>
      </c>
      <c r="F1861" s="21" t="inlineStr"/>
      <c r="G1861" s="28" t="n">
        <v>45652</v>
      </c>
      <c r="H1861" s="21" t="inlineStr">
        <is>
          <t>EXPIRED</t>
        </is>
      </c>
      <c r="I1861" s="21" t="inlineStr">
        <is>
          <t>KESTREL RUNNER</t>
        </is>
      </c>
      <c r="J1861" s="21" t="inlineStr">
        <is>
          <t>SAIL_MULTI</t>
        </is>
      </c>
      <c r="K1861" s="21" t="n">
        <v>32.7</v>
      </c>
      <c r="L1861" s="21" t="n">
        <v>10.9</v>
      </c>
      <c r="M1861" s="21" t="inlineStr">
        <is>
          <t>Vessbank</t>
        </is>
      </c>
      <c r="N1861" s="21" t="n">
        <v>45</v>
      </c>
      <c r="O1861" s="21" t="inlineStr">
        <is>
          <t>(425) 555-6580</t>
        </is>
      </c>
      <c r="P1861" s="21" t="inlineStr">
        <is>
          <t>amandawashington@pugetpost.com</t>
        </is>
      </c>
      <c r="Q1861" s="21" t="inlineStr">
        <is>
          <t>Everett</t>
        </is>
      </c>
      <c r="R1861" s="21" t="inlineStr">
        <is>
          <t>WA</t>
        </is>
      </c>
      <c r="S1861" s="21" t="inlineStr">
        <is>
          <t>98201</t>
        </is>
      </c>
      <c r="T1861" s="21" t="inlineStr"/>
      <c r="U1861" s="21" t="n">
        <v>2023</v>
      </c>
      <c r="V1861" s="21" t="inlineStr"/>
    </row>
    <row r="1862">
      <c r="A1862" s="17" t="inlineStr">
        <is>
          <t>WL-02857</t>
        </is>
      </c>
      <c r="B1862" s="17" t="n">
        <v>1857</v>
      </c>
      <c r="C1862" s="17" t="inlineStr">
        <is>
          <t>Nichols</t>
        </is>
      </c>
      <c r="D1862" s="17" t="inlineStr">
        <is>
          <t>Charles</t>
        </is>
      </c>
      <c r="E1862" s="17" t="inlineStr">
        <is>
          <t>NONPROFIT</t>
        </is>
      </c>
      <c r="F1862" s="17" t="inlineStr">
        <is>
          <t>Nichols Marine LLC</t>
        </is>
      </c>
      <c r="G1862" s="27" t="n">
        <v>45653</v>
      </c>
      <c r="H1862" s="17" t="inlineStr">
        <is>
          <t>ACTIVE_WAITLIST</t>
        </is>
      </c>
      <c r="I1862" s="17" t="inlineStr">
        <is>
          <t>BRANT ILGHT</t>
        </is>
      </c>
      <c r="J1862" s="17" t="inlineStr">
        <is>
          <t>HOUSEBOAT</t>
        </is>
      </c>
      <c r="K1862" s="17" t="n">
        <v>56.3</v>
      </c>
      <c r="L1862" s="17" t="n">
        <v>15.8</v>
      </c>
      <c r="M1862" s="17" t="inlineStr">
        <is>
          <t>ANY</t>
        </is>
      </c>
      <c r="N1862" s="17" t="n">
        <v>36</v>
      </c>
      <c r="O1862" s="17" t="inlineStr">
        <is>
          <t>(541) 555-5340</t>
        </is>
      </c>
      <c r="P1862" s="17" t="inlineStr">
        <is>
          <t>charles.nichols@pugetpost.com</t>
        </is>
      </c>
      <c r="Q1862" s="17" t="inlineStr">
        <is>
          <t>Newport</t>
        </is>
      </c>
      <c r="R1862" s="17" t="inlineStr">
        <is>
          <t>OR</t>
        </is>
      </c>
      <c r="S1862" s="17" t="inlineStr">
        <is>
          <t>97365</t>
        </is>
      </c>
      <c r="T1862" s="27" t="n">
        <v>46017</v>
      </c>
      <c r="U1862" s="17" t="n">
        <v>2026</v>
      </c>
      <c r="V1862" s="17" t="inlineStr"/>
    </row>
    <row r="1863">
      <c r="A1863" s="21" t="inlineStr">
        <is>
          <t>WL-02858</t>
        </is>
      </c>
      <c r="B1863" s="21" t="n">
        <v>1858</v>
      </c>
      <c r="C1863" s="21" t="inlineStr">
        <is>
          <t>Bailey</t>
        </is>
      </c>
      <c r="D1863" s="21" t="inlineStr">
        <is>
          <t>Melissa</t>
        </is>
      </c>
      <c r="E1863" s="21" t="inlineStr">
        <is>
          <t>JOINT</t>
        </is>
      </c>
      <c r="F1863" s="21" t="inlineStr"/>
      <c r="G1863" s="28" t="n">
        <v>45654</v>
      </c>
      <c r="H1863" s="21" t="inlineStr">
        <is>
          <t>ACTIVE_WAITLIST</t>
        </is>
      </c>
      <c r="I1863" s="21" t="inlineStr">
        <is>
          <t>CORMORANT SONG</t>
        </is>
      </c>
      <c r="J1863" s="21" t="inlineStr">
        <is>
          <t>CRUISER</t>
        </is>
      </c>
      <c r="K1863" s="21" t="n">
        <v>34</v>
      </c>
      <c r="L1863" s="21" t="n">
        <v>11.1</v>
      </c>
      <c r="M1863" s="21" t="inlineStr">
        <is>
          <t>ANY</t>
        </is>
      </c>
      <c r="N1863" s="21" t="n">
        <v>24</v>
      </c>
      <c r="O1863" s="21" t="inlineStr">
        <is>
          <t>(253) 555-8097</t>
        </is>
      </c>
      <c r="P1863" s="21" t="inlineStr">
        <is>
          <t>melissa.bailey@outlook.example.com</t>
        </is>
      </c>
      <c r="Q1863" s="21" t="inlineStr">
        <is>
          <t>Tacoma</t>
        </is>
      </c>
      <c r="R1863" s="21" t="inlineStr">
        <is>
          <t>WA</t>
        </is>
      </c>
      <c r="S1863" s="21" t="inlineStr">
        <is>
          <t>98402</t>
        </is>
      </c>
      <c r="T1863" s="28" t="n">
        <v>46017</v>
      </c>
      <c r="U1863" s="21" t="n">
        <v>2026</v>
      </c>
      <c r="V1863" s="21" t="inlineStr"/>
    </row>
    <row r="1864">
      <c r="A1864" s="17" t="inlineStr">
        <is>
          <t>WL-02859</t>
        </is>
      </c>
      <c r="B1864" s="17" t="n">
        <v>1859</v>
      </c>
      <c r="C1864" s="17" t="inlineStr">
        <is>
          <t>Hall</t>
        </is>
      </c>
      <c r="D1864" s="17" t="inlineStr">
        <is>
          <t>Anthony</t>
        </is>
      </c>
      <c r="E1864" s="17" t="inlineStr">
        <is>
          <t>COMMERCIAL</t>
        </is>
      </c>
      <c r="F1864" s="17" t="inlineStr">
        <is>
          <t>Hall Ventures LLC</t>
        </is>
      </c>
      <c r="G1864" s="27" t="n">
        <v>45654</v>
      </c>
      <c r="H1864" s="17" t="inlineStr">
        <is>
          <t>ACTIVE_WAITLIST</t>
        </is>
      </c>
      <c r="I1864" s="17" t="inlineStr">
        <is>
          <t>DRIFT ROCK</t>
        </is>
      </c>
      <c r="J1864" s="17" t="inlineStr">
        <is>
          <t>SAIL_MULTI</t>
        </is>
      </c>
      <c r="K1864" s="17" t="n">
        <v>31.1</v>
      </c>
      <c r="L1864" s="17" t="n">
        <v>9.9</v>
      </c>
      <c r="M1864" s="17" t="inlineStr">
        <is>
          <t>COVERED_ONLY</t>
        </is>
      </c>
      <c r="N1864" s="17" t="n">
        <v>36</v>
      </c>
      <c r="O1864" s="17" t="inlineStr">
        <is>
          <t>(541) 555-4541</t>
        </is>
      </c>
      <c r="P1864" s="17" t="inlineStr">
        <is>
          <t>anthony_hall@quillayute.org</t>
        </is>
      </c>
      <c r="Q1864" s="17" t="inlineStr">
        <is>
          <t>Coos Bay</t>
        </is>
      </c>
      <c r="R1864" s="17" t="inlineStr">
        <is>
          <t>OR</t>
        </is>
      </c>
      <c r="S1864" s="17" t="inlineStr">
        <is>
          <t>97420</t>
        </is>
      </c>
      <c r="T1864" s="27" t="n">
        <v>46009</v>
      </c>
      <c r="U1864" s="17" t="n">
        <v>2026</v>
      </c>
      <c r="V1864" s="17" t="inlineStr"/>
    </row>
    <row r="1865">
      <c r="A1865" s="21" t="inlineStr">
        <is>
          <t>WL-02860</t>
        </is>
      </c>
      <c r="B1865" s="21" t="n">
        <v>1860</v>
      </c>
      <c r="C1865" s="21" t="inlineStr">
        <is>
          <t>Ross</t>
        </is>
      </c>
      <c r="D1865" s="21" t="inlineStr">
        <is>
          <t>Sherry</t>
        </is>
      </c>
      <c r="E1865" s="21" t="inlineStr">
        <is>
          <t>NONPROFIT</t>
        </is>
      </c>
      <c r="F1865" s="21" t="inlineStr">
        <is>
          <t>Ross Marine LLC</t>
        </is>
      </c>
      <c r="G1865" s="28" t="n">
        <v>45655</v>
      </c>
      <c r="H1865" s="21" t="inlineStr">
        <is>
          <t>EXPIRED</t>
        </is>
      </c>
      <c r="I1865" s="21" t="inlineStr">
        <is>
          <t>SOPREY QUEEN</t>
        </is>
      </c>
      <c r="J1865" s="21" t="inlineStr">
        <is>
          <t>POWER_INBOARD</t>
        </is>
      </c>
      <c r="K1865" s="21" t="n">
        <v>35.4</v>
      </c>
      <c r="L1865" s="21" t="n">
        <v>10.3</v>
      </c>
      <c r="M1865" s="21" t="inlineStr">
        <is>
          <t>ANY</t>
        </is>
      </c>
      <c r="N1865" s="21" t="n">
        <v>28</v>
      </c>
      <c r="O1865" s="21" t="inlineStr">
        <is>
          <t>(206) 555-6921</t>
        </is>
      </c>
      <c r="P1865" s="21" t="inlineStr">
        <is>
          <t>sherry_ross@gmail.example.com</t>
        </is>
      </c>
      <c r="Q1865" s="21" t="inlineStr">
        <is>
          <t>Seattle</t>
        </is>
      </c>
      <c r="R1865" s="21" t="inlineStr">
        <is>
          <t>WA</t>
        </is>
      </c>
      <c r="S1865" s="21" t="inlineStr">
        <is>
          <t>98101</t>
        </is>
      </c>
      <c r="T1865" s="21" t="inlineStr"/>
      <c r="U1865" s="21" t="n">
        <v>2022</v>
      </c>
      <c r="V1865" s="21" t="inlineStr"/>
    </row>
    <row r="1866">
      <c r="A1866" s="17" t="inlineStr">
        <is>
          <t>WL-02861</t>
        </is>
      </c>
      <c r="B1866" s="17" t="n">
        <v>1861</v>
      </c>
      <c r="C1866" s="17" t="inlineStr">
        <is>
          <t>Scott</t>
        </is>
      </c>
      <c r="D1866" s="17" t="inlineStr">
        <is>
          <t>Brian</t>
        </is>
      </c>
      <c r="E1866" s="17" t="inlineStr">
        <is>
          <t>INDIVIDUAL</t>
        </is>
      </c>
      <c r="F1866" s="17" t="inlineStr"/>
      <c r="G1866" s="27" t="n">
        <v>45655</v>
      </c>
      <c r="H1866" s="17" t="inlineStr">
        <is>
          <t>ACTIVE_WAITLIST</t>
        </is>
      </c>
      <c r="I1866" s="17" t="inlineStr">
        <is>
          <t>SEAL MOON</t>
        </is>
      </c>
      <c r="J1866" s="17" t="inlineStr">
        <is>
          <t>CRUISER</t>
        </is>
      </c>
      <c r="K1866" s="17" t="n">
        <v>21.9</v>
      </c>
      <c r="L1866" s="17" t="n">
        <v>7.7</v>
      </c>
      <c r="M1866" s="17" t="inlineStr">
        <is>
          <t>ANY</t>
        </is>
      </c>
      <c r="N1866" s="17" t="n">
        <v>36</v>
      </c>
      <c r="O1866" s="17" t="inlineStr">
        <is>
          <t>(360) 555-8961</t>
        </is>
      </c>
      <c r="P1866" s="17" t="inlineStr">
        <is>
          <t>brian_scott@quillayute.org</t>
        </is>
      </c>
      <c r="Q1866" s="17" t="inlineStr">
        <is>
          <t>Longview</t>
        </is>
      </c>
      <c r="R1866" s="17" t="inlineStr">
        <is>
          <t>WA</t>
        </is>
      </c>
      <c r="S1866" s="17" t="inlineStr">
        <is>
          <t>98632</t>
        </is>
      </c>
      <c r="T1866" s="27" t="n">
        <v>46017</v>
      </c>
      <c r="U1866" s="17" t="n">
        <v>2026</v>
      </c>
      <c r="V1866" s="17" t="inlineStr"/>
    </row>
    <row r="1867">
      <c r="A1867" s="21" t="inlineStr">
        <is>
          <t>WL-02862</t>
        </is>
      </c>
      <c r="B1867" s="21" t="n">
        <v>1862</v>
      </c>
      <c r="C1867" s="21" t="inlineStr">
        <is>
          <t>Gentry</t>
        </is>
      </c>
      <c r="D1867" s="21" t="inlineStr">
        <is>
          <t>Catherine</t>
        </is>
      </c>
      <c r="E1867" s="21" t="inlineStr">
        <is>
          <t>INDIVIDUAL</t>
        </is>
      </c>
      <c r="F1867" s="21" t="inlineStr"/>
      <c r="G1867" s="28" t="n">
        <v>45655</v>
      </c>
      <c r="H1867" s="21" t="inlineStr">
        <is>
          <t>EXPIRED</t>
        </is>
      </c>
      <c r="I1867" s="21" t="inlineStr">
        <is>
          <t>ANCHOR CREST</t>
        </is>
      </c>
      <c r="J1867" s="21" t="inlineStr">
        <is>
          <t>CRUISER</t>
        </is>
      </c>
      <c r="K1867" s="21" t="n">
        <v>58.6</v>
      </c>
      <c r="L1867" s="21" t="n">
        <v>18.4</v>
      </c>
      <c r="M1867" s="21" t="inlineStr">
        <is>
          <t>ANY</t>
        </is>
      </c>
      <c r="N1867" s="21" t="n">
        <v>45</v>
      </c>
      <c r="O1867" s="21" t="inlineStr">
        <is>
          <t>(360) 555-6105</t>
        </is>
      </c>
      <c r="P1867" s="21" t="inlineStr">
        <is>
          <t>catherine.gentry@pugetpost.com</t>
        </is>
      </c>
      <c r="Q1867" s="21" t="inlineStr">
        <is>
          <t>Longview</t>
        </is>
      </c>
      <c r="R1867" s="21" t="inlineStr">
        <is>
          <t>WA</t>
        </is>
      </c>
      <c r="S1867" s="21" t="inlineStr">
        <is>
          <t>98632</t>
        </is>
      </c>
      <c r="T1867" s="21" t="inlineStr"/>
      <c r="U1867" s="21" t="n">
        <v>2022</v>
      </c>
      <c r="V1867" s="21" t="inlineStr"/>
    </row>
    <row r="1868">
      <c r="A1868" s="17" t="inlineStr">
        <is>
          <t>WL-02863</t>
        </is>
      </c>
      <c r="B1868" s="17" t="n">
        <v>1863</v>
      </c>
      <c r="C1868" s="17" t="inlineStr">
        <is>
          <t>Martin</t>
        </is>
      </c>
      <c r="D1868" s="17" t="inlineStr">
        <is>
          <t>Amy</t>
        </is>
      </c>
      <c r="E1868" s="17" t="inlineStr">
        <is>
          <t>INDIVIDUAL</t>
        </is>
      </c>
      <c r="F1868" s="17" t="inlineStr"/>
      <c r="G1868" s="27" t="n">
        <v>45655</v>
      </c>
      <c r="H1868" s="17" t="inlineStr">
        <is>
          <t>ACTIVE_WAITLIST</t>
        </is>
      </c>
      <c r="I1868" s="17" t="inlineStr">
        <is>
          <t>SANDERLING DANCER</t>
        </is>
      </c>
      <c r="J1868" s="17" t="inlineStr">
        <is>
          <t>POWER_INBOARD</t>
        </is>
      </c>
      <c r="K1868" s="17" t="n">
        <v>31.4</v>
      </c>
      <c r="L1868" s="17" t="n">
        <v>9.300000000000001</v>
      </c>
      <c r="M1868" s="17" t="inlineStr">
        <is>
          <t>ANY</t>
        </is>
      </c>
      <c r="N1868" s="17" t="n">
        <v>24</v>
      </c>
      <c r="O1868" s="17" t="inlineStr">
        <is>
          <t>(503) 555-7698</t>
        </is>
      </c>
      <c r="P1868" s="17" t="inlineStr"/>
      <c r="Q1868" s="17" t="inlineStr">
        <is>
          <t>Portland</t>
        </is>
      </c>
      <c r="R1868" s="17" t="inlineStr">
        <is>
          <t>OR</t>
        </is>
      </c>
      <c r="S1868" s="17" t="inlineStr">
        <is>
          <t>97201</t>
        </is>
      </c>
      <c r="T1868" s="27" t="n">
        <v>45994</v>
      </c>
      <c r="U1868" s="17" t="n">
        <v>2026</v>
      </c>
      <c r="V1868" s="17" t="inlineStr"/>
    </row>
    <row r="1869">
      <c r="A1869" s="21" t="inlineStr">
        <is>
          <t>WL-02864</t>
        </is>
      </c>
      <c r="B1869" s="21" t="n">
        <v>1864</v>
      </c>
      <c r="C1869" s="21" t="inlineStr">
        <is>
          <t>Perry</t>
        </is>
      </c>
      <c r="D1869" s="21" t="inlineStr">
        <is>
          <t>Brittany</t>
        </is>
      </c>
      <c r="E1869" s="21" t="inlineStr">
        <is>
          <t>COMMERCIAL</t>
        </is>
      </c>
      <c r="F1869" s="21" t="inlineStr">
        <is>
          <t>Perry Charters Inc</t>
        </is>
      </c>
      <c r="G1869" s="28" t="n">
        <v>45656</v>
      </c>
      <c r="H1869" s="21" t="inlineStr">
        <is>
          <t>ACTIVE_WAITLIST</t>
        </is>
      </c>
      <c r="I1869" s="21" t="inlineStr">
        <is>
          <t>COHO LINE</t>
        </is>
      </c>
      <c r="J1869" s="21" t="inlineStr">
        <is>
          <t>ELECTRIC</t>
        </is>
      </c>
      <c r="K1869" s="21" t="n">
        <v>43.7</v>
      </c>
      <c r="L1869" s="21" t="n">
        <v>13.6</v>
      </c>
      <c r="M1869" s="21" t="inlineStr">
        <is>
          <t>ANY</t>
        </is>
      </c>
      <c r="N1869" s="21" t="n">
        <v>32</v>
      </c>
      <c r="O1869" s="21" t="inlineStr">
        <is>
          <t>(503) 555-5779</t>
        </is>
      </c>
      <c r="P1869" s="21" t="inlineStr">
        <is>
          <t>brittany.perry@outlook.example.com</t>
        </is>
      </c>
      <c r="Q1869" s="21" t="inlineStr">
        <is>
          <t>Astoria</t>
        </is>
      </c>
      <c r="R1869" s="21" t="inlineStr">
        <is>
          <t>OR</t>
        </is>
      </c>
      <c r="S1869" s="21" t="inlineStr">
        <is>
          <t>97103</t>
        </is>
      </c>
      <c r="T1869" s="28" t="n">
        <v>45998</v>
      </c>
      <c r="U1869" s="21" t="n">
        <v>2026</v>
      </c>
      <c r="V1869" s="21" t="inlineStr"/>
    </row>
    <row r="1870">
      <c r="A1870" s="17" t="inlineStr">
        <is>
          <t>WL-02865</t>
        </is>
      </c>
      <c r="B1870" s="17" t="n">
        <v>1865</v>
      </c>
      <c r="C1870" s="17" t="inlineStr">
        <is>
          <t>Davis</t>
        </is>
      </c>
      <c r="D1870" s="17" t="inlineStr">
        <is>
          <t>Nancy</t>
        </is>
      </c>
      <c r="E1870" s="17" t="inlineStr">
        <is>
          <t>LLC</t>
        </is>
      </c>
      <c r="F1870" s="17" t="inlineStr">
        <is>
          <t>Davis Marine LLC</t>
        </is>
      </c>
      <c r="G1870" s="27" t="n">
        <v>45656</v>
      </c>
      <c r="H1870" s="17" t="inlineStr">
        <is>
          <t>ACTIVE_WAITLIST</t>
        </is>
      </c>
      <c r="I1870" s="17" t="inlineStr">
        <is>
          <t>OSPREY MOON</t>
        </is>
      </c>
      <c r="J1870" s="17" t="inlineStr">
        <is>
          <t>POWER_INBOARD</t>
        </is>
      </c>
      <c r="K1870" s="17" t="n">
        <v>61.2</v>
      </c>
      <c r="L1870" s="17" t="n">
        <v>20.4</v>
      </c>
      <c r="M1870" s="17" t="inlineStr">
        <is>
          <t>Vessbank</t>
        </is>
      </c>
      <c r="N1870" s="17" t="n">
        <v>28</v>
      </c>
      <c r="O1870" s="17" t="inlineStr">
        <is>
          <t>(206) 555-7380</t>
        </is>
      </c>
      <c r="P1870" s="17" t="inlineStr">
        <is>
          <t>nancy.davis@pugetpost.com</t>
        </is>
      </c>
      <c r="Q1870" s="17" t="inlineStr">
        <is>
          <t>Seattle</t>
        </is>
      </c>
      <c r="R1870" s="17" t="inlineStr">
        <is>
          <t>WA</t>
        </is>
      </c>
      <c r="S1870" s="17" t="inlineStr">
        <is>
          <t>98101</t>
        </is>
      </c>
      <c r="T1870" s="27" t="n">
        <v>46008</v>
      </c>
      <c r="U1870" s="17" t="n">
        <v>2026</v>
      </c>
      <c r="V1870" s="17" t="inlineStr"/>
    </row>
    <row r="1871">
      <c r="A1871" s="21" t="inlineStr">
        <is>
          <t>WL-02866</t>
        </is>
      </c>
      <c r="B1871" s="21" t="n">
        <v>1866</v>
      </c>
      <c r="C1871" s="21" t="inlineStr">
        <is>
          <t>Snow</t>
        </is>
      </c>
      <c r="D1871" s="21" t="inlineStr">
        <is>
          <t>Jonathan</t>
        </is>
      </c>
      <c r="E1871" s="21" t="inlineStr">
        <is>
          <t>INDIVIDUAL</t>
        </is>
      </c>
      <c r="F1871" s="21" t="inlineStr"/>
      <c r="G1871" s="28" t="n">
        <v>45656</v>
      </c>
      <c r="H1871" s="21" t="inlineStr">
        <is>
          <t>ACTIVE_WAITLIST</t>
        </is>
      </c>
      <c r="I1871" s="21" t="inlineStr">
        <is>
          <t>FOUL PASSAGE</t>
        </is>
      </c>
      <c r="J1871" s="21" t="inlineStr">
        <is>
          <t>POWER_INBOARD</t>
        </is>
      </c>
      <c r="K1871" s="21" t="n">
        <v>25.3</v>
      </c>
      <c r="L1871" s="21" t="n">
        <v>8</v>
      </c>
      <c r="M1871" s="21" t="inlineStr">
        <is>
          <t>COVERED_ONLY</t>
        </is>
      </c>
      <c r="N1871" s="21" t="n">
        <v>50</v>
      </c>
      <c r="O1871" s="21" t="inlineStr">
        <is>
          <t>(360) 555-3482</t>
        </is>
      </c>
      <c r="P1871" s="21" t="inlineStr"/>
      <c r="Q1871" s="21" t="inlineStr">
        <is>
          <t>Olympia</t>
        </is>
      </c>
      <c r="R1871" s="21" t="inlineStr">
        <is>
          <t>WA</t>
        </is>
      </c>
      <c r="S1871" s="21" t="inlineStr">
        <is>
          <t>98501</t>
        </is>
      </c>
      <c r="T1871" s="28" t="n">
        <v>45994</v>
      </c>
      <c r="U1871" s="21" t="n">
        <v>2026</v>
      </c>
      <c r="V1871" s="21" t="inlineStr"/>
    </row>
    <row r="1872">
      <c r="A1872" s="17" t="inlineStr">
        <is>
          <t>WL-02867</t>
        </is>
      </c>
      <c r="B1872" s="17" t="n">
        <v>1867</v>
      </c>
      <c r="C1872" s="17" t="inlineStr">
        <is>
          <t>Campos</t>
        </is>
      </c>
      <c r="D1872" s="17" t="inlineStr">
        <is>
          <t>Joel</t>
        </is>
      </c>
      <c r="E1872" s="17" t="inlineStr">
        <is>
          <t>INDIVIDUAL</t>
        </is>
      </c>
      <c r="F1872" s="17" t="inlineStr"/>
      <c r="G1872" s="27" t="n">
        <v>45656</v>
      </c>
      <c r="H1872" s="17" t="inlineStr">
        <is>
          <t>ACTIVE_WAITLIST</t>
        </is>
      </c>
      <c r="I1872" s="17" t="inlineStr">
        <is>
          <t>FOUL STAR</t>
        </is>
      </c>
      <c r="J1872" s="17" t="inlineStr">
        <is>
          <t>SAIL_MONO</t>
        </is>
      </c>
      <c r="K1872" s="17" t="n">
        <v>24.2</v>
      </c>
      <c r="L1872" s="17" t="n">
        <v>7.6</v>
      </c>
      <c r="M1872" s="17" t="inlineStr">
        <is>
          <t>COVERED_ONLY</t>
        </is>
      </c>
      <c r="N1872" s="17" t="n">
        <v>45</v>
      </c>
      <c r="O1872" s="17" t="inlineStr">
        <is>
          <t>(425) 555-5852</t>
        </is>
      </c>
      <c r="P1872" s="17" t="inlineStr">
        <is>
          <t>joel_campos@gmail.example.com</t>
        </is>
      </c>
      <c r="Q1872" s="17" t="inlineStr">
        <is>
          <t>Everett</t>
        </is>
      </c>
      <c r="R1872" s="17" t="inlineStr">
        <is>
          <t>WA</t>
        </is>
      </c>
      <c r="S1872" s="17" t="inlineStr">
        <is>
          <t>98201</t>
        </is>
      </c>
      <c r="T1872" s="27" t="n">
        <v>46006</v>
      </c>
      <c r="U1872" s="17" t="n">
        <v>2026</v>
      </c>
      <c r="V1872" s="17" t="inlineStr"/>
    </row>
    <row r="1873">
      <c r="A1873" s="21" t="inlineStr">
        <is>
          <t>WL-02868</t>
        </is>
      </c>
      <c r="B1873" s="21" t="n">
        <v>1868</v>
      </c>
      <c r="C1873" s="21" t="inlineStr">
        <is>
          <t>Lopez</t>
        </is>
      </c>
      <c r="D1873" s="21" t="inlineStr">
        <is>
          <t>Michael</t>
        </is>
      </c>
      <c r="E1873" s="21" t="inlineStr">
        <is>
          <t>INDIVIDUAL</t>
        </is>
      </c>
      <c r="F1873" s="21" t="inlineStr"/>
      <c r="G1873" s="28" t="n">
        <v>45656</v>
      </c>
      <c r="H1873" s="21" t="inlineStr">
        <is>
          <t>ACTIVE_WAITLIST</t>
        </is>
      </c>
      <c r="I1873" s="21" t="inlineStr">
        <is>
          <t>DRIFT ANN</t>
        </is>
      </c>
      <c r="J1873" s="21" t="inlineStr">
        <is>
          <t>SPORTFISH</t>
        </is>
      </c>
      <c r="K1873" s="21" t="n">
        <v>20.9</v>
      </c>
      <c r="L1873" s="21" t="n">
        <v>7.2</v>
      </c>
      <c r="M1873" s="21" t="inlineStr">
        <is>
          <t>OPEN_ONLY</t>
        </is>
      </c>
      <c r="N1873" s="21" t="n">
        <v>24</v>
      </c>
      <c r="O1873" s="21" t="inlineStr">
        <is>
          <t>(206) 555-1390</t>
        </is>
      </c>
      <c r="P1873" s="21" t="inlineStr">
        <is>
          <t>michael_lopez@gmail.example.com</t>
        </is>
      </c>
      <c r="Q1873" s="21" t="inlineStr">
        <is>
          <t>Seattle</t>
        </is>
      </c>
      <c r="R1873" s="21" t="inlineStr">
        <is>
          <t>WA</t>
        </is>
      </c>
      <c r="S1873" s="21" t="inlineStr">
        <is>
          <t>98101</t>
        </is>
      </c>
      <c r="T1873" s="28" t="n">
        <v>45995</v>
      </c>
      <c r="U1873" s="21" t="n">
        <v>2026</v>
      </c>
      <c r="V1873" s="21" t="inlineStr"/>
    </row>
    <row r="1874">
      <c r="A1874" s="17" t="inlineStr">
        <is>
          <t>WL-02869</t>
        </is>
      </c>
      <c r="B1874" s="17" t="n">
        <v>1869</v>
      </c>
      <c r="C1874" s="17" t="inlineStr">
        <is>
          <t>Robbins</t>
        </is>
      </c>
      <c r="D1874" s="17" t="inlineStr">
        <is>
          <t>George</t>
        </is>
      </c>
      <c r="E1874" s="17" t="inlineStr">
        <is>
          <t>JOINT</t>
        </is>
      </c>
      <c r="F1874" s="17" t="inlineStr"/>
      <c r="G1874" s="27" t="n">
        <v>45656</v>
      </c>
      <c r="H1874" s="17" t="inlineStr">
        <is>
          <t>ACTIVE_WAITLIST</t>
        </is>
      </c>
      <c r="I1874" s="17" t="inlineStr">
        <is>
          <t>ANCHOR HARBOR</t>
        </is>
      </c>
      <c r="J1874" s="17" t="inlineStr">
        <is>
          <t>POWER_INBOARD</t>
        </is>
      </c>
      <c r="K1874" s="17" t="n">
        <v>55.2</v>
      </c>
      <c r="L1874" s="17" t="n">
        <v>16.1</v>
      </c>
      <c r="M1874" s="17" t="inlineStr">
        <is>
          <t>Ledgport</t>
        </is>
      </c>
      <c r="N1874" s="17" t="n">
        <v>40</v>
      </c>
      <c r="O1874" s="17" t="inlineStr">
        <is>
          <t>(541) 555-8928</t>
        </is>
      </c>
      <c r="P1874" s="17" t="inlineStr">
        <is>
          <t>george_robbins@pugetpost.com</t>
        </is>
      </c>
      <c r="Q1874" s="17" t="inlineStr">
        <is>
          <t>Newport</t>
        </is>
      </c>
      <c r="R1874" s="17" t="inlineStr">
        <is>
          <t>OR</t>
        </is>
      </c>
      <c r="S1874" s="17" t="inlineStr">
        <is>
          <t>97365</t>
        </is>
      </c>
      <c r="T1874" s="27" t="n">
        <v>45993</v>
      </c>
      <c r="U1874" s="17" t="n">
        <v>2026</v>
      </c>
      <c r="V1874" s="17" t="inlineStr"/>
    </row>
    <row r="1875">
      <c r="A1875" s="21" t="inlineStr">
        <is>
          <t>WL-02870</t>
        </is>
      </c>
      <c r="B1875" s="21" t="n">
        <v>1870</v>
      </c>
      <c r="C1875" s="21" t="inlineStr">
        <is>
          <t>Summers</t>
        </is>
      </c>
      <c r="D1875" s="21" t="inlineStr">
        <is>
          <t>Jessica</t>
        </is>
      </c>
      <c r="E1875" s="21" t="inlineStr">
        <is>
          <t>INDIVIDUAL</t>
        </is>
      </c>
      <c r="F1875" s="21" t="inlineStr"/>
      <c r="G1875" s="28" t="n">
        <v>45657</v>
      </c>
      <c r="H1875" s="21" t="inlineStr">
        <is>
          <t>ACTIVE_WAITLIST</t>
        </is>
      </c>
      <c r="I1875" s="21" t="inlineStr">
        <is>
          <t>KESTREL CREST</t>
        </is>
      </c>
      <c r="J1875" s="21" t="inlineStr">
        <is>
          <t>SAIL_MULTI</t>
        </is>
      </c>
      <c r="K1875" s="21" t="n">
        <v>41.9</v>
      </c>
      <c r="L1875" s="21" t="n">
        <v>12.8</v>
      </c>
      <c r="M1875" s="21" t="inlineStr">
        <is>
          <t>COVERED_ONLY</t>
        </is>
      </c>
      <c r="N1875" s="21" t="n">
        <v>28</v>
      </c>
      <c r="O1875" s="21" t="inlineStr">
        <is>
          <t>(503) 555-3257</t>
        </is>
      </c>
      <c r="P1875" s="21" t="inlineStr">
        <is>
          <t>jessica.summers@pugetpost.com</t>
        </is>
      </c>
      <c r="Q1875" s="21" t="inlineStr">
        <is>
          <t>Portland</t>
        </is>
      </c>
      <c r="R1875" s="21" t="inlineStr">
        <is>
          <t>OR</t>
        </is>
      </c>
      <c r="S1875" s="21" t="inlineStr">
        <is>
          <t>97201</t>
        </is>
      </c>
      <c r="T1875" s="28" t="n">
        <v>45998</v>
      </c>
      <c r="U1875" s="21" t="n">
        <v>2026</v>
      </c>
      <c r="V1875" s="21" t="inlineStr"/>
    </row>
    <row r="1876">
      <c r="A1876" s="17" t="inlineStr">
        <is>
          <t>WL-02871</t>
        </is>
      </c>
      <c r="B1876" s="17" t="n">
        <v>1871</v>
      </c>
      <c r="C1876" s="17" t="inlineStr">
        <is>
          <t>Barnes</t>
        </is>
      </c>
      <c r="D1876" s="17" t="inlineStr">
        <is>
          <t>Bailey</t>
        </is>
      </c>
      <c r="E1876" s="17" t="inlineStr">
        <is>
          <t>INDIVIDUAL</t>
        </is>
      </c>
      <c r="F1876" s="17" t="inlineStr"/>
      <c r="G1876" s="27" t="n">
        <v>45658</v>
      </c>
      <c r="H1876" s="17" t="inlineStr">
        <is>
          <t>ACTIVE_WAITLIST</t>
        </is>
      </c>
      <c r="I1876" s="17" t="inlineStr">
        <is>
          <t>POINT BAY</t>
        </is>
      </c>
      <c r="J1876" s="17" t="inlineStr">
        <is>
          <t>POWER_STERNDRIVE</t>
        </is>
      </c>
      <c r="K1876" s="17" t="n">
        <v>24</v>
      </c>
      <c r="L1876" s="17" t="n">
        <v>7.9</v>
      </c>
      <c r="M1876" s="17" t="inlineStr">
        <is>
          <t>OPEN_ONLY</t>
        </is>
      </c>
      <c r="N1876" s="17" t="n">
        <v>28</v>
      </c>
      <c r="O1876" s="17" t="inlineStr">
        <is>
          <t>(360) 555-5543</t>
        </is>
      </c>
      <c r="P1876" s="17" t="inlineStr">
        <is>
          <t>baileybarnes@outlook.example.com</t>
        </is>
      </c>
      <c r="Q1876" s="17" t="inlineStr">
        <is>
          <t>Bellingham</t>
        </is>
      </c>
      <c r="R1876" s="17" t="inlineStr">
        <is>
          <t>WA</t>
        </is>
      </c>
      <c r="S1876" s="17" t="inlineStr">
        <is>
          <t>98225</t>
        </is>
      </c>
      <c r="T1876" s="27" t="n">
        <v>46019</v>
      </c>
      <c r="U1876" s="17" t="n">
        <v>2026</v>
      </c>
      <c r="V1876" s="17" t="inlineStr"/>
    </row>
    <row r="1877">
      <c r="A1877" s="21" t="inlineStr">
        <is>
          <t>WL-02872</t>
        </is>
      </c>
      <c r="B1877" s="21" t="n">
        <v>1872</v>
      </c>
      <c r="C1877" s="21" t="inlineStr">
        <is>
          <t>Fitzgerald</t>
        </is>
      </c>
      <c r="D1877" s="21" t="inlineStr">
        <is>
          <t>Jessica</t>
        </is>
      </c>
      <c r="E1877" s="21" t="inlineStr">
        <is>
          <t>JOINT</t>
        </is>
      </c>
      <c r="F1877" s="21" t="inlineStr"/>
      <c r="G1877" s="28" t="n">
        <v>45658</v>
      </c>
      <c r="H1877" s="21" t="inlineStr">
        <is>
          <t>ACTIVE_WAITLIST</t>
        </is>
      </c>
      <c r="I1877" s="21" t="inlineStr">
        <is>
          <t>SALISH STAR</t>
        </is>
      </c>
      <c r="J1877" s="21" t="inlineStr">
        <is>
          <t>CRUISER</t>
        </is>
      </c>
      <c r="K1877" s="21" t="n">
        <v>44.2</v>
      </c>
      <c r="L1877" s="21" t="n">
        <v>14.5</v>
      </c>
      <c r="M1877" s="21" t="inlineStr">
        <is>
          <t>COVERED_ONLY</t>
        </is>
      </c>
      <c r="N1877" s="21" t="n">
        <v>40</v>
      </c>
      <c r="O1877" s="21" t="inlineStr">
        <is>
          <t>(360) 555-1732</t>
        </is>
      </c>
      <c r="P1877" s="21" t="inlineStr">
        <is>
          <t>jessicafitzgerald@harbormail.net</t>
        </is>
      </c>
      <c r="Q1877" s="21" t="inlineStr">
        <is>
          <t>Bremerton</t>
        </is>
      </c>
      <c r="R1877" s="21" t="inlineStr">
        <is>
          <t>WA</t>
        </is>
      </c>
      <c r="S1877" s="21" t="inlineStr">
        <is>
          <t>98337</t>
        </is>
      </c>
      <c r="T1877" s="28" t="n">
        <v>45992</v>
      </c>
      <c r="U1877" s="21" t="n">
        <v>2026</v>
      </c>
      <c r="V1877" s="21" t="inlineStr"/>
    </row>
    <row r="1878">
      <c r="A1878" s="17" t="inlineStr">
        <is>
          <t>WL-02873</t>
        </is>
      </c>
      <c r="B1878" s="17" t="n">
        <v>1873</v>
      </c>
      <c r="C1878" s="17" t="inlineStr">
        <is>
          <t>Wilkerson</t>
        </is>
      </c>
      <c r="D1878" s="17" t="inlineStr">
        <is>
          <t>Brittany</t>
        </is>
      </c>
      <c r="E1878" s="17" t="inlineStr">
        <is>
          <t>JOINT</t>
        </is>
      </c>
      <c r="F1878" s="17" t="inlineStr"/>
      <c r="G1878" s="27" t="n">
        <v>45659</v>
      </c>
      <c r="H1878" s="17" t="inlineStr">
        <is>
          <t>ACTIVE_WAITLIST</t>
        </is>
      </c>
      <c r="I1878" s="17" t="inlineStr">
        <is>
          <t>GRAY QUEEN</t>
        </is>
      </c>
      <c r="J1878" s="17" t="inlineStr">
        <is>
          <t>SAIL_MULTI</t>
        </is>
      </c>
      <c r="K1878" s="17" t="n">
        <v>45.7</v>
      </c>
      <c r="L1878" s="17" t="n">
        <v>14.8</v>
      </c>
      <c r="M1878" s="17" t="inlineStr">
        <is>
          <t>ANY</t>
        </is>
      </c>
      <c r="N1878" s="17" t="n">
        <v>45</v>
      </c>
      <c r="O1878" s="17" t="inlineStr">
        <is>
          <t>(360) 555-4585</t>
        </is>
      </c>
      <c r="P1878" s="17" t="inlineStr">
        <is>
          <t>brittany.wilkerson@pugetpost.com</t>
        </is>
      </c>
      <c r="Q1878" s="17" t="inlineStr">
        <is>
          <t>Bremerton</t>
        </is>
      </c>
      <c r="R1878" s="17" t="inlineStr">
        <is>
          <t>WA</t>
        </is>
      </c>
      <c r="S1878" s="17" t="inlineStr">
        <is>
          <t>98337</t>
        </is>
      </c>
      <c r="T1878" s="27" t="n">
        <v>45999</v>
      </c>
      <c r="U1878" s="17" t="n">
        <v>2026</v>
      </c>
      <c r="V1878" s="17" t="inlineStr"/>
    </row>
    <row r="1879">
      <c r="A1879" s="21" t="inlineStr">
        <is>
          <t>WL-02874</t>
        </is>
      </c>
      <c r="B1879" s="21" t="n">
        <v>1874</v>
      </c>
      <c r="C1879" s="21" t="inlineStr">
        <is>
          <t>Sherman</t>
        </is>
      </c>
      <c r="D1879" s="21" t="inlineStr">
        <is>
          <t>Michael</t>
        </is>
      </c>
      <c r="E1879" s="21" t="inlineStr">
        <is>
          <t>INDIVIDUAL</t>
        </is>
      </c>
      <c r="F1879" s="21" t="inlineStr"/>
      <c r="G1879" s="28" t="n">
        <v>45659</v>
      </c>
      <c r="H1879" s="21" t="inlineStr">
        <is>
          <t>ACTIVE_WAITLIST</t>
        </is>
      </c>
      <c r="I1879" s="21" t="inlineStr">
        <is>
          <t>OSPREY LINE</t>
        </is>
      </c>
      <c r="J1879" s="21" t="inlineStr">
        <is>
          <t>ELECTRIC</t>
        </is>
      </c>
      <c r="K1879" s="21" t="n">
        <v>38.7</v>
      </c>
      <c r="L1879" s="21" t="n">
        <v>11.7</v>
      </c>
      <c r="M1879" s="21" t="inlineStr">
        <is>
          <t>Vessbank</t>
        </is>
      </c>
      <c r="N1879" s="21" t="n">
        <v>40</v>
      </c>
      <c r="O1879" s="21" t="inlineStr">
        <is>
          <t>(360) 555-9463</t>
        </is>
      </c>
      <c r="P1879" s="21" t="inlineStr">
        <is>
          <t>michael_sherman@harbormail.net</t>
        </is>
      </c>
      <c r="Q1879" s="21" t="inlineStr">
        <is>
          <t>Olympia</t>
        </is>
      </c>
      <c r="R1879" s="21" t="inlineStr">
        <is>
          <t>WA</t>
        </is>
      </c>
      <c r="S1879" s="21" t="inlineStr">
        <is>
          <t>98501</t>
        </is>
      </c>
      <c r="T1879" s="28" t="n">
        <v>45992</v>
      </c>
      <c r="U1879" s="21" t="n">
        <v>2026</v>
      </c>
      <c r="V1879" s="21" t="inlineStr"/>
    </row>
    <row r="1880">
      <c r="A1880" s="17" t="inlineStr">
        <is>
          <t>WL-02875</t>
        </is>
      </c>
      <c r="B1880" s="17" t="n">
        <v>1875</v>
      </c>
      <c r="C1880" s="17" t="inlineStr">
        <is>
          <t>Beard</t>
        </is>
      </c>
      <c r="D1880" s="17" t="inlineStr">
        <is>
          <t>Frank</t>
        </is>
      </c>
      <c r="E1880" s="17" t="inlineStr">
        <is>
          <t>CORPORATION</t>
        </is>
      </c>
      <c r="F1880" s="17" t="inlineStr">
        <is>
          <t>Beard Charters Inc</t>
        </is>
      </c>
      <c r="G1880" s="27" t="n">
        <v>45660</v>
      </c>
      <c r="H1880" s="17" t="inlineStr">
        <is>
          <t>ACTIVE_WAITLIST</t>
        </is>
      </c>
      <c r="I1880" s="17" t="inlineStr">
        <is>
          <t>SABLE MOON</t>
        </is>
      </c>
      <c r="J1880" s="17" t="inlineStr">
        <is>
          <t>POWER_STERNDRIVE</t>
        </is>
      </c>
      <c r="K1880" s="17" t="n">
        <v>33.5</v>
      </c>
      <c r="L1880" s="17" t="n">
        <v>10.6</v>
      </c>
      <c r="M1880" s="17" t="inlineStr">
        <is>
          <t>COVERED_ONLY</t>
        </is>
      </c>
      <c r="N1880" s="17" t="n">
        <v>24</v>
      </c>
      <c r="O1880" s="17" t="inlineStr">
        <is>
          <t>(503) 555-2339</t>
        </is>
      </c>
      <c r="P1880" s="17" t="inlineStr">
        <is>
          <t>frank.beard@quillayute.org</t>
        </is>
      </c>
      <c r="Q1880" s="17" t="inlineStr">
        <is>
          <t>Portland</t>
        </is>
      </c>
      <c r="R1880" s="17" t="inlineStr">
        <is>
          <t>OR</t>
        </is>
      </c>
      <c r="S1880" s="17" t="inlineStr">
        <is>
          <t>97201</t>
        </is>
      </c>
      <c r="T1880" s="27" t="n">
        <v>46009</v>
      </c>
      <c r="U1880" s="17" t="n">
        <v>2026</v>
      </c>
      <c r="V1880" s="17" t="inlineStr"/>
    </row>
    <row r="1881">
      <c r="A1881" s="21" t="inlineStr">
        <is>
          <t>WL-02876</t>
        </is>
      </c>
      <c r="B1881" s="21" t="n">
        <v>1876</v>
      </c>
      <c r="C1881" s="21" t="inlineStr">
        <is>
          <t>Collins</t>
        </is>
      </c>
      <c r="D1881" s="21" t="inlineStr">
        <is>
          <t>Janice</t>
        </is>
      </c>
      <c r="E1881" s="21" t="inlineStr">
        <is>
          <t>INDIVIDUAL</t>
        </is>
      </c>
      <c r="F1881" s="21" t="inlineStr"/>
      <c r="G1881" s="28" t="n">
        <v>45660</v>
      </c>
      <c r="H1881" s="21" t="inlineStr">
        <is>
          <t>ACTIVE_WAITLIST</t>
        </is>
      </c>
      <c r="I1881" s="21" t="inlineStr">
        <is>
          <t>SCOTER ANN</t>
        </is>
      </c>
      <c r="J1881" s="21" t="inlineStr">
        <is>
          <t>POWER_INBOARD</t>
        </is>
      </c>
      <c r="K1881" s="21" t="n">
        <v>32.7</v>
      </c>
      <c r="L1881" s="21" t="n">
        <v>10.9</v>
      </c>
      <c r="M1881" s="21" t="inlineStr">
        <is>
          <t>ANY</t>
        </is>
      </c>
      <c r="N1881" s="21" t="n">
        <v>28</v>
      </c>
      <c r="O1881" s="21" t="inlineStr">
        <is>
          <t>(541) 555-6052</t>
        </is>
      </c>
      <c r="P1881" s="21" t="inlineStr">
        <is>
          <t>janicecollins@outlook.example.com</t>
        </is>
      </c>
      <c r="Q1881" s="21" t="inlineStr">
        <is>
          <t>Newport</t>
        </is>
      </c>
      <c r="R1881" s="21" t="inlineStr">
        <is>
          <t>OR</t>
        </is>
      </c>
      <c r="S1881" s="21" t="inlineStr">
        <is>
          <t>97365</t>
        </is>
      </c>
      <c r="T1881" s="28" t="n">
        <v>45999</v>
      </c>
      <c r="U1881" s="21" t="n">
        <v>2026</v>
      </c>
      <c r="V1881" s="21" t="inlineStr"/>
    </row>
    <row r="1882">
      <c r="A1882" s="17" t="inlineStr">
        <is>
          <t>WL-02877</t>
        </is>
      </c>
      <c r="B1882" s="17" t="n">
        <v>1877</v>
      </c>
      <c r="C1882" s="17" t="inlineStr">
        <is>
          <t>Milovich</t>
        </is>
      </c>
      <c r="D1882" s="17" t="inlineStr">
        <is>
          <t>Sandra</t>
        </is>
      </c>
      <c r="E1882" s="17" t="inlineStr">
        <is>
          <t>INDIVIDUAL</t>
        </is>
      </c>
      <c r="F1882" s="17" t="inlineStr"/>
      <c r="G1882" s="27" t="n">
        <v>45660</v>
      </c>
      <c r="H1882" s="17" t="inlineStr">
        <is>
          <t>ACTIVE_WAITLIST</t>
        </is>
      </c>
      <c r="I1882" s="17" t="inlineStr">
        <is>
          <t>TIDE FLATS</t>
        </is>
      </c>
      <c r="J1882" s="17" t="inlineStr">
        <is>
          <t>CRUISER</t>
        </is>
      </c>
      <c r="K1882" s="17" t="n">
        <v>33.2</v>
      </c>
      <c r="L1882" s="17" t="n">
        <v>9.800000000000001</v>
      </c>
      <c r="M1882" s="17" t="inlineStr">
        <is>
          <t>Vessbank</t>
        </is>
      </c>
      <c r="N1882" s="17" t="n">
        <v>40</v>
      </c>
      <c r="O1882" s="17" t="inlineStr">
        <is>
          <t>(503) 555-1193</t>
        </is>
      </c>
      <c r="P1882" s="17" t="inlineStr">
        <is>
          <t>sandra_milovich@harbormail.net</t>
        </is>
      </c>
      <c r="Q1882" s="17" t="inlineStr">
        <is>
          <t>Astoria</t>
        </is>
      </c>
      <c r="R1882" s="17" t="inlineStr">
        <is>
          <t>OR</t>
        </is>
      </c>
      <c r="S1882" s="17" t="inlineStr">
        <is>
          <t>97103</t>
        </is>
      </c>
      <c r="T1882" s="27" t="n">
        <v>46003</v>
      </c>
      <c r="U1882" s="17" t="n">
        <v>2026</v>
      </c>
      <c r="V1882" s="17" t="inlineStr"/>
    </row>
    <row r="1883">
      <c r="A1883" s="21" t="inlineStr">
        <is>
          <t>WL-02878</t>
        </is>
      </c>
      <c r="B1883" s="21" t="n">
        <v>1878</v>
      </c>
      <c r="C1883" s="21" t="inlineStr">
        <is>
          <t>Mendez</t>
        </is>
      </c>
      <c r="D1883" s="21" t="inlineStr">
        <is>
          <t>Heidi</t>
        </is>
      </c>
      <c r="E1883" s="21" t="inlineStr">
        <is>
          <t>NONPROFIT</t>
        </is>
      </c>
      <c r="F1883" s="21" t="inlineStr">
        <is>
          <t>Mendez Ventures LLC</t>
        </is>
      </c>
      <c r="G1883" s="28" t="n">
        <v>45660</v>
      </c>
      <c r="H1883" s="21" t="inlineStr">
        <is>
          <t>ACTIVE_WAITLIST</t>
        </is>
      </c>
      <c r="I1883" s="21" t="inlineStr">
        <is>
          <t>SCOTER LIGHT</t>
        </is>
      </c>
      <c r="J1883" s="21" t="inlineStr">
        <is>
          <t>ELECTRIC</t>
        </is>
      </c>
      <c r="K1883" s="21" t="n">
        <v>60.7</v>
      </c>
      <c r="L1883" s="21" t="n">
        <v>21.5</v>
      </c>
      <c r="M1883" s="21" t="inlineStr">
        <is>
          <t>ANY</t>
        </is>
      </c>
      <c r="N1883" s="21" t="n">
        <v>45</v>
      </c>
      <c r="O1883" s="21" t="inlineStr">
        <is>
          <t>(360) 555-7127</t>
        </is>
      </c>
      <c r="P1883" s="21" t="inlineStr">
        <is>
          <t>heidimendez@gmail.example.com</t>
        </is>
      </c>
      <c r="Q1883" s="21" t="inlineStr">
        <is>
          <t>Bellingham</t>
        </is>
      </c>
      <c r="R1883" s="21" t="inlineStr">
        <is>
          <t>WA</t>
        </is>
      </c>
      <c r="S1883" s="21" t="inlineStr">
        <is>
          <t>98225</t>
        </is>
      </c>
      <c r="T1883" s="28" t="n">
        <v>46019</v>
      </c>
      <c r="U1883" s="21" t="n">
        <v>2026</v>
      </c>
      <c r="V1883" s="21" t="inlineStr"/>
    </row>
    <row r="1884">
      <c r="A1884" s="17" t="inlineStr">
        <is>
          <t>WL-02879</t>
        </is>
      </c>
      <c r="B1884" s="17" t="n">
        <v>1879</v>
      </c>
      <c r="C1884" s="17" t="inlineStr">
        <is>
          <t>Long</t>
        </is>
      </c>
      <c r="D1884" s="17" t="inlineStr">
        <is>
          <t>Vincent</t>
        </is>
      </c>
      <c r="E1884" s="17" t="inlineStr">
        <is>
          <t>LLC</t>
        </is>
      </c>
      <c r="F1884" s="17" t="inlineStr">
        <is>
          <t>Long Holdings LLC</t>
        </is>
      </c>
      <c r="G1884" s="27" t="n">
        <v>45661</v>
      </c>
      <c r="H1884" s="17" t="inlineStr">
        <is>
          <t>ACTIVE_WAITLIST</t>
        </is>
      </c>
      <c r="I1884" s="17" t="inlineStr">
        <is>
          <t>DRIFT LINE</t>
        </is>
      </c>
      <c r="J1884" s="17" t="inlineStr">
        <is>
          <t>SAIL_MULTI</t>
        </is>
      </c>
      <c r="K1884" s="17" t="n">
        <v>43.8</v>
      </c>
      <c r="L1884" s="17" t="n">
        <v>13.2</v>
      </c>
      <c r="M1884" s="17" t="inlineStr">
        <is>
          <t>COVERED_ONLY</t>
        </is>
      </c>
      <c r="N1884" s="17" t="n">
        <v>28</v>
      </c>
      <c r="O1884" s="17" t="inlineStr">
        <is>
          <t>(503) 555-2490</t>
        </is>
      </c>
      <c r="P1884" s="17" t="inlineStr">
        <is>
          <t>vincent_long@quillayute.org</t>
        </is>
      </c>
      <c r="Q1884" s="17" t="inlineStr">
        <is>
          <t>Portland</t>
        </is>
      </c>
      <c r="R1884" s="17" t="inlineStr">
        <is>
          <t>OR</t>
        </is>
      </c>
      <c r="S1884" s="17" t="inlineStr">
        <is>
          <t>97201</t>
        </is>
      </c>
      <c r="T1884" s="27" t="n">
        <v>46019</v>
      </c>
      <c r="U1884" s="17" t="n">
        <v>2026</v>
      </c>
      <c r="V1884" s="17" t="inlineStr"/>
    </row>
    <row r="1885">
      <c r="A1885" s="21" t="inlineStr">
        <is>
          <t>WL-02880</t>
        </is>
      </c>
      <c r="B1885" s="21" t="n">
        <v>1880</v>
      </c>
      <c r="C1885" s="21" t="inlineStr">
        <is>
          <t>Donaldson</t>
        </is>
      </c>
      <c r="D1885" s="21" t="inlineStr">
        <is>
          <t>Jason</t>
        </is>
      </c>
      <c r="E1885" s="21" t="inlineStr">
        <is>
          <t>INDIVIDUAL</t>
        </is>
      </c>
      <c r="F1885" s="21" t="inlineStr"/>
      <c r="G1885" s="28" t="n">
        <v>45661</v>
      </c>
      <c r="H1885" s="21" t="inlineStr">
        <is>
          <t>SUSPENDED</t>
        </is>
      </c>
      <c r="I1885" s="21" t="inlineStr">
        <is>
          <t>SANDERLING RUNNER</t>
        </is>
      </c>
      <c r="J1885" s="21" t="inlineStr">
        <is>
          <t>POWER_INBOARD</t>
        </is>
      </c>
      <c r="K1885" s="21" t="n">
        <v>32.6</v>
      </c>
      <c r="L1885" s="21" t="n">
        <v>10.5</v>
      </c>
      <c r="M1885" s="21" t="inlineStr">
        <is>
          <t>OPEN_ONLY</t>
        </is>
      </c>
      <c r="N1885" s="21" t="n">
        <v>28</v>
      </c>
      <c r="O1885" s="21" t="inlineStr">
        <is>
          <t>(360) 555-8433</t>
        </is>
      </c>
      <c r="P1885" s="21" t="inlineStr">
        <is>
          <t>jason.donaldson@harbormail.net</t>
        </is>
      </c>
      <c r="Q1885" s="21" t="inlineStr">
        <is>
          <t>Bremerton</t>
        </is>
      </c>
      <c r="R1885" s="21" t="inlineStr">
        <is>
          <t>WA</t>
        </is>
      </c>
      <c r="S1885" s="21" t="inlineStr">
        <is>
          <t>98337</t>
        </is>
      </c>
      <c r="T1885" s="28" t="n">
        <v>45997</v>
      </c>
      <c r="U1885" s="21" t="n">
        <v>2026</v>
      </c>
      <c r="V1885" s="21" t="inlineStr">
        <is>
          <t xml:space="preserve"> </t>
        </is>
      </c>
    </row>
    <row r="1886">
      <c r="A1886" s="17" t="inlineStr">
        <is>
          <t>WL-02881</t>
        </is>
      </c>
      <c r="B1886" s="17" t="n">
        <v>1881</v>
      </c>
      <c r="C1886" s="17" t="inlineStr">
        <is>
          <t>Woodward</t>
        </is>
      </c>
      <c r="D1886" s="17" t="inlineStr">
        <is>
          <t>Christopher</t>
        </is>
      </c>
      <c r="E1886" s="17" t="inlineStr">
        <is>
          <t>PARTNERSHIP</t>
        </is>
      </c>
      <c r="F1886" s="17" t="inlineStr">
        <is>
          <t>Woodward Marine LLC</t>
        </is>
      </c>
      <c r="G1886" s="27" t="n">
        <v>45661</v>
      </c>
      <c r="H1886" s="17" t="inlineStr">
        <is>
          <t>ACTIVE_WAITLIST</t>
        </is>
      </c>
      <c r="I1886" s="17" t="inlineStr">
        <is>
          <t>SALISH VEER</t>
        </is>
      </c>
      <c r="J1886" s="17" t="inlineStr">
        <is>
          <t>POWER_STERNDRIVE</t>
        </is>
      </c>
      <c r="K1886" s="17" t="n">
        <v>52</v>
      </c>
      <c r="L1886" s="17" t="n">
        <v>15.3</v>
      </c>
      <c r="M1886" s="17" t="inlineStr">
        <is>
          <t>COVERED_ONLY</t>
        </is>
      </c>
      <c r="N1886" s="17" t="n">
        <v>32</v>
      </c>
      <c r="O1886" s="17" t="inlineStr">
        <is>
          <t>(360) 555-7502</t>
        </is>
      </c>
      <c r="P1886" s="17" t="inlineStr">
        <is>
          <t>christopher.woodward@pugetpost.com</t>
        </is>
      </c>
      <c r="Q1886" s="17" t="inlineStr">
        <is>
          <t>Bremerton</t>
        </is>
      </c>
      <c r="R1886" s="17" t="inlineStr">
        <is>
          <t>WA</t>
        </is>
      </c>
      <c r="S1886" s="17" t="inlineStr">
        <is>
          <t>98337</t>
        </is>
      </c>
      <c r="T1886" s="27" t="n">
        <v>46008</v>
      </c>
      <c r="U1886" s="17" t="n">
        <v>2026</v>
      </c>
      <c r="V1886" s="17" t="inlineStr"/>
    </row>
    <row r="1887">
      <c r="A1887" s="21" t="inlineStr">
        <is>
          <t>WL-02882</t>
        </is>
      </c>
      <c r="B1887" s="21" t="n">
        <v>1882</v>
      </c>
      <c r="C1887" s="21" t="inlineStr">
        <is>
          <t>Hernandez</t>
        </is>
      </c>
      <c r="D1887" s="21" t="inlineStr">
        <is>
          <t>Stephen</t>
        </is>
      </c>
      <c r="E1887" s="21" t="inlineStr">
        <is>
          <t>INDIVIDUAL</t>
        </is>
      </c>
      <c r="F1887" s="21" t="inlineStr"/>
      <c r="G1887" s="28" t="n">
        <v>45661</v>
      </c>
      <c r="H1887" s="21" t="inlineStr">
        <is>
          <t>ACTIVE_WAITLIST</t>
        </is>
      </c>
      <c r="I1887" s="21" t="inlineStr">
        <is>
          <t>DRIFT ANN</t>
        </is>
      </c>
      <c r="J1887" s="21" t="inlineStr">
        <is>
          <t>CRUISER</t>
        </is>
      </c>
      <c r="K1887" s="21" t="n">
        <v>31.5</v>
      </c>
      <c r="L1887" s="21" t="n">
        <v>9.699999999999999</v>
      </c>
      <c r="M1887" s="21" t="inlineStr">
        <is>
          <t>OPEN_ONLY</t>
        </is>
      </c>
      <c r="N1887" s="21" t="n">
        <v>36</v>
      </c>
      <c r="O1887" s="21" t="inlineStr">
        <is>
          <t>(206) 555-9442</t>
        </is>
      </c>
      <c r="P1887" s="21" t="inlineStr">
        <is>
          <t>stephen_hernandez@outlook.example.com</t>
        </is>
      </c>
      <c r="Q1887" s="21" t="inlineStr">
        <is>
          <t>Seattle</t>
        </is>
      </c>
      <c r="R1887" s="21" t="inlineStr">
        <is>
          <t>WA</t>
        </is>
      </c>
      <c r="S1887" s="21" t="inlineStr">
        <is>
          <t>98101</t>
        </is>
      </c>
      <c r="T1887" s="28" t="n">
        <v>46001</v>
      </c>
      <c r="U1887" s="21" t="n">
        <v>2026</v>
      </c>
      <c r="V1887" s="21" t="inlineStr"/>
    </row>
    <row r="1888">
      <c r="A1888" s="17" t="inlineStr">
        <is>
          <t>WL-02883</t>
        </is>
      </c>
      <c r="B1888" s="17" t="n">
        <v>1883</v>
      </c>
      <c r="C1888" s="17" t="inlineStr">
        <is>
          <t>Drake</t>
        </is>
      </c>
      <c r="D1888" s="17" t="inlineStr">
        <is>
          <t>William</t>
        </is>
      </c>
      <c r="E1888" s="17" t="inlineStr">
        <is>
          <t>INDIVIDUAL</t>
        </is>
      </c>
      <c r="F1888" s="17" t="inlineStr"/>
      <c r="G1888" s="27" t="n">
        <v>45661</v>
      </c>
      <c r="H1888" s="17" t="inlineStr">
        <is>
          <t>ACTIVE_WAITLIST</t>
        </is>
      </c>
      <c r="I1888" s="17" t="inlineStr">
        <is>
          <t>PETREL REACH</t>
        </is>
      </c>
      <c r="J1888" s="17" t="inlineStr">
        <is>
          <t>POWER_OUTBOARD</t>
        </is>
      </c>
      <c r="K1888" s="17" t="n">
        <v>50.9</v>
      </c>
      <c r="L1888" s="17" t="n">
        <v>16.5</v>
      </c>
      <c r="M1888" s="17" t="inlineStr">
        <is>
          <t>Eastwey</t>
        </is>
      </c>
      <c r="N1888" s="17" t="n">
        <v>32</v>
      </c>
      <c r="O1888" s="17" t="inlineStr">
        <is>
          <t>(360) 555-1303</t>
        </is>
      </c>
      <c r="P1888" s="17" t="inlineStr">
        <is>
          <t>william_drake@outlook.example.com</t>
        </is>
      </c>
      <c r="Q1888" s="17" t="inlineStr">
        <is>
          <t>Bellingham</t>
        </is>
      </c>
      <c r="R1888" s="17" t="inlineStr">
        <is>
          <t>WA</t>
        </is>
      </c>
      <c r="S1888" s="17" t="inlineStr">
        <is>
          <t>98225</t>
        </is>
      </c>
      <c r="T1888" s="27" t="n">
        <v>45993</v>
      </c>
      <c r="U1888" s="17" t="n">
        <v>2026</v>
      </c>
      <c r="V1888" s="17" t="inlineStr"/>
    </row>
    <row r="1889">
      <c r="A1889" s="21" t="inlineStr">
        <is>
          <t>WL-02884</t>
        </is>
      </c>
      <c r="B1889" s="21" t="n">
        <v>1884</v>
      </c>
      <c r="C1889" s="21" t="inlineStr">
        <is>
          <t>Barrera</t>
        </is>
      </c>
      <c r="D1889" s="21" t="inlineStr">
        <is>
          <t>Lauren</t>
        </is>
      </c>
      <c r="E1889" s="21" t="inlineStr">
        <is>
          <t>COMMERCIAL</t>
        </is>
      </c>
      <c r="F1889" s="21" t="inlineStr">
        <is>
          <t>Barrera Ventures LLC</t>
        </is>
      </c>
      <c r="G1889" s="28" t="n">
        <v>45662</v>
      </c>
      <c r="H1889" s="21" t="inlineStr">
        <is>
          <t>ACTIVE_WAITLIST</t>
        </is>
      </c>
      <c r="I1889" s="21" t="inlineStr">
        <is>
          <t>MURRE SHORE</t>
        </is>
      </c>
      <c r="J1889" s="21" t="inlineStr">
        <is>
          <t>TRAWLER</t>
        </is>
      </c>
      <c r="K1889" s="21" t="n">
        <v>54.5</v>
      </c>
      <c r="L1889" s="21" t="n">
        <v>16.9</v>
      </c>
      <c r="M1889" s="21" t="inlineStr">
        <is>
          <t>OPEN_ONLY</t>
        </is>
      </c>
      <c r="N1889" s="21" t="n">
        <v>32</v>
      </c>
      <c r="O1889" s="21" t="inlineStr">
        <is>
          <t>(360) 555-7813</t>
        </is>
      </c>
      <c r="P1889" s="21" t="inlineStr">
        <is>
          <t>lauren.barrera@salishnet.net</t>
        </is>
      </c>
      <c r="Q1889" s="21" t="inlineStr">
        <is>
          <t>Bellingham</t>
        </is>
      </c>
      <c r="R1889" s="21" t="inlineStr">
        <is>
          <t>WA</t>
        </is>
      </c>
      <c r="S1889" s="21" t="inlineStr">
        <is>
          <t>98225</t>
        </is>
      </c>
      <c r="T1889" s="28" t="n">
        <v>46010</v>
      </c>
      <c r="U1889" s="21" t="n">
        <v>2026</v>
      </c>
      <c r="V1889" s="21" t="inlineStr"/>
    </row>
    <row r="1890">
      <c r="A1890" s="17" t="inlineStr">
        <is>
          <t>WL-02885</t>
        </is>
      </c>
      <c r="B1890" s="17" t="n">
        <v>1885</v>
      </c>
      <c r="C1890" s="17" t="inlineStr">
        <is>
          <t>Rivera</t>
        </is>
      </c>
      <c r="D1890" s="17" t="inlineStr">
        <is>
          <t>James</t>
        </is>
      </c>
      <c r="E1890" s="17" t="inlineStr">
        <is>
          <t>TRUST</t>
        </is>
      </c>
      <c r="F1890" s="17" t="inlineStr">
        <is>
          <t>Rivera Charters Inc</t>
        </is>
      </c>
      <c r="G1890" s="27" t="n">
        <v>45662</v>
      </c>
      <c r="H1890" s="17" t="inlineStr">
        <is>
          <t>ACTIVE_WAITLIST</t>
        </is>
      </c>
      <c r="I1890" s="17" t="inlineStr">
        <is>
          <t>BRANT PASSAGE</t>
        </is>
      </c>
      <c r="J1890" s="17" t="inlineStr">
        <is>
          <t>HOUSEBOAT</t>
        </is>
      </c>
      <c r="K1890" s="17" t="n">
        <v>42.3</v>
      </c>
      <c r="L1890" s="17" t="n">
        <v>13</v>
      </c>
      <c r="M1890" s="17" t="inlineStr">
        <is>
          <t>OPEN_ONLY</t>
        </is>
      </c>
      <c r="N1890" s="17" t="n">
        <v>40</v>
      </c>
      <c r="O1890" s="17" t="inlineStr">
        <is>
          <t>(253) 555-5920</t>
        </is>
      </c>
      <c r="P1890" s="17" t="inlineStr">
        <is>
          <t>james_rivera@salishnet.net</t>
        </is>
      </c>
      <c r="Q1890" s="17" t="inlineStr">
        <is>
          <t>Tacoma</t>
        </is>
      </c>
      <c r="R1890" s="17" t="inlineStr">
        <is>
          <t>WA</t>
        </is>
      </c>
      <c r="S1890" s="17" t="inlineStr">
        <is>
          <t>98402</t>
        </is>
      </c>
      <c r="T1890" s="27" t="n">
        <v>46017</v>
      </c>
      <c r="U1890" s="17" t="n">
        <v>2026</v>
      </c>
      <c r="V1890" s="17" t="inlineStr"/>
    </row>
    <row r="1891">
      <c r="A1891" s="21" t="inlineStr">
        <is>
          <t>WL-02886</t>
        </is>
      </c>
      <c r="B1891" s="21" t="n">
        <v>1886</v>
      </c>
      <c r="C1891" s="21" t="inlineStr">
        <is>
          <t>Woods</t>
        </is>
      </c>
      <c r="D1891" s="21" t="inlineStr">
        <is>
          <t>Sarah</t>
        </is>
      </c>
      <c r="E1891" s="21" t="inlineStr">
        <is>
          <t>LLC</t>
        </is>
      </c>
      <c r="F1891" s="21" t="inlineStr">
        <is>
          <t>Woods Ventures LLC</t>
        </is>
      </c>
      <c r="G1891" s="28" t="n">
        <v>45663</v>
      </c>
      <c r="H1891" s="21" t="inlineStr">
        <is>
          <t>ACTIVE_WAITLIST</t>
        </is>
      </c>
      <c r="I1891" s="21" t="inlineStr">
        <is>
          <t>BRANT GLIDE</t>
        </is>
      </c>
      <c r="J1891" s="21" t="inlineStr">
        <is>
          <t>COMMERCIAL_FISH</t>
        </is>
      </c>
      <c r="K1891" s="21" t="n">
        <v>61.8</v>
      </c>
      <c r="L1891" s="21" t="n">
        <v>17.4</v>
      </c>
      <c r="M1891" s="21" t="inlineStr">
        <is>
          <t>OPEN_ONLY</t>
        </is>
      </c>
      <c r="N1891" s="21" t="n">
        <v>32</v>
      </c>
      <c r="O1891" s="21" t="inlineStr">
        <is>
          <t>(206) 555-7590</t>
        </is>
      </c>
      <c r="P1891" s="21" t="inlineStr">
        <is>
          <t>sarahwoods@outlook.example.com</t>
        </is>
      </c>
      <c r="Q1891" s="21" t="inlineStr">
        <is>
          <t>Seattle</t>
        </is>
      </c>
      <c r="R1891" s="21" t="inlineStr">
        <is>
          <t>WA</t>
        </is>
      </c>
      <c r="S1891" s="21" t="inlineStr">
        <is>
          <t>98101</t>
        </is>
      </c>
      <c r="T1891" s="28" t="n">
        <v>46002</v>
      </c>
      <c r="U1891" s="21" t="n">
        <v>2026</v>
      </c>
      <c r="V1891" s="21" t="inlineStr"/>
    </row>
    <row r="1892">
      <c r="A1892" s="17" t="inlineStr">
        <is>
          <t>WL-02887</t>
        </is>
      </c>
      <c r="B1892" s="17" t="n">
        <v>1887</v>
      </c>
      <c r="C1892" s="17" t="inlineStr">
        <is>
          <t>Mayer</t>
        </is>
      </c>
      <c r="D1892" s="17" t="inlineStr">
        <is>
          <t>Shelly</t>
        </is>
      </c>
      <c r="E1892" s="17" t="inlineStr">
        <is>
          <t>JOINT</t>
        </is>
      </c>
      <c r="F1892" s="17" t="inlineStr"/>
      <c r="G1892" s="27" t="n">
        <v>45663</v>
      </c>
      <c r="H1892" s="17" t="inlineStr">
        <is>
          <t>ACTIVE_WAITLIST</t>
        </is>
      </c>
      <c r="I1892" s="17" t="inlineStr">
        <is>
          <t>BRANT DANCER</t>
        </is>
      </c>
      <c r="J1892" s="17" t="inlineStr">
        <is>
          <t>SAIL_MONO</t>
        </is>
      </c>
      <c r="K1892" s="17" t="n">
        <v>48.2</v>
      </c>
      <c r="L1892" s="17" t="n">
        <v>13.7</v>
      </c>
      <c r="M1892" s="17" t="inlineStr">
        <is>
          <t>COVERED_ONLY</t>
        </is>
      </c>
      <c r="N1892" s="17" t="n">
        <v>45</v>
      </c>
      <c r="O1892" s="17" t="inlineStr">
        <is>
          <t>(206) 555-6942</t>
        </is>
      </c>
      <c r="P1892" s="17" t="inlineStr">
        <is>
          <t>shellymayer@outlook.example.com</t>
        </is>
      </c>
      <c r="Q1892" s="17" t="inlineStr">
        <is>
          <t>Seattle</t>
        </is>
      </c>
      <c r="R1892" s="17" t="inlineStr">
        <is>
          <t>WA</t>
        </is>
      </c>
      <c r="S1892" s="17" t="inlineStr">
        <is>
          <t>98101</t>
        </is>
      </c>
      <c r="T1892" s="27" t="n">
        <v>46001</v>
      </c>
      <c r="U1892" s="17" t="n">
        <v>2026</v>
      </c>
      <c r="V1892" s="17" t="inlineStr"/>
    </row>
    <row r="1893">
      <c r="A1893" s="21" t="inlineStr">
        <is>
          <t>WL-02888</t>
        </is>
      </c>
      <c r="B1893" s="21" t="n">
        <v>1888</v>
      </c>
      <c r="C1893" s="21" t="inlineStr">
        <is>
          <t>Rich</t>
        </is>
      </c>
      <c r="D1893" s="21" t="inlineStr">
        <is>
          <t>Spencer</t>
        </is>
      </c>
      <c r="E1893" s="21" t="inlineStr">
        <is>
          <t>PARTNERSHIP</t>
        </is>
      </c>
      <c r="F1893" s="21" t="inlineStr">
        <is>
          <t>Rich Charters Inc</t>
        </is>
      </c>
      <c r="G1893" s="28" t="n">
        <v>45663</v>
      </c>
      <c r="H1893" s="21" t="inlineStr">
        <is>
          <t>ACTIVE_WAITLIST</t>
        </is>
      </c>
      <c r="I1893" s="21" t="inlineStr">
        <is>
          <t>GRAY ANN</t>
        </is>
      </c>
      <c r="J1893" s="21" t="inlineStr">
        <is>
          <t>TRAWLER</t>
        </is>
      </c>
      <c r="K1893" s="21" t="n">
        <v>25.8</v>
      </c>
      <c r="L1893" s="21" t="n">
        <v>8.699999999999999</v>
      </c>
      <c r="M1893" s="21" t="inlineStr">
        <is>
          <t>COVERED_ONLY</t>
        </is>
      </c>
      <c r="N1893" s="21" t="n">
        <v>45</v>
      </c>
      <c r="O1893" s="21" t="inlineStr">
        <is>
          <t>(360) 555-5695</t>
        </is>
      </c>
      <c r="P1893" s="21" t="inlineStr">
        <is>
          <t>spencer_rich@gmail.example.com</t>
        </is>
      </c>
      <c r="Q1893" s="21" t="inlineStr">
        <is>
          <t>Olympia</t>
        </is>
      </c>
      <c r="R1893" s="21" t="inlineStr">
        <is>
          <t>WA</t>
        </is>
      </c>
      <c r="S1893" s="21" t="inlineStr">
        <is>
          <t>98501</t>
        </is>
      </c>
      <c r="T1893" s="28" t="n">
        <v>46014</v>
      </c>
      <c r="U1893" s="21" t="n">
        <v>2026</v>
      </c>
      <c r="V1893" s="21" t="inlineStr"/>
    </row>
    <row r="1894">
      <c r="A1894" s="17" t="inlineStr">
        <is>
          <t>WL-02889</t>
        </is>
      </c>
      <c r="B1894" s="17" t="n">
        <v>1889</v>
      </c>
      <c r="C1894" s="17" t="inlineStr">
        <is>
          <t>Ross</t>
        </is>
      </c>
      <c r="D1894" s="17" t="inlineStr">
        <is>
          <t>Melissa</t>
        </is>
      </c>
      <c r="E1894" s="17" t="inlineStr">
        <is>
          <t>COMMERCIAL</t>
        </is>
      </c>
      <c r="F1894" s="17" t="inlineStr">
        <is>
          <t>Ross Marine LLC</t>
        </is>
      </c>
      <c r="G1894" s="27" t="n">
        <v>45663</v>
      </c>
      <c r="H1894" s="17" t="inlineStr">
        <is>
          <t>EXPIRED</t>
        </is>
      </c>
      <c r="I1894" s="17" t="inlineStr">
        <is>
          <t>KESTREL VEER</t>
        </is>
      </c>
      <c r="J1894" s="17" t="inlineStr">
        <is>
          <t>SAIL_MONO</t>
        </is>
      </c>
      <c r="K1894" s="17" t="n">
        <v>58</v>
      </c>
      <c r="L1894" s="17" t="n">
        <v>18</v>
      </c>
      <c r="M1894" s="17" t="inlineStr">
        <is>
          <t>COVERED_ONLY</t>
        </is>
      </c>
      <c r="N1894" s="17" t="n">
        <v>28</v>
      </c>
      <c r="O1894" s="17" t="inlineStr">
        <is>
          <t>(360) 555-7246</t>
        </is>
      </c>
      <c r="P1894" s="17" t="inlineStr">
        <is>
          <t>melissa_ross@gmail.example.com</t>
        </is>
      </c>
      <c r="Q1894" s="17" t="inlineStr">
        <is>
          <t>Port Angeles</t>
        </is>
      </c>
      <c r="R1894" s="17" t="inlineStr">
        <is>
          <t>WA</t>
        </is>
      </c>
      <c r="S1894" s="17" t="inlineStr">
        <is>
          <t>98362</t>
        </is>
      </c>
      <c r="T1894" s="17" t="inlineStr"/>
      <c r="U1894" s="17" t="n">
        <v>2024</v>
      </c>
      <c r="V1894" s="17" t="inlineStr"/>
    </row>
    <row r="1895">
      <c r="A1895" s="21" t="inlineStr">
        <is>
          <t>WL-02890</t>
        </is>
      </c>
      <c r="B1895" s="21" t="n">
        <v>1890</v>
      </c>
      <c r="C1895" s="21" t="inlineStr">
        <is>
          <t>Morales</t>
        </is>
      </c>
      <c r="D1895" s="21" t="inlineStr">
        <is>
          <t>Crystal</t>
        </is>
      </c>
      <c r="E1895" s="21" t="inlineStr">
        <is>
          <t>INDIVIDUAL</t>
        </is>
      </c>
      <c r="F1895" s="21" t="inlineStr"/>
      <c r="G1895" s="28" t="n">
        <v>45663</v>
      </c>
      <c r="H1895" s="21" t="inlineStr">
        <is>
          <t>ACTIVE_WAITLIST</t>
        </is>
      </c>
      <c r="I1895" s="21" t="inlineStr">
        <is>
          <t>BRANT BAY</t>
        </is>
      </c>
      <c r="J1895" s="21" t="inlineStr">
        <is>
          <t>SAIL_MONO</t>
        </is>
      </c>
      <c r="K1895" s="21" t="n">
        <v>35.2</v>
      </c>
      <c r="L1895" s="21" t="n">
        <v>12.6</v>
      </c>
      <c r="M1895" s="21" t="inlineStr">
        <is>
          <t>Ledgport</t>
        </is>
      </c>
      <c r="N1895" s="21" t="n">
        <v>24</v>
      </c>
      <c r="O1895" s="21" t="inlineStr">
        <is>
          <t>(360) 555-7822</t>
        </is>
      </c>
      <c r="P1895" s="21" t="inlineStr">
        <is>
          <t>crystal.morales@outlook.example.com</t>
        </is>
      </c>
      <c r="Q1895" s="21" t="inlineStr">
        <is>
          <t>Aberdeen</t>
        </is>
      </c>
      <c r="R1895" s="21" t="inlineStr">
        <is>
          <t>WA</t>
        </is>
      </c>
      <c r="S1895" s="21" t="inlineStr">
        <is>
          <t>98520</t>
        </is>
      </c>
      <c r="T1895" s="28" t="n">
        <v>45998</v>
      </c>
      <c r="U1895" s="21" t="n">
        <v>2026</v>
      </c>
      <c r="V1895" s="21" t="inlineStr"/>
    </row>
    <row r="1896">
      <c r="A1896" s="17" t="inlineStr">
        <is>
          <t>WL-02891</t>
        </is>
      </c>
      <c r="B1896" s="17" t="n">
        <v>1891</v>
      </c>
      <c r="C1896" s="17" t="inlineStr">
        <is>
          <t>Suarez</t>
        </is>
      </c>
      <c r="D1896" s="17" t="inlineStr">
        <is>
          <t>Jon</t>
        </is>
      </c>
      <c r="E1896" s="17" t="inlineStr">
        <is>
          <t>INDIVIDUAL</t>
        </is>
      </c>
      <c r="F1896" s="17" t="inlineStr"/>
      <c r="G1896" s="27" t="n">
        <v>45663</v>
      </c>
      <c r="H1896" s="17" t="inlineStr">
        <is>
          <t>ACTIVE_WAITLIST</t>
        </is>
      </c>
      <c r="I1896" s="17" t="inlineStr">
        <is>
          <t>SPINDRIFT SOUND</t>
        </is>
      </c>
      <c r="J1896" s="17" t="inlineStr">
        <is>
          <t>POWER_INBOARD</t>
        </is>
      </c>
      <c r="K1896" s="17" t="n">
        <v>55.3</v>
      </c>
      <c r="L1896" s="17" t="n">
        <v>15.9</v>
      </c>
      <c r="M1896" s="17" t="inlineStr">
        <is>
          <t>OPEN_ONLY</t>
        </is>
      </c>
      <c r="N1896" s="17" t="n">
        <v>36</v>
      </c>
      <c r="O1896" s="17" t="inlineStr">
        <is>
          <t>(541) 555-5976</t>
        </is>
      </c>
      <c r="P1896" s="17" t="inlineStr">
        <is>
          <t>jon_suarez@gmail.example.com</t>
        </is>
      </c>
      <c r="Q1896" s="17" t="inlineStr">
        <is>
          <t>Coos Bay</t>
        </is>
      </c>
      <c r="R1896" s="17" t="inlineStr">
        <is>
          <t>OR</t>
        </is>
      </c>
      <c r="S1896" s="17" t="inlineStr">
        <is>
          <t>97420</t>
        </is>
      </c>
      <c r="T1896" s="27" t="n">
        <v>46012</v>
      </c>
      <c r="U1896" s="17" t="n">
        <v>2026</v>
      </c>
      <c r="V1896" s="17" t="inlineStr"/>
    </row>
    <row r="1897">
      <c r="A1897" s="21" t="inlineStr">
        <is>
          <t>WL-02892</t>
        </is>
      </c>
      <c r="B1897" s="21" t="n">
        <v>1892</v>
      </c>
      <c r="C1897" s="21" t="inlineStr">
        <is>
          <t>Cook</t>
        </is>
      </c>
      <c r="D1897" s="21" t="inlineStr">
        <is>
          <t>Martha</t>
        </is>
      </c>
      <c r="E1897" s="21" t="inlineStr">
        <is>
          <t>CORPORATION</t>
        </is>
      </c>
      <c r="F1897" s="21" t="inlineStr">
        <is>
          <t>Cook Charters Inc</t>
        </is>
      </c>
      <c r="G1897" s="28" t="n">
        <v>45664</v>
      </c>
      <c r="H1897" s="21" t="inlineStr">
        <is>
          <t>ACTIVE_WAITLIST</t>
        </is>
      </c>
      <c r="I1897" s="21" t="inlineStr">
        <is>
          <t>FOUL WAKE</t>
        </is>
      </c>
      <c r="J1897" s="21" t="inlineStr">
        <is>
          <t>HOUSEBOAT</t>
        </is>
      </c>
      <c r="K1897" s="21" t="n">
        <v>47.7</v>
      </c>
      <c r="L1897" s="21" t="n">
        <v>16</v>
      </c>
      <c r="M1897" s="21" t="inlineStr">
        <is>
          <t>Ledgport</t>
        </is>
      </c>
      <c r="N1897" s="21" t="n">
        <v>36</v>
      </c>
      <c r="O1897" s="21" t="inlineStr">
        <is>
          <t>(360) 555-7498</t>
        </is>
      </c>
      <c r="P1897" s="21" t="inlineStr">
        <is>
          <t>marthacook@harbormail.net</t>
        </is>
      </c>
      <c r="Q1897" s="21" t="inlineStr">
        <is>
          <t>Aberdeen</t>
        </is>
      </c>
      <c r="R1897" s="21" t="inlineStr">
        <is>
          <t>WA</t>
        </is>
      </c>
      <c r="S1897" s="21" t="inlineStr">
        <is>
          <t>98520</t>
        </is>
      </c>
      <c r="T1897" s="28" t="n">
        <v>46002</v>
      </c>
      <c r="U1897" s="21" t="n">
        <v>2026</v>
      </c>
      <c r="V1897" s="21" t="inlineStr"/>
    </row>
    <row r="1898">
      <c r="A1898" s="17" t="inlineStr">
        <is>
          <t>WL-02893</t>
        </is>
      </c>
      <c r="B1898" s="17" t="n">
        <v>1893</v>
      </c>
      <c r="C1898" s="17" t="inlineStr">
        <is>
          <t>Carrillo</t>
        </is>
      </c>
      <c r="D1898" s="17" t="inlineStr">
        <is>
          <t>Christopher</t>
        </is>
      </c>
      <c r="E1898" s="17" t="inlineStr">
        <is>
          <t>INDIVIDUAL</t>
        </is>
      </c>
      <c r="F1898" s="17" t="inlineStr"/>
      <c r="G1898" s="27" t="n">
        <v>45664</v>
      </c>
      <c r="H1898" s="17" t="inlineStr">
        <is>
          <t>EXPIRED</t>
        </is>
      </c>
      <c r="I1898" s="17" t="inlineStr">
        <is>
          <t>PINTAIL WEATHER</t>
        </is>
      </c>
      <c r="J1898" s="17" t="inlineStr">
        <is>
          <t>SPORTFISH</t>
        </is>
      </c>
      <c r="K1898" s="17" t="n">
        <v>39.2</v>
      </c>
      <c r="L1898" s="17" t="n">
        <v>12.9</v>
      </c>
      <c r="M1898" s="17" t="inlineStr">
        <is>
          <t>ANY</t>
        </is>
      </c>
      <c r="N1898" s="17" t="n">
        <v>24</v>
      </c>
      <c r="O1898" s="17" t="inlineStr">
        <is>
          <t>(425) 555-6149</t>
        </is>
      </c>
      <c r="P1898" s="17" t="inlineStr">
        <is>
          <t>christopher.carrillo@harbormail.net</t>
        </is>
      </c>
      <c r="Q1898" s="17" t="inlineStr">
        <is>
          <t>Everett</t>
        </is>
      </c>
      <c r="R1898" s="17" t="inlineStr">
        <is>
          <t>WA</t>
        </is>
      </c>
      <c r="S1898" s="17" t="inlineStr">
        <is>
          <t>98201</t>
        </is>
      </c>
      <c r="T1898" s="17" t="inlineStr"/>
      <c r="U1898" s="17" t="n">
        <v>2023</v>
      </c>
      <c r="V1898" s="17" t="inlineStr"/>
    </row>
    <row r="1899">
      <c r="A1899" s="21" t="inlineStr">
        <is>
          <t>WL-02894</t>
        </is>
      </c>
      <c r="B1899" s="21" t="n">
        <v>1894</v>
      </c>
      <c r="C1899" s="21" t="inlineStr">
        <is>
          <t>Smith</t>
        </is>
      </c>
      <c r="D1899" s="21" t="inlineStr">
        <is>
          <t>Robert</t>
        </is>
      </c>
      <c r="E1899" s="21" t="inlineStr">
        <is>
          <t>JOINT</t>
        </is>
      </c>
      <c r="F1899" s="21" t="inlineStr"/>
      <c r="G1899" s="28" t="n">
        <v>45664</v>
      </c>
      <c r="H1899" s="21" t="inlineStr">
        <is>
          <t>ACTIVE_WAITLIST</t>
        </is>
      </c>
      <c r="I1899" s="21" t="inlineStr">
        <is>
          <t>PINTAIL REACH</t>
        </is>
      </c>
      <c r="J1899" s="21" t="inlineStr">
        <is>
          <t>ELECTRIC</t>
        </is>
      </c>
      <c r="K1899" s="21" t="n">
        <v>58.6</v>
      </c>
      <c r="L1899" s="21" t="n">
        <v>17.7</v>
      </c>
      <c r="M1899" s="21" t="inlineStr">
        <is>
          <t>COVERED_ONLY</t>
        </is>
      </c>
      <c r="N1899" s="21" t="n">
        <v>24</v>
      </c>
      <c r="O1899" s="21" t="inlineStr">
        <is>
          <t>(360) 555-3134</t>
        </is>
      </c>
      <c r="P1899" s="21" t="inlineStr">
        <is>
          <t>robert.smith@salishnet.net</t>
        </is>
      </c>
      <c r="Q1899" s="21" t="inlineStr">
        <is>
          <t>Bellingham</t>
        </is>
      </c>
      <c r="R1899" s="21" t="inlineStr">
        <is>
          <t>WA</t>
        </is>
      </c>
      <c r="S1899" s="21" t="inlineStr">
        <is>
          <t>98225</t>
        </is>
      </c>
      <c r="T1899" s="28" t="n">
        <v>45997</v>
      </c>
      <c r="U1899" s="21" t="n">
        <v>2026</v>
      </c>
      <c r="V1899" s="21" t="inlineStr"/>
    </row>
    <row r="1900">
      <c r="A1900" s="17" t="inlineStr">
        <is>
          <t>WL-02895</t>
        </is>
      </c>
      <c r="B1900" s="17" t="n">
        <v>1895</v>
      </c>
      <c r="C1900" s="17" t="inlineStr">
        <is>
          <t>Hensley</t>
        </is>
      </c>
      <c r="D1900" s="17" t="inlineStr">
        <is>
          <t>Madison</t>
        </is>
      </c>
      <c r="E1900" s="17" t="inlineStr">
        <is>
          <t>INDIVIDUAL</t>
        </is>
      </c>
      <c r="F1900" s="17" t="inlineStr"/>
      <c r="G1900" s="27" t="n">
        <v>45664</v>
      </c>
      <c r="H1900" s="17" t="inlineStr">
        <is>
          <t>ACTIVE_WAITLIST</t>
        </is>
      </c>
      <c r="I1900" s="17" t="inlineStr">
        <is>
          <t>POINT WEATHER</t>
        </is>
      </c>
      <c r="J1900" s="17" t="inlineStr">
        <is>
          <t>SAIL_MONO</t>
        </is>
      </c>
      <c r="K1900" s="17" t="n">
        <v>61.5</v>
      </c>
      <c r="L1900" s="17" t="n">
        <v>18.6</v>
      </c>
      <c r="M1900" s="17" t="inlineStr">
        <is>
          <t>OPEN_ONLY</t>
        </is>
      </c>
      <c r="N1900" s="17" t="n">
        <v>36</v>
      </c>
      <c r="O1900" s="17" t="inlineStr">
        <is>
          <t>(360) 555-6336</t>
        </is>
      </c>
      <c r="P1900" s="17" t="inlineStr">
        <is>
          <t>madison.hensley@quillayute.org</t>
        </is>
      </c>
      <c r="Q1900" s="17" t="inlineStr">
        <is>
          <t>Bellingham</t>
        </is>
      </c>
      <c r="R1900" s="17" t="inlineStr">
        <is>
          <t>WA</t>
        </is>
      </c>
      <c r="S1900" s="17" t="inlineStr">
        <is>
          <t>98225</t>
        </is>
      </c>
      <c r="T1900" s="27" t="n">
        <v>46002</v>
      </c>
      <c r="U1900" s="17" t="n">
        <v>2026</v>
      </c>
      <c r="V1900" s="17" t="inlineStr"/>
    </row>
    <row r="1901">
      <c r="A1901" s="21" t="inlineStr">
        <is>
          <t>WL-02896</t>
        </is>
      </c>
      <c r="B1901" s="21" t="n">
        <v>1896</v>
      </c>
      <c r="C1901" s="21" t="inlineStr">
        <is>
          <t>Coleman</t>
        </is>
      </c>
      <c r="D1901" s="21" t="inlineStr">
        <is>
          <t>Wanda</t>
        </is>
      </c>
      <c r="E1901" s="21" t="inlineStr">
        <is>
          <t>COMMERCIAL</t>
        </is>
      </c>
      <c r="F1901" s="21" t="inlineStr">
        <is>
          <t>Coleman Charters Inc</t>
        </is>
      </c>
      <c r="G1901" s="28" t="n">
        <v>45665</v>
      </c>
      <c r="H1901" s="21" t="inlineStr">
        <is>
          <t>ACTIVE_WAITLIST</t>
        </is>
      </c>
      <c r="I1901" s="21" t="inlineStr">
        <is>
          <t>SPINDRIFT VEER</t>
        </is>
      </c>
      <c r="J1901" s="21" t="inlineStr">
        <is>
          <t>SAIL_MULTI</t>
        </is>
      </c>
      <c r="K1901" s="21" t="n">
        <v>24.7</v>
      </c>
      <c r="L1901" s="21" t="n">
        <v>8.6</v>
      </c>
      <c r="M1901" s="21" t="inlineStr">
        <is>
          <t>Salmonberry</t>
        </is>
      </c>
      <c r="N1901" s="21" t="n">
        <v>40</v>
      </c>
      <c r="O1901" s="21" t="inlineStr">
        <is>
          <t>(425) 555-0159</t>
        </is>
      </c>
      <c r="P1901" s="21" t="inlineStr">
        <is>
          <t>wandacoleman@pugetpost.com</t>
        </is>
      </c>
      <c r="Q1901" s="21" t="inlineStr">
        <is>
          <t>Everett</t>
        </is>
      </c>
      <c r="R1901" s="21" t="inlineStr">
        <is>
          <t>WA</t>
        </is>
      </c>
      <c r="S1901" s="21" t="inlineStr">
        <is>
          <t>98201</t>
        </is>
      </c>
      <c r="T1901" s="28" t="n">
        <v>46007</v>
      </c>
      <c r="U1901" s="21" t="n">
        <v>2026</v>
      </c>
      <c r="V1901" s="21" t="inlineStr"/>
    </row>
    <row r="1902">
      <c r="A1902" s="17" t="inlineStr">
        <is>
          <t>WL-02897</t>
        </is>
      </c>
      <c r="B1902" s="17" t="n">
        <v>1897</v>
      </c>
      <c r="C1902" s="17" t="inlineStr">
        <is>
          <t>Love</t>
        </is>
      </c>
      <c r="D1902" s="17" t="inlineStr">
        <is>
          <t>Jessica</t>
        </is>
      </c>
      <c r="E1902" s="17" t="inlineStr">
        <is>
          <t>LLC</t>
        </is>
      </c>
      <c r="F1902" s="17" t="inlineStr">
        <is>
          <t>Love Ventures LLC</t>
        </is>
      </c>
      <c r="G1902" s="27" t="n">
        <v>45665</v>
      </c>
      <c r="H1902" s="17" t="inlineStr">
        <is>
          <t>SUSPENDED</t>
        </is>
      </c>
      <c r="I1902" s="17" t="inlineStr">
        <is>
          <t>MURRE SHORE</t>
        </is>
      </c>
      <c r="J1902" s="17" t="inlineStr">
        <is>
          <t>COMMERCIAL_FISH</t>
        </is>
      </c>
      <c r="K1902" s="17" t="n">
        <v>40</v>
      </c>
      <c r="L1902" s="17" t="n">
        <v>11.5</v>
      </c>
      <c r="M1902" s="17" t="inlineStr">
        <is>
          <t>ANY</t>
        </is>
      </c>
      <c r="N1902" s="17" t="n">
        <v>50</v>
      </c>
      <c r="O1902" s="17" t="inlineStr">
        <is>
          <t>(360) 555-8574</t>
        </is>
      </c>
      <c r="P1902" s="17" t="inlineStr">
        <is>
          <t>jessica.love@quillayute.org</t>
        </is>
      </c>
      <c r="Q1902" s="17" t="inlineStr">
        <is>
          <t>Chaldale</t>
        </is>
      </c>
      <c r="R1902" s="17" t="inlineStr">
        <is>
          <t>WA</t>
        </is>
      </c>
      <c r="S1902" s="17" t="inlineStr">
        <is>
          <t>98554</t>
        </is>
      </c>
      <c r="T1902" s="27" t="n">
        <v>45999</v>
      </c>
      <c r="U1902" s="17" t="n">
        <v>2026</v>
      </c>
      <c r="V1902" s="17" t="inlineStr"/>
    </row>
    <row r="1903">
      <c r="A1903" s="21" t="inlineStr">
        <is>
          <t>WL-02898</t>
        </is>
      </c>
      <c r="B1903" s="21" t="n">
        <v>1898</v>
      </c>
      <c r="C1903" s="21" t="inlineStr">
        <is>
          <t>Lindsey</t>
        </is>
      </c>
      <c r="D1903" s="21" t="inlineStr">
        <is>
          <t>Patricia</t>
        </is>
      </c>
      <c r="E1903" s="21" t="inlineStr">
        <is>
          <t>INDIVIDUAL</t>
        </is>
      </c>
      <c r="F1903" s="21" t="inlineStr"/>
      <c r="G1903" s="28" t="n">
        <v>45665</v>
      </c>
      <c r="H1903" s="21" t="inlineStr">
        <is>
          <t>ACTIVE_WAITLIST</t>
        </is>
      </c>
      <c r="I1903" s="21" t="inlineStr">
        <is>
          <t>WIDGEON ROCK</t>
        </is>
      </c>
      <c r="J1903" s="21" t="inlineStr">
        <is>
          <t>TRAWLER</t>
        </is>
      </c>
      <c r="K1903" s="21" t="n">
        <v>22.2</v>
      </c>
      <c r="L1903" s="21" t="n">
        <v>7.4</v>
      </c>
      <c r="M1903" s="21" t="inlineStr">
        <is>
          <t>Vessbank</t>
        </is>
      </c>
      <c r="N1903" s="21" t="n">
        <v>24</v>
      </c>
      <c r="O1903" s="21" t="inlineStr">
        <is>
          <t>(206) 555-3859</t>
        </is>
      </c>
      <c r="P1903" s="21" t="inlineStr">
        <is>
          <t>patricia.lindsey@pugetpost.com</t>
        </is>
      </c>
      <c r="Q1903" s="21" t="inlineStr">
        <is>
          <t>Seattle</t>
        </is>
      </c>
      <c r="R1903" s="21" t="inlineStr">
        <is>
          <t>WA</t>
        </is>
      </c>
      <c r="S1903" s="21" t="inlineStr">
        <is>
          <t>98101</t>
        </is>
      </c>
      <c r="T1903" s="28" t="n">
        <v>46005</v>
      </c>
      <c r="U1903" s="21" t="n">
        <v>2026</v>
      </c>
      <c r="V1903" s="21" t="inlineStr"/>
    </row>
    <row r="1904">
      <c r="A1904" s="17" t="inlineStr">
        <is>
          <t>WL-02899</t>
        </is>
      </c>
      <c r="B1904" s="17" t="n">
        <v>1899</v>
      </c>
      <c r="C1904" s="17" t="inlineStr">
        <is>
          <t>Dixon</t>
        </is>
      </c>
      <c r="D1904" s="17" t="inlineStr">
        <is>
          <t>Tricia</t>
        </is>
      </c>
      <c r="E1904" s="17" t="inlineStr">
        <is>
          <t>LLC</t>
        </is>
      </c>
      <c r="F1904" s="17" t="inlineStr">
        <is>
          <t>Dixon Holdings LLC</t>
        </is>
      </c>
      <c r="G1904" s="27" t="n">
        <v>45666</v>
      </c>
      <c r="H1904" s="17" t="inlineStr">
        <is>
          <t>ACTIVE_WAITLIST</t>
        </is>
      </c>
      <c r="I1904" s="17" t="inlineStr">
        <is>
          <t>MURRE RUNNER</t>
        </is>
      </c>
      <c r="J1904" s="17" t="inlineStr">
        <is>
          <t>POWER_STERNDRIVE</t>
        </is>
      </c>
      <c r="K1904" s="17" t="n">
        <v>61.6</v>
      </c>
      <c r="L1904" s="17" t="n">
        <v>18.1</v>
      </c>
      <c r="M1904" s="17" t="inlineStr">
        <is>
          <t>ANY</t>
        </is>
      </c>
      <c r="N1904" s="17" t="n">
        <v>28</v>
      </c>
      <c r="O1904" s="17" t="inlineStr">
        <is>
          <t>(206) 555-5007</t>
        </is>
      </c>
      <c r="P1904" s="17" t="inlineStr">
        <is>
          <t>tricia.dixon@gmail.example.com</t>
        </is>
      </c>
      <c r="Q1904" s="17" t="inlineStr">
        <is>
          <t>Seattle</t>
        </is>
      </c>
      <c r="R1904" s="17" t="inlineStr">
        <is>
          <t>WA</t>
        </is>
      </c>
      <c r="S1904" s="17" t="inlineStr">
        <is>
          <t>98101</t>
        </is>
      </c>
      <c r="T1904" s="27" t="n">
        <v>46001</v>
      </c>
      <c r="U1904" s="17" t="n">
        <v>2026</v>
      </c>
      <c r="V1904" s="17" t="inlineStr"/>
    </row>
    <row r="1905">
      <c r="A1905" s="21" t="inlineStr">
        <is>
          <t>WL-02900</t>
        </is>
      </c>
      <c r="B1905" s="21" t="n">
        <v>1900</v>
      </c>
      <c r="C1905" s="21" t="inlineStr">
        <is>
          <t>Henderson</t>
        </is>
      </c>
      <c r="D1905" s="21" t="inlineStr">
        <is>
          <t>Timothy</t>
        </is>
      </c>
      <c r="E1905" s="21" t="inlineStr">
        <is>
          <t>PARTNERSHIP</t>
        </is>
      </c>
      <c r="F1905" s="21" t="inlineStr">
        <is>
          <t>Henderson Charters Inc</t>
        </is>
      </c>
      <c r="G1905" s="28" t="n">
        <v>45666</v>
      </c>
      <c r="H1905" s="21" t="inlineStr">
        <is>
          <t>SUSPENDED</t>
        </is>
      </c>
      <c r="I1905" s="21" t="inlineStr">
        <is>
          <t>BRANT DANCER</t>
        </is>
      </c>
      <c r="J1905" s="21" t="inlineStr">
        <is>
          <t>ELECTRIC</t>
        </is>
      </c>
      <c r="K1905" s="21" t="n">
        <v>50</v>
      </c>
      <c r="L1905" s="21" t="n">
        <v>17.6</v>
      </c>
      <c r="M1905" s="21" t="inlineStr">
        <is>
          <t>ANY</t>
        </is>
      </c>
      <c r="N1905" s="21" t="n">
        <v>24</v>
      </c>
      <c r="O1905" s="21" t="inlineStr">
        <is>
          <t>(503) 555-3303</t>
        </is>
      </c>
      <c r="P1905" s="21" t="inlineStr">
        <is>
          <t>timothy.henderson@salishnet.net</t>
        </is>
      </c>
      <c r="Q1905" s="21" t="inlineStr">
        <is>
          <t>Astoria</t>
        </is>
      </c>
      <c r="R1905" s="21" t="inlineStr">
        <is>
          <t>OR</t>
        </is>
      </c>
      <c r="S1905" s="21" t="inlineStr">
        <is>
          <t>97103</t>
        </is>
      </c>
      <c r="T1905" s="28" t="n">
        <v>46019</v>
      </c>
      <c r="U1905" s="21" t="n">
        <v>2026</v>
      </c>
      <c r="V1905" s="21" t="inlineStr"/>
    </row>
    <row r="1906">
      <c r="A1906" s="17" t="inlineStr">
        <is>
          <t>WL-02901</t>
        </is>
      </c>
      <c r="B1906" s="17" t="n">
        <v>1901</v>
      </c>
      <c r="C1906" s="17" t="inlineStr">
        <is>
          <t>Williams</t>
        </is>
      </c>
      <c r="D1906" s="17" t="inlineStr">
        <is>
          <t>Paul</t>
        </is>
      </c>
      <c r="E1906" s="17" t="inlineStr">
        <is>
          <t>CORPORATION</t>
        </is>
      </c>
      <c r="F1906" s="17" t="inlineStr">
        <is>
          <t>Williams Holdings LLC</t>
        </is>
      </c>
      <c r="G1906" s="27" t="n">
        <v>45667</v>
      </c>
      <c r="H1906" s="17" t="inlineStr">
        <is>
          <t>ACTIVE_WAITLIST</t>
        </is>
      </c>
      <c r="I1906" s="17" t="inlineStr">
        <is>
          <t>BRANT WEATHER</t>
        </is>
      </c>
      <c r="J1906" s="17" t="inlineStr">
        <is>
          <t>POWER_INBOARD</t>
        </is>
      </c>
      <c r="K1906" s="17" t="n">
        <v>22.8</v>
      </c>
      <c r="L1906" s="17" t="n">
        <v>8.199999999999999</v>
      </c>
      <c r="M1906" s="17" t="inlineStr">
        <is>
          <t>OPEN_ONLY</t>
        </is>
      </c>
      <c r="N1906" s="17" t="n">
        <v>32</v>
      </c>
      <c r="O1906" s="17" t="inlineStr">
        <is>
          <t>(206) 555-6846</t>
        </is>
      </c>
      <c r="P1906" s="17" t="inlineStr">
        <is>
          <t>paulwilliams@harbormail.net</t>
        </is>
      </c>
      <c r="Q1906" s="17" t="inlineStr">
        <is>
          <t>Seattle</t>
        </is>
      </c>
      <c r="R1906" s="17" t="inlineStr">
        <is>
          <t>WA</t>
        </is>
      </c>
      <c r="S1906" s="17" t="inlineStr">
        <is>
          <t>98101</t>
        </is>
      </c>
      <c r="T1906" s="27" t="n">
        <v>46018</v>
      </c>
      <c r="U1906" s="17" t="n">
        <v>2026</v>
      </c>
      <c r="V1906" s="17" t="inlineStr"/>
    </row>
    <row r="1907">
      <c r="A1907" s="21" t="inlineStr">
        <is>
          <t>WL-02902</t>
        </is>
      </c>
      <c r="B1907" s="21" t="n">
        <v>1902</v>
      </c>
      <c r="C1907" s="21" t="inlineStr">
        <is>
          <t>Schultz</t>
        </is>
      </c>
      <c r="D1907" s="21" t="inlineStr">
        <is>
          <t>Lorraine</t>
        </is>
      </c>
      <c r="E1907" s="21" t="inlineStr">
        <is>
          <t>CORPORATION</t>
        </is>
      </c>
      <c r="F1907" s="21" t="inlineStr">
        <is>
          <t>Schultz Holdings LLC</t>
        </is>
      </c>
      <c r="G1907" s="28" t="n">
        <v>45667</v>
      </c>
      <c r="H1907" s="21" t="inlineStr">
        <is>
          <t>ACTIVE_WAITLIST</t>
        </is>
      </c>
      <c r="I1907" s="21" t="inlineStr">
        <is>
          <t>PTEREL STAR</t>
        </is>
      </c>
      <c r="J1907" s="21" t="inlineStr">
        <is>
          <t>HOUSEBOAT</t>
        </is>
      </c>
      <c r="K1907" s="21" t="n">
        <v>60</v>
      </c>
      <c r="L1907" s="21" t="n">
        <v>17.7</v>
      </c>
      <c r="M1907" s="21" t="inlineStr">
        <is>
          <t>Ledgport</t>
        </is>
      </c>
      <c r="N1907" s="21" t="n">
        <v>40</v>
      </c>
      <c r="O1907" s="21" t="inlineStr">
        <is>
          <t>(360) 555-4024</t>
        </is>
      </c>
      <c r="P1907" s="21" t="inlineStr">
        <is>
          <t>lorraine.schultz@quillayute.org</t>
        </is>
      </c>
      <c r="Q1907" s="21" t="inlineStr">
        <is>
          <t>Bremerton</t>
        </is>
      </c>
      <c r="R1907" s="21" t="inlineStr">
        <is>
          <t>WA</t>
        </is>
      </c>
      <c r="S1907" s="21" t="inlineStr">
        <is>
          <t>98337</t>
        </is>
      </c>
      <c r="T1907" s="28" t="n">
        <v>46018</v>
      </c>
      <c r="U1907" s="21" t="n">
        <v>2026</v>
      </c>
      <c r="V1907" s="21" t="inlineStr"/>
    </row>
    <row r="1908">
      <c r="A1908" s="17" t="inlineStr">
        <is>
          <t>WL-02903</t>
        </is>
      </c>
      <c r="B1908" s="17" t="n">
        <v>1903</v>
      </c>
      <c r="C1908" s="17" t="inlineStr">
        <is>
          <t>Donovan</t>
        </is>
      </c>
      <c r="D1908" s="17" t="inlineStr">
        <is>
          <t>Dawn</t>
        </is>
      </c>
      <c r="E1908" s="17" t="inlineStr">
        <is>
          <t>JOINT</t>
        </is>
      </c>
      <c r="F1908" s="17" t="inlineStr"/>
      <c r="G1908" s="27" t="n">
        <v>45669</v>
      </c>
      <c r="H1908" s="17" t="inlineStr">
        <is>
          <t>ACTIVE_WAITLIST</t>
        </is>
      </c>
      <c r="I1908" s="17" t="inlineStr">
        <is>
          <t>PETREL DANCER</t>
        </is>
      </c>
      <c r="J1908" s="17" t="inlineStr">
        <is>
          <t>SAIL_MONO</t>
        </is>
      </c>
      <c r="K1908" s="17" t="n">
        <v>30.2</v>
      </c>
      <c r="L1908" s="17" t="n">
        <v>10.8</v>
      </c>
      <c r="M1908" s="17" t="inlineStr">
        <is>
          <t>COVERED_ONLY</t>
        </is>
      </c>
      <c r="N1908" s="17" t="n">
        <v>28</v>
      </c>
      <c r="O1908" s="17" t="inlineStr">
        <is>
          <t>(541) 555-8966</t>
        </is>
      </c>
      <c r="P1908" s="17" t="inlineStr">
        <is>
          <t>dawn.donovan@pugetpost.com</t>
        </is>
      </c>
      <c r="Q1908" s="17" t="inlineStr">
        <is>
          <t>Newport</t>
        </is>
      </c>
      <c r="R1908" s="17" t="inlineStr">
        <is>
          <t>OR</t>
        </is>
      </c>
      <c r="S1908" s="17" t="inlineStr">
        <is>
          <t>97365</t>
        </is>
      </c>
      <c r="T1908" s="27" t="n">
        <v>45993</v>
      </c>
      <c r="U1908" s="17" t="n">
        <v>2026</v>
      </c>
      <c r="V1908" s="17" t="inlineStr"/>
    </row>
    <row r="1909">
      <c r="A1909" s="21" t="inlineStr">
        <is>
          <t>WL-02904</t>
        </is>
      </c>
      <c r="B1909" s="21" t="n">
        <v>1904</v>
      </c>
      <c r="C1909" s="21" t="inlineStr">
        <is>
          <t>Caldwell</t>
        </is>
      </c>
      <c r="D1909" s="21" t="inlineStr">
        <is>
          <t>Tonya</t>
        </is>
      </c>
      <c r="E1909" s="21" t="inlineStr">
        <is>
          <t>INDIVIDUAL</t>
        </is>
      </c>
      <c r="F1909" s="21" t="inlineStr"/>
      <c r="G1909" s="28" t="n">
        <v>45669</v>
      </c>
      <c r="H1909" s="21" t="inlineStr">
        <is>
          <t>ACTIVE_WAITLIST</t>
        </is>
      </c>
      <c r="I1909" s="21" t="inlineStr">
        <is>
          <t>ANCHOR WIND</t>
        </is>
      </c>
      <c r="J1909" s="21" t="inlineStr">
        <is>
          <t>SAIL_MONO</t>
        </is>
      </c>
      <c r="K1909" s="21" t="n">
        <v>34.8</v>
      </c>
      <c r="L1909" s="21" t="n">
        <v>12.5</v>
      </c>
      <c r="M1909" s="21" t="inlineStr">
        <is>
          <t>OPEN_ONLY</t>
        </is>
      </c>
      <c r="N1909" s="21" t="n">
        <v>40</v>
      </c>
      <c r="O1909" s="21" t="inlineStr">
        <is>
          <t>(541) 555-7406</t>
        </is>
      </c>
      <c r="P1909" s="21" t="inlineStr">
        <is>
          <t>tonya.caldwell@gmail.example.com</t>
        </is>
      </c>
      <c r="Q1909" s="21" t="inlineStr">
        <is>
          <t>Coos Bay</t>
        </is>
      </c>
      <c r="R1909" s="21" t="inlineStr">
        <is>
          <t>OR</t>
        </is>
      </c>
      <c r="S1909" s="21" t="inlineStr">
        <is>
          <t>97420</t>
        </is>
      </c>
      <c r="T1909" s="28" t="n">
        <v>45999</v>
      </c>
      <c r="U1909" s="21" t="n">
        <v>2026</v>
      </c>
      <c r="V1909" s="21" t="inlineStr"/>
    </row>
    <row r="1910">
      <c r="A1910" s="17" t="inlineStr">
        <is>
          <t>WL-02905</t>
        </is>
      </c>
      <c r="B1910" s="17" t="n">
        <v>1905</v>
      </c>
      <c r="C1910" s="17" t="inlineStr">
        <is>
          <t>Williams</t>
        </is>
      </c>
      <c r="D1910" s="17" t="inlineStr">
        <is>
          <t>James</t>
        </is>
      </c>
      <c r="E1910" s="17" t="inlineStr">
        <is>
          <t>PARTNERSHIP</t>
        </is>
      </c>
      <c r="F1910" s="17" t="inlineStr">
        <is>
          <t>Williams Charters Inc</t>
        </is>
      </c>
      <c r="G1910" s="27" t="n">
        <v>45669</v>
      </c>
      <c r="H1910" s="17" t="inlineStr">
        <is>
          <t>ACTIVE_WAITLIST</t>
        </is>
      </c>
      <c r="I1910" s="17" t="inlineStr">
        <is>
          <t>COHO LINE</t>
        </is>
      </c>
      <c r="J1910" s="17" t="inlineStr">
        <is>
          <t>CRUISER</t>
        </is>
      </c>
      <c r="K1910" s="17" t="n">
        <v>34.5</v>
      </c>
      <c r="L1910" s="17" t="n">
        <v>10.4</v>
      </c>
      <c r="M1910" s="17" t="inlineStr">
        <is>
          <t>ANY</t>
        </is>
      </c>
      <c r="N1910" s="17" t="n">
        <v>36</v>
      </c>
      <c r="O1910" s="17" t="inlineStr">
        <is>
          <t>(360) 555-9526</t>
        </is>
      </c>
      <c r="P1910" s="17" t="inlineStr"/>
      <c r="Q1910" s="17" t="inlineStr">
        <is>
          <t>Bremerton</t>
        </is>
      </c>
      <c r="R1910" s="17" t="inlineStr">
        <is>
          <t>WA</t>
        </is>
      </c>
      <c r="S1910" s="17" t="inlineStr">
        <is>
          <t>98337</t>
        </is>
      </c>
      <c r="T1910" s="27" t="n">
        <v>46013</v>
      </c>
      <c r="U1910" s="17" t="n">
        <v>2026</v>
      </c>
      <c r="V1910" s="17" t="inlineStr"/>
    </row>
    <row r="1911">
      <c r="A1911" s="21" t="inlineStr">
        <is>
          <t>WL-02906</t>
        </is>
      </c>
      <c r="B1911" s="21" t="n">
        <v>1906</v>
      </c>
      <c r="C1911" s="21" t="inlineStr">
        <is>
          <t>Turner</t>
        </is>
      </c>
      <c r="D1911" s="21" t="inlineStr">
        <is>
          <t>Victor</t>
        </is>
      </c>
      <c r="E1911" s="21" t="inlineStr">
        <is>
          <t>INDIVIDUAL</t>
        </is>
      </c>
      <c r="F1911" s="21" t="inlineStr"/>
      <c r="G1911" s="28" t="n">
        <v>45670</v>
      </c>
      <c r="H1911" s="21" t="inlineStr">
        <is>
          <t>ACTIVE_WAITLIST</t>
        </is>
      </c>
      <c r="I1911" s="21" t="inlineStr">
        <is>
          <t>CORMORANT GLIDE</t>
        </is>
      </c>
      <c r="J1911" s="21" t="inlineStr">
        <is>
          <t>POWER_STERNDRIVE</t>
        </is>
      </c>
      <c r="K1911" s="21" t="n">
        <v>60.9</v>
      </c>
      <c r="L1911" s="21" t="n">
        <v>21.5</v>
      </c>
      <c r="M1911" s="21" t="inlineStr">
        <is>
          <t>COVERED_ONLY</t>
        </is>
      </c>
      <c r="N1911" s="21" t="n">
        <v>40</v>
      </c>
      <c r="O1911" s="21" t="inlineStr">
        <is>
          <t>(360) 555-7569</t>
        </is>
      </c>
      <c r="P1911" s="21" t="inlineStr">
        <is>
          <t>victor.turner@salishnet.net</t>
        </is>
      </c>
      <c r="Q1911" s="21" t="inlineStr">
        <is>
          <t>Bellingham</t>
        </is>
      </c>
      <c r="R1911" s="21" t="inlineStr">
        <is>
          <t>WA</t>
        </is>
      </c>
      <c r="S1911" s="21" t="inlineStr">
        <is>
          <t>98225</t>
        </is>
      </c>
      <c r="T1911" s="28" t="n">
        <v>46018</v>
      </c>
      <c r="U1911" s="21" t="n">
        <v>2026</v>
      </c>
      <c r="V1911" s="21" t="inlineStr"/>
    </row>
    <row r="1912">
      <c r="A1912" s="17" t="inlineStr">
        <is>
          <t>WL-02907</t>
        </is>
      </c>
      <c r="B1912" s="17" t="n">
        <v>1907</v>
      </c>
      <c r="C1912" s="17" t="inlineStr">
        <is>
          <t>Harris</t>
        </is>
      </c>
      <c r="D1912" s="17" t="inlineStr">
        <is>
          <t>Holly</t>
        </is>
      </c>
      <c r="E1912" s="17" t="inlineStr">
        <is>
          <t>INDIVIDUAL</t>
        </is>
      </c>
      <c r="F1912" s="17" t="inlineStr"/>
      <c r="G1912" s="27" t="n">
        <v>45670</v>
      </c>
      <c r="H1912" s="17" t="inlineStr">
        <is>
          <t>ACTIVE_WAITLIST</t>
        </is>
      </c>
      <c r="I1912" s="17" t="inlineStr">
        <is>
          <t>SPINDRIFT GLIDE</t>
        </is>
      </c>
      <c r="J1912" s="17" t="inlineStr">
        <is>
          <t>POWER_OUTBOARD</t>
        </is>
      </c>
      <c r="K1912" s="17" t="n">
        <v>33.9</v>
      </c>
      <c r="L1912" s="17" t="n">
        <v>10.2</v>
      </c>
      <c r="M1912" s="17" t="inlineStr">
        <is>
          <t>ANY</t>
        </is>
      </c>
      <c r="N1912" s="17" t="n">
        <v>24</v>
      </c>
      <c r="O1912" s="17" t="inlineStr">
        <is>
          <t>(360) 555-5990</t>
        </is>
      </c>
      <c r="P1912" s="17" t="inlineStr">
        <is>
          <t>holly.harris@outlook.example.com</t>
        </is>
      </c>
      <c r="Q1912" s="17" t="inlineStr">
        <is>
          <t>Chaldale</t>
        </is>
      </c>
      <c r="R1912" s="17" t="inlineStr">
        <is>
          <t>WA</t>
        </is>
      </c>
      <c r="S1912" s="17" t="inlineStr">
        <is>
          <t>98554</t>
        </is>
      </c>
      <c r="T1912" s="27" t="n">
        <v>46007</v>
      </c>
      <c r="U1912" s="17" t="n">
        <v>2026</v>
      </c>
      <c r="V1912" s="17" t="inlineStr"/>
    </row>
    <row r="1913">
      <c r="A1913" s="21" t="inlineStr">
        <is>
          <t>WL-02908</t>
        </is>
      </c>
      <c r="B1913" s="21" t="n">
        <v>1908</v>
      </c>
      <c r="C1913" s="21" t="inlineStr">
        <is>
          <t>Chang</t>
        </is>
      </c>
      <c r="D1913" s="21" t="inlineStr">
        <is>
          <t>Lynn</t>
        </is>
      </c>
      <c r="E1913" s="21" t="inlineStr">
        <is>
          <t>INDIVIDUAL</t>
        </is>
      </c>
      <c r="F1913" s="21" t="inlineStr"/>
      <c r="G1913" s="28" t="n">
        <v>45671</v>
      </c>
      <c r="H1913" s="21" t="inlineStr">
        <is>
          <t>ACTIVE_WAITLIST</t>
        </is>
      </c>
      <c r="I1913" s="21" t="inlineStr">
        <is>
          <t>HERON MIST</t>
        </is>
      </c>
      <c r="J1913" s="21" t="inlineStr">
        <is>
          <t>TRAWLER</t>
        </is>
      </c>
      <c r="K1913" s="21" t="n">
        <v>42.7</v>
      </c>
      <c r="L1913" s="21" t="n">
        <v>13.4</v>
      </c>
      <c r="M1913" s="21" t="inlineStr">
        <is>
          <t>ANY</t>
        </is>
      </c>
      <c r="N1913" s="21" t="n">
        <v>24</v>
      </c>
      <c r="O1913" s="21" t="inlineStr">
        <is>
          <t>(360) 555-4572</t>
        </is>
      </c>
      <c r="P1913" s="21" t="inlineStr">
        <is>
          <t>lynn_chang@quillayute.org</t>
        </is>
      </c>
      <c r="Q1913" s="21" t="inlineStr">
        <is>
          <t>Olympia</t>
        </is>
      </c>
      <c r="R1913" s="21" t="inlineStr">
        <is>
          <t>WA</t>
        </is>
      </c>
      <c r="S1913" s="21" t="inlineStr">
        <is>
          <t>98501</t>
        </is>
      </c>
      <c r="T1913" s="28" t="n">
        <v>45993</v>
      </c>
      <c r="U1913" s="21" t="n">
        <v>2026</v>
      </c>
      <c r="V1913" s="21" t="inlineStr"/>
    </row>
    <row r="1914">
      <c r="A1914" s="17" t="inlineStr">
        <is>
          <t>WL-02909</t>
        </is>
      </c>
      <c r="B1914" s="17" t="n">
        <v>1909</v>
      </c>
      <c r="C1914" s="17" t="inlineStr">
        <is>
          <t>Medina</t>
        </is>
      </c>
      <c r="D1914" s="17" t="inlineStr">
        <is>
          <t>Ryan</t>
        </is>
      </c>
      <c r="E1914" s="17" t="inlineStr">
        <is>
          <t>CORPORATION</t>
        </is>
      </c>
      <c r="F1914" s="17" t="inlineStr">
        <is>
          <t>Medina Ventures LLC</t>
        </is>
      </c>
      <c r="G1914" s="27" t="n">
        <v>45671</v>
      </c>
      <c r="H1914" s="17" t="inlineStr">
        <is>
          <t>RETAINER</t>
        </is>
      </c>
      <c r="I1914" s="17" t="inlineStr">
        <is>
          <t>COHO BAY</t>
        </is>
      </c>
      <c r="J1914" s="17" t="inlineStr">
        <is>
          <t>SAIL_MULTI</t>
        </is>
      </c>
      <c r="K1914" s="17" t="n">
        <v>28.3</v>
      </c>
      <c r="L1914" s="17" t="n">
        <v>9.800000000000001</v>
      </c>
      <c r="M1914" s="17" t="inlineStr">
        <is>
          <t>ANY</t>
        </is>
      </c>
      <c r="N1914" s="17" t="n">
        <v>32</v>
      </c>
      <c r="O1914" s="17" t="inlineStr">
        <is>
          <t>(360) 555-8869</t>
        </is>
      </c>
      <c r="P1914" s="17" t="inlineStr">
        <is>
          <t>ryan_medina@quillayute.org</t>
        </is>
      </c>
      <c r="Q1914" s="17" t="inlineStr">
        <is>
          <t>Bellingham</t>
        </is>
      </c>
      <c r="R1914" s="17" t="inlineStr">
        <is>
          <t>WA</t>
        </is>
      </c>
      <c r="S1914" s="17" t="inlineStr">
        <is>
          <t>98225</t>
        </is>
      </c>
      <c r="T1914" s="27" t="n">
        <v>45992</v>
      </c>
      <c r="U1914" s="17" t="n">
        <v>2026</v>
      </c>
      <c r="V1914" s="17" t="inlineStr"/>
    </row>
    <row r="1915">
      <c r="A1915" s="21" t="inlineStr">
        <is>
          <t>WL-02910</t>
        </is>
      </c>
      <c r="B1915" s="21" t="n">
        <v>1910</v>
      </c>
      <c r="C1915" s="21" t="inlineStr">
        <is>
          <t>Taylor</t>
        </is>
      </c>
      <c r="D1915" s="21" t="inlineStr">
        <is>
          <t>David</t>
        </is>
      </c>
      <c r="E1915" s="21" t="inlineStr">
        <is>
          <t>JOINT</t>
        </is>
      </c>
      <c r="F1915" s="21" t="inlineStr"/>
      <c r="G1915" s="28" t="n">
        <v>45671</v>
      </c>
      <c r="H1915" s="21" t="inlineStr">
        <is>
          <t>ACTIVE_WAITLIST</t>
        </is>
      </c>
      <c r="I1915" s="21" t="inlineStr">
        <is>
          <t>GRAY MIST</t>
        </is>
      </c>
      <c r="J1915" s="21" t="inlineStr">
        <is>
          <t>POWER_OUTBOARD</t>
        </is>
      </c>
      <c r="K1915" s="21" t="n">
        <v>29.3</v>
      </c>
      <c r="L1915" s="21" t="n">
        <v>8.9</v>
      </c>
      <c r="M1915" s="21" t="inlineStr">
        <is>
          <t>OPEN_ONLY</t>
        </is>
      </c>
      <c r="N1915" s="21" t="n">
        <v>45</v>
      </c>
      <c r="O1915" s="21" t="inlineStr">
        <is>
          <t>(360) 555-9890</t>
        </is>
      </c>
      <c r="P1915" s="21" t="inlineStr">
        <is>
          <t>david_taylor@quillayute.org</t>
        </is>
      </c>
      <c r="Q1915" s="21" t="inlineStr">
        <is>
          <t>Aberdeen</t>
        </is>
      </c>
      <c r="R1915" s="21" t="inlineStr">
        <is>
          <t>WA</t>
        </is>
      </c>
      <c r="S1915" s="21" t="inlineStr">
        <is>
          <t>98520</t>
        </is>
      </c>
      <c r="T1915" s="28" t="n">
        <v>46001</v>
      </c>
      <c r="U1915" s="21" t="n">
        <v>2026</v>
      </c>
      <c r="V1915" s="21" t="inlineStr"/>
    </row>
    <row r="1916">
      <c r="A1916" s="17" t="inlineStr">
        <is>
          <t>WL-02911</t>
        </is>
      </c>
      <c r="B1916" s="17" t="n">
        <v>1911</v>
      </c>
      <c r="C1916" s="17" t="inlineStr">
        <is>
          <t>Reed</t>
        </is>
      </c>
      <c r="D1916" s="17" t="inlineStr">
        <is>
          <t>John</t>
        </is>
      </c>
      <c r="E1916" s="17" t="inlineStr">
        <is>
          <t>INDIVIDUAL</t>
        </is>
      </c>
      <c r="F1916" s="17" t="inlineStr"/>
      <c r="G1916" s="27" t="n">
        <v>45671</v>
      </c>
      <c r="H1916" s="17" t="inlineStr">
        <is>
          <t>ACTIVE_WAITLIST</t>
        </is>
      </c>
      <c r="I1916" s="17" t="inlineStr">
        <is>
          <t>COHO ROCK</t>
        </is>
      </c>
      <c r="J1916" s="17" t="inlineStr">
        <is>
          <t>SAIL_MONO</t>
        </is>
      </c>
      <c r="K1916" s="17" t="n">
        <v>60.6</v>
      </c>
      <c r="L1916" s="17" t="n">
        <v>20.7</v>
      </c>
      <c r="M1916" s="17" t="inlineStr">
        <is>
          <t>OPEN_ONLY</t>
        </is>
      </c>
      <c r="N1916" s="17" t="n">
        <v>50</v>
      </c>
      <c r="O1916" s="17" t="inlineStr">
        <is>
          <t>(503) 555-3957</t>
        </is>
      </c>
      <c r="P1916" s="17" t="inlineStr">
        <is>
          <t>john.reed@harbormail.net</t>
        </is>
      </c>
      <c r="Q1916" s="17" t="inlineStr">
        <is>
          <t>Astoria</t>
        </is>
      </c>
      <c r="R1916" s="17" t="inlineStr">
        <is>
          <t>OR</t>
        </is>
      </c>
      <c r="S1916" s="17" t="inlineStr">
        <is>
          <t>97103</t>
        </is>
      </c>
      <c r="T1916" s="27" t="n">
        <v>45996</v>
      </c>
      <c r="U1916" s="17" t="n">
        <v>2026</v>
      </c>
      <c r="V1916" s="17" t="inlineStr"/>
    </row>
    <row r="1917">
      <c r="A1917" s="21" t="inlineStr">
        <is>
          <t>WL-02912</t>
        </is>
      </c>
      <c r="B1917" s="21" t="n">
        <v>1912</v>
      </c>
      <c r="C1917" s="21" t="inlineStr">
        <is>
          <t>Ortiz</t>
        </is>
      </c>
      <c r="D1917" s="21" t="inlineStr">
        <is>
          <t>Alan</t>
        </is>
      </c>
      <c r="E1917" s="21" t="inlineStr">
        <is>
          <t>INDIVIDUAL</t>
        </is>
      </c>
      <c r="F1917" s="21" t="inlineStr"/>
      <c r="G1917" s="28" t="n">
        <v>45672</v>
      </c>
      <c r="H1917" s="21" t="inlineStr">
        <is>
          <t>ACTIVE_WAITLIST</t>
        </is>
      </c>
      <c r="I1917" s="21" t="inlineStr">
        <is>
          <t>SANDERLING SONG</t>
        </is>
      </c>
      <c r="J1917" s="21" t="inlineStr">
        <is>
          <t>COMMERCIAL_FISH</t>
        </is>
      </c>
      <c r="K1917" s="21" t="n">
        <v>52.6</v>
      </c>
      <c r="L1917" s="21" t="n">
        <v>16.7</v>
      </c>
      <c r="M1917" s="21" t="inlineStr">
        <is>
          <t>ANY</t>
        </is>
      </c>
      <c r="N1917" s="21" t="n">
        <v>50</v>
      </c>
      <c r="O1917" s="21" t="inlineStr">
        <is>
          <t>(503) 555-6416</t>
        </is>
      </c>
      <c r="P1917" s="21" t="inlineStr">
        <is>
          <t>alan_ortiz@outlook.example.com</t>
        </is>
      </c>
      <c r="Q1917" s="21" t="inlineStr">
        <is>
          <t>Portland</t>
        </is>
      </c>
      <c r="R1917" s="21" t="inlineStr">
        <is>
          <t>OR</t>
        </is>
      </c>
      <c r="S1917" s="21" t="inlineStr">
        <is>
          <t>97201</t>
        </is>
      </c>
      <c r="T1917" s="28" t="n">
        <v>46016</v>
      </c>
      <c r="U1917" s="21" t="n">
        <v>2026</v>
      </c>
      <c r="V1917" s="21" t="inlineStr"/>
    </row>
    <row r="1918">
      <c r="A1918" s="17" t="inlineStr">
        <is>
          <t>WL-02913</t>
        </is>
      </c>
      <c r="B1918" s="17" t="n">
        <v>1913</v>
      </c>
      <c r="C1918" s="17" t="inlineStr">
        <is>
          <t>Hall</t>
        </is>
      </c>
      <c r="D1918" s="17" t="inlineStr">
        <is>
          <t>Paul</t>
        </is>
      </c>
      <c r="E1918" s="17" t="inlineStr">
        <is>
          <t>NONPROFIT</t>
        </is>
      </c>
      <c r="F1918" s="17" t="inlineStr">
        <is>
          <t>Hall Ventures LLC</t>
        </is>
      </c>
      <c r="G1918" s="27" t="n">
        <v>45672</v>
      </c>
      <c r="H1918" s="17" t="inlineStr">
        <is>
          <t>ACTIVE_WAITLIST</t>
        </is>
      </c>
      <c r="I1918" s="17" t="inlineStr">
        <is>
          <t>SPINDRIFT LINE</t>
        </is>
      </c>
      <c r="J1918" s="17" t="inlineStr">
        <is>
          <t>TRAWLER</t>
        </is>
      </c>
      <c r="K1918" s="17" t="n">
        <v>27</v>
      </c>
      <c r="L1918" s="17" t="n">
        <v>9.300000000000001</v>
      </c>
      <c r="M1918" s="17" t="inlineStr">
        <is>
          <t>ANY</t>
        </is>
      </c>
      <c r="N1918" s="17" t="n">
        <v>28</v>
      </c>
      <c r="O1918" s="17" t="inlineStr">
        <is>
          <t>(503) 555-9470</t>
        </is>
      </c>
      <c r="P1918" s="17" t="inlineStr">
        <is>
          <t>paul_hall@pugetpost.com</t>
        </is>
      </c>
      <c r="Q1918" s="17" t="inlineStr">
        <is>
          <t>Astoria</t>
        </is>
      </c>
      <c r="R1918" s="17" t="inlineStr">
        <is>
          <t>OR</t>
        </is>
      </c>
      <c r="S1918" s="17" t="inlineStr">
        <is>
          <t>97103</t>
        </is>
      </c>
      <c r="T1918" s="27" t="n">
        <v>46016</v>
      </c>
      <c r="U1918" s="17" t="n">
        <v>2026</v>
      </c>
      <c r="V1918" s="17" t="inlineStr"/>
    </row>
    <row r="1919">
      <c r="A1919" s="21" t="inlineStr">
        <is>
          <t>WL-02914</t>
        </is>
      </c>
      <c r="B1919" s="21" t="n">
        <v>1914</v>
      </c>
      <c r="C1919" s="21" t="inlineStr">
        <is>
          <t>Robinson</t>
        </is>
      </c>
      <c r="D1919" s="21" t="inlineStr">
        <is>
          <t>Tanya</t>
        </is>
      </c>
      <c r="E1919" s="21" t="inlineStr">
        <is>
          <t>JOINT</t>
        </is>
      </c>
      <c r="F1919" s="21" t="inlineStr"/>
      <c r="G1919" s="28" t="n">
        <v>45673</v>
      </c>
      <c r="H1919" s="21" t="inlineStr">
        <is>
          <t>ACTIVE_WAITLIST</t>
        </is>
      </c>
      <c r="I1919" s="21" t="inlineStr">
        <is>
          <t>COHO ROSE</t>
        </is>
      </c>
      <c r="J1919" s="21" t="inlineStr">
        <is>
          <t>POWER_INBOARD</t>
        </is>
      </c>
      <c r="K1919" s="21" t="n">
        <v>41.4</v>
      </c>
      <c r="L1919" s="21" t="n">
        <v>12.6</v>
      </c>
      <c r="M1919" s="21" t="inlineStr">
        <is>
          <t>ANY</t>
        </is>
      </c>
      <c r="N1919" s="21" t="n">
        <v>24</v>
      </c>
      <c r="O1919" s="21" t="inlineStr">
        <is>
          <t>(360) 555-1067</t>
        </is>
      </c>
      <c r="P1919" s="21" t="inlineStr">
        <is>
          <t>tanyarobinson@outlook.example.com</t>
        </is>
      </c>
      <c r="Q1919" s="21" t="inlineStr">
        <is>
          <t>Chaldale</t>
        </is>
      </c>
      <c r="R1919" s="21" t="inlineStr">
        <is>
          <t>WA</t>
        </is>
      </c>
      <c r="S1919" s="21" t="inlineStr">
        <is>
          <t>98554</t>
        </is>
      </c>
      <c r="T1919" s="28" t="n">
        <v>46001</v>
      </c>
      <c r="U1919" s="21" t="n">
        <v>2026</v>
      </c>
      <c r="V1919" s="21" t="inlineStr"/>
    </row>
    <row r="1920">
      <c r="A1920" s="17" t="inlineStr">
        <is>
          <t>WL-02915</t>
        </is>
      </c>
      <c r="B1920" s="17" t="n">
        <v>1915</v>
      </c>
      <c r="C1920" s="17" t="inlineStr">
        <is>
          <t>Cook</t>
        </is>
      </c>
      <c r="D1920" s="17" t="inlineStr">
        <is>
          <t>Lori</t>
        </is>
      </c>
      <c r="E1920" s="17" t="inlineStr">
        <is>
          <t>INDIVIDUAL</t>
        </is>
      </c>
      <c r="F1920" s="17" t="inlineStr"/>
      <c r="G1920" s="27" t="n">
        <v>45673</v>
      </c>
      <c r="H1920" s="17" t="inlineStr">
        <is>
          <t>ACTIVE_WAITLIST</t>
        </is>
      </c>
      <c r="I1920" s="17" t="inlineStr">
        <is>
          <t>GRAY RUNNER</t>
        </is>
      </c>
      <c r="J1920" s="17" t="inlineStr">
        <is>
          <t>POWER_INBOARD</t>
        </is>
      </c>
      <c r="K1920" s="17" t="n">
        <v>28.3</v>
      </c>
      <c r="L1920" s="17" t="n">
        <v>9.199999999999999</v>
      </c>
      <c r="M1920" s="17" t="inlineStr">
        <is>
          <t>ANY</t>
        </is>
      </c>
      <c r="N1920" s="17" t="n">
        <v>36</v>
      </c>
      <c r="O1920" s="17" t="inlineStr">
        <is>
          <t>(360) 555-9251</t>
        </is>
      </c>
      <c r="P1920" s="17" t="inlineStr">
        <is>
          <t>lori_cook@quillayute.org</t>
        </is>
      </c>
      <c r="Q1920" s="17" t="inlineStr">
        <is>
          <t>Olympia</t>
        </is>
      </c>
      <c r="R1920" s="17" t="inlineStr">
        <is>
          <t>WA</t>
        </is>
      </c>
      <c r="S1920" s="17" t="inlineStr">
        <is>
          <t>98501</t>
        </is>
      </c>
      <c r="T1920" s="27" t="n">
        <v>45992</v>
      </c>
      <c r="U1920" s="17" t="n">
        <v>2026</v>
      </c>
      <c r="V1920" s="17" t="inlineStr"/>
    </row>
    <row r="1921">
      <c r="A1921" s="21" t="inlineStr">
        <is>
          <t>WL-02916</t>
        </is>
      </c>
      <c r="B1921" s="21" t="n">
        <v>1916</v>
      </c>
      <c r="C1921" s="21" t="inlineStr">
        <is>
          <t>Kennedy</t>
        </is>
      </c>
      <c r="D1921" s="21" t="inlineStr">
        <is>
          <t>Andre</t>
        </is>
      </c>
      <c r="E1921" s="21" t="inlineStr">
        <is>
          <t>INDIVIDUAL</t>
        </is>
      </c>
      <c r="F1921" s="21" t="inlineStr"/>
      <c r="G1921" s="28" t="n">
        <v>45673</v>
      </c>
      <c r="H1921" s="21" t="inlineStr">
        <is>
          <t>RETAINER</t>
        </is>
      </c>
      <c r="I1921" s="21" t="inlineStr">
        <is>
          <t>SCOTER REACH</t>
        </is>
      </c>
      <c r="J1921" s="21" t="inlineStr">
        <is>
          <t>POWER_INBOARD</t>
        </is>
      </c>
      <c r="K1921" s="21" t="n">
        <v>23.8</v>
      </c>
      <c r="L1921" s="21" t="n">
        <v>7.2</v>
      </c>
      <c r="M1921" s="21" t="inlineStr">
        <is>
          <t>ANY</t>
        </is>
      </c>
      <c r="N1921" s="21" t="n">
        <v>40</v>
      </c>
      <c r="O1921" s="21" t="inlineStr">
        <is>
          <t>(360) 555-1962</t>
        </is>
      </c>
      <c r="P1921" s="21" t="inlineStr">
        <is>
          <t>andrekennedy@quillayute.org</t>
        </is>
      </c>
      <c r="Q1921" s="21" t="inlineStr">
        <is>
          <t>Chaldale</t>
        </is>
      </c>
      <c r="R1921" s="21" t="inlineStr">
        <is>
          <t>WA</t>
        </is>
      </c>
      <c r="S1921" s="21" t="inlineStr">
        <is>
          <t>98554</t>
        </is>
      </c>
      <c r="T1921" s="28" t="n">
        <v>46019</v>
      </c>
      <c r="U1921" s="21" t="n">
        <v>2026</v>
      </c>
      <c r="V1921" s="21" t="inlineStr"/>
    </row>
    <row r="1922">
      <c r="A1922" s="17" t="inlineStr">
        <is>
          <t>WL-02917</t>
        </is>
      </c>
      <c r="B1922" s="17" t="n">
        <v>1917</v>
      </c>
      <c r="C1922" s="17" t="inlineStr">
        <is>
          <t>Benitez</t>
        </is>
      </c>
      <c r="D1922" s="17" t="inlineStr">
        <is>
          <t>Nathan</t>
        </is>
      </c>
      <c r="E1922" s="17" t="inlineStr">
        <is>
          <t>JOINT</t>
        </is>
      </c>
      <c r="F1922" s="17" t="inlineStr"/>
      <c r="G1922" s="27" t="n">
        <v>45673</v>
      </c>
      <c r="H1922" s="17" t="inlineStr">
        <is>
          <t>ACTIVE_WAITLIST</t>
        </is>
      </c>
      <c r="I1922" s="17" t="inlineStr">
        <is>
          <t>MURRE SONG</t>
        </is>
      </c>
      <c r="J1922" s="17" t="inlineStr">
        <is>
          <t>CRUISER</t>
        </is>
      </c>
      <c r="K1922" s="17" t="n">
        <v>58.4</v>
      </c>
      <c r="L1922" s="17" t="n">
        <v>16.9</v>
      </c>
      <c r="M1922" s="17" t="inlineStr">
        <is>
          <t>ANY</t>
        </is>
      </c>
      <c r="N1922" s="17" t="n">
        <v>36</v>
      </c>
      <c r="O1922" s="17" t="inlineStr">
        <is>
          <t>(503) 555-6666</t>
        </is>
      </c>
      <c r="P1922" s="17" t="inlineStr">
        <is>
          <t>nathanbenitez@quillayute.org</t>
        </is>
      </c>
      <c r="Q1922" s="17" t="inlineStr">
        <is>
          <t>Astoria</t>
        </is>
      </c>
      <c r="R1922" s="17" t="inlineStr">
        <is>
          <t>OR</t>
        </is>
      </c>
      <c r="S1922" s="17" t="inlineStr">
        <is>
          <t>97103</t>
        </is>
      </c>
      <c r="T1922" s="27" t="n">
        <v>46001</v>
      </c>
      <c r="U1922" s="17" t="n">
        <v>2026</v>
      </c>
      <c r="V1922" s="17" t="inlineStr"/>
    </row>
    <row r="1923">
      <c r="A1923" s="21" t="inlineStr">
        <is>
          <t>WL-02918</t>
        </is>
      </c>
      <c r="B1923" s="21" t="n">
        <v>1918</v>
      </c>
      <c r="C1923" s="21" t="inlineStr">
        <is>
          <t>Aguilar</t>
        </is>
      </c>
      <c r="D1923" s="21" t="inlineStr">
        <is>
          <t>Kara</t>
        </is>
      </c>
      <c r="E1923" s="21" t="inlineStr">
        <is>
          <t>NONPROFIT</t>
        </is>
      </c>
      <c r="F1923" s="21" t="inlineStr">
        <is>
          <t>Aguilar Ventures LLC</t>
        </is>
      </c>
      <c r="G1923" s="28" t="n">
        <v>45673</v>
      </c>
      <c r="H1923" s="21" t="inlineStr">
        <is>
          <t>EXPIRED</t>
        </is>
      </c>
      <c r="I1923" s="21" t="inlineStr">
        <is>
          <t>POINT HARBOR</t>
        </is>
      </c>
      <c r="J1923" s="21" t="inlineStr">
        <is>
          <t>SAIL_MONO</t>
        </is>
      </c>
      <c r="K1923" s="21" t="n">
        <v>50.6</v>
      </c>
      <c r="L1923" s="21" t="n">
        <v>14.6</v>
      </c>
      <c r="M1923" s="21" t="inlineStr">
        <is>
          <t>ANY</t>
        </is>
      </c>
      <c r="N1923" s="21" t="n">
        <v>32</v>
      </c>
      <c r="O1923" s="21" t="inlineStr">
        <is>
          <t>(360) 555-4671</t>
        </is>
      </c>
      <c r="P1923" s="21" t="inlineStr">
        <is>
          <t>kara.aguilar@outlook.example.com</t>
        </is>
      </c>
      <c r="Q1923" s="21" t="inlineStr">
        <is>
          <t>Bremerton</t>
        </is>
      </c>
      <c r="R1923" s="21" t="inlineStr">
        <is>
          <t>WA</t>
        </is>
      </c>
      <c r="S1923" s="21" t="inlineStr">
        <is>
          <t>98337</t>
        </is>
      </c>
      <c r="T1923" s="21" t="inlineStr"/>
      <c r="U1923" s="21" t="n">
        <v>2023</v>
      </c>
      <c r="V1923" s="21" t="inlineStr"/>
    </row>
    <row r="1924">
      <c r="A1924" s="17" t="inlineStr">
        <is>
          <t>WL-02919</t>
        </is>
      </c>
      <c r="B1924" s="17" t="n">
        <v>1919</v>
      </c>
      <c r="C1924" s="17" t="inlineStr">
        <is>
          <t>Bailey</t>
        </is>
      </c>
      <c r="D1924" s="17" t="inlineStr">
        <is>
          <t>Patrick</t>
        </is>
      </c>
      <c r="E1924" s="17" t="inlineStr">
        <is>
          <t>TRUST</t>
        </is>
      </c>
      <c r="F1924" s="17" t="inlineStr">
        <is>
          <t>Bailey Marine LLC</t>
        </is>
      </c>
      <c r="G1924" s="27" t="n">
        <v>45674</v>
      </c>
      <c r="H1924" s="17" t="inlineStr">
        <is>
          <t>ACTIVE_WAITLIST</t>
        </is>
      </c>
      <c r="I1924" s="17" t="inlineStr">
        <is>
          <t>SANDERLING SONG</t>
        </is>
      </c>
      <c r="J1924" s="17" t="inlineStr">
        <is>
          <t>SPORTFISH</t>
        </is>
      </c>
      <c r="K1924" s="17" t="n">
        <v>61</v>
      </c>
      <c r="L1924" s="17" t="n">
        <v>17.8</v>
      </c>
      <c r="M1924" s="17" t="inlineStr">
        <is>
          <t>Vessbank</t>
        </is>
      </c>
      <c r="N1924" s="17" t="n">
        <v>45</v>
      </c>
      <c r="O1924" s="17" t="inlineStr">
        <is>
          <t>(360) 555-5357</t>
        </is>
      </c>
      <c r="P1924" s="17" t="inlineStr">
        <is>
          <t>patrick_bailey@salishnet.net</t>
        </is>
      </c>
      <c r="Q1924" s="17" t="inlineStr">
        <is>
          <t>Bremerton</t>
        </is>
      </c>
      <c r="R1924" s="17" t="inlineStr">
        <is>
          <t>WA</t>
        </is>
      </c>
      <c r="S1924" s="17" t="inlineStr">
        <is>
          <t>98337</t>
        </is>
      </c>
      <c r="T1924" s="27" t="n">
        <v>45995</v>
      </c>
      <c r="U1924" s="17" t="n">
        <v>2026</v>
      </c>
      <c r="V1924" s="17" t="inlineStr"/>
    </row>
    <row r="1925">
      <c r="A1925" s="21" t="inlineStr">
        <is>
          <t>WL-02920</t>
        </is>
      </c>
      <c r="B1925" s="21" t="n">
        <v>1920</v>
      </c>
      <c r="C1925" s="21" t="inlineStr">
        <is>
          <t>Thomas</t>
        </is>
      </c>
      <c r="D1925" s="21" t="inlineStr">
        <is>
          <t>Richard</t>
        </is>
      </c>
      <c r="E1925" s="21" t="inlineStr">
        <is>
          <t>JOINT</t>
        </is>
      </c>
      <c r="F1925" s="21" t="inlineStr"/>
      <c r="G1925" s="28" t="n">
        <v>45674</v>
      </c>
      <c r="H1925" s="21" t="inlineStr">
        <is>
          <t>ACTIVE_WAITLIST</t>
        </is>
      </c>
      <c r="I1925" s="21" t="inlineStr">
        <is>
          <t>IPNTAIL SOUND</t>
        </is>
      </c>
      <c r="J1925" s="21" t="inlineStr">
        <is>
          <t>SPORTFISH</t>
        </is>
      </c>
      <c r="K1925" s="21" t="n">
        <v>19.3</v>
      </c>
      <c r="L1925" s="21" t="n">
        <v>5.6</v>
      </c>
      <c r="M1925" s="21" t="inlineStr">
        <is>
          <t>ANY</t>
        </is>
      </c>
      <c r="N1925" s="21" t="n">
        <v>24</v>
      </c>
      <c r="O1925" s="21" t="inlineStr">
        <is>
          <t>(360) 555-8723</t>
        </is>
      </c>
      <c r="P1925" s="21" t="inlineStr">
        <is>
          <t>richard_thomas@salishnet.net</t>
        </is>
      </c>
      <c r="Q1925" s="21" t="inlineStr">
        <is>
          <t>Chaldale</t>
        </is>
      </c>
      <c r="R1925" s="21" t="inlineStr">
        <is>
          <t>WA</t>
        </is>
      </c>
      <c r="S1925" s="21" t="inlineStr">
        <is>
          <t>98554</t>
        </is>
      </c>
      <c r="T1925" s="28" t="n">
        <v>46001</v>
      </c>
      <c r="U1925" s="21" t="n">
        <v>2026</v>
      </c>
      <c r="V1925" s="21" t="inlineStr"/>
    </row>
    <row r="1926">
      <c r="A1926" s="17" t="inlineStr">
        <is>
          <t>WL-02921</t>
        </is>
      </c>
      <c r="B1926" s="17" t="n">
        <v>1921</v>
      </c>
      <c r="C1926" s="17" t="inlineStr">
        <is>
          <t>Hatfield</t>
        </is>
      </c>
      <c r="D1926" s="17" t="inlineStr">
        <is>
          <t>Marissa</t>
        </is>
      </c>
      <c r="E1926" s="17" t="inlineStr">
        <is>
          <t>JOINT</t>
        </is>
      </c>
      <c r="F1926" s="17" t="inlineStr"/>
      <c r="G1926" s="27" t="n">
        <v>45677</v>
      </c>
      <c r="H1926" s="17" t="inlineStr">
        <is>
          <t>ACTIVE_WAITLIST</t>
        </is>
      </c>
      <c r="I1926" s="17" t="inlineStr">
        <is>
          <t>SEAL ROCK</t>
        </is>
      </c>
      <c r="J1926" s="17" t="inlineStr">
        <is>
          <t>POWER_OUTBOARD</t>
        </is>
      </c>
      <c r="K1926" s="17" t="n">
        <v>32.2</v>
      </c>
      <c r="L1926" s="17" t="n">
        <v>9.199999999999999</v>
      </c>
      <c r="M1926" s="17" t="inlineStr">
        <is>
          <t>Ledgport</t>
        </is>
      </c>
      <c r="N1926" s="17" t="n">
        <v>24</v>
      </c>
      <c r="O1926" s="17" t="inlineStr">
        <is>
          <t>(360) 555-4293</t>
        </is>
      </c>
      <c r="P1926" s="17" t="inlineStr">
        <is>
          <t>marissahatfield@outlook.example.com</t>
        </is>
      </c>
      <c r="Q1926" s="17" t="inlineStr">
        <is>
          <t>Chaldale</t>
        </is>
      </c>
      <c r="R1926" s="17" t="inlineStr">
        <is>
          <t>WA</t>
        </is>
      </c>
      <c r="S1926" s="17" t="inlineStr">
        <is>
          <t>98554</t>
        </is>
      </c>
      <c r="T1926" s="27" t="n">
        <v>46000</v>
      </c>
      <c r="U1926" s="17" t="n">
        <v>2026</v>
      </c>
      <c r="V1926" s="17" t="inlineStr"/>
    </row>
    <row r="1927">
      <c r="A1927" s="21" t="inlineStr">
        <is>
          <t>WL-02922</t>
        </is>
      </c>
      <c r="B1927" s="21" t="n">
        <v>1922</v>
      </c>
      <c r="C1927" s="21" t="inlineStr">
        <is>
          <t>Allen</t>
        </is>
      </c>
      <c r="D1927" s="21" t="inlineStr">
        <is>
          <t>Sandra</t>
        </is>
      </c>
      <c r="E1927" s="21" t="inlineStr">
        <is>
          <t>COMMERCIAL</t>
        </is>
      </c>
      <c r="F1927" s="21" t="inlineStr">
        <is>
          <t>Allen Charters Inc</t>
        </is>
      </c>
      <c r="G1927" s="28" t="n">
        <v>45677</v>
      </c>
      <c r="H1927" s="21" t="inlineStr">
        <is>
          <t>ACTIVE_WAITLIST</t>
        </is>
      </c>
      <c r="I1927" s="21" t="inlineStr">
        <is>
          <t>ANCHOR WEATHER</t>
        </is>
      </c>
      <c r="J1927" s="21" t="inlineStr">
        <is>
          <t>HOUSEBOAT</t>
        </is>
      </c>
      <c r="K1927" s="21" t="n">
        <v>58</v>
      </c>
      <c r="L1927" s="21" t="n">
        <v>17.5</v>
      </c>
      <c r="M1927" s="21" t="inlineStr">
        <is>
          <t>COVERED_ONLY</t>
        </is>
      </c>
      <c r="N1927" s="21" t="n">
        <v>50</v>
      </c>
      <c r="O1927" s="21" t="inlineStr">
        <is>
          <t>(360) 555-8530</t>
        </is>
      </c>
      <c r="P1927" s="21" t="inlineStr">
        <is>
          <t>sandra_allen@harbormail.net</t>
        </is>
      </c>
      <c r="Q1927" s="21" t="inlineStr">
        <is>
          <t>Chaldale</t>
        </is>
      </c>
      <c r="R1927" s="21" t="inlineStr">
        <is>
          <t>WA</t>
        </is>
      </c>
      <c r="S1927" s="21" t="inlineStr">
        <is>
          <t>98554</t>
        </is>
      </c>
      <c r="T1927" s="28" t="n">
        <v>46015</v>
      </c>
      <c r="U1927" s="21" t="n">
        <v>2026</v>
      </c>
      <c r="V1927" s="21" t="inlineStr"/>
    </row>
    <row r="1928">
      <c r="A1928" s="17" t="inlineStr">
        <is>
          <t>WL-02923</t>
        </is>
      </c>
      <c r="B1928" s="17" t="n">
        <v>1923</v>
      </c>
      <c r="C1928" s="17" t="inlineStr">
        <is>
          <t>Cummings</t>
        </is>
      </c>
      <c r="D1928" s="17" t="inlineStr">
        <is>
          <t>Randall</t>
        </is>
      </c>
      <c r="E1928" s="17" t="inlineStr">
        <is>
          <t>LLC</t>
        </is>
      </c>
      <c r="F1928" s="17" t="inlineStr">
        <is>
          <t>Cummings Charters Inc</t>
        </is>
      </c>
      <c r="G1928" s="27" t="n">
        <v>45677</v>
      </c>
      <c r="H1928" s="17" t="inlineStr">
        <is>
          <t>ACTIVE_WAITLIST</t>
        </is>
      </c>
      <c r="I1928" s="17" t="inlineStr">
        <is>
          <t>OSPREY LIGHT</t>
        </is>
      </c>
      <c r="J1928" s="17" t="inlineStr">
        <is>
          <t>POWER_STERNDRIVE</t>
        </is>
      </c>
      <c r="K1928" s="17" t="n">
        <v>22.7</v>
      </c>
      <c r="L1928" s="17" t="n">
        <v>7.7</v>
      </c>
      <c r="M1928" s="17" t="inlineStr">
        <is>
          <t>Vessbank</t>
        </is>
      </c>
      <c r="N1928" s="17" t="n">
        <v>28</v>
      </c>
      <c r="O1928" s="17" t="inlineStr">
        <is>
          <t>(360) 555-6105</t>
        </is>
      </c>
      <c r="P1928" s="17" t="inlineStr">
        <is>
          <t>randallcummings@outlook.example.com</t>
        </is>
      </c>
      <c r="Q1928" s="17" t="inlineStr">
        <is>
          <t>Bremerton</t>
        </is>
      </c>
      <c r="R1928" s="17" t="inlineStr">
        <is>
          <t>WA</t>
        </is>
      </c>
      <c r="S1928" s="17" t="inlineStr">
        <is>
          <t>98337</t>
        </is>
      </c>
      <c r="T1928" s="27" t="n">
        <v>45999</v>
      </c>
      <c r="U1928" s="17" t="n">
        <v>2026</v>
      </c>
      <c r="V1928" s="17" t="inlineStr"/>
    </row>
    <row r="1929">
      <c r="A1929" s="21" t="inlineStr">
        <is>
          <t>WL-02924</t>
        </is>
      </c>
      <c r="B1929" s="21" t="n">
        <v>1924</v>
      </c>
      <c r="C1929" s="21" t="inlineStr">
        <is>
          <t>Hall</t>
        </is>
      </c>
      <c r="D1929" s="21" t="inlineStr">
        <is>
          <t>Heather</t>
        </is>
      </c>
      <c r="E1929" s="21" t="inlineStr">
        <is>
          <t>JOINT</t>
        </is>
      </c>
      <c r="F1929" s="21" t="inlineStr"/>
      <c r="G1929" s="28" t="n">
        <v>45678</v>
      </c>
      <c r="H1929" s="21" t="inlineStr">
        <is>
          <t>ACTIVE_WAITLIST</t>
        </is>
      </c>
      <c r="I1929" s="21" t="inlineStr">
        <is>
          <t>MURRE REACH</t>
        </is>
      </c>
      <c r="J1929" s="21" t="inlineStr">
        <is>
          <t>SAIL_MONO</t>
        </is>
      </c>
      <c r="K1929" s="21" t="n">
        <v>22.2</v>
      </c>
      <c r="L1929" s="21" t="n">
        <v>8</v>
      </c>
      <c r="M1929" s="21" t="inlineStr">
        <is>
          <t>ANY</t>
        </is>
      </c>
      <c r="N1929" s="21" t="n">
        <v>50</v>
      </c>
      <c r="O1929" s="21" t="inlineStr">
        <is>
          <t>(425) 555-9077</t>
        </is>
      </c>
      <c r="P1929" s="21" t="inlineStr">
        <is>
          <t>heather.hall@gmail.example.com</t>
        </is>
      </c>
      <c r="Q1929" s="21" t="inlineStr">
        <is>
          <t>Everett</t>
        </is>
      </c>
      <c r="R1929" s="21" t="inlineStr">
        <is>
          <t>WA</t>
        </is>
      </c>
      <c r="S1929" s="21" t="inlineStr">
        <is>
          <t>98201</t>
        </is>
      </c>
      <c r="T1929" s="28" t="n">
        <v>46001</v>
      </c>
      <c r="U1929" s="21" t="n">
        <v>2026</v>
      </c>
      <c r="V1929" s="21" t="inlineStr"/>
    </row>
    <row r="1930">
      <c r="A1930" s="17" t="inlineStr">
        <is>
          <t>WL-02925</t>
        </is>
      </c>
      <c r="B1930" s="17" t="n">
        <v>1925</v>
      </c>
      <c r="C1930" s="17" t="inlineStr">
        <is>
          <t>Marsh</t>
        </is>
      </c>
      <c r="D1930" s="17" t="inlineStr">
        <is>
          <t>Leslie</t>
        </is>
      </c>
      <c r="E1930" s="17" t="inlineStr">
        <is>
          <t>INDIVIDUAL</t>
        </is>
      </c>
      <c r="F1930" s="17" t="inlineStr"/>
      <c r="G1930" s="27" t="n">
        <v>45679</v>
      </c>
      <c r="H1930" s="17" t="inlineStr">
        <is>
          <t>ACTIVE_WAITLIST</t>
        </is>
      </c>
      <c r="I1930" s="17" t="inlineStr">
        <is>
          <t>KETSREL SOUND</t>
        </is>
      </c>
      <c r="J1930" s="17" t="inlineStr">
        <is>
          <t>SAIL_MONO</t>
        </is>
      </c>
      <c r="K1930" s="17" t="n">
        <v>40.9</v>
      </c>
      <c r="L1930" s="17" t="n">
        <v>13.4</v>
      </c>
      <c r="M1930" s="17" t="inlineStr">
        <is>
          <t>ANY</t>
        </is>
      </c>
      <c r="N1930" s="17" t="n">
        <v>28</v>
      </c>
      <c r="O1930" s="17" t="inlineStr">
        <is>
          <t>(360) 555-5360</t>
        </is>
      </c>
      <c r="P1930" s="17" t="inlineStr">
        <is>
          <t>leslie.marsh@harbormail.net</t>
        </is>
      </c>
      <c r="Q1930" s="17" t="inlineStr">
        <is>
          <t>Bellingham</t>
        </is>
      </c>
      <c r="R1930" s="17" t="inlineStr">
        <is>
          <t>WA</t>
        </is>
      </c>
      <c r="S1930" s="17" t="inlineStr">
        <is>
          <t>98225</t>
        </is>
      </c>
      <c r="T1930" s="27" t="n">
        <v>45999</v>
      </c>
      <c r="U1930" s="17" t="n">
        <v>2026</v>
      </c>
      <c r="V1930" s="17" t="inlineStr"/>
    </row>
    <row r="1931">
      <c r="A1931" s="21" t="inlineStr">
        <is>
          <t>WL-02926</t>
        </is>
      </c>
      <c r="B1931" s="21" t="n">
        <v>1926</v>
      </c>
      <c r="C1931" s="21" t="inlineStr">
        <is>
          <t>Harris</t>
        </is>
      </c>
      <c r="D1931" s="21" t="inlineStr">
        <is>
          <t>Pamela</t>
        </is>
      </c>
      <c r="E1931" s="21" t="inlineStr">
        <is>
          <t>TRUST</t>
        </is>
      </c>
      <c r="F1931" s="21" t="inlineStr">
        <is>
          <t>Harris Charters Inc</t>
        </is>
      </c>
      <c r="G1931" s="28" t="n">
        <v>45679</v>
      </c>
      <c r="H1931" s="21" t="inlineStr">
        <is>
          <t>ACTIVE_WAITLIST</t>
        </is>
      </c>
      <c r="I1931" s="21" t="inlineStr">
        <is>
          <t>SALISH GLIDE</t>
        </is>
      </c>
      <c r="J1931" s="21" t="inlineStr">
        <is>
          <t>SAIL_MULTI</t>
        </is>
      </c>
      <c r="K1931" s="21" t="n">
        <v>44.4</v>
      </c>
      <c r="L1931" s="21" t="n">
        <v>14.6</v>
      </c>
      <c r="M1931" s="21" t="inlineStr">
        <is>
          <t>ANY</t>
        </is>
      </c>
      <c r="N1931" s="21" t="n">
        <v>36</v>
      </c>
      <c r="O1931" s="21" t="inlineStr">
        <is>
          <t>(503) 555-9504</t>
        </is>
      </c>
      <c r="P1931" s="21" t="inlineStr">
        <is>
          <t>pamela_harris@quillayute.org</t>
        </is>
      </c>
      <c r="Q1931" s="21" t="inlineStr">
        <is>
          <t>Astoria</t>
        </is>
      </c>
      <c r="R1931" s="21" t="inlineStr">
        <is>
          <t>OR</t>
        </is>
      </c>
      <c r="S1931" s="21" t="inlineStr">
        <is>
          <t>97103</t>
        </is>
      </c>
      <c r="T1931" s="28" t="n">
        <v>45996</v>
      </c>
      <c r="U1931" s="21" t="n">
        <v>2026</v>
      </c>
      <c r="V1931" s="21" t="inlineStr"/>
    </row>
    <row r="1932">
      <c r="A1932" s="17" t="inlineStr">
        <is>
          <t>WL-02927</t>
        </is>
      </c>
      <c r="B1932" s="17" t="n">
        <v>1927</v>
      </c>
      <c r="C1932" s="17" t="inlineStr">
        <is>
          <t>Jones</t>
        </is>
      </c>
      <c r="D1932" s="17" t="inlineStr">
        <is>
          <t>Jonathon</t>
        </is>
      </c>
      <c r="E1932" s="17" t="inlineStr">
        <is>
          <t>JOINT</t>
        </is>
      </c>
      <c r="F1932" s="17" t="inlineStr"/>
      <c r="G1932" s="27" t="n">
        <v>45680</v>
      </c>
      <c r="H1932" s="17" t="inlineStr">
        <is>
          <t>ACTIVE_WAITLIST</t>
        </is>
      </c>
      <c r="I1932" s="17" t="inlineStr">
        <is>
          <t>TIDE VEER</t>
        </is>
      </c>
      <c r="J1932" s="17" t="inlineStr">
        <is>
          <t>CRUISER</t>
        </is>
      </c>
      <c r="K1932" s="17" t="n">
        <v>46.9</v>
      </c>
      <c r="L1932" s="17" t="n">
        <v>14.4</v>
      </c>
      <c r="M1932" s="17" t="inlineStr">
        <is>
          <t>COVERED_ONLY</t>
        </is>
      </c>
      <c r="N1932" s="17" t="n">
        <v>36</v>
      </c>
      <c r="O1932" s="17" t="inlineStr">
        <is>
          <t>(360) 555-8326</t>
        </is>
      </c>
      <c r="P1932" s="17" t="inlineStr">
        <is>
          <t>jonathon.jones@salishnet.net</t>
        </is>
      </c>
      <c r="Q1932" s="17" t="inlineStr">
        <is>
          <t>Olympia</t>
        </is>
      </c>
      <c r="R1932" s="17" t="inlineStr">
        <is>
          <t>WA</t>
        </is>
      </c>
      <c r="S1932" s="17" t="inlineStr">
        <is>
          <t>98501</t>
        </is>
      </c>
      <c r="T1932" s="27" t="n">
        <v>46005</v>
      </c>
      <c r="U1932" s="17" t="n">
        <v>2026</v>
      </c>
      <c r="V1932" s="17" t="inlineStr"/>
    </row>
    <row r="1933">
      <c r="A1933" s="21" t="inlineStr">
        <is>
          <t>WL-02928</t>
        </is>
      </c>
      <c r="B1933" s="21" t="n">
        <v>1928</v>
      </c>
      <c r="C1933" s="21" t="inlineStr">
        <is>
          <t>White</t>
        </is>
      </c>
      <c r="D1933" s="21" t="inlineStr">
        <is>
          <t>Christopher</t>
        </is>
      </c>
      <c r="E1933" s="21" t="inlineStr">
        <is>
          <t>CORPORATION</t>
        </is>
      </c>
      <c r="F1933" s="21" t="inlineStr">
        <is>
          <t>White Holdings LLC</t>
        </is>
      </c>
      <c r="G1933" s="28" t="n">
        <v>45680</v>
      </c>
      <c r="H1933" s="21" t="inlineStr">
        <is>
          <t>ACTIVE_WAITLIST</t>
        </is>
      </c>
      <c r="I1933" s="21" t="inlineStr">
        <is>
          <t>GRAY LIGHT</t>
        </is>
      </c>
      <c r="J1933" s="21" t="inlineStr">
        <is>
          <t>POWER_INBOARD</t>
        </is>
      </c>
      <c r="K1933" s="21" t="n">
        <v>30.5</v>
      </c>
      <c r="L1933" s="21" t="n">
        <v>10.5</v>
      </c>
      <c r="M1933" s="21" t="inlineStr">
        <is>
          <t>ANY</t>
        </is>
      </c>
      <c r="N1933" s="21" t="n">
        <v>40</v>
      </c>
      <c r="O1933" s="21" t="inlineStr">
        <is>
          <t>(360) 555-9389</t>
        </is>
      </c>
      <c r="P1933" s="21" t="inlineStr">
        <is>
          <t>christopher.white@quillayute.org</t>
        </is>
      </c>
      <c r="Q1933" s="21" t="inlineStr">
        <is>
          <t>Bremerton</t>
        </is>
      </c>
      <c r="R1933" s="21" t="inlineStr">
        <is>
          <t>WA</t>
        </is>
      </c>
      <c r="S1933" s="21" t="inlineStr">
        <is>
          <t>98337</t>
        </is>
      </c>
      <c r="T1933" s="28" t="n">
        <v>46015</v>
      </c>
      <c r="U1933" s="21" t="n">
        <v>2026</v>
      </c>
      <c r="V1933" s="21" t="inlineStr"/>
    </row>
    <row r="1934">
      <c r="A1934" s="17" t="inlineStr">
        <is>
          <t>WL-02929</t>
        </is>
      </c>
      <c r="B1934" s="17" t="n">
        <v>1929</v>
      </c>
      <c r="C1934" s="17" t="inlineStr">
        <is>
          <t>Ayala</t>
        </is>
      </c>
      <c r="D1934" s="17" t="inlineStr">
        <is>
          <t>Daniel</t>
        </is>
      </c>
      <c r="E1934" s="17" t="inlineStr">
        <is>
          <t>INDIVIDUAL</t>
        </is>
      </c>
      <c r="F1934" s="17" t="inlineStr"/>
      <c r="G1934" s="27" t="n">
        <v>45680</v>
      </c>
      <c r="H1934" s="17" t="inlineStr">
        <is>
          <t>ACTIVE_WAITLIST</t>
        </is>
      </c>
      <c r="I1934" s="17" t="inlineStr">
        <is>
          <t>PETREL ANN</t>
        </is>
      </c>
      <c r="J1934" s="17" t="inlineStr">
        <is>
          <t>POWER_OUTBOARD</t>
        </is>
      </c>
      <c r="K1934" s="17" t="n">
        <v>34.5</v>
      </c>
      <c r="L1934" s="17" t="n">
        <v>12</v>
      </c>
      <c r="M1934" s="17" t="inlineStr">
        <is>
          <t>Ledgport</t>
        </is>
      </c>
      <c r="N1934" s="17" t="n">
        <v>40</v>
      </c>
      <c r="O1934" s="17" t="inlineStr">
        <is>
          <t>(503) 555-0652</t>
        </is>
      </c>
      <c r="P1934" s="17" t="inlineStr">
        <is>
          <t>danielayala@outlook.example.com</t>
        </is>
      </c>
      <c r="Q1934" s="17" t="inlineStr">
        <is>
          <t>Portland</t>
        </is>
      </c>
      <c r="R1934" s="17" t="inlineStr">
        <is>
          <t>OR</t>
        </is>
      </c>
      <c r="S1934" s="17" t="inlineStr">
        <is>
          <t>97201</t>
        </is>
      </c>
      <c r="T1934" s="27" t="n">
        <v>46009</v>
      </c>
      <c r="U1934" s="17" t="n">
        <v>2026</v>
      </c>
      <c r="V1934" s="17" t="inlineStr"/>
    </row>
    <row r="1935">
      <c r="A1935" s="21" t="inlineStr">
        <is>
          <t>WL-02930</t>
        </is>
      </c>
      <c r="B1935" s="21" t="n">
        <v>1930</v>
      </c>
      <c r="C1935" s="21" t="inlineStr">
        <is>
          <t>Strickland</t>
        </is>
      </c>
      <c r="D1935" s="21" t="inlineStr">
        <is>
          <t>Carmen</t>
        </is>
      </c>
      <c r="E1935" s="21" t="inlineStr">
        <is>
          <t>INDIVIDUAL</t>
        </is>
      </c>
      <c r="F1935" s="21" t="inlineStr"/>
      <c r="G1935" s="28" t="n">
        <v>45681</v>
      </c>
      <c r="H1935" s="21" t="inlineStr">
        <is>
          <t>EXPIRED</t>
        </is>
      </c>
      <c r="I1935" s="21" t="inlineStr">
        <is>
          <t>GRAY SOUND</t>
        </is>
      </c>
      <c r="J1935" s="21" t="inlineStr">
        <is>
          <t>SAIL_MULTI</t>
        </is>
      </c>
      <c r="K1935" s="21" t="n">
        <v>33.7</v>
      </c>
      <c r="L1935" s="21" t="n">
        <v>11.9</v>
      </c>
      <c r="M1935" s="21" t="inlineStr">
        <is>
          <t>Ledgport</t>
        </is>
      </c>
      <c r="N1935" s="21" t="n">
        <v>32</v>
      </c>
      <c r="O1935" s="21" t="inlineStr">
        <is>
          <t>(360) 555-0513</t>
        </is>
      </c>
      <c r="P1935" s="21" t="inlineStr">
        <is>
          <t>carmen_strickland@pugetpost.com</t>
        </is>
      </c>
      <c r="Q1935" s="21" t="inlineStr">
        <is>
          <t>Olympia</t>
        </is>
      </c>
      <c r="R1935" s="21" t="inlineStr">
        <is>
          <t>WA</t>
        </is>
      </c>
      <c r="S1935" s="21" t="inlineStr">
        <is>
          <t>98501</t>
        </is>
      </c>
      <c r="T1935" s="21" t="inlineStr"/>
      <c r="U1935" s="21" t="n">
        <v>2022</v>
      </c>
      <c r="V1935" s="21" t="inlineStr"/>
    </row>
    <row r="1936">
      <c r="A1936" s="17" t="inlineStr">
        <is>
          <t>WL-02931</t>
        </is>
      </c>
      <c r="B1936" s="17" t="n">
        <v>1931</v>
      </c>
      <c r="C1936" s="17" t="inlineStr">
        <is>
          <t>Osborne</t>
        </is>
      </c>
      <c r="D1936" s="17" t="inlineStr">
        <is>
          <t>Larry</t>
        </is>
      </c>
      <c r="E1936" s="17" t="inlineStr">
        <is>
          <t>INDIVIDUAL</t>
        </is>
      </c>
      <c r="F1936" s="17" t="inlineStr"/>
      <c r="G1936" s="27" t="n">
        <v>45681</v>
      </c>
      <c r="H1936" s="17" t="inlineStr">
        <is>
          <t>ACTIVE_WAITLIST</t>
        </is>
      </c>
      <c r="I1936" s="17" t="inlineStr">
        <is>
          <t>KESTREL LINE</t>
        </is>
      </c>
      <c r="J1936" s="17" t="inlineStr">
        <is>
          <t>POWER_OUTBOARD</t>
        </is>
      </c>
      <c r="K1936" s="17" t="n">
        <v>23.7</v>
      </c>
      <c r="L1936" s="17" t="n">
        <v>7.6</v>
      </c>
      <c r="M1936" s="17" t="inlineStr">
        <is>
          <t>Vessbank</t>
        </is>
      </c>
      <c r="N1936" s="17" t="n">
        <v>24</v>
      </c>
      <c r="O1936" s="17" t="inlineStr">
        <is>
          <t>(360) 555-4889</t>
        </is>
      </c>
      <c r="P1936" s="17" t="inlineStr">
        <is>
          <t>larry.osborne@quillayute.org</t>
        </is>
      </c>
      <c r="Q1936" s="17" t="inlineStr">
        <is>
          <t>Bellingham</t>
        </is>
      </c>
      <c r="R1936" s="17" t="inlineStr">
        <is>
          <t>WA</t>
        </is>
      </c>
      <c r="S1936" s="17" t="inlineStr">
        <is>
          <t>98225</t>
        </is>
      </c>
      <c r="T1936" s="27" t="n">
        <v>46004</v>
      </c>
      <c r="U1936" s="17" t="n">
        <v>2026</v>
      </c>
      <c r="V1936" s="17" t="inlineStr"/>
    </row>
    <row r="1937">
      <c r="A1937" s="21" t="inlineStr">
        <is>
          <t>WL-02932</t>
        </is>
      </c>
      <c r="B1937" s="21" t="n">
        <v>1932</v>
      </c>
      <c r="C1937" s="21" t="inlineStr">
        <is>
          <t>Brown</t>
        </is>
      </c>
      <c r="D1937" s="21" t="inlineStr">
        <is>
          <t>Steven</t>
        </is>
      </c>
      <c r="E1937" s="21" t="inlineStr">
        <is>
          <t>JOINT</t>
        </is>
      </c>
      <c r="F1937" s="21" t="inlineStr"/>
      <c r="G1937" s="28" t="n">
        <v>45682</v>
      </c>
      <c r="H1937" s="21" t="inlineStr">
        <is>
          <t>ACTIVE_WAITLIST</t>
        </is>
      </c>
      <c r="I1937" s="21" t="inlineStr">
        <is>
          <t>DRIFT GLIDE</t>
        </is>
      </c>
      <c r="J1937" s="21" t="inlineStr">
        <is>
          <t>POWER_STERNDRIVE</t>
        </is>
      </c>
      <c r="K1937" s="21" t="n">
        <v>39.5</v>
      </c>
      <c r="L1937" s="21" t="n">
        <v>13</v>
      </c>
      <c r="M1937" s="21" t="inlineStr">
        <is>
          <t>Eastwey</t>
        </is>
      </c>
      <c r="N1937" s="21" t="n">
        <v>45</v>
      </c>
      <c r="O1937" s="21" t="inlineStr">
        <is>
          <t>(360) 555-0119</t>
        </is>
      </c>
      <c r="P1937" s="21" t="inlineStr">
        <is>
          <t>steven_brown@outlook.example.com</t>
        </is>
      </c>
      <c r="Q1937" s="21" t="inlineStr">
        <is>
          <t>Port Angeles</t>
        </is>
      </c>
      <c r="R1937" s="21" t="inlineStr">
        <is>
          <t>WA</t>
        </is>
      </c>
      <c r="S1937" s="21" t="inlineStr">
        <is>
          <t>98362</t>
        </is>
      </c>
      <c r="T1937" s="28" t="n">
        <v>46009</v>
      </c>
      <c r="U1937" s="21" t="n">
        <v>2026</v>
      </c>
      <c r="V1937" s="21" t="inlineStr"/>
    </row>
    <row r="1938">
      <c r="A1938" s="17" t="inlineStr">
        <is>
          <t>WL-02933</t>
        </is>
      </c>
      <c r="B1938" s="17" t="n">
        <v>1933</v>
      </c>
      <c r="C1938" s="17" t="inlineStr">
        <is>
          <t>Turner</t>
        </is>
      </c>
      <c r="D1938" s="17" t="inlineStr">
        <is>
          <t>Jacob</t>
        </is>
      </c>
      <c r="E1938" s="17" t="inlineStr">
        <is>
          <t>JOINT</t>
        </is>
      </c>
      <c r="F1938" s="17" t="inlineStr"/>
      <c r="G1938" s="27" t="n">
        <v>45682</v>
      </c>
      <c r="H1938" s="17" t="inlineStr">
        <is>
          <t>ACTIVE_WAITLIST</t>
        </is>
      </c>
      <c r="I1938" s="17" t="inlineStr">
        <is>
          <t>KESTREL STAR</t>
        </is>
      </c>
      <c r="J1938" s="17" t="inlineStr">
        <is>
          <t>POWER_INBOARD</t>
        </is>
      </c>
      <c r="K1938" s="17" t="n">
        <v>18</v>
      </c>
      <c r="L1938" s="17" t="n">
        <v>6.1</v>
      </c>
      <c r="M1938" s="17" t="inlineStr">
        <is>
          <t>COVERED_ONLY</t>
        </is>
      </c>
      <c r="N1938" s="17" t="n">
        <v>32</v>
      </c>
      <c r="O1938" s="17" t="inlineStr">
        <is>
          <t>(253) 555-5418</t>
        </is>
      </c>
      <c r="P1938" s="17" t="inlineStr">
        <is>
          <t>jacobturner@harbormail.net</t>
        </is>
      </c>
      <c r="Q1938" s="17" t="inlineStr">
        <is>
          <t>Tacoma</t>
        </is>
      </c>
      <c r="R1938" s="17" t="inlineStr">
        <is>
          <t>WA</t>
        </is>
      </c>
      <c r="S1938" s="17" t="inlineStr">
        <is>
          <t>98402</t>
        </is>
      </c>
      <c r="T1938" s="27" t="n">
        <v>46010</v>
      </c>
      <c r="U1938" s="17" t="n">
        <v>2026</v>
      </c>
      <c r="V1938" s="17" t="inlineStr"/>
    </row>
    <row r="1939">
      <c r="A1939" s="21" t="inlineStr">
        <is>
          <t>WL-02934</t>
        </is>
      </c>
      <c r="B1939" s="21" t="n">
        <v>1934</v>
      </c>
      <c r="C1939" s="21" t="inlineStr">
        <is>
          <t>Jimenez</t>
        </is>
      </c>
      <c r="D1939" s="21" t="inlineStr">
        <is>
          <t>Lisa</t>
        </is>
      </c>
      <c r="E1939" s="21" t="inlineStr">
        <is>
          <t>LLC</t>
        </is>
      </c>
      <c r="F1939" s="21" t="inlineStr">
        <is>
          <t>Jimenez Ventures LLC</t>
        </is>
      </c>
      <c r="G1939" s="28" t="n">
        <v>45682</v>
      </c>
      <c r="H1939" s="21" t="inlineStr">
        <is>
          <t>ACTIVE_WAITLIST</t>
        </is>
      </c>
      <c r="I1939" s="21" t="inlineStr">
        <is>
          <t>PETREL STAR</t>
        </is>
      </c>
      <c r="J1939" s="21" t="inlineStr">
        <is>
          <t>SAIL_MONO</t>
        </is>
      </c>
      <c r="K1939" s="21" t="n">
        <v>33.8</v>
      </c>
      <c r="L1939" s="21" t="n">
        <v>11.2</v>
      </c>
      <c r="M1939" s="21" t="inlineStr">
        <is>
          <t>OPEN_ONLY</t>
        </is>
      </c>
      <c r="N1939" s="21" t="n">
        <v>50</v>
      </c>
      <c r="O1939" s="21" t="inlineStr">
        <is>
          <t>(503) 555-8654</t>
        </is>
      </c>
      <c r="P1939" s="21" t="inlineStr">
        <is>
          <t>lisa.jimenez@outlook.example.com</t>
        </is>
      </c>
      <c r="Q1939" s="21" t="inlineStr">
        <is>
          <t>Astoria</t>
        </is>
      </c>
      <c r="R1939" s="21" t="inlineStr">
        <is>
          <t>OR</t>
        </is>
      </c>
      <c r="S1939" s="21" t="inlineStr">
        <is>
          <t>97103</t>
        </is>
      </c>
      <c r="T1939" s="28" t="n">
        <v>46011</v>
      </c>
      <c r="U1939" s="21" t="n">
        <v>2026</v>
      </c>
      <c r="V1939" s="21" t="inlineStr"/>
    </row>
    <row r="1940">
      <c r="A1940" s="17" t="inlineStr">
        <is>
          <t>WL-02935</t>
        </is>
      </c>
      <c r="B1940" s="17" t="n">
        <v>1935</v>
      </c>
      <c r="C1940" s="17" t="inlineStr">
        <is>
          <t>Boyd</t>
        </is>
      </c>
      <c r="D1940" s="17" t="inlineStr">
        <is>
          <t>Jamie</t>
        </is>
      </c>
      <c r="E1940" s="17" t="inlineStr">
        <is>
          <t>INDIVIDUAL</t>
        </is>
      </c>
      <c r="F1940" s="17" t="inlineStr"/>
      <c r="G1940" s="27" t="n">
        <v>45683</v>
      </c>
      <c r="H1940" s="17" t="inlineStr">
        <is>
          <t>RETAINER</t>
        </is>
      </c>
      <c r="I1940" s="17" t="inlineStr">
        <is>
          <t>HALIBUT MOON</t>
        </is>
      </c>
      <c r="J1940" s="17" t="inlineStr">
        <is>
          <t>CRUISER</t>
        </is>
      </c>
      <c r="K1940" s="17" t="n">
        <v>60.9</v>
      </c>
      <c r="L1940" s="17" t="n">
        <v>18</v>
      </c>
      <c r="M1940" s="17" t="inlineStr">
        <is>
          <t>ANY</t>
        </is>
      </c>
      <c r="N1940" s="17" t="n">
        <v>50</v>
      </c>
      <c r="O1940" s="17" t="inlineStr">
        <is>
          <t>(206) 555-6822</t>
        </is>
      </c>
      <c r="P1940" s="17" t="inlineStr">
        <is>
          <t>jamie.boyd@pugetpost.com</t>
        </is>
      </c>
      <c r="Q1940" s="17" t="inlineStr">
        <is>
          <t>Seattle</t>
        </is>
      </c>
      <c r="R1940" s="17" t="inlineStr">
        <is>
          <t>WA</t>
        </is>
      </c>
      <c r="S1940" s="17" t="inlineStr">
        <is>
          <t>98101</t>
        </is>
      </c>
      <c r="T1940" s="27" t="n">
        <v>46006</v>
      </c>
      <c r="U1940" s="17" t="n">
        <v>2026</v>
      </c>
      <c r="V1940" s="17" t="inlineStr"/>
    </row>
    <row r="1941">
      <c r="A1941" s="21" t="inlineStr">
        <is>
          <t>WL-02936</t>
        </is>
      </c>
      <c r="B1941" s="21" t="n">
        <v>1936</v>
      </c>
      <c r="C1941" s="21" t="inlineStr">
        <is>
          <t>Spencer</t>
        </is>
      </c>
      <c r="D1941" s="21" t="inlineStr">
        <is>
          <t>Matthew</t>
        </is>
      </c>
      <c r="E1941" s="21" t="inlineStr">
        <is>
          <t>NONPROFIT</t>
        </is>
      </c>
      <c r="F1941" s="21" t="inlineStr">
        <is>
          <t>Spencer Charters Inc</t>
        </is>
      </c>
      <c r="G1941" s="28" t="n">
        <v>45683</v>
      </c>
      <c r="H1941" s="21" t="inlineStr">
        <is>
          <t>ACTIVE_WAITLIST</t>
        </is>
      </c>
      <c r="I1941" s="21" t="inlineStr">
        <is>
          <t>OTTER MIST</t>
        </is>
      </c>
      <c r="J1941" s="21" t="inlineStr">
        <is>
          <t>POWER_INBOARD</t>
        </is>
      </c>
      <c r="K1941" s="21" t="n">
        <v>36.1</v>
      </c>
      <c r="L1941" s="21" t="n">
        <v>10.5</v>
      </c>
      <c r="M1941" s="21" t="inlineStr">
        <is>
          <t>Eastwey</t>
        </is>
      </c>
      <c r="N1941" s="21" t="n">
        <v>32</v>
      </c>
      <c r="O1941" s="21" t="inlineStr">
        <is>
          <t>(206) 555-3222</t>
        </is>
      </c>
      <c r="P1941" s="21" t="inlineStr">
        <is>
          <t>matthew.spencer@pugetpost.com</t>
        </is>
      </c>
      <c r="Q1941" s="21" t="inlineStr">
        <is>
          <t>Seattle</t>
        </is>
      </c>
      <c r="R1941" s="21" t="inlineStr">
        <is>
          <t>WA</t>
        </is>
      </c>
      <c r="S1941" s="21" t="inlineStr">
        <is>
          <t>98101</t>
        </is>
      </c>
      <c r="T1941" s="28" t="n">
        <v>45998</v>
      </c>
      <c r="U1941" s="21" t="n">
        <v>2026</v>
      </c>
      <c r="V1941" s="21" t="inlineStr"/>
    </row>
    <row r="1942">
      <c r="A1942" s="17" t="inlineStr">
        <is>
          <t>WL-02937</t>
        </is>
      </c>
      <c r="B1942" s="17" t="n">
        <v>1937</v>
      </c>
      <c r="C1942" s="17" t="inlineStr">
        <is>
          <t>Harrison</t>
        </is>
      </c>
      <c r="D1942" s="17" t="inlineStr">
        <is>
          <t>Rebecca</t>
        </is>
      </c>
      <c r="E1942" s="17" t="inlineStr">
        <is>
          <t>INDIVIDUAL</t>
        </is>
      </c>
      <c r="F1942" s="17" t="inlineStr"/>
      <c r="G1942" s="27" t="n">
        <v>45684</v>
      </c>
      <c r="H1942" s="17" t="inlineStr">
        <is>
          <t>ACTIVE_WAITLIST</t>
        </is>
      </c>
      <c r="I1942" s="17" t="inlineStr">
        <is>
          <t>OTTER WEATHER</t>
        </is>
      </c>
      <c r="J1942" s="17" t="inlineStr">
        <is>
          <t>SAIL_MONO</t>
        </is>
      </c>
      <c r="K1942" s="17" t="n">
        <v>25.9</v>
      </c>
      <c r="L1942" s="17" t="n">
        <v>8</v>
      </c>
      <c r="M1942" s="17" t="inlineStr">
        <is>
          <t>OPEN_ONLY</t>
        </is>
      </c>
      <c r="N1942" s="17" t="n">
        <v>50</v>
      </c>
      <c r="O1942" s="17" t="inlineStr">
        <is>
          <t>(360) 555-3996</t>
        </is>
      </c>
      <c r="P1942" s="17" t="inlineStr">
        <is>
          <t>rebecca.harrison@quillayute.org</t>
        </is>
      </c>
      <c r="Q1942" s="17" t="inlineStr">
        <is>
          <t>Longview</t>
        </is>
      </c>
      <c r="R1942" s="17" t="inlineStr">
        <is>
          <t>WA</t>
        </is>
      </c>
      <c r="S1942" s="17" t="inlineStr">
        <is>
          <t>98632</t>
        </is>
      </c>
      <c r="T1942" s="27" t="n">
        <v>46012</v>
      </c>
      <c r="U1942" s="17" t="n">
        <v>2026</v>
      </c>
      <c r="V1942" s="17" t="inlineStr"/>
    </row>
    <row r="1943">
      <c r="A1943" s="21" t="inlineStr">
        <is>
          <t>WL-02938</t>
        </is>
      </c>
      <c r="B1943" s="21" t="n">
        <v>1938</v>
      </c>
      <c r="C1943" s="21" t="inlineStr">
        <is>
          <t>Perez</t>
        </is>
      </c>
      <c r="D1943" s="21" t="inlineStr">
        <is>
          <t>Micheal</t>
        </is>
      </c>
      <c r="E1943" s="21" t="inlineStr">
        <is>
          <t>INDIVIDUAL</t>
        </is>
      </c>
      <c r="F1943" s="21" t="inlineStr"/>
      <c r="G1943" s="28" t="n">
        <v>45685</v>
      </c>
      <c r="H1943" s="21" t="inlineStr">
        <is>
          <t>ACTIVE_WAITLIST</t>
        </is>
      </c>
      <c r="I1943" s="21" t="inlineStr">
        <is>
          <t>TIDE BAY</t>
        </is>
      </c>
      <c r="J1943" s="21" t="inlineStr">
        <is>
          <t>CRUISER</t>
        </is>
      </c>
      <c r="K1943" s="21" t="n">
        <v>19</v>
      </c>
      <c r="L1943" s="21" t="n">
        <v>5.9</v>
      </c>
      <c r="M1943" s="21" t="inlineStr">
        <is>
          <t>Vessbank</t>
        </is>
      </c>
      <c r="N1943" s="21" t="n">
        <v>32</v>
      </c>
      <c r="O1943" s="21" t="inlineStr">
        <is>
          <t>(503) 555-2564</t>
        </is>
      </c>
      <c r="P1943" s="21" t="inlineStr">
        <is>
          <t>micheal.perez@harbormail.net</t>
        </is>
      </c>
      <c r="Q1943" s="21" t="inlineStr">
        <is>
          <t>Astoria</t>
        </is>
      </c>
      <c r="R1943" s="21" t="inlineStr">
        <is>
          <t>OR</t>
        </is>
      </c>
      <c r="S1943" s="21" t="inlineStr">
        <is>
          <t>97103</t>
        </is>
      </c>
      <c r="T1943" s="28" t="n">
        <v>46003</v>
      </c>
      <c r="U1943" s="21" t="n">
        <v>2026</v>
      </c>
      <c r="V1943" s="21" t="inlineStr"/>
    </row>
    <row r="1944">
      <c r="A1944" s="17" t="inlineStr">
        <is>
          <t>WL-02939</t>
        </is>
      </c>
      <c r="B1944" s="17" t="n">
        <v>1939</v>
      </c>
      <c r="C1944" s="17" t="inlineStr">
        <is>
          <t>Jones</t>
        </is>
      </c>
      <c r="D1944" s="17" t="inlineStr">
        <is>
          <t>Willie</t>
        </is>
      </c>
      <c r="E1944" s="17" t="inlineStr">
        <is>
          <t>NONPROFIT</t>
        </is>
      </c>
      <c r="F1944" s="17" t="inlineStr">
        <is>
          <t>Jones Marine LLC</t>
        </is>
      </c>
      <c r="G1944" s="27" t="n">
        <v>45685</v>
      </c>
      <c r="H1944" s="17" t="inlineStr">
        <is>
          <t>ACTIVE_WAITLIST</t>
        </is>
      </c>
      <c r="I1944" s="17" t="inlineStr">
        <is>
          <t>HALIBUT GLIDE</t>
        </is>
      </c>
      <c r="J1944" s="17" t="inlineStr">
        <is>
          <t>TRAWLER</t>
        </is>
      </c>
      <c r="K1944" s="17" t="n">
        <v>33.1</v>
      </c>
      <c r="L1944" s="17" t="n">
        <v>10.9</v>
      </c>
      <c r="M1944" s="17" t="inlineStr">
        <is>
          <t>Ledgport</t>
        </is>
      </c>
      <c r="N1944" s="17" t="n">
        <v>24</v>
      </c>
      <c r="O1944" s="17" t="inlineStr">
        <is>
          <t>(503) 555-7670</t>
        </is>
      </c>
      <c r="P1944" s="17" t="inlineStr">
        <is>
          <t>williejones@salishnet.net</t>
        </is>
      </c>
      <c r="Q1944" s="17" t="inlineStr">
        <is>
          <t>Astoria</t>
        </is>
      </c>
      <c r="R1944" s="17" t="inlineStr">
        <is>
          <t>OR</t>
        </is>
      </c>
      <c r="S1944" s="17" t="inlineStr">
        <is>
          <t>97103</t>
        </is>
      </c>
      <c r="T1944" s="27" t="n">
        <v>46019</v>
      </c>
      <c r="U1944" s="17" t="n">
        <v>2026</v>
      </c>
      <c r="V1944" s="17" t="inlineStr"/>
    </row>
    <row r="1945">
      <c r="A1945" s="21" t="inlineStr">
        <is>
          <t>WL-02940</t>
        </is>
      </c>
      <c r="B1945" s="21" t="n">
        <v>1940</v>
      </c>
      <c r="C1945" s="21" t="inlineStr">
        <is>
          <t>Carter</t>
        </is>
      </c>
      <c r="D1945" s="21" t="inlineStr">
        <is>
          <t>Leah</t>
        </is>
      </c>
      <c r="E1945" s="21" t="inlineStr">
        <is>
          <t>LLC</t>
        </is>
      </c>
      <c r="F1945" s="21" t="inlineStr">
        <is>
          <t>Carter Marine LLC</t>
        </is>
      </c>
      <c r="G1945" s="28" t="n">
        <v>45685</v>
      </c>
      <c r="H1945" s="21" t="inlineStr">
        <is>
          <t>ACTIVE_WAITLIST</t>
        </is>
      </c>
      <c r="I1945" s="21" t="inlineStr">
        <is>
          <t>POINT GLIDE</t>
        </is>
      </c>
      <c r="J1945" s="21" t="inlineStr">
        <is>
          <t>COMMERCIAL_FISH</t>
        </is>
      </c>
      <c r="K1945" s="21" t="n">
        <v>60.1</v>
      </c>
      <c r="L1945" s="21" t="n">
        <v>17.4</v>
      </c>
      <c r="M1945" s="21" t="inlineStr">
        <is>
          <t>ANY</t>
        </is>
      </c>
      <c r="N1945" s="21" t="n">
        <v>45</v>
      </c>
      <c r="O1945" s="21" t="inlineStr">
        <is>
          <t>(360) 555-5753</t>
        </is>
      </c>
      <c r="P1945" s="21" t="inlineStr">
        <is>
          <t>leah.carter@harbormail.net</t>
        </is>
      </c>
      <c r="Q1945" s="21" t="inlineStr">
        <is>
          <t>Bremerton</t>
        </is>
      </c>
      <c r="R1945" s="21" t="inlineStr">
        <is>
          <t>WA</t>
        </is>
      </c>
      <c r="S1945" s="21" t="inlineStr">
        <is>
          <t>98337</t>
        </is>
      </c>
      <c r="T1945" s="28" t="n">
        <v>46004</v>
      </c>
      <c r="U1945" s="21" t="n">
        <v>2026</v>
      </c>
      <c r="V1945" s="21" t="inlineStr"/>
    </row>
    <row r="1946">
      <c r="A1946" s="17" t="inlineStr">
        <is>
          <t>WL-02941</t>
        </is>
      </c>
      <c r="B1946" s="17" t="n">
        <v>1941</v>
      </c>
      <c r="C1946" s="17" t="inlineStr">
        <is>
          <t>Benson</t>
        </is>
      </c>
      <c r="D1946" s="17" t="inlineStr">
        <is>
          <t>Jose</t>
        </is>
      </c>
      <c r="E1946" s="17" t="inlineStr">
        <is>
          <t>INDIVIDUAL</t>
        </is>
      </c>
      <c r="F1946" s="17" t="inlineStr"/>
      <c r="G1946" s="27" t="n">
        <v>45685</v>
      </c>
      <c r="H1946" s="17" t="inlineStr">
        <is>
          <t>ACTIVE_WAITLIST</t>
        </is>
      </c>
      <c r="I1946" s="17" t="inlineStr">
        <is>
          <t>SABLE ROCK</t>
        </is>
      </c>
      <c r="J1946" s="17" t="inlineStr">
        <is>
          <t>POWER_OUTBOARD</t>
        </is>
      </c>
      <c r="K1946" s="17" t="n">
        <v>51</v>
      </c>
      <c r="L1946" s="17" t="n">
        <v>15.2</v>
      </c>
      <c r="M1946" s="17" t="inlineStr">
        <is>
          <t>Ledgport</t>
        </is>
      </c>
      <c r="N1946" s="17" t="n">
        <v>32</v>
      </c>
      <c r="O1946" s="17" t="inlineStr">
        <is>
          <t>(360) 555-4898</t>
        </is>
      </c>
      <c r="P1946" s="17" t="inlineStr">
        <is>
          <t>jose.benson@pugetpost.com</t>
        </is>
      </c>
      <c r="Q1946" s="17" t="inlineStr">
        <is>
          <t>Bremerton</t>
        </is>
      </c>
      <c r="R1946" s="17" t="inlineStr">
        <is>
          <t>WA</t>
        </is>
      </c>
      <c r="S1946" s="17" t="inlineStr">
        <is>
          <t>98337</t>
        </is>
      </c>
      <c r="T1946" s="27" t="n">
        <v>46019</v>
      </c>
      <c r="U1946" s="17" t="n">
        <v>2026</v>
      </c>
      <c r="V1946" s="17" t="inlineStr"/>
    </row>
    <row r="1947">
      <c r="A1947" s="21" t="inlineStr">
        <is>
          <t>WL-02942</t>
        </is>
      </c>
      <c r="B1947" s="21" t="n">
        <v>1942</v>
      </c>
      <c r="C1947" s="21" t="inlineStr">
        <is>
          <t>Bradley</t>
        </is>
      </c>
      <c r="D1947" s="21" t="inlineStr">
        <is>
          <t>Matthew</t>
        </is>
      </c>
      <c r="E1947" s="21" t="inlineStr">
        <is>
          <t>NONPROFIT</t>
        </is>
      </c>
      <c r="F1947" s="21" t="inlineStr">
        <is>
          <t>Bradley Holdings LLC</t>
        </is>
      </c>
      <c r="G1947" s="28" t="n">
        <v>45686</v>
      </c>
      <c r="H1947" s="21" t="inlineStr">
        <is>
          <t>ACTIVE_WAITLIST</t>
        </is>
      </c>
      <c r="I1947" s="21" t="inlineStr">
        <is>
          <t>OTTER HARBOR</t>
        </is>
      </c>
      <c r="J1947" s="21" t="inlineStr">
        <is>
          <t>SPORTFISH</t>
        </is>
      </c>
      <c r="K1947" s="21" t="n">
        <v>52.7</v>
      </c>
      <c r="L1947" s="21" t="n">
        <v>18.4</v>
      </c>
      <c r="M1947" s="21" t="inlineStr">
        <is>
          <t>COVERED_ONLY</t>
        </is>
      </c>
      <c r="N1947" s="21" t="n">
        <v>50</v>
      </c>
      <c r="O1947" s="21" t="inlineStr">
        <is>
          <t>(360) 555-3338</t>
        </is>
      </c>
      <c r="P1947" s="21" t="inlineStr">
        <is>
          <t>matthew.bradley@quillayute.org</t>
        </is>
      </c>
      <c r="Q1947" s="21" t="inlineStr">
        <is>
          <t>Olympia</t>
        </is>
      </c>
      <c r="R1947" s="21" t="inlineStr">
        <is>
          <t>WA</t>
        </is>
      </c>
      <c r="S1947" s="21" t="inlineStr">
        <is>
          <t>98501</t>
        </is>
      </c>
      <c r="T1947" s="28" t="n">
        <v>45997</v>
      </c>
      <c r="U1947" s="21" t="n">
        <v>2026</v>
      </c>
      <c r="V1947" s="21" t="inlineStr"/>
    </row>
    <row r="1948">
      <c r="A1948" s="17" t="inlineStr">
        <is>
          <t>WL-02943</t>
        </is>
      </c>
      <c r="B1948" s="17" t="n">
        <v>1943</v>
      </c>
      <c r="C1948" s="17" t="inlineStr">
        <is>
          <t>Thomas</t>
        </is>
      </c>
      <c r="D1948" s="17" t="inlineStr">
        <is>
          <t>Matthew</t>
        </is>
      </c>
      <c r="E1948" s="17" t="inlineStr">
        <is>
          <t>INDIVIDUAL</t>
        </is>
      </c>
      <c r="F1948" s="17" t="inlineStr"/>
      <c r="G1948" s="27" t="n">
        <v>45687</v>
      </c>
      <c r="H1948" s="17" t="inlineStr">
        <is>
          <t>ACTIVE_WAITLIST</t>
        </is>
      </c>
      <c r="I1948" s="17" t="inlineStr">
        <is>
          <t>PINTAIL CREST</t>
        </is>
      </c>
      <c r="J1948" s="17" t="inlineStr">
        <is>
          <t>POWER_OUTBOARD</t>
        </is>
      </c>
      <c r="K1948" s="17" t="n">
        <v>18.8</v>
      </c>
      <c r="L1948" s="17" t="n">
        <v>5.9</v>
      </c>
      <c r="M1948" s="17" t="inlineStr">
        <is>
          <t>ANY</t>
        </is>
      </c>
      <c r="N1948" s="17" t="n">
        <v>28</v>
      </c>
      <c r="O1948" s="17" t="inlineStr">
        <is>
          <t>(253) 555-5569</t>
        </is>
      </c>
      <c r="P1948" s="17" t="inlineStr">
        <is>
          <t>matthew.thomas@quillayute.org</t>
        </is>
      </c>
      <c r="Q1948" s="17" t="inlineStr">
        <is>
          <t>Tacoma</t>
        </is>
      </c>
      <c r="R1948" s="17" t="inlineStr">
        <is>
          <t>WA</t>
        </is>
      </c>
      <c r="S1948" s="17" t="inlineStr">
        <is>
          <t>98402</t>
        </is>
      </c>
      <c r="T1948" s="27" t="n">
        <v>45994</v>
      </c>
      <c r="U1948" s="17" t="n">
        <v>2026</v>
      </c>
      <c r="V1948" s="17" t="inlineStr"/>
    </row>
    <row r="1949">
      <c r="A1949" s="21" t="inlineStr">
        <is>
          <t>WL-02944</t>
        </is>
      </c>
      <c r="B1949" s="21" t="n">
        <v>1944</v>
      </c>
      <c r="C1949" s="21" t="inlineStr">
        <is>
          <t>Long</t>
        </is>
      </c>
      <c r="D1949" s="21" t="inlineStr">
        <is>
          <t>Terri</t>
        </is>
      </c>
      <c r="E1949" s="21" t="inlineStr">
        <is>
          <t>INDIVIDUAL</t>
        </is>
      </c>
      <c r="F1949" s="21" t="inlineStr"/>
      <c r="G1949" s="28" t="n">
        <v>45688</v>
      </c>
      <c r="H1949" s="21" t="inlineStr">
        <is>
          <t>ACTIVE_WAITLIST</t>
        </is>
      </c>
      <c r="I1949" s="21" t="inlineStr">
        <is>
          <t>KESTREL STAR</t>
        </is>
      </c>
      <c r="J1949" s="21" t="inlineStr">
        <is>
          <t>TRAWLER</t>
        </is>
      </c>
      <c r="K1949" s="21" t="n">
        <v>29.2</v>
      </c>
      <c r="L1949" s="21" t="n">
        <v>9.800000000000001</v>
      </c>
      <c r="M1949" s="21" t="inlineStr">
        <is>
          <t>COVERED_ONLY</t>
        </is>
      </c>
      <c r="N1949" s="21" t="n">
        <v>32</v>
      </c>
      <c r="O1949" s="21" t="inlineStr">
        <is>
          <t>(425) 555-7161</t>
        </is>
      </c>
      <c r="P1949" s="21" t="inlineStr">
        <is>
          <t>terri_long@harbormail.net</t>
        </is>
      </c>
      <c r="Q1949" s="21" t="inlineStr">
        <is>
          <t>Everett</t>
        </is>
      </c>
      <c r="R1949" s="21" t="inlineStr">
        <is>
          <t>WA</t>
        </is>
      </c>
      <c r="S1949" s="21" t="inlineStr">
        <is>
          <t>98201</t>
        </is>
      </c>
      <c r="T1949" s="28" t="n">
        <v>46006</v>
      </c>
      <c r="U1949" s="21" t="n">
        <v>2026</v>
      </c>
      <c r="V1949" s="21" t="inlineStr"/>
    </row>
    <row r="1950">
      <c r="A1950" s="17" t="inlineStr">
        <is>
          <t>WL-02945</t>
        </is>
      </c>
      <c r="B1950" s="17" t="n">
        <v>1945</v>
      </c>
      <c r="C1950" s="17" t="inlineStr">
        <is>
          <t>Ramirez</t>
        </is>
      </c>
      <c r="D1950" s="17" t="inlineStr">
        <is>
          <t>Jerome</t>
        </is>
      </c>
      <c r="E1950" s="17" t="inlineStr">
        <is>
          <t>INDIVIDUAL</t>
        </is>
      </c>
      <c r="F1950" s="17" t="inlineStr"/>
      <c r="G1950" s="27" t="n">
        <v>45688</v>
      </c>
      <c r="H1950" s="17" t="inlineStr">
        <is>
          <t>ACTIVE_WAITLIST</t>
        </is>
      </c>
      <c r="I1950" s="17" t="inlineStr">
        <is>
          <t>CORMORANT DANCER</t>
        </is>
      </c>
      <c r="J1950" s="17" t="inlineStr">
        <is>
          <t>COMMERCIAL_FISH</t>
        </is>
      </c>
      <c r="K1950" s="17" t="n">
        <v>30.7</v>
      </c>
      <c r="L1950" s="17" t="n">
        <v>9.800000000000001</v>
      </c>
      <c r="M1950" s="17" t="inlineStr">
        <is>
          <t>ANY</t>
        </is>
      </c>
      <c r="N1950" s="17" t="n">
        <v>24</v>
      </c>
      <c r="O1950" s="17" t="inlineStr">
        <is>
          <t>(360) 555-5360</t>
        </is>
      </c>
      <c r="P1950" s="17" t="inlineStr">
        <is>
          <t>jeromeramirez@pugetpost.com</t>
        </is>
      </c>
      <c r="Q1950" s="17" t="inlineStr">
        <is>
          <t>Longview</t>
        </is>
      </c>
      <c r="R1950" s="17" t="inlineStr">
        <is>
          <t>WA</t>
        </is>
      </c>
      <c r="S1950" s="17" t="inlineStr">
        <is>
          <t>98632</t>
        </is>
      </c>
      <c r="T1950" s="27" t="n">
        <v>46017</v>
      </c>
      <c r="U1950" s="17" t="n">
        <v>2026</v>
      </c>
      <c r="V1950" s="17" t="inlineStr"/>
    </row>
    <row r="1951">
      <c r="A1951" s="21" t="inlineStr">
        <is>
          <t>WL-02946</t>
        </is>
      </c>
      <c r="B1951" s="21" t="n">
        <v>1946</v>
      </c>
      <c r="C1951" s="21" t="inlineStr">
        <is>
          <t>Moore</t>
        </is>
      </c>
      <c r="D1951" s="21" t="inlineStr">
        <is>
          <t>Anita</t>
        </is>
      </c>
      <c r="E1951" s="21" t="inlineStr">
        <is>
          <t>INDIVIDUAL</t>
        </is>
      </c>
      <c r="F1951" s="21" t="inlineStr"/>
      <c r="G1951" s="28" t="n">
        <v>45688</v>
      </c>
      <c r="H1951" s="21" t="inlineStr">
        <is>
          <t>ACTIVE_WAITLIST</t>
        </is>
      </c>
      <c r="I1951" s="21" t="inlineStr">
        <is>
          <t>FOUL MIST</t>
        </is>
      </c>
      <c r="J1951" s="21" t="inlineStr">
        <is>
          <t>POWER_INBOARD</t>
        </is>
      </c>
      <c r="K1951" s="21" t="n">
        <v>37.2</v>
      </c>
      <c r="L1951" s="21" t="n">
        <v>13.2</v>
      </c>
      <c r="M1951" s="21" t="inlineStr">
        <is>
          <t>Gullwing</t>
        </is>
      </c>
      <c r="N1951" s="21" t="n">
        <v>50</v>
      </c>
      <c r="O1951" s="21" t="inlineStr">
        <is>
          <t>(360) 555-7222</t>
        </is>
      </c>
      <c r="P1951" s="21" t="inlineStr">
        <is>
          <t>anita.moore@salishnet.net</t>
        </is>
      </c>
      <c r="Q1951" s="21" t="inlineStr">
        <is>
          <t>Bellingham</t>
        </is>
      </c>
      <c r="R1951" s="21" t="inlineStr">
        <is>
          <t>WA</t>
        </is>
      </c>
      <c r="S1951" s="21" t="inlineStr">
        <is>
          <t>98225</t>
        </is>
      </c>
      <c r="T1951" s="28" t="n">
        <v>46011</v>
      </c>
      <c r="U1951" s="21" t="n">
        <v>2026</v>
      </c>
      <c r="V1951" s="21" t="inlineStr"/>
    </row>
    <row r="1952">
      <c r="A1952" s="17" t="inlineStr">
        <is>
          <t>WL-02947</t>
        </is>
      </c>
      <c r="B1952" s="17" t="n">
        <v>1947</v>
      </c>
      <c r="C1952" s="17" t="inlineStr">
        <is>
          <t>Brown</t>
        </is>
      </c>
      <c r="D1952" s="17" t="inlineStr">
        <is>
          <t>Melissa</t>
        </is>
      </c>
      <c r="E1952" s="17" t="inlineStr">
        <is>
          <t>INDIVIDUAL</t>
        </is>
      </c>
      <c r="F1952" s="17" t="inlineStr"/>
      <c r="G1952" s="27" t="n">
        <v>45689</v>
      </c>
      <c r="H1952" s="17" t="inlineStr">
        <is>
          <t>ACTIVE_WAITLIST</t>
        </is>
      </c>
      <c r="I1952" s="17" t="inlineStr">
        <is>
          <t>OTTER SHORE</t>
        </is>
      </c>
      <c r="J1952" s="17" t="inlineStr">
        <is>
          <t>CRUISER</t>
        </is>
      </c>
      <c r="K1952" s="17" t="n">
        <v>44.8</v>
      </c>
      <c r="L1952" s="17" t="n">
        <v>14.9</v>
      </c>
      <c r="M1952" s="17" t="inlineStr">
        <is>
          <t>OPEN_ONLY</t>
        </is>
      </c>
      <c r="N1952" s="17" t="n">
        <v>24</v>
      </c>
      <c r="O1952" s="17" t="inlineStr">
        <is>
          <t>(206) 555-8285</t>
        </is>
      </c>
      <c r="P1952" s="17" t="inlineStr">
        <is>
          <t>melissa.brown@outlook.example.com</t>
        </is>
      </c>
      <c r="Q1952" s="17" t="inlineStr">
        <is>
          <t>Seattle</t>
        </is>
      </c>
      <c r="R1952" s="17" t="inlineStr">
        <is>
          <t>WA</t>
        </is>
      </c>
      <c r="S1952" s="17" t="inlineStr">
        <is>
          <t>98101</t>
        </is>
      </c>
      <c r="T1952" s="27" t="n">
        <v>45993</v>
      </c>
      <c r="U1952" s="17" t="n">
        <v>2026</v>
      </c>
      <c r="V1952" s="17" t="inlineStr"/>
    </row>
    <row r="1953">
      <c r="A1953" s="21" t="inlineStr">
        <is>
          <t>WL-02948</t>
        </is>
      </c>
      <c r="B1953" s="21" t="n">
        <v>1948</v>
      </c>
      <c r="C1953" s="21" t="inlineStr">
        <is>
          <t>Salinas</t>
        </is>
      </c>
      <c r="D1953" s="21" t="inlineStr">
        <is>
          <t>Michael</t>
        </is>
      </c>
      <c r="E1953" s="21" t="inlineStr">
        <is>
          <t>COMMERCIAL</t>
        </is>
      </c>
      <c r="F1953" s="21" t="inlineStr">
        <is>
          <t>Salinas Holdings LLC</t>
        </is>
      </c>
      <c r="G1953" s="28" t="n">
        <v>45689</v>
      </c>
      <c r="H1953" s="21" t="inlineStr">
        <is>
          <t>ACTIVE_WAITLIST</t>
        </is>
      </c>
      <c r="I1953" s="21" t="inlineStr">
        <is>
          <t>KESTREL GLIDE</t>
        </is>
      </c>
      <c r="J1953" s="21" t="inlineStr">
        <is>
          <t>TRAWLER</t>
        </is>
      </c>
      <c r="K1953" s="21" t="n">
        <v>41.9</v>
      </c>
      <c r="L1953" s="21" t="n">
        <v>14</v>
      </c>
      <c r="M1953" s="21" t="inlineStr">
        <is>
          <t>Eastwey</t>
        </is>
      </c>
      <c r="N1953" s="21" t="n">
        <v>40</v>
      </c>
      <c r="O1953" s="21" t="inlineStr">
        <is>
          <t>(360) 555-7637</t>
        </is>
      </c>
      <c r="P1953" s="21" t="inlineStr">
        <is>
          <t>michael.salinas@quillayute.org</t>
        </is>
      </c>
      <c r="Q1953" s="21" t="inlineStr">
        <is>
          <t>Olympia</t>
        </is>
      </c>
      <c r="R1953" s="21" t="inlineStr">
        <is>
          <t>WA</t>
        </is>
      </c>
      <c r="S1953" s="21" t="inlineStr">
        <is>
          <t>98501</t>
        </is>
      </c>
      <c r="T1953" s="28" t="n">
        <v>46013</v>
      </c>
      <c r="U1953" s="21" t="n">
        <v>2026</v>
      </c>
      <c r="V1953" s="21" t="inlineStr"/>
    </row>
    <row r="1954">
      <c r="A1954" s="17" t="inlineStr">
        <is>
          <t>WL-02949</t>
        </is>
      </c>
      <c r="B1954" s="17" t="n">
        <v>1949</v>
      </c>
      <c r="C1954" s="17" t="inlineStr">
        <is>
          <t>Nguyen</t>
        </is>
      </c>
      <c r="D1954" s="17" t="inlineStr">
        <is>
          <t>Michael</t>
        </is>
      </c>
      <c r="E1954" s="17" t="inlineStr">
        <is>
          <t>JOINT</t>
        </is>
      </c>
      <c r="F1954" s="17" t="inlineStr"/>
      <c r="G1954" s="27" t="n">
        <v>45689</v>
      </c>
      <c r="H1954" s="17" t="inlineStr">
        <is>
          <t>EXPIRED</t>
        </is>
      </c>
      <c r="I1954" s="17" t="inlineStr">
        <is>
          <t>SPINDRIFT WAKE</t>
        </is>
      </c>
      <c r="J1954" s="17" t="inlineStr">
        <is>
          <t>POWER_STERNDRIVE</t>
        </is>
      </c>
      <c r="K1954" s="17" t="n">
        <v>47.1</v>
      </c>
      <c r="L1954" s="17" t="n">
        <v>15.6</v>
      </c>
      <c r="M1954" s="17" t="inlineStr">
        <is>
          <t>Vessbank</t>
        </is>
      </c>
      <c r="N1954" s="17" t="n">
        <v>45</v>
      </c>
      <c r="O1954" s="17" t="inlineStr">
        <is>
          <t>(360) 555-6068</t>
        </is>
      </c>
      <c r="P1954" s="17" t="inlineStr"/>
      <c r="Q1954" s="17" t="inlineStr">
        <is>
          <t>Port Angeles</t>
        </is>
      </c>
      <c r="R1954" s="17" t="inlineStr">
        <is>
          <t>WA</t>
        </is>
      </c>
      <c r="S1954" s="17" t="inlineStr">
        <is>
          <t>98362</t>
        </is>
      </c>
      <c r="T1954" s="17" t="inlineStr"/>
      <c r="U1954" s="17" t="n">
        <v>2024</v>
      </c>
      <c r="V1954" s="17" t="inlineStr"/>
    </row>
    <row r="1955">
      <c r="A1955" s="21" t="inlineStr">
        <is>
          <t>WL-02950</t>
        </is>
      </c>
      <c r="B1955" s="21" t="n">
        <v>1950</v>
      </c>
      <c r="C1955" s="21" t="inlineStr">
        <is>
          <t>Young</t>
        </is>
      </c>
      <c r="D1955" s="21" t="inlineStr">
        <is>
          <t>Travis</t>
        </is>
      </c>
      <c r="E1955" s="21" t="inlineStr">
        <is>
          <t>COMMERCIAL</t>
        </is>
      </c>
      <c r="F1955" s="21" t="inlineStr">
        <is>
          <t>Young Holdings LLC</t>
        </is>
      </c>
      <c r="G1955" s="28" t="n">
        <v>45690</v>
      </c>
      <c r="H1955" s="21" t="inlineStr">
        <is>
          <t>ACTIVE_WAITLIST</t>
        </is>
      </c>
      <c r="I1955" s="21" t="inlineStr">
        <is>
          <t>SANDERLING ANN</t>
        </is>
      </c>
      <c r="J1955" s="21" t="inlineStr">
        <is>
          <t>POWER_INBOARD</t>
        </is>
      </c>
      <c r="K1955" s="21" t="n">
        <v>23.5</v>
      </c>
      <c r="L1955" s="21" t="n">
        <v>7.6</v>
      </c>
      <c r="M1955" s="21" t="inlineStr">
        <is>
          <t>COVERED_ONLY</t>
        </is>
      </c>
      <c r="N1955" s="21" t="n">
        <v>45</v>
      </c>
      <c r="O1955" s="21" t="inlineStr">
        <is>
          <t>(360) 555-0557</t>
        </is>
      </c>
      <c r="P1955" s="21" t="inlineStr">
        <is>
          <t>travis_young@outlook.example.com</t>
        </is>
      </c>
      <c r="Q1955" s="21" t="inlineStr">
        <is>
          <t>Longview</t>
        </is>
      </c>
      <c r="R1955" s="21" t="inlineStr">
        <is>
          <t>WA</t>
        </is>
      </c>
      <c r="S1955" s="21" t="inlineStr">
        <is>
          <t>98632</t>
        </is>
      </c>
      <c r="T1955" s="28" t="n">
        <v>46011</v>
      </c>
      <c r="U1955" s="21" t="n">
        <v>2026</v>
      </c>
      <c r="V1955" s="21" t="inlineStr"/>
    </row>
    <row r="1956">
      <c r="A1956" s="17" t="inlineStr">
        <is>
          <t>WL-02951</t>
        </is>
      </c>
      <c r="B1956" s="17" t="n">
        <v>1951</v>
      </c>
      <c r="C1956" s="17" t="inlineStr">
        <is>
          <t>Thompson</t>
        </is>
      </c>
      <c r="D1956" s="17" t="inlineStr">
        <is>
          <t>Evelyn</t>
        </is>
      </c>
      <c r="E1956" s="17" t="inlineStr">
        <is>
          <t>COMMERCIAL</t>
        </is>
      </c>
      <c r="F1956" s="17" t="inlineStr">
        <is>
          <t>Thompson Ventures LLC</t>
        </is>
      </c>
      <c r="G1956" s="27" t="n">
        <v>45690</v>
      </c>
      <c r="H1956" s="17" t="inlineStr">
        <is>
          <t>ACTIVE_WAITLIST</t>
        </is>
      </c>
      <c r="I1956" s="17" t="inlineStr">
        <is>
          <t>OTTER MOON</t>
        </is>
      </c>
      <c r="J1956" s="17" t="inlineStr">
        <is>
          <t>CRUISER</t>
        </is>
      </c>
      <c r="K1956" s="17" t="n">
        <v>49.8</v>
      </c>
      <c r="L1956" s="17" t="n">
        <v>16.8</v>
      </c>
      <c r="M1956" s="17" t="inlineStr">
        <is>
          <t>ANY</t>
        </is>
      </c>
      <c r="N1956" s="17" t="n">
        <v>45</v>
      </c>
      <c r="O1956" s="17" t="inlineStr">
        <is>
          <t>(360) 555-7342</t>
        </is>
      </c>
      <c r="P1956" s="17" t="inlineStr">
        <is>
          <t>evelyn_thompson@gmail.example.com</t>
        </is>
      </c>
      <c r="Q1956" s="17" t="inlineStr">
        <is>
          <t>Bremerton</t>
        </is>
      </c>
      <c r="R1956" s="17" t="inlineStr">
        <is>
          <t>WA</t>
        </is>
      </c>
      <c r="S1956" s="17" t="inlineStr">
        <is>
          <t>98337</t>
        </is>
      </c>
      <c r="T1956" s="27" t="n">
        <v>46012</v>
      </c>
      <c r="U1956" s="17" t="n">
        <v>2026</v>
      </c>
      <c r="V1956" s="17" t="inlineStr"/>
    </row>
    <row r="1957">
      <c r="A1957" s="21" t="inlineStr">
        <is>
          <t>WL-02952</t>
        </is>
      </c>
      <c r="B1957" s="21" t="n">
        <v>1952</v>
      </c>
      <c r="C1957" s="21" t="inlineStr">
        <is>
          <t>Schroeder</t>
        </is>
      </c>
      <c r="D1957" s="21" t="inlineStr">
        <is>
          <t>Stacy</t>
        </is>
      </c>
      <c r="E1957" s="21" t="inlineStr">
        <is>
          <t>JOINT</t>
        </is>
      </c>
      <c r="F1957" s="21" t="inlineStr"/>
      <c r="G1957" s="28" t="n">
        <v>45690</v>
      </c>
      <c r="H1957" s="21" t="inlineStr">
        <is>
          <t>ACTIVE_WAITLIST</t>
        </is>
      </c>
      <c r="I1957" s="21" t="inlineStr">
        <is>
          <t>HERON WAKE</t>
        </is>
      </c>
      <c r="J1957" s="21" t="inlineStr">
        <is>
          <t>SAIL_MONO</t>
        </is>
      </c>
      <c r="K1957" s="21" t="n">
        <v>54.4</v>
      </c>
      <c r="L1957" s="21" t="n">
        <v>17.9</v>
      </c>
      <c r="M1957" s="21" t="inlineStr">
        <is>
          <t>Vessbank</t>
        </is>
      </c>
      <c r="N1957" s="21" t="n">
        <v>45</v>
      </c>
      <c r="O1957" s="21" t="inlineStr">
        <is>
          <t>(541) 555-9513</t>
        </is>
      </c>
      <c r="P1957" s="21" t="inlineStr">
        <is>
          <t>stacy.schroeder@salishnet.net</t>
        </is>
      </c>
      <c r="Q1957" s="21" t="inlineStr">
        <is>
          <t>Newport</t>
        </is>
      </c>
      <c r="R1957" s="21" t="inlineStr">
        <is>
          <t>OR</t>
        </is>
      </c>
      <c r="S1957" s="21" t="inlineStr">
        <is>
          <t>97365</t>
        </is>
      </c>
      <c r="T1957" s="28" t="n">
        <v>45999</v>
      </c>
      <c r="U1957" s="21" t="n">
        <v>2026</v>
      </c>
      <c r="V1957" s="21" t="inlineStr"/>
    </row>
    <row r="1958">
      <c r="A1958" s="17" t="inlineStr">
        <is>
          <t>WL-02953</t>
        </is>
      </c>
      <c r="B1958" s="17" t="n">
        <v>1953</v>
      </c>
      <c r="C1958" s="17" t="inlineStr">
        <is>
          <t>Frost</t>
        </is>
      </c>
      <c r="D1958" s="17" t="inlineStr">
        <is>
          <t>Melissa</t>
        </is>
      </c>
      <c r="E1958" s="17" t="inlineStr">
        <is>
          <t>PARTNERSHIP</t>
        </is>
      </c>
      <c r="F1958" s="17" t="inlineStr">
        <is>
          <t>Frost Charters Inc</t>
        </is>
      </c>
      <c r="G1958" s="27" t="n">
        <v>45692</v>
      </c>
      <c r="H1958" s="17" t="inlineStr">
        <is>
          <t>SUSPENDED</t>
        </is>
      </c>
      <c r="I1958" s="17" t="inlineStr">
        <is>
          <t>COHO REACH</t>
        </is>
      </c>
      <c r="J1958" s="17" t="inlineStr">
        <is>
          <t>CRUISER</t>
        </is>
      </c>
      <c r="K1958" s="17" t="n">
        <v>36.2</v>
      </c>
      <c r="L1958" s="17" t="n">
        <v>10.8</v>
      </c>
      <c r="M1958" s="17" t="inlineStr">
        <is>
          <t>Eastwey</t>
        </is>
      </c>
      <c r="N1958" s="17" t="n">
        <v>24</v>
      </c>
      <c r="O1958" s="17" t="inlineStr">
        <is>
          <t>(541) 555-8109</t>
        </is>
      </c>
      <c r="P1958" s="17" t="inlineStr">
        <is>
          <t>melissa_frost@harbormail.net</t>
        </is>
      </c>
      <c r="Q1958" s="17" t="inlineStr">
        <is>
          <t>Newport</t>
        </is>
      </c>
      <c r="R1958" s="17" t="inlineStr">
        <is>
          <t>OR</t>
        </is>
      </c>
      <c r="S1958" s="17" t="inlineStr">
        <is>
          <t>97365</t>
        </is>
      </c>
      <c r="T1958" s="27" t="n">
        <v>45992</v>
      </c>
      <c r="U1958" s="17" t="n">
        <v>2026</v>
      </c>
      <c r="V1958" s="17" t="inlineStr"/>
    </row>
    <row r="1959">
      <c r="A1959" s="21" t="inlineStr">
        <is>
          <t>WL-02954</t>
        </is>
      </c>
      <c r="B1959" s="21" t="n">
        <v>1954</v>
      </c>
      <c r="C1959" s="21" t="inlineStr">
        <is>
          <t>Perez</t>
        </is>
      </c>
      <c r="D1959" s="21" t="inlineStr">
        <is>
          <t>Michael</t>
        </is>
      </c>
      <c r="E1959" s="21" t="inlineStr">
        <is>
          <t>COMMERCIAL</t>
        </is>
      </c>
      <c r="F1959" s="21" t="inlineStr">
        <is>
          <t>Perez Holdings LLC</t>
        </is>
      </c>
      <c r="G1959" s="28" t="n">
        <v>45692</v>
      </c>
      <c r="H1959" s="21" t="inlineStr">
        <is>
          <t>ACTIVE_WAITLIST</t>
        </is>
      </c>
      <c r="I1959" s="21" t="inlineStr">
        <is>
          <t>OTTER WIND</t>
        </is>
      </c>
      <c r="J1959" s="21" t="inlineStr">
        <is>
          <t>HOUSEBOAT</t>
        </is>
      </c>
      <c r="K1959" s="21" t="n">
        <v>28.5</v>
      </c>
      <c r="L1959" s="21" t="n">
        <v>9.4</v>
      </c>
      <c r="M1959" s="21" t="inlineStr">
        <is>
          <t>COVERED_ONLY</t>
        </is>
      </c>
      <c r="N1959" s="21" t="n">
        <v>40</v>
      </c>
      <c r="O1959" s="21" t="inlineStr">
        <is>
          <t>(503) 555-6829</t>
        </is>
      </c>
      <c r="P1959" s="21" t="inlineStr">
        <is>
          <t>michael.perez@salishnet.net</t>
        </is>
      </c>
      <c r="Q1959" s="21" t="inlineStr">
        <is>
          <t>Astoria</t>
        </is>
      </c>
      <c r="R1959" s="21" t="inlineStr">
        <is>
          <t>OR</t>
        </is>
      </c>
      <c r="S1959" s="21" t="inlineStr">
        <is>
          <t>97103</t>
        </is>
      </c>
      <c r="T1959" s="28" t="n">
        <v>45995</v>
      </c>
      <c r="U1959" s="21" t="n">
        <v>2026</v>
      </c>
      <c r="V1959" s="21" t="inlineStr"/>
    </row>
    <row r="1960">
      <c r="A1960" s="17" t="inlineStr">
        <is>
          <t>WL-02955</t>
        </is>
      </c>
      <c r="B1960" s="17" t="n">
        <v>1955</v>
      </c>
      <c r="C1960" s="17" t="inlineStr">
        <is>
          <t>Phillips</t>
        </is>
      </c>
      <c r="D1960" s="17" t="inlineStr">
        <is>
          <t>Jessica</t>
        </is>
      </c>
      <c r="E1960" s="17" t="inlineStr">
        <is>
          <t>JOINT</t>
        </is>
      </c>
      <c r="F1960" s="17" t="inlineStr"/>
      <c r="G1960" s="27" t="n">
        <v>45693</v>
      </c>
      <c r="H1960" s="17" t="inlineStr">
        <is>
          <t>ACTIVE_WAITLIST</t>
        </is>
      </c>
      <c r="I1960" s="17" t="inlineStr">
        <is>
          <t>GRAY ANN</t>
        </is>
      </c>
      <c r="J1960" s="17" t="inlineStr">
        <is>
          <t>SAIL_MULTI</t>
        </is>
      </c>
      <c r="K1960" s="17" t="n">
        <v>49.6</v>
      </c>
      <c r="L1960" s="17" t="n">
        <v>14.1</v>
      </c>
      <c r="M1960" s="17" t="inlineStr">
        <is>
          <t>Ledgport</t>
        </is>
      </c>
      <c r="N1960" s="17" t="n">
        <v>50</v>
      </c>
      <c r="O1960" s="17" t="inlineStr">
        <is>
          <t>(360) 555-0597</t>
        </is>
      </c>
      <c r="P1960" s="17" t="inlineStr">
        <is>
          <t>jessica.phillips@harbormail.net</t>
        </is>
      </c>
      <c r="Q1960" s="17" t="inlineStr">
        <is>
          <t>Chaldale</t>
        </is>
      </c>
      <c r="R1960" s="17" t="inlineStr">
        <is>
          <t>WA</t>
        </is>
      </c>
      <c r="S1960" s="17" t="inlineStr">
        <is>
          <t>98554</t>
        </is>
      </c>
      <c r="T1960" s="27" t="n">
        <v>46014</v>
      </c>
      <c r="U1960" s="17" t="n">
        <v>2026</v>
      </c>
      <c r="V1960" s="17" t="inlineStr"/>
    </row>
    <row r="1961">
      <c r="A1961" s="21" t="inlineStr">
        <is>
          <t>WL-02956</t>
        </is>
      </c>
      <c r="B1961" s="21" t="n">
        <v>1956</v>
      </c>
      <c r="C1961" s="21" t="inlineStr">
        <is>
          <t>Johnson</t>
        </is>
      </c>
      <c r="D1961" s="21" t="inlineStr">
        <is>
          <t>Andrew</t>
        </is>
      </c>
      <c r="E1961" s="21" t="inlineStr">
        <is>
          <t>CORPORATION</t>
        </is>
      </c>
      <c r="F1961" s="21" t="inlineStr">
        <is>
          <t>Johnson Ventures LLC</t>
        </is>
      </c>
      <c r="G1961" s="28" t="n">
        <v>45694</v>
      </c>
      <c r="H1961" s="21" t="inlineStr">
        <is>
          <t>ACTIVE_WAITLIST</t>
        </is>
      </c>
      <c r="I1961" s="21" t="inlineStr">
        <is>
          <t>HERON PASSAGE</t>
        </is>
      </c>
      <c r="J1961" s="21" t="inlineStr">
        <is>
          <t>SPORTFISH</t>
        </is>
      </c>
      <c r="K1961" s="21" t="n">
        <v>39.6</v>
      </c>
      <c r="L1961" s="21" t="n">
        <v>14.2</v>
      </c>
      <c r="M1961" s="21" t="inlineStr">
        <is>
          <t>Ledgport</t>
        </is>
      </c>
      <c r="N1961" s="21" t="n">
        <v>40</v>
      </c>
      <c r="O1961" s="21" t="inlineStr">
        <is>
          <t>(503) 555-9459</t>
        </is>
      </c>
      <c r="P1961" s="21" t="inlineStr">
        <is>
          <t>andrew.johnson@gmail.example.com</t>
        </is>
      </c>
      <c r="Q1961" s="21" t="inlineStr">
        <is>
          <t>Portland</t>
        </is>
      </c>
      <c r="R1961" s="21" t="inlineStr">
        <is>
          <t>OR</t>
        </is>
      </c>
      <c r="S1961" s="21" t="inlineStr">
        <is>
          <t>97201</t>
        </is>
      </c>
      <c r="T1961" s="28" t="n">
        <v>45996</v>
      </c>
      <c r="U1961" s="21" t="n">
        <v>2026</v>
      </c>
      <c r="V1961" s="21" t="inlineStr"/>
    </row>
    <row r="1962">
      <c r="A1962" s="17" t="inlineStr">
        <is>
          <t>WL-02957</t>
        </is>
      </c>
      <c r="B1962" s="17" t="n">
        <v>1957</v>
      </c>
      <c r="C1962" s="17" t="inlineStr">
        <is>
          <t>Montgomery</t>
        </is>
      </c>
      <c r="D1962" s="17" t="inlineStr">
        <is>
          <t>Jeanne</t>
        </is>
      </c>
      <c r="E1962" s="17" t="inlineStr">
        <is>
          <t>INDIVIDUAL</t>
        </is>
      </c>
      <c r="F1962" s="17" t="inlineStr"/>
      <c r="G1962" s="27" t="n">
        <v>45694</v>
      </c>
      <c r="H1962" s="17" t="inlineStr">
        <is>
          <t>ACTIVE_WAITLIST</t>
        </is>
      </c>
      <c r="I1962" s="17" t="inlineStr">
        <is>
          <t>OSPREY GLIDE</t>
        </is>
      </c>
      <c r="J1962" s="17" t="inlineStr">
        <is>
          <t>CRUISER</t>
        </is>
      </c>
      <c r="K1962" s="17" t="n">
        <v>61.3</v>
      </c>
      <c r="L1962" s="17" t="n">
        <v>18.1</v>
      </c>
      <c r="M1962" s="17" t="inlineStr">
        <is>
          <t>Vessbank</t>
        </is>
      </c>
      <c r="N1962" s="17" t="n">
        <v>24</v>
      </c>
      <c r="O1962" s="17" t="inlineStr">
        <is>
          <t>(206) 555-8470</t>
        </is>
      </c>
      <c r="P1962" s="17" t="inlineStr">
        <is>
          <t>jeanne.montgomery@harbormail.net</t>
        </is>
      </c>
      <c r="Q1962" s="17" t="inlineStr">
        <is>
          <t>Seattle</t>
        </is>
      </c>
      <c r="R1962" s="17" t="inlineStr">
        <is>
          <t>WA</t>
        </is>
      </c>
      <c r="S1962" s="17" t="inlineStr">
        <is>
          <t>98101</t>
        </is>
      </c>
      <c r="T1962" s="27" t="n">
        <v>46018</v>
      </c>
      <c r="U1962" s="17" t="n">
        <v>2026</v>
      </c>
      <c r="V1962" s="17" t="inlineStr"/>
    </row>
    <row r="1963">
      <c r="A1963" s="21" t="inlineStr">
        <is>
          <t>WL-02958</t>
        </is>
      </c>
      <c r="B1963" s="21" t="n">
        <v>1958</v>
      </c>
      <c r="C1963" s="21" t="inlineStr">
        <is>
          <t>Fuentes</t>
        </is>
      </c>
      <c r="D1963" s="21" t="inlineStr">
        <is>
          <t>Holly</t>
        </is>
      </c>
      <c r="E1963" s="21" t="inlineStr">
        <is>
          <t>JOINT</t>
        </is>
      </c>
      <c r="F1963" s="21" t="inlineStr"/>
      <c r="G1963" s="28" t="n">
        <v>45695</v>
      </c>
      <c r="H1963" s="21" t="inlineStr">
        <is>
          <t>ACTIVE_WAITLIST</t>
        </is>
      </c>
      <c r="I1963" s="21" t="inlineStr">
        <is>
          <t>SCOTER BAY</t>
        </is>
      </c>
      <c r="J1963" s="21" t="inlineStr">
        <is>
          <t>POWER_STERNDRIVE</t>
        </is>
      </c>
      <c r="K1963" s="21" t="n">
        <v>24.3</v>
      </c>
      <c r="L1963" s="21" t="n">
        <v>6.9</v>
      </c>
      <c r="M1963" s="21" t="inlineStr">
        <is>
          <t>Vessbank</t>
        </is>
      </c>
      <c r="N1963" s="21" t="n">
        <v>45</v>
      </c>
      <c r="O1963" s="21" t="inlineStr">
        <is>
          <t>(503) 555-1221</t>
        </is>
      </c>
      <c r="P1963" s="21" t="inlineStr">
        <is>
          <t>holly_fuentes@quillayute.org</t>
        </is>
      </c>
      <c r="Q1963" s="21" t="inlineStr">
        <is>
          <t>Astoria</t>
        </is>
      </c>
      <c r="R1963" s="21" t="inlineStr">
        <is>
          <t>OR</t>
        </is>
      </c>
      <c r="S1963" s="21" t="inlineStr">
        <is>
          <t>97103</t>
        </is>
      </c>
      <c r="T1963" s="28" t="n">
        <v>46007</v>
      </c>
      <c r="U1963" s="21" t="n">
        <v>2026</v>
      </c>
      <c r="V1963" s="21" t="inlineStr"/>
    </row>
    <row r="1964">
      <c r="A1964" s="17" t="inlineStr">
        <is>
          <t>WL-02959</t>
        </is>
      </c>
      <c r="B1964" s="17" t="n">
        <v>1959</v>
      </c>
      <c r="C1964" s="17" t="inlineStr">
        <is>
          <t>Zavala</t>
        </is>
      </c>
      <c r="D1964" s="17" t="inlineStr">
        <is>
          <t>Diamond</t>
        </is>
      </c>
      <c r="E1964" s="17" t="inlineStr">
        <is>
          <t>LLC</t>
        </is>
      </c>
      <c r="F1964" s="17" t="inlineStr">
        <is>
          <t>Zavala Ventures LLC</t>
        </is>
      </c>
      <c r="G1964" s="27" t="n">
        <v>45695</v>
      </c>
      <c r="H1964" s="17" t="inlineStr">
        <is>
          <t>ACTIVE_WAITLIST</t>
        </is>
      </c>
      <c r="I1964" s="17" t="inlineStr">
        <is>
          <t>OTTER LINE</t>
        </is>
      </c>
      <c r="J1964" s="17" t="inlineStr">
        <is>
          <t>CRUISER</t>
        </is>
      </c>
      <c r="K1964" s="17" t="n">
        <v>31.6</v>
      </c>
      <c r="L1964" s="17" t="n">
        <v>10.5</v>
      </c>
      <c r="M1964" s="17" t="inlineStr">
        <is>
          <t>ANY</t>
        </is>
      </c>
      <c r="N1964" s="17" t="n">
        <v>36</v>
      </c>
      <c r="O1964" s="17" t="inlineStr">
        <is>
          <t>(360) 555-2734</t>
        </is>
      </c>
      <c r="P1964" s="17" t="inlineStr">
        <is>
          <t>diamond_zavala@outlook.example.com</t>
        </is>
      </c>
      <c r="Q1964" s="17" t="inlineStr">
        <is>
          <t>Bellingham</t>
        </is>
      </c>
      <c r="R1964" s="17" t="inlineStr">
        <is>
          <t>WA</t>
        </is>
      </c>
      <c r="S1964" s="17" t="inlineStr">
        <is>
          <t>98225</t>
        </is>
      </c>
      <c r="T1964" s="27" t="n">
        <v>46000</v>
      </c>
      <c r="U1964" s="17" t="n">
        <v>2026</v>
      </c>
      <c r="V1964" s="17" t="inlineStr"/>
    </row>
    <row r="1965">
      <c r="A1965" s="21" t="inlineStr">
        <is>
          <t>WL-02960</t>
        </is>
      </c>
      <c r="B1965" s="21" t="n">
        <v>1960</v>
      </c>
      <c r="C1965" s="21" t="inlineStr">
        <is>
          <t>Davis</t>
        </is>
      </c>
      <c r="D1965" s="21" t="inlineStr">
        <is>
          <t>Trevor</t>
        </is>
      </c>
      <c r="E1965" s="21" t="inlineStr">
        <is>
          <t>JOINT</t>
        </is>
      </c>
      <c r="F1965" s="21" t="inlineStr"/>
      <c r="G1965" s="28" t="n">
        <v>45697</v>
      </c>
      <c r="H1965" s="21" t="inlineStr">
        <is>
          <t>ACTIVE_WAITLIST</t>
        </is>
      </c>
      <c r="I1965" s="21" t="inlineStr">
        <is>
          <t>PINTAIL VEER</t>
        </is>
      </c>
      <c r="J1965" s="21" t="inlineStr">
        <is>
          <t>COMMERCIAL_FISH</t>
        </is>
      </c>
      <c r="K1965" s="21" t="n">
        <v>19.1</v>
      </c>
      <c r="L1965" s="21" t="n">
        <v>6.7</v>
      </c>
      <c r="M1965" s="21" t="inlineStr">
        <is>
          <t>Ledgport</t>
        </is>
      </c>
      <c r="N1965" s="21" t="n">
        <v>50</v>
      </c>
      <c r="O1965" s="21" t="inlineStr">
        <is>
          <t>(360) 555-9963</t>
        </is>
      </c>
      <c r="P1965" s="21" t="inlineStr">
        <is>
          <t>trevor.davis@quillayute.org</t>
        </is>
      </c>
      <c r="Q1965" s="21" t="inlineStr">
        <is>
          <t>Chaldale</t>
        </is>
      </c>
      <c r="R1965" s="21" t="inlineStr">
        <is>
          <t>WA</t>
        </is>
      </c>
      <c r="S1965" s="21" t="inlineStr">
        <is>
          <t>98554</t>
        </is>
      </c>
      <c r="T1965" s="28" t="n">
        <v>45995</v>
      </c>
      <c r="U1965" s="21" t="n">
        <v>2026</v>
      </c>
      <c r="V1965" s="21" t="inlineStr"/>
    </row>
    <row r="1966">
      <c r="A1966" s="17" t="inlineStr">
        <is>
          <t>WL-02961</t>
        </is>
      </c>
      <c r="B1966" s="17" t="n">
        <v>1961</v>
      </c>
      <c r="C1966" s="17" t="inlineStr">
        <is>
          <t>Flores</t>
        </is>
      </c>
      <c r="D1966" s="17" t="inlineStr">
        <is>
          <t>Rachel</t>
        </is>
      </c>
      <c r="E1966" s="17" t="inlineStr">
        <is>
          <t>INDIVIDUAL</t>
        </is>
      </c>
      <c r="F1966" s="17" t="inlineStr"/>
      <c r="G1966" s="27" t="n">
        <v>45697</v>
      </c>
      <c r="H1966" s="17" t="inlineStr">
        <is>
          <t>ACTIVE_WAITLIST</t>
        </is>
      </c>
      <c r="I1966" s="17" t="inlineStr">
        <is>
          <t>SANDERLING HARBOR</t>
        </is>
      </c>
      <c r="J1966" s="17" t="inlineStr">
        <is>
          <t>POWER_INBOARD</t>
        </is>
      </c>
      <c r="K1966" s="17" t="n">
        <v>27.2</v>
      </c>
      <c r="L1966" s="17" t="n">
        <v>7.8</v>
      </c>
      <c r="M1966" s="17" t="inlineStr">
        <is>
          <t>ANY</t>
        </is>
      </c>
      <c r="N1966" s="17" t="n">
        <v>50</v>
      </c>
      <c r="O1966" s="17" t="inlineStr">
        <is>
          <t>(360) 555-9371</t>
        </is>
      </c>
      <c r="P1966" s="17" t="inlineStr">
        <is>
          <t>rachelflores@outlook.example.com</t>
        </is>
      </c>
      <c r="Q1966" s="17" t="inlineStr">
        <is>
          <t>Aberdeen</t>
        </is>
      </c>
      <c r="R1966" s="17" t="inlineStr">
        <is>
          <t>WA</t>
        </is>
      </c>
      <c r="S1966" s="17" t="inlineStr">
        <is>
          <t>98520</t>
        </is>
      </c>
      <c r="T1966" s="27" t="n">
        <v>45999</v>
      </c>
      <c r="U1966" s="17" t="n">
        <v>2026</v>
      </c>
      <c r="V1966" s="17" t="inlineStr"/>
    </row>
    <row r="1967">
      <c r="A1967" s="21" t="inlineStr">
        <is>
          <t>WL-02962</t>
        </is>
      </c>
      <c r="B1967" s="21" t="n">
        <v>1962</v>
      </c>
      <c r="C1967" s="21" t="inlineStr">
        <is>
          <t>Powell</t>
        </is>
      </c>
      <c r="D1967" s="21" t="inlineStr">
        <is>
          <t>Allison</t>
        </is>
      </c>
      <c r="E1967" s="21" t="inlineStr">
        <is>
          <t>LLC</t>
        </is>
      </c>
      <c r="F1967" s="21" t="inlineStr">
        <is>
          <t>Powell Marine LLC</t>
        </is>
      </c>
      <c r="G1967" s="28" t="n">
        <v>45697</v>
      </c>
      <c r="H1967" s="21" t="inlineStr">
        <is>
          <t>EXPIRED</t>
        </is>
      </c>
      <c r="I1967" s="21" t="inlineStr">
        <is>
          <t>OTTER QUEEN</t>
        </is>
      </c>
      <c r="J1967" s="21" t="inlineStr">
        <is>
          <t>COMMERCIAL_FISH</t>
        </is>
      </c>
      <c r="K1967" s="21" t="n">
        <v>53.1</v>
      </c>
      <c r="L1967" s="21" t="n">
        <v>15.6</v>
      </c>
      <c r="M1967" s="21" t="inlineStr">
        <is>
          <t>Gullwing</t>
        </is>
      </c>
      <c r="N1967" s="21" t="n">
        <v>45</v>
      </c>
      <c r="O1967" s="21" t="inlineStr">
        <is>
          <t>(206) 555-8752</t>
        </is>
      </c>
      <c r="P1967" s="21" t="inlineStr">
        <is>
          <t>allison_powell@harbormail.net</t>
        </is>
      </c>
      <c r="Q1967" s="21" t="inlineStr">
        <is>
          <t>Seattle</t>
        </is>
      </c>
      <c r="R1967" s="21" t="inlineStr">
        <is>
          <t>WA</t>
        </is>
      </c>
      <c r="S1967" s="21" t="inlineStr">
        <is>
          <t>98101</t>
        </is>
      </c>
      <c r="T1967" s="21" t="inlineStr"/>
      <c r="U1967" s="21" t="n">
        <v>2024</v>
      </c>
      <c r="V1967" s="21" t="inlineStr"/>
    </row>
    <row r="1968">
      <c r="A1968" s="17" t="inlineStr">
        <is>
          <t>WL-02963</t>
        </is>
      </c>
      <c r="B1968" s="17" t="n">
        <v>1963</v>
      </c>
      <c r="C1968" s="17" t="inlineStr">
        <is>
          <t>Liu</t>
        </is>
      </c>
      <c r="D1968" s="17" t="inlineStr">
        <is>
          <t>Jennifer</t>
        </is>
      </c>
      <c r="E1968" s="17" t="inlineStr">
        <is>
          <t>JOINT</t>
        </is>
      </c>
      <c r="F1968" s="17" t="inlineStr"/>
      <c r="G1968" s="27" t="n">
        <v>45698</v>
      </c>
      <c r="H1968" s="17" t="inlineStr">
        <is>
          <t>ACTIVE_WAITLIST</t>
        </is>
      </c>
      <c r="I1968" s="17" t="inlineStr">
        <is>
          <t>WIDGEON MOON</t>
        </is>
      </c>
      <c r="J1968" s="17" t="inlineStr">
        <is>
          <t>SAIL_MONO</t>
        </is>
      </c>
      <c r="K1968" s="17" t="n">
        <v>34.6</v>
      </c>
      <c r="L1968" s="17" t="n">
        <v>10.2</v>
      </c>
      <c r="M1968" s="17" t="inlineStr">
        <is>
          <t>Vessbank</t>
        </is>
      </c>
      <c r="N1968" s="17" t="n">
        <v>28</v>
      </c>
      <c r="O1968" s="17" t="inlineStr">
        <is>
          <t>(541) 555-8898</t>
        </is>
      </c>
      <c r="P1968" s="17" t="inlineStr">
        <is>
          <t>jenniferliu@quillayute.org</t>
        </is>
      </c>
      <c r="Q1968" s="17" t="inlineStr">
        <is>
          <t>Coos Bay</t>
        </is>
      </c>
      <c r="R1968" s="17" t="inlineStr">
        <is>
          <t>OR</t>
        </is>
      </c>
      <c r="S1968" s="17" t="inlineStr">
        <is>
          <t>97420</t>
        </is>
      </c>
      <c r="T1968" s="27" t="n">
        <v>45993</v>
      </c>
      <c r="U1968" s="17" t="n">
        <v>2026</v>
      </c>
      <c r="V1968" s="17" t="inlineStr"/>
    </row>
    <row r="1969">
      <c r="A1969" s="21" t="inlineStr">
        <is>
          <t>WL-02964</t>
        </is>
      </c>
      <c r="B1969" s="21" t="n">
        <v>1964</v>
      </c>
      <c r="C1969" s="21" t="inlineStr">
        <is>
          <t>Boyd</t>
        </is>
      </c>
      <c r="D1969" s="21" t="inlineStr">
        <is>
          <t>Christopher</t>
        </is>
      </c>
      <c r="E1969" s="21" t="inlineStr">
        <is>
          <t>JOINT</t>
        </is>
      </c>
      <c r="F1969" s="21" t="inlineStr"/>
      <c r="G1969" s="28" t="n">
        <v>45699</v>
      </c>
      <c r="H1969" s="21" t="inlineStr">
        <is>
          <t>ACTIVE_WAITLIST</t>
        </is>
      </c>
      <c r="I1969" s="21" t="inlineStr">
        <is>
          <t>WIDGEON VEER</t>
        </is>
      </c>
      <c r="J1969" s="21" t="inlineStr">
        <is>
          <t>ELECTRIC</t>
        </is>
      </c>
      <c r="K1969" s="21" t="n">
        <v>37.5</v>
      </c>
      <c r="L1969" s="21" t="n">
        <v>11.9</v>
      </c>
      <c r="M1969" s="21" t="inlineStr">
        <is>
          <t>OPEN_ONLY</t>
        </is>
      </c>
      <c r="N1969" s="21" t="n">
        <v>40</v>
      </c>
      <c r="O1969" s="21" t="inlineStr">
        <is>
          <t>(206) 555-0599</t>
        </is>
      </c>
      <c r="P1969" s="21" t="inlineStr">
        <is>
          <t>christopher_boyd@outlook.example.com</t>
        </is>
      </c>
      <c r="Q1969" s="21" t="inlineStr">
        <is>
          <t>Seattle</t>
        </is>
      </c>
      <c r="R1969" s="21" t="inlineStr">
        <is>
          <t>WA</t>
        </is>
      </c>
      <c r="S1969" s="21" t="inlineStr">
        <is>
          <t>98101</t>
        </is>
      </c>
      <c r="T1969" s="28" t="n">
        <v>46007</v>
      </c>
      <c r="U1969" s="21" t="n">
        <v>2026</v>
      </c>
      <c r="V1969" s="21" t="inlineStr"/>
    </row>
    <row r="1970">
      <c r="A1970" s="17" t="inlineStr">
        <is>
          <t>WL-02965</t>
        </is>
      </c>
      <c r="B1970" s="17" t="n">
        <v>1965</v>
      </c>
      <c r="C1970" s="17" t="inlineStr">
        <is>
          <t>Koch</t>
        </is>
      </c>
      <c r="D1970" s="17" t="inlineStr">
        <is>
          <t>Harry</t>
        </is>
      </c>
      <c r="E1970" s="17" t="inlineStr">
        <is>
          <t>CORPORATION</t>
        </is>
      </c>
      <c r="F1970" s="17" t="inlineStr">
        <is>
          <t>Koch Marine LLC</t>
        </is>
      </c>
      <c r="G1970" s="27" t="n">
        <v>45699</v>
      </c>
      <c r="H1970" s="17" t="inlineStr">
        <is>
          <t>ACTIVE_WAITLIST</t>
        </is>
      </c>
      <c r="I1970" s="17" t="inlineStr">
        <is>
          <t>ANCHOR WAKE</t>
        </is>
      </c>
      <c r="J1970" s="17" t="inlineStr">
        <is>
          <t>POWER_INBOARD</t>
        </is>
      </c>
      <c r="K1970" s="17" t="n">
        <v>32.6</v>
      </c>
      <c r="L1970" s="17" t="n">
        <v>11.2</v>
      </c>
      <c r="M1970" s="17" t="inlineStr">
        <is>
          <t>ANY</t>
        </is>
      </c>
      <c r="N1970" s="17" t="n">
        <v>40</v>
      </c>
      <c r="O1970" s="17" t="inlineStr">
        <is>
          <t>(541) 555-8895</t>
        </is>
      </c>
      <c r="P1970" s="17" t="inlineStr">
        <is>
          <t>harry.koch@gmail.example.com</t>
        </is>
      </c>
      <c r="Q1970" s="17" t="inlineStr">
        <is>
          <t>Newport</t>
        </is>
      </c>
      <c r="R1970" s="17" t="inlineStr">
        <is>
          <t>OR</t>
        </is>
      </c>
      <c r="S1970" s="17" t="inlineStr">
        <is>
          <t>97365</t>
        </is>
      </c>
      <c r="T1970" s="27" t="n">
        <v>45997</v>
      </c>
      <c r="U1970" s="17" t="n">
        <v>2026</v>
      </c>
      <c r="V1970" s="17" t="inlineStr"/>
    </row>
    <row r="1971">
      <c r="A1971" s="21" t="inlineStr">
        <is>
          <t>WL-02966</t>
        </is>
      </c>
      <c r="B1971" s="21" t="n">
        <v>1966</v>
      </c>
      <c r="C1971" s="21" t="inlineStr">
        <is>
          <t>Thompson</t>
        </is>
      </c>
      <c r="D1971" s="21" t="inlineStr">
        <is>
          <t>Benjamin</t>
        </is>
      </c>
      <c r="E1971" s="21" t="inlineStr">
        <is>
          <t>INDIVIDUAL</t>
        </is>
      </c>
      <c r="F1971" s="21" t="inlineStr"/>
      <c r="G1971" s="28" t="n">
        <v>45699</v>
      </c>
      <c r="H1971" s="21" t="inlineStr">
        <is>
          <t>RETAINER</t>
        </is>
      </c>
      <c r="I1971" s="21" t="inlineStr">
        <is>
          <t>GRAY RUNNER</t>
        </is>
      </c>
      <c r="J1971" s="21" t="inlineStr">
        <is>
          <t>COMMERCIAL_FISH</t>
        </is>
      </c>
      <c r="K1971" s="21" t="n">
        <v>19</v>
      </c>
      <c r="L1971" s="21" t="n">
        <v>5.9</v>
      </c>
      <c r="M1971" s="21" t="inlineStr">
        <is>
          <t>ANY</t>
        </is>
      </c>
      <c r="N1971" s="21" t="n">
        <v>45</v>
      </c>
      <c r="O1971" s="21" t="inlineStr">
        <is>
          <t>(360) 555-3773</t>
        </is>
      </c>
      <c r="P1971" s="21" t="inlineStr">
        <is>
          <t>benjamin_thompson@pugetpost.com</t>
        </is>
      </c>
      <c r="Q1971" s="21" t="inlineStr">
        <is>
          <t>Aberdeen</t>
        </is>
      </c>
      <c r="R1971" s="21" t="inlineStr">
        <is>
          <t>WA</t>
        </is>
      </c>
      <c r="S1971" s="21" t="inlineStr">
        <is>
          <t>98520</t>
        </is>
      </c>
      <c r="T1971" s="28" t="n">
        <v>46016</v>
      </c>
      <c r="U1971" s="21" t="n">
        <v>2026</v>
      </c>
      <c r="V1971" s="21" t="inlineStr"/>
    </row>
    <row r="1972">
      <c r="A1972" s="17" t="inlineStr">
        <is>
          <t>WL-02967</t>
        </is>
      </c>
      <c r="B1972" s="17" t="n">
        <v>1967</v>
      </c>
      <c r="C1972" s="17" t="inlineStr">
        <is>
          <t>Thompson</t>
        </is>
      </c>
      <c r="D1972" s="17" t="inlineStr">
        <is>
          <t>Joseph</t>
        </is>
      </c>
      <c r="E1972" s="17" t="inlineStr">
        <is>
          <t>PARTNERSHIP</t>
        </is>
      </c>
      <c r="F1972" s="17" t="inlineStr">
        <is>
          <t>Thompson Marine LLC</t>
        </is>
      </c>
      <c r="G1972" s="27" t="n">
        <v>45700</v>
      </c>
      <c r="H1972" s="17" t="inlineStr">
        <is>
          <t>ACTIVE_WAITLIST</t>
        </is>
      </c>
      <c r="I1972" s="17" t="inlineStr">
        <is>
          <t>ANCHOR ANN</t>
        </is>
      </c>
      <c r="J1972" s="17" t="inlineStr">
        <is>
          <t>ELECTRIC</t>
        </is>
      </c>
      <c r="K1972" s="17" t="n">
        <v>30.8</v>
      </c>
      <c r="L1972" s="17" t="n">
        <v>8.699999999999999</v>
      </c>
      <c r="M1972" s="17" t="inlineStr">
        <is>
          <t>ANY</t>
        </is>
      </c>
      <c r="N1972" s="17" t="n">
        <v>28</v>
      </c>
      <c r="O1972" s="17" t="inlineStr">
        <is>
          <t>(360) 555-5222</t>
        </is>
      </c>
      <c r="P1972" s="17" t="inlineStr">
        <is>
          <t>joseph_thompson@gmail.example.com</t>
        </is>
      </c>
      <c r="Q1972" s="17" t="inlineStr">
        <is>
          <t>Olympia</t>
        </is>
      </c>
      <c r="R1972" s="17" t="inlineStr">
        <is>
          <t>WA</t>
        </is>
      </c>
      <c r="S1972" s="17" t="inlineStr">
        <is>
          <t>98501</t>
        </is>
      </c>
      <c r="T1972" s="27" t="n">
        <v>46018</v>
      </c>
      <c r="U1972" s="17" t="n">
        <v>2026</v>
      </c>
      <c r="V1972" s="17" t="inlineStr"/>
    </row>
    <row r="1973">
      <c r="A1973" s="21" t="inlineStr">
        <is>
          <t>WL-02968</t>
        </is>
      </c>
      <c r="B1973" s="21" t="n">
        <v>1968</v>
      </c>
      <c r="C1973" s="21" t="inlineStr">
        <is>
          <t>Blackburn</t>
        </is>
      </c>
      <c r="D1973" s="21" t="inlineStr">
        <is>
          <t>Brian</t>
        </is>
      </c>
      <c r="E1973" s="21" t="inlineStr">
        <is>
          <t>NONPROFIT</t>
        </is>
      </c>
      <c r="F1973" s="21" t="inlineStr">
        <is>
          <t>Blackburn Charters Inc</t>
        </is>
      </c>
      <c r="G1973" s="28" t="n">
        <v>45700</v>
      </c>
      <c r="H1973" s="21" t="inlineStr">
        <is>
          <t>ACTIVE_WAITLIST</t>
        </is>
      </c>
      <c r="I1973" s="21" t="inlineStr">
        <is>
          <t>COHO BAY</t>
        </is>
      </c>
      <c r="J1973" s="21" t="inlineStr">
        <is>
          <t>POWER_INBOARD</t>
        </is>
      </c>
      <c r="K1973" s="21" t="n">
        <v>43.2</v>
      </c>
      <c r="L1973" s="21" t="n">
        <v>14.1</v>
      </c>
      <c r="M1973" s="21" t="inlineStr">
        <is>
          <t>ANY</t>
        </is>
      </c>
      <c r="N1973" s="21" t="n">
        <v>24</v>
      </c>
      <c r="O1973" s="21" t="inlineStr">
        <is>
          <t>(425) 555-9283</t>
        </is>
      </c>
      <c r="P1973" s="21" t="inlineStr">
        <is>
          <t>brian_blackburn@pugetpost.com</t>
        </is>
      </c>
      <c r="Q1973" s="21" t="inlineStr">
        <is>
          <t>Everett</t>
        </is>
      </c>
      <c r="R1973" s="21" t="inlineStr">
        <is>
          <t>WA</t>
        </is>
      </c>
      <c r="S1973" s="21" t="inlineStr">
        <is>
          <t>98201</t>
        </is>
      </c>
      <c r="T1973" s="28" t="n">
        <v>45992</v>
      </c>
      <c r="U1973" s="21" t="n">
        <v>2026</v>
      </c>
      <c r="V1973" s="21" t="inlineStr"/>
    </row>
    <row r="1974">
      <c r="A1974" s="17" t="inlineStr">
        <is>
          <t>WL-02969</t>
        </is>
      </c>
      <c r="B1974" s="17" t="n">
        <v>1969</v>
      </c>
      <c r="C1974" s="17" t="inlineStr">
        <is>
          <t>Davis</t>
        </is>
      </c>
      <c r="D1974" s="17" t="inlineStr">
        <is>
          <t>Anthony</t>
        </is>
      </c>
      <c r="E1974" s="17" t="inlineStr">
        <is>
          <t>JOINT</t>
        </is>
      </c>
      <c r="F1974" s="17" t="inlineStr"/>
      <c r="G1974" s="27" t="n">
        <v>45700</v>
      </c>
      <c r="H1974" s="17" t="inlineStr">
        <is>
          <t>ACTIVE_WAITLIST</t>
        </is>
      </c>
      <c r="I1974" s="17" t="inlineStr">
        <is>
          <t>SANDERLING ROCK</t>
        </is>
      </c>
      <c r="J1974" s="17" t="inlineStr">
        <is>
          <t>SAIL_MONO</t>
        </is>
      </c>
      <c r="K1974" s="17" t="n">
        <v>47.9</v>
      </c>
      <c r="L1974" s="17" t="n">
        <v>17.2</v>
      </c>
      <c r="M1974" s="17" t="inlineStr">
        <is>
          <t>COVERED_ONLY</t>
        </is>
      </c>
      <c r="N1974" s="17" t="n">
        <v>24</v>
      </c>
      <c r="O1974" s="17" t="inlineStr">
        <is>
          <t>(503) 555-8210</t>
        </is>
      </c>
      <c r="P1974" s="17" t="inlineStr">
        <is>
          <t>anthony.davis@quillayute.org</t>
        </is>
      </c>
      <c r="Q1974" s="17" t="inlineStr">
        <is>
          <t>Portland</t>
        </is>
      </c>
      <c r="R1974" s="17" t="inlineStr">
        <is>
          <t>OR</t>
        </is>
      </c>
      <c r="S1974" s="17" t="inlineStr">
        <is>
          <t>97201</t>
        </is>
      </c>
      <c r="T1974" s="27" t="n">
        <v>46004</v>
      </c>
      <c r="U1974" s="17" t="n">
        <v>2026</v>
      </c>
      <c r="V1974" s="17" t="inlineStr"/>
    </row>
    <row r="1975">
      <c r="A1975" s="21" t="inlineStr">
        <is>
          <t>WL-02970</t>
        </is>
      </c>
      <c r="B1975" s="21" t="n">
        <v>1970</v>
      </c>
      <c r="C1975" s="21" t="inlineStr">
        <is>
          <t>Robles</t>
        </is>
      </c>
      <c r="D1975" s="21" t="inlineStr">
        <is>
          <t>William</t>
        </is>
      </c>
      <c r="E1975" s="21" t="inlineStr">
        <is>
          <t>CORPORATION</t>
        </is>
      </c>
      <c r="F1975" s="21" t="inlineStr">
        <is>
          <t>Robles Holdings LLC</t>
        </is>
      </c>
      <c r="G1975" s="28" t="n">
        <v>45700</v>
      </c>
      <c r="H1975" s="21" t="inlineStr">
        <is>
          <t>ACTIVE_WAITLIST</t>
        </is>
      </c>
      <c r="I1975" s="21" t="inlineStr">
        <is>
          <t>ANCHOR MOON</t>
        </is>
      </c>
      <c r="J1975" s="21" t="inlineStr">
        <is>
          <t>CRUISER</t>
        </is>
      </c>
      <c r="K1975" s="21" t="n">
        <v>21</v>
      </c>
      <c r="L1975" s="21" t="n">
        <v>6.9</v>
      </c>
      <c r="M1975" s="21" t="inlineStr">
        <is>
          <t>COVERED_ONLY</t>
        </is>
      </c>
      <c r="N1975" s="21" t="n">
        <v>40</v>
      </c>
      <c r="O1975" s="21" t="inlineStr">
        <is>
          <t>(360) 555-1825</t>
        </is>
      </c>
      <c r="P1975" s="21" t="inlineStr">
        <is>
          <t>william_robles@harbormail.net</t>
        </is>
      </c>
      <c r="Q1975" s="21" t="inlineStr">
        <is>
          <t>Bremerton</t>
        </is>
      </c>
      <c r="R1975" s="21" t="inlineStr">
        <is>
          <t>WA</t>
        </is>
      </c>
      <c r="S1975" s="21" t="inlineStr">
        <is>
          <t>98337</t>
        </is>
      </c>
      <c r="T1975" s="28" t="n">
        <v>46008</v>
      </c>
      <c r="U1975" s="21" t="n">
        <v>2026</v>
      </c>
      <c r="V1975" s="21" t="inlineStr"/>
    </row>
    <row r="1976">
      <c r="A1976" s="17" t="inlineStr">
        <is>
          <t>WL-02971</t>
        </is>
      </c>
      <c r="B1976" s="17" t="n">
        <v>1971</v>
      </c>
      <c r="C1976" s="17" t="inlineStr">
        <is>
          <t>Grant</t>
        </is>
      </c>
      <c r="D1976" s="17" t="inlineStr">
        <is>
          <t>Frank</t>
        </is>
      </c>
      <c r="E1976" s="17" t="inlineStr">
        <is>
          <t>INDIVIDUAL</t>
        </is>
      </c>
      <c r="F1976" s="17" t="inlineStr"/>
      <c r="G1976" s="27" t="n">
        <v>45700</v>
      </c>
      <c r="H1976" s="17" t="inlineStr">
        <is>
          <t>ACTIVE_WAITLIST</t>
        </is>
      </c>
      <c r="I1976" s="17" t="inlineStr">
        <is>
          <t>HERON VEER</t>
        </is>
      </c>
      <c r="J1976" s="17" t="inlineStr">
        <is>
          <t>SPORTFISH</t>
        </is>
      </c>
      <c r="K1976" s="17" t="n">
        <v>50.1</v>
      </c>
      <c r="L1976" s="17" t="n">
        <v>17.5</v>
      </c>
      <c r="M1976" s="17" t="inlineStr">
        <is>
          <t>ANY</t>
        </is>
      </c>
      <c r="N1976" s="17" t="n">
        <v>24</v>
      </c>
      <c r="O1976" s="17" t="inlineStr">
        <is>
          <t>(360) 555-6041</t>
        </is>
      </c>
      <c r="P1976" s="17" t="inlineStr">
        <is>
          <t>frankgrant@quillayute.org</t>
        </is>
      </c>
      <c r="Q1976" s="17" t="inlineStr">
        <is>
          <t>Bellingham</t>
        </is>
      </c>
      <c r="R1976" s="17" t="inlineStr">
        <is>
          <t>WA</t>
        </is>
      </c>
      <c r="S1976" s="17" t="inlineStr">
        <is>
          <t>98225</t>
        </is>
      </c>
      <c r="T1976" s="27" t="n">
        <v>46018</v>
      </c>
      <c r="U1976" s="17" t="n">
        <v>2026</v>
      </c>
      <c r="V1976" s="17" t="inlineStr"/>
    </row>
    <row r="1977">
      <c r="A1977" s="21" t="inlineStr">
        <is>
          <t>WL-02972</t>
        </is>
      </c>
      <c r="B1977" s="21" t="n">
        <v>1972</v>
      </c>
      <c r="C1977" s="21" t="inlineStr">
        <is>
          <t>Hamilton</t>
        </is>
      </c>
      <c r="D1977" s="21" t="inlineStr">
        <is>
          <t>John</t>
        </is>
      </c>
      <c r="E1977" s="21" t="inlineStr">
        <is>
          <t>INDIVIDUAL</t>
        </is>
      </c>
      <c r="F1977" s="21" t="inlineStr"/>
      <c r="G1977" s="28" t="n">
        <v>45700</v>
      </c>
      <c r="H1977" s="21" t="inlineStr">
        <is>
          <t>ACTIVE_WAITLIST</t>
        </is>
      </c>
      <c r="I1977" s="21" t="inlineStr">
        <is>
          <t>KESTREL SOUND</t>
        </is>
      </c>
      <c r="J1977" s="21" t="inlineStr">
        <is>
          <t>SPORTFISH</t>
        </is>
      </c>
      <c r="K1977" s="21" t="n">
        <v>60.5</v>
      </c>
      <c r="L1977" s="21" t="n">
        <v>21.2</v>
      </c>
      <c r="M1977" s="21" t="inlineStr">
        <is>
          <t>COVERED_ONLY</t>
        </is>
      </c>
      <c r="N1977" s="21" t="n">
        <v>40</v>
      </c>
      <c r="O1977" s="21" t="inlineStr">
        <is>
          <t>(360) 555-4529</t>
        </is>
      </c>
      <c r="P1977" s="21" t="inlineStr">
        <is>
          <t>john.hamilton@gmail.example.com</t>
        </is>
      </c>
      <c r="Q1977" s="21" t="inlineStr">
        <is>
          <t>Bellingham</t>
        </is>
      </c>
      <c r="R1977" s="21" t="inlineStr">
        <is>
          <t>WA</t>
        </is>
      </c>
      <c r="S1977" s="21" t="inlineStr">
        <is>
          <t>98225</t>
        </is>
      </c>
      <c r="T1977" s="28" t="n">
        <v>46000</v>
      </c>
      <c r="U1977" s="21" t="n">
        <v>2026</v>
      </c>
      <c r="V1977" s="21" t="inlineStr"/>
    </row>
    <row r="1978">
      <c r="A1978" s="17" t="inlineStr">
        <is>
          <t>WL-02973</t>
        </is>
      </c>
      <c r="B1978" s="17" t="n">
        <v>1973</v>
      </c>
      <c r="C1978" s="17" t="inlineStr">
        <is>
          <t>Jennings</t>
        </is>
      </c>
      <c r="D1978" s="17" t="inlineStr">
        <is>
          <t>Theresa</t>
        </is>
      </c>
      <c r="E1978" s="17" t="inlineStr">
        <is>
          <t>PARTNERSHIP</t>
        </is>
      </c>
      <c r="F1978" s="17" t="inlineStr">
        <is>
          <t>Jennings Marine LLC</t>
        </is>
      </c>
      <c r="G1978" s="27" t="n">
        <v>45701</v>
      </c>
      <c r="H1978" s="17" t="inlineStr">
        <is>
          <t>ACTIVE_WAITLIST</t>
        </is>
      </c>
      <c r="I1978" s="17" t="inlineStr">
        <is>
          <t>PINTAIL SHORE</t>
        </is>
      </c>
      <c r="J1978" s="17" t="inlineStr">
        <is>
          <t>POWER_STERNDRIVE</t>
        </is>
      </c>
      <c r="K1978" s="17" t="n">
        <v>32.9</v>
      </c>
      <c r="L1978" s="17" t="n">
        <v>11.5</v>
      </c>
      <c r="M1978" s="17" t="inlineStr">
        <is>
          <t>Vessbank</t>
        </is>
      </c>
      <c r="N1978" s="17" t="n">
        <v>36</v>
      </c>
      <c r="O1978" s="17" t="inlineStr">
        <is>
          <t>(360) 555-6287</t>
        </is>
      </c>
      <c r="P1978" s="17" t="inlineStr">
        <is>
          <t>theresa.jennings@salishnet.net</t>
        </is>
      </c>
      <c r="Q1978" s="17" t="inlineStr">
        <is>
          <t>Aberdeen</t>
        </is>
      </c>
      <c r="R1978" s="17" t="inlineStr">
        <is>
          <t>WA</t>
        </is>
      </c>
      <c r="S1978" s="17" t="inlineStr">
        <is>
          <t>98520</t>
        </is>
      </c>
      <c r="T1978" s="27" t="n">
        <v>46017</v>
      </c>
      <c r="U1978" s="17" t="n">
        <v>2026</v>
      </c>
      <c r="V1978" s="17" t="inlineStr"/>
    </row>
    <row r="1979">
      <c r="A1979" s="21" t="inlineStr">
        <is>
          <t>WL-02974</t>
        </is>
      </c>
      <c r="B1979" s="21" t="n">
        <v>1974</v>
      </c>
      <c r="C1979" s="21" t="inlineStr">
        <is>
          <t>Wilson</t>
        </is>
      </c>
      <c r="D1979" s="21" t="inlineStr">
        <is>
          <t>Natasha</t>
        </is>
      </c>
      <c r="E1979" s="21" t="inlineStr">
        <is>
          <t>JOINT</t>
        </is>
      </c>
      <c r="F1979" s="21" t="inlineStr"/>
      <c r="G1979" s="28" t="n">
        <v>45701</v>
      </c>
      <c r="H1979" s="21" t="inlineStr">
        <is>
          <t>ACTIVE_WAITLIST</t>
        </is>
      </c>
      <c r="I1979" s="21" t="inlineStr">
        <is>
          <t>ANCHOR SHORE</t>
        </is>
      </c>
      <c r="J1979" s="21" t="inlineStr">
        <is>
          <t>SAIL_MONO</t>
        </is>
      </c>
      <c r="K1979" s="21" t="n">
        <v>57.8</v>
      </c>
      <c r="L1979" s="21" t="n">
        <v>18.1</v>
      </c>
      <c r="M1979" s="21" t="inlineStr">
        <is>
          <t>ANY</t>
        </is>
      </c>
      <c r="N1979" s="21" t="n">
        <v>40</v>
      </c>
      <c r="O1979" s="21" t="inlineStr">
        <is>
          <t>(360) 555-1943</t>
        </is>
      </c>
      <c r="P1979" s="21" t="inlineStr">
        <is>
          <t>natashawilson@outlook.example.com</t>
        </is>
      </c>
      <c r="Q1979" s="21" t="inlineStr">
        <is>
          <t>Bremerton</t>
        </is>
      </c>
      <c r="R1979" s="21" t="inlineStr">
        <is>
          <t>WA</t>
        </is>
      </c>
      <c r="S1979" s="21" t="inlineStr">
        <is>
          <t>98337</t>
        </is>
      </c>
      <c r="T1979" s="28" t="n">
        <v>46006</v>
      </c>
      <c r="U1979" s="21" t="n">
        <v>2026</v>
      </c>
      <c r="V1979" s="21" t="inlineStr"/>
    </row>
    <row r="1980">
      <c r="A1980" s="17" t="inlineStr">
        <is>
          <t>WL-02975</t>
        </is>
      </c>
      <c r="B1980" s="17" t="n">
        <v>1975</v>
      </c>
      <c r="C1980" s="17" t="inlineStr">
        <is>
          <t>Jones</t>
        </is>
      </c>
      <c r="D1980" s="17" t="inlineStr">
        <is>
          <t>Maria</t>
        </is>
      </c>
      <c r="E1980" s="17" t="inlineStr">
        <is>
          <t>COMMERCIAL</t>
        </is>
      </c>
      <c r="F1980" s="17" t="inlineStr">
        <is>
          <t>Jones Ventures LLC</t>
        </is>
      </c>
      <c r="G1980" s="27" t="n">
        <v>45702</v>
      </c>
      <c r="H1980" s="17" t="inlineStr">
        <is>
          <t>ACTIVE_WAITLIST</t>
        </is>
      </c>
      <c r="I1980" s="17" t="inlineStr">
        <is>
          <t>FOUL LIGHT</t>
        </is>
      </c>
      <c r="J1980" s="17" t="inlineStr">
        <is>
          <t>POWER_OUTBOARD</t>
        </is>
      </c>
      <c r="K1980" s="17" t="n">
        <v>20.4</v>
      </c>
      <c r="L1980" s="17" t="n">
        <v>6</v>
      </c>
      <c r="M1980" s="17" t="inlineStr">
        <is>
          <t>Ledgport</t>
        </is>
      </c>
      <c r="N1980" s="17" t="n">
        <v>24</v>
      </c>
      <c r="O1980" s="17" t="inlineStr">
        <is>
          <t>(360) 555-6190</t>
        </is>
      </c>
      <c r="P1980" s="17" t="inlineStr">
        <is>
          <t>mariajones@harbormail.net</t>
        </is>
      </c>
      <c r="Q1980" s="17" t="inlineStr">
        <is>
          <t>Longview</t>
        </is>
      </c>
      <c r="R1980" s="17" t="inlineStr">
        <is>
          <t>WA</t>
        </is>
      </c>
      <c r="S1980" s="17" t="inlineStr">
        <is>
          <t>98632</t>
        </is>
      </c>
      <c r="T1980" s="27" t="n">
        <v>46002</v>
      </c>
      <c r="U1980" s="17" t="n">
        <v>2026</v>
      </c>
      <c r="V1980" s="17" t="inlineStr"/>
    </row>
    <row r="1981">
      <c r="A1981" s="21" t="inlineStr">
        <is>
          <t>WL-02976</t>
        </is>
      </c>
      <c r="B1981" s="21" t="n">
        <v>1976</v>
      </c>
      <c r="C1981" s="21" t="inlineStr">
        <is>
          <t>Richmond</t>
        </is>
      </c>
      <c r="D1981" s="21" t="inlineStr">
        <is>
          <t>Kristen</t>
        </is>
      </c>
      <c r="E1981" s="21" t="inlineStr">
        <is>
          <t>JOINT</t>
        </is>
      </c>
      <c r="F1981" s="21" t="inlineStr"/>
      <c r="G1981" s="28" t="n">
        <v>45702</v>
      </c>
      <c r="H1981" s="21" t="inlineStr">
        <is>
          <t>EXPIRED</t>
        </is>
      </c>
      <c r="I1981" s="21" t="inlineStr">
        <is>
          <t>TIDE SONG</t>
        </is>
      </c>
      <c r="J1981" s="21" t="inlineStr">
        <is>
          <t>COMMERCIAL_FISH</t>
        </is>
      </c>
      <c r="K1981" s="21" t="n">
        <v>53.8</v>
      </c>
      <c r="L1981" s="21" t="n">
        <v>16.5</v>
      </c>
      <c r="M1981" s="21" t="inlineStr">
        <is>
          <t>COVERED_ONLY</t>
        </is>
      </c>
      <c r="N1981" s="21" t="n">
        <v>40</v>
      </c>
      <c r="O1981" s="21" t="inlineStr">
        <is>
          <t>(360) 555-5119</t>
        </is>
      </c>
      <c r="P1981" s="21" t="inlineStr">
        <is>
          <t>kristenrichmond@pugetpost.com</t>
        </is>
      </c>
      <c r="Q1981" s="21" t="inlineStr">
        <is>
          <t>Port Angeles</t>
        </is>
      </c>
      <c r="R1981" s="21" t="inlineStr">
        <is>
          <t>WA</t>
        </is>
      </c>
      <c r="S1981" s="21" t="inlineStr">
        <is>
          <t>98362</t>
        </is>
      </c>
      <c r="T1981" s="21" t="inlineStr"/>
      <c r="U1981" s="21" t="n">
        <v>2022</v>
      </c>
      <c r="V1981" s="21" t="inlineStr"/>
    </row>
    <row r="1982">
      <c r="A1982" s="17" t="inlineStr">
        <is>
          <t>WL-02977</t>
        </is>
      </c>
      <c r="B1982" s="17" t="n">
        <v>1977</v>
      </c>
      <c r="C1982" s="17" t="inlineStr">
        <is>
          <t>West</t>
        </is>
      </c>
      <c r="D1982" s="17" t="inlineStr">
        <is>
          <t>Candice</t>
        </is>
      </c>
      <c r="E1982" s="17" t="inlineStr">
        <is>
          <t>COMMERCIAL</t>
        </is>
      </c>
      <c r="F1982" s="17" t="inlineStr">
        <is>
          <t>West Charters Inc</t>
        </is>
      </c>
      <c r="G1982" s="27" t="n">
        <v>45702</v>
      </c>
      <c r="H1982" s="17" t="inlineStr">
        <is>
          <t>EXPIRED</t>
        </is>
      </c>
      <c r="I1982" s="17" t="inlineStr">
        <is>
          <t>TIDE MIST</t>
        </is>
      </c>
      <c r="J1982" s="17" t="inlineStr">
        <is>
          <t>ELECTRIC</t>
        </is>
      </c>
      <c r="K1982" s="17" t="n">
        <v>49.1</v>
      </c>
      <c r="L1982" s="17" t="n">
        <v>16.5</v>
      </c>
      <c r="M1982" s="17" t="inlineStr">
        <is>
          <t>ANY</t>
        </is>
      </c>
      <c r="N1982" s="17" t="n">
        <v>24</v>
      </c>
      <c r="O1982" s="17" t="inlineStr">
        <is>
          <t>(360) 555-0465</t>
        </is>
      </c>
      <c r="P1982" s="17" t="inlineStr">
        <is>
          <t>candicewest@pugetpost.com</t>
        </is>
      </c>
      <c r="Q1982" s="17" t="inlineStr">
        <is>
          <t>Olympia</t>
        </is>
      </c>
      <c r="R1982" s="17" t="inlineStr">
        <is>
          <t>WA</t>
        </is>
      </c>
      <c r="S1982" s="17" t="inlineStr">
        <is>
          <t>98501</t>
        </is>
      </c>
      <c r="T1982" s="17" t="inlineStr"/>
      <c r="U1982" s="17" t="n">
        <v>2022</v>
      </c>
      <c r="V1982" s="17" t="inlineStr"/>
    </row>
    <row r="1983">
      <c r="A1983" s="21" t="inlineStr">
        <is>
          <t>WL-02978</t>
        </is>
      </c>
      <c r="B1983" s="21" t="n">
        <v>1978</v>
      </c>
      <c r="C1983" s="21" t="inlineStr">
        <is>
          <t>Schmitt</t>
        </is>
      </c>
      <c r="D1983" s="21" t="inlineStr">
        <is>
          <t>Arthur</t>
        </is>
      </c>
      <c r="E1983" s="21" t="inlineStr">
        <is>
          <t>PARTNERSHIP</t>
        </is>
      </c>
      <c r="F1983" s="21" t="inlineStr">
        <is>
          <t>Schmitt Holdings LLC</t>
        </is>
      </c>
      <c r="G1983" s="28" t="n">
        <v>45704</v>
      </c>
      <c r="H1983" s="21" t="inlineStr">
        <is>
          <t>ACTIVE_WAITLIST</t>
        </is>
      </c>
      <c r="I1983" s="21" t="inlineStr">
        <is>
          <t>TIDE CREST</t>
        </is>
      </c>
      <c r="J1983" s="21" t="inlineStr">
        <is>
          <t>CRUISER</t>
        </is>
      </c>
      <c r="K1983" s="21" t="n">
        <v>61.1</v>
      </c>
      <c r="L1983" s="21" t="n">
        <v>20.6</v>
      </c>
      <c r="M1983" s="21" t="inlineStr">
        <is>
          <t>ANY</t>
        </is>
      </c>
      <c r="N1983" s="21" t="n">
        <v>32</v>
      </c>
      <c r="O1983" s="21" t="inlineStr">
        <is>
          <t>(360) 555-3023</t>
        </is>
      </c>
      <c r="P1983" s="21" t="inlineStr">
        <is>
          <t>arthur_schmitt@quillayute.org</t>
        </is>
      </c>
      <c r="Q1983" s="21" t="inlineStr">
        <is>
          <t>Port Angeles</t>
        </is>
      </c>
      <c r="R1983" s="21" t="inlineStr">
        <is>
          <t>WA</t>
        </is>
      </c>
      <c r="S1983" s="21" t="inlineStr">
        <is>
          <t>98362</t>
        </is>
      </c>
      <c r="T1983" s="28" t="n">
        <v>46009</v>
      </c>
      <c r="U1983" s="21" t="n">
        <v>2026</v>
      </c>
      <c r="V1983" s="21" t="inlineStr"/>
    </row>
    <row r="1984">
      <c r="A1984" s="17" t="inlineStr">
        <is>
          <t>WL-02979</t>
        </is>
      </c>
      <c r="B1984" s="17" t="n">
        <v>1979</v>
      </c>
      <c r="C1984" s="17" t="inlineStr">
        <is>
          <t>Reed</t>
        </is>
      </c>
      <c r="D1984" s="17" t="inlineStr">
        <is>
          <t>Catherine</t>
        </is>
      </c>
      <c r="E1984" s="17" t="inlineStr">
        <is>
          <t>NONPROFIT</t>
        </is>
      </c>
      <c r="F1984" s="17" t="inlineStr">
        <is>
          <t>Reed Marine LLC</t>
        </is>
      </c>
      <c r="G1984" s="27" t="n">
        <v>45704</v>
      </c>
      <c r="H1984" s="17" t="inlineStr">
        <is>
          <t>ACTIVE_WAITLIST</t>
        </is>
      </c>
      <c r="I1984" s="17" t="inlineStr">
        <is>
          <t>WIDGEON DANCER</t>
        </is>
      </c>
      <c r="J1984" s="17" t="inlineStr">
        <is>
          <t>SAIL_MULTI</t>
        </is>
      </c>
      <c r="K1984" s="17" t="n">
        <v>55</v>
      </c>
      <c r="L1984" s="17" t="n">
        <v>18.5</v>
      </c>
      <c r="M1984" s="17" t="inlineStr">
        <is>
          <t>OPEN_ONLY</t>
        </is>
      </c>
      <c r="N1984" s="17" t="n">
        <v>50</v>
      </c>
      <c r="O1984" s="17" t="inlineStr">
        <is>
          <t>(360) 555-6729</t>
        </is>
      </c>
      <c r="P1984" s="17" t="inlineStr">
        <is>
          <t>catherine_reed@pugetpost.com</t>
        </is>
      </c>
      <c r="Q1984" s="17" t="inlineStr">
        <is>
          <t>Bellingham</t>
        </is>
      </c>
      <c r="R1984" s="17" t="inlineStr">
        <is>
          <t>WA</t>
        </is>
      </c>
      <c r="S1984" s="17" t="inlineStr">
        <is>
          <t>98225</t>
        </is>
      </c>
      <c r="T1984" s="27" t="n">
        <v>45992</v>
      </c>
      <c r="U1984" s="17" t="n">
        <v>2026</v>
      </c>
      <c r="V1984" s="17" t="inlineStr"/>
    </row>
    <row r="1985">
      <c r="A1985" s="21" t="inlineStr">
        <is>
          <t>WL-02980</t>
        </is>
      </c>
      <c r="B1985" s="21" t="n">
        <v>1980</v>
      </c>
      <c r="C1985" s="21" t="inlineStr">
        <is>
          <t>Dixon</t>
        </is>
      </c>
      <c r="D1985" s="21" t="inlineStr">
        <is>
          <t>Elizabeth</t>
        </is>
      </c>
      <c r="E1985" s="21" t="inlineStr">
        <is>
          <t>COMMERCIAL</t>
        </is>
      </c>
      <c r="F1985" s="21" t="inlineStr">
        <is>
          <t>Dixon Ventures LLC</t>
        </is>
      </c>
      <c r="G1985" s="28" t="n">
        <v>45705</v>
      </c>
      <c r="H1985" s="21" t="inlineStr">
        <is>
          <t>ACTIVE_WAITLIST</t>
        </is>
      </c>
      <c r="I1985" s="21" t="inlineStr">
        <is>
          <t>SPINDRIFT RUNNER</t>
        </is>
      </c>
      <c r="J1985" s="21" t="inlineStr">
        <is>
          <t>SPORTFISH</t>
        </is>
      </c>
      <c r="K1985" s="21" t="n">
        <v>47.7</v>
      </c>
      <c r="L1985" s="21" t="n">
        <v>14.1</v>
      </c>
      <c r="M1985" s="21" t="inlineStr">
        <is>
          <t>Vessbank</t>
        </is>
      </c>
      <c r="N1985" s="21" t="n">
        <v>28</v>
      </c>
      <c r="O1985" s="21" t="inlineStr">
        <is>
          <t>(360) 555-7823</t>
        </is>
      </c>
      <c r="P1985" s="21" t="inlineStr">
        <is>
          <t>elizabeth.dixon@harbormail.net</t>
        </is>
      </c>
      <c r="Q1985" s="21" t="inlineStr">
        <is>
          <t>Bellingham</t>
        </is>
      </c>
      <c r="R1985" s="21" t="inlineStr">
        <is>
          <t>WA</t>
        </is>
      </c>
      <c r="S1985" s="21" t="inlineStr">
        <is>
          <t>98225</t>
        </is>
      </c>
      <c r="T1985" s="28" t="n">
        <v>46012</v>
      </c>
      <c r="U1985" s="21" t="n">
        <v>2026</v>
      </c>
      <c r="V1985" s="21" t="inlineStr"/>
    </row>
    <row r="1986">
      <c r="A1986" s="17" t="inlineStr">
        <is>
          <t>WL-02981</t>
        </is>
      </c>
      <c r="B1986" s="17" t="n">
        <v>1981</v>
      </c>
      <c r="C1986" s="17" t="inlineStr">
        <is>
          <t>Miller</t>
        </is>
      </c>
      <c r="D1986" s="17" t="inlineStr">
        <is>
          <t>Caroline</t>
        </is>
      </c>
      <c r="E1986" s="17" t="inlineStr">
        <is>
          <t>INDIVIDUAL</t>
        </is>
      </c>
      <c r="F1986" s="17" t="inlineStr"/>
      <c r="G1986" s="27" t="n">
        <v>45705</v>
      </c>
      <c r="H1986" s="17" t="inlineStr">
        <is>
          <t>ACTIVE_WAITLIST</t>
        </is>
      </c>
      <c r="I1986" s="17" t="inlineStr">
        <is>
          <t>HERON ROSE</t>
        </is>
      </c>
      <c r="J1986" s="17" t="inlineStr">
        <is>
          <t>CRUISER</t>
        </is>
      </c>
      <c r="K1986" s="17" t="n">
        <v>26.4</v>
      </c>
      <c r="L1986" s="17" t="n">
        <v>8.1</v>
      </c>
      <c r="M1986" s="17" t="inlineStr">
        <is>
          <t>COVERED_ONLY</t>
        </is>
      </c>
      <c r="N1986" s="17" t="n">
        <v>40</v>
      </c>
      <c r="O1986" s="17" t="inlineStr">
        <is>
          <t>(360) 555-1986</t>
        </is>
      </c>
      <c r="P1986" s="17" t="inlineStr">
        <is>
          <t>carolinemiller@outlook.example.com</t>
        </is>
      </c>
      <c r="Q1986" s="17" t="inlineStr">
        <is>
          <t>Chaldale</t>
        </is>
      </c>
      <c r="R1986" s="17" t="inlineStr">
        <is>
          <t>WA</t>
        </is>
      </c>
      <c r="S1986" s="17" t="inlineStr">
        <is>
          <t>98554</t>
        </is>
      </c>
      <c r="T1986" s="27" t="n">
        <v>46001</v>
      </c>
      <c r="U1986" s="17" t="n">
        <v>2026</v>
      </c>
      <c r="V1986" s="17" t="inlineStr"/>
    </row>
    <row r="1987">
      <c r="A1987" s="21" t="inlineStr">
        <is>
          <t>WL-02982</t>
        </is>
      </c>
      <c r="B1987" s="21" t="n">
        <v>1982</v>
      </c>
      <c r="C1987" s="21" t="inlineStr">
        <is>
          <t>Juarez</t>
        </is>
      </c>
      <c r="D1987" s="21" t="inlineStr">
        <is>
          <t>Alan</t>
        </is>
      </c>
      <c r="E1987" s="21" t="inlineStr">
        <is>
          <t>INDIVIDUAL</t>
        </is>
      </c>
      <c r="F1987" s="21" t="inlineStr"/>
      <c r="G1987" s="28" t="n">
        <v>45705</v>
      </c>
      <c r="H1987" s="21" t="inlineStr">
        <is>
          <t>ACTIVE_WAITLIST</t>
        </is>
      </c>
      <c r="I1987" s="21" t="inlineStr">
        <is>
          <t>BRANT WEATHER</t>
        </is>
      </c>
      <c r="J1987" s="21" t="inlineStr">
        <is>
          <t>SAIL_MULTI</t>
        </is>
      </c>
      <c r="K1987" s="21" t="n">
        <v>27.9</v>
      </c>
      <c r="L1987" s="21" t="n">
        <v>9</v>
      </c>
      <c r="M1987" s="21" t="inlineStr">
        <is>
          <t>Gullwing</t>
        </is>
      </c>
      <c r="N1987" s="21" t="n">
        <v>40</v>
      </c>
      <c r="O1987" s="21" t="inlineStr">
        <is>
          <t>(360) 555-9088</t>
        </is>
      </c>
      <c r="P1987" s="21" t="inlineStr">
        <is>
          <t>alanjuarez@gmail.example.com</t>
        </is>
      </c>
      <c r="Q1987" s="21" t="inlineStr">
        <is>
          <t>Port Angeles</t>
        </is>
      </c>
      <c r="R1987" s="21" t="inlineStr">
        <is>
          <t>WA</t>
        </is>
      </c>
      <c r="S1987" s="21" t="inlineStr">
        <is>
          <t>98362</t>
        </is>
      </c>
      <c r="T1987" s="28" t="n">
        <v>46004</v>
      </c>
      <c r="U1987" s="21" t="n">
        <v>2026</v>
      </c>
      <c r="V1987" s="21" t="inlineStr"/>
    </row>
    <row r="1988">
      <c r="A1988" s="17" t="inlineStr">
        <is>
          <t>WL-02983</t>
        </is>
      </c>
      <c r="B1988" s="17" t="n">
        <v>1983</v>
      </c>
      <c r="C1988" s="17" t="inlineStr">
        <is>
          <t>Rodriguez</t>
        </is>
      </c>
      <c r="D1988" s="17" t="inlineStr">
        <is>
          <t>Albert</t>
        </is>
      </c>
      <c r="E1988" s="17" t="inlineStr">
        <is>
          <t>PARTNERSHIP</t>
        </is>
      </c>
      <c r="F1988" s="17" t="inlineStr">
        <is>
          <t>Rodriguez Marine LLC</t>
        </is>
      </c>
      <c r="G1988" s="27" t="n">
        <v>45706</v>
      </c>
      <c r="H1988" s="17" t="inlineStr">
        <is>
          <t>ACTIVE_WAITLIST</t>
        </is>
      </c>
      <c r="I1988" s="17" t="inlineStr">
        <is>
          <t>OTTER HARBOR</t>
        </is>
      </c>
      <c r="J1988" s="17" t="inlineStr">
        <is>
          <t>CRUISER</t>
        </is>
      </c>
      <c r="K1988" s="17" t="n">
        <v>57.3</v>
      </c>
      <c r="L1988" s="17" t="n">
        <v>19.9</v>
      </c>
      <c r="M1988" s="17" t="inlineStr">
        <is>
          <t>ANY</t>
        </is>
      </c>
      <c r="N1988" s="17" t="n">
        <v>45</v>
      </c>
      <c r="O1988" s="17" t="inlineStr">
        <is>
          <t>(425) 555-3116</t>
        </is>
      </c>
      <c r="P1988" s="17" t="inlineStr">
        <is>
          <t>albert.rodriguez@quillayute.org</t>
        </is>
      </c>
      <c r="Q1988" s="17" t="inlineStr">
        <is>
          <t>Everett</t>
        </is>
      </c>
      <c r="R1988" s="17" t="inlineStr">
        <is>
          <t>WA</t>
        </is>
      </c>
      <c r="S1988" s="17" t="inlineStr">
        <is>
          <t>98201</t>
        </is>
      </c>
      <c r="T1988" s="27" t="n">
        <v>46005</v>
      </c>
      <c r="U1988" s="17" t="n">
        <v>2026</v>
      </c>
      <c r="V1988" s="17" t="inlineStr"/>
    </row>
    <row r="1989">
      <c r="A1989" s="21" t="inlineStr">
        <is>
          <t>WL-02984</t>
        </is>
      </c>
      <c r="B1989" s="21" t="n">
        <v>1984</v>
      </c>
      <c r="C1989" s="21" t="inlineStr">
        <is>
          <t>Jones</t>
        </is>
      </c>
      <c r="D1989" s="21" t="inlineStr">
        <is>
          <t>Bridget</t>
        </is>
      </c>
      <c r="E1989" s="21" t="inlineStr">
        <is>
          <t>JOINT</t>
        </is>
      </c>
      <c r="F1989" s="21" t="inlineStr"/>
      <c r="G1989" s="28" t="n">
        <v>45706</v>
      </c>
      <c r="H1989" s="21" t="inlineStr">
        <is>
          <t>ACTIVE_WAITLIST</t>
        </is>
      </c>
      <c r="I1989" s="21" t="inlineStr">
        <is>
          <t>COHO HARBOR</t>
        </is>
      </c>
      <c r="J1989" s="21" t="inlineStr">
        <is>
          <t>POWER_OUTBOARD</t>
        </is>
      </c>
      <c r="K1989" s="21" t="n">
        <v>58.7</v>
      </c>
      <c r="L1989" s="21" t="n">
        <v>16.5</v>
      </c>
      <c r="M1989" s="21" t="inlineStr">
        <is>
          <t>COVERED_ONLY</t>
        </is>
      </c>
      <c r="N1989" s="21" t="n">
        <v>45</v>
      </c>
      <c r="O1989" s="21" t="inlineStr">
        <is>
          <t>(360) 555-4603</t>
        </is>
      </c>
      <c r="P1989" s="21" t="inlineStr">
        <is>
          <t>bridget.jones@harbormail.net</t>
        </is>
      </c>
      <c r="Q1989" s="21" t="inlineStr">
        <is>
          <t>Olympia</t>
        </is>
      </c>
      <c r="R1989" s="21" t="inlineStr">
        <is>
          <t>WA</t>
        </is>
      </c>
      <c r="S1989" s="21" t="inlineStr">
        <is>
          <t>98501</t>
        </is>
      </c>
      <c r="T1989" s="28" t="n">
        <v>45998</v>
      </c>
      <c r="U1989" s="21" t="n">
        <v>2026</v>
      </c>
      <c r="V1989" s="21" t="inlineStr"/>
    </row>
    <row r="1990">
      <c r="A1990" s="17" t="inlineStr">
        <is>
          <t>WL-02985</t>
        </is>
      </c>
      <c r="B1990" s="17" t="n">
        <v>1985</v>
      </c>
      <c r="C1990" s="17" t="inlineStr">
        <is>
          <t>Benjamin</t>
        </is>
      </c>
      <c r="D1990" s="17" t="inlineStr">
        <is>
          <t>Francisco</t>
        </is>
      </c>
      <c r="E1990" s="17" t="inlineStr">
        <is>
          <t>NONPROFIT</t>
        </is>
      </c>
      <c r="F1990" s="17" t="inlineStr">
        <is>
          <t>Benjamin Ventures LLC</t>
        </is>
      </c>
      <c r="G1990" s="27" t="n">
        <v>45706</v>
      </c>
      <c r="H1990" s="17" t="inlineStr">
        <is>
          <t>ACTIVE_WAITLIST</t>
        </is>
      </c>
      <c r="I1990" s="17" t="inlineStr">
        <is>
          <t>CORMORANT MOON</t>
        </is>
      </c>
      <c r="J1990" s="17" t="inlineStr">
        <is>
          <t>SAIL_MONO</t>
        </is>
      </c>
      <c r="K1990" s="17" t="n">
        <v>36.6</v>
      </c>
      <c r="L1990" s="17" t="n">
        <v>12.2</v>
      </c>
      <c r="M1990" s="17" t="inlineStr">
        <is>
          <t>ANY</t>
        </is>
      </c>
      <c r="N1990" s="17" t="n">
        <v>36</v>
      </c>
      <c r="O1990" s="17" t="inlineStr">
        <is>
          <t>(503) 555-0929</t>
        </is>
      </c>
      <c r="P1990" s="17" t="inlineStr">
        <is>
          <t>francisco_benjamin@quillayute.org</t>
        </is>
      </c>
      <c r="Q1990" s="17" t="inlineStr">
        <is>
          <t>Portland</t>
        </is>
      </c>
      <c r="R1990" s="17" t="inlineStr">
        <is>
          <t>OR</t>
        </is>
      </c>
      <c r="S1990" s="17" t="inlineStr">
        <is>
          <t>97201</t>
        </is>
      </c>
      <c r="T1990" s="27" t="n">
        <v>46009</v>
      </c>
      <c r="U1990" s="17" t="n">
        <v>2026</v>
      </c>
      <c r="V1990" s="17" t="inlineStr"/>
    </row>
    <row r="1991">
      <c r="A1991" s="21" t="inlineStr">
        <is>
          <t>WL-02986</t>
        </is>
      </c>
      <c r="B1991" s="21" t="n">
        <v>1986</v>
      </c>
      <c r="C1991" s="21" t="inlineStr">
        <is>
          <t>Hernandez</t>
        </is>
      </c>
      <c r="D1991" s="21" t="inlineStr">
        <is>
          <t>Jaime</t>
        </is>
      </c>
      <c r="E1991" s="21" t="inlineStr">
        <is>
          <t>CORPORATION</t>
        </is>
      </c>
      <c r="F1991" s="21" t="inlineStr">
        <is>
          <t>Hernandez Holdings LLC</t>
        </is>
      </c>
      <c r="G1991" s="28" t="n">
        <v>45707</v>
      </c>
      <c r="H1991" s="21" t="inlineStr">
        <is>
          <t>ACTIVE_WAITLIST</t>
        </is>
      </c>
      <c r="I1991" s="21" t="inlineStr">
        <is>
          <t>SCOTER PASSAGE</t>
        </is>
      </c>
      <c r="J1991" s="21" t="inlineStr">
        <is>
          <t>HOUSEBOAT</t>
        </is>
      </c>
      <c r="K1991" s="21" t="n">
        <v>37</v>
      </c>
      <c r="L1991" s="21" t="n">
        <v>11.4</v>
      </c>
      <c r="M1991" s="21" t="inlineStr">
        <is>
          <t>ANY</t>
        </is>
      </c>
      <c r="N1991" s="21" t="n">
        <v>50</v>
      </c>
      <c r="O1991" s="21" t="inlineStr">
        <is>
          <t>(360) 555-0949</t>
        </is>
      </c>
      <c r="P1991" s="21" t="inlineStr">
        <is>
          <t>jaime_hernandez@salishnet.net</t>
        </is>
      </c>
      <c r="Q1991" s="21" t="inlineStr">
        <is>
          <t>Olympia</t>
        </is>
      </c>
      <c r="R1991" s="21" t="inlineStr">
        <is>
          <t>WA</t>
        </is>
      </c>
      <c r="S1991" s="21" t="inlineStr">
        <is>
          <t>98501</t>
        </is>
      </c>
      <c r="T1991" s="28" t="n">
        <v>46009</v>
      </c>
      <c r="U1991" s="21" t="n">
        <v>2026</v>
      </c>
      <c r="V1991" s="21" t="inlineStr"/>
    </row>
    <row r="1992">
      <c r="A1992" s="17" t="inlineStr">
        <is>
          <t>WL-02987</t>
        </is>
      </c>
      <c r="B1992" s="17" t="n">
        <v>1987</v>
      </c>
      <c r="C1992" s="17" t="inlineStr">
        <is>
          <t>Wolfe</t>
        </is>
      </c>
      <c r="D1992" s="17" t="inlineStr">
        <is>
          <t>Michael</t>
        </is>
      </c>
      <c r="E1992" s="17" t="inlineStr">
        <is>
          <t>COMMERCIAL</t>
        </is>
      </c>
      <c r="F1992" s="17" t="inlineStr">
        <is>
          <t>Wolfe Holdings LLC</t>
        </is>
      </c>
      <c r="G1992" s="27" t="n">
        <v>45708</v>
      </c>
      <c r="H1992" s="17" t="inlineStr">
        <is>
          <t>RETAINER</t>
        </is>
      </c>
      <c r="I1992" s="17" t="inlineStr">
        <is>
          <t>OTTER PASSAGE</t>
        </is>
      </c>
      <c r="J1992" s="17" t="inlineStr">
        <is>
          <t>SAIL_MONO</t>
        </is>
      </c>
      <c r="K1992" s="17" t="n">
        <v>39.5</v>
      </c>
      <c r="L1992" s="17" t="n">
        <v>13.9</v>
      </c>
      <c r="M1992" s="17" t="inlineStr">
        <is>
          <t>COVERED_ONLY</t>
        </is>
      </c>
      <c r="N1992" s="17" t="n">
        <v>50</v>
      </c>
      <c r="O1992" s="17" t="inlineStr">
        <is>
          <t>(541) 555-1304</t>
        </is>
      </c>
      <c r="P1992" s="17" t="inlineStr">
        <is>
          <t>michael.wolfe@quillayute.org</t>
        </is>
      </c>
      <c r="Q1992" s="17" t="inlineStr">
        <is>
          <t>Newport</t>
        </is>
      </c>
      <c r="R1992" s="17" t="inlineStr">
        <is>
          <t>OR</t>
        </is>
      </c>
      <c r="S1992" s="17" t="inlineStr">
        <is>
          <t>97365</t>
        </is>
      </c>
      <c r="T1992" s="27" t="n">
        <v>46011</v>
      </c>
      <c r="U1992" s="17" t="n">
        <v>2026</v>
      </c>
      <c r="V1992" s="17" t="inlineStr"/>
    </row>
    <row r="1993">
      <c r="A1993" s="21" t="inlineStr">
        <is>
          <t>WL-02988</t>
        </is>
      </c>
      <c r="B1993" s="21" t="n">
        <v>1988</v>
      </c>
      <c r="C1993" s="21" t="inlineStr">
        <is>
          <t>Roberts</t>
        </is>
      </c>
      <c r="D1993" s="21" t="inlineStr">
        <is>
          <t>Jamie</t>
        </is>
      </c>
      <c r="E1993" s="21" t="inlineStr">
        <is>
          <t>JOINT</t>
        </is>
      </c>
      <c r="F1993" s="21" t="inlineStr"/>
      <c r="G1993" s="28" t="n">
        <v>45708</v>
      </c>
      <c r="H1993" s="21" t="inlineStr">
        <is>
          <t>ACTIVE_WAITLIST</t>
        </is>
      </c>
      <c r="I1993" s="21" t="inlineStr">
        <is>
          <t>OTTER PASSAGE</t>
        </is>
      </c>
      <c r="J1993" s="21" t="inlineStr">
        <is>
          <t>COMMERCIAL_FISH</t>
        </is>
      </c>
      <c r="K1993" s="21" t="n">
        <v>33.7</v>
      </c>
      <c r="L1993" s="21" t="n">
        <v>11.6</v>
      </c>
      <c r="M1993" s="21" t="inlineStr">
        <is>
          <t>ANY</t>
        </is>
      </c>
      <c r="N1993" s="21" t="n">
        <v>45</v>
      </c>
      <c r="O1993" s="21" t="inlineStr">
        <is>
          <t>(360) 555-5927</t>
        </is>
      </c>
      <c r="P1993" s="21" t="inlineStr">
        <is>
          <t>jamieroberts@harbormail.net</t>
        </is>
      </c>
      <c r="Q1993" s="21" t="inlineStr">
        <is>
          <t>Aberdeen</t>
        </is>
      </c>
      <c r="R1993" s="21" t="inlineStr">
        <is>
          <t>WA</t>
        </is>
      </c>
      <c r="S1993" s="21" t="inlineStr">
        <is>
          <t>98520</t>
        </is>
      </c>
      <c r="T1993" s="28" t="n">
        <v>46014</v>
      </c>
      <c r="U1993" s="21" t="n">
        <v>2026</v>
      </c>
      <c r="V1993" s="21" t="inlineStr"/>
    </row>
    <row r="1994">
      <c r="A1994" s="17" t="inlineStr">
        <is>
          <t>WL-02989</t>
        </is>
      </c>
      <c r="B1994" s="17" t="n">
        <v>1989</v>
      </c>
      <c r="C1994" s="17" t="inlineStr">
        <is>
          <t>Rojas</t>
        </is>
      </c>
      <c r="D1994" s="17" t="inlineStr">
        <is>
          <t>Levi</t>
        </is>
      </c>
      <c r="E1994" s="17" t="inlineStr">
        <is>
          <t>TRUST</t>
        </is>
      </c>
      <c r="F1994" s="17" t="inlineStr">
        <is>
          <t>Rojas Charters Inc</t>
        </is>
      </c>
      <c r="G1994" s="27" t="n">
        <v>45708</v>
      </c>
      <c r="H1994" s="17" t="inlineStr">
        <is>
          <t>RETAINER</t>
        </is>
      </c>
      <c r="I1994" s="17" t="inlineStr">
        <is>
          <t>WIDGEON HARBOR</t>
        </is>
      </c>
      <c r="J1994" s="17" t="inlineStr">
        <is>
          <t>ELECTRIC</t>
        </is>
      </c>
      <c r="K1994" s="17" t="n">
        <v>56.1</v>
      </c>
      <c r="L1994" s="17" t="n">
        <v>19</v>
      </c>
      <c r="M1994" s="17" t="inlineStr">
        <is>
          <t>COVERED_ONLY</t>
        </is>
      </c>
      <c r="N1994" s="17" t="n">
        <v>24</v>
      </c>
      <c r="O1994" s="17" t="inlineStr">
        <is>
          <t>(360) 555-2481</t>
        </is>
      </c>
      <c r="P1994" s="17" t="inlineStr">
        <is>
          <t>levi_rojas@gmail.example.com</t>
        </is>
      </c>
      <c r="Q1994" s="17" t="inlineStr">
        <is>
          <t>Bellingham</t>
        </is>
      </c>
      <c r="R1994" s="17" t="inlineStr">
        <is>
          <t>WA</t>
        </is>
      </c>
      <c r="S1994" s="17" t="inlineStr">
        <is>
          <t>98225</t>
        </is>
      </c>
      <c r="T1994" s="27" t="n">
        <v>46013</v>
      </c>
      <c r="U1994" s="17" t="n">
        <v>2026</v>
      </c>
      <c r="V1994" s="17" t="inlineStr"/>
    </row>
    <row r="1995">
      <c r="A1995" s="21" t="inlineStr">
        <is>
          <t>WL-02990</t>
        </is>
      </c>
      <c r="B1995" s="21" t="n">
        <v>1990</v>
      </c>
      <c r="C1995" s="21" t="inlineStr">
        <is>
          <t>Sanders</t>
        </is>
      </c>
      <c r="D1995" s="21" t="inlineStr">
        <is>
          <t>Karen</t>
        </is>
      </c>
      <c r="E1995" s="21" t="inlineStr">
        <is>
          <t>JOINT</t>
        </is>
      </c>
      <c r="F1995" s="21" t="inlineStr"/>
      <c r="G1995" s="28" t="n">
        <v>45710</v>
      </c>
      <c r="H1995" s="21" t="inlineStr">
        <is>
          <t>ACTIVE_WAITLIST</t>
        </is>
      </c>
      <c r="I1995" s="21" t="inlineStr">
        <is>
          <t>SANDERLING HARBOR</t>
        </is>
      </c>
      <c r="J1995" s="21" t="inlineStr">
        <is>
          <t>CRUISER</t>
        </is>
      </c>
      <c r="K1995" s="21" t="n">
        <v>21.2</v>
      </c>
      <c r="L1995" s="21" t="n">
        <v>6.2</v>
      </c>
      <c r="M1995" s="21" t="inlineStr">
        <is>
          <t>OPEN_ONLY</t>
        </is>
      </c>
      <c r="N1995" s="21" t="n">
        <v>36</v>
      </c>
      <c r="O1995" s="21" t="inlineStr">
        <is>
          <t>(503) 555-8046</t>
        </is>
      </c>
      <c r="P1995" s="21" t="inlineStr">
        <is>
          <t>karen_sanders@gmail.example.com</t>
        </is>
      </c>
      <c r="Q1995" s="21" t="inlineStr">
        <is>
          <t>Portland</t>
        </is>
      </c>
      <c r="R1995" s="21" t="inlineStr">
        <is>
          <t>OR</t>
        </is>
      </c>
      <c r="S1995" s="21" t="inlineStr">
        <is>
          <t>97201</t>
        </is>
      </c>
      <c r="T1995" s="28" t="n">
        <v>46016</v>
      </c>
      <c r="U1995" s="21" t="n">
        <v>2026</v>
      </c>
      <c r="V1995" s="21" t="inlineStr"/>
    </row>
    <row r="1996">
      <c r="A1996" s="17" t="inlineStr">
        <is>
          <t>WL-02991</t>
        </is>
      </c>
      <c r="B1996" s="17" t="n">
        <v>1991</v>
      </c>
      <c r="C1996" s="17" t="inlineStr">
        <is>
          <t>Palmer</t>
        </is>
      </c>
      <c r="D1996" s="17" t="inlineStr">
        <is>
          <t>Cole</t>
        </is>
      </c>
      <c r="E1996" s="17" t="inlineStr">
        <is>
          <t>PARTNERSHIP</t>
        </is>
      </c>
      <c r="F1996" s="17" t="inlineStr">
        <is>
          <t>Palmer Ventures LLC</t>
        </is>
      </c>
      <c r="G1996" s="27" t="n">
        <v>45710</v>
      </c>
      <c r="H1996" s="17" t="inlineStr">
        <is>
          <t>ACTIVE_WAITLIST</t>
        </is>
      </c>
      <c r="I1996" s="17" t="inlineStr">
        <is>
          <t>OSPREY LINE</t>
        </is>
      </c>
      <c r="J1996" s="17" t="inlineStr">
        <is>
          <t>TRAWLER</t>
        </is>
      </c>
      <c r="K1996" s="17" t="n">
        <v>33.5</v>
      </c>
      <c r="L1996" s="17" t="n">
        <v>11.7</v>
      </c>
      <c r="M1996" s="17" t="inlineStr">
        <is>
          <t>Salmonberry</t>
        </is>
      </c>
      <c r="N1996" s="17" t="n">
        <v>24</v>
      </c>
      <c r="O1996" s="17" t="inlineStr">
        <is>
          <t>(253) 555-7669</t>
        </is>
      </c>
      <c r="P1996" s="17" t="inlineStr">
        <is>
          <t>cole_palmer@quillayute.org</t>
        </is>
      </c>
      <c r="Q1996" s="17" t="inlineStr">
        <is>
          <t>Tacoma</t>
        </is>
      </c>
      <c r="R1996" s="17" t="inlineStr">
        <is>
          <t>WA</t>
        </is>
      </c>
      <c r="S1996" s="17" t="inlineStr">
        <is>
          <t>98402</t>
        </is>
      </c>
      <c r="T1996" s="27" t="n">
        <v>46019</v>
      </c>
      <c r="U1996" s="17" t="n">
        <v>2026</v>
      </c>
      <c r="V1996" s="17" t="inlineStr"/>
    </row>
    <row r="1997">
      <c r="A1997" s="21" t="inlineStr">
        <is>
          <t>WL-02992</t>
        </is>
      </c>
      <c r="B1997" s="21" t="n">
        <v>1992</v>
      </c>
      <c r="C1997" s="21" t="inlineStr">
        <is>
          <t>Cox</t>
        </is>
      </c>
      <c r="D1997" s="21" t="inlineStr">
        <is>
          <t>Emily</t>
        </is>
      </c>
      <c r="E1997" s="21" t="inlineStr">
        <is>
          <t>INDIVIDUAL</t>
        </is>
      </c>
      <c r="F1997" s="21" t="inlineStr"/>
      <c r="G1997" s="28" t="n">
        <v>45712</v>
      </c>
      <c r="H1997" s="21" t="inlineStr">
        <is>
          <t>ACTIVE_WAITLIST</t>
        </is>
      </c>
      <c r="I1997" s="21" t="inlineStr">
        <is>
          <t>SALISH DANCER</t>
        </is>
      </c>
      <c r="J1997" s="21" t="inlineStr">
        <is>
          <t>POWER_OUTBOARD</t>
        </is>
      </c>
      <c r="K1997" s="21" t="n">
        <v>38.3</v>
      </c>
      <c r="L1997" s="21" t="n">
        <v>11.5</v>
      </c>
      <c r="M1997" s="21" t="inlineStr">
        <is>
          <t>COVERED_ONLY</t>
        </is>
      </c>
      <c r="N1997" s="21" t="n">
        <v>50</v>
      </c>
      <c r="O1997" s="21" t="inlineStr">
        <is>
          <t>(503) 555-5363</t>
        </is>
      </c>
      <c r="P1997" s="21" t="inlineStr">
        <is>
          <t>emilycox@quillayute.org</t>
        </is>
      </c>
      <c r="Q1997" s="21" t="inlineStr">
        <is>
          <t>Portland</t>
        </is>
      </c>
      <c r="R1997" s="21" t="inlineStr">
        <is>
          <t>OR</t>
        </is>
      </c>
      <c r="S1997" s="21" t="inlineStr">
        <is>
          <t>97201</t>
        </is>
      </c>
      <c r="T1997" s="28" t="n">
        <v>45994</v>
      </c>
      <c r="U1997" s="21" t="n">
        <v>2026</v>
      </c>
      <c r="V1997" s="21" t="inlineStr"/>
    </row>
    <row r="1998">
      <c r="A1998" s="17" t="inlineStr">
        <is>
          <t>WL-02993</t>
        </is>
      </c>
      <c r="B1998" s="17" t="n">
        <v>1993</v>
      </c>
      <c r="C1998" s="17" t="inlineStr">
        <is>
          <t>Mcmahon</t>
        </is>
      </c>
      <c r="D1998" s="17" t="inlineStr">
        <is>
          <t>Jaime</t>
        </is>
      </c>
      <c r="E1998" s="17" t="inlineStr">
        <is>
          <t>TRUST</t>
        </is>
      </c>
      <c r="F1998" s="17" t="inlineStr">
        <is>
          <t>Mcmahon Marine LLC</t>
        </is>
      </c>
      <c r="G1998" s="27" t="n">
        <v>45712</v>
      </c>
      <c r="H1998" s="17" t="inlineStr">
        <is>
          <t>ACTIVE_WAITLIST</t>
        </is>
      </c>
      <c r="I1998" s="17" t="inlineStr">
        <is>
          <t>MURRE WEATHER</t>
        </is>
      </c>
      <c r="J1998" s="17" t="inlineStr">
        <is>
          <t>POWER_OUTBOARD</t>
        </is>
      </c>
      <c r="K1998" s="17" t="n">
        <v>29.7</v>
      </c>
      <c r="L1998" s="17" t="n">
        <v>9.800000000000001</v>
      </c>
      <c r="M1998" s="17" t="inlineStr">
        <is>
          <t>OPEN_ONLY</t>
        </is>
      </c>
      <c r="N1998" s="17" t="n">
        <v>50</v>
      </c>
      <c r="O1998" s="17" t="inlineStr">
        <is>
          <t>(253) 555-7173</t>
        </is>
      </c>
      <c r="P1998" s="17" t="inlineStr">
        <is>
          <t>jaimemcmahon@quillayute.org</t>
        </is>
      </c>
      <c r="Q1998" s="17" t="inlineStr">
        <is>
          <t>Tacoma</t>
        </is>
      </c>
      <c r="R1998" s="17" t="inlineStr">
        <is>
          <t>WA</t>
        </is>
      </c>
      <c r="S1998" s="17" t="inlineStr">
        <is>
          <t>98402</t>
        </is>
      </c>
      <c r="T1998" s="27" t="n">
        <v>46005</v>
      </c>
      <c r="U1998" s="17" t="n">
        <v>2026</v>
      </c>
      <c r="V1998" s="17" t="inlineStr"/>
    </row>
    <row r="1999">
      <c r="A1999" s="21" t="inlineStr">
        <is>
          <t>WL-02994</t>
        </is>
      </c>
      <c r="B1999" s="21" t="n">
        <v>1994</v>
      </c>
      <c r="C1999" s="21" t="inlineStr">
        <is>
          <t>Wright</t>
        </is>
      </c>
      <c r="D1999" s="21" t="inlineStr">
        <is>
          <t>Pamela</t>
        </is>
      </c>
      <c r="E1999" s="21" t="inlineStr">
        <is>
          <t>COMMERCIAL</t>
        </is>
      </c>
      <c r="F1999" s="21" t="inlineStr">
        <is>
          <t>Wright Holdings LLC</t>
        </is>
      </c>
      <c r="G1999" s="28" t="n">
        <v>45712</v>
      </c>
      <c r="H1999" s="21" t="inlineStr">
        <is>
          <t>ACTIVE_WAITLIST</t>
        </is>
      </c>
      <c r="I1999" s="21" t="inlineStr">
        <is>
          <t>ANCHOR SONG</t>
        </is>
      </c>
      <c r="J1999" s="21" t="inlineStr">
        <is>
          <t>HOUSEBOAT</t>
        </is>
      </c>
      <c r="K1999" s="21" t="n">
        <v>24.5</v>
      </c>
      <c r="L1999" s="21" t="n">
        <v>8</v>
      </c>
      <c r="M1999" s="21" t="inlineStr">
        <is>
          <t>Vessbank</t>
        </is>
      </c>
      <c r="N1999" s="21" t="n">
        <v>32</v>
      </c>
      <c r="O1999" s="21" t="inlineStr">
        <is>
          <t>(206) 555-7518</t>
        </is>
      </c>
      <c r="P1999" s="21" t="inlineStr">
        <is>
          <t>pamela.wright@outlook.example.com</t>
        </is>
      </c>
      <c r="Q1999" s="21" t="inlineStr">
        <is>
          <t>Seattle</t>
        </is>
      </c>
      <c r="R1999" s="21" t="inlineStr">
        <is>
          <t>WA</t>
        </is>
      </c>
      <c r="S1999" s="21" t="inlineStr">
        <is>
          <t>98101</t>
        </is>
      </c>
      <c r="T1999" s="28" t="n">
        <v>45994</v>
      </c>
      <c r="U1999" s="21" t="n">
        <v>2026</v>
      </c>
      <c r="V1999" s="21" t="inlineStr"/>
    </row>
    <row r="2000">
      <c r="A2000" s="17" t="inlineStr">
        <is>
          <t>WL-02995</t>
        </is>
      </c>
      <c r="B2000" s="17" t="n">
        <v>1995</v>
      </c>
      <c r="C2000" s="17" t="inlineStr">
        <is>
          <t>Stanton</t>
        </is>
      </c>
      <c r="D2000" s="17" t="inlineStr">
        <is>
          <t>Angela</t>
        </is>
      </c>
      <c r="E2000" s="17" t="inlineStr">
        <is>
          <t>INDIVIDUAL</t>
        </is>
      </c>
      <c r="F2000" s="17" t="inlineStr"/>
      <c r="G2000" s="27" t="n">
        <v>45713</v>
      </c>
      <c r="H2000" s="17" t="inlineStr">
        <is>
          <t>ACTIVE_WAITLIST</t>
        </is>
      </c>
      <c r="I2000" s="17" t="inlineStr">
        <is>
          <t>HALIBUT WAKE</t>
        </is>
      </c>
      <c r="J2000" s="17" t="inlineStr">
        <is>
          <t>SPORTFISH</t>
        </is>
      </c>
      <c r="K2000" s="17" t="n">
        <v>41.3</v>
      </c>
      <c r="L2000" s="17" t="n">
        <v>12.7</v>
      </c>
      <c r="M2000" s="17" t="inlineStr">
        <is>
          <t>COVERED_ONLY</t>
        </is>
      </c>
      <c r="N2000" s="17" t="n">
        <v>50</v>
      </c>
      <c r="O2000" s="17" t="inlineStr">
        <is>
          <t>(360) 555-8858</t>
        </is>
      </c>
      <c r="P2000" s="17" t="inlineStr">
        <is>
          <t>angela.stanton@quillayute.org</t>
        </is>
      </c>
      <c r="Q2000" s="17" t="inlineStr">
        <is>
          <t>Olympia</t>
        </is>
      </c>
      <c r="R2000" s="17" t="inlineStr">
        <is>
          <t>WA</t>
        </is>
      </c>
      <c r="S2000" s="17" t="inlineStr">
        <is>
          <t>98501</t>
        </is>
      </c>
      <c r="T2000" s="27" t="n">
        <v>46001</v>
      </c>
      <c r="U2000" s="17" t="n">
        <v>2026</v>
      </c>
      <c r="V2000" s="17" t="inlineStr"/>
    </row>
    <row r="2001">
      <c r="A2001" s="21" t="inlineStr">
        <is>
          <t>WL-02996</t>
        </is>
      </c>
      <c r="B2001" s="21" t="n">
        <v>1996</v>
      </c>
      <c r="C2001" s="21" t="inlineStr">
        <is>
          <t>Martinez</t>
        </is>
      </c>
      <c r="D2001" s="21" t="inlineStr">
        <is>
          <t>Wayne</t>
        </is>
      </c>
      <c r="E2001" s="21" t="inlineStr">
        <is>
          <t>COMMERCIAL</t>
        </is>
      </c>
      <c r="F2001" s="21" t="inlineStr">
        <is>
          <t>Martinez Charters Inc</t>
        </is>
      </c>
      <c r="G2001" s="28" t="n">
        <v>45714</v>
      </c>
      <c r="H2001" s="21" t="inlineStr">
        <is>
          <t>ACTIVE_WAITLIST</t>
        </is>
      </c>
      <c r="I2001" s="21" t="inlineStr">
        <is>
          <t>PETREL ROCK</t>
        </is>
      </c>
      <c r="J2001" s="21" t="inlineStr">
        <is>
          <t>CRUISER</t>
        </is>
      </c>
      <c r="K2001" s="21" t="n">
        <v>41</v>
      </c>
      <c r="L2001" s="21" t="n">
        <v>13.1</v>
      </c>
      <c r="M2001" s="21" t="inlineStr">
        <is>
          <t>COVERED_ONLY</t>
        </is>
      </c>
      <c r="N2001" s="21" t="n">
        <v>24</v>
      </c>
      <c r="O2001" s="21" t="inlineStr">
        <is>
          <t>(503) 555-4545</t>
        </is>
      </c>
      <c r="P2001" s="21" t="inlineStr">
        <is>
          <t>waynemartinez@outlook.example.com</t>
        </is>
      </c>
      <c r="Q2001" s="21" t="inlineStr">
        <is>
          <t>Portland</t>
        </is>
      </c>
      <c r="R2001" s="21" t="inlineStr">
        <is>
          <t>OR</t>
        </is>
      </c>
      <c r="S2001" s="21" t="inlineStr">
        <is>
          <t>97201</t>
        </is>
      </c>
      <c r="T2001" s="28" t="n">
        <v>46017</v>
      </c>
      <c r="U2001" s="21" t="n">
        <v>2026</v>
      </c>
      <c r="V2001" s="21" t="inlineStr"/>
    </row>
    <row r="2002">
      <c r="A2002" s="17" t="inlineStr">
        <is>
          <t>WL-02997</t>
        </is>
      </c>
      <c r="B2002" s="17" t="n">
        <v>1997</v>
      </c>
      <c r="C2002" s="17" t="inlineStr">
        <is>
          <t>Underwood</t>
        </is>
      </c>
      <c r="D2002" s="17" t="inlineStr">
        <is>
          <t>Michael</t>
        </is>
      </c>
      <c r="E2002" s="17" t="inlineStr">
        <is>
          <t>JOINT</t>
        </is>
      </c>
      <c r="F2002" s="17" t="inlineStr"/>
      <c r="G2002" s="27" t="n">
        <v>45714</v>
      </c>
      <c r="H2002" s="17" t="inlineStr">
        <is>
          <t>ACTIVE_WAITLIST</t>
        </is>
      </c>
      <c r="I2002" s="17" t="inlineStr">
        <is>
          <t>SCOTER BAY</t>
        </is>
      </c>
      <c r="J2002" s="17" t="inlineStr">
        <is>
          <t>SAIL_MONO</t>
        </is>
      </c>
      <c r="K2002" s="17" t="n">
        <v>40.3</v>
      </c>
      <c r="L2002" s="17" t="n">
        <v>12.9</v>
      </c>
      <c r="M2002" s="17" t="inlineStr">
        <is>
          <t>Ledgport</t>
        </is>
      </c>
      <c r="N2002" s="17" t="n">
        <v>24</v>
      </c>
      <c r="O2002" s="17" t="inlineStr">
        <is>
          <t>(541) 555-4007</t>
        </is>
      </c>
      <c r="P2002" s="17" t="inlineStr">
        <is>
          <t>michael_underwood@quillayute.org</t>
        </is>
      </c>
      <c r="Q2002" s="17" t="inlineStr">
        <is>
          <t>Newport</t>
        </is>
      </c>
      <c r="R2002" s="17" t="inlineStr">
        <is>
          <t>OR</t>
        </is>
      </c>
      <c r="S2002" s="17" t="inlineStr">
        <is>
          <t>97365</t>
        </is>
      </c>
      <c r="T2002" s="27" t="n">
        <v>45996</v>
      </c>
      <c r="U2002" s="17" t="n">
        <v>2026</v>
      </c>
      <c r="V2002" s="17" t="inlineStr"/>
    </row>
    <row r="2003">
      <c r="A2003" s="21" t="inlineStr">
        <is>
          <t>WL-02998</t>
        </is>
      </c>
      <c r="B2003" s="21" t="n">
        <v>1998</v>
      </c>
      <c r="C2003" s="21" t="inlineStr">
        <is>
          <t>Bradley</t>
        </is>
      </c>
      <c r="D2003" s="21" t="inlineStr">
        <is>
          <t>Luis</t>
        </is>
      </c>
      <c r="E2003" s="21" t="inlineStr">
        <is>
          <t>TRUST</t>
        </is>
      </c>
      <c r="F2003" s="21" t="inlineStr">
        <is>
          <t>Bradley Holdings LLC</t>
        </is>
      </c>
      <c r="G2003" s="28" t="n">
        <v>45714</v>
      </c>
      <c r="H2003" s="21" t="inlineStr">
        <is>
          <t>ACTIVE_WAITLIST</t>
        </is>
      </c>
      <c r="I2003" s="21" t="inlineStr">
        <is>
          <t>WIDGEON ANN</t>
        </is>
      </c>
      <c r="J2003" s="21" t="inlineStr">
        <is>
          <t>SAIL_MONO</t>
        </is>
      </c>
      <c r="K2003" s="21" t="n">
        <v>45.4</v>
      </c>
      <c r="L2003" s="21" t="n">
        <v>15.5</v>
      </c>
      <c r="M2003" s="21" t="inlineStr">
        <is>
          <t>OPEN_ONLY</t>
        </is>
      </c>
      <c r="N2003" s="21" t="n">
        <v>24</v>
      </c>
      <c r="O2003" s="21" t="inlineStr">
        <is>
          <t>(206) 555-3253</t>
        </is>
      </c>
      <c r="P2003" s="21" t="inlineStr">
        <is>
          <t>luisbradley@pugetpost.com</t>
        </is>
      </c>
      <c r="Q2003" s="21" t="inlineStr">
        <is>
          <t>Seattle</t>
        </is>
      </c>
      <c r="R2003" s="21" t="inlineStr">
        <is>
          <t>WA</t>
        </is>
      </c>
      <c r="S2003" s="21" t="inlineStr">
        <is>
          <t>98101</t>
        </is>
      </c>
      <c r="T2003" s="28" t="n">
        <v>45997</v>
      </c>
      <c r="U2003" s="21" t="n">
        <v>2026</v>
      </c>
      <c r="V2003" s="21" t="inlineStr"/>
    </row>
    <row r="2004">
      <c r="A2004" s="17" t="inlineStr">
        <is>
          <t>WL-02999</t>
        </is>
      </c>
      <c r="B2004" s="17" t="n">
        <v>1999</v>
      </c>
      <c r="C2004" s="17" t="inlineStr">
        <is>
          <t>Brock</t>
        </is>
      </c>
      <c r="D2004" s="17" t="inlineStr">
        <is>
          <t>Gary</t>
        </is>
      </c>
      <c r="E2004" s="17" t="inlineStr">
        <is>
          <t>JOINT</t>
        </is>
      </c>
      <c r="F2004" s="17" t="inlineStr"/>
      <c r="G2004" s="27" t="n">
        <v>45714</v>
      </c>
      <c r="H2004" s="17" t="inlineStr">
        <is>
          <t>ACTIVE_WAITLIST</t>
        </is>
      </c>
      <c r="I2004" s="17" t="inlineStr">
        <is>
          <t>GRAY ANN</t>
        </is>
      </c>
      <c r="J2004" s="17" t="inlineStr">
        <is>
          <t>HOUSEBOAT</t>
        </is>
      </c>
      <c r="K2004" s="17" t="n">
        <v>28.6</v>
      </c>
      <c r="L2004" s="17" t="n">
        <v>8.699999999999999</v>
      </c>
      <c r="M2004" s="17" t="inlineStr">
        <is>
          <t>ANY</t>
        </is>
      </c>
      <c r="N2004" s="17" t="n">
        <v>45</v>
      </c>
      <c r="O2004" s="17" t="inlineStr">
        <is>
          <t>(360) 555-4219</t>
        </is>
      </c>
      <c r="P2004" s="17" t="inlineStr">
        <is>
          <t>gary_brock@pugetpost.com</t>
        </is>
      </c>
      <c r="Q2004" s="17" t="inlineStr">
        <is>
          <t>Bellingham</t>
        </is>
      </c>
      <c r="R2004" s="17" t="inlineStr">
        <is>
          <t>WA</t>
        </is>
      </c>
      <c r="S2004" s="17" t="inlineStr">
        <is>
          <t>98225</t>
        </is>
      </c>
      <c r="T2004" s="27" t="n">
        <v>46000</v>
      </c>
      <c r="U2004" s="17" t="n">
        <v>2026</v>
      </c>
      <c r="V2004" s="17" t="inlineStr"/>
    </row>
    <row r="2005">
      <c r="A2005" s="21" t="inlineStr">
        <is>
          <t>WL-03000</t>
        </is>
      </c>
      <c r="B2005" s="21" t="n">
        <v>2000</v>
      </c>
      <c r="C2005" s="21" t="inlineStr">
        <is>
          <t>Gibbs</t>
        </is>
      </c>
      <c r="D2005" s="21" t="inlineStr">
        <is>
          <t>Tina</t>
        </is>
      </c>
      <c r="E2005" s="21" t="inlineStr">
        <is>
          <t>INDIVIDUAL</t>
        </is>
      </c>
      <c r="F2005" s="21" t="inlineStr"/>
      <c r="G2005" s="28" t="n">
        <v>45715</v>
      </c>
      <c r="H2005" s="21" t="inlineStr">
        <is>
          <t>ACTIVE_WAITLIST</t>
        </is>
      </c>
      <c r="I2005" s="21" t="inlineStr">
        <is>
          <t>HERON STAR</t>
        </is>
      </c>
      <c r="J2005" s="21" t="inlineStr">
        <is>
          <t>ELECTRIC</t>
        </is>
      </c>
      <c r="K2005" s="21" t="n">
        <v>24</v>
      </c>
      <c r="L2005" s="21" t="n">
        <v>8.4</v>
      </c>
      <c r="M2005" s="21" t="inlineStr">
        <is>
          <t>COVERED_ONLY</t>
        </is>
      </c>
      <c r="N2005" s="21" t="n">
        <v>24</v>
      </c>
      <c r="O2005" s="21" t="inlineStr">
        <is>
          <t>(206) 555-8855</t>
        </is>
      </c>
      <c r="P2005" s="21" t="inlineStr">
        <is>
          <t>tina.gibbs@gmail.example.com</t>
        </is>
      </c>
      <c r="Q2005" s="21" t="inlineStr">
        <is>
          <t>Seattle</t>
        </is>
      </c>
      <c r="R2005" s="21" t="inlineStr">
        <is>
          <t>WA</t>
        </is>
      </c>
      <c r="S2005" s="21" t="inlineStr">
        <is>
          <t>98101</t>
        </is>
      </c>
      <c r="T2005" s="28" t="n">
        <v>46017</v>
      </c>
      <c r="U2005" s="21" t="n">
        <v>2026</v>
      </c>
      <c r="V2005" s="21" t="inlineStr"/>
    </row>
    <row r="2006">
      <c r="A2006" s="17" t="inlineStr">
        <is>
          <t>WL-03001</t>
        </is>
      </c>
      <c r="B2006" s="17" t="n">
        <v>2001</v>
      </c>
      <c r="C2006" s="17" t="inlineStr">
        <is>
          <t>Burns</t>
        </is>
      </c>
      <c r="D2006" s="17" t="inlineStr">
        <is>
          <t>Michael</t>
        </is>
      </c>
      <c r="E2006" s="17" t="inlineStr">
        <is>
          <t>INDIVIDUAL</t>
        </is>
      </c>
      <c r="F2006" s="17" t="inlineStr"/>
      <c r="G2006" s="27" t="n">
        <v>45716</v>
      </c>
      <c r="H2006" s="17" t="inlineStr">
        <is>
          <t>ACTIVE_WAITLIST</t>
        </is>
      </c>
      <c r="I2006" s="17" t="inlineStr">
        <is>
          <t>OSPREY SOUND</t>
        </is>
      </c>
      <c r="J2006" s="17" t="inlineStr">
        <is>
          <t>COMMERCIAL_FISH</t>
        </is>
      </c>
      <c r="K2006" s="17" t="n">
        <v>26.5</v>
      </c>
      <c r="L2006" s="17" t="n">
        <v>8.1</v>
      </c>
      <c r="M2006" s="17" t="inlineStr">
        <is>
          <t>OPEN_ONLY</t>
        </is>
      </c>
      <c r="N2006" s="17" t="n">
        <v>45</v>
      </c>
      <c r="O2006" s="17" t="inlineStr">
        <is>
          <t>(360) 555-4037</t>
        </is>
      </c>
      <c r="P2006" s="17" t="inlineStr">
        <is>
          <t>michael_burns@gmail.example.com</t>
        </is>
      </c>
      <c r="Q2006" s="17" t="inlineStr">
        <is>
          <t>Chaldale</t>
        </is>
      </c>
      <c r="R2006" s="17" t="inlineStr">
        <is>
          <t>WA</t>
        </is>
      </c>
      <c r="S2006" s="17" t="inlineStr">
        <is>
          <t>98554</t>
        </is>
      </c>
      <c r="T2006" s="27" t="n">
        <v>46005</v>
      </c>
      <c r="U2006" s="17" t="n">
        <v>2026</v>
      </c>
      <c r="V2006" s="17" t="inlineStr"/>
    </row>
    <row r="2007">
      <c r="A2007" s="21" t="inlineStr">
        <is>
          <t>WL-03002</t>
        </is>
      </c>
      <c r="B2007" s="21" t="n">
        <v>2002</v>
      </c>
      <c r="C2007" s="21" t="inlineStr">
        <is>
          <t>Wilson</t>
        </is>
      </c>
      <c r="D2007" s="21" t="inlineStr">
        <is>
          <t>Kim</t>
        </is>
      </c>
      <c r="E2007" s="21" t="inlineStr">
        <is>
          <t>TRUST</t>
        </is>
      </c>
      <c r="F2007" s="21" t="inlineStr">
        <is>
          <t>Wilson Marine LLC</t>
        </is>
      </c>
      <c r="G2007" s="28" t="n">
        <v>45716</v>
      </c>
      <c r="H2007" s="21" t="inlineStr">
        <is>
          <t>ACTIVE_WAITLIST</t>
        </is>
      </c>
      <c r="I2007" s="21" t="inlineStr">
        <is>
          <t>PETREL RUNNER</t>
        </is>
      </c>
      <c r="J2007" s="21" t="inlineStr">
        <is>
          <t>CRUISER</t>
        </is>
      </c>
      <c r="K2007" s="21" t="n">
        <v>45</v>
      </c>
      <c r="L2007" s="21" t="n">
        <v>15.8</v>
      </c>
      <c r="M2007" s="21" t="inlineStr">
        <is>
          <t>ANY</t>
        </is>
      </c>
      <c r="N2007" s="21" t="n">
        <v>50</v>
      </c>
      <c r="O2007" s="21" t="inlineStr">
        <is>
          <t>(541) 555-1096</t>
        </is>
      </c>
      <c r="P2007" s="21" t="inlineStr">
        <is>
          <t>kimwilson@quillayute.org</t>
        </is>
      </c>
      <c r="Q2007" s="21" t="inlineStr">
        <is>
          <t>Newport</t>
        </is>
      </c>
      <c r="R2007" s="21" t="inlineStr">
        <is>
          <t>OR</t>
        </is>
      </c>
      <c r="S2007" s="21" t="inlineStr">
        <is>
          <t>97365</t>
        </is>
      </c>
      <c r="T2007" s="28" t="n">
        <v>46006</v>
      </c>
      <c r="U2007" s="21" t="n">
        <v>2026</v>
      </c>
      <c r="V2007" s="21" t="inlineStr"/>
    </row>
    <row r="2008">
      <c r="A2008" s="17" t="inlineStr">
        <is>
          <t>WL-03003</t>
        </is>
      </c>
      <c r="B2008" s="17" t="n">
        <v>2003</v>
      </c>
      <c r="C2008" s="17" t="inlineStr">
        <is>
          <t>Turner</t>
        </is>
      </c>
      <c r="D2008" s="17" t="inlineStr">
        <is>
          <t>Trevor</t>
        </is>
      </c>
      <c r="E2008" s="17" t="inlineStr">
        <is>
          <t>NONPROFIT</t>
        </is>
      </c>
      <c r="F2008" s="17" t="inlineStr">
        <is>
          <t>Turner Marine LLC</t>
        </is>
      </c>
      <c r="G2008" s="27" t="n">
        <v>45716</v>
      </c>
      <c r="H2008" s="17" t="inlineStr">
        <is>
          <t>ACTIVE_WAITLIST</t>
        </is>
      </c>
      <c r="I2008" s="17" t="inlineStr">
        <is>
          <t>PETREL GLIDE</t>
        </is>
      </c>
      <c r="J2008" s="17" t="inlineStr">
        <is>
          <t>POWER_INBOARD</t>
        </is>
      </c>
      <c r="K2008" s="17" t="n">
        <v>53.6</v>
      </c>
      <c r="L2008" s="17" t="n">
        <v>18.2</v>
      </c>
      <c r="M2008" s="17" t="inlineStr">
        <is>
          <t>Salmonberry</t>
        </is>
      </c>
      <c r="N2008" s="17" t="n">
        <v>24</v>
      </c>
      <c r="O2008" s="17" t="inlineStr">
        <is>
          <t>(360) 555-1225</t>
        </is>
      </c>
      <c r="P2008" s="17" t="inlineStr">
        <is>
          <t>trevor_turner@pugetpost.com</t>
        </is>
      </c>
      <c r="Q2008" s="17" t="inlineStr">
        <is>
          <t>Olympia</t>
        </is>
      </c>
      <c r="R2008" s="17" t="inlineStr">
        <is>
          <t>WA</t>
        </is>
      </c>
      <c r="S2008" s="17" t="inlineStr">
        <is>
          <t>98501</t>
        </is>
      </c>
      <c r="T2008" s="27" t="n">
        <v>46006</v>
      </c>
      <c r="U2008" s="17" t="n">
        <v>2026</v>
      </c>
      <c r="V2008" s="17" t="inlineStr"/>
    </row>
    <row r="2009">
      <c r="A2009" s="21" t="inlineStr">
        <is>
          <t>WL-03004</t>
        </is>
      </c>
      <c r="B2009" s="21" t="n">
        <v>2004</v>
      </c>
      <c r="C2009" s="21" t="inlineStr">
        <is>
          <t>Vargas</t>
        </is>
      </c>
      <c r="D2009" s="21" t="inlineStr">
        <is>
          <t>Connor</t>
        </is>
      </c>
      <c r="E2009" s="21" t="inlineStr">
        <is>
          <t>PARTNERSHIP</t>
        </is>
      </c>
      <c r="F2009" s="21" t="inlineStr">
        <is>
          <t>Vargas Marine LLC</t>
        </is>
      </c>
      <c r="G2009" s="28" t="n">
        <v>45716</v>
      </c>
      <c r="H2009" s="21" t="inlineStr">
        <is>
          <t>ACTIVE_WAITLIST</t>
        </is>
      </c>
      <c r="I2009" s="21" t="inlineStr">
        <is>
          <t>BRANT SONG</t>
        </is>
      </c>
      <c r="J2009" s="21" t="inlineStr">
        <is>
          <t>SAIL_MULTI</t>
        </is>
      </c>
      <c r="K2009" s="21" t="n">
        <v>37.2</v>
      </c>
      <c r="L2009" s="21" t="n">
        <v>11.5</v>
      </c>
      <c r="M2009" s="21" t="inlineStr">
        <is>
          <t>ANY</t>
        </is>
      </c>
      <c r="N2009" s="21" t="n">
        <v>50</v>
      </c>
      <c r="O2009" s="21" t="inlineStr">
        <is>
          <t>(360) 555-9001</t>
        </is>
      </c>
      <c r="P2009" s="21" t="inlineStr">
        <is>
          <t>connor_vargas@pugetpost.com</t>
        </is>
      </c>
      <c r="Q2009" s="21" t="inlineStr">
        <is>
          <t>Port Angeles</t>
        </is>
      </c>
      <c r="R2009" s="21" t="inlineStr">
        <is>
          <t>WA</t>
        </is>
      </c>
      <c r="S2009" s="21" t="inlineStr">
        <is>
          <t>98362</t>
        </is>
      </c>
      <c r="T2009" s="28" t="n">
        <v>46003</v>
      </c>
      <c r="U2009" s="21" t="n">
        <v>2026</v>
      </c>
      <c r="V2009" s="21" t="inlineStr"/>
    </row>
    <row r="2010">
      <c r="A2010" s="17" t="inlineStr">
        <is>
          <t>WL-03005</t>
        </is>
      </c>
      <c r="B2010" s="17" t="n">
        <v>2005</v>
      </c>
      <c r="C2010" s="17" t="inlineStr">
        <is>
          <t>Day</t>
        </is>
      </c>
      <c r="D2010" s="17" t="inlineStr">
        <is>
          <t>John</t>
        </is>
      </c>
      <c r="E2010" s="17" t="inlineStr">
        <is>
          <t>INDIVIDUAL</t>
        </is>
      </c>
      <c r="F2010" s="17" t="inlineStr"/>
      <c r="G2010" s="27" t="n">
        <v>45716</v>
      </c>
      <c r="H2010" s="17" t="inlineStr">
        <is>
          <t>ACTIVE_WAITLIST</t>
        </is>
      </c>
      <c r="I2010" s="17" t="inlineStr">
        <is>
          <t>HALIBUT MIST</t>
        </is>
      </c>
      <c r="J2010" s="17" t="inlineStr">
        <is>
          <t>COMMERCIAL_FISH</t>
        </is>
      </c>
      <c r="K2010" s="17" t="n">
        <v>52</v>
      </c>
      <c r="L2010" s="17" t="n">
        <v>14.7</v>
      </c>
      <c r="M2010" s="17" t="inlineStr">
        <is>
          <t>COVERED_ONLY</t>
        </is>
      </c>
      <c r="N2010" s="17" t="n">
        <v>50</v>
      </c>
      <c r="O2010" s="17" t="inlineStr">
        <is>
          <t>(541) 555-7429</t>
        </is>
      </c>
      <c r="P2010" s="17" t="inlineStr">
        <is>
          <t>john.day@pugetpost.com</t>
        </is>
      </c>
      <c r="Q2010" s="17" t="inlineStr">
        <is>
          <t>Newport</t>
        </is>
      </c>
      <c r="R2010" s="17" t="inlineStr">
        <is>
          <t>OR</t>
        </is>
      </c>
      <c r="S2010" s="17" t="inlineStr">
        <is>
          <t>97365</t>
        </is>
      </c>
      <c r="T2010" s="27" t="n">
        <v>45994</v>
      </c>
      <c r="U2010" s="17" t="n">
        <v>2026</v>
      </c>
      <c r="V2010" s="17" t="inlineStr"/>
    </row>
    <row r="2011">
      <c r="A2011" s="21" t="inlineStr">
        <is>
          <t>WL-03006</t>
        </is>
      </c>
      <c r="B2011" s="21" t="n">
        <v>2006</v>
      </c>
      <c r="C2011" s="21" t="inlineStr">
        <is>
          <t>Diaz</t>
        </is>
      </c>
      <c r="D2011" s="21" t="inlineStr">
        <is>
          <t>Danny</t>
        </is>
      </c>
      <c r="E2011" s="21" t="inlineStr">
        <is>
          <t>INDIVIDUAL</t>
        </is>
      </c>
      <c r="F2011" s="21" t="inlineStr"/>
      <c r="G2011" s="28" t="n">
        <v>45717</v>
      </c>
      <c r="H2011" s="21" t="inlineStr">
        <is>
          <t>ACTIVE_WAITLIST</t>
        </is>
      </c>
      <c r="I2011" s="21" t="inlineStr">
        <is>
          <t>COHO GLIDE</t>
        </is>
      </c>
      <c r="J2011" s="21" t="inlineStr">
        <is>
          <t>ELECTRIC</t>
        </is>
      </c>
      <c r="K2011" s="21" t="n">
        <v>42.9</v>
      </c>
      <c r="L2011" s="21" t="n">
        <v>13.5</v>
      </c>
      <c r="M2011" s="21" t="inlineStr">
        <is>
          <t>OPEN_ONLY</t>
        </is>
      </c>
      <c r="N2011" s="21" t="n">
        <v>28</v>
      </c>
      <c r="O2011" s="21" t="inlineStr">
        <is>
          <t>(253) 555-9174</t>
        </is>
      </c>
      <c r="P2011" s="21" t="inlineStr">
        <is>
          <t>dannydiaz@quillayute.org</t>
        </is>
      </c>
      <c r="Q2011" s="21" t="inlineStr">
        <is>
          <t>Tacoma</t>
        </is>
      </c>
      <c r="R2011" s="21" t="inlineStr">
        <is>
          <t>WA</t>
        </is>
      </c>
      <c r="S2011" s="21" t="inlineStr">
        <is>
          <t>98402</t>
        </is>
      </c>
      <c r="T2011" s="28" t="n">
        <v>46007</v>
      </c>
      <c r="U2011" s="21" t="n">
        <v>2026</v>
      </c>
      <c r="V2011" s="21" t="inlineStr"/>
    </row>
    <row r="2012">
      <c r="A2012" s="17" t="inlineStr">
        <is>
          <t>WL-03007</t>
        </is>
      </c>
      <c r="B2012" s="17" t="n">
        <v>2007</v>
      </c>
      <c r="C2012" s="17" t="inlineStr">
        <is>
          <t>Hart</t>
        </is>
      </c>
      <c r="D2012" s="17" t="inlineStr">
        <is>
          <t>Brandy</t>
        </is>
      </c>
      <c r="E2012" s="17" t="inlineStr">
        <is>
          <t>COMMERCIAL</t>
        </is>
      </c>
      <c r="F2012" s="17" t="inlineStr">
        <is>
          <t>Hart Holdings LLC</t>
        </is>
      </c>
      <c r="G2012" s="27" t="n">
        <v>45717</v>
      </c>
      <c r="H2012" s="17" t="inlineStr">
        <is>
          <t>ACTIVE_WAITLIST</t>
        </is>
      </c>
      <c r="I2012" s="17" t="inlineStr">
        <is>
          <t>OTTER HARBOR</t>
        </is>
      </c>
      <c r="J2012" s="17" t="inlineStr">
        <is>
          <t>SAIL_MONO</t>
        </is>
      </c>
      <c r="K2012" s="17" t="n">
        <v>24.7</v>
      </c>
      <c r="L2012" s="17" t="n">
        <v>8.300000000000001</v>
      </c>
      <c r="M2012" s="17" t="inlineStr">
        <is>
          <t>OPEN_ONLY</t>
        </is>
      </c>
      <c r="N2012" s="17" t="n">
        <v>45</v>
      </c>
      <c r="O2012" s="17" t="inlineStr">
        <is>
          <t>(360) 555-2860</t>
        </is>
      </c>
      <c r="P2012" s="17" t="inlineStr">
        <is>
          <t>brandyhart@pugetpost.com</t>
        </is>
      </c>
      <c r="Q2012" s="17" t="inlineStr">
        <is>
          <t>Longview</t>
        </is>
      </c>
      <c r="R2012" s="17" t="inlineStr">
        <is>
          <t>WA</t>
        </is>
      </c>
      <c r="S2012" s="17" t="inlineStr">
        <is>
          <t>98632</t>
        </is>
      </c>
      <c r="T2012" s="27" t="n">
        <v>46000</v>
      </c>
      <c r="U2012" s="17" t="n">
        <v>2026</v>
      </c>
      <c r="V2012" s="17" t="inlineStr"/>
    </row>
    <row r="2013">
      <c r="A2013" s="21" t="inlineStr">
        <is>
          <t>WL-03008</t>
        </is>
      </c>
      <c r="B2013" s="21" t="n">
        <v>2008</v>
      </c>
      <c r="C2013" s="21" t="inlineStr">
        <is>
          <t>Hart</t>
        </is>
      </c>
      <c r="D2013" s="21" t="inlineStr">
        <is>
          <t>Ashley</t>
        </is>
      </c>
      <c r="E2013" s="21" t="inlineStr">
        <is>
          <t>TRUST</t>
        </is>
      </c>
      <c r="F2013" s="21" t="inlineStr">
        <is>
          <t>Hart Holdings LLC</t>
        </is>
      </c>
      <c r="G2013" s="28" t="n">
        <v>45717</v>
      </c>
      <c r="H2013" s="21" t="inlineStr">
        <is>
          <t>ACTIVE_WAITLIST</t>
        </is>
      </c>
      <c r="I2013" s="21" t="inlineStr">
        <is>
          <t>SEAL STAR</t>
        </is>
      </c>
      <c r="J2013" s="21" t="inlineStr">
        <is>
          <t>SAIL_MONO</t>
        </is>
      </c>
      <c r="K2013" s="21" t="n">
        <v>39.3</v>
      </c>
      <c r="L2013" s="21" t="n">
        <v>12.6</v>
      </c>
      <c r="M2013" s="21" t="inlineStr">
        <is>
          <t>COVERED_ONLY</t>
        </is>
      </c>
      <c r="N2013" s="21" t="n">
        <v>50</v>
      </c>
      <c r="O2013" s="21" t="inlineStr">
        <is>
          <t>(360) 555-0991</t>
        </is>
      </c>
      <c r="P2013" s="21" t="inlineStr">
        <is>
          <t>ashley_hart@quillayute.org</t>
        </is>
      </c>
      <c r="Q2013" s="21" t="inlineStr">
        <is>
          <t>Olympia</t>
        </is>
      </c>
      <c r="R2013" s="21" t="inlineStr">
        <is>
          <t>WA</t>
        </is>
      </c>
      <c r="S2013" s="21" t="inlineStr">
        <is>
          <t>98501</t>
        </is>
      </c>
      <c r="T2013" s="28" t="n">
        <v>46008</v>
      </c>
      <c r="U2013" s="21" t="n">
        <v>2026</v>
      </c>
      <c r="V2013" s="21" t="inlineStr"/>
    </row>
    <row r="2014">
      <c r="A2014" s="17" t="inlineStr">
        <is>
          <t>WL-03009</t>
        </is>
      </c>
      <c r="B2014" s="17" t="n">
        <v>2009</v>
      </c>
      <c r="C2014" s="17" t="inlineStr">
        <is>
          <t>Taylor</t>
        </is>
      </c>
      <c r="D2014" s="17" t="inlineStr">
        <is>
          <t>Dennis</t>
        </is>
      </c>
      <c r="E2014" s="17" t="inlineStr">
        <is>
          <t>INDIVIDUAL</t>
        </is>
      </c>
      <c r="F2014" s="17" t="inlineStr"/>
      <c r="G2014" s="27" t="n">
        <v>45718</v>
      </c>
      <c r="H2014" s="17" t="inlineStr">
        <is>
          <t>ACTIVE_WAITLIST</t>
        </is>
      </c>
      <c r="I2014" s="17" t="inlineStr">
        <is>
          <t>COHO QUEEN</t>
        </is>
      </c>
      <c r="J2014" s="17" t="inlineStr">
        <is>
          <t>SAIL_MONO</t>
        </is>
      </c>
      <c r="K2014" s="17" t="n">
        <v>54.6</v>
      </c>
      <c r="L2014" s="17" t="n">
        <v>18.1</v>
      </c>
      <c r="M2014" s="17" t="inlineStr">
        <is>
          <t>OPEN_ONLY</t>
        </is>
      </c>
      <c r="N2014" s="17" t="n">
        <v>28</v>
      </c>
      <c r="O2014" s="17" t="inlineStr">
        <is>
          <t>(503) 555-7431</t>
        </is>
      </c>
      <c r="P2014" s="17" t="inlineStr">
        <is>
          <t>dennistaylor@gmail.example.com</t>
        </is>
      </c>
      <c r="Q2014" s="17" t="inlineStr">
        <is>
          <t>Portland</t>
        </is>
      </c>
      <c r="R2014" s="17" t="inlineStr">
        <is>
          <t>OR</t>
        </is>
      </c>
      <c r="S2014" s="17" t="inlineStr">
        <is>
          <t>97201</t>
        </is>
      </c>
      <c r="T2014" s="27" t="n">
        <v>46018</v>
      </c>
      <c r="U2014" s="17" t="n">
        <v>2026</v>
      </c>
      <c r="V2014" s="17" t="inlineStr"/>
    </row>
    <row r="2015">
      <c r="A2015" s="21" t="inlineStr">
        <is>
          <t>WL-03010</t>
        </is>
      </c>
      <c r="B2015" s="21" t="n">
        <v>2010</v>
      </c>
      <c r="C2015" s="21" t="inlineStr">
        <is>
          <t>Fleming</t>
        </is>
      </c>
      <c r="D2015" s="21" t="inlineStr">
        <is>
          <t>Anthony</t>
        </is>
      </c>
      <c r="E2015" s="21" t="inlineStr">
        <is>
          <t>INDIVIDUAL</t>
        </is>
      </c>
      <c r="F2015" s="21" t="inlineStr"/>
      <c r="G2015" s="28" t="n">
        <v>45718</v>
      </c>
      <c r="H2015" s="21" t="inlineStr">
        <is>
          <t>ACTIVE_WAITLIST</t>
        </is>
      </c>
      <c r="I2015" s="21" t="inlineStr">
        <is>
          <t>WIDGEON STAR</t>
        </is>
      </c>
      <c r="J2015" s="21" t="inlineStr">
        <is>
          <t>COMMERCIAL_FISH</t>
        </is>
      </c>
      <c r="K2015" s="21" t="n">
        <v>36</v>
      </c>
      <c r="L2015" s="21" t="n">
        <v>12.6</v>
      </c>
      <c r="M2015" s="21" t="inlineStr">
        <is>
          <t>Vessbank</t>
        </is>
      </c>
      <c r="N2015" s="21" t="n">
        <v>40</v>
      </c>
      <c r="O2015" s="21" t="inlineStr">
        <is>
          <t>(206) 555-1986</t>
        </is>
      </c>
      <c r="P2015" s="21" t="inlineStr">
        <is>
          <t>anthonyfleming@quillayute.org</t>
        </is>
      </c>
      <c r="Q2015" s="21" t="inlineStr">
        <is>
          <t>Seattle</t>
        </is>
      </c>
      <c r="R2015" s="21" t="inlineStr">
        <is>
          <t>WA</t>
        </is>
      </c>
      <c r="S2015" s="21" t="inlineStr">
        <is>
          <t>98101</t>
        </is>
      </c>
      <c r="T2015" s="28" t="n">
        <v>45997</v>
      </c>
      <c r="U2015" s="21" t="n">
        <v>2026</v>
      </c>
      <c r="V2015" s="21" t="inlineStr"/>
    </row>
    <row r="2016">
      <c r="A2016" s="17" t="inlineStr">
        <is>
          <t>WL-03011</t>
        </is>
      </c>
      <c r="B2016" s="17" t="n">
        <v>2011</v>
      </c>
      <c r="C2016" s="17" t="inlineStr">
        <is>
          <t>Schultz</t>
        </is>
      </c>
      <c r="D2016" s="17" t="inlineStr">
        <is>
          <t>Christopher</t>
        </is>
      </c>
      <c r="E2016" s="17" t="inlineStr">
        <is>
          <t>PARTNERSHIP</t>
        </is>
      </c>
      <c r="F2016" s="17" t="inlineStr">
        <is>
          <t>Schultz Ventures LLC</t>
        </is>
      </c>
      <c r="G2016" s="27" t="n">
        <v>45718</v>
      </c>
      <c r="H2016" s="17" t="inlineStr">
        <is>
          <t>ACTIVE_WAITLIST</t>
        </is>
      </c>
      <c r="I2016" s="17" t="inlineStr">
        <is>
          <t>SALISH VEER</t>
        </is>
      </c>
      <c r="J2016" s="17" t="inlineStr">
        <is>
          <t>SAIL_MULTI</t>
        </is>
      </c>
      <c r="K2016" s="17" t="n">
        <v>22.5</v>
      </c>
      <c r="L2016" s="17" t="n">
        <v>7</v>
      </c>
      <c r="M2016" s="17" t="inlineStr">
        <is>
          <t>Ledgport</t>
        </is>
      </c>
      <c r="N2016" s="17" t="n">
        <v>32</v>
      </c>
      <c r="O2016" s="17" t="inlineStr">
        <is>
          <t>(360) 555-1785</t>
        </is>
      </c>
      <c r="P2016" s="17" t="inlineStr">
        <is>
          <t>christopher.schultz@quillayute.org</t>
        </is>
      </c>
      <c r="Q2016" s="17" t="inlineStr">
        <is>
          <t>Bremerton</t>
        </is>
      </c>
      <c r="R2016" s="17" t="inlineStr">
        <is>
          <t>WA</t>
        </is>
      </c>
      <c r="S2016" s="17" t="inlineStr">
        <is>
          <t>98337</t>
        </is>
      </c>
      <c r="T2016" s="27" t="n">
        <v>46013</v>
      </c>
      <c r="U2016" s="17" t="n">
        <v>2026</v>
      </c>
      <c r="V2016" s="17" t="inlineStr"/>
    </row>
    <row r="2017">
      <c r="A2017" s="21" t="inlineStr">
        <is>
          <t>WL-03012</t>
        </is>
      </c>
      <c r="B2017" s="21" t="n">
        <v>2012</v>
      </c>
      <c r="C2017" s="21" t="inlineStr">
        <is>
          <t>Joseph</t>
        </is>
      </c>
      <c r="D2017" s="21" t="inlineStr">
        <is>
          <t>Olivia</t>
        </is>
      </c>
      <c r="E2017" s="21" t="inlineStr">
        <is>
          <t>INDIVIDUAL</t>
        </is>
      </c>
      <c r="F2017" s="21" t="inlineStr"/>
      <c r="G2017" s="28" t="n">
        <v>45718</v>
      </c>
      <c r="H2017" s="21" t="inlineStr">
        <is>
          <t>ACTIVE_WAITLIST</t>
        </is>
      </c>
      <c r="I2017" s="21" t="inlineStr">
        <is>
          <t>PINTAIL PASSAGE</t>
        </is>
      </c>
      <c r="J2017" s="21" t="inlineStr">
        <is>
          <t>SAIL_MONO</t>
        </is>
      </c>
      <c r="K2017" s="21" t="n">
        <v>61.3</v>
      </c>
      <c r="L2017" s="21" t="n">
        <v>20.5</v>
      </c>
      <c r="M2017" s="21" t="inlineStr">
        <is>
          <t>Ledgport</t>
        </is>
      </c>
      <c r="N2017" s="21" t="n">
        <v>24</v>
      </c>
      <c r="O2017" s="21" t="inlineStr">
        <is>
          <t>(503) 555-8888</t>
        </is>
      </c>
      <c r="P2017" s="21" t="inlineStr">
        <is>
          <t>oliviajoseph@gmail.example.com</t>
        </is>
      </c>
      <c r="Q2017" s="21" t="inlineStr">
        <is>
          <t>Astoria</t>
        </is>
      </c>
      <c r="R2017" s="21" t="inlineStr">
        <is>
          <t>OR</t>
        </is>
      </c>
      <c r="S2017" s="21" t="inlineStr">
        <is>
          <t>97103</t>
        </is>
      </c>
      <c r="T2017" s="28" t="n">
        <v>45994</v>
      </c>
      <c r="U2017" s="21" t="n">
        <v>2026</v>
      </c>
      <c r="V2017" s="21" t="inlineStr"/>
    </row>
    <row r="2018">
      <c r="A2018" s="17" t="inlineStr">
        <is>
          <t>WL-03013</t>
        </is>
      </c>
      <c r="B2018" s="17" t="n">
        <v>2013</v>
      </c>
      <c r="C2018" s="17" t="inlineStr">
        <is>
          <t>Johnson</t>
        </is>
      </c>
      <c r="D2018" s="17" t="inlineStr">
        <is>
          <t>Daniel</t>
        </is>
      </c>
      <c r="E2018" s="17" t="inlineStr">
        <is>
          <t>INDIVIDUAL</t>
        </is>
      </c>
      <c r="F2018" s="17" t="inlineStr"/>
      <c r="G2018" s="27" t="n">
        <v>45718</v>
      </c>
      <c r="H2018" s="17" t="inlineStr">
        <is>
          <t>ACTIVE_WAITLIST</t>
        </is>
      </c>
      <c r="I2018" s="17" t="inlineStr">
        <is>
          <t>SEAL ROCK</t>
        </is>
      </c>
      <c r="J2018" s="17" t="inlineStr">
        <is>
          <t>POWER_OUTBOARD</t>
        </is>
      </c>
      <c r="K2018" s="17" t="n">
        <v>19.7</v>
      </c>
      <c r="L2018" s="17" t="n">
        <v>6.6</v>
      </c>
      <c r="M2018" s="17" t="inlineStr">
        <is>
          <t>Salmonberry</t>
        </is>
      </c>
      <c r="N2018" s="17" t="n">
        <v>40</v>
      </c>
      <c r="O2018" s="17" t="inlineStr">
        <is>
          <t>(360) 555-8992</t>
        </is>
      </c>
      <c r="P2018" s="17" t="inlineStr">
        <is>
          <t>daniel_johnson@outlook.example.com</t>
        </is>
      </c>
      <c r="Q2018" s="17" t="inlineStr">
        <is>
          <t>Bremerton</t>
        </is>
      </c>
      <c r="R2018" s="17" t="inlineStr">
        <is>
          <t>WA</t>
        </is>
      </c>
      <c r="S2018" s="17" t="inlineStr">
        <is>
          <t>98337</t>
        </is>
      </c>
      <c r="T2018" s="27" t="n">
        <v>46018</v>
      </c>
      <c r="U2018" s="17" t="n">
        <v>2026</v>
      </c>
      <c r="V2018" s="17" t="inlineStr"/>
    </row>
    <row r="2019">
      <c r="A2019" s="21" t="inlineStr">
        <is>
          <t>WL-03014</t>
        </is>
      </c>
      <c r="B2019" s="21" t="n">
        <v>2014</v>
      </c>
      <c r="C2019" s="21" t="inlineStr">
        <is>
          <t>Mitchell</t>
        </is>
      </c>
      <c r="D2019" s="21" t="inlineStr">
        <is>
          <t>Daniel</t>
        </is>
      </c>
      <c r="E2019" s="21" t="inlineStr">
        <is>
          <t>CORPORATION</t>
        </is>
      </c>
      <c r="F2019" s="21" t="inlineStr">
        <is>
          <t>Mitchell Holdings LLC</t>
        </is>
      </c>
      <c r="G2019" s="28" t="n">
        <v>45719</v>
      </c>
      <c r="H2019" s="21" t="inlineStr">
        <is>
          <t>ACTIVE_WAITLIST</t>
        </is>
      </c>
      <c r="I2019" s="21" t="inlineStr">
        <is>
          <t>COHO PASSAGE</t>
        </is>
      </c>
      <c r="J2019" s="21" t="inlineStr">
        <is>
          <t>POWER_STERNDRIVE</t>
        </is>
      </c>
      <c r="K2019" s="21" t="n">
        <v>52.3</v>
      </c>
      <c r="L2019" s="21" t="n">
        <v>17.6</v>
      </c>
      <c r="M2019" s="21" t="inlineStr">
        <is>
          <t>Vessbank</t>
        </is>
      </c>
      <c r="N2019" s="21" t="n">
        <v>24</v>
      </c>
      <c r="O2019" s="21" t="inlineStr">
        <is>
          <t>(206) 555-7819</t>
        </is>
      </c>
      <c r="P2019" s="21" t="inlineStr">
        <is>
          <t>daniel_mitchell@pugetpost.com</t>
        </is>
      </c>
      <c r="Q2019" s="21" t="inlineStr">
        <is>
          <t>Seattle</t>
        </is>
      </c>
      <c r="R2019" s="21" t="inlineStr">
        <is>
          <t>WA</t>
        </is>
      </c>
      <c r="S2019" s="21" t="inlineStr">
        <is>
          <t>98101</t>
        </is>
      </c>
      <c r="T2019" s="28" t="n">
        <v>46010</v>
      </c>
      <c r="U2019" s="21" t="n">
        <v>2026</v>
      </c>
      <c r="V2019" s="21" t="inlineStr"/>
    </row>
    <row r="2020">
      <c r="A2020" s="17" t="inlineStr">
        <is>
          <t>WL-03015</t>
        </is>
      </c>
      <c r="B2020" s="17" t="n">
        <v>2015</v>
      </c>
      <c r="C2020" s="17" t="inlineStr">
        <is>
          <t>Osborne</t>
        </is>
      </c>
      <c r="D2020" s="17" t="inlineStr">
        <is>
          <t>Andrew</t>
        </is>
      </c>
      <c r="E2020" s="17" t="inlineStr">
        <is>
          <t>JOINT</t>
        </is>
      </c>
      <c r="F2020" s="17" t="inlineStr"/>
      <c r="G2020" s="27" t="n">
        <v>45719</v>
      </c>
      <c r="H2020" s="17" t="inlineStr">
        <is>
          <t>ACTIVE_WAITLIST</t>
        </is>
      </c>
      <c r="I2020" s="17" t="inlineStr">
        <is>
          <t>SANDERLING DANCER</t>
        </is>
      </c>
      <c r="J2020" s="17" t="inlineStr">
        <is>
          <t>POWER_OUTBOARD</t>
        </is>
      </c>
      <c r="K2020" s="17" t="n">
        <v>41.7</v>
      </c>
      <c r="L2020" s="17" t="n">
        <v>14</v>
      </c>
      <c r="M2020" s="17" t="inlineStr">
        <is>
          <t>COVERED_ONLY</t>
        </is>
      </c>
      <c r="N2020" s="17" t="n">
        <v>24</v>
      </c>
      <c r="O2020" s="17" t="inlineStr">
        <is>
          <t>(503) 555-9745</t>
        </is>
      </c>
      <c r="P2020" s="17" t="inlineStr">
        <is>
          <t>andrew_osborne@quillayute.org</t>
        </is>
      </c>
      <c r="Q2020" s="17" t="inlineStr">
        <is>
          <t>Astoria</t>
        </is>
      </c>
      <c r="R2020" s="17" t="inlineStr">
        <is>
          <t>OR</t>
        </is>
      </c>
      <c r="S2020" s="17" t="inlineStr">
        <is>
          <t>97103</t>
        </is>
      </c>
      <c r="T2020" s="27" t="n">
        <v>46002</v>
      </c>
      <c r="U2020" s="17" t="n">
        <v>2026</v>
      </c>
      <c r="V2020" s="17" t="inlineStr"/>
    </row>
    <row r="2021">
      <c r="A2021" s="21" t="inlineStr">
        <is>
          <t>WL-03016</t>
        </is>
      </c>
      <c r="B2021" s="21" t="n">
        <v>2016</v>
      </c>
      <c r="C2021" s="21" t="inlineStr">
        <is>
          <t>Martin</t>
        </is>
      </c>
      <c r="D2021" s="21" t="inlineStr">
        <is>
          <t>Joyce</t>
        </is>
      </c>
      <c r="E2021" s="21" t="inlineStr">
        <is>
          <t>PARTNERSHIP</t>
        </is>
      </c>
      <c r="F2021" s="21" t="inlineStr">
        <is>
          <t>Martin Holdings LLC</t>
        </is>
      </c>
      <c r="G2021" s="28" t="n">
        <v>45719</v>
      </c>
      <c r="H2021" s="21" t="inlineStr">
        <is>
          <t>ACTIVE_WAITLIST</t>
        </is>
      </c>
      <c r="I2021" s="21" t="inlineStr">
        <is>
          <t>HERON SOUND</t>
        </is>
      </c>
      <c r="J2021" s="21" t="inlineStr">
        <is>
          <t>CRUISER</t>
        </is>
      </c>
      <c r="K2021" s="21" t="n">
        <v>41.5</v>
      </c>
      <c r="L2021" s="21" t="n">
        <v>11.8</v>
      </c>
      <c r="M2021" s="21" t="inlineStr">
        <is>
          <t>Ledgport</t>
        </is>
      </c>
      <c r="N2021" s="21" t="n">
        <v>32</v>
      </c>
      <c r="O2021" s="21" t="inlineStr">
        <is>
          <t>(360) 555-2985</t>
        </is>
      </c>
      <c r="P2021" s="21" t="inlineStr">
        <is>
          <t>joycemartin@harbormail.net</t>
        </is>
      </c>
      <c r="Q2021" s="21" t="inlineStr">
        <is>
          <t>Chaldale</t>
        </is>
      </c>
      <c r="R2021" s="21" t="inlineStr">
        <is>
          <t>WA</t>
        </is>
      </c>
      <c r="S2021" s="21" t="inlineStr">
        <is>
          <t>98554</t>
        </is>
      </c>
      <c r="T2021" s="28" t="n">
        <v>45999</v>
      </c>
      <c r="U2021" s="21" t="n">
        <v>2026</v>
      </c>
      <c r="V2021" s="21" t="inlineStr"/>
    </row>
    <row r="2022">
      <c r="A2022" s="17" t="inlineStr">
        <is>
          <t>WL-03017</t>
        </is>
      </c>
      <c r="B2022" s="17" t="n">
        <v>2017</v>
      </c>
      <c r="C2022" s="17" t="inlineStr">
        <is>
          <t>Butler</t>
        </is>
      </c>
      <c r="D2022" s="17" t="inlineStr">
        <is>
          <t>Michael</t>
        </is>
      </c>
      <c r="E2022" s="17" t="inlineStr">
        <is>
          <t>JOINT</t>
        </is>
      </c>
      <c r="F2022" s="17" t="inlineStr"/>
      <c r="G2022" s="27" t="n">
        <v>45720</v>
      </c>
      <c r="H2022" s="17" t="inlineStr">
        <is>
          <t>ACTIVE_WAITLIST</t>
        </is>
      </c>
      <c r="I2022" s="17" t="inlineStr">
        <is>
          <t>FOUL QUEEN</t>
        </is>
      </c>
      <c r="J2022" s="17" t="inlineStr">
        <is>
          <t>CRUISER</t>
        </is>
      </c>
      <c r="K2022" s="17" t="n">
        <v>47.3</v>
      </c>
      <c r="L2022" s="17" t="n">
        <v>16.8</v>
      </c>
      <c r="M2022" s="17" t="inlineStr">
        <is>
          <t>ANY</t>
        </is>
      </c>
      <c r="N2022" s="17" t="n">
        <v>28</v>
      </c>
      <c r="O2022" s="17" t="inlineStr">
        <is>
          <t>(425) 555-6785</t>
        </is>
      </c>
      <c r="P2022" s="17" t="inlineStr"/>
      <c r="Q2022" s="17" t="inlineStr">
        <is>
          <t>Everett</t>
        </is>
      </c>
      <c r="R2022" s="17" t="inlineStr">
        <is>
          <t>WA</t>
        </is>
      </c>
      <c r="S2022" s="17" t="inlineStr">
        <is>
          <t>98201</t>
        </is>
      </c>
      <c r="T2022" s="27" t="n">
        <v>45999</v>
      </c>
      <c r="U2022" s="17" t="n">
        <v>2026</v>
      </c>
      <c r="V2022" s="17" t="inlineStr"/>
    </row>
    <row r="2023">
      <c r="A2023" s="21" t="inlineStr">
        <is>
          <t>WL-03018</t>
        </is>
      </c>
      <c r="B2023" s="21" t="n">
        <v>2018</v>
      </c>
      <c r="C2023" s="21" t="inlineStr">
        <is>
          <t>Duffy</t>
        </is>
      </c>
      <c r="D2023" s="21" t="inlineStr">
        <is>
          <t>Jessica</t>
        </is>
      </c>
      <c r="E2023" s="21" t="inlineStr">
        <is>
          <t>INDIVIDUAL</t>
        </is>
      </c>
      <c r="F2023" s="21" t="inlineStr"/>
      <c r="G2023" s="28" t="n">
        <v>45720</v>
      </c>
      <c r="H2023" s="21" t="inlineStr">
        <is>
          <t>ACTIVE_WAITLIST</t>
        </is>
      </c>
      <c r="I2023" s="21" t="inlineStr">
        <is>
          <t>SEAL VEER</t>
        </is>
      </c>
      <c r="J2023" s="21" t="inlineStr">
        <is>
          <t>POWER_INBOARD</t>
        </is>
      </c>
      <c r="K2023" s="21" t="n">
        <v>19.8</v>
      </c>
      <c r="L2023" s="21" t="n">
        <v>7</v>
      </c>
      <c r="M2023" s="21" t="inlineStr">
        <is>
          <t>ANY</t>
        </is>
      </c>
      <c r="N2023" s="21" t="n">
        <v>50</v>
      </c>
      <c r="O2023" s="21" t="inlineStr">
        <is>
          <t>(360) 555-7773</t>
        </is>
      </c>
      <c r="P2023" s="21" t="inlineStr">
        <is>
          <t>jessicaduffy@salishnet.net</t>
        </is>
      </c>
      <c r="Q2023" s="21" t="inlineStr">
        <is>
          <t>Olympia</t>
        </is>
      </c>
      <c r="R2023" s="21" t="inlineStr">
        <is>
          <t>WA</t>
        </is>
      </c>
      <c r="S2023" s="21" t="inlineStr">
        <is>
          <t>98501</t>
        </is>
      </c>
      <c r="T2023" s="28" t="n">
        <v>45999</v>
      </c>
      <c r="U2023" s="21" t="n">
        <v>2026</v>
      </c>
      <c r="V2023" s="21" t="inlineStr"/>
    </row>
    <row r="2024">
      <c r="A2024" s="17" t="inlineStr">
        <is>
          <t>WL-03019</t>
        </is>
      </c>
      <c r="B2024" s="17" t="n">
        <v>2019</v>
      </c>
      <c r="C2024" s="17" t="inlineStr">
        <is>
          <t>Bonilla</t>
        </is>
      </c>
      <c r="D2024" s="17" t="inlineStr">
        <is>
          <t>Denise</t>
        </is>
      </c>
      <c r="E2024" s="17" t="inlineStr">
        <is>
          <t>PARTNERSHIP</t>
        </is>
      </c>
      <c r="F2024" s="17" t="inlineStr">
        <is>
          <t>Bonilla Ventures LLC</t>
        </is>
      </c>
      <c r="G2024" s="27" t="n">
        <v>45720</v>
      </c>
      <c r="H2024" s="17" t="inlineStr">
        <is>
          <t>ACTIVE_WAITLIST</t>
        </is>
      </c>
      <c r="I2024" s="17" t="inlineStr">
        <is>
          <t>KESTREL QUEEN</t>
        </is>
      </c>
      <c r="J2024" s="17" t="inlineStr">
        <is>
          <t>COMMERCIAL_FISH</t>
        </is>
      </c>
      <c r="K2024" s="17" t="n">
        <v>57.3</v>
      </c>
      <c r="L2024" s="17" t="n">
        <v>20.2</v>
      </c>
      <c r="M2024" s="17" t="inlineStr">
        <is>
          <t>Eastwey</t>
        </is>
      </c>
      <c r="N2024" s="17" t="n">
        <v>40</v>
      </c>
      <c r="O2024" s="17" t="inlineStr">
        <is>
          <t>(360) 555-5726</t>
        </is>
      </c>
      <c r="P2024" s="17" t="inlineStr">
        <is>
          <t>denise.bonilla@gmail.example.com</t>
        </is>
      </c>
      <c r="Q2024" s="17" t="inlineStr">
        <is>
          <t>Bellingham</t>
        </is>
      </c>
      <c r="R2024" s="17" t="inlineStr">
        <is>
          <t>WA</t>
        </is>
      </c>
      <c r="S2024" s="17" t="inlineStr">
        <is>
          <t>98225</t>
        </is>
      </c>
      <c r="T2024" s="27" t="n">
        <v>46007</v>
      </c>
      <c r="U2024" s="17" t="n">
        <v>2026</v>
      </c>
      <c r="V2024" s="17" t="inlineStr"/>
    </row>
    <row r="2025">
      <c r="A2025" s="21" t="inlineStr">
        <is>
          <t>WL-03020</t>
        </is>
      </c>
      <c r="B2025" s="21" t="n">
        <v>2020</v>
      </c>
      <c r="C2025" s="21" t="inlineStr">
        <is>
          <t>Estrada</t>
        </is>
      </c>
      <c r="D2025" s="21" t="inlineStr">
        <is>
          <t>Cassandra</t>
        </is>
      </c>
      <c r="E2025" s="21" t="inlineStr">
        <is>
          <t>INDIVIDUAL</t>
        </is>
      </c>
      <c r="F2025" s="21" t="inlineStr"/>
      <c r="G2025" s="28" t="n">
        <v>45720</v>
      </c>
      <c r="H2025" s="21" t="inlineStr">
        <is>
          <t>ACTIVE_WAITLIST</t>
        </is>
      </c>
      <c r="I2025" s="21" t="inlineStr">
        <is>
          <t>SABLE ANN</t>
        </is>
      </c>
      <c r="J2025" s="21" t="inlineStr">
        <is>
          <t>SPORTFISH</t>
        </is>
      </c>
      <c r="K2025" s="21" t="n">
        <v>21.1</v>
      </c>
      <c r="L2025" s="21" t="n">
        <v>6.8</v>
      </c>
      <c r="M2025" s="21" t="inlineStr">
        <is>
          <t>COVERED_ONLY</t>
        </is>
      </c>
      <c r="N2025" s="21" t="n">
        <v>36</v>
      </c>
      <c r="O2025" s="21" t="inlineStr">
        <is>
          <t>(360) 555-8534</t>
        </is>
      </c>
      <c r="P2025" s="21" t="inlineStr">
        <is>
          <t>cassandraestrada@gmail.example.com</t>
        </is>
      </c>
      <c r="Q2025" s="21" t="inlineStr">
        <is>
          <t>Port Angeles</t>
        </is>
      </c>
      <c r="R2025" s="21" t="inlineStr">
        <is>
          <t>WA</t>
        </is>
      </c>
      <c r="S2025" s="21" t="inlineStr">
        <is>
          <t>98362</t>
        </is>
      </c>
      <c r="T2025" s="28" t="n">
        <v>46006</v>
      </c>
      <c r="U2025" s="21" t="n">
        <v>2026</v>
      </c>
      <c r="V2025" s="21" t="inlineStr"/>
    </row>
    <row r="2026">
      <c r="A2026" s="17" t="inlineStr">
        <is>
          <t>WL-03021</t>
        </is>
      </c>
      <c r="B2026" s="17" t="n">
        <v>2021</v>
      </c>
      <c r="C2026" s="17" t="inlineStr">
        <is>
          <t>King</t>
        </is>
      </c>
      <c r="D2026" s="17" t="inlineStr">
        <is>
          <t>Denise</t>
        </is>
      </c>
      <c r="E2026" s="17" t="inlineStr">
        <is>
          <t>PARTNERSHIP</t>
        </is>
      </c>
      <c r="F2026" s="17" t="inlineStr">
        <is>
          <t>King Charters Inc</t>
        </is>
      </c>
      <c r="G2026" s="27" t="n">
        <v>45721</v>
      </c>
      <c r="H2026" s="17" t="inlineStr">
        <is>
          <t>RETAINER</t>
        </is>
      </c>
      <c r="I2026" s="17" t="inlineStr">
        <is>
          <t>HERON MOON</t>
        </is>
      </c>
      <c r="J2026" s="17" t="inlineStr">
        <is>
          <t>POWER_INBOARD</t>
        </is>
      </c>
      <c r="K2026" s="17" t="n">
        <v>23.2</v>
      </c>
      <c r="L2026" s="17" t="n">
        <v>7.3</v>
      </c>
      <c r="M2026" s="17" t="inlineStr">
        <is>
          <t>ANY</t>
        </is>
      </c>
      <c r="N2026" s="17" t="n">
        <v>28</v>
      </c>
      <c r="O2026" s="17" t="inlineStr">
        <is>
          <t>(253) 555-6777</t>
        </is>
      </c>
      <c r="P2026" s="17" t="inlineStr">
        <is>
          <t>denise_king@quillayute.org</t>
        </is>
      </c>
      <c r="Q2026" s="17" t="inlineStr">
        <is>
          <t>Tacoma</t>
        </is>
      </c>
      <c r="R2026" s="17" t="inlineStr">
        <is>
          <t>WA</t>
        </is>
      </c>
      <c r="S2026" s="17" t="inlineStr">
        <is>
          <t>98402</t>
        </is>
      </c>
      <c r="T2026" s="27" t="n">
        <v>46000</v>
      </c>
      <c r="U2026" s="17" t="n">
        <v>2026</v>
      </c>
      <c r="V2026" s="17" t="inlineStr"/>
    </row>
    <row r="2027">
      <c r="A2027" s="21" t="inlineStr">
        <is>
          <t>WL-03022</t>
        </is>
      </c>
      <c r="B2027" s="21" t="n">
        <v>2022</v>
      </c>
      <c r="C2027" s="21" t="inlineStr">
        <is>
          <t>Patterson</t>
        </is>
      </c>
      <c r="D2027" s="21" t="inlineStr">
        <is>
          <t>Thomas</t>
        </is>
      </c>
      <c r="E2027" s="21" t="inlineStr">
        <is>
          <t>INDIVIDUAL</t>
        </is>
      </c>
      <c r="F2027" s="21" t="inlineStr"/>
      <c r="G2027" s="28" t="n">
        <v>45721</v>
      </c>
      <c r="H2027" s="21" t="inlineStr">
        <is>
          <t>ACTIVE_WAITLIST</t>
        </is>
      </c>
      <c r="I2027" s="21" t="inlineStr">
        <is>
          <t>FOUL MIST</t>
        </is>
      </c>
      <c r="J2027" s="21" t="inlineStr">
        <is>
          <t>COMMERCIAL_FISH</t>
        </is>
      </c>
      <c r="K2027" s="21" t="n">
        <v>43.7</v>
      </c>
      <c r="L2027" s="21" t="n">
        <v>14.6</v>
      </c>
      <c r="M2027" s="21" t="inlineStr">
        <is>
          <t>ANY</t>
        </is>
      </c>
      <c r="N2027" s="21" t="n">
        <v>28</v>
      </c>
      <c r="O2027" s="21" t="inlineStr">
        <is>
          <t>(206) 555-6847</t>
        </is>
      </c>
      <c r="P2027" s="21" t="inlineStr">
        <is>
          <t>thomas.patterson@outlook.example.com</t>
        </is>
      </c>
      <c r="Q2027" s="21" t="inlineStr">
        <is>
          <t>Seattle</t>
        </is>
      </c>
      <c r="R2027" s="21" t="inlineStr">
        <is>
          <t>WA</t>
        </is>
      </c>
      <c r="S2027" s="21" t="inlineStr">
        <is>
          <t>98101</t>
        </is>
      </c>
      <c r="T2027" s="28" t="n">
        <v>46007</v>
      </c>
      <c r="U2027" s="21" t="n">
        <v>2026</v>
      </c>
      <c r="V2027" s="21" t="inlineStr"/>
    </row>
    <row r="2028">
      <c r="A2028" s="17" t="inlineStr">
        <is>
          <t>WL-03023</t>
        </is>
      </c>
      <c r="B2028" s="17" t="n">
        <v>2023</v>
      </c>
      <c r="C2028" s="17" t="inlineStr">
        <is>
          <t>Andrews</t>
        </is>
      </c>
      <c r="D2028" s="17" t="inlineStr">
        <is>
          <t>Thomas</t>
        </is>
      </c>
      <c r="E2028" s="17" t="inlineStr">
        <is>
          <t>INDIVIDUAL</t>
        </is>
      </c>
      <c r="F2028" s="17" t="inlineStr"/>
      <c r="G2028" s="27" t="n">
        <v>45722</v>
      </c>
      <c r="H2028" s="17" t="inlineStr">
        <is>
          <t>SUSPENDED</t>
        </is>
      </c>
      <c r="I2028" s="17" t="inlineStr">
        <is>
          <t>GRAY ROCK</t>
        </is>
      </c>
      <c r="J2028" s="17" t="inlineStr">
        <is>
          <t>ELECTRIC</t>
        </is>
      </c>
      <c r="K2028" s="17" t="n">
        <v>55.3</v>
      </c>
      <c r="L2028" s="17" t="n">
        <v>18.1</v>
      </c>
      <c r="M2028" s="17" t="inlineStr">
        <is>
          <t>COVERED_ONLY</t>
        </is>
      </c>
      <c r="N2028" s="17" t="n">
        <v>45</v>
      </c>
      <c r="O2028" s="17" t="inlineStr">
        <is>
          <t>(360) 555-4052</t>
        </is>
      </c>
      <c r="P2028" s="17" t="inlineStr">
        <is>
          <t>thomas.andrews@gmail.example.com</t>
        </is>
      </c>
      <c r="Q2028" s="17" t="inlineStr">
        <is>
          <t>Olympia</t>
        </is>
      </c>
      <c r="R2028" s="17" t="inlineStr">
        <is>
          <t>WA</t>
        </is>
      </c>
      <c r="S2028" s="17" t="inlineStr">
        <is>
          <t>98501</t>
        </is>
      </c>
      <c r="T2028" s="27" t="n">
        <v>46019</v>
      </c>
      <c r="U2028" s="17" t="n">
        <v>2026</v>
      </c>
      <c r="V2028" s="17" t="inlineStr"/>
    </row>
    <row r="2029">
      <c r="A2029" s="21" t="inlineStr">
        <is>
          <t>WL-03024</t>
        </is>
      </c>
      <c r="B2029" s="21" t="n">
        <v>2024</v>
      </c>
      <c r="C2029" s="21" t="inlineStr">
        <is>
          <t>Elliott</t>
        </is>
      </c>
      <c r="D2029" s="21" t="inlineStr">
        <is>
          <t>Gregory</t>
        </is>
      </c>
      <c r="E2029" s="21" t="inlineStr">
        <is>
          <t>INDIVIDUAL</t>
        </is>
      </c>
      <c r="F2029" s="21" t="inlineStr"/>
      <c r="G2029" s="28" t="n">
        <v>45722</v>
      </c>
      <c r="H2029" s="21" t="inlineStr">
        <is>
          <t>ACTIVE_WAITLIST</t>
        </is>
      </c>
      <c r="I2029" s="21" t="inlineStr">
        <is>
          <t>SALISH HARBOR</t>
        </is>
      </c>
      <c r="J2029" s="21" t="inlineStr">
        <is>
          <t>ELECTRIC</t>
        </is>
      </c>
      <c r="K2029" s="21" t="n">
        <v>45.9</v>
      </c>
      <c r="L2029" s="21" t="n">
        <v>15.7</v>
      </c>
      <c r="M2029" s="21" t="inlineStr">
        <is>
          <t>ANY</t>
        </is>
      </c>
      <c r="N2029" s="21" t="n">
        <v>32</v>
      </c>
      <c r="O2029" s="21" t="inlineStr">
        <is>
          <t>(541) 555-7767</t>
        </is>
      </c>
      <c r="P2029" s="21" t="inlineStr">
        <is>
          <t>gregory_elliott@harbormail.net</t>
        </is>
      </c>
      <c r="Q2029" s="21" t="inlineStr">
        <is>
          <t>Newport</t>
        </is>
      </c>
      <c r="R2029" s="21" t="inlineStr">
        <is>
          <t>OR</t>
        </is>
      </c>
      <c r="S2029" s="21" t="inlineStr">
        <is>
          <t>97365</t>
        </is>
      </c>
      <c r="T2029" s="28" t="n">
        <v>45996</v>
      </c>
      <c r="U2029" s="21" t="n">
        <v>2026</v>
      </c>
      <c r="V2029" s="21" t="inlineStr"/>
    </row>
    <row r="2030">
      <c r="A2030" s="17" t="inlineStr">
        <is>
          <t>WL-03025</t>
        </is>
      </c>
      <c r="B2030" s="17" t="n">
        <v>2025</v>
      </c>
      <c r="C2030" s="17" t="inlineStr">
        <is>
          <t>Miller</t>
        </is>
      </c>
      <c r="D2030" s="17" t="inlineStr">
        <is>
          <t>Patrick</t>
        </is>
      </c>
      <c r="E2030" s="17" t="inlineStr">
        <is>
          <t>INDIVIDUAL</t>
        </is>
      </c>
      <c r="F2030" s="17" t="inlineStr"/>
      <c r="G2030" s="27" t="n">
        <v>45722</v>
      </c>
      <c r="H2030" s="17" t="inlineStr">
        <is>
          <t>EXPIRED</t>
        </is>
      </c>
      <c r="I2030" s="17" t="inlineStr">
        <is>
          <t>GRAY PASSAGE</t>
        </is>
      </c>
      <c r="J2030" s="17" t="inlineStr">
        <is>
          <t>CRUISER</t>
        </is>
      </c>
      <c r="K2030" s="17" t="n">
        <v>32.2</v>
      </c>
      <c r="L2030" s="17" t="n">
        <v>9.5</v>
      </c>
      <c r="M2030" s="17" t="inlineStr">
        <is>
          <t>COVERED_ONLY</t>
        </is>
      </c>
      <c r="N2030" s="17" t="n">
        <v>32</v>
      </c>
      <c r="O2030" s="17" t="inlineStr">
        <is>
          <t>(360) 555-6226</t>
        </is>
      </c>
      <c r="P2030" s="17" t="inlineStr">
        <is>
          <t>patrickmiller@outlook.example.com</t>
        </is>
      </c>
      <c r="Q2030" s="17" t="inlineStr">
        <is>
          <t>Bellingham</t>
        </is>
      </c>
      <c r="R2030" s="17" t="inlineStr">
        <is>
          <t>WA</t>
        </is>
      </c>
      <c r="S2030" s="17" t="inlineStr">
        <is>
          <t>98225</t>
        </is>
      </c>
      <c r="T2030" s="17" t="inlineStr"/>
      <c r="U2030" s="17" t="n">
        <v>2022</v>
      </c>
      <c r="V2030" s="17" t="inlineStr"/>
    </row>
    <row r="2031">
      <c r="A2031" s="21" t="inlineStr">
        <is>
          <t>WL-03026</t>
        </is>
      </c>
      <c r="B2031" s="21" t="n">
        <v>2026</v>
      </c>
      <c r="C2031" s="21" t="inlineStr">
        <is>
          <t>Taylor</t>
        </is>
      </c>
      <c r="D2031" s="21" t="inlineStr">
        <is>
          <t>Amanda</t>
        </is>
      </c>
      <c r="E2031" s="21" t="inlineStr">
        <is>
          <t>TRUST</t>
        </is>
      </c>
      <c r="F2031" s="21" t="inlineStr">
        <is>
          <t>Taylor Marine LLC</t>
        </is>
      </c>
      <c r="G2031" s="28" t="n">
        <v>45722</v>
      </c>
      <c r="H2031" s="21" t="inlineStr">
        <is>
          <t>ACTIVE_WAITLIST</t>
        </is>
      </c>
      <c r="I2031" s="21" t="inlineStr">
        <is>
          <t>SEAL CREST</t>
        </is>
      </c>
      <c r="J2031" s="21" t="inlineStr">
        <is>
          <t>COMMERCIAL_FISH</t>
        </is>
      </c>
      <c r="K2031" s="21" t="n">
        <v>25.8</v>
      </c>
      <c r="L2031" s="21" t="n">
        <v>7.6</v>
      </c>
      <c r="M2031" s="21" t="inlineStr">
        <is>
          <t>COVERED_ONLY</t>
        </is>
      </c>
      <c r="N2031" s="21" t="n">
        <v>24</v>
      </c>
      <c r="O2031" s="21" t="inlineStr">
        <is>
          <t>(360) 555-8333</t>
        </is>
      </c>
      <c r="P2031" s="21" t="inlineStr">
        <is>
          <t>amanda_taylor@quillayute.org</t>
        </is>
      </c>
      <c r="Q2031" s="21" t="inlineStr">
        <is>
          <t>Port Angeles</t>
        </is>
      </c>
      <c r="R2031" s="21" t="inlineStr">
        <is>
          <t>WA</t>
        </is>
      </c>
      <c r="S2031" s="21" t="inlineStr">
        <is>
          <t>98362</t>
        </is>
      </c>
      <c r="T2031" s="28" t="n">
        <v>46015</v>
      </c>
      <c r="U2031" s="21" t="n">
        <v>2026</v>
      </c>
      <c r="V2031" s="21" t="inlineStr"/>
    </row>
    <row r="2032">
      <c r="A2032" s="17" t="inlineStr">
        <is>
          <t>WL-03027</t>
        </is>
      </c>
      <c r="B2032" s="17" t="n">
        <v>2027</v>
      </c>
      <c r="C2032" s="17" t="inlineStr">
        <is>
          <t>Lewis</t>
        </is>
      </c>
      <c r="D2032" s="17" t="inlineStr">
        <is>
          <t>Gavin</t>
        </is>
      </c>
      <c r="E2032" s="17" t="inlineStr">
        <is>
          <t>NONPROFIT</t>
        </is>
      </c>
      <c r="F2032" s="17" t="inlineStr">
        <is>
          <t>Lewis Ventures LLC</t>
        </is>
      </c>
      <c r="G2032" s="27" t="n">
        <v>45722</v>
      </c>
      <c r="H2032" s="17" t="inlineStr">
        <is>
          <t>EXPIRED</t>
        </is>
      </c>
      <c r="I2032" s="17" t="inlineStr">
        <is>
          <t>CORMORANT RUNNER</t>
        </is>
      </c>
      <c r="J2032" s="17" t="inlineStr">
        <is>
          <t>ELECTRIC</t>
        </is>
      </c>
      <c r="K2032" s="17" t="n">
        <v>39.4</v>
      </c>
      <c r="L2032" s="17" t="n">
        <v>13.1</v>
      </c>
      <c r="M2032" s="17" t="inlineStr">
        <is>
          <t>ANY</t>
        </is>
      </c>
      <c r="N2032" s="17" t="n">
        <v>28</v>
      </c>
      <c r="O2032" s="17" t="inlineStr">
        <is>
          <t>(206) 555-1247</t>
        </is>
      </c>
      <c r="P2032" s="17" t="inlineStr">
        <is>
          <t>gavinlewis@pugetpost.com</t>
        </is>
      </c>
      <c r="Q2032" s="17" t="inlineStr">
        <is>
          <t>Seattle</t>
        </is>
      </c>
      <c r="R2032" s="17" t="inlineStr">
        <is>
          <t>WA</t>
        </is>
      </c>
      <c r="S2032" s="17" t="inlineStr">
        <is>
          <t>98101</t>
        </is>
      </c>
      <c r="T2032" s="17" t="inlineStr"/>
      <c r="U2032" s="17" t="n">
        <v>2023</v>
      </c>
      <c r="V2032" s="17" t="inlineStr"/>
    </row>
    <row r="2033">
      <c r="A2033" s="21" t="inlineStr">
        <is>
          <t>WL-03028</t>
        </is>
      </c>
      <c r="B2033" s="21" t="n">
        <v>2028</v>
      </c>
      <c r="C2033" s="21" t="inlineStr">
        <is>
          <t>Douglas</t>
        </is>
      </c>
      <c r="D2033" s="21" t="inlineStr">
        <is>
          <t>Cathy</t>
        </is>
      </c>
      <c r="E2033" s="21" t="inlineStr">
        <is>
          <t>JOINT</t>
        </is>
      </c>
      <c r="F2033" s="21" t="inlineStr"/>
      <c r="G2033" s="28" t="n">
        <v>45723</v>
      </c>
      <c r="H2033" s="21" t="inlineStr">
        <is>
          <t>ACTIVE_WAITLIST</t>
        </is>
      </c>
      <c r="I2033" s="21" t="inlineStr">
        <is>
          <t>SEAL MIST</t>
        </is>
      </c>
      <c r="J2033" s="21" t="inlineStr">
        <is>
          <t>POWER_INBOARD</t>
        </is>
      </c>
      <c r="K2033" s="21" t="n">
        <v>51.7</v>
      </c>
      <c r="L2033" s="21" t="n">
        <v>17</v>
      </c>
      <c r="M2033" s="21" t="inlineStr">
        <is>
          <t>COVERED_ONLY</t>
        </is>
      </c>
      <c r="N2033" s="21" t="n">
        <v>45</v>
      </c>
      <c r="O2033" s="21" t="inlineStr">
        <is>
          <t>(206) 555-3035</t>
        </is>
      </c>
      <c r="P2033" s="21" t="inlineStr">
        <is>
          <t>cathy_douglas@quillayute.org</t>
        </is>
      </c>
      <c r="Q2033" s="21" t="inlineStr">
        <is>
          <t>Seattle</t>
        </is>
      </c>
      <c r="R2033" s="21" t="inlineStr">
        <is>
          <t>WA</t>
        </is>
      </c>
      <c r="S2033" s="21" t="inlineStr">
        <is>
          <t>98101</t>
        </is>
      </c>
      <c r="T2033" s="28" t="n">
        <v>46006</v>
      </c>
      <c r="U2033" s="21" t="n">
        <v>2026</v>
      </c>
      <c r="V2033" s="21" t="inlineStr"/>
    </row>
    <row r="2034">
      <c r="A2034" s="17" t="inlineStr">
        <is>
          <t>WL-03029</t>
        </is>
      </c>
      <c r="B2034" s="17" t="n">
        <v>2029</v>
      </c>
      <c r="C2034" s="17" t="inlineStr">
        <is>
          <t>Norris</t>
        </is>
      </c>
      <c r="D2034" s="17" t="inlineStr">
        <is>
          <t>Cheryl</t>
        </is>
      </c>
      <c r="E2034" s="17" t="inlineStr">
        <is>
          <t>INDIVIDUAL</t>
        </is>
      </c>
      <c r="F2034" s="17" t="inlineStr"/>
      <c r="G2034" s="27" t="n">
        <v>45723</v>
      </c>
      <c r="H2034" s="17" t="inlineStr">
        <is>
          <t>RETAINER</t>
        </is>
      </c>
      <c r="I2034" s="17" t="inlineStr">
        <is>
          <t>SANDERLING WEATHER</t>
        </is>
      </c>
      <c r="J2034" s="17" t="inlineStr">
        <is>
          <t>SAIL_MULTI</t>
        </is>
      </c>
      <c r="K2034" s="17" t="n">
        <v>51.3</v>
      </c>
      <c r="L2034" s="17" t="n">
        <v>18.3</v>
      </c>
      <c r="M2034" s="17" t="inlineStr">
        <is>
          <t>ANY</t>
        </is>
      </c>
      <c r="N2034" s="17" t="n">
        <v>28</v>
      </c>
      <c r="O2034" s="17" t="inlineStr">
        <is>
          <t>(360) 555-1687</t>
        </is>
      </c>
      <c r="P2034" s="17" t="inlineStr">
        <is>
          <t>cheryl_norris@harbormail.net</t>
        </is>
      </c>
      <c r="Q2034" s="17" t="inlineStr">
        <is>
          <t>Port Angeles</t>
        </is>
      </c>
      <c r="R2034" s="17" t="inlineStr">
        <is>
          <t>WA</t>
        </is>
      </c>
      <c r="S2034" s="17" t="inlineStr">
        <is>
          <t>98362</t>
        </is>
      </c>
      <c r="T2034" s="27" t="n">
        <v>46001</v>
      </c>
      <c r="U2034" s="17" t="n">
        <v>2026</v>
      </c>
      <c r="V2034" s="17" t="inlineStr"/>
    </row>
    <row r="2035">
      <c r="A2035" s="21" t="inlineStr">
        <is>
          <t>WL-03030</t>
        </is>
      </c>
      <c r="B2035" s="21" t="n">
        <v>2030</v>
      </c>
      <c r="C2035" s="21" t="inlineStr">
        <is>
          <t>Ramirez</t>
        </is>
      </c>
      <c r="D2035" s="21" t="inlineStr">
        <is>
          <t>Ryan</t>
        </is>
      </c>
      <c r="E2035" s="21" t="inlineStr">
        <is>
          <t>INDIVIDUAL</t>
        </is>
      </c>
      <c r="F2035" s="21" t="inlineStr"/>
      <c r="G2035" s="28" t="n">
        <v>45724</v>
      </c>
      <c r="H2035" s="21" t="inlineStr">
        <is>
          <t>RETAINER</t>
        </is>
      </c>
      <c r="I2035" s="21" t="inlineStr">
        <is>
          <t>TIDE ROSE</t>
        </is>
      </c>
      <c r="J2035" s="21" t="inlineStr">
        <is>
          <t>POWER_OUTBOARD</t>
        </is>
      </c>
      <c r="K2035" s="21" t="n">
        <v>44</v>
      </c>
      <c r="L2035" s="21" t="n">
        <v>15.6</v>
      </c>
      <c r="M2035" s="21" t="inlineStr">
        <is>
          <t>Ledgport</t>
        </is>
      </c>
      <c r="N2035" s="21" t="n">
        <v>40</v>
      </c>
      <c r="O2035" s="21" t="inlineStr">
        <is>
          <t>(541) 555-1322</t>
        </is>
      </c>
      <c r="P2035" s="21" t="inlineStr">
        <is>
          <t>ryanramirez@pugetpost.com</t>
        </is>
      </c>
      <c r="Q2035" s="21" t="inlineStr">
        <is>
          <t>Newport</t>
        </is>
      </c>
      <c r="R2035" s="21" t="inlineStr">
        <is>
          <t>OR</t>
        </is>
      </c>
      <c r="S2035" s="21" t="inlineStr">
        <is>
          <t>97365</t>
        </is>
      </c>
      <c r="T2035" s="28" t="n">
        <v>45993</v>
      </c>
      <c r="U2035" s="21" t="n">
        <v>2026</v>
      </c>
      <c r="V2035" s="21" t="inlineStr"/>
    </row>
    <row r="2036">
      <c r="A2036" s="17" t="inlineStr">
        <is>
          <t>WL-03031</t>
        </is>
      </c>
      <c r="B2036" s="17" t="n">
        <v>2031</v>
      </c>
      <c r="C2036" s="17" t="inlineStr">
        <is>
          <t>House</t>
        </is>
      </c>
      <c r="D2036" s="17" t="inlineStr">
        <is>
          <t>Kevin</t>
        </is>
      </c>
      <c r="E2036" s="17" t="inlineStr">
        <is>
          <t>CORPORATION</t>
        </is>
      </c>
      <c r="F2036" s="17" t="inlineStr">
        <is>
          <t>House Marine LLC</t>
        </is>
      </c>
      <c r="G2036" s="27" t="n">
        <v>45725</v>
      </c>
      <c r="H2036" s="17" t="inlineStr">
        <is>
          <t>ACTIVE_WAITLIST</t>
        </is>
      </c>
      <c r="I2036" s="17" t="inlineStr">
        <is>
          <t>PINTAIL VEER</t>
        </is>
      </c>
      <c r="J2036" s="17" t="inlineStr">
        <is>
          <t>POWER_OUTBOARD</t>
        </is>
      </c>
      <c r="K2036" s="17" t="n">
        <v>28.3</v>
      </c>
      <c r="L2036" s="17" t="n">
        <v>8.800000000000001</v>
      </c>
      <c r="M2036" s="17" t="inlineStr">
        <is>
          <t>ANY</t>
        </is>
      </c>
      <c r="N2036" s="17" t="n">
        <v>36</v>
      </c>
      <c r="O2036" s="17" t="inlineStr">
        <is>
          <t>(503) 555-7283</t>
        </is>
      </c>
      <c r="P2036" s="17" t="inlineStr">
        <is>
          <t>kevin_house@outlook.example.com</t>
        </is>
      </c>
      <c r="Q2036" s="17" t="inlineStr">
        <is>
          <t>Astoria</t>
        </is>
      </c>
      <c r="R2036" s="17" t="inlineStr">
        <is>
          <t>OR</t>
        </is>
      </c>
      <c r="S2036" s="17" t="inlineStr">
        <is>
          <t>97103</t>
        </is>
      </c>
      <c r="T2036" s="27" t="n">
        <v>46004</v>
      </c>
      <c r="U2036" s="17" t="n">
        <v>2026</v>
      </c>
      <c r="V2036" s="17" t="inlineStr"/>
    </row>
    <row r="2037">
      <c r="A2037" s="21" t="inlineStr">
        <is>
          <t>WL-03032</t>
        </is>
      </c>
      <c r="B2037" s="21" t="n">
        <v>2032</v>
      </c>
      <c r="C2037" s="21" t="inlineStr">
        <is>
          <t>Caldwell</t>
        </is>
      </c>
      <c r="D2037" s="21" t="inlineStr">
        <is>
          <t>Paula</t>
        </is>
      </c>
      <c r="E2037" s="21" t="inlineStr">
        <is>
          <t>JOINT</t>
        </is>
      </c>
      <c r="F2037" s="21" t="inlineStr"/>
      <c r="G2037" s="28" t="n">
        <v>45725</v>
      </c>
      <c r="H2037" s="21" t="inlineStr">
        <is>
          <t>ACTIVE_WAITLIST</t>
        </is>
      </c>
      <c r="I2037" s="21" t="inlineStr">
        <is>
          <t>POINT DANCER</t>
        </is>
      </c>
      <c r="J2037" s="21" t="inlineStr">
        <is>
          <t>POWER_OUTBOARD</t>
        </is>
      </c>
      <c r="K2037" s="21" t="n">
        <v>19</v>
      </c>
      <c r="L2037" s="21" t="n">
        <v>6.8</v>
      </c>
      <c r="M2037" s="21" t="inlineStr">
        <is>
          <t>ANY</t>
        </is>
      </c>
      <c r="N2037" s="21" t="n">
        <v>50</v>
      </c>
      <c r="O2037" s="21" t="inlineStr">
        <is>
          <t>(253) 555-8195</t>
        </is>
      </c>
      <c r="P2037" s="21" t="inlineStr">
        <is>
          <t>paula.caldwell@harbormail.net</t>
        </is>
      </c>
      <c r="Q2037" s="21" t="inlineStr">
        <is>
          <t>Tacoma</t>
        </is>
      </c>
      <c r="R2037" s="21" t="inlineStr">
        <is>
          <t>WA</t>
        </is>
      </c>
      <c r="S2037" s="21" t="inlineStr">
        <is>
          <t>98402</t>
        </is>
      </c>
      <c r="T2037" s="28" t="n">
        <v>45995</v>
      </c>
      <c r="U2037" s="21" t="n">
        <v>2026</v>
      </c>
      <c r="V2037" s="21" t="inlineStr"/>
    </row>
    <row r="2038">
      <c r="A2038" s="17" t="inlineStr">
        <is>
          <t>WL-03033</t>
        </is>
      </c>
      <c r="B2038" s="17" t="n">
        <v>2033</v>
      </c>
      <c r="C2038" s="17" t="inlineStr">
        <is>
          <t>Sellers</t>
        </is>
      </c>
      <c r="D2038" s="17" t="inlineStr">
        <is>
          <t>Brian</t>
        </is>
      </c>
      <c r="E2038" s="17" t="inlineStr">
        <is>
          <t>INDIVIDUAL</t>
        </is>
      </c>
      <c r="F2038" s="17" t="inlineStr"/>
      <c r="G2038" s="27" t="n">
        <v>45725</v>
      </c>
      <c r="H2038" s="17" t="inlineStr">
        <is>
          <t>ACTIVE_WAITLIST</t>
        </is>
      </c>
      <c r="I2038" s="17" t="inlineStr">
        <is>
          <t>COHO DANCER</t>
        </is>
      </c>
      <c r="J2038" s="17" t="inlineStr">
        <is>
          <t>COMMERCIAL_FISH</t>
        </is>
      </c>
      <c r="K2038" s="17" t="n">
        <v>26.6</v>
      </c>
      <c r="L2038" s="17" t="n">
        <v>9</v>
      </c>
      <c r="M2038" s="17" t="inlineStr">
        <is>
          <t>OPEN_ONLY</t>
        </is>
      </c>
      <c r="N2038" s="17" t="n">
        <v>50</v>
      </c>
      <c r="O2038" s="17" t="inlineStr">
        <is>
          <t>(503) 555-4703</t>
        </is>
      </c>
      <c r="P2038" s="17" t="inlineStr">
        <is>
          <t>brian_sellers@salishnet.net</t>
        </is>
      </c>
      <c r="Q2038" s="17" t="inlineStr">
        <is>
          <t>Portland</t>
        </is>
      </c>
      <c r="R2038" s="17" t="inlineStr">
        <is>
          <t>OR</t>
        </is>
      </c>
      <c r="S2038" s="17" t="inlineStr">
        <is>
          <t>97201</t>
        </is>
      </c>
      <c r="T2038" s="27" t="n">
        <v>46004</v>
      </c>
      <c r="U2038" s="17" t="n">
        <v>2026</v>
      </c>
      <c r="V2038" s="17" t="inlineStr">
        <is>
          <t xml:space="preserve"> </t>
        </is>
      </c>
    </row>
    <row r="2039">
      <c r="A2039" s="21" t="inlineStr">
        <is>
          <t>WL-03034</t>
        </is>
      </c>
      <c r="B2039" s="21" t="n">
        <v>2034</v>
      </c>
      <c r="C2039" s="21" t="inlineStr">
        <is>
          <t>Smith</t>
        </is>
      </c>
      <c r="D2039" s="21" t="inlineStr">
        <is>
          <t>Michelle</t>
        </is>
      </c>
      <c r="E2039" s="21" t="inlineStr">
        <is>
          <t>INDIVIDUAL</t>
        </is>
      </c>
      <c r="F2039" s="21" t="inlineStr"/>
      <c r="G2039" s="28" t="n">
        <v>45726</v>
      </c>
      <c r="H2039" s="21" t="inlineStr">
        <is>
          <t>ACTIVE_WAITLIST</t>
        </is>
      </c>
      <c r="I2039" s="21" t="inlineStr">
        <is>
          <t>HALIBUT ROSE</t>
        </is>
      </c>
      <c r="J2039" s="21" t="inlineStr">
        <is>
          <t>HOUSEBOAT</t>
        </is>
      </c>
      <c r="K2039" s="21" t="n">
        <v>50.6</v>
      </c>
      <c r="L2039" s="21" t="n">
        <v>17.3</v>
      </c>
      <c r="M2039" s="21" t="inlineStr">
        <is>
          <t>ANY</t>
        </is>
      </c>
      <c r="N2039" s="21" t="n">
        <v>45</v>
      </c>
      <c r="O2039" s="21" t="inlineStr">
        <is>
          <t>(503) 555-6783</t>
        </is>
      </c>
      <c r="P2039" s="21" t="inlineStr">
        <is>
          <t>michelle_smith@gmail.example.com</t>
        </is>
      </c>
      <c r="Q2039" s="21" t="inlineStr">
        <is>
          <t>Portland</t>
        </is>
      </c>
      <c r="R2039" s="21" t="inlineStr">
        <is>
          <t>OR</t>
        </is>
      </c>
      <c r="S2039" s="21" t="inlineStr">
        <is>
          <t>97201</t>
        </is>
      </c>
      <c r="T2039" s="28" t="n">
        <v>46002</v>
      </c>
      <c r="U2039" s="21" t="n">
        <v>2026</v>
      </c>
      <c r="V2039" s="21" t="inlineStr"/>
    </row>
    <row r="2040">
      <c r="A2040" s="17" t="inlineStr">
        <is>
          <t>WL-03035</t>
        </is>
      </c>
      <c r="B2040" s="17" t="n">
        <v>2035</v>
      </c>
      <c r="C2040" s="17" t="inlineStr">
        <is>
          <t>Osborn</t>
        </is>
      </c>
      <c r="D2040" s="17" t="inlineStr">
        <is>
          <t>Robert</t>
        </is>
      </c>
      <c r="E2040" s="17" t="inlineStr">
        <is>
          <t>INDIVIDUAL</t>
        </is>
      </c>
      <c r="F2040" s="17" t="inlineStr"/>
      <c r="G2040" s="27" t="n">
        <v>45727</v>
      </c>
      <c r="H2040" s="17" t="inlineStr">
        <is>
          <t>ACTIVE_WAITLIST</t>
        </is>
      </c>
      <c r="I2040" s="17" t="inlineStr">
        <is>
          <t>BRANT LINE</t>
        </is>
      </c>
      <c r="J2040" s="17" t="inlineStr">
        <is>
          <t>SAIL_MONO</t>
        </is>
      </c>
      <c r="K2040" s="17" t="n">
        <v>41.7</v>
      </c>
      <c r="L2040" s="17" t="n">
        <v>14.6</v>
      </c>
      <c r="M2040" s="17" t="inlineStr">
        <is>
          <t>OPEN_ONLY</t>
        </is>
      </c>
      <c r="N2040" s="17" t="n">
        <v>45</v>
      </c>
      <c r="O2040" s="17" t="inlineStr">
        <is>
          <t>(425) 555-5317</t>
        </is>
      </c>
      <c r="P2040" s="17" t="inlineStr">
        <is>
          <t>robert.osborn@salishnet.net</t>
        </is>
      </c>
      <c r="Q2040" s="17" t="inlineStr">
        <is>
          <t>Everett</t>
        </is>
      </c>
      <c r="R2040" s="17" t="inlineStr">
        <is>
          <t>WA</t>
        </is>
      </c>
      <c r="S2040" s="17" t="inlineStr">
        <is>
          <t>98201</t>
        </is>
      </c>
      <c r="T2040" s="27" t="n">
        <v>46012</v>
      </c>
      <c r="U2040" s="17" t="n">
        <v>2026</v>
      </c>
      <c r="V2040" s="17" t="inlineStr"/>
    </row>
    <row r="2041">
      <c r="A2041" s="21" t="inlineStr">
        <is>
          <t>WL-03036</t>
        </is>
      </c>
      <c r="B2041" s="21" t="n">
        <v>2036</v>
      </c>
      <c r="C2041" s="21" t="inlineStr">
        <is>
          <t>Ford</t>
        </is>
      </c>
      <c r="D2041" s="21" t="inlineStr">
        <is>
          <t>Justin</t>
        </is>
      </c>
      <c r="E2041" s="21" t="inlineStr">
        <is>
          <t>PARTNERSHIP</t>
        </is>
      </c>
      <c r="F2041" s="21" t="inlineStr">
        <is>
          <t>Ford Marine LLC</t>
        </is>
      </c>
      <c r="G2041" s="28" t="n">
        <v>45728</v>
      </c>
      <c r="H2041" s="21" t="inlineStr">
        <is>
          <t>ACTIVE_WAITLIST</t>
        </is>
      </c>
      <c r="I2041" s="21" t="inlineStr">
        <is>
          <t>SPINDRIFT BAY</t>
        </is>
      </c>
      <c r="J2041" s="21" t="inlineStr">
        <is>
          <t>COMMERCIAL_FISH</t>
        </is>
      </c>
      <c r="K2041" s="21" t="n">
        <v>48.8</v>
      </c>
      <c r="L2041" s="21" t="n">
        <v>16.9</v>
      </c>
      <c r="M2041" s="21" t="inlineStr">
        <is>
          <t>COVERED_ONLY</t>
        </is>
      </c>
      <c r="N2041" s="21" t="n">
        <v>32</v>
      </c>
      <c r="O2041" s="21" t="inlineStr">
        <is>
          <t>(360) 555-9594</t>
        </is>
      </c>
      <c r="P2041" s="21" t="inlineStr">
        <is>
          <t>justinford@gmail.example.com</t>
        </is>
      </c>
      <c r="Q2041" s="21" t="inlineStr">
        <is>
          <t>Aberdeen</t>
        </is>
      </c>
      <c r="R2041" s="21" t="inlineStr">
        <is>
          <t>WA</t>
        </is>
      </c>
      <c r="S2041" s="21" t="inlineStr">
        <is>
          <t>98520</t>
        </is>
      </c>
      <c r="T2041" s="28" t="n">
        <v>46008</v>
      </c>
      <c r="U2041" s="21" t="n">
        <v>2026</v>
      </c>
      <c r="V2041" s="21" t="inlineStr"/>
    </row>
    <row r="2042">
      <c r="A2042" s="17" t="inlineStr">
        <is>
          <t>WL-03037</t>
        </is>
      </c>
      <c r="B2042" s="17" t="n">
        <v>2037</v>
      </c>
      <c r="C2042" s="17" t="inlineStr">
        <is>
          <t>Andrews</t>
        </is>
      </c>
      <c r="D2042" s="17" t="inlineStr">
        <is>
          <t>Tina</t>
        </is>
      </c>
      <c r="E2042" s="17" t="inlineStr">
        <is>
          <t>INDIVIDUAL</t>
        </is>
      </c>
      <c r="F2042" s="17" t="inlineStr"/>
      <c r="G2042" s="27" t="n">
        <v>45728</v>
      </c>
      <c r="H2042" s="17" t="inlineStr">
        <is>
          <t>ACTIVE_WAITLIST</t>
        </is>
      </c>
      <c r="I2042" s="17" t="inlineStr">
        <is>
          <t>DRIFT PASSAGE</t>
        </is>
      </c>
      <c r="J2042" s="17" t="inlineStr">
        <is>
          <t>SAIL_MONO</t>
        </is>
      </c>
      <c r="K2042" s="17" t="n">
        <v>26.1</v>
      </c>
      <c r="L2042" s="17" t="n">
        <v>7.8</v>
      </c>
      <c r="M2042" s="17" t="inlineStr">
        <is>
          <t>ANY</t>
        </is>
      </c>
      <c r="N2042" s="17" t="n">
        <v>32</v>
      </c>
      <c r="O2042" s="17" t="inlineStr">
        <is>
          <t>(360) 555-4302</t>
        </is>
      </c>
      <c r="P2042" s="17" t="inlineStr">
        <is>
          <t>tinaandrews@pugetpost.com</t>
        </is>
      </c>
      <c r="Q2042" s="17" t="inlineStr">
        <is>
          <t>Bremerton</t>
        </is>
      </c>
      <c r="R2042" s="17" t="inlineStr">
        <is>
          <t>WA</t>
        </is>
      </c>
      <c r="S2042" s="17" t="inlineStr">
        <is>
          <t>98337</t>
        </is>
      </c>
      <c r="T2042" s="27" t="n">
        <v>46014</v>
      </c>
      <c r="U2042" s="17" t="n">
        <v>2026</v>
      </c>
      <c r="V2042" s="17" t="inlineStr"/>
    </row>
    <row r="2043">
      <c r="A2043" s="21" t="inlineStr">
        <is>
          <t>WL-03038</t>
        </is>
      </c>
      <c r="B2043" s="21" t="n">
        <v>2038</v>
      </c>
      <c r="C2043" s="21" t="inlineStr">
        <is>
          <t>Hanson</t>
        </is>
      </c>
      <c r="D2043" s="21" t="inlineStr">
        <is>
          <t>Max</t>
        </is>
      </c>
      <c r="E2043" s="21" t="inlineStr">
        <is>
          <t>INDIVIDUAL</t>
        </is>
      </c>
      <c r="F2043" s="21" t="inlineStr"/>
      <c r="G2043" s="28" t="n">
        <v>45728</v>
      </c>
      <c r="H2043" s="21" t="inlineStr">
        <is>
          <t>ACTIVE_WAITLIST</t>
        </is>
      </c>
      <c r="I2043" s="21" t="inlineStr">
        <is>
          <t>SANDERLING WIND</t>
        </is>
      </c>
      <c r="J2043" s="21" t="inlineStr">
        <is>
          <t>SAIL_MONO</t>
        </is>
      </c>
      <c r="K2043" s="21" t="n">
        <v>48.2</v>
      </c>
      <c r="L2043" s="21" t="n">
        <v>16.2</v>
      </c>
      <c r="M2043" s="21" t="inlineStr">
        <is>
          <t>ANY</t>
        </is>
      </c>
      <c r="N2043" s="21" t="n">
        <v>50</v>
      </c>
      <c r="O2043" s="21" t="inlineStr">
        <is>
          <t>(503) 555-0595</t>
        </is>
      </c>
      <c r="P2043" s="21" t="inlineStr">
        <is>
          <t>max_hanson@outlook.example.com</t>
        </is>
      </c>
      <c r="Q2043" s="21" t="inlineStr">
        <is>
          <t>Astoria</t>
        </is>
      </c>
      <c r="R2043" s="21" t="inlineStr">
        <is>
          <t>OR</t>
        </is>
      </c>
      <c r="S2043" s="21" t="inlineStr">
        <is>
          <t>97103</t>
        </is>
      </c>
      <c r="T2043" s="28" t="n">
        <v>46016</v>
      </c>
      <c r="U2043" s="21" t="n">
        <v>2026</v>
      </c>
      <c r="V2043" s="21" t="inlineStr"/>
    </row>
    <row r="2044">
      <c r="A2044" s="17" t="inlineStr">
        <is>
          <t>WL-03039</t>
        </is>
      </c>
      <c r="B2044" s="17" t="n">
        <v>2039</v>
      </c>
      <c r="C2044" s="17" t="inlineStr">
        <is>
          <t>Lopez</t>
        </is>
      </c>
      <c r="D2044" s="17" t="inlineStr">
        <is>
          <t>Alexander</t>
        </is>
      </c>
      <c r="E2044" s="17" t="inlineStr">
        <is>
          <t>PARTNERSHIP</t>
        </is>
      </c>
      <c r="F2044" s="17" t="inlineStr">
        <is>
          <t>Lopez Charters Inc</t>
        </is>
      </c>
      <c r="G2044" s="27" t="n">
        <v>45729</v>
      </c>
      <c r="H2044" s="17" t="inlineStr">
        <is>
          <t>SUSPENDED</t>
        </is>
      </c>
      <c r="I2044" s="17" t="inlineStr">
        <is>
          <t>TIDE QUEEN</t>
        </is>
      </c>
      <c r="J2044" s="17" t="inlineStr">
        <is>
          <t>SAIL_MONO</t>
        </is>
      </c>
      <c r="K2044" s="17" t="n">
        <v>19.9</v>
      </c>
      <c r="L2044" s="17" t="n">
        <v>5.7</v>
      </c>
      <c r="M2044" s="17" t="inlineStr">
        <is>
          <t>ANY</t>
        </is>
      </c>
      <c r="N2044" s="17" t="n">
        <v>40</v>
      </c>
      <c r="O2044" s="17" t="inlineStr">
        <is>
          <t>(206) 555-0565</t>
        </is>
      </c>
      <c r="P2044" s="17" t="inlineStr">
        <is>
          <t>alexander_lopez@salishnet.net</t>
        </is>
      </c>
      <c r="Q2044" s="17" t="inlineStr">
        <is>
          <t>Seattle</t>
        </is>
      </c>
      <c r="R2044" s="17" t="inlineStr">
        <is>
          <t>WA</t>
        </is>
      </c>
      <c r="S2044" s="17" t="inlineStr">
        <is>
          <t>98101</t>
        </is>
      </c>
      <c r="T2044" s="27" t="n">
        <v>46011</v>
      </c>
      <c r="U2044" s="17" t="n">
        <v>2026</v>
      </c>
      <c r="V2044" s="17" t="inlineStr"/>
    </row>
    <row r="2045">
      <c r="A2045" s="21" t="inlineStr">
        <is>
          <t>WL-03040</t>
        </is>
      </c>
      <c r="B2045" s="21" t="n">
        <v>2040</v>
      </c>
      <c r="C2045" s="21" t="inlineStr">
        <is>
          <t>Bryant</t>
        </is>
      </c>
      <c r="D2045" s="21" t="inlineStr">
        <is>
          <t>Linda</t>
        </is>
      </c>
      <c r="E2045" s="21" t="inlineStr">
        <is>
          <t>TRUST</t>
        </is>
      </c>
      <c r="F2045" s="21" t="inlineStr">
        <is>
          <t>Bryant Marine LLC</t>
        </is>
      </c>
      <c r="G2045" s="28" t="n">
        <v>45729</v>
      </c>
      <c r="H2045" s="21" t="inlineStr">
        <is>
          <t>ACTIVE_WAITLIST</t>
        </is>
      </c>
      <c r="I2045" s="21" t="inlineStr">
        <is>
          <t>TIDE RUNNER</t>
        </is>
      </c>
      <c r="J2045" s="21" t="inlineStr">
        <is>
          <t>POWER_INBOARD</t>
        </is>
      </c>
      <c r="K2045" s="21" t="n">
        <v>19.5</v>
      </c>
      <c r="L2045" s="21" t="n">
        <v>5.7</v>
      </c>
      <c r="M2045" s="21" t="inlineStr">
        <is>
          <t>COVERED_ONLY</t>
        </is>
      </c>
      <c r="N2045" s="21" t="n">
        <v>32</v>
      </c>
      <c r="O2045" s="21" t="inlineStr">
        <is>
          <t>(360) 555-4957</t>
        </is>
      </c>
      <c r="P2045" s="21" t="inlineStr">
        <is>
          <t>lindabryant@salishnet.net</t>
        </is>
      </c>
      <c r="Q2045" s="21" t="inlineStr">
        <is>
          <t>Olympia</t>
        </is>
      </c>
      <c r="R2045" s="21" t="inlineStr">
        <is>
          <t>WA</t>
        </is>
      </c>
      <c r="S2045" s="21" t="inlineStr">
        <is>
          <t>98501</t>
        </is>
      </c>
      <c r="T2045" s="28" t="n">
        <v>46001</v>
      </c>
      <c r="U2045" s="21" t="n">
        <v>2026</v>
      </c>
      <c r="V2045" s="21" t="inlineStr"/>
    </row>
    <row r="2046">
      <c r="A2046" s="17" t="inlineStr">
        <is>
          <t>WL-03041</t>
        </is>
      </c>
      <c r="B2046" s="17" t="n">
        <v>2041</v>
      </c>
      <c r="C2046" s="17" t="inlineStr">
        <is>
          <t>Harris</t>
        </is>
      </c>
      <c r="D2046" s="17" t="inlineStr">
        <is>
          <t>Anthony</t>
        </is>
      </c>
      <c r="E2046" s="17" t="inlineStr">
        <is>
          <t>NONPROFIT</t>
        </is>
      </c>
      <c r="F2046" s="17" t="inlineStr">
        <is>
          <t>Harris Holdings LLC</t>
        </is>
      </c>
      <c r="G2046" s="27" t="n">
        <v>45729</v>
      </c>
      <c r="H2046" s="17" t="inlineStr">
        <is>
          <t>ACTIVE_WAITLIST</t>
        </is>
      </c>
      <c r="I2046" s="17" t="inlineStr">
        <is>
          <t>PETREL REACH</t>
        </is>
      </c>
      <c r="J2046" s="17" t="inlineStr">
        <is>
          <t>POWER_STERNDRIVE</t>
        </is>
      </c>
      <c r="K2046" s="17" t="n">
        <v>19.2</v>
      </c>
      <c r="L2046" s="17" t="n">
        <v>5.9</v>
      </c>
      <c r="M2046" s="17" t="inlineStr">
        <is>
          <t>Eastwey</t>
        </is>
      </c>
      <c r="N2046" s="17" t="n">
        <v>32</v>
      </c>
      <c r="O2046" s="17" t="inlineStr">
        <is>
          <t>(503) 555-5199</t>
        </is>
      </c>
      <c r="P2046" s="17" t="inlineStr">
        <is>
          <t>anthony.harris@outlook.example.com</t>
        </is>
      </c>
      <c r="Q2046" s="17" t="inlineStr">
        <is>
          <t>Astoria</t>
        </is>
      </c>
      <c r="R2046" s="17" t="inlineStr">
        <is>
          <t>OR</t>
        </is>
      </c>
      <c r="S2046" s="17" t="inlineStr">
        <is>
          <t>97103</t>
        </is>
      </c>
      <c r="T2046" s="27" t="n">
        <v>46007</v>
      </c>
      <c r="U2046" s="17" t="n">
        <v>2026</v>
      </c>
      <c r="V2046" s="17" t="inlineStr"/>
    </row>
    <row r="2047">
      <c r="A2047" s="21" t="inlineStr">
        <is>
          <t>WL-03042</t>
        </is>
      </c>
      <c r="B2047" s="21" t="n">
        <v>2042</v>
      </c>
      <c r="C2047" s="21" t="inlineStr">
        <is>
          <t>Stone</t>
        </is>
      </c>
      <c r="D2047" s="21" t="inlineStr">
        <is>
          <t>Cheryl</t>
        </is>
      </c>
      <c r="E2047" s="21" t="inlineStr">
        <is>
          <t>INDIVIDUAL</t>
        </is>
      </c>
      <c r="F2047" s="21" t="inlineStr"/>
      <c r="G2047" s="28" t="n">
        <v>45729</v>
      </c>
      <c r="H2047" s="21" t="inlineStr">
        <is>
          <t>ACTIVE_WAITLIST</t>
        </is>
      </c>
      <c r="I2047" s="21" t="inlineStr">
        <is>
          <t>GRAY HARBOR</t>
        </is>
      </c>
      <c r="J2047" s="21" t="inlineStr">
        <is>
          <t>COMMERCIAL_FISH</t>
        </is>
      </c>
      <c r="K2047" s="21" t="n">
        <v>46.9</v>
      </c>
      <c r="L2047" s="21" t="n">
        <v>15</v>
      </c>
      <c r="M2047" s="21" t="inlineStr">
        <is>
          <t>COVERED_ONLY</t>
        </is>
      </c>
      <c r="N2047" s="21" t="n">
        <v>45</v>
      </c>
      <c r="O2047" s="21" t="inlineStr">
        <is>
          <t>(541) 555-4385</t>
        </is>
      </c>
      <c r="P2047" s="21" t="inlineStr">
        <is>
          <t>cheryl.stone@quillayute.org</t>
        </is>
      </c>
      <c r="Q2047" s="21" t="inlineStr">
        <is>
          <t>Coos Bay</t>
        </is>
      </c>
      <c r="R2047" s="21" t="inlineStr">
        <is>
          <t>OR</t>
        </is>
      </c>
      <c r="S2047" s="21" t="inlineStr">
        <is>
          <t>97420</t>
        </is>
      </c>
      <c r="T2047" s="28" t="n">
        <v>45993</v>
      </c>
      <c r="U2047" s="21" t="n">
        <v>2026</v>
      </c>
      <c r="V2047" s="21" t="inlineStr"/>
    </row>
    <row r="2048">
      <c r="A2048" s="17" t="inlineStr">
        <is>
          <t>WL-03043</t>
        </is>
      </c>
      <c r="B2048" s="17" t="n">
        <v>2043</v>
      </c>
      <c r="C2048" s="17" t="inlineStr">
        <is>
          <t>Jones</t>
        </is>
      </c>
      <c r="D2048" s="17" t="inlineStr">
        <is>
          <t>Donald</t>
        </is>
      </c>
      <c r="E2048" s="17" t="inlineStr">
        <is>
          <t>INDIVIDUAL</t>
        </is>
      </c>
      <c r="F2048" s="17" t="inlineStr"/>
      <c r="G2048" s="27" t="n">
        <v>45729</v>
      </c>
      <c r="H2048" s="17" t="inlineStr">
        <is>
          <t>ACTIVE_WAITLIST</t>
        </is>
      </c>
      <c r="I2048" s="17" t="inlineStr">
        <is>
          <t>SABLE VEER</t>
        </is>
      </c>
      <c r="J2048" s="17" t="inlineStr">
        <is>
          <t>HOUSEBOAT</t>
        </is>
      </c>
      <c r="K2048" s="17" t="n">
        <v>49.9</v>
      </c>
      <c r="L2048" s="17" t="n">
        <v>14.1</v>
      </c>
      <c r="M2048" s="17" t="inlineStr">
        <is>
          <t>OPEN_ONLY</t>
        </is>
      </c>
      <c r="N2048" s="17" t="n">
        <v>24</v>
      </c>
      <c r="O2048" s="17" t="inlineStr">
        <is>
          <t>(360) 555-2426</t>
        </is>
      </c>
      <c r="P2048" s="17" t="inlineStr">
        <is>
          <t>donald.jones@quillayute.org</t>
        </is>
      </c>
      <c r="Q2048" s="17" t="inlineStr">
        <is>
          <t>Olympia</t>
        </is>
      </c>
      <c r="R2048" s="17" t="inlineStr">
        <is>
          <t>WA</t>
        </is>
      </c>
      <c r="S2048" s="17" t="inlineStr">
        <is>
          <t>98501</t>
        </is>
      </c>
      <c r="T2048" s="27" t="n">
        <v>45996</v>
      </c>
      <c r="U2048" s="17" t="n">
        <v>2026</v>
      </c>
      <c r="V2048" s="17" t="inlineStr"/>
    </row>
    <row r="2049">
      <c r="A2049" s="21" t="inlineStr">
        <is>
          <t>WL-03044</t>
        </is>
      </c>
      <c r="B2049" s="21" t="n">
        <v>2044</v>
      </c>
      <c r="C2049" s="21" t="inlineStr">
        <is>
          <t>Quan</t>
        </is>
      </c>
      <c r="D2049" s="21" t="inlineStr">
        <is>
          <t>Iris</t>
        </is>
      </c>
      <c r="E2049" s="21" t="inlineStr">
        <is>
          <t>INDIVIDUAL</t>
        </is>
      </c>
      <c r="F2049" s="21" t="inlineStr"/>
      <c r="G2049" s="28" t="n">
        <v>45730</v>
      </c>
      <c r="H2049" s="21" t="inlineStr">
        <is>
          <t>ACTIVE_WAITLIST</t>
        </is>
      </c>
      <c r="I2049" s="21" t="inlineStr">
        <is>
          <t>LITTLE AUK</t>
        </is>
      </c>
      <c r="J2049" s="21" t="inlineStr">
        <is>
          <t>POWER_OUTBOARD</t>
        </is>
      </c>
      <c r="K2049" s="21" t="n">
        <v>23.6</v>
      </c>
      <c r="L2049" s="21" t="n">
        <v>6.8</v>
      </c>
      <c r="M2049" s="21" t="inlineStr">
        <is>
          <t>Eastwey</t>
        </is>
      </c>
      <c r="N2049" s="21" t="n">
        <v>24</v>
      </c>
      <c r="O2049" s="21" t="inlineStr">
        <is>
          <t>(360) 555-5573</t>
        </is>
      </c>
      <c r="P2049" s="21" t="inlineStr">
        <is>
          <t>irisquan@pugetpost.com</t>
        </is>
      </c>
      <c r="Q2049" s="21" t="inlineStr">
        <is>
          <t>Bellingham</t>
        </is>
      </c>
      <c r="R2049" s="21" t="inlineStr">
        <is>
          <t>WA</t>
        </is>
      </c>
      <c r="S2049" s="21" t="inlineStr">
        <is>
          <t>98225</t>
        </is>
      </c>
      <c r="T2049" s="28" t="n">
        <v>46006</v>
      </c>
      <c r="U2049" s="21" t="n">
        <v>2026</v>
      </c>
      <c r="V2049" s="21" t="inlineStr"/>
    </row>
    <row r="2050">
      <c r="A2050" s="17" t="inlineStr">
        <is>
          <t>WL-03045</t>
        </is>
      </c>
      <c r="B2050" s="17" t="n">
        <v>2045</v>
      </c>
      <c r="C2050" s="17" t="inlineStr">
        <is>
          <t>Davis</t>
        </is>
      </c>
      <c r="D2050" s="17" t="inlineStr">
        <is>
          <t>Karen</t>
        </is>
      </c>
      <c r="E2050" s="17" t="inlineStr">
        <is>
          <t>JOINT</t>
        </is>
      </c>
      <c r="F2050" s="17" t="inlineStr"/>
      <c r="G2050" s="27" t="n">
        <v>45731</v>
      </c>
      <c r="H2050" s="17" t="inlineStr">
        <is>
          <t>ACTIVE_WAITLIST</t>
        </is>
      </c>
      <c r="I2050" s="17" t="inlineStr">
        <is>
          <t>GRAY BAY</t>
        </is>
      </c>
      <c r="J2050" s="17" t="inlineStr">
        <is>
          <t>HOUSEBOAT</t>
        </is>
      </c>
      <c r="K2050" s="17" t="n">
        <v>51.6</v>
      </c>
      <c r="L2050" s="17" t="n">
        <v>15.8</v>
      </c>
      <c r="M2050" s="17" t="inlineStr">
        <is>
          <t>ANY</t>
        </is>
      </c>
      <c r="N2050" s="17" t="n">
        <v>32</v>
      </c>
      <c r="O2050" s="17" t="inlineStr">
        <is>
          <t>(360) 555-7457</t>
        </is>
      </c>
      <c r="P2050" s="17" t="inlineStr">
        <is>
          <t>karen_davis@outlook.example.com</t>
        </is>
      </c>
      <c r="Q2050" s="17" t="inlineStr">
        <is>
          <t>Olympia</t>
        </is>
      </c>
      <c r="R2050" s="17" t="inlineStr">
        <is>
          <t>WA</t>
        </is>
      </c>
      <c r="S2050" s="17" t="inlineStr">
        <is>
          <t>98501</t>
        </is>
      </c>
      <c r="T2050" s="27" t="n">
        <v>46010</v>
      </c>
      <c r="U2050" s="17" t="n">
        <v>2026</v>
      </c>
      <c r="V2050" s="17" t="inlineStr"/>
    </row>
    <row r="2051">
      <c r="A2051" s="21" t="inlineStr">
        <is>
          <t>WL-03046</t>
        </is>
      </c>
      <c r="B2051" s="21" t="n">
        <v>2046</v>
      </c>
      <c r="C2051" s="21" t="inlineStr">
        <is>
          <t>Jones</t>
        </is>
      </c>
      <c r="D2051" s="21" t="inlineStr">
        <is>
          <t>Philip</t>
        </is>
      </c>
      <c r="E2051" s="21" t="inlineStr">
        <is>
          <t>INDIVIDUAL</t>
        </is>
      </c>
      <c r="F2051" s="21" t="inlineStr"/>
      <c r="G2051" s="28" t="n">
        <v>45731</v>
      </c>
      <c r="H2051" s="21" t="inlineStr">
        <is>
          <t>RETAINER</t>
        </is>
      </c>
      <c r="I2051" s="21" t="inlineStr">
        <is>
          <t>GRAY LINE</t>
        </is>
      </c>
      <c r="J2051" s="21" t="inlineStr">
        <is>
          <t>POWER_OUTBOARD</t>
        </is>
      </c>
      <c r="K2051" s="21" t="n">
        <v>43.5</v>
      </c>
      <c r="L2051" s="21" t="n">
        <v>14.1</v>
      </c>
      <c r="M2051" s="21" t="inlineStr">
        <is>
          <t>Ledgport</t>
        </is>
      </c>
      <c r="N2051" s="21" t="n">
        <v>36</v>
      </c>
      <c r="O2051" s="21" t="inlineStr">
        <is>
          <t>(425) 555-4574</t>
        </is>
      </c>
      <c r="P2051" s="21" t="inlineStr">
        <is>
          <t>philip.jones@harbormail.net</t>
        </is>
      </c>
      <c r="Q2051" s="21" t="inlineStr">
        <is>
          <t>Everett</t>
        </is>
      </c>
      <c r="R2051" s="21" t="inlineStr">
        <is>
          <t>WA</t>
        </is>
      </c>
      <c r="S2051" s="21" t="inlineStr">
        <is>
          <t>98201</t>
        </is>
      </c>
      <c r="T2051" s="28" t="n">
        <v>46008</v>
      </c>
      <c r="U2051" s="21" t="n">
        <v>2026</v>
      </c>
      <c r="V2051" s="21" t="inlineStr"/>
    </row>
    <row r="2052">
      <c r="A2052" s="17" t="inlineStr">
        <is>
          <t>WL-03047</t>
        </is>
      </c>
      <c r="B2052" s="17" t="n">
        <v>2047</v>
      </c>
      <c r="C2052" s="17" t="inlineStr">
        <is>
          <t>Collins</t>
        </is>
      </c>
      <c r="D2052" s="17" t="inlineStr">
        <is>
          <t>Lauren</t>
        </is>
      </c>
      <c r="E2052" s="17" t="inlineStr">
        <is>
          <t>INDIVIDUAL</t>
        </is>
      </c>
      <c r="F2052" s="17" t="inlineStr"/>
      <c r="G2052" s="27" t="n">
        <v>45732</v>
      </c>
      <c r="H2052" s="17" t="inlineStr">
        <is>
          <t>ACTIVE_WAITLIST</t>
        </is>
      </c>
      <c r="I2052" s="17" t="inlineStr">
        <is>
          <t>ANCHOR ANN</t>
        </is>
      </c>
      <c r="J2052" s="17" t="inlineStr">
        <is>
          <t>CRUISER</t>
        </is>
      </c>
      <c r="K2052" s="17" t="n">
        <v>30.5</v>
      </c>
      <c r="L2052" s="17" t="n">
        <v>9.4</v>
      </c>
      <c r="M2052" s="17" t="inlineStr">
        <is>
          <t>COVERED_ONLY</t>
        </is>
      </c>
      <c r="N2052" s="17" t="n">
        <v>24</v>
      </c>
      <c r="O2052" s="17" t="inlineStr">
        <is>
          <t>(360) 555-7081</t>
        </is>
      </c>
      <c r="P2052" s="17" t="inlineStr">
        <is>
          <t>lauren_collins@outlook.example.com</t>
        </is>
      </c>
      <c r="Q2052" s="17" t="inlineStr">
        <is>
          <t>Longview</t>
        </is>
      </c>
      <c r="R2052" s="17" t="inlineStr">
        <is>
          <t>WA</t>
        </is>
      </c>
      <c r="S2052" s="17" t="inlineStr">
        <is>
          <t>98632</t>
        </is>
      </c>
      <c r="T2052" s="27" t="n">
        <v>46012</v>
      </c>
      <c r="U2052" s="17" t="n">
        <v>2026</v>
      </c>
      <c r="V2052" s="17" t="inlineStr"/>
    </row>
    <row r="2053">
      <c r="A2053" s="21" t="inlineStr">
        <is>
          <t>WL-03048</t>
        </is>
      </c>
      <c r="B2053" s="21" t="n">
        <v>2048</v>
      </c>
      <c r="C2053" s="21" t="inlineStr">
        <is>
          <t>Campbell</t>
        </is>
      </c>
      <c r="D2053" s="21" t="inlineStr">
        <is>
          <t>Brian</t>
        </is>
      </c>
      <c r="E2053" s="21" t="inlineStr">
        <is>
          <t>PARTNERSHIP</t>
        </is>
      </c>
      <c r="F2053" s="21" t="inlineStr">
        <is>
          <t>Campbell Ventures LLC</t>
        </is>
      </c>
      <c r="G2053" s="28" t="n">
        <v>45732</v>
      </c>
      <c r="H2053" s="21" t="inlineStr">
        <is>
          <t>ACTIVE_WAITLIST</t>
        </is>
      </c>
      <c r="I2053" s="21" t="inlineStr">
        <is>
          <t>GRAY MIST</t>
        </is>
      </c>
      <c r="J2053" s="21" t="inlineStr">
        <is>
          <t>ELECTRIC</t>
        </is>
      </c>
      <c r="K2053" s="21" t="n">
        <v>37.3</v>
      </c>
      <c r="L2053" s="21" t="n">
        <v>11.6</v>
      </c>
      <c r="M2053" s="21" t="inlineStr">
        <is>
          <t>ANY</t>
        </is>
      </c>
      <c r="N2053" s="21" t="n">
        <v>24</v>
      </c>
      <c r="O2053" s="21" t="inlineStr">
        <is>
          <t>(360) 555-8153</t>
        </is>
      </c>
      <c r="P2053" s="21" t="inlineStr">
        <is>
          <t>brian_campbell@harbormail.net</t>
        </is>
      </c>
      <c r="Q2053" s="21" t="inlineStr">
        <is>
          <t>Aberdeen</t>
        </is>
      </c>
      <c r="R2053" s="21" t="inlineStr">
        <is>
          <t>WA</t>
        </is>
      </c>
      <c r="S2053" s="21" t="inlineStr">
        <is>
          <t>98520</t>
        </is>
      </c>
      <c r="T2053" s="28" t="n">
        <v>45995</v>
      </c>
      <c r="U2053" s="21" t="n">
        <v>2026</v>
      </c>
      <c r="V2053" s="21" t="inlineStr"/>
    </row>
    <row r="2054">
      <c r="A2054" s="17" t="inlineStr">
        <is>
          <t>WL-03049</t>
        </is>
      </c>
      <c r="B2054" s="17" t="n">
        <v>2049</v>
      </c>
      <c r="C2054" s="17" t="inlineStr">
        <is>
          <t>Nixon</t>
        </is>
      </c>
      <c r="D2054" s="17" t="inlineStr">
        <is>
          <t>Tyler</t>
        </is>
      </c>
      <c r="E2054" s="17" t="inlineStr">
        <is>
          <t>LLC</t>
        </is>
      </c>
      <c r="F2054" s="17" t="inlineStr">
        <is>
          <t>Nixon Marine LLC</t>
        </is>
      </c>
      <c r="G2054" s="27" t="n">
        <v>45733</v>
      </c>
      <c r="H2054" s="17" t="inlineStr">
        <is>
          <t>ACTIVE_WAITLIST</t>
        </is>
      </c>
      <c r="I2054" s="17" t="inlineStr">
        <is>
          <t>SPINDRIFT MOON</t>
        </is>
      </c>
      <c r="J2054" s="17" t="inlineStr">
        <is>
          <t>POWER_STERNDRIVE</t>
        </is>
      </c>
      <c r="K2054" s="17" t="n">
        <v>25.8</v>
      </c>
      <c r="L2054" s="17" t="n">
        <v>8.6</v>
      </c>
      <c r="M2054" s="17" t="inlineStr">
        <is>
          <t>Ledgport</t>
        </is>
      </c>
      <c r="N2054" s="17" t="n">
        <v>28</v>
      </c>
      <c r="O2054" s="17" t="inlineStr">
        <is>
          <t>(360) 555-5333</t>
        </is>
      </c>
      <c r="P2054" s="17" t="inlineStr">
        <is>
          <t>tyler_nixon@gmail.example.com</t>
        </is>
      </c>
      <c r="Q2054" s="17" t="inlineStr">
        <is>
          <t>Bremerton</t>
        </is>
      </c>
      <c r="R2054" s="17" t="inlineStr">
        <is>
          <t>WA</t>
        </is>
      </c>
      <c r="S2054" s="17" t="inlineStr">
        <is>
          <t>98337</t>
        </is>
      </c>
      <c r="T2054" s="27" t="n">
        <v>46002</v>
      </c>
      <c r="U2054" s="17" t="n">
        <v>2026</v>
      </c>
      <c r="V2054" s="17" t="inlineStr"/>
    </row>
    <row r="2055">
      <c r="A2055" s="21" t="inlineStr">
        <is>
          <t>WL-03050</t>
        </is>
      </c>
      <c r="B2055" s="21" t="n">
        <v>2050</v>
      </c>
      <c r="C2055" s="21" t="inlineStr">
        <is>
          <t>Pearson</t>
        </is>
      </c>
      <c r="D2055" s="21" t="inlineStr">
        <is>
          <t>Justin</t>
        </is>
      </c>
      <c r="E2055" s="21" t="inlineStr">
        <is>
          <t>COMMERCIAL</t>
        </is>
      </c>
      <c r="F2055" s="21" t="inlineStr">
        <is>
          <t>Pearson Ventures LLC</t>
        </is>
      </c>
      <c r="G2055" s="28" t="n">
        <v>45733</v>
      </c>
      <c r="H2055" s="21" t="inlineStr">
        <is>
          <t>ACTIVE_WAITLIST</t>
        </is>
      </c>
      <c r="I2055" s="21" t="inlineStr">
        <is>
          <t>PETREL CREST</t>
        </is>
      </c>
      <c r="J2055" s="21" t="inlineStr">
        <is>
          <t>SPORTFISH</t>
        </is>
      </c>
      <c r="K2055" s="21" t="n">
        <v>21.8</v>
      </c>
      <c r="L2055" s="21" t="n">
        <v>6.4</v>
      </c>
      <c r="M2055" s="21" t="inlineStr">
        <is>
          <t>ANY</t>
        </is>
      </c>
      <c r="N2055" s="21" t="n">
        <v>45</v>
      </c>
      <c r="O2055" s="21" t="inlineStr">
        <is>
          <t>(360) 555-0129</t>
        </is>
      </c>
      <c r="P2055" s="21" t="inlineStr">
        <is>
          <t>justin_pearson@pugetpost.com</t>
        </is>
      </c>
      <c r="Q2055" s="21" t="inlineStr">
        <is>
          <t>Bellingham</t>
        </is>
      </c>
      <c r="R2055" s="21" t="inlineStr">
        <is>
          <t>WA</t>
        </is>
      </c>
      <c r="S2055" s="21" t="inlineStr">
        <is>
          <t>98225</t>
        </is>
      </c>
      <c r="T2055" s="28" t="n">
        <v>46003</v>
      </c>
      <c r="U2055" s="21" t="n">
        <v>2026</v>
      </c>
      <c r="V2055" s="21" t="inlineStr"/>
    </row>
    <row r="2056">
      <c r="A2056" s="17" t="inlineStr">
        <is>
          <t>WL-03051</t>
        </is>
      </c>
      <c r="B2056" s="17" t="n">
        <v>2051</v>
      </c>
      <c r="C2056" s="17" t="inlineStr">
        <is>
          <t>Reyes</t>
        </is>
      </c>
      <c r="D2056" s="17" t="inlineStr">
        <is>
          <t>Edward</t>
        </is>
      </c>
      <c r="E2056" s="17" t="inlineStr">
        <is>
          <t>INDIVIDUAL</t>
        </is>
      </c>
      <c r="F2056" s="17" t="inlineStr"/>
      <c r="G2056" s="27" t="n">
        <v>45734</v>
      </c>
      <c r="H2056" s="17" t="inlineStr">
        <is>
          <t>EXPIRED</t>
        </is>
      </c>
      <c r="I2056" s="17" t="inlineStr">
        <is>
          <t>TIDE WEATHER</t>
        </is>
      </c>
      <c r="J2056" s="17" t="inlineStr">
        <is>
          <t>POWER_OUTBOARD</t>
        </is>
      </c>
      <c r="K2056" s="17" t="n">
        <v>43.3</v>
      </c>
      <c r="L2056" s="17" t="n">
        <v>13.3</v>
      </c>
      <c r="M2056" s="17" t="inlineStr">
        <is>
          <t>COVERED_ONLY</t>
        </is>
      </c>
      <c r="N2056" s="17" t="n">
        <v>28</v>
      </c>
      <c r="O2056" s="17" t="inlineStr">
        <is>
          <t>(360) 555-7797</t>
        </is>
      </c>
      <c r="P2056" s="17" t="inlineStr">
        <is>
          <t>edwardreyes@harbormail.net</t>
        </is>
      </c>
      <c r="Q2056" s="17" t="inlineStr">
        <is>
          <t>Bremerton</t>
        </is>
      </c>
      <c r="R2056" s="17" t="inlineStr">
        <is>
          <t>WA</t>
        </is>
      </c>
      <c r="S2056" s="17" t="inlineStr">
        <is>
          <t>98337</t>
        </is>
      </c>
      <c r="T2056" s="17" t="inlineStr"/>
      <c r="U2056" s="17" t="n">
        <v>2024</v>
      </c>
      <c r="V2056" s="17" t="inlineStr"/>
    </row>
    <row r="2057">
      <c r="A2057" s="21" t="inlineStr">
        <is>
          <t>WL-03052</t>
        </is>
      </c>
      <c r="B2057" s="21" t="n">
        <v>2052</v>
      </c>
      <c r="C2057" s="21" t="inlineStr">
        <is>
          <t>Marsh</t>
        </is>
      </c>
      <c r="D2057" s="21" t="inlineStr">
        <is>
          <t>Jenna</t>
        </is>
      </c>
      <c r="E2057" s="21" t="inlineStr">
        <is>
          <t>INDIVIDUAL</t>
        </is>
      </c>
      <c r="F2057" s="21" t="inlineStr"/>
      <c r="G2057" s="28" t="n">
        <v>45734</v>
      </c>
      <c r="H2057" s="21" t="inlineStr">
        <is>
          <t>ACTIVE_WAITLIST</t>
        </is>
      </c>
      <c r="I2057" s="21" t="inlineStr">
        <is>
          <t>CORMORANT SHORE</t>
        </is>
      </c>
      <c r="J2057" s="21" t="inlineStr">
        <is>
          <t>ELECTRIC</t>
        </is>
      </c>
      <c r="K2057" s="21" t="n">
        <v>19</v>
      </c>
      <c r="L2057" s="21" t="n">
        <v>6.7</v>
      </c>
      <c r="M2057" s="21" t="inlineStr">
        <is>
          <t>Ledgport</t>
        </is>
      </c>
      <c r="N2057" s="21" t="n">
        <v>32</v>
      </c>
      <c r="O2057" s="21" t="inlineStr">
        <is>
          <t>(253) 555-9045</t>
        </is>
      </c>
      <c r="P2057" s="21" t="inlineStr">
        <is>
          <t>jenna.marsh@harbormail.net</t>
        </is>
      </c>
      <c r="Q2057" s="21" t="inlineStr">
        <is>
          <t>Tacoma</t>
        </is>
      </c>
      <c r="R2057" s="21" t="inlineStr">
        <is>
          <t>WA</t>
        </is>
      </c>
      <c r="S2057" s="21" t="inlineStr">
        <is>
          <t>98402</t>
        </is>
      </c>
      <c r="T2057" s="28" t="n">
        <v>46000</v>
      </c>
      <c r="U2057" s="21" t="n">
        <v>2026</v>
      </c>
      <c r="V2057" s="21" t="inlineStr"/>
    </row>
    <row r="2058">
      <c r="A2058" s="17" t="inlineStr">
        <is>
          <t>WL-03053</t>
        </is>
      </c>
      <c r="B2058" s="17" t="n">
        <v>2053</v>
      </c>
      <c r="C2058" s="17" t="inlineStr">
        <is>
          <t>Miller</t>
        </is>
      </c>
      <c r="D2058" s="17" t="inlineStr">
        <is>
          <t>Matthew</t>
        </is>
      </c>
      <c r="E2058" s="17" t="inlineStr">
        <is>
          <t>NONPROFIT</t>
        </is>
      </c>
      <c r="F2058" s="17" t="inlineStr">
        <is>
          <t>Miller Ventures LLC</t>
        </is>
      </c>
      <c r="G2058" s="27" t="n">
        <v>45734</v>
      </c>
      <c r="H2058" s="17" t="inlineStr">
        <is>
          <t>ACTIVE_WAITLIST</t>
        </is>
      </c>
      <c r="I2058" s="17" t="inlineStr">
        <is>
          <t>SCOTER SOUND</t>
        </is>
      </c>
      <c r="J2058" s="17" t="inlineStr">
        <is>
          <t>CRUISER</t>
        </is>
      </c>
      <c r="K2058" s="17" t="n">
        <v>33.6</v>
      </c>
      <c r="L2058" s="17" t="n">
        <v>11.8</v>
      </c>
      <c r="M2058" s="17" t="inlineStr">
        <is>
          <t>ANY</t>
        </is>
      </c>
      <c r="N2058" s="17" t="n">
        <v>40</v>
      </c>
      <c r="O2058" s="17" t="inlineStr">
        <is>
          <t>(253) 555-9717</t>
        </is>
      </c>
      <c r="P2058" s="17" t="inlineStr">
        <is>
          <t>matthew.miller@pugetpost.com</t>
        </is>
      </c>
      <c r="Q2058" s="17" t="inlineStr">
        <is>
          <t>Tacoma</t>
        </is>
      </c>
      <c r="R2058" s="17" t="inlineStr">
        <is>
          <t>WA</t>
        </is>
      </c>
      <c r="S2058" s="17" t="inlineStr">
        <is>
          <t>98402</t>
        </is>
      </c>
      <c r="T2058" s="27" t="n">
        <v>46008</v>
      </c>
      <c r="U2058" s="17" t="n">
        <v>2026</v>
      </c>
      <c r="V2058" s="17" t="inlineStr"/>
    </row>
    <row r="2059">
      <c r="A2059" s="21" t="inlineStr">
        <is>
          <t>WL-03054</t>
        </is>
      </c>
      <c r="B2059" s="21" t="n">
        <v>2054</v>
      </c>
      <c r="C2059" s="21" t="inlineStr">
        <is>
          <t>Schmidt</t>
        </is>
      </c>
      <c r="D2059" s="21" t="inlineStr">
        <is>
          <t>Amanda</t>
        </is>
      </c>
      <c r="E2059" s="21" t="inlineStr">
        <is>
          <t>INDIVIDUAL</t>
        </is>
      </c>
      <c r="F2059" s="21" t="inlineStr"/>
      <c r="G2059" s="28" t="n">
        <v>45734</v>
      </c>
      <c r="H2059" s="21" t="inlineStr">
        <is>
          <t>ACTIVE_WAITLIST</t>
        </is>
      </c>
      <c r="I2059" s="21" t="inlineStr">
        <is>
          <t>GRAY ROSE</t>
        </is>
      </c>
      <c r="J2059" s="21" t="inlineStr">
        <is>
          <t>SAIL_MULTI</t>
        </is>
      </c>
      <c r="K2059" s="21" t="n">
        <v>30.1</v>
      </c>
      <c r="L2059" s="21" t="n">
        <v>8.6</v>
      </c>
      <c r="M2059" s="21" t="inlineStr">
        <is>
          <t>COVERED_ONLY</t>
        </is>
      </c>
      <c r="N2059" s="21" t="n">
        <v>40</v>
      </c>
      <c r="O2059" s="21" t="inlineStr">
        <is>
          <t>(360) 555-8210</t>
        </is>
      </c>
      <c r="P2059" s="21" t="inlineStr">
        <is>
          <t>amandaschmidt@gmail.example.com</t>
        </is>
      </c>
      <c r="Q2059" s="21" t="inlineStr">
        <is>
          <t>Aberdeen</t>
        </is>
      </c>
      <c r="R2059" s="21" t="inlineStr">
        <is>
          <t>WA</t>
        </is>
      </c>
      <c r="S2059" s="21" t="inlineStr">
        <is>
          <t>98520</t>
        </is>
      </c>
      <c r="T2059" s="28" t="n">
        <v>45995</v>
      </c>
      <c r="U2059" s="21" t="n">
        <v>2026</v>
      </c>
      <c r="V2059" s="21" t="inlineStr"/>
    </row>
    <row r="2060">
      <c r="A2060" s="17" t="inlineStr">
        <is>
          <t>WL-03055</t>
        </is>
      </c>
      <c r="B2060" s="17" t="n">
        <v>2055</v>
      </c>
      <c r="C2060" s="17" t="inlineStr">
        <is>
          <t>Mathis</t>
        </is>
      </c>
      <c r="D2060" s="17" t="inlineStr">
        <is>
          <t>Amanda</t>
        </is>
      </c>
      <c r="E2060" s="17" t="inlineStr">
        <is>
          <t>JOINT</t>
        </is>
      </c>
      <c r="F2060" s="17" t="inlineStr"/>
      <c r="G2060" s="27" t="n">
        <v>45735</v>
      </c>
      <c r="H2060" s="17" t="inlineStr">
        <is>
          <t>ACTIVE_WAITLIST</t>
        </is>
      </c>
      <c r="I2060" s="17" t="inlineStr">
        <is>
          <t>TIDE MIST</t>
        </is>
      </c>
      <c r="J2060" s="17" t="inlineStr">
        <is>
          <t>CRUISER</t>
        </is>
      </c>
      <c r="K2060" s="17" t="n">
        <v>59.7</v>
      </c>
      <c r="L2060" s="17" t="n">
        <v>18.1</v>
      </c>
      <c r="M2060" s="17" t="inlineStr">
        <is>
          <t>ANY</t>
        </is>
      </c>
      <c r="N2060" s="17" t="n">
        <v>45</v>
      </c>
      <c r="O2060" s="17" t="inlineStr">
        <is>
          <t>(425) 555-2302</t>
        </is>
      </c>
      <c r="P2060" s="17" t="inlineStr">
        <is>
          <t>amandamathis@quillayute.org</t>
        </is>
      </c>
      <c r="Q2060" s="17" t="inlineStr">
        <is>
          <t>Everett</t>
        </is>
      </c>
      <c r="R2060" s="17" t="inlineStr">
        <is>
          <t>WA</t>
        </is>
      </c>
      <c r="S2060" s="17" t="inlineStr">
        <is>
          <t>98201</t>
        </is>
      </c>
      <c r="T2060" s="27" t="n">
        <v>46013</v>
      </c>
      <c r="U2060" s="17" t="n">
        <v>2026</v>
      </c>
      <c r="V2060" s="17" t="inlineStr"/>
    </row>
    <row r="2061">
      <c r="A2061" s="21" t="inlineStr">
        <is>
          <t>WL-03056</t>
        </is>
      </c>
      <c r="B2061" s="21" t="n">
        <v>2056</v>
      </c>
      <c r="C2061" s="21" t="inlineStr">
        <is>
          <t>Jones</t>
        </is>
      </c>
      <c r="D2061" s="21" t="inlineStr">
        <is>
          <t>Kristi</t>
        </is>
      </c>
      <c r="E2061" s="21" t="inlineStr">
        <is>
          <t>NONPROFIT</t>
        </is>
      </c>
      <c r="F2061" s="21" t="inlineStr">
        <is>
          <t>Jones Charters Inc</t>
        </is>
      </c>
      <c r="G2061" s="28" t="n">
        <v>45735</v>
      </c>
      <c r="H2061" s="21" t="inlineStr">
        <is>
          <t>EXPIRED</t>
        </is>
      </c>
      <c r="I2061" s="21" t="inlineStr">
        <is>
          <t>DRIFT VEER</t>
        </is>
      </c>
      <c r="J2061" s="21" t="inlineStr">
        <is>
          <t>ELECTRIC</t>
        </is>
      </c>
      <c r="K2061" s="21" t="n">
        <v>40.7</v>
      </c>
      <c r="L2061" s="21" t="n">
        <v>13.5</v>
      </c>
      <c r="M2061" s="21" t="inlineStr">
        <is>
          <t>Gullwing</t>
        </is>
      </c>
      <c r="N2061" s="21" t="n">
        <v>28</v>
      </c>
      <c r="O2061" s="21" t="inlineStr">
        <is>
          <t>(360) 555-7805</t>
        </is>
      </c>
      <c r="P2061" s="21" t="inlineStr">
        <is>
          <t>kristi.jones@salishnet.net</t>
        </is>
      </c>
      <c r="Q2061" s="21" t="inlineStr">
        <is>
          <t>Longview</t>
        </is>
      </c>
      <c r="R2061" s="21" t="inlineStr">
        <is>
          <t>WA</t>
        </is>
      </c>
      <c r="S2061" s="21" t="inlineStr">
        <is>
          <t>98632</t>
        </is>
      </c>
      <c r="T2061" s="21" t="inlineStr"/>
      <c r="U2061" s="21" t="n">
        <v>2024</v>
      </c>
      <c r="V2061" s="21" t="inlineStr"/>
    </row>
    <row r="2062">
      <c r="A2062" s="17" t="inlineStr">
        <is>
          <t>WL-03057</t>
        </is>
      </c>
      <c r="B2062" s="17" t="n">
        <v>2057</v>
      </c>
      <c r="C2062" s="17" t="inlineStr">
        <is>
          <t>Stout</t>
        </is>
      </c>
      <c r="D2062" s="17" t="inlineStr">
        <is>
          <t>Jennifer</t>
        </is>
      </c>
      <c r="E2062" s="17" t="inlineStr">
        <is>
          <t>PARTNERSHIP</t>
        </is>
      </c>
      <c r="F2062" s="17" t="inlineStr">
        <is>
          <t>Stout Holdings LLC</t>
        </is>
      </c>
      <c r="G2062" s="27" t="n">
        <v>45736</v>
      </c>
      <c r="H2062" s="17" t="inlineStr">
        <is>
          <t>ACTIVE_WAITLIST</t>
        </is>
      </c>
      <c r="I2062" s="17" t="inlineStr">
        <is>
          <t>BRNAT ROSE</t>
        </is>
      </c>
      <c r="J2062" s="17" t="inlineStr">
        <is>
          <t>COMMERCIAL_FISH</t>
        </is>
      </c>
      <c r="K2062" s="17" t="n">
        <v>38.3</v>
      </c>
      <c r="L2062" s="17" t="n">
        <v>12.9</v>
      </c>
      <c r="M2062" s="17" t="inlineStr">
        <is>
          <t>COVERED_ONLY</t>
        </is>
      </c>
      <c r="N2062" s="17" t="n">
        <v>28</v>
      </c>
      <c r="O2062" s="17" t="inlineStr">
        <is>
          <t>(541) 555-1168</t>
        </is>
      </c>
      <c r="P2062" s="17" t="inlineStr">
        <is>
          <t>jennifer_stout@quillayute.org</t>
        </is>
      </c>
      <c r="Q2062" s="17" t="inlineStr">
        <is>
          <t>Newport</t>
        </is>
      </c>
      <c r="R2062" s="17" t="inlineStr">
        <is>
          <t>OR</t>
        </is>
      </c>
      <c r="S2062" s="17" t="inlineStr">
        <is>
          <t>97365</t>
        </is>
      </c>
      <c r="T2062" s="27" t="n">
        <v>46012</v>
      </c>
      <c r="U2062" s="17" t="n">
        <v>2026</v>
      </c>
      <c r="V2062" s="17" t="inlineStr"/>
    </row>
    <row r="2063">
      <c r="A2063" s="21" t="inlineStr">
        <is>
          <t>WL-03058</t>
        </is>
      </c>
      <c r="B2063" s="21" t="n">
        <v>2058</v>
      </c>
      <c r="C2063" s="21" t="inlineStr">
        <is>
          <t>Thomas</t>
        </is>
      </c>
      <c r="D2063" s="21" t="inlineStr">
        <is>
          <t>Mary</t>
        </is>
      </c>
      <c r="E2063" s="21" t="inlineStr">
        <is>
          <t>INDIVIDUAL</t>
        </is>
      </c>
      <c r="F2063" s="21" t="inlineStr"/>
      <c r="G2063" s="28" t="n">
        <v>45736</v>
      </c>
      <c r="H2063" s="21" t="inlineStr">
        <is>
          <t>ACTIVE_WAITLIST</t>
        </is>
      </c>
      <c r="I2063" s="21" t="inlineStr">
        <is>
          <t>COHO GLIDE</t>
        </is>
      </c>
      <c r="J2063" s="21" t="inlineStr">
        <is>
          <t>POWER_INBOARD</t>
        </is>
      </c>
      <c r="K2063" s="21" t="n">
        <v>59.6</v>
      </c>
      <c r="L2063" s="21" t="n">
        <v>17.3</v>
      </c>
      <c r="M2063" s="21" t="inlineStr">
        <is>
          <t>COVERED_ONLY</t>
        </is>
      </c>
      <c r="N2063" s="21" t="n">
        <v>24</v>
      </c>
      <c r="O2063" s="21" t="inlineStr">
        <is>
          <t>(253) 555-1704</t>
        </is>
      </c>
      <c r="P2063" s="21" t="inlineStr">
        <is>
          <t>marythomas@salishnet.net</t>
        </is>
      </c>
      <c r="Q2063" s="21" t="inlineStr">
        <is>
          <t>Tacoma</t>
        </is>
      </c>
      <c r="R2063" s="21" t="inlineStr">
        <is>
          <t>WA</t>
        </is>
      </c>
      <c r="S2063" s="21" t="inlineStr">
        <is>
          <t>98402</t>
        </is>
      </c>
      <c r="T2063" s="28" t="n">
        <v>46008</v>
      </c>
      <c r="U2063" s="21" t="n">
        <v>2026</v>
      </c>
      <c r="V2063" s="21" t="inlineStr"/>
    </row>
    <row r="2064">
      <c r="A2064" s="17" t="inlineStr">
        <is>
          <t>WL-03059</t>
        </is>
      </c>
      <c r="B2064" s="17" t="n">
        <v>2059</v>
      </c>
      <c r="C2064" s="17" t="inlineStr">
        <is>
          <t>Daniels</t>
        </is>
      </c>
      <c r="D2064" s="17" t="inlineStr">
        <is>
          <t>Jonathan</t>
        </is>
      </c>
      <c r="E2064" s="17" t="inlineStr">
        <is>
          <t>INDIVIDUAL</t>
        </is>
      </c>
      <c r="F2064" s="17" t="inlineStr"/>
      <c r="G2064" s="27" t="n">
        <v>45737</v>
      </c>
      <c r="H2064" s="17" t="inlineStr">
        <is>
          <t>EXPIRED</t>
        </is>
      </c>
      <c r="I2064" s="17" t="inlineStr">
        <is>
          <t>BRANT ANN</t>
        </is>
      </c>
      <c r="J2064" s="17" t="inlineStr">
        <is>
          <t>SAIL_MONO</t>
        </is>
      </c>
      <c r="K2064" s="17" t="n">
        <v>48.2</v>
      </c>
      <c r="L2064" s="17" t="n">
        <v>16.4</v>
      </c>
      <c r="M2064" s="17" t="inlineStr">
        <is>
          <t>ANY</t>
        </is>
      </c>
      <c r="N2064" s="17" t="n">
        <v>24</v>
      </c>
      <c r="O2064" s="17" t="inlineStr">
        <is>
          <t>(360) 555-3744</t>
        </is>
      </c>
      <c r="P2064" s="17" t="inlineStr">
        <is>
          <t>jonathan_daniels@outlook.example.com</t>
        </is>
      </c>
      <c r="Q2064" s="17" t="inlineStr">
        <is>
          <t>Aberdeen</t>
        </is>
      </c>
      <c r="R2064" s="17" t="inlineStr">
        <is>
          <t>WA</t>
        </is>
      </c>
      <c r="S2064" s="17" t="inlineStr">
        <is>
          <t>98520</t>
        </is>
      </c>
      <c r="T2064" s="17" t="inlineStr"/>
      <c r="U2064" s="17" t="n">
        <v>2023</v>
      </c>
      <c r="V2064" s="17" t="inlineStr"/>
    </row>
    <row r="2065">
      <c r="A2065" s="21" t="inlineStr">
        <is>
          <t>WL-03060</t>
        </is>
      </c>
      <c r="B2065" s="21" t="n">
        <v>2060</v>
      </c>
      <c r="C2065" s="21" t="inlineStr">
        <is>
          <t>Johnson</t>
        </is>
      </c>
      <c r="D2065" s="21" t="inlineStr">
        <is>
          <t>Lisa</t>
        </is>
      </c>
      <c r="E2065" s="21" t="inlineStr">
        <is>
          <t>JOINT</t>
        </is>
      </c>
      <c r="F2065" s="21" t="inlineStr"/>
      <c r="G2065" s="28" t="n">
        <v>45737</v>
      </c>
      <c r="H2065" s="21" t="inlineStr">
        <is>
          <t>ACTIVE_WAITLIST</t>
        </is>
      </c>
      <c r="I2065" s="21" t="inlineStr">
        <is>
          <t>DRIFT RUNNER</t>
        </is>
      </c>
      <c r="J2065" s="21" t="inlineStr">
        <is>
          <t>TRAWLER</t>
        </is>
      </c>
      <c r="K2065" s="21" t="n">
        <v>27.6</v>
      </c>
      <c r="L2065" s="21" t="n">
        <v>8.199999999999999</v>
      </c>
      <c r="M2065" s="21" t="inlineStr">
        <is>
          <t>Ledgport</t>
        </is>
      </c>
      <c r="N2065" s="21" t="n">
        <v>28</v>
      </c>
      <c r="O2065" s="21" t="inlineStr">
        <is>
          <t>(360) 555-2566</t>
        </is>
      </c>
      <c r="P2065" s="21" t="inlineStr">
        <is>
          <t>lisa.johnson@outlook.example.com</t>
        </is>
      </c>
      <c r="Q2065" s="21" t="inlineStr">
        <is>
          <t>Aberdeen</t>
        </is>
      </c>
      <c r="R2065" s="21" t="inlineStr">
        <is>
          <t>WA</t>
        </is>
      </c>
      <c r="S2065" s="21" t="inlineStr">
        <is>
          <t>98520</t>
        </is>
      </c>
      <c r="T2065" s="28" t="n">
        <v>45997</v>
      </c>
      <c r="U2065" s="21" t="n">
        <v>2026</v>
      </c>
      <c r="V2065" s="21" t="inlineStr"/>
    </row>
    <row r="2066">
      <c r="A2066" s="17" t="inlineStr">
        <is>
          <t>WL-03061</t>
        </is>
      </c>
      <c r="B2066" s="17" t="n">
        <v>2061</v>
      </c>
      <c r="C2066" s="17" t="inlineStr">
        <is>
          <t>Jones</t>
        </is>
      </c>
      <c r="D2066" s="17" t="inlineStr">
        <is>
          <t>Richard</t>
        </is>
      </c>
      <c r="E2066" s="17" t="inlineStr">
        <is>
          <t>INDIVIDUAL</t>
        </is>
      </c>
      <c r="F2066" s="17" t="inlineStr"/>
      <c r="G2066" s="27" t="n">
        <v>45738</v>
      </c>
      <c r="H2066" s="17" t="inlineStr">
        <is>
          <t>ACTIVE_WAITLIST</t>
        </is>
      </c>
      <c r="I2066" s="17" t="inlineStr">
        <is>
          <t>FOUL DANCER</t>
        </is>
      </c>
      <c r="J2066" s="17" t="inlineStr">
        <is>
          <t>SPORTFISH</t>
        </is>
      </c>
      <c r="K2066" s="17" t="n">
        <v>43.3</v>
      </c>
      <c r="L2066" s="17" t="n">
        <v>15.5</v>
      </c>
      <c r="M2066" s="17" t="inlineStr">
        <is>
          <t>COVERED_ONLY</t>
        </is>
      </c>
      <c r="N2066" s="17" t="n">
        <v>28</v>
      </c>
      <c r="O2066" s="17" t="inlineStr">
        <is>
          <t>(206) 555-9116</t>
        </is>
      </c>
      <c r="P2066" s="17" t="inlineStr">
        <is>
          <t>richard_jones@salishnet.net</t>
        </is>
      </c>
      <c r="Q2066" s="17" t="inlineStr">
        <is>
          <t>Seattle</t>
        </is>
      </c>
      <c r="R2066" s="17" t="inlineStr">
        <is>
          <t>WA</t>
        </is>
      </c>
      <c r="S2066" s="17" t="inlineStr">
        <is>
          <t>98101</t>
        </is>
      </c>
      <c r="T2066" s="27" t="n">
        <v>45998</v>
      </c>
      <c r="U2066" s="17" t="n">
        <v>2026</v>
      </c>
      <c r="V2066" s="17" t="inlineStr"/>
    </row>
    <row r="2067">
      <c r="A2067" s="21" t="inlineStr">
        <is>
          <t>WL-03062</t>
        </is>
      </c>
      <c r="B2067" s="21" t="n">
        <v>2062</v>
      </c>
      <c r="C2067" s="21" t="inlineStr">
        <is>
          <t>Garcia</t>
        </is>
      </c>
      <c r="D2067" s="21" t="inlineStr">
        <is>
          <t>Donna</t>
        </is>
      </c>
      <c r="E2067" s="21" t="inlineStr">
        <is>
          <t>INDIVIDUAL</t>
        </is>
      </c>
      <c r="F2067" s="21" t="inlineStr"/>
      <c r="G2067" s="28" t="n">
        <v>45739</v>
      </c>
      <c r="H2067" s="21" t="inlineStr">
        <is>
          <t>ACTIVE_WAITLIST</t>
        </is>
      </c>
      <c r="I2067" s="21" t="inlineStr">
        <is>
          <t>POINT QUEEN</t>
        </is>
      </c>
      <c r="J2067" s="21" t="inlineStr">
        <is>
          <t>SPORTFISH</t>
        </is>
      </c>
      <c r="K2067" s="21" t="n">
        <v>47</v>
      </c>
      <c r="L2067" s="21" t="n">
        <v>15</v>
      </c>
      <c r="M2067" s="21" t="inlineStr">
        <is>
          <t>Ledgport</t>
        </is>
      </c>
      <c r="N2067" s="21" t="n">
        <v>24</v>
      </c>
      <c r="O2067" s="21" t="inlineStr">
        <is>
          <t>(253) 555-8873</t>
        </is>
      </c>
      <c r="P2067" s="21" t="inlineStr">
        <is>
          <t>donnagarcia@salishnet.net</t>
        </is>
      </c>
      <c r="Q2067" s="21" t="inlineStr">
        <is>
          <t>Tacoma</t>
        </is>
      </c>
      <c r="R2067" s="21" t="inlineStr">
        <is>
          <t>WA</t>
        </is>
      </c>
      <c r="S2067" s="21" t="inlineStr">
        <is>
          <t>98402</t>
        </is>
      </c>
      <c r="T2067" s="28" t="n">
        <v>46009</v>
      </c>
      <c r="U2067" s="21" t="n">
        <v>2026</v>
      </c>
      <c r="V2067" s="21" t="inlineStr"/>
    </row>
    <row r="2068">
      <c r="A2068" s="17" t="inlineStr">
        <is>
          <t>WL-03063</t>
        </is>
      </c>
      <c r="B2068" s="17" t="n">
        <v>2063</v>
      </c>
      <c r="C2068" s="17" t="inlineStr">
        <is>
          <t>Stout</t>
        </is>
      </c>
      <c r="D2068" s="17" t="inlineStr">
        <is>
          <t>Natalie</t>
        </is>
      </c>
      <c r="E2068" s="17" t="inlineStr">
        <is>
          <t>PARTNERSHIP</t>
        </is>
      </c>
      <c r="F2068" s="17" t="inlineStr">
        <is>
          <t>Stout Charters Inc</t>
        </is>
      </c>
      <c r="G2068" s="27" t="n">
        <v>45739</v>
      </c>
      <c r="H2068" s="17" t="inlineStr">
        <is>
          <t>ACTIVE_WAITLIST</t>
        </is>
      </c>
      <c r="I2068" s="17" t="inlineStr">
        <is>
          <t>WIDGEON WEATHER</t>
        </is>
      </c>
      <c r="J2068" s="17" t="inlineStr">
        <is>
          <t>ELECTRIC</t>
        </is>
      </c>
      <c r="K2068" s="17" t="n">
        <v>31.6</v>
      </c>
      <c r="L2068" s="17" t="n">
        <v>10.3</v>
      </c>
      <c r="M2068" s="17" t="inlineStr">
        <is>
          <t>COVERED_ONLY</t>
        </is>
      </c>
      <c r="N2068" s="17" t="n">
        <v>45</v>
      </c>
      <c r="O2068" s="17" t="inlineStr">
        <is>
          <t>(360) 555-9180</t>
        </is>
      </c>
      <c r="P2068" s="17" t="inlineStr">
        <is>
          <t>natalie.stout@gmail.example.com</t>
        </is>
      </c>
      <c r="Q2068" s="17" t="inlineStr">
        <is>
          <t>Bellingham</t>
        </is>
      </c>
      <c r="R2068" s="17" t="inlineStr">
        <is>
          <t>WA</t>
        </is>
      </c>
      <c r="S2068" s="17" t="inlineStr">
        <is>
          <t>98225</t>
        </is>
      </c>
      <c r="T2068" s="27" t="n">
        <v>45997</v>
      </c>
      <c r="U2068" s="17" t="n">
        <v>2026</v>
      </c>
      <c r="V2068" s="17" t="inlineStr"/>
    </row>
    <row r="2069">
      <c r="A2069" s="21" t="inlineStr">
        <is>
          <t>WL-03064</t>
        </is>
      </c>
      <c r="B2069" s="21" t="n">
        <v>2064</v>
      </c>
      <c r="C2069" s="21" t="inlineStr">
        <is>
          <t>Hendricks</t>
        </is>
      </c>
      <c r="D2069" s="21" t="inlineStr">
        <is>
          <t>Megan</t>
        </is>
      </c>
      <c r="E2069" s="21" t="inlineStr">
        <is>
          <t>COMMERCIAL</t>
        </is>
      </c>
      <c r="F2069" s="21" t="inlineStr">
        <is>
          <t>Hendricks Charters Inc</t>
        </is>
      </c>
      <c r="G2069" s="28" t="n">
        <v>45739</v>
      </c>
      <c r="H2069" s="21" t="inlineStr">
        <is>
          <t>ACTIVE_WAITLIST</t>
        </is>
      </c>
      <c r="I2069" s="21" t="inlineStr">
        <is>
          <t>SPINDRIFT VEER</t>
        </is>
      </c>
      <c r="J2069" s="21" t="inlineStr">
        <is>
          <t>SPORTFISH</t>
        </is>
      </c>
      <c r="K2069" s="21" t="n">
        <v>40.3</v>
      </c>
      <c r="L2069" s="21" t="n">
        <v>12.1</v>
      </c>
      <c r="M2069" s="21" t="inlineStr">
        <is>
          <t>Ledgport</t>
        </is>
      </c>
      <c r="N2069" s="21" t="n">
        <v>36</v>
      </c>
      <c r="O2069" s="21" t="inlineStr">
        <is>
          <t>(360) 555-1465</t>
        </is>
      </c>
      <c r="P2069" s="21" t="inlineStr">
        <is>
          <t>megan.hendricks@pugetpost.com</t>
        </is>
      </c>
      <c r="Q2069" s="21" t="inlineStr">
        <is>
          <t>Aberdeen</t>
        </is>
      </c>
      <c r="R2069" s="21" t="inlineStr">
        <is>
          <t>WA</t>
        </is>
      </c>
      <c r="S2069" s="21" t="inlineStr">
        <is>
          <t>98520</t>
        </is>
      </c>
      <c r="T2069" s="28" t="n">
        <v>46005</v>
      </c>
      <c r="U2069" s="21" t="n">
        <v>2026</v>
      </c>
      <c r="V2069" s="21" t="inlineStr"/>
    </row>
    <row r="2070">
      <c r="A2070" s="17" t="inlineStr">
        <is>
          <t>WL-03065</t>
        </is>
      </c>
      <c r="B2070" s="17" t="n">
        <v>2065</v>
      </c>
      <c r="C2070" s="17" t="inlineStr">
        <is>
          <t>Ward</t>
        </is>
      </c>
      <c r="D2070" s="17" t="inlineStr">
        <is>
          <t>Patricia</t>
        </is>
      </c>
      <c r="E2070" s="17" t="inlineStr">
        <is>
          <t>COMMERCIAL</t>
        </is>
      </c>
      <c r="F2070" s="17" t="inlineStr">
        <is>
          <t>Ward Ventures LLC</t>
        </is>
      </c>
      <c r="G2070" s="27" t="n">
        <v>45741</v>
      </c>
      <c r="H2070" s="17" t="inlineStr">
        <is>
          <t>ACTIVE_WAITLIST</t>
        </is>
      </c>
      <c r="I2070" s="17" t="inlineStr">
        <is>
          <t>HERON LIGHT</t>
        </is>
      </c>
      <c r="J2070" s="17" t="inlineStr">
        <is>
          <t>SAIL_MULTI</t>
        </is>
      </c>
      <c r="K2070" s="17" t="n">
        <v>58.2</v>
      </c>
      <c r="L2070" s="17" t="n">
        <v>17.4</v>
      </c>
      <c r="M2070" s="17" t="inlineStr">
        <is>
          <t>Ledgport</t>
        </is>
      </c>
      <c r="N2070" s="17" t="n">
        <v>40</v>
      </c>
      <c r="O2070" s="17" t="inlineStr">
        <is>
          <t>(503) 555-9773</t>
        </is>
      </c>
      <c r="P2070" s="17" t="inlineStr">
        <is>
          <t>patriciaward@harbormail.net</t>
        </is>
      </c>
      <c r="Q2070" s="17" t="inlineStr">
        <is>
          <t>Astoria</t>
        </is>
      </c>
      <c r="R2070" s="17" t="inlineStr">
        <is>
          <t>OR</t>
        </is>
      </c>
      <c r="S2070" s="17" t="inlineStr">
        <is>
          <t>97103</t>
        </is>
      </c>
      <c r="T2070" s="27" t="n">
        <v>46019</v>
      </c>
      <c r="U2070" s="17" t="n">
        <v>2026</v>
      </c>
      <c r="V2070" s="17" t="inlineStr"/>
    </row>
    <row r="2071">
      <c r="A2071" s="21" t="inlineStr">
        <is>
          <t>WL-03066</t>
        </is>
      </c>
      <c r="B2071" s="21" t="n">
        <v>2066</v>
      </c>
      <c r="C2071" s="21" t="inlineStr">
        <is>
          <t>Cain</t>
        </is>
      </c>
      <c r="D2071" s="21" t="inlineStr">
        <is>
          <t>Shawna</t>
        </is>
      </c>
      <c r="E2071" s="21" t="inlineStr">
        <is>
          <t>NONPROFIT</t>
        </is>
      </c>
      <c r="F2071" s="21" t="inlineStr">
        <is>
          <t>Cain Ventures LLC</t>
        </is>
      </c>
      <c r="G2071" s="28" t="n">
        <v>45741</v>
      </c>
      <c r="H2071" s="21" t="inlineStr">
        <is>
          <t>ACTIVE_WAITLIST</t>
        </is>
      </c>
      <c r="I2071" s="21" t="inlineStr">
        <is>
          <t>GRAY SHORE</t>
        </is>
      </c>
      <c r="J2071" s="21" t="inlineStr">
        <is>
          <t>POWER_INBOARD</t>
        </is>
      </c>
      <c r="K2071" s="21" t="n">
        <v>53.8</v>
      </c>
      <c r="L2071" s="21" t="n">
        <v>19.3</v>
      </c>
      <c r="M2071" s="21" t="inlineStr">
        <is>
          <t>COVERED_ONLY</t>
        </is>
      </c>
      <c r="N2071" s="21" t="n">
        <v>45</v>
      </c>
      <c r="O2071" s="21" t="inlineStr">
        <is>
          <t>(360) 555-6010</t>
        </is>
      </c>
      <c r="P2071" s="21" t="inlineStr">
        <is>
          <t>shawna.cain@pugetpost.com</t>
        </is>
      </c>
      <c r="Q2071" s="21" t="inlineStr">
        <is>
          <t>Olympia</t>
        </is>
      </c>
      <c r="R2071" s="21" t="inlineStr">
        <is>
          <t>WA</t>
        </is>
      </c>
      <c r="S2071" s="21" t="inlineStr">
        <is>
          <t>98501</t>
        </is>
      </c>
      <c r="T2071" s="28" t="n">
        <v>46013</v>
      </c>
      <c r="U2071" s="21" t="n">
        <v>2026</v>
      </c>
      <c r="V2071" s="21" t="inlineStr"/>
    </row>
    <row r="2072">
      <c r="A2072" s="17" t="inlineStr">
        <is>
          <t>WL-03067</t>
        </is>
      </c>
      <c r="B2072" s="17" t="n">
        <v>2067</v>
      </c>
      <c r="C2072" s="17" t="inlineStr">
        <is>
          <t>Thomas</t>
        </is>
      </c>
      <c r="D2072" s="17" t="inlineStr">
        <is>
          <t>Eric</t>
        </is>
      </c>
      <c r="E2072" s="17" t="inlineStr">
        <is>
          <t>INDIVIDUAL</t>
        </is>
      </c>
      <c r="F2072" s="17" t="inlineStr"/>
      <c r="G2072" s="27" t="n">
        <v>45741</v>
      </c>
      <c r="H2072" s="17" t="inlineStr">
        <is>
          <t>ACTIVE_WAITLIST</t>
        </is>
      </c>
      <c r="I2072" s="17" t="inlineStr">
        <is>
          <t>ANCHOR ROSE</t>
        </is>
      </c>
      <c r="J2072" s="17" t="inlineStr">
        <is>
          <t>POWER_INBOARD</t>
        </is>
      </c>
      <c r="K2072" s="17" t="n">
        <v>30.6</v>
      </c>
      <c r="L2072" s="17" t="n">
        <v>9.4</v>
      </c>
      <c r="M2072" s="17" t="inlineStr">
        <is>
          <t>ANY</t>
        </is>
      </c>
      <c r="N2072" s="17" t="n">
        <v>32</v>
      </c>
      <c r="O2072" s="17" t="inlineStr">
        <is>
          <t>(360) 555-7047</t>
        </is>
      </c>
      <c r="P2072" s="17" t="inlineStr">
        <is>
          <t>ericthomas@harbormail.net</t>
        </is>
      </c>
      <c r="Q2072" s="17" t="inlineStr">
        <is>
          <t>Bremerton</t>
        </is>
      </c>
      <c r="R2072" s="17" t="inlineStr">
        <is>
          <t>WA</t>
        </is>
      </c>
      <c r="S2072" s="17" t="inlineStr">
        <is>
          <t>98337</t>
        </is>
      </c>
      <c r="T2072" s="27" t="n">
        <v>45999</v>
      </c>
      <c r="U2072" s="17" t="n">
        <v>2026</v>
      </c>
      <c r="V2072" s="17" t="inlineStr"/>
    </row>
    <row r="2073">
      <c r="A2073" s="21" t="inlineStr">
        <is>
          <t>WL-03068</t>
        </is>
      </c>
      <c r="B2073" s="21" t="n">
        <v>2068</v>
      </c>
      <c r="C2073" s="21" t="inlineStr">
        <is>
          <t>Dickson</t>
        </is>
      </c>
      <c r="D2073" s="21" t="inlineStr">
        <is>
          <t>Monica</t>
        </is>
      </c>
      <c r="E2073" s="21" t="inlineStr">
        <is>
          <t>JOINT</t>
        </is>
      </c>
      <c r="F2073" s="21" t="inlineStr"/>
      <c r="G2073" s="28" t="n">
        <v>45741</v>
      </c>
      <c r="H2073" s="21" t="inlineStr">
        <is>
          <t>ACTIVE_WAITLIST</t>
        </is>
      </c>
      <c r="I2073" s="21" t="inlineStr">
        <is>
          <t>SCOTER HARBOR</t>
        </is>
      </c>
      <c r="J2073" s="21" t="inlineStr">
        <is>
          <t>SPORTFISH</t>
        </is>
      </c>
      <c r="K2073" s="21" t="n">
        <v>58.9</v>
      </c>
      <c r="L2073" s="21" t="n">
        <v>17.1</v>
      </c>
      <c r="M2073" s="21" t="inlineStr">
        <is>
          <t>COVERED_ONLY</t>
        </is>
      </c>
      <c r="N2073" s="21" t="n">
        <v>32</v>
      </c>
      <c r="O2073" s="21" t="inlineStr">
        <is>
          <t>(360) 555-3679</t>
        </is>
      </c>
      <c r="P2073" s="21" t="inlineStr">
        <is>
          <t>monicadickson@harbormail.net</t>
        </is>
      </c>
      <c r="Q2073" s="21" t="inlineStr">
        <is>
          <t>Aberdeen</t>
        </is>
      </c>
      <c r="R2073" s="21" t="inlineStr">
        <is>
          <t>WA</t>
        </is>
      </c>
      <c r="S2073" s="21" t="inlineStr">
        <is>
          <t>98520</t>
        </is>
      </c>
      <c r="T2073" s="28" t="n">
        <v>46001</v>
      </c>
      <c r="U2073" s="21" t="n">
        <v>2026</v>
      </c>
      <c r="V2073" s="21" t="inlineStr">
        <is>
          <t xml:space="preserve"> </t>
        </is>
      </c>
    </row>
    <row r="2074">
      <c r="A2074" s="17" t="inlineStr">
        <is>
          <t>WL-03069</t>
        </is>
      </c>
      <c r="B2074" s="17" t="n">
        <v>2069</v>
      </c>
      <c r="C2074" s="17" t="inlineStr">
        <is>
          <t>Brown</t>
        </is>
      </c>
      <c r="D2074" s="17" t="inlineStr">
        <is>
          <t>Bridget</t>
        </is>
      </c>
      <c r="E2074" s="17" t="inlineStr">
        <is>
          <t>INDIVIDUAL</t>
        </is>
      </c>
      <c r="F2074" s="17" t="inlineStr"/>
      <c r="G2074" s="27" t="n">
        <v>45742</v>
      </c>
      <c r="H2074" s="17" t="inlineStr">
        <is>
          <t>ACTIVE_WAITLIST</t>
        </is>
      </c>
      <c r="I2074" s="17" t="inlineStr">
        <is>
          <t>WIDGEON STAR</t>
        </is>
      </c>
      <c r="J2074" s="17" t="inlineStr">
        <is>
          <t>HOUSEBOAT</t>
        </is>
      </c>
      <c r="K2074" s="17" t="n">
        <v>34.1</v>
      </c>
      <c r="L2074" s="17" t="n">
        <v>11.4</v>
      </c>
      <c r="M2074" s="17" t="inlineStr">
        <is>
          <t>COVERED_ONLY</t>
        </is>
      </c>
      <c r="N2074" s="17" t="n">
        <v>32</v>
      </c>
      <c r="O2074" s="17" t="inlineStr">
        <is>
          <t>(206) 555-9612</t>
        </is>
      </c>
      <c r="P2074" s="17" t="inlineStr">
        <is>
          <t>bridget_brown@outlook.example.com</t>
        </is>
      </c>
      <c r="Q2074" s="17" t="inlineStr">
        <is>
          <t>Seattle</t>
        </is>
      </c>
      <c r="R2074" s="17" t="inlineStr">
        <is>
          <t>WA</t>
        </is>
      </c>
      <c r="S2074" s="17" t="inlineStr">
        <is>
          <t>98101</t>
        </is>
      </c>
      <c r="T2074" s="27" t="n">
        <v>46001</v>
      </c>
      <c r="U2074" s="17" t="n">
        <v>2026</v>
      </c>
      <c r="V2074" s="17" t="inlineStr"/>
    </row>
    <row r="2075">
      <c r="A2075" s="21" t="inlineStr">
        <is>
          <t>WL-03070</t>
        </is>
      </c>
      <c r="B2075" s="21" t="n">
        <v>2070</v>
      </c>
      <c r="C2075" s="21" t="inlineStr">
        <is>
          <t>Alvarez</t>
        </is>
      </c>
      <c r="D2075" s="21" t="inlineStr">
        <is>
          <t>Andrew</t>
        </is>
      </c>
      <c r="E2075" s="21" t="inlineStr">
        <is>
          <t>PARTNERSHIP</t>
        </is>
      </c>
      <c r="F2075" s="21" t="inlineStr">
        <is>
          <t>Alvarez Charters Inc</t>
        </is>
      </c>
      <c r="G2075" s="28" t="n">
        <v>45742</v>
      </c>
      <c r="H2075" s="21" t="inlineStr">
        <is>
          <t>ACTIVE_WAITLIST</t>
        </is>
      </c>
      <c r="I2075" s="21" t="inlineStr">
        <is>
          <t>OTTER RUNNER</t>
        </is>
      </c>
      <c r="J2075" s="21" t="inlineStr">
        <is>
          <t>HOUSEBOAT</t>
        </is>
      </c>
      <c r="K2075" s="21" t="n">
        <v>46.9</v>
      </c>
      <c r="L2075" s="21" t="n">
        <v>15.2</v>
      </c>
      <c r="M2075" s="21" t="inlineStr">
        <is>
          <t>Eastwey</t>
        </is>
      </c>
      <c r="N2075" s="21" t="n">
        <v>45</v>
      </c>
      <c r="O2075" s="21" t="inlineStr">
        <is>
          <t>(360) 555-4121</t>
        </is>
      </c>
      <c r="P2075" s="21" t="inlineStr">
        <is>
          <t>andrew_alvarez@outlook.example.com</t>
        </is>
      </c>
      <c r="Q2075" s="21" t="inlineStr">
        <is>
          <t>Chaldale</t>
        </is>
      </c>
      <c r="R2075" s="21" t="inlineStr">
        <is>
          <t>WA</t>
        </is>
      </c>
      <c r="S2075" s="21" t="inlineStr">
        <is>
          <t>98554</t>
        </is>
      </c>
      <c r="T2075" s="28" t="n">
        <v>46012</v>
      </c>
      <c r="U2075" s="21" t="n">
        <v>2026</v>
      </c>
      <c r="V2075" s="21" t="inlineStr"/>
    </row>
    <row r="2076">
      <c r="A2076" s="17" t="inlineStr">
        <is>
          <t>WL-03071</t>
        </is>
      </c>
      <c r="B2076" s="17" t="n">
        <v>2071</v>
      </c>
      <c r="C2076" s="17" t="inlineStr">
        <is>
          <t>Jones</t>
        </is>
      </c>
      <c r="D2076" s="17" t="inlineStr">
        <is>
          <t>Kenneth</t>
        </is>
      </c>
      <c r="E2076" s="17" t="inlineStr">
        <is>
          <t>INDIVIDUAL</t>
        </is>
      </c>
      <c r="F2076" s="17" t="inlineStr"/>
      <c r="G2076" s="27" t="n">
        <v>45743</v>
      </c>
      <c r="H2076" s="17" t="inlineStr">
        <is>
          <t>ACTIVE_WAITLIST</t>
        </is>
      </c>
      <c r="I2076" s="17" t="inlineStr">
        <is>
          <t>GRAY SHORE</t>
        </is>
      </c>
      <c r="J2076" s="17" t="inlineStr">
        <is>
          <t>COMMERCIAL_FISH</t>
        </is>
      </c>
      <c r="K2076" s="17" t="n">
        <v>21</v>
      </c>
      <c r="L2076" s="17" t="n">
        <v>7.2</v>
      </c>
      <c r="M2076" s="17" t="inlineStr">
        <is>
          <t>Ledgport</t>
        </is>
      </c>
      <c r="N2076" s="17" t="n">
        <v>36</v>
      </c>
      <c r="O2076" s="17" t="inlineStr">
        <is>
          <t>(360) 555-8758</t>
        </is>
      </c>
      <c r="P2076" s="17" t="inlineStr">
        <is>
          <t>kennethjones@gmail.example.com</t>
        </is>
      </c>
      <c r="Q2076" s="17" t="inlineStr">
        <is>
          <t>Longview</t>
        </is>
      </c>
      <c r="R2076" s="17" t="inlineStr">
        <is>
          <t>WA</t>
        </is>
      </c>
      <c r="S2076" s="17" t="inlineStr">
        <is>
          <t>98632</t>
        </is>
      </c>
      <c r="T2076" s="27" t="n">
        <v>46008</v>
      </c>
      <c r="U2076" s="17" t="n">
        <v>2026</v>
      </c>
      <c r="V2076" s="17" t="inlineStr"/>
    </row>
    <row r="2077">
      <c r="A2077" s="21" t="inlineStr">
        <is>
          <t>WL-03072</t>
        </is>
      </c>
      <c r="B2077" s="21" t="n">
        <v>2072</v>
      </c>
      <c r="C2077" s="21" t="inlineStr">
        <is>
          <t>Griffin</t>
        </is>
      </c>
      <c r="D2077" s="21" t="inlineStr">
        <is>
          <t>Jennifer</t>
        </is>
      </c>
      <c r="E2077" s="21" t="inlineStr">
        <is>
          <t>INDIVIDUAL</t>
        </is>
      </c>
      <c r="F2077" s="21" t="inlineStr"/>
      <c r="G2077" s="28" t="n">
        <v>45745</v>
      </c>
      <c r="H2077" s="21" t="inlineStr">
        <is>
          <t>ACTIVE_WAITLIST</t>
        </is>
      </c>
      <c r="I2077" s="21" t="inlineStr">
        <is>
          <t>CORMORANT SHORE</t>
        </is>
      </c>
      <c r="J2077" s="21" t="inlineStr">
        <is>
          <t>POWER_INBOARD</t>
        </is>
      </c>
      <c r="K2077" s="21" t="n">
        <v>52.3</v>
      </c>
      <c r="L2077" s="21" t="n">
        <v>17.6</v>
      </c>
      <c r="M2077" s="21" t="inlineStr">
        <is>
          <t>ANY</t>
        </is>
      </c>
      <c r="N2077" s="21" t="n">
        <v>24</v>
      </c>
      <c r="O2077" s="21" t="inlineStr">
        <is>
          <t>(360) 555-8556</t>
        </is>
      </c>
      <c r="P2077" s="21" t="inlineStr">
        <is>
          <t>jennifergriffin@pugetpost.com</t>
        </is>
      </c>
      <c r="Q2077" s="21" t="inlineStr">
        <is>
          <t>Bremerton</t>
        </is>
      </c>
      <c r="R2077" s="21" t="inlineStr">
        <is>
          <t>WA</t>
        </is>
      </c>
      <c r="S2077" s="21" t="inlineStr">
        <is>
          <t>98337</t>
        </is>
      </c>
      <c r="T2077" s="28" t="n">
        <v>45994</v>
      </c>
      <c r="U2077" s="21" t="n">
        <v>2026</v>
      </c>
      <c r="V2077" s="21" t="inlineStr"/>
    </row>
    <row r="2078">
      <c r="A2078" s="17" t="inlineStr">
        <is>
          <t>WL-03073</t>
        </is>
      </c>
      <c r="B2078" s="17" t="n">
        <v>2073</v>
      </c>
      <c r="C2078" s="17" t="inlineStr">
        <is>
          <t>Silva</t>
        </is>
      </c>
      <c r="D2078" s="17" t="inlineStr">
        <is>
          <t>Donna</t>
        </is>
      </c>
      <c r="E2078" s="17" t="inlineStr">
        <is>
          <t>PARTNERSHIP</t>
        </is>
      </c>
      <c r="F2078" s="17" t="inlineStr">
        <is>
          <t>Silva Ventures LLC</t>
        </is>
      </c>
      <c r="G2078" s="27" t="n">
        <v>45745</v>
      </c>
      <c r="H2078" s="17" t="inlineStr">
        <is>
          <t>ACTIVE_WAITLIST</t>
        </is>
      </c>
      <c r="I2078" s="17" t="inlineStr">
        <is>
          <t>TIDE MIST</t>
        </is>
      </c>
      <c r="J2078" s="17" t="inlineStr">
        <is>
          <t>CRUISER</t>
        </is>
      </c>
      <c r="K2078" s="17" t="n">
        <v>49.8</v>
      </c>
      <c r="L2078" s="17" t="n">
        <v>16.9</v>
      </c>
      <c r="M2078" s="17" t="inlineStr">
        <is>
          <t>ANY</t>
        </is>
      </c>
      <c r="N2078" s="17" t="n">
        <v>32</v>
      </c>
      <c r="O2078" s="17" t="inlineStr">
        <is>
          <t>(360) 555-2292</t>
        </is>
      </c>
      <c r="P2078" s="17" t="inlineStr">
        <is>
          <t>donna_silva@salishnet.net</t>
        </is>
      </c>
      <c r="Q2078" s="17" t="inlineStr">
        <is>
          <t>Bremerton</t>
        </is>
      </c>
      <c r="R2078" s="17" t="inlineStr">
        <is>
          <t>WA</t>
        </is>
      </c>
      <c r="S2078" s="17" t="inlineStr">
        <is>
          <t>98337</t>
        </is>
      </c>
      <c r="T2078" s="27" t="n">
        <v>46006</v>
      </c>
      <c r="U2078" s="17" t="n">
        <v>2026</v>
      </c>
      <c r="V2078" s="17" t="inlineStr"/>
    </row>
    <row r="2079">
      <c r="A2079" s="21" t="inlineStr">
        <is>
          <t>WL-03074</t>
        </is>
      </c>
      <c r="B2079" s="21" t="n">
        <v>2074</v>
      </c>
      <c r="C2079" s="21" t="inlineStr">
        <is>
          <t>Rodriguez</t>
        </is>
      </c>
      <c r="D2079" s="21" t="inlineStr">
        <is>
          <t>Michael</t>
        </is>
      </c>
      <c r="E2079" s="21" t="inlineStr">
        <is>
          <t>JOINT</t>
        </is>
      </c>
      <c r="F2079" s="21" t="inlineStr"/>
      <c r="G2079" s="28" t="n">
        <v>45745</v>
      </c>
      <c r="H2079" s="21" t="inlineStr">
        <is>
          <t>ACTIVE_WAITLIST</t>
        </is>
      </c>
      <c r="I2079" s="21" t="inlineStr">
        <is>
          <t>CORMORANT GLIDE</t>
        </is>
      </c>
      <c r="J2079" s="21" t="inlineStr">
        <is>
          <t>COMMERCIAL_FISH</t>
        </is>
      </c>
      <c r="K2079" s="21" t="n">
        <v>31.9</v>
      </c>
      <c r="L2079" s="21" t="n">
        <v>10.7</v>
      </c>
      <c r="M2079" s="21" t="inlineStr">
        <is>
          <t>Ledgport</t>
        </is>
      </c>
      <c r="N2079" s="21" t="n">
        <v>36</v>
      </c>
      <c r="O2079" s="21" t="inlineStr">
        <is>
          <t>(360) 555-6410</t>
        </is>
      </c>
      <c r="P2079" s="21" t="inlineStr"/>
      <c r="Q2079" s="21" t="inlineStr">
        <is>
          <t>Port Angeles</t>
        </is>
      </c>
      <c r="R2079" s="21" t="inlineStr">
        <is>
          <t>WA</t>
        </is>
      </c>
      <c r="S2079" s="21" t="inlineStr">
        <is>
          <t>98362</t>
        </is>
      </c>
      <c r="T2079" s="28" t="n">
        <v>46009</v>
      </c>
      <c r="U2079" s="21" t="n">
        <v>2026</v>
      </c>
      <c r="V2079" s="21" t="inlineStr"/>
    </row>
    <row r="2080">
      <c r="A2080" s="17" t="inlineStr">
        <is>
          <t>WL-03075</t>
        </is>
      </c>
      <c r="B2080" s="17" t="n">
        <v>2075</v>
      </c>
      <c r="C2080" s="17" t="inlineStr">
        <is>
          <t>Cruz</t>
        </is>
      </c>
      <c r="D2080" s="17" t="inlineStr">
        <is>
          <t>Jay</t>
        </is>
      </c>
      <c r="E2080" s="17" t="inlineStr">
        <is>
          <t>COMMERCIAL</t>
        </is>
      </c>
      <c r="F2080" s="17" t="inlineStr">
        <is>
          <t>Cruz Marine LLC</t>
        </is>
      </c>
      <c r="G2080" s="27" t="n">
        <v>45746</v>
      </c>
      <c r="H2080" s="17" t="inlineStr">
        <is>
          <t>ACTIVE_WAITLIST</t>
        </is>
      </c>
      <c r="I2080" s="17" t="inlineStr">
        <is>
          <t>SCOTER QUEEN</t>
        </is>
      </c>
      <c r="J2080" s="17" t="inlineStr">
        <is>
          <t>CRUISER</t>
        </is>
      </c>
      <c r="K2080" s="17" t="n">
        <v>52.3</v>
      </c>
      <c r="L2080" s="17" t="n">
        <v>18.8</v>
      </c>
      <c r="M2080" s="17" t="inlineStr">
        <is>
          <t>ANY</t>
        </is>
      </c>
      <c r="N2080" s="17" t="n">
        <v>32</v>
      </c>
      <c r="O2080" s="17" t="inlineStr">
        <is>
          <t>(360) 555-2960</t>
        </is>
      </c>
      <c r="P2080" s="17" t="inlineStr">
        <is>
          <t>jay_cruz@pugetpost.com</t>
        </is>
      </c>
      <c r="Q2080" s="17" t="inlineStr">
        <is>
          <t>Longview</t>
        </is>
      </c>
      <c r="R2080" s="17" t="inlineStr">
        <is>
          <t>WA</t>
        </is>
      </c>
      <c r="S2080" s="17" t="inlineStr">
        <is>
          <t>98632</t>
        </is>
      </c>
      <c r="T2080" s="27" t="n">
        <v>46001</v>
      </c>
      <c r="U2080" s="17" t="n">
        <v>2026</v>
      </c>
      <c r="V2080" s="17" t="inlineStr"/>
    </row>
    <row r="2081">
      <c r="A2081" s="21" t="inlineStr">
        <is>
          <t>WL-03076</t>
        </is>
      </c>
      <c r="B2081" s="21" t="n">
        <v>2076</v>
      </c>
      <c r="C2081" s="21" t="inlineStr">
        <is>
          <t>Davis</t>
        </is>
      </c>
      <c r="D2081" s="21" t="inlineStr">
        <is>
          <t>Jennifer</t>
        </is>
      </c>
      <c r="E2081" s="21" t="inlineStr">
        <is>
          <t>PARTNERSHIP</t>
        </is>
      </c>
      <c r="F2081" s="21" t="inlineStr">
        <is>
          <t>Davis Holdings LLC</t>
        </is>
      </c>
      <c r="G2081" s="28" t="n">
        <v>45746</v>
      </c>
      <c r="H2081" s="21" t="inlineStr">
        <is>
          <t>ACTIVE_WAITLIST</t>
        </is>
      </c>
      <c r="I2081" s="21" t="inlineStr">
        <is>
          <t>OSPREY SONG</t>
        </is>
      </c>
      <c r="J2081" s="21" t="inlineStr">
        <is>
          <t>POWER_INBOARD</t>
        </is>
      </c>
      <c r="K2081" s="21" t="n">
        <v>48.2</v>
      </c>
      <c r="L2081" s="21" t="n">
        <v>16.1</v>
      </c>
      <c r="M2081" s="21" t="inlineStr">
        <is>
          <t>COVERED_ONLY</t>
        </is>
      </c>
      <c r="N2081" s="21" t="n">
        <v>24</v>
      </c>
      <c r="O2081" s="21" t="inlineStr">
        <is>
          <t>(360) 555-2034</t>
        </is>
      </c>
      <c r="P2081" s="21" t="inlineStr">
        <is>
          <t>jennifer.davis@pugetpost.com</t>
        </is>
      </c>
      <c r="Q2081" s="21" t="inlineStr">
        <is>
          <t>Aberdeen</t>
        </is>
      </c>
      <c r="R2081" s="21" t="inlineStr">
        <is>
          <t>WA</t>
        </is>
      </c>
      <c r="S2081" s="21" t="inlineStr">
        <is>
          <t>98520</t>
        </is>
      </c>
      <c r="T2081" s="28" t="n">
        <v>46018</v>
      </c>
      <c r="U2081" s="21" t="n">
        <v>2026</v>
      </c>
      <c r="V2081" s="21" t="inlineStr"/>
    </row>
    <row r="2082">
      <c r="A2082" s="17" t="inlineStr">
        <is>
          <t>WL-03077</t>
        </is>
      </c>
      <c r="B2082" s="17" t="n">
        <v>2077</v>
      </c>
      <c r="C2082" s="17" t="inlineStr">
        <is>
          <t>Jensen</t>
        </is>
      </c>
      <c r="D2082" s="17" t="inlineStr">
        <is>
          <t>Lisa</t>
        </is>
      </c>
      <c r="E2082" s="17" t="inlineStr">
        <is>
          <t>PARTNERSHIP</t>
        </is>
      </c>
      <c r="F2082" s="17" t="inlineStr">
        <is>
          <t>Jensen Holdings LLC</t>
        </is>
      </c>
      <c r="G2082" s="27" t="n">
        <v>45747</v>
      </c>
      <c r="H2082" s="17" t="inlineStr">
        <is>
          <t>ACTIVE_WAITLIST</t>
        </is>
      </c>
      <c r="I2082" s="17" t="inlineStr">
        <is>
          <t>KESTREL WIND</t>
        </is>
      </c>
      <c r="J2082" s="17" t="inlineStr">
        <is>
          <t>COMMERCIAL_FISH</t>
        </is>
      </c>
      <c r="K2082" s="17" t="n">
        <v>48.1</v>
      </c>
      <c r="L2082" s="17" t="n">
        <v>14.5</v>
      </c>
      <c r="M2082" s="17" t="inlineStr">
        <is>
          <t>ANY</t>
        </is>
      </c>
      <c r="N2082" s="17" t="n">
        <v>28</v>
      </c>
      <c r="O2082" s="17" t="inlineStr">
        <is>
          <t>(253) 555-5137</t>
        </is>
      </c>
      <c r="P2082" s="17" t="inlineStr">
        <is>
          <t>lisajensen@quillayute.org</t>
        </is>
      </c>
      <c r="Q2082" s="17" t="inlineStr">
        <is>
          <t>Tacoma</t>
        </is>
      </c>
      <c r="R2082" s="17" t="inlineStr">
        <is>
          <t>WA</t>
        </is>
      </c>
      <c r="S2082" s="17" t="inlineStr">
        <is>
          <t>98402</t>
        </is>
      </c>
      <c r="T2082" s="27" t="n">
        <v>46002</v>
      </c>
      <c r="U2082" s="17" t="n">
        <v>2026</v>
      </c>
      <c r="V2082" s="17" t="inlineStr"/>
    </row>
    <row r="2083">
      <c r="A2083" s="21" t="inlineStr">
        <is>
          <t>WL-03078</t>
        </is>
      </c>
      <c r="B2083" s="21" t="n">
        <v>2078</v>
      </c>
      <c r="C2083" s="21" t="inlineStr">
        <is>
          <t>Mitchell</t>
        </is>
      </c>
      <c r="D2083" s="21" t="inlineStr">
        <is>
          <t>Rachael</t>
        </is>
      </c>
      <c r="E2083" s="21" t="inlineStr">
        <is>
          <t>INDIVIDUAL</t>
        </is>
      </c>
      <c r="F2083" s="21" t="inlineStr"/>
      <c r="G2083" s="28" t="n">
        <v>45748</v>
      </c>
      <c r="H2083" s="21" t="inlineStr">
        <is>
          <t>ACTIVE_WAITLIST</t>
        </is>
      </c>
      <c r="I2083" s="21" t="inlineStr">
        <is>
          <t>PETREL SONG</t>
        </is>
      </c>
      <c r="J2083" s="21" t="inlineStr">
        <is>
          <t>CRUISER</t>
        </is>
      </c>
      <c r="K2083" s="21" t="n">
        <v>50</v>
      </c>
      <c r="L2083" s="21" t="n">
        <v>15.1</v>
      </c>
      <c r="M2083" s="21" t="inlineStr">
        <is>
          <t>Ledgport</t>
        </is>
      </c>
      <c r="N2083" s="21" t="n">
        <v>50</v>
      </c>
      <c r="O2083" s="21" t="inlineStr">
        <is>
          <t>(360) 555-3562</t>
        </is>
      </c>
      <c r="P2083" s="21" t="inlineStr">
        <is>
          <t>rachael.mitchell@pugetpost.com</t>
        </is>
      </c>
      <c r="Q2083" s="21" t="inlineStr">
        <is>
          <t>Olympia</t>
        </is>
      </c>
      <c r="R2083" s="21" t="inlineStr">
        <is>
          <t>WA</t>
        </is>
      </c>
      <c r="S2083" s="21" t="inlineStr">
        <is>
          <t>98501</t>
        </is>
      </c>
      <c r="T2083" s="28" t="n">
        <v>46002</v>
      </c>
      <c r="U2083" s="21" t="n">
        <v>2026</v>
      </c>
      <c r="V2083" s="21" t="inlineStr"/>
    </row>
    <row r="2084">
      <c r="A2084" s="17" t="inlineStr">
        <is>
          <t>WL-03079</t>
        </is>
      </c>
      <c r="B2084" s="17" t="n">
        <v>2079</v>
      </c>
      <c r="C2084" s="17" t="inlineStr">
        <is>
          <t>Glover</t>
        </is>
      </c>
      <c r="D2084" s="17" t="inlineStr">
        <is>
          <t>Crystal</t>
        </is>
      </c>
      <c r="E2084" s="17" t="inlineStr">
        <is>
          <t>TRUST</t>
        </is>
      </c>
      <c r="F2084" s="17" t="inlineStr">
        <is>
          <t>Glover Marine LLC</t>
        </is>
      </c>
      <c r="G2084" s="27" t="n">
        <v>45748</v>
      </c>
      <c r="H2084" s="17" t="inlineStr">
        <is>
          <t>ACTIVE_WAITLIST</t>
        </is>
      </c>
      <c r="I2084" s="17" t="inlineStr">
        <is>
          <t>TIDE STAR</t>
        </is>
      </c>
      <c r="J2084" s="17" t="inlineStr">
        <is>
          <t>POWER_STERNDRIVE</t>
        </is>
      </c>
      <c r="K2084" s="17" t="n">
        <v>41.4</v>
      </c>
      <c r="L2084" s="17" t="n">
        <v>11.6</v>
      </c>
      <c r="M2084" s="17" t="inlineStr">
        <is>
          <t>COVERED_ONLY</t>
        </is>
      </c>
      <c r="N2084" s="17" t="n">
        <v>32</v>
      </c>
      <c r="O2084" s="17" t="inlineStr">
        <is>
          <t>(541) 555-2243</t>
        </is>
      </c>
      <c r="P2084" s="17" t="inlineStr">
        <is>
          <t>crystalglover@gmail.example.com</t>
        </is>
      </c>
      <c r="Q2084" s="17" t="inlineStr">
        <is>
          <t>Newport</t>
        </is>
      </c>
      <c r="R2084" s="17" t="inlineStr">
        <is>
          <t>OR</t>
        </is>
      </c>
      <c r="S2084" s="17" t="inlineStr">
        <is>
          <t>97365</t>
        </is>
      </c>
      <c r="T2084" s="27" t="n">
        <v>46012</v>
      </c>
      <c r="U2084" s="17" t="n">
        <v>2026</v>
      </c>
      <c r="V2084" s="17" t="inlineStr"/>
    </row>
    <row r="2085">
      <c r="A2085" s="21" t="inlineStr">
        <is>
          <t>WL-03080</t>
        </is>
      </c>
      <c r="B2085" s="21" t="n">
        <v>2080</v>
      </c>
      <c r="C2085" s="21" t="inlineStr">
        <is>
          <t>Lester</t>
        </is>
      </c>
      <c r="D2085" s="21" t="inlineStr">
        <is>
          <t>Cynthia</t>
        </is>
      </c>
      <c r="E2085" s="21" t="inlineStr">
        <is>
          <t>NONPROFIT</t>
        </is>
      </c>
      <c r="F2085" s="21" t="inlineStr">
        <is>
          <t>Lester Holdings LLC</t>
        </is>
      </c>
      <c r="G2085" s="28" t="n">
        <v>45748</v>
      </c>
      <c r="H2085" s="21" t="inlineStr">
        <is>
          <t>ACTIVE_WAITLIST</t>
        </is>
      </c>
      <c r="I2085" s="21" t="inlineStr">
        <is>
          <t>OTTER QUEEN</t>
        </is>
      </c>
      <c r="J2085" s="21" t="inlineStr">
        <is>
          <t>ELECTRIC</t>
        </is>
      </c>
      <c r="K2085" s="21" t="n">
        <v>22.6</v>
      </c>
      <c r="L2085" s="21" t="n">
        <v>6.4</v>
      </c>
      <c r="M2085" s="21" t="inlineStr">
        <is>
          <t>OPEN_ONLY</t>
        </is>
      </c>
      <c r="N2085" s="21" t="n">
        <v>28</v>
      </c>
      <c r="O2085" s="21" t="inlineStr">
        <is>
          <t>(206) 555-5612</t>
        </is>
      </c>
      <c r="P2085" s="21" t="inlineStr">
        <is>
          <t>cynthialester@gmail.example.com</t>
        </is>
      </c>
      <c r="Q2085" s="21" t="inlineStr">
        <is>
          <t>Seattle</t>
        </is>
      </c>
      <c r="R2085" s="21" t="inlineStr">
        <is>
          <t>WA</t>
        </is>
      </c>
      <c r="S2085" s="21" t="inlineStr">
        <is>
          <t>98101</t>
        </is>
      </c>
      <c r="T2085" s="28" t="n">
        <v>46013</v>
      </c>
      <c r="U2085" s="21" t="n">
        <v>2026</v>
      </c>
      <c r="V2085" s="21" t="inlineStr"/>
    </row>
    <row r="2086">
      <c r="A2086" s="17" t="inlineStr">
        <is>
          <t>WL-03081</t>
        </is>
      </c>
      <c r="B2086" s="17" t="n">
        <v>2081</v>
      </c>
      <c r="C2086" s="17" t="inlineStr">
        <is>
          <t>Ortiz</t>
        </is>
      </c>
      <c r="D2086" s="17" t="inlineStr">
        <is>
          <t>Casey</t>
        </is>
      </c>
      <c r="E2086" s="17" t="inlineStr">
        <is>
          <t>JOINT</t>
        </is>
      </c>
      <c r="F2086" s="17" t="inlineStr"/>
      <c r="G2086" s="27" t="n">
        <v>45749</v>
      </c>
      <c r="H2086" s="17" t="inlineStr">
        <is>
          <t>ACTIVE_WAITLIST</t>
        </is>
      </c>
      <c r="I2086" s="17" t="inlineStr">
        <is>
          <t>SANDERLING SOUND</t>
        </is>
      </c>
      <c r="J2086" s="17" t="inlineStr">
        <is>
          <t>TRAWLER</t>
        </is>
      </c>
      <c r="K2086" s="17" t="n">
        <v>56</v>
      </c>
      <c r="L2086" s="17" t="n">
        <v>19.9</v>
      </c>
      <c r="M2086" s="17" t="inlineStr">
        <is>
          <t>ANY</t>
        </is>
      </c>
      <c r="N2086" s="17" t="n">
        <v>24</v>
      </c>
      <c r="O2086" s="17" t="inlineStr">
        <is>
          <t>(253) 555-9848</t>
        </is>
      </c>
      <c r="P2086" s="17" t="inlineStr">
        <is>
          <t>caseyortiz@harbormail.net</t>
        </is>
      </c>
      <c r="Q2086" s="17" t="inlineStr">
        <is>
          <t>Tacoma</t>
        </is>
      </c>
      <c r="R2086" s="17" t="inlineStr">
        <is>
          <t>WA</t>
        </is>
      </c>
      <c r="S2086" s="17" t="inlineStr">
        <is>
          <t>98402</t>
        </is>
      </c>
      <c r="T2086" s="27" t="n">
        <v>46002</v>
      </c>
      <c r="U2086" s="17" t="n">
        <v>2026</v>
      </c>
      <c r="V2086" s="17" t="inlineStr"/>
    </row>
    <row r="2087">
      <c r="A2087" s="21" t="inlineStr">
        <is>
          <t>WL-03082</t>
        </is>
      </c>
      <c r="B2087" s="21" t="n">
        <v>2082</v>
      </c>
      <c r="C2087" s="21" t="inlineStr">
        <is>
          <t>Thompson</t>
        </is>
      </c>
      <c r="D2087" s="21" t="inlineStr">
        <is>
          <t>Brian</t>
        </is>
      </c>
      <c r="E2087" s="21" t="inlineStr">
        <is>
          <t>INDIVIDUAL</t>
        </is>
      </c>
      <c r="F2087" s="21" t="inlineStr"/>
      <c r="G2087" s="28" t="n">
        <v>45749</v>
      </c>
      <c r="H2087" s="21" t="inlineStr">
        <is>
          <t>SUSPENDED</t>
        </is>
      </c>
      <c r="I2087" s="21" t="inlineStr">
        <is>
          <t>SALISH RUNNER</t>
        </is>
      </c>
      <c r="J2087" s="21" t="inlineStr">
        <is>
          <t>ELECTRIC</t>
        </is>
      </c>
      <c r="K2087" s="21" t="n">
        <v>29.6</v>
      </c>
      <c r="L2087" s="21" t="n">
        <v>10.6</v>
      </c>
      <c r="M2087" s="21" t="inlineStr">
        <is>
          <t>ANY</t>
        </is>
      </c>
      <c r="N2087" s="21" t="n">
        <v>32</v>
      </c>
      <c r="O2087" s="21" t="inlineStr">
        <is>
          <t>(425) 555-6980</t>
        </is>
      </c>
      <c r="P2087" s="21" t="inlineStr">
        <is>
          <t>brian.thompson@gmail.example.com</t>
        </is>
      </c>
      <c r="Q2087" s="21" t="inlineStr">
        <is>
          <t>Everett</t>
        </is>
      </c>
      <c r="R2087" s="21" t="inlineStr">
        <is>
          <t>WA</t>
        </is>
      </c>
      <c r="S2087" s="21" t="inlineStr">
        <is>
          <t>98201</t>
        </is>
      </c>
      <c r="T2087" s="28" t="n">
        <v>46002</v>
      </c>
      <c r="U2087" s="21" t="n">
        <v>2026</v>
      </c>
      <c r="V2087" s="21" t="inlineStr"/>
    </row>
    <row r="2088">
      <c r="A2088" s="17" t="inlineStr">
        <is>
          <t>WL-03083</t>
        </is>
      </c>
      <c r="B2088" s="17" t="n">
        <v>2083</v>
      </c>
      <c r="C2088" s="17" t="inlineStr">
        <is>
          <t>Smith</t>
        </is>
      </c>
      <c r="D2088" s="17" t="inlineStr">
        <is>
          <t>Gregory</t>
        </is>
      </c>
      <c r="E2088" s="17" t="inlineStr">
        <is>
          <t>CORPORATION</t>
        </is>
      </c>
      <c r="F2088" s="17" t="inlineStr">
        <is>
          <t>Smith Ventures LLC</t>
        </is>
      </c>
      <c r="G2088" s="27" t="n">
        <v>45749</v>
      </c>
      <c r="H2088" s="17" t="inlineStr">
        <is>
          <t>ACTIVE_WAITLIST</t>
        </is>
      </c>
      <c r="I2088" s="17" t="inlineStr">
        <is>
          <t>SALISH WIND</t>
        </is>
      </c>
      <c r="J2088" s="17" t="inlineStr">
        <is>
          <t>ELECTRIC</t>
        </is>
      </c>
      <c r="K2088" s="17" t="n">
        <v>33.1</v>
      </c>
      <c r="L2088" s="17" t="n">
        <v>9.4</v>
      </c>
      <c r="M2088" s="17" t="inlineStr">
        <is>
          <t>OPEN_ONLY</t>
        </is>
      </c>
      <c r="N2088" s="17" t="n">
        <v>32</v>
      </c>
      <c r="O2088" s="17" t="inlineStr">
        <is>
          <t>(360) 555-6599</t>
        </is>
      </c>
      <c r="P2088" s="17" t="inlineStr">
        <is>
          <t>gregory_smith@salishnet.net</t>
        </is>
      </c>
      <c r="Q2088" s="17" t="inlineStr">
        <is>
          <t>Bellingham</t>
        </is>
      </c>
      <c r="R2088" s="17" t="inlineStr">
        <is>
          <t>WA</t>
        </is>
      </c>
      <c r="S2088" s="17" t="inlineStr">
        <is>
          <t>98225</t>
        </is>
      </c>
      <c r="T2088" s="27" t="n">
        <v>45997</v>
      </c>
      <c r="U2088" s="17" t="n">
        <v>2026</v>
      </c>
      <c r="V2088" s="17" t="inlineStr"/>
    </row>
    <row r="2089">
      <c r="A2089" s="21" t="inlineStr">
        <is>
          <t>WL-03084</t>
        </is>
      </c>
      <c r="B2089" s="21" t="n">
        <v>2084</v>
      </c>
      <c r="C2089" s="21" t="inlineStr">
        <is>
          <t>Johnson</t>
        </is>
      </c>
      <c r="D2089" s="21" t="inlineStr">
        <is>
          <t>Timothy</t>
        </is>
      </c>
      <c r="E2089" s="21" t="inlineStr">
        <is>
          <t>JOINT</t>
        </is>
      </c>
      <c r="F2089" s="21" t="inlineStr"/>
      <c r="G2089" s="28" t="n">
        <v>45749</v>
      </c>
      <c r="H2089" s="21" t="inlineStr">
        <is>
          <t>ACTIVE_WAITLIST</t>
        </is>
      </c>
      <c r="I2089" s="21" t="inlineStr">
        <is>
          <t>OSPREY SHORE</t>
        </is>
      </c>
      <c r="J2089" s="21" t="inlineStr">
        <is>
          <t>POWER_INBOARD</t>
        </is>
      </c>
      <c r="K2089" s="21" t="n">
        <v>58.9</v>
      </c>
      <c r="L2089" s="21" t="n">
        <v>19</v>
      </c>
      <c r="M2089" s="21" t="inlineStr">
        <is>
          <t>ANY</t>
        </is>
      </c>
      <c r="N2089" s="21" t="n">
        <v>32</v>
      </c>
      <c r="O2089" s="21" t="inlineStr">
        <is>
          <t>(206) 555-6391</t>
        </is>
      </c>
      <c r="P2089" s="21" t="inlineStr">
        <is>
          <t>timothyjohnson@pugetpost.com</t>
        </is>
      </c>
      <c r="Q2089" s="21" t="inlineStr">
        <is>
          <t>Seattle</t>
        </is>
      </c>
      <c r="R2089" s="21" t="inlineStr">
        <is>
          <t>WA</t>
        </is>
      </c>
      <c r="S2089" s="21" t="inlineStr">
        <is>
          <t>98101</t>
        </is>
      </c>
      <c r="T2089" s="28" t="n">
        <v>45999</v>
      </c>
      <c r="U2089" s="21" t="n">
        <v>2026</v>
      </c>
      <c r="V2089" s="21" t="inlineStr"/>
    </row>
    <row r="2090">
      <c r="A2090" s="17" t="inlineStr">
        <is>
          <t>WL-03085</t>
        </is>
      </c>
      <c r="B2090" s="17" t="n">
        <v>2085</v>
      </c>
      <c r="C2090" s="17" t="inlineStr">
        <is>
          <t>Robertson</t>
        </is>
      </c>
      <c r="D2090" s="17" t="inlineStr">
        <is>
          <t>Tiffany</t>
        </is>
      </c>
      <c r="E2090" s="17" t="inlineStr">
        <is>
          <t>TRUST</t>
        </is>
      </c>
      <c r="F2090" s="17" t="inlineStr">
        <is>
          <t>Robertson Holdings LLC</t>
        </is>
      </c>
      <c r="G2090" s="27" t="n">
        <v>45749</v>
      </c>
      <c r="H2090" s="17" t="inlineStr">
        <is>
          <t>ACTIVE_WAITLIST</t>
        </is>
      </c>
      <c r="I2090" s="17" t="inlineStr">
        <is>
          <t>WIDGEON PASSAGE</t>
        </is>
      </c>
      <c r="J2090" s="17" t="inlineStr">
        <is>
          <t>HOUSEBOAT</t>
        </is>
      </c>
      <c r="K2090" s="17" t="n">
        <v>29</v>
      </c>
      <c r="L2090" s="17" t="n">
        <v>8.199999999999999</v>
      </c>
      <c r="M2090" s="17" t="inlineStr">
        <is>
          <t>Ledgport</t>
        </is>
      </c>
      <c r="N2090" s="17" t="n">
        <v>28</v>
      </c>
      <c r="O2090" s="17" t="inlineStr">
        <is>
          <t>(206) 555-0785</t>
        </is>
      </c>
      <c r="P2090" s="17" t="inlineStr">
        <is>
          <t>tiffanyrobertson@pugetpost.com</t>
        </is>
      </c>
      <c r="Q2090" s="17" t="inlineStr">
        <is>
          <t>Seattle</t>
        </is>
      </c>
      <c r="R2090" s="17" t="inlineStr">
        <is>
          <t>WA</t>
        </is>
      </c>
      <c r="S2090" s="17" t="inlineStr">
        <is>
          <t>98101</t>
        </is>
      </c>
      <c r="T2090" s="27" t="n">
        <v>46012</v>
      </c>
      <c r="U2090" s="17" t="n">
        <v>2026</v>
      </c>
      <c r="V2090" s="17" t="inlineStr"/>
    </row>
    <row r="2091">
      <c r="A2091" s="21" t="inlineStr">
        <is>
          <t>WL-03086</t>
        </is>
      </c>
      <c r="B2091" s="21" t="n">
        <v>2086</v>
      </c>
      <c r="C2091" s="21" t="inlineStr">
        <is>
          <t>Daugherty</t>
        </is>
      </c>
      <c r="D2091" s="21" t="inlineStr">
        <is>
          <t>William</t>
        </is>
      </c>
      <c r="E2091" s="21" t="inlineStr">
        <is>
          <t>INDIVIDUAL</t>
        </is>
      </c>
      <c r="F2091" s="21" t="inlineStr"/>
      <c r="G2091" s="28" t="n">
        <v>45749</v>
      </c>
      <c r="H2091" s="21" t="inlineStr">
        <is>
          <t>ACTIVE_WAITLIST</t>
        </is>
      </c>
      <c r="I2091" s="21" t="inlineStr">
        <is>
          <t>PINTAIL DANCER</t>
        </is>
      </c>
      <c r="J2091" s="21" t="inlineStr">
        <is>
          <t>POWER_INBOARD</t>
        </is>
      </c>
      <c r="K2091" s="21" t="n">
        <v>58.2</v>
      </c>
      <c r="L2091" s="21" t="n">
        <v>17.3</v>
      </c>
      <c r="M2091" s="21" t="inlineStr">
        <is>
          <t>OPEN_ONLY</t>
        </is>
      </c>
      <c r="N2091" s="21" t="n">
        <v>45</v>
      </c>
      <c r="O2091" s="21" t="inlineStr">
        <is>
          <t>(503) 555-5672</t>
        </is>
      </c>
      <c r="P2091" s="21" t="inlineStr">
        <is>
          <t>william_daugherty@pugetpost.com</t>
        </is>
      </c>
      <c r="Q2091" s="21" t="inlineStr">
        <is>
          <t>Portland</t>
        </is>
      </c>
      <c r="R2091" s="21" t="inlineStr">
        <is>
          <t>OR</t>
        </is>
      </c>
      <c r="S2091" s="21" t="inlineStr">
        <is>
          <t>97201</t>
        </is>
      </c>
      <c r="T2091" s="28" t="n">
        <v>46018</v>
      </c>
      <c r="U2091" s="21" t="n">
        <v>2026</v>
      </c>
      <c r="V2091" s="21" t="inlineStr"/>
    </row>
    <row r="2092">
      <c r="A2092" s="17" t="inlineStr">
        <is>
          <t>WL-03087</t>
        </is>
      </c>
      <c r="B2092" s="17" t="n">
        <v>2087</v>
      </c>
      <c r="C2092" s="17" t="inlineStr">
        <is>
          <t>Holland</t>
        </is>
      </c>
      <c r="D2092" s="17" t="inlineStr">
        <is>
          <t>Andrea</t>
        </is>
      </c>
      <c r="E2092" s="17" t="inlineStr">
        <is>
          <t>INDIVIDUAL</t>
        </is>
      </c>
      <c r="F2092" s="17" t="inlineStr"/>
      <c r="G2092" s="27" t="n">
        <v>45750</v>
      </c>
      <c r="H2092" s="17" t="inlineStr">
        <is>
          <t>ACTIVE_WAITLIST</t>
        </is>
      </c>
      <c r="I2092" s="17" t="inlineStr">
        <is>
          <t>FOUL LINE</t>
        </is>
      </c>
      <c r="J2092" s="17" t="inlineStr">
        <is>
          <t>SPORTFISH</t>
        </is>
      </c>
      <c r="K2092" s="17" t="n">
        <v>18.8</v>
      </c>
      <c r="L2092" s="17" t="n">
        <v>5.8</v>
      </c>
      <c r="M2092" s="17" t="inlineStr">
        <is>
          <t>Vessbank</t>
        </is>
      </c>
      <c r="N2092" s="17" t="n">
        <v>24</v>
      </c>
      <c r="O2092" s="17" t="inlineStr">
        <is>
          <t>(541) 555-1169</t>
        </is>
      </c>
      <c r="P2092" s="17" t="inlineStr">
        <is>
          <t>andrea_holland@outlook.example.com</t>
        </is>
      </c>
      <c r="Q2092" s="17" t="inlineStr">
        <is>
          <t>Coos Bay</t>
        </is>
      </c>
      <c r="R2092" s="17" t="inlineStr">
        <is>
          <t>OR</t>
        </is>
      </c>
      <c r="S2092" s="17" t="inlineStr">
        <is>
          <t>97420</t>
        </is>
      </c>
      <c r="T2092" s="27" t="n">
        <v>45999</v>
      </c>
      <c r="U2092" s="17" t="n">
        <v>2026</v>
      </c>
      <c r="V2092" s="17" t="inlineStr"/>
    </row>
    <row r="2093">
      <c r="A2093" s="21" t="inlineStr">
        <is>
          <t>WL-03088</t>
        </is>
      </c>
      <c r="B2093" s="21" t="n">
        <v>2088</v>
      </c>
      <c r="C2093" s="21" t="inlineStr">
        <is>
          <t>Williams</t>
        </is>
      </c>
      <c r="D2093" s="21" t="inlineStr">
        <is>
          <t>Heather</t>
        </is>
      </c>
      <c r="E2093" s="21" t="inlineStr">
        <is>
          <t>CORPORATION</t>
        </is>
      </c>
      <c r="F2093" s="21" t="inlineStr">
        <is>
          <t>Williams Ventures LLC</t>
        </is>
      </c>
      <c r="G2093" s="28" t="n">
        <v>45750</v>
      </c>
      <c r="H2093" s="21" t="inlineStr">
        <is>
          <t>ACTIVE_WAITLIST</t>
        </is>
      </c>
      <c r="I2093" s="21" t="inlineStr">
        <is>
          <t>SALISH BAY</t>
        </is>
      </c>
      <c r="J2093" s="21" t="inlineStr">
        <is>
          <t>CRUISER</t>
        </is>
      </c>
      <c r="K2093" s="21" t="n">
        <v>52.8</v>
      </c>
      <c r="L2093" s="21" t="n">
        <v>15.8</v>
      </c>
      <c r="M2093" s="21" t="inlineStr">
        <is>
          <t>Vessbank</t>
        </is>
      </c>
      <c r="N2093" s="21" t="n">
        <v>45</v>
      </c>
      <c r="O2093" s="21" t="inlineStr">
        <is>
          <t>(541) 555-6838</t>
        </is>
      </c>
      <c r="P2093" s="21" t="inlineStr">
        <is>
          <t>heather_williams@gmail.example.com</t>
        </is>
      </c>
      <c r="Q2093" s="21" t="inlineStr">
        <is>
          <t>Newport</t>
        </is>
      </c>
      <c r="R2093" s="21" t="inlineStr">
        <is>
          <t>OR</t>
        </is>
      </c>
      <c r="S2093" s="21" t="inlineStr">
        <is>
          <t>97365</t>
        </is>
      </c>
      <c r="T2093" s="28" t="n">
        <v>45998</v>
      </c>
      <c r="U2093" s="21" t="n">
        <v>2026</v>
      </c>
      <c r="V2093" s="21" t="inlineStr"/>
    </row>
    <row r="2094">
      <c r="A2094" s="17" t="inlineStr">
        <is>
          <t>WL-03089</t>
        </is>
      </c>
      <c r="B2094" s="17" t="n">
        <v>2089</v>
      </c>
      <c r="C2094" s="17" t="inlineStr">
        <is>
          <t>Rivera</t>
        </is>
      </c>
      <c r="D2094" s="17" t="inlineStr">
        <is>
          <t>Joshua</t>
        </is>
      </c>
      <c r="E2094" s="17" t="inlineStr">
        <is>
          <t>TRUST</t>
        </is>
      </c>
      <c r="F2094" s="17" t="inlineStr">
        <is>
          <t>Rivera Ventures LLC</t>
        </is>
      </c>
      <c r="G2094" s="27" t="n">
        <v>45751</v>
      </c>
      <c r="H2094" s="17" t="inlineStr">
        <is>
          <t>ACTIVE_WAITLIST</t>
        </is>
      </c>
      <c r="I2094" s="17" t="inlineStr">
        <is>
          <t>GRAY DANCER</t>
        </is>
      </c>
      <c r="J2094" s="17" t="inlineStr">
        <is>
          <t>POWER_INBOARD</t>
        </is>
      </c>
      <c r="K2094" s="17" t="n">
        <v>25.9</v>
      </c>
      <c r="L2094" s="17" t="n">
        <v>8.6</v>
      </c>
      <c r="M2094" s="17" t="inlineStr">
        <is>
          <t>ANY</t>
        </is>
      </c>
      <c r="N2094" s="17" t="n">
        <v>32</v>
      </c>
      <c r="O2094" s="17" t="inlineStr">
        <is>
          <t>(541) 555-3556</t>
        </is>
      </c>
      <c r="P2094" s="17" t="inlineStr">
        <is>
          <t>joshuarivera@salishnet.net</t>
        </is>
      </c>
      <c r="Q2094" s="17" t="inlineStr">
        <is>
          <t>Coos Bay</t>
        </is>
      </c>
      <c r="R2094" s="17" t="inlineStr">
        <is>
          <t>OR</t>
        </is>
      </c>
      <c r="S2094" s="17" t="inlineStr">
        <is>
          <t>97420</t>
        </is>
      </c>
      <c r="T2094" s="27" t="n">
        <v>46002</v>
      </c>
      <c r="U2094" s="17" t="n">
        <v>2026</v>
      </c>
      <c r="V2094" s="17" t="inlineStr"/>
    </row>
    <row r="2095">
      <c r="A2095" s="21" t="inlineStr">
        <is>
          <t>WL-03090</t>
        </is>
      </c>
      <c r="B2095" s="21" t="n">
        <v>2090</v>
      </c>
      <c r="C2095" s="21" t="inlineStr">
        <is>
          <t>Price</t>
        </is>
      </c>
      <c r="D2095" s="21" t="inlineStr">
        <is>
          <t>Erin</t>
        </is>
      </c>
      <c r="E2095" s="21" t="inlineStr">
        <is>
          <t>CORPORATION</t>
        </is>
      </c>
      <c r="F2095" s="21" t="inlineStr">
        <is>
          <t>Price Holdings LLC</t>
        </is>
      </c>
      <c r="G2095" s="28" t="n">
        <v>45751</v>
      </c>
      <c r="H2095" s="21" t="inlineStr">
        <is>
          <t>ACTIVE_WAITLIST</t>
        </is>
      </c>
      <c r="I2095" s="21" t="inlineStr">
        <is>
          <t>OSPREY BAY</t>
        </is>
      </c>
      <c r="J2095" s="21" t="inlineStr">
        <is>
          <t>SAIL_MONO</t>
        </is>
      </c>
      <c r="K2095" s="21" t="n">
        <v>47.5</v>
      </c>
      <c r="L2095" s="21" t="n">
        <v>16.4</v>
      </c>
      <c r="M2095" s="21" t="inlineStr">
        <is>
          <t>ANY</t>
        </is>
      </c>
      <c r="N2095" s="21" t="n">
        <v>50</v>
      </c>
      <c r="O2095" s="21" t="inlineStr">
        <is>
          <t>(425) 555-2714</t>
        </is>
      </c>
      <c r="P2095" s="21" t="inlineStr">
        <is>
          <t>erin_price@pugetpost.com</t>
        </is>
      </c>
      <c r="Q2095" s="21" t="inlineStr">
        <is>
          <t>Everett</t>
        </is>
      </c>
      <c r="R2095" s="21" t="inlineStr">
        <is>
          <t>WA</t>
        </is>
      </c>
      <c r="S2095" s="21" t="inlineStr">
        <is>
          <t>98201</t>
        </is>
      </c>
      <c r="T2095" s="28" t="n">
        <v>46003</v>
      </c>
      <c r="U2095" s="21" t="n">
        <v>2026</v>
      </c>
      <c r="V2095" s="21" t="inlineStr"/>
    </row>
    <row r="2096">
      <c r="A2096" s="17" t="inlineStr">
        <is>
          <t>WL-03091</t>
        </is>
      </c>
      <c r="B2096" s="17" t="n">
        <v>2091</v>
      </c>
      <c r="C2096" s="17" t="inlineStr">
        <is>
          <t>Barber</t>
        </is>
      </c>
      <c r="D2096" s="17" t="inlineStr">
        <is>
          <t>Sandra</t>
        </is>
      </c>
      <c r="E2096" s="17" t="inlineStr">
        <is>
          <t>INDIVIDUAL</t>
        </is>
      </c>
      <c r="F2096" s="17" t="inlineStr"/>
      <c r="G2096" s="27" t="n">
        <v>45752</v>
      </c>
      <c r="H2096" s="17" t="inlineStr">
        <is>
          <t>ACTIVE_WAITLIST</t>
        </is>
      </c>
      <c r="I2096" s="17" t="inlineStr">
        <is>
          <t>SPINDRIFT ROSE</t>
        </is>
      </c>
      <c r="J2096" s="17" t="inlineStr">
        <is>
          <t>COMMERCIAL_FISH</t>
        </is>
      </c>
      <c r="K2096" s="17" t="n">
        <v>61.6</v>
      </c>
      <c r="L2096" s="17" t="n">
        <v>20.5</v>
      </c>
      <c r="M2096" s="17" t="inlineStr">
        <is>
          <t>Ledgport</t>
        </is>
      </c>
      <c r="N2096" s="17" t="n">
        <v>32</v>
      </c>
      <c r="O2096" s="17" t="inlineStr">
        <is>
          <t>(360) 555-7077</t>
        </is>
      </c>
      <c r="P2096" s="17" t="inlineStr">
        <is>
          <t>sandrabarber@pugetpost.com</t>
        </is>
      </c>
      <c r="Q2096" s="17" t="inlineStr">
        <is>
          <t>Bremerton</t>
        </is>
      </c>
      <c r="R2096" s="17" t="inlineStr">
        <is>
          <t>WA</t>
        </is>
      </c>
      <c r="S2096" s="17" t="inlineStr">
        <is>
          <t>98337</t>
        </is>
      </c>
      <c r="T2096" s="27" t="n">
        <v>46010</v>
      </c>
      <c r="U2096" s="17" t="n">
        <v>2026</v>
      </c>
      <c r="V2096" s="17" t="inlineStr"/>
    </row>
    <row r="2097">
      <c r="A2097" s="21" t="inlineStr">
        <is>
          <t>WL-03092</t>
        </is>
      </c>
      <c r="B2097" s="21" t="n">
        <v>2092</v>
      </c>
      <c r="C2097" s="21" t="inlineStr">
        <is>
          <t>Houston</t>
        </is>
      </c>
      <c r="D2097" s="21" t="inlineStr">
        <is>
          <t>Teresa</t>
        </is>
      </c>
      <c r="E2097" s="21" t="inlineStr">
        <is>
          <t>LLC</t>
        </is>
      </c>
      <c r="F2097" s="21" t="inlineStr">
        <is>
          <t>Houston Marine LLC</t>
        </is>
      </c>
      <c r="G2097" s="28" t="n">
        <v>45752</v>
      </c>
      <c r="H2097" s="21" t="inlineStr">
        <is>
          <t>ACTIVE_WAITLIST</t>
        </is>
      </c>
      <c r="I2097" s="21" t="inlineStr">
        <is>
          <t>DRIFT QUEEN</t>
        </is>
      </c>
      <c r="J2097" s="21" t="inlineStr">
        <is>
          <t>POWER_INBOARD</t>
        </is>
      </c>
      <c r="K2097" s="21" t="n">
        <v>38.8</v>
      </c>
      <c r="L2097" s="21" t="n">
        <v>12.8</v>
      </c>
      <c r="M2097" s="21" t="inlineStr">
        <is>
          <t>ANY</t>
        </is>
      </c>
      <c r="N2097" s="21" t="n">
        <v>24</v>
      </c>
      <c r="O2097" s="21" t="inlineStr">
        <is>
          <t>(360) 555-3258</t>
        </is>
      </c>
      <c r="P2097" s="21" t="inlineStr"/>
      <c r="Q2097" s="21" t="inlineStr">
        <is>
          <t>Chaldale</t>
        </is>
      </c>
      <c r="R2097" s="21" t="inlineStr">
        <is>
          <t>WA</t>
        </is>
      </c>
      <c r="S2097" s="21" t="inlineStr">
        <is>
          <t>98554</t>
        </is>
      </c>
      <c r="T2097" s="28" t="n">
        <v>46013</v>
      </c>
      <c r="U2097" s="21" t="n">
        <v>2026</v>
      </c>
      <c r="V2097" s="21" t="inlineStr"/>
    </row>
    <row r="2098">
      <c r="A2098" s="17" t="inlineStr">
        <is>
          <t>WL-03093</t>
        </is>
      </c>
      <c r="B2098" s="17" t="n">
        <v>2093</v>
      </c>
      <c r="C2098" s="17" t="inlineStr">
        <is>
          <t>West</t>
        </is>
      </c>
      <c r="D2098" s="17" t="inlineStr">
        <is>
          <t>Gina</t>
        </is>
      </c>
      <c r="E2098" s="17" t="inlineStr">
        <is>
          <t>INDIVIDUAL</t>
        </is>
      </c>
      <c r="F2098" s="17" t="inlineStr"/>
      <c r="G2098" s="27" t="n">
        <v>45753</v>
      </c>
      <c r="H2098" s="17" t="inlineStr">
        <is>
          <t>RETAINER</t>
        </is>
      </c>
      <c r="I2098" s="17" t="inlineStr">
        <is>
          <t>HERON REACH</t>
        </is>
      </c>
      <c r="J2098" s="17" t="inlineStr">
        <is>
          <t>POWER_INBOARD</t>
        </is>
      </c>
      <c r="K2098" s="17" t="n">
        <v>54.9</v>
      </c>
      <c r="L2098" s="17" t="n">
        <v>16.8</v>
      </c>
      <c r="M2098" s="17" t="inlineStr">
        <is>
          <t>ANY</t>
        </is>
      </c>
      <c r="N2098" s="17" t="n">
        <v>50</v>
      </c>
      <c r="O2098" s="17" t="inlineStr">
        <is>
          <t>(360) 555-0802</t>
        </is>
      </c>
      <c r="P2098" s="17" t="inlineStr">
        <is>
          <t>gina.west@harbormail.net</t>
        </is>
      </c>
      <c r="Q2098" s="17" t="inlineStr">
        <is>
          <t>Port Angeles</t>
        </is>
      </c>
      <c r="R2098" s="17" t="inlineStr">
        <is>
          <t>WA</t>
        </is>
      </c>
      <c r="S2098" s="17" t="inlineStr">
        <is>
          <t>98362</t>
        </is>
      </c>
      <c r="T2098" s="27" t="n">
        <v>46006</v>
      </c>
      <c r="U2098" s="17" t="n">
        <v>2026</v>
      </c>
      <c r="V2098" s="17" t="inlineStr"/>
    </row>
    <row r="2099">
      <c r="A2099" s="21" t="inlineStr">
        <is>
          <t>WL-03094</t>
        </is>
      </c>
      <c r="B2099" s="21" t="n">
        <v>2094</v>
      </c>
      <c r="C2099" s="21" t="inlineStr">
        <is>
          <t>Cook</t>
        </is>
      </c>
      <c r="D2099" s="21" t="inlineStr">
        <is>
          <t>Christine</t>
        </is>
      </c>
      <c r="E2099" s="21" t="inlineStr">
        <is>
          <t>NONPROFIT</t>
        </is>
      </c>
      <c r="F2099" s="21" t="inlineStr">
        <is>
          <t>Cook Charters Inc</t>
        </is>
      </c>
      <c r="G2099" s="28" t="n">
        <v>45753</v>
      </c>
      <c r="H2099" s="21" t="inlineStr">
        <is>
          <t>ACTIVE_WAITLIST</t>
        </is>
      </c>
      <c r="I2099" s="21" t="inlineStr">
        <is>
          <t>PETREL SOUND</t>
        </is>
      </c>
      <c r="J2099" s="21" t="inlineStr">
        <is>
          <t>POWER_STERNDRIVE</t>
        </is>
      </c>
      <c r="K2099" s="21" t="n">
        <v>26.2</v>
      </c>
      <c r="L2099" s="21" t="n">
        <v>8</v>
      </c>
      <c r="M2099" s="21" t="inlineStr">
        <is>
          <t>OPEN_ONLY</t>
        </is>
      </c>
      <c r="N2099" s="21" t="n">
        <v>32</v>
      </c>
      <c r="O2099" s="21" t="inlineStr">
        <is>
          <t>(360) 555-0665</t>
        </is>
      </c>
      <c r="P2099" s="21" t="inlineStr"/>
      <c r="Q2099" s="21" t="inlineStr">
        <is>
          <t>Longview</t>
        </is>
      </c>
      <c r="R2099" s="21" t="inlineStr">
        <is>
          <t>WA</t>
        </is>
      </c>
      <c r="S2099" s="21" t="inlineStr">
        <is>
          <t>98632</t>
        </is>
      </c>
      <c r="T2099" s="28" t="n">
        <v>46015</v>
      </c>
      <c r="U2099" s="21" t="n">
        <v>2026</v>
      </c>
      <c r="V2099" s="21" t="inlineStr"/>
    </row>
    <row r="2100">
      <c r="A2100" s="17" t="inlineStr">
        <is>
          <t>WL-03095</t>
        </is>
      </c>
      <c r="B2100" s="17" t="n">
        <v>2095</v>
      </c>
      <c r="C2100" s="17" t="inlineStr">
        <is>
          <t>Jones</t>
        </is>
      </c>
      <c r="D2100" s="17" t="inlineStr">
        <is>
          <t>Christopher</t>
        </is>
      </c>
      <c r="E2100" s="17" t="inlineStr">
        <is>
          <t>TRUST</t>
        </is>
      </c>
      <c r="F2100" s="17" t="inlineStr">
        <is>
          <t>Jones Charters Inc</t>
        </is>
      </c>
      <c r="G2100" s="27" t="n">
        <v>45754</v>
      </c>
      <c r="H2100" s="17" t="inlineStr">
        <is>
          <t>ACTIVE_WAITLIST</t>
        </is>
      </c>
      <c r="I2100" s="17" t="inlineStr">
        <is>
          <t>SALISH DANCER</t>
        </is>
      </c>
      <c r="J2100" s="17" t="inlineStr">
        <is>
          <t>ELECTRIC</t>
        </is>
      </c>
      <c r="K2100" s="17" t="n">
        <v>46.1</v>
      </c>
      <c r="L2100" s="17" t="n">
        <v>13.9</v>
      </c>
      <c r="M2100" s="17" t="inlineStr">
        <is>
          <t>Ledgport</t>
        </is>
      </c>
      <c r="N2100" s="17" t="n">
        <v>28</v>
      </c>
      <c r="O2100" s="17" t="inlineStr">
        <is>
          <t>(503) 555-0485</t>
        </is>
      </c>
      <c r="P2100" s="17" t="inlineStr">
        <is>
          <t>christopherjones@salishnet.net</t>
        </is>
      </c>
      <c r="Q2100" s="17" t="inlineStr">
        <is>
          <t>Astoria</t>
        </is>
      </c>
      <c r="R2100" s="17" t="inlineStr">
        <is>
          <t>OR</t>
        </is>
      </c>
      <c r="S2100" s="17" t="inlineStr">
        <is>
          <t>97103</t>
        </is>
      </c>
      <c r="T2100" s="27" t="n">
        <v>46004</v>
      </c>
      <c r="U2100" s="17" t="n">
        <v>2026</v>
      </c>
      <c r="V2100" s="17" t="inlineStr"/>
    </row>
    <row r="2101">
      <c r="A2101" s="21" t="inlineStr">
        <is>
          <t>WL-03096</t>
        </is>
      </c>
      <c r="B2101" s="21" t="n">
        <v>2096</v>
      </c>
      <c r="C2101" s="21" t="inlineStr">
        <is>
          <t>Kelley</t>
        </is>
      </c>
      <c r="D2101" s="21" t="inlineStr">
        <is>
          <t>Craig</t>
        </is>
      </c>
      <c r="E2101" s="21" t="inlineStr">
        <is>
          <t>INDIVIDUAL</t>
        </is>
      </c>
      <c r="F2101" s="21" t="inlineStr"/>
      <c r="G2101" s="28" t="n">
        <v>45754</v>
      </c>
      <c r="H2101" s="21" t="inlineStr">
        <is>
          <t>ACTIVE_WAITLIST</t>
        </is>
      </c>
      <c r="I2101" s="21" t="inlineStr">
        <is>
          <t>COHO CREST</t>
        </is>
      </c>
      <c r="J2101" s="21" t="inlineStr">
        <is>
          <t>SAIL_MULTI</t>
        </is>
      </c>
      <c r="K2101" s="21" t="n">
        <v>53.9</v>
      </c>
      <c r="L2101" s="21" t="n">
        <v>17.1</v>
      </c>
      <c r="M2101" s="21" t="inlineStr">
        <is>
          <t>Ledgport</t>
        </is>
      </c>
      <c r="N2101" s="21" t="n">
        <v>45</v>
      </c>
      <c r="O2101" s="21" t="inlineStr">
        <is>
          <t>(503) 555-6960</t>
        </is>
      </c>
      <c r="P2101" s="21" t="inlineStr">
        <is>
          <t>craigkelley@gmail.example.com</t>
        </is>
      </c>
      <c r="Q2101" s="21" t="inlineStr">
        <is>
          <t>Astoria</t>
        </is>
      </c>
      <c r="R2101" s="21" t="inlineStr">
        <is>
          <t>OR</t>
        </is>
      </c>
      <c r="S2101" s="21" t="inlineStr">
        <is>
          <t>97103</t>
        </is>
      </c>
      <c r="T2101" s="28" t="n">
        <v>46002</v>
      </c>
      <c r="U2101" s="21" t="n">
        <v>2026</v>
      </c>
      <c r="V2101" s="21" t="inlineStr"/>
    </row>
    <row r="2102">
      <c r="A2102" s="17" t="inlineStr">
        <is>
          <t>WL-03097</t>
        </is>
      </c>
      <c r="B2102" s="17" t="n">
        <v>2097</v>
      </c>
      <c r="C2102" s="17" t="inlineStr">
        <is>
          <t>Sanchez</t>
        </is>
      </c>
      <c r="D2102" s="17" t="inlineStr">
        <is>
          <t>John</t>
        </is>
      </c>
      <c r="E2102" s="17" t="inlineStr">
        <is>
          <t>INDIVIDUAL</t>
        </is>
      </c>
      <c r="F2102" s="17" t="inlineStr"/>
      <c r="G2102" s="27" t="n">
        <v>45754</v>
      </c>
      <c r="H2102" s="17" t="inlineStr">
        <is>
          <t>ACTIVE_WAITLIST</t>
        </is>
      </c>
      <c r="I2102" s="17" t="inlineStr">
        <is>
          <t>SANDERLING WEATHER</t>
        </is>
      </c>
      <c r="J2102" s="17" t="inlineStr">
        <is>
          <t>COMMERCIAL_FISH</t>
        </is>
      </c>
      <c r="K2102" s="17" t="n">
        <v>35.3</v>
      </c>
      <c r="L2102" s="17" t="n">
        <v>10.2</v>
      </c>
      <c r="M2102" s="17" t="inlineStr">
        <is>
          <t>Eastwey</t>
        </is>
      </c>
      <c r="N2102" s="17" t="n">
        <v>45</v>
      </c>
      <c r="O2102" s="17" t="inlineStr">
        <is>
          <t>(360) 555-4287</t>
        </is>
      </c>
      <c r="P2102" s="17" t="inlineStr">
        <is>
          <t>john.sanchez@quillayute.org</t>
        </is>
      </c>
      <c r="Q2102" s="17" t="inlineStr">
        <is>
          <t>Olympia</t>
        </is>
      </c>
      <c r="R2102" s="17" t="inlineStr">
        <is>
          <t>WA</t>
        </is>
      </c>
      <c r="S2102" s="17" t="inlineStr">
        <is>
          <t>98501</t>
        </is>
      </c>
      <c r="T2102" s="27" t="n">
        <v>45994</v>
      </c>
      <c r="U2102" s="17" t="n">
        <v>2026</v>
      </c>
      <c r="V2102" s="17" t="inlineStr"/>
    </row>
    <row r="2103">
      <c r="A2103" s="21" t="inlineStr">
        <is>
          <t>WL-03098</t>
        </is>
      </c>
      <c r="B2103" s="21" t="n">
        <v>2098</v>
      </c>
      <c r="C2103" s="21" t="inlineStr">
        <is>
          <t>Phillips</t>
        </is>
      </c>
      <c r="D2103" s="21" t="inlineStr">
        <is>
          <t>Michelle</t>
        </is>
      </c>
      <c r="E2103" s="21" t="inlineStr">
        <is>
          <t>INDIVIDUAL</t>
        </is>
      </c>
      <c r="F2103" s="21" t="inlineStr"/>
      <c r="G2103" s="28" t="n">
        <v>45755</v>
      </c>
      <c r="H2103" s="21" t="inlineStr">
        <is>
          <t>ACTIVE_WAITLIST</t>
        </is>
      </c>
      <c r="I2103" s="21" t="inlineStr">
        <is>
          <t>SANDERLING QUEEN</t>
        </is>
      </c>
      <c r="J2103" s="21" t="inlineStr">
        <is>
          <t>TRAWLER</t>
        </is>
      </c>
      <c r="K2103" s="21" t="n">
        <v>43.6</v>
      </c>
      <c r="L2103" s="21" t="n">
        <v>13.8</v>
      </c>
      <c r="M2103" s="21" t="inlineStr">
        <is>
          <t>Gullwing</t>
        </is>
      </c>
      <c r="N2103" s="21" t="n">
        <v>28</v>
      </c>
      <c r="O2103" s="21" t="inlineStr">
        <is>
          <t>(360) 555-4612</t>
        </is>
      </c>
      <c r="P2103" s="21" t="inlineStr">
        <is>
          <t>michelle_phillips@quillayute.org</t>
        </is>
      </c>
      <c r="Q2103" s="21" t="inlineStr">
        <is>
          <t>Chaldale</t>
        </is>
      </c>
      <c r="R2103" s="21" t="inlineStr">
        <is>
          <t>WA</t>
        </is>
      </c>
      <c r="S2103" s="21" t="inlineStr">
        <is>
          <t>98554</t>
        </is>
      </c>
      <c r="T2103" s="28" t="n">
        <v>46017</v>
      </c>
      <c r="U2103" s="21" t="n">
        <v>2026</v>
      </c>
      <c r="V2103" s="21" t="inlineStr"/>
    </row>
    <row r="2104">
      <c r="A2104" s="17" t="inlineStr">
        <is>
          <t>WL-03099</t>
        </is>
      </c>
      <c r="B2104" s="17" t="n">
        <v>2099</v>
      </c>
      <c r="C2104" s="17" t="inlineStr">
        <is>
          <t>Robertson</t>
        </is>
      </c>
      <c r="D2104" s="17" t="inlineStr">
        <is>
          <t>Ryan</t>
        </is>
      </c>
      <c r="E2104" s="17" t="inlineStr">
        <is>
          <t>NONPROFIT</t>
        </is>
      </c>
      <c r="F2104" s="17" t="inlineStr">
        <is>
          <t>Robertson Marine LLC</t>
        </is>
      </c>
      <c r="G2104" s="27" t="n">
        <v>45755</v>
      </c>
      <c r="H2104" s="17" t="inlineStr">
        <is>
          <t>ACTIVE_WAITLIST</t>
        </is>
      </c>
      <c r="I2104" s="17" t="inlineStr">
        <is>
          <t>SABLE VEER</t>
        </is>
      </c>
      <c r="J2104" s="17" t="inlineStr">
        <is>
          <t>CRUISER</t>
        </is>
      </c>
      <c r="K2104" s="17" t="n">
        <v>53</v>
      </c>
      <c r="L2104" s="17" t="n">
        <v>17.6</v>
      </c>
      <c r="M2104" s="17" t="inlineStr">
        <is>
          <t>COVERED_ONLY</t>
        </is>
      </c>
      <c r="N2104" s="17" t="n">
        <v>50</v>
      </c>
      <c r="O2104" s="17" t="inlineStr">
        <is>
          <t>(360) 555-5276</t>
        </is>
      </c>
      <c r="P2104" s="17" t="inlineStr">
        <is>
          <t>ryan.robertson@harbormail.net</t>
        </is>
      </c>
      <c r="Q2104" s="17" t="inlineStr">
        <is>
          <t>Port Angeles</t>
        </is>
      </c>
      <c r="R2104" s="17" t="inlineStr">
        <is>
          <t>WA</t>
        </is>
      </c>
      <c r="S2104" s="17" t="inlineStr">
        <is>
          <t>98362</t>
        </is>
      </c>
      <c r="T2104" s="27" t="n">
        <v>45995</v>
      </c>
      <c r="U2104" s="17" t="n">
        <v>2026</v>
      </c>
      <c r="V2104" s="17" t="inlineStr"/>
    </row>
    <row r="2105">
      <c r="A2105" s="21" t="inlineStr">
        <is>
          <t>WL-03100</t>
        </is>
      </c>
      <c r="B2105" s="21" t="n">
        <v>2100</v>
      </c>
      <c r="C2105" s="21" t="inlineStr">
        <is>
          <t>Contreras</t>
        </is>
      </c>
      <c r="D2105" s="21" t="inlineStr">
        <is>
          <t>Andrew</t>
        </is>
      </c>
      <c r="E2105" s="21" t="inlineStr">
        <is>
          <t>JOINT</t>
        </is>
      </c>
      <c r="F2105" s="21" t="inlineStr"/>
      <c r="G2105" s="28" t="n">
        <v>45755</v>
      </c>
      <c r="H2105" s="21" t="inlineStr">
        <is>
          <t>ACTIVE_WAITLIST</t>
        </is>
      </c>
      <c r="I2105" s="21" t="inlineStr">
        <is>
          <t>SABLE LINE</t>
        </is>
      </c>
      <c r="J2105" s="21" t="inlineStr">
        <is>
          <t>HOUSEBOAT</t>
        </is>
      </c>
      <c r="K2105" s="21" t="n">
        <v>52.1</v>
      </c>
      <c r="L2105" s="21" t="n">
        <v>15</v>
      </c>
      <c r="M2105" s="21" t="inlineStr">
        <is>
          <t>COVERED_ONLY</t>
        </is>
      </c>
      <c r="N2105" s="21" t="n">
        <v>50</v>
      </c>
      <c r="O2105" s="21" t="inlineStr">
        <is>
          <t>(253) 555-6848</t>
        </is>
      </c>
      <c r="P2105" s="21" t="inlineStr">
        <is>
          <t>andrew_contreras@quillayute.org</t>
        </is>
      </c>
      <c r="Q2105" s="21" t="inlineStr">
        <is>
          <t>Tacoma</t>
        </is>
      </c>
      <c r="R2105" s="21" t="inlineStr">
        <is>
          <t>WA</t>
        </is>
      </c>
      <c r="S2105" s="21" t="inlineStr">
        <is>
          <t>98402</t>
        </is>
      </c>
      <c r="T2105" s="28" t="n">
        <v>45992</v>
      </c>
      <c r="U2105" s="21" t="n">
        <v>2026</v>
      </c>
      <c r="V2105" s="21" t="inlineStr"/>
    </row>
    <row r="2106">
      <c r="A2106" s="17" t="inlineStr">
        <is>
          <t>WL-03101</t>
        </is>
      </c>
      <c r="B2106" s="17" t="n">
        <v>2101</v>
      </c>
      <c r="C2106" s="17" t="inlineStr">
        <is>
          <t>Cunningham</t>
        </is>
      </c>
      <c r="D2106" s="17" t="inlineStr">
        <is>
          <t>Kristie</t>
        </is>
      </c>
      <c r="E2106" s="17" t="inlineStr">
        <is>
          <t>LLC</t>
        </is>
      </c>
      <c r="F2106" s="17" t="inlineStr">
        <is>
          <t>Cunningham Ventures LLC</t>
        </is>
      </c>
      <c r="G2106" s="27" t="n">
        <v>45757</v>
      </c>
      <c r="H2106" s="17" t="inlineStr">
        <is>
          <t>ACTIVE_WAITLIST</t>
        </is>
      </c>
      <c r="I2106" s="17" t="inlineStr">
        <is>
          <t>GRAY LIGHT</t>
        </is>
      </c>
      <c r="J2106" s="17" t="inlineStr">
        <is>
          <t>ELECTRIC</t>
        </is>
      </c>
      <c r="K2106" s="17" t="n">
        <v>24.5</v>
      </c>
      <c r="L2106" s="17" t="n">
        <v>7.9</v>
      </c>
      <c r="M2106" s="17" t="inlineStr">
        <is>
          <t>ANY</t>
        </is>
      </c>
      <c r="N2106" s="17" t="n">
        <v>45</v>
      </c>
      <c r="O2106" s="17" t="inlineStr">
        <is>
          <t>(360) 555-0578</t>
        </is>
      </c>
      <c r="P2106" s="17" t="inlineStr">
        <is>
          <t>kristie.cunningham@salishnet.net</t>
        </is>
      </c>
      <c r="Q2106" s="17" t="inlineStr">
        <is>
          <t>Bellingham</t>
        </is>
      </c>
      <c r="R2106" s="17" t="inlineStr">
        <is>
          <t>WA</t>
        </is>
      </c>
      <c r="S2106" s="17" t="inlineStr">
        <is>
          <t>98225</t>
        </is>
      </c>
      <c r="T2106" s="27" t="n">
        <v>45999</v>
      </c>
      <c r="U2106" s="17" t="n">
        <v>2026</v>
      </c>
      <c r="V2106" s="17" t="inlineStr"/>
    </row>
    <row r="2107">
      <c r="A2107" s="21" t="inlineStr">
        <is>
          <t>WL-03102</t>
        </is>
      </c>
      <c r="B2107" s="21" t="n">
        <v>2102</v>
      </c>
      <c r="C2107" s="21" t="inlineStr">
        <is>
          <t>Farlow</t>
        </is>
      </c>
      <c r="D2107" s="21" t="inlineStr">
        <is>
          <t>Dennis</t>
        </is>
      </c>
      <c r="E2107" s="21" t="inlineStr">
        <is>
          <t>INDIVIDUAL</t>
        </is>
      </c>
      <c r="F2107" s="21" t="inlineStr"/>
      <c r="G2107" s="28" t="n">
        <v>45757</v>
      </c>
      <c r="H2107" s="21" t="inlineStr">
        <is>
          <t>ACTIVE_WAITLIST</t>
        </is>
      </c>
      <c r="I2107" s="21" t="inlineStr">
        <is>
          <t>KESTREL ANN</t>
        </is>
      </c>
      <c r="J2107" s="21" t="inlineStr">
        <is>
          <t>SAIL_MONO</t>
        </is>
      </c>
      <c r="K2107" s="21" t="n">
        <v>35.8</v>
      </c>
      <c r="L2107" s="21" t="n">
        <v>11.1</v>
      </c>
      <c r="M2107" s="21" t="inlineStr">
        <is>
          <t>Ledgport</t>
        </is>
      </c>
      <c r="N2107" s="21" t="n">
        <v>24</v>
      </c>
      <c r="O2107" s="21" t="inlineStr">
        <is>
          <t>(541) 555-0536</t>
        </is>
      </c>
      <c r="P2107" s="21" t="inlineStr">
        <is>
          <t>dennis_farlow@pugetpost.com</t>
        </is>
      </c>
      <c r="Q2107" s="21" t="inlineStr">
        <is>
          <t>Coos Bay</t>
        </is>
      </c>
      <c r="R2107" s="21" t="inlineStr">
        <is>
          <t>OR</t>
        </is>
      </c>
      <c r="S2107" s="21" t="inlineStr">
        <is>
          <t>97420</t>
        </is>
      </c>
      <c r="T2107" s="28" t="n">
        <v>46012</v>
      </c>
      <c r="U2107" s="21" t="n">
        <v>2026</v>
      </c>
      <c r="V2107" s="21" t="inlineStr"/>
    </row>
    <row r="2108">
      <c r="A2108" s="17" t="inlineStr">
        <is>
          <t>WL-03103</t>
        </is>
      </c>
      <c r="B2108" s="17" t="n">
        <v>2103</v>
      </c>
      <c r="C2108" s="17" t="inlineStr">
        <is>
          <t>Roman</t>
        </is>
      </c>
      <c r="D2108" s="17" t="inlineStr">
        <is>
          <t>Thomas</t>
        </is>
      </c>
      <c r="E2108" s="17" t="inlineStr">
        <is>
          <t>INDIVIDUAL</t>
        </is>
      </c>
      <c r="F2108" s="17" t="inlineStr"/>
      <c r="G2108" s="27" t="n">
        <v>45757</v>
      </c>
      <c r="H2108" s="17" t="inlineStr">
        <is>
          <t>ACTIVE_WAITLIST</t>
        </is>
      </c>
      <c r="I2108" s="17" t="inlineStr">
        <is>
          <t>OTTER BAY</t>
        </is>
      </c>
      <c r="J2108" s="17" t="inlineStr">
        <is>
          <t>POWER_STERNDRIVE</t>
        </is>
      </c>
      <c r="K2108" s="17" t="n">
        <v>48.8</v>
      </c>
      <c r="L2108" s="17" t="n">
        <v>16.2</v>
      </c>
      <c r="M2108" s="17" t="inlineStr">
        <is>
          <t>Eastwey</t>
        </is>
      </c>
      <c r="N2108" s="17" t="n">
        <v>50</v>
      </c>
      <c r="O2108" s="17" t="inlineStr">
        <is>
          <t>(425) 555-9941</t>
        </is>
      </c>
      <c r="P2108" s="17" t="inlineStr">
        <is>
          <t>thomas_roman@outlook.example.com</t>
        </is>
      </c>
      <c r="Q2108" s="17" t="inlineStr">
        <is>
          <t>Everett</t>
        </is>
      </c>
      <c r="R2108" s="17" t="inlineStr">
        <is>
          <t>WA</t>
        </is>
      </c>
      <c r="S2108" s="17" t="inlineStr">
        <is>
          <t>98201</t>
        </is>
      </c>
      <c r="T2108" s="27" t="n">
        <v>46014</v>
      </c>
      <c r="U2108" s="17" t="n">
        <v>2026</v>
      </c>
      <c r="V2108" s="17" t="inlineStr"/>
    </row>
    <row r="2109">
      <c r="A2109" s="21" t="inlineStr">
        <is>
          <t>WL-03104</t>
        </is>
      </c>
      <c r="B2109" s="21" t="n">
        <v>2104</v>
      </c>
      <c r="C2109" s="21" t="inlineStr">
        <is>
          <t>Maldonado</t>
        </is>
      </c>
      <c r="D2109" s="21" t="inlineStr">
        <is>
          <t>Jill</t>
        </is>
      </c>
      <c r="E2109" s="21" t="inlineStr">
        <is>
          <t>NONPROFIT</t>
        </is>
      </c>
      <c r="F2109" s="21" t="inlineStr">
        <is>
          <t>Maldonado Charters Inc</t>
        </is>
      </c>
      <c r="G2109" s="28" t="n">
        <v>45758</v>
      </c>
      <c r="H2109" s="21" t="inlineStr">
        <is>
          <t>ACTIVE_WAITLIST</t>
        </is>
      </c>
      <c r="I2109" s="21" t="inlineStr">
        <is>
          <t>OSPREY MOON</t>
        </is>
      </c>
      <c r="J2109" s="21" t="inlineStr">
        <is>
          <t>ELECTRIC</t>
        </is>
      </c>
      <c r="K2109" s="21" t="n">
        <v>34.6</v>
      </c>
      <c r="L2109" s="21" t="n">
        <v>11.1</v>
      </c>
      <c r="M2109" s="21" t="inlineStr">
        <is>
          <t>Gullwing</t>
        </is>
      </c>
      <c r="N2109" s="21" t="n">
        <v>28</v>
      </c>
      <c r="O2109" s="21" t="inlineStr">
        <is>
          <t>(360) 555-5563</t>
        </is>
      </c>
      <c r="P2109" s="21" t="inlineStr">
        <is>
          <t>jill_maldonado@gmail.example.com</t>
        </is>
      </c>
      <c r="Q2109" s="21" t="inlineStr">
        <is>
          <t>Olympia</t>
        </is>
      </c>
      <c r="R2109" s="21" t="inlineStr">
        <is>
          <t>WA</t>
        </is>
      </c>
      <c r="S2109" s="21" t="inlineStr">
        <is>
          <t>98501</t>
        </is>
      </c>
      <c r="T2109" s="28" t="n">
        <v>46000</v>
      </c>
      <c r="U2109" s="21" t="n">
        <v>2026</v>
      </c>
      <c r="V2109" s="21" t="inlineStr"/>
    </row>
    <row r="2110">
      <c r="A2110" s="17" t="inlineStr">
        <is>
          <t>WL-03105</t>
        </is>
      </c>
      <c r="B2110" s="17" t="n">
        <v>2105</v>
      </c>
      <c r="C2110" s="17" t="inlineStr">
        <is>
          <t>Zhang</t>
        </is>
      </c>
      <c r="D2110" s="17" t="inlineStr">
        <is>
          <t>Elizabeth</t>
        </is>
      </c>
      <c r="E2110" s="17" t="inlineStr">
        <is>
          <t>JOINT</t>
        </is>
      </c>
      <c r="F2110" s="17" t="inlineStr"/>
      <c r="G2110" s="27" t="n">
        <v>45758</v>
      </c>
      <c r="H2110" s="17" t="inlineStr">
        <is>
          <t>ACTIVE_WAITLIST</t>
        </is>
      </c>
      <c r="I2110" s="17" t="inlineStr">
        <is>
          <t>COHO SOUND</t>
        </is>
      </c>
      <c r="J2110" s="17" t="inlineStr">
        <is>
          <t>CRUISER</t>
        </is>
      </c>
      <c r="K2110" s="17" t="n">
        <v>48.2</v>
      </c>
      <c r="L2110" s="17" t="n">
        <v>17</v>
      </c>
      <c r="M2110" s="17" t="inlineStr">
        <is>
          <t>OPEN_ONLY</t>
        </is>
      </c>
      <c r="N2110" s="17" t="n">
        <v>45</v>
      </c>
      <c r="O2110" s="17" t="inlineStr">
        <is>
          <t>(503) 555-9532</t>
        </is>
      </c>
      <c r="P2110" s="17" t="inlineStr">
        <is>
          <t>elizabethzhang@outlook.example.com</t>
        </is>
      </c>
      <c r="Q2110" s="17" t="inlineStr">
        <is>
          <t>Astoria</t>
        </is>
      </c>
      <c r="R2110" s="17" t="inlineStr">
        <is>
          <t>OR</t>
        </is>
      </c>
      <c r="S2110" s="17" t="inlineStr">
        <is>
          <t>97103</t>
        </is>
      </c>
      <c r="T2110" s="27" t="n">
        <v>46018</v>
      </c>
      <c r="U2110" s="17" t="n">
        <v>2026</v>
      </c>
      <c r="V2110" s="17" t="inlineStr"/>
    </row>
    <row r="2111">
      <c r="A2111" s="21" t="inlineStr">
        <is>
          <t>WL-03106</t>
        </is>
      </c>
      <c r="B2111" s="21" t="n">
        <v>2106</v>
      </c>
      <c r="C2111" s="21" t="inlineStr">
        <is>
          <t>Morales</t>
        </is>
      </c>
      <c r="D2111" s="21" t="inlineStr">
        <is>
          <t>Shannon</t>
        </is>
      </c>
      <c r="E2111" s="21" t="inlineStr">
        <is>
          <t>PARTNERSHIP</t>
        </is>
      </c>
      <c r="F2111" s="21" t="inlineStr">
        <is>
          <t>Morales Marine LLC</t>
        </is>
      </c>
      <c r="G2111" s="28" t="n">
        <v>45758</v>
      </c>
      <c r="H2111" s="21" t="inlineStr">
        <is>
          <t>ACTIVE_WAITLIST</t>
        </is>
      </c>
      <c r="I2111" s="21" t="inlineStr">
        <is>
          <t>BRANT LINE</t>
        </is>
      </c>
      <c r="J2111" s="21" t="inlineStr">
        <is>
          <t>CRUISER</t>
        </is>
      </c>
      <c r="K2111" s="21" t="n">
        <v>45.1</v>
      </c>
      <c r="L2111" s="21" t="n">
        <v>14</v>
      </c>
      <c r="M2111" s="21" t="inlineStr">
        <is>
          <t>Eastwey</t>
        </is>
      </c>
      <c r="N2111" s="21" t="n">
        <v>36</v>
      </c>
      <c r="O2111" s="21" t="inlineStr">
        <is>
          <t>(503) 555-4030</t>
        </is>
      </c>
      <c r="P2111" s="21" t="inlineStr">
        <is>
          <t>shannonmorales@outlook.example.com</t>
        </is>
      </c>
      <c r="Q2111" s="21" t="inlineStr">
        <is>
          <t>Astoria</t>
        </is>
      </c>
      <c r="R2111" s="21" t="inlineStr">
        <is>
          <t>OR</t>
        </is>
      </c>
      <c r="S2111" s="21" t="inlineStr">
        <is>
          <t>97103</t>
        </is>
      </c>
      <c r="T2111" s="28" t="n">
        <v>45995</v>
      </c>
      <c r="U2111" s="21" t="n">
        <v>2026</v>
      </c>
      <c r="V2111" s="21" t="inlineStr"/>
    </row>
    <row r="2112">
      <c r="A2112" s="17" t="inlineStr">
        <is>
          <t>WL-03107</t>
        </is>
      </c>
      <c r="B2112" s="17" t="n">
        <v>2107</v>
      </c>
      <c r="C2112" s="17" t="inlineStr">
        <is>
          <t>Fleming</t>
        </is>
      </c>
      <c r="D2112" s="17" t="inlineStr">
        <is>
          <t>John</t>
        </is>
      </c>
      <c r="E2112" s="17" t="inlineStr">
        <is>
          <t>NONPROFIT</t>
        </is>
      </c>
      <c r="F2112" s="17" t="inlineStr">
        <is>
          <t>Fleming Ventures LLC</t>
        </is>
      </c>
      <c r="G2112" s="27" t="n">
        <v>45759</v>
      </c>
      <c r="H2112" s="17" t="inlineStr">
        <is>
          <t>ACTIVE_WAITLIST</t>
        </is>
      </c>
      <c r="I2112" s="17" t="inlineStr">
        <is>
          <t>WIDGEON DANCER</t>
        </is>
      </c>
      <c r="J2112" s="17" t="inlineStr">
        <is>
          <t>TRAWLER</t>
        </is>
      </c>
      <c r="K2112" s="17" t="n">
        <v>26.9</v>
      </c>
      <c r="L2112" s="17" t="n">
        <v>8.199999999999999</v>
      </c>
      <c r="M2112" s="17" t="inlineStr">
        <is>
          <t>OPEN_ONLY</t>
        </is>
      </c>
      <c r="N2112" s="17" t="n">
        <v>40</v>
      </c>
      <c r="O2112" s="17" t="inlineStr">
        <is>
          <t>(360) 555-9184</t>
        </is>
      </c>
      <c r="P2112" s="17" t="inlineStr">
        <is>
          <t>john.fleming@harbormail.net</t>
        </is>
      </c>
      <c r="Q2112" s="17" t="inlineStr">
        <is>
          <t>Bremerton</t>
        </is>
      </c>
      <c r="R2112" s="17" t="inlineStr">
        <is>
          <t>WA</t>
        </is>
      </c>
      <c r="S2112" s="17" t="inlineStr">
        <is>
          <t>98337</t>
        </is>
      </c>
      <c r="T2112" s="27" t="n">
        <v>46019</v>
      </c>
      <c r="U2112" s="17" t="n">
        <v>2026</v>
      </c>
      <c r="V2112" s="17" t="inlineStr"/>
    </row>
    <row r="2113">
      <c r="A2113" s="21" t="inlineStr">
        <is>
          <t>WL-03108</t>
        </is>
      </c>
      <c r="B2113" s="21" t="n">
        <v>2108</v>
      </c>
      <c r="C2113" s="21" t="inlineStr">
        <is>
          <t>Adams</t>
        </is>
      </c>
      <c r="D2113" s="21" t="inlineStr">
        <is>
          <t>Danielle</t>
        </is>
      </c>
      <c r="E2113" s="21" t="inlineStr">
        <is>
          <t>NONPROFIT</t>
        </is>
      </c>
      <c r="F2113" s="21" t="inlineStr">
        <is>
          <t>Adams Marine LLC</t>
        </is>
      </c>
      <c r="G2113" s="28" t="n">
        <v>45760</v>
      </c>
      <c r="H2113" s="21" t="inlineStr">
        <is>
          <t>ACTIVE_WAITLIST</t>
        </is>
      </c>
      <c r="I2113" s="21" t="inlineStr">
        <is>
          <t>OSPREY QUEEN</t>
        </is>
      </c>
      <c r="J2113" s="21" t="inlineStr">
        <is>
          <t>ELECTRIC</t>
        </is>
      </c>
      <c r="K2113" s="21" t="n">
        <v>58.4</v>
      </c>
      <c r="L2113" s="21" t="n">
        <v>18.4</v>
      </c>
      <c r="M2113" s="21" t="inlineStr">
        <is>
          <t>OPEN_ONLY</t>
        </is>
      </c>
      <c r="N2113" s="21" t="n">
        <v>50</v>
      </c>
      <c r="O2113" s="21" t="inlineStr">
        <is>
          <t>(360) 555-6890</t>
        </is>
      </c>
      <c r="P2113" s="21" t="inlineStr">
        <is>
          <t>danielle_adams@outlook.example.com</t>
        </is>
      </c>
      <c r="Q2113" s="21" t="inlineStr">
        <is>
          <t>Olympia</t>
        </is>
      </c>
      <c r="R2113" s="21" t="inlineStr">
        <is>
          <t>WA</t>
        </is>
      </c>
      <c r="S2113" s="21" t="inlineStr">
        <is>
          <t>98501</t>
        </is>
      </c>
      <c r="T2113" s="28" t="n">
        <v>46001</v>
      </c>
      <c r="U2113" s="21" t="n">
        <v>2026</v>
      </c>
      <c r="V2113" s="21" t="inlineStr"/>
    </row>
    <row r="2114">
      <c r="A2114" s="17" t="inlineStr">
        <is>
          <t>WL-03109</t>
        </is>
      </c>
      <c r="B2114" s="17" t="n">
        <v>2109</v>
      </c>
      <c r="C2114" s="17" t="inlineStr">
        <is>
          <t>Murphy</t>
        </is>
      </c>
      <c r="D2114" s="17" t="inlineStr">
        <is>
          <t>Matthew</t>
        </is>
      </c>
      <c r="E2114" s="17" t="inlineStr">
        <is>
          <t>INDIVIDUAL</t>
        </is>
      </c>
      <c r="F2114" s="17" t="inlineStr"/>
      <c r="G2114" s="27" t="n">
        <v>45760</v>
      </c>
      <c r="H2114" s="17" t="inlineStr">
        <is>
          <t>RETAINER</t>
        </is>
      </c>
      <c r="I2114" s="17" t="inlineStr">
        <is>
          <t>BRANT CREST</t>
        </is>
      </c>
      <c r="J2114" s="17" t="inlineStr">
        <is>
          <t>POWER_STERNDRIVE</t>
        </is>
      </c>
      <c r="K2114" s="17" t="n">
        <v>35.8</v>
      </c>
      <c r="L2114" s="17" t="n">
        <v>12.8</v>
      </c>
      <c r="M2114" s="17" t="inlineStr">
        <is>
          <t>Salmonberry</t>
        </is>
      </c>
      <c r="N2114" s="17" t="n">
        <v>40</v>
      </c>
      <c r="O2114" s="17" t="inlineStr">
        <is>
          <t>(503) 555-9660</t>
        </is>
      </c>
      <c r="P2114" s="17" t="inlineStr">
        <is>
          <t>matthew.murphy@harbormail.net</t>
        </is>
      </c>
      <c r="Q2114" s="17" t="inlineStr">
        <is>
          <t>Astoria</t>
        </is>
      </c>
      <c r="R2114" s="17" t="inlineStr">
        <is>
          <t>OR</t>
        </is>
      </c>
      <c r="S2114" s="17" t="inlineStr">
        <is>
          <t>97103</t>
        </is>
      </c>
      <c r="T2114" s="27" t="n">
        <v>45992</v>
      </c>
      <c r="U2114" s="17" t="n">
        <v>2026</v>
      </c>
      <c r="V2114" s="17" t="inlineStr"/>
    </row>
    <row r="2115">
      <c r="A2115" s="21" t="inlineStr">
        <is>
          <t>WL-03110</t>
        </is>
      </c>
      <c r="B2115" s="21" t="n">
        <v>2110</v>
      </c>
      <c r="C2115" s="21" t="inlineStr">
        <is>
          <t>Ramos</t>
        </is>
      </c>
      <c r="D2115" s="21" t="inlineStr">
        <is>
          <t>Randy</t>
        </is>
      </c>
      <c r="E2115" s="21" t="inlineStr">
        <is>
          <t>INDIVIDUAL</t>
        </is>
      </c>
      <c r="F2115" s="21" t="inlineStr"/>
      <c r="G2115" s="28" t="n">
        <v>45760</v>
      </c>
      <c r="H2115" s="21" t="inlineStr">
        <is>
          <t>ACTIVE_WAITLIST</t>
        </is>
      </c>
      <c r="I2115" s="21" t="inlineStr">
        <is>
          <t>SABLE STAR</t>
        </is>
      </c>
      <c r="J2115" s="21" t="inlineStr">
        <is>
          <t>SAIL_MONO</t>
        </is>
      </c>
      <c r="K2115" s="21" t="n">
        <v>28.6</v>
      </c>
      <c r="L2115" s="21" t="n">
        <v>9.300000000000001</v>
      </c>
      <c r="M2115" s="21" t="inlineStr">
        <is>
          <t>ANY</t>
        </is>
      </c>
      <c r="N2115" s="21" t="n">
        <v>50</v>
      </c>
      <c r="O2115" s="21" t="inlineStr">
        <is>
          <t>(360) 555-4949</t>
        </is>
      </c>
      <c r="P2115" s="21" t="inlineStr">
        <is>
          <t>randyramos@salishnet.net</t>
        </is>
      </c>
      <c r="Q2115" s="21" t="inlineStr">
        <is>
          <t>Longview</t>
        </is>
      </c>
      <c r="R2115" s="21" t="inlineStr">
        <is>
          <t>WA</t>
        </is>
      </c>
      <c r="S2115" s="21" t="inlineStr">
        <is>
          <t>98632</t>
        </is>
      </c>
      <c r="T2115" s="28" t="n">
        <v>45994</v>
      </c>
      <c r="U2115" s="21" t="n">
        <v>2026</v>
      </c>
      <c r="V2115" s="21" t="inlineStr"/>
    </row>
    <row r="2116">
      <c r="A2116" s="17" t="inlineStr">
        <is>
          <t>WL-03111</t>
        </is>
      </c>
      <c r="B2116" s="17" t="n">
        <v>2111</v>
      </c>
      <c r="C2116" s="17" t="inlineStr">
        <is>
          <t>Gilbert</t>
        </is>
      </c>
      <c r="D2116" s="17" t="inlineStr">
        <is>
          <t>Kevin</t>
        </is>
      </c>
      <c r="E2116" s="17" t="inlineStr">
        <is>
          <t>PARTNERSHIP</t>
        </is>
      </c>
      <c r="F2116" s="17" t="inlineStr">
        <is>
          <t>Gilbert Ventures LLC</t>
        </is>
      </c>
      <c r="G2116" s="27" t="n">
        <v>45760</v>
      </c>
      <c r="H2116" s="17" t="inlineStr">
        <is>
          <t>EXPIRED</t>
        </is>
      </c>
      <c r="I2116" s="17" t="inlineStr">
        <is>
          <t>PINTAIL ROSE</t>
        </is>
      </c>
      <c r="J2116" s="17" t="inlineStr">
        <is>
          <t>SAIL_MONO</t>
        </is>
      </c>
      <c r="K2116" s="17" t="n">
        <v>36.4</v>
      </c>
      <c r="L2116" s="17" t="n">
        <v>12.2</v>
      </c>
      <c r="M2116" s="17" t="inlineStr">
        <is>
          <t>Vessbank</t>
        </is>
      </c>
      <c r="N2116" s="17" t="n">
        <v>28</v>
      </c>
      <c r="O2116" s="17" t="inlineStr">
        <is>
          <t>(360) 555-7060</t>
        </is>
      </c>
      <c r="P2116" s="17" t="inlineStr">
        <is>
          <t>kevin.gilbert@pugetpost.com</t>
        </is>
      </c>
      <c r="Q2116" s="17" t="inlineStr">
        <is>
          <t>Port Angeles</t>
        </is>
      </c>
      <c r="R2116" s="17" t="inlineStr">
        <is>
          <t>WA</t>
        </is>
      </c>
      <c r="S2116" s="17" t="inlineStr">
        <is>
          <t>98362</t>
        </is>
      </c>
      <c r="T2116" s="17" t="inlineStr"/>
      <c r="U2116" s="17" t="n">
        <v>2024</v>
      </c>
      <c r="V2116" s="17" t="inlineStr"/>
    </row>
    <row r="2117">
      <c r="A2117" s="21" t="inlineStr">
        <is>
          <t>WL-03112</t>
        </is>
      </c>
      <c r="B2117" s="21" t="n">
        <v>2112</v>
      </c>
      <c r="C2117" s="21" t="inlineStr">
        <is>
          <t>Scott</t>
        </is>
      </c>
      <c r="D2117" s="21" t="inlineStr">
        <is>
          <t>Lauren</t>
        </is>
      </c>
      <c r="E2117" s="21" t="inlineStr">
        <is>
          <t>INDIVIDUAL</t>
        </is>
      </c>
      <c r="F2117" s="21" t="inlineStr"/>
      <c r="G2117" s="28" t="n">
        <v>45760</v>
      </c>
      <c r="H2117" s="21" t="inlineStr">
        <is>
          <t>ACTIVE_WAITLIST</t>
        </is>
      </c>
      <c r="I2117" s="21" t="inlineStr">
        <is>
          <t>TIDE HAROBR</t>
        </is>
      </c>
      <c r="J2117" s="21" t="inlineStr">
        <is>
          <t>SPORTFISH</t>
        </is>
      </c>
      <c r="K2117" s="21" t="n">
        <v>56.1</v>
      </c>
      <c r="L2117" s="21" t="n">
        <v>18.4</v>
      </c>
      <c r="M2117" s="21" t="inlineStr">
        <is>
          <t>ANY</t>
        </is>
      </c>
      <c r="N2117" s="21" t="n">
        <v>40</v>
      </c>
      <c r="O2117" s="21" t="inlineStr">
        <is>
          <t>(360) 555-2849</t>
        </is>
      </c>
      <c r="P2117" s="21" t="inlineStr">
        <is>
          <t>lauren.scott@pugetpost.com</t>
        </is>
      </c>
      <c r="Q2117" s="21" t="inlineStr">
        <is>
          <t>Aberdeen</t>
        </is>
      </c>
      <c r="R2117" s="21" t="inlineStr">
        <is>
          <t>WA</t>
        </is>
      </c>
      <c r="S2117" s="21" t="inlineStr">
        <is>
          <t>98520</t>
        </is>
      </c>
      <c r="T2117" s="28" t="n">
        <v>46005</v>
      </c>
      <c r="U2117" s="21" t="n">
        <v>2026</v>
      </c>
      <c r="V2117" s="21" t="inlineStr"/>
    </row>
    <row r="2118">
      <c r="A2118" s="17" t="inlineStr">
        <is>
          <t>WL-03113</t>
        </is>
      </c>
      <c r="B2118" s="17" t="n">
        <v>2113</v>
      </c>
      <c r="C2118" s="17" t="inlineStr">
        <is>
          <t>Martin</t>
        </is>
      </c>
      <c r="D2118" s="17" t="inlineStr">
        <is>
          <t>Dale</t>
        </is>
      </c>
      <c r="E2118" s="17" t="inlineStr">
        <is>
          <t>TRUST</t>
        </is>
      </c>
      <c r="F2118" s="17" t="inlineStr">
        <is>
          <t>Martin Marine LLC</t>
        </is>
      </c>
      <c r="G2118" s="27" t="n">
        <v>45760</v>
      </c>
      <c r="H2118" s="17" t="inlineStr">
        <is>
          <t>ACTIVE_WAITLIST</t>
        </is>
      </c>
      <c r="I2118" s="17" t="inlineStr">
        <is>
          <t>PINTAIL HARBOR</t>
        </is>
      </c>
      <c r="J2118" s="17" t="inlineStr">
        <is>
          <t>CRUISER</t>
        </is>
      </c>
      <c r="K2118" s="17" t="n">
        <v>55.4</v>
      </c>
      <c r="L2118" s="17" t="n">
        <v>17.3</v>
      </c>
      <c r="M2118" s="17" t="inlineStr">
        <is>
          <t>ANY</t>
        </is>
      </c>
      <c r="N2118" s="17" t="n">
        <v>24</v>
      </c>
      <c r="O2118" s="17" t="inlineStr">
        <is>
          <t>(360) 555-2161</t>
        </is>
      </c>
      <c r="P2118" s="17" t="inlineStr">
        <is>
          <t>dale_martin@harbormail.net</t>
        </is>
      </c>
      <c r="Q2118" s="17" t="inlineStr">
        <is>
          <t>Bremerton</t>
        </is>
      </c>
      <c r="R2118" s="17" t="inlineStr">
        <is>
          <t>WA</t>
        </is>
      </c>
      <c r="S2118" s="17" t="inlineStr">
        <is>
          <t>98337</t>
        </is>
      </c>
      <c r="T2118" s="27" t="n">
        <v>45998</v>
      </c>
      <c r="U2118" s="17" t="n">
        <v>2026</v>
      </c>
      <c r="V2118" s="17" t="inlineStr"/>
    </row>
    <row r="2119">
      <c r="A2119" s="21" t="inlineStr">
        <is>
          <t>WL-03114</t>
        </is>
      </c>
      <c r="B2119" s="21" t="n">
        <v>2114</v>
      </c>
      <c r="C2119" s="21" t="inlineStr">
        <is>
          <t>Goodman</t>
        </is>
      </c>
      <c r="D2119" s="21" t="inlineStr">
        <is>
          <t>Jennifer</t>
        </is>
      </c>
      <c r="E2119" s="21" t="inlineStr">
        <is>
          <t>INDIVIDUAL</t>
        </is>
      </c>
      <c r="F2119" s="21" t="inlineStr"/>
      <c r="G2119" s="28" t="n">
        <v>45760</v>
      </c>
      <c r="H2119" s="21" t="inlineStr">
        <is>
          <t>ACTIVE_WAITLIST</t>
        </is>
      </c>
      <c r="I2119" s="21" t="inlineStr">
        <is>
          <t>CORMORANT LIGHT</t>
        </is>
      </c>
      <c r="J2119" s="21" t="inlineStr">
        <is>
          <t>CRUISER</t>
        </is>
      </c>
      <c r="K2119" s="21" t="n">
        <v>48.8</v>
      </c>
      <c r="L2119" s="21" t="n">
        <v>16</v>
      </c>
      <c r="M2119" s="21" t="inlineStr">
        <is>
          <t>ANY</t>
        </is>
      </c>
      <c r="N2119" s="21" t="n">
        <v>40</v>
      </c>
      <c r="O2119" s="21" t="inlineStr">
        <is>
          <t>(360) 555-0835</t>
        </is>
      </c>
      <c r="P2119" s="21" t="inlineStr">
        <is>
          <t>jennifer_goodman@gmail.example.com</t>
        </is>
      </c>
      <c r="Q2119" s="21" t="inlineStr">
        <is>
          <t>Olympia</t>
        </is>
      </c>
      <c r="R2119" s="21" t="inlineStr">
        <is>
          <t>WA</t>
        </is>
      </c>
      <c r="S2119" s="21" t="inlineStr">
        <is>
          <t>98501</t>
        </is>
      </c>
      <c r="T2119" s="28" t="n">
        <v>45996</v>
      </c>
      <c r="U2119" s="21" t="n">
        <v>2026</v>
      </c>
      <c r="V2119" s="21" t="inlineStr"/>
    </row>
    <row r="2120">
      <c r="A2120" s="17" t="inlineStr">
        <is>
          <t>WL-03115</t>
        </is>
      </c>
      <c r="B2120" s="17" t="n">
        <v>2115</v>
      </c>
      <c r="C2120" s="17" t="inlineStr">
        <is>
          <t>Bray</t>
        </is>
      </c>
      <c r="D2120" s="17" t="inlineStr">
        <is>
          <t>Ariel</t>
        </is>
      </c>
      <c r="E2120" s="17" t="inlineStr">
        <is>
          <t>INDIVIDUAL</t>
        </is>
      </c>
      <c r="F2120" s="17" t="inlineStr"/>
      <c r="G2120" s="27" t="n">
        <v>45762</v>
      </c>
      <c r="H2120" s="17" t="inlineStr">
        <is>
          <t>ACTIVE_WAITLIST</t>
        </is>
      </c>
      <c r="I2120" s="17" t="inlineStr">
        <is>
          <t>ANCHOR WAKE</t>
        </is>
      </c>
      <c r="J2120" s="17" t="inlineStr">
        <is>
          <t>CRUISER</t>
        </is>
      </c>
      <c r="K2120" s="17" t="n">
        <v>23.9</v>
      </c>
      <c r="L2120" s="17" t="n">
        <v>7.1</v>
      </c>
      <c r="M2120" s="17" t="inlineStr">
        <is>
          <t>COVERED_ONLY</t>
        </is>
      </c>
      <c r="N2120" s="17" t="n">
        <v>36</v>
      </c>
      <c r="O2120" s="17" t="inlineStr">
        <is>
          <t>(503) 555-2330</t>
        </is>
      </c>
      <c r="P2120" s="17" t="inlineStr">
        <is>
          <t>ariel_bray@salishnet.net</t>
        </is>
      </c>
      <c r="Q2120" s="17" t="inlineStr">
        <is>
          <t>Portland</t>
        </is>
      </c>
      <c r="R2120" s="17" t="inlineStr">
        <is>
          <t>OR</t>
        </is>
      </c>
      <c r="S2120" s="17" t="inlineStr">
        <is>
          <t>97201</t>
        </is>
      </c>
      <c r="T2120" s="27" t="n">
        <v>46007</v>
      </c>
      <c r="U2120" s="17" t="n">
        <v>2026</v>
      </c>
      <c r="V2120" s="17" t="inlineStr"/>
    </row>
    <row r="2121">
      <c r="A2121" s="21" t="inlineStr">
        <is>
          <t>WL-03116</t>
        </is>
      </c>
      <c r="B2121" s="21" t="n">
        <v>2116</v>
      </c>
      <c r="C2121" s="21" t="inlineStr">
        <is>
          <t>Kennedy</t>
        </is>
      </c>
      <c r="D2121" s="21" t="inlineStr">
        <is>
          <t>Anthony</t>
        </is>
      </c>
      <c r="E2121" s="21" t="inlineStr">
        <is>
          <t>COMMERCIAL</t>
        </is>
      </c>
      <c r="F2121" s="21" t="inlineStr">
        <is>
          <t>Kennedy Charters Inc</t>
        </is>
      </c>
      <c r="G2121" s="28" t="n">
        <v>45763</v>
      </c>
      <c r="H2121" s="21" t="inlineStr">
        <is>
          <t>ACTIVE_WAITLIST</t>
        </is>
      </c>
      <c r="I2121" s="21" t="inlineStr">
        <is>
          <t>GRAY MIST</t>
        </is>
      </c>
      <c r="J2121" s="21" t="inlineStr">
        <is>
          <t>CRUISER</t>
        </is>
      </c>
      <c r="K2121" s="21" t="n">
        <v>48.6</v>
      </c>
      <c r="L2121" s="21" t="n">
        <v>16.9</v>
      </c>
      <c r="M2121" s="21" t="inlineStr">
        <is>
          <t>Vessbank</t>
        </is>
      </c>
      <c r="N2121" s="21" t="n">
        <v>36</v>
      </c>
      <c r="O2121" s="21" t="inlineStr">
        <is>
          <t>(503) 555-3367</t>
        </is>
      </c>
      <c r="P2121" s="21" t="inlineStr"/>
      <c r="Q2121" s="21" t="inlineStr">
        <is>
          <t>Portland</t>
        </is>
      </c>
      <c r="R2121" s="21" t="inlineStr">
        <is>
          <t>OR</t>
        </is>
      </c>
      <c r="S2121" s="21" t="inlineStr">
        <is>
          <t>97201</t>
        </is>
      </c>
      <c r="T2121" s="28" t="n">
        <v>46002</v>
      </c>
      <c r="U2121" s="21" t="n">
        <v>2026</v>
      </c>
      <c r="V2121" s="21" t="inlineStr">
        <is>
          <t xml:space="preserve"> </t>
        </is>
      </c>
    </row>
    <row r="2122">
      <c r="A2122" s="17" t="inlineStr">
        <is>
          <t>WL-03117</t>
        </is>
      </c>
      <c r="B2122" s="17" t="n">
        <v>2117</v>
      </c>
      <c r="C2122" s="17" t="inlineStr">
        <is>
          <t>Hawkins</t>
        </is>
      </c>
      <c r="D2122" s="17" t="inlineStr">
        <is>
          <t>Stephanie</t>
        </is>
      </c>
      <c r="E2122" s="17" t="inlineStr">
        <is>
          <t>LLC</t>
        </is>
      </c>
      <c r="F2122" s="17" t="inlineStr">
        <is>
          <t>Hawkins Marine LLC</t>
        </is>
      </c>
      <c r="G2122" s="27" t="n">
        <v>45763</v>
      </c>
      <c r="H2122" s="17" t="inlineStr">
        <is>
          <t>ACTIVE_WAITLIST</t>
        </is>
      </c>
      <c r="I2122" s="17" t="inlineStr">
        <is>
          <t>MURRE LINE</t>
        </is>
      </c>
      <c r="J2122" s="17" t="inlineStr">
        <is>
          <t>POWER_OUTBOARD</t>
        </is>
      </c>
      <c r="K2122" s="17" t="n">
        <v>43.5</v>
      </c>
      <c r="L2122" s="17" t="n">
        <v>14.8</v>
      </c>
      <c r="M2122" s="17" t="inlineStr">
        <is>
          <t>COVERED_ONLY</t>
        </is>
      </c>
      <c r="N2122" s="17" t="n">
        <v>36</v>
      </c>
      <c r="O2122" s="17" t="inlineStr">
        <is>
          <t>(503) 555-5887</t>
        </is>
      </c>
      <c r="P2122" s="17" t="inlineStr">
        <is>
          <t>stephanie_hawkins@gmail.example.com</t>
        </is>
      </c>
      <c r="Q2122" s="17" t="inlineStr">
        <is>
          <t>Portland</t>
        </is>
      </c>
      <c r="R2122" s="17" t="inlineStr">
        <is>
          <t>OR</t>
        </is>
      </c>
      <c r="S2122" s="17" t="inlineStr">
        <is>
          <t>97201</t>
        </is>
      </c>
      <c r="T2122" s="27" t="n">
        <v>46008</v>
      </c>
      <c r="U2122" s="17" t="n">
        <v>2026</v>
      </c>
      <c r="V2122" s="17" t="inlineStr"/>
    </row>
    <row r="2123">
      <c r="A2123" s="21" t="inlineStr">
        <is>
          <t>WL-03118</t>
        </is>
      </c>
      <c r="B2123" s="21" t="n">
        <v>2118</v>
      </c>
      <c r="C2123" s="21" t="inlineStr">
        <is>
          <t>Clayton</t>
        </is>
      </c>
      <c r="D2123" s="21" t="inlineStr">
        <is>
          <t>Amanda</t>
        </is>
      </c>
      <c r="E2123" s="21" t="inlineStr">
        <is>
          <t>CORPORATION</t>
        </is>
      </c>
      <c r="F2123" s="21" t="inlineStr">
        <is>
          <t>Clayton Charters Inc</t>
        </is>
      </c>
      <c r="G2123" s="28" t="n">
        <v>45765</v>
      </c>
      <c r="H2123" s="21" t="inlineStr">
        <is>
          <t>ACTIVE_WAITLIST</t>
        </is>
      </c>
      <c r="I2123" s="21" t="inlineStr">
        <is>
          <t>SCOTER GLIDE</t>
        </is>
      </c>
      <c r="J2123" s="21" t="inlineStr">
        <is>
          <t>HOUSEBOAT</t>
        </is>
      </c>
      <c r="K2123" s="21" t="n">
        <v>23.2</v>
      </c>
      <c r="L2123" s="21" t="n">
        <v>7.6</v>
      </c>
      <c r="M2123" s="21" t="inlineStr">
        <is>
          <t>Eastwey</t>
        </is>
      </c>
      <c r="N2123" s="21" t="n">
        <v>32</v>
      </c>
      <c r="O2123" s="21" t="inlineStr">
        <is>
          <t>(503) 555-6893</t>
        </is>
      </c>
      <c r="P2123" s="21" t="inlineStr">
        <is>
          <t>amanda.clayton@quillayute.org</t>
        </is>
      </c>
      <c r="Q2123" s="21" t="inlineStr">
        <is>
          <t>Astoria</t>
        </is>
      </c>
      <c r="R2123" s="21" t="inlineStr">
        <is>
          <t>OR</t>
        </is>
      </c>
      <c r="S2123" s="21" t="inlineStr">
        <is>
          <t>97103</t>
        </is>
      </c>
      <c r="T2123" s="28" t="n">
        <v>46007</v>
      </c>
      <c r="U2123" s="21" t="n">
        <v>2026</v>
      </c>
      <c r="V2123" s="21" t="inlineStr"/>
    </row>
    <row r="2124">
      <c r="A2124" s="17" t="inlineStr">
        <is>
          <t>WL-03119</t>
        </is>
      </c>
      <c r="B2124" s="17" t="n">
        <v>2119</v>
      </c>
      <c r="C2124" s="17" t="inlineStr">
        <is>
          <t>Harris</t>
        </is>
      </c>
      <c r="D2124" s="17" t="inlineStr">
        <is>
          <t>Karen</t>
        </is>
      </c>
      <c r="E2124" s="17" t="inlineStr">
        <is>
          <t>INDIVIDUAL</t>
        </is>
      </c>
      <c r="F2124" s="17" t="inlineStr"/>
      <c r="G2124" s="27" t="n">
        <v>45765</v>
      </c>
      <c r="H2124" s="17" t="inlineStr">
        <is>
          <t>ACTIVE_WAITLIST</t>
        </is>
      </c>
      <c r="I2124" s="17" t="inlineStr">
        <is>
          <t>POINT ANN</t>
        </is>
      </c>
      <c r="J2124" s="17" t="inlineStr">
        <is>
          <t>HOUSEBOAT</t>
        </is>
      </c>
      <c r="K2124" s="17" t="n">
        <v>25.5</v>
      </c>
      <c r="L2124" s="17" t="n">
        <v>7.7</v>
      </c>
      <c r="M2124" s="17" t="inlineStr">
        <is>
          <t>Vessbank</t>
        </is>
      </c>
      <c r="N2124" s="17" t="n">
        <v>32</v>
      </c>
      <c r="O2124" s="17" t="inlineStr">
        <is>
          <t>(360) 555-5556</t>
        </is>
      </c>
      <c r="P2124" s="17" t="inlineStr">
        <is>
          <t>karen.harris@pugetpost.com</t>
        </is>
      </c>
      <c r="Q2124" s="17" t="inlineStr">
        <is>
          <t>Aberdeen</t>
        </is>
      </c>
      <c r="R2124" s="17" t="inlineStr">
        <is>
          <t>WA</t>
        </is>
      </c>
      <c r="S2124" s="17" t="inlineStr">
        <is>
          <t>98520</t>
        </is>
      </c>
      <c r="T2124" s="27" t="n">
        <v>46010</v>
      </c>
      <c r="U2124" s="17" t="n">
        <v>2026</v>
      </c>
      <c r="V2124" s="17" t="inlineStr"/>
    </row>
    <row r="2125">
      <c r="A2125" s="21" t="inlineStr">
        <is>
          <t>WL-03120</t>
        </is>
      </c>
      <c r="B2125" s="21" t="n">
        <v>2120</v>
      </c>
      <c r="C2125" s="21" t="inlineStr">
        <is>
          <t>Peterson</t>
        </is>
      </c>
      <c r="D2125" s="21" t="inlineStr">
        <is>
          <t>Stacey</t>
        </is>
      </c>
      <c r="E2125" s="21" t="inlineStr">
        <is>
          <t>TRUST</t>
        </is>
      </c>
      <c r="F2125" s="21" t="inlineStr">
        <is>
          <t>Peterson Holdings LLC</t>
        </is>
      </c>
      <c r="G2125" s="28" t="n">
        <v>45766</v>
      </c>
      <c r="H2125" s="21" t="inlineStr">
        <is>
          <t>RETAINER</t>
        </is>
      </c>
      <c r="I2125" s="21" t="inlineStr">
        <is>
          <t>HERON VEER</t>
        </is>
      </c>
      <c r="J2125" s="21" t="inlineStr">
        <is>
          <t>CRUISER</t>
        </is>
      </c>
      <c r="K2125" s="21" t="n">
        <v>18.4</v>
      </c>
      <c r="L2125" s="21" t="n">
        <v>6.6</v>
      </c>
      <c r="M2125" s="21" t="inlineStr">
        <is>
          <t>Vessbank</t>
        </is>
      </c>
      <c r="N2125" s="21" t="n">
        <v>28</v>
      </c>
      <c r="O2125" s="21" t="inlineStr">
        <is>
          <t>(503) 555-1655</t>
        </is>
      </c>
      <c r="P2125" s="21" t="inlineStr">
        <is>
          <t>stacey.peterson@quillayute.org</t>
        </is>
      </c>
      <c r="Q2125" s="21" t="inlineStr">
        <is>
          <t>Astoria</t>
        </is>
      </c>
      <c r="R2125" s="21" t="inlineStr">
        <is>
          <t>OR</t>
        </is>
      </c>
      <c r="S2125" s="21" t="inlineStr">
        <is>
          <t>97103</t>
        </is>
      </c>
      <c r="T2125" s="28" t="n">
        <v>46011</v>
      </c>
      <c r="U2125" s="21" t="n">
        <v>2026</v>
      </c>
      <c r="V2125" s="21" t="inlineStr"/>
    </row>
    <row r="2126">
      <c r="A2126" s="17" t="inlineStr">
        <is>
          <t>WL-03121</t>
        </is>
      </c>
      <c r="B2126" s="17" t="n">
        <v>2121</v>
      </c>
      <c r="C2126" s="17" t="inlineStr">
        <is>
          <t>Ellis</t>
        </is>
      </c>
      <c r="D2126" s="17" t="inlineStr">
        <is>
          <t>Joel</t>
        </is>
      </c>
      <c r="E2126" s="17" t="inlineStr">
        <is>
          <t>JOINT</t>
        </is>
      </c>
      <c r="F2126" s="17" t="inlineStr"/>
      <c r="G2126" s="27" t="n">
        <v>45767</v>
      </c>
      <c r="H2126" s="17" t="inlineStr">
        <is>
          <t>ACTIVE_WAITLIST</t>
        </is>
      </c>
      <c r="I2126" s="17" t="inlineStr">
        <is>
          <t>SANDERLING STAR</t>
        </is>
      </c>
      <c r="J2126" s="17" t="inlineStr">
        <is>
          <t>COMMERCIAL_FISH</t>
        </is>
      </c>
      <c r="K2126" s="17" t="n">
        <v>60.4</v>
      </c>
      <c r="L2126" s="17" t="n">
        <v>20.9</v>
      </c>
      <c r="M2126" s="17" t="inlineStr">
        <is>
          <t>Vessbank</t>
        </is>
      </c>
      <c r="N2126" s="17" t="n">
        <v>50</v>
      </c>
      <c r="O2126" s="17" t="inlineStr">
        <is>
          <t>(541) 555-6987</t>
        </is>
      </c>
      <c r="P2126" s="17" t="inlineStr">
        <is>
          <t>joel.ellis@outlook.example.com</t>
        </is>
      </c>
      <c r="Q2126" s="17" t="inlineStr">
        <is>
          <t>Coos Bay</t>
        </is>
      </c>
      <c r="R2126" s="17" t="inlineStr">
        <is>
          <t>OR</t>
        </is>
      </c>
      <c r="S2126" s="17" t="inlineStr">
        <is>
          <t>97420</t>
        </is>
      </c>
      <c r="T2126" s="27" t="n">
        <v>46005</v>
      </c>
      <c r="U2126" s="17" t="n">
        <v>2026</v>
      </c>
      <c r="V2126" s="17" t="inlineStr"/>
    </row>
    <row r="2127">
      <c r="A2127" s="21" t="inlineStr">
        <is>
          <t>WL-03122</t>
        </is>
      </c>
      <c r="B2127" s="21" t="n">
        <v>2122</v>
      </c>
      <c r="C2127" s="21" t="inlineStr">
        <is>
          <t>Owens</t>
        </is>
      </c>
      <c r="D2127" s="21" t="inlineStr">
        <is>
          <t>Larry</t>
        </is>
      </c>
      <c r="E2127" s="21" t="inlineStr">
        <is>
          <t>CORPORATION</t>
        </is>
      </c>
      <c r="F2127" s="21" t="inlineStr">
        <is>
          <t>Owens Marine LLC</t>
        </is>
      </c>
      <c r="G2127" s="28" t="n">
        <v>45767</v>
      </c>
      <c r="H2127" s="21" t="inlineStr">
        <is>
          <t>ACTIVE_WAITLIST</t>
        </is>
      </c>
      <c r="I2127" s="21" t="inlineStr">
        <is>
          <t>TIDE WAKE</t>
        </is>
      </c>
      <c r="J2127" s="21" t="inlineStr">
        <is>
          <t>ELECTRIC</t>
        </is>
      </c>
      <c r="K2127" s="21" t="n">
        <v>26.9</v>
      </c>
      <c r="L2127" s="21" t="n">
        <v>9.5</v>
      </c>
      <c r="M2127" s="21" t="inlineStr">
        <is>
          <t>Ledgport</t>
        </is>
      </c>
      <c r="N2127" s="21" t="n">
        <v>50</v>
      </c>
      <c r="O2127" s="21" t="inlineStr">
        <is>
          <t>(541) 555-1473</t>
        </is>
      </c>
      <c r="P2127" s="21" t="inlineStr">
        <is>
          <t>larry.owens@pugetpost.com</t>
        </is>
      </c>
      <c r="Q2127" s="21" t="inlineStr">
        <is>
          <t>Coos Bay</t>
        </is>
      </c>
      <c r="R2127" s="21" t="inlineStr">
        <is>
          <t>OR</t>
        </is>
      </c>
      <c r="S2127" s="21" t="inlineStr">
        <is>
          <t>97420</t>
        </is>
      </c>
      <c r="T2127" s="28" t="n">
        <v>45995</v>
      </c>
      <c r="U2127" s="21" t="n">
        <v>2026</v>
      </c>
      <c r="V2127" s="21" t="inlineStr"/>
    </row>
    <row r="2128">
      <c r="A2128" s="17" t="inlineStr">
        <is>
          <t>WL-03123</t>
        </is>
      </c>
      <c r="B2128" s="17" t="n">
        <v>2123</v>
      </c>
      <c r="C2128" s="17" t="inlineStr">
        <is>
          <t>Johnson</t>
        </is>
      </c>
      <c r="D2128" s="17" t="inlineStr">
        <is>
          <t>Michael</t>
        </is>
      </c>
      <c r="E2128" s="17" t="inlineStr">
        <is>
          <t>TRUST</t>
        </is>
      </c>
      <c r="F2128" s="17" t="inlineStr">
        <is>
          <t>Johnson Charters Inc</t>
        </is>
      </c>
      <c r="G2128" s="27" t="n">
        <v>45767</v>
      </c>
      <c r="H2128" s="17" t="inlineStr">
        <is>
          <t>EXPIRED</t>
        </is>
      </c>
      <c r="I2128" s="17" t="inlineStr">
        <is>
          <t>KESTREL WAKE</t>
        </is>
      </c>
      <c r="J2128" s="17" t="inlineStr">
        <is>
          <t>SAIL_MONO</t>
        </is>
      </c>
      <c r="K2128" s="17" t="n">
        <v>40</v>
      </c>
      <c r="L2128" s="17" t="n">
        <v>14.3</v>
      </c>
      <c r="M2128" s="17" t="inlineStr">
        <is>
          <t>ANY</t>
        </is>
      </c>
      <c r="N2128" s="17" t="n">
        <v>28</v>
      </c>
      <c r="O2128" s="17" t="inlineStr">
        <is>
          <t>(503) 555-0859</t>
        </is>
      </c>
      <c r="P2128" s="17" t="inlineStr">
        <is>
          <t>michael.johnson@gmail.example.com</t>
        </is>
      </c>
      <c r="Q2128" s="17" t="inlineStr">
        <is>
          <t>Astoria</t>
        </is>
      </c>
      <c r="R2128" s="17" t="inlineStr">
        <is>
          <t>OR</t>
        </is>
      </c>
      <c r="S2128" s="17" t="inlineStr">
        <is>
          <t>97103</t>
        </is>
      </c>
      <c r="T2128" s="17" t="inlineStr"/>
      <c r="U2128" s="17" t="n">
        <v>2024</v>
      </c>
      <c r="V2128" s="17" t="inlineStr"/>
    </row>
    <row r="2129">
      <c r="A2129" s="21" t="inlineStr">
        <is>
          <t>WL-03124</t>
        </is>
      </c>
      <c r="B2129" s="21" t="n">
        <v>2124</v>
      </c>
      <c r="C2129" s="21" t="inlineStr">
        <is>
          <t>Taylor</t>
        </is>
      </c>
      <c r="D2129" s="21" t="inlineStr">
        <is>
          <t>Heather</t>
        </is>
      </c>
      <c r="E2129" s="21" t="inlineStr">
        <is>
          <t>JOINT</t>
        </is>
      </c>
      <c r="F2129" s="21" t="inlineStr"/>
      <c r="G2129" s="28" t="n">
        <v>45768</v>
      </c>
      <c r="H2129" s="21" t="inlineStr">
        <is>
          <t>EXPIRED</t>
        </is>
      </c>
      <c r="I2129" s="21" t="inlineStr">
        <is>
          <t>OTTER SHORE</t>
        </is>
      </c>
      <c r="J2129" s="21" t="inlineStr">
        <is>
          <t>SAIL_MULTI</t>
        </is>
      </c>
      <c r="K2129" s="21" t="n">
        <v>45</v>
      </c>
      <c r="L2129" s="21" t="n">
        <v>13.8</v>
      </c>
      <c r="M2129" s="21" t="inlineStr">
        <is>
          <t>COVERED_ONLY</t>
        </is>
      </c>
      <c r="N2129" s="21" t="n">
        <v>28</v>
      </c>
      <c r="O2129" s="21" t="inlineStr">
        <is>
          <t>(253) 555-2636</t>
        </is>
      </c>
      <c r="P2129" s="21" t="inlineStr">
        <is>
          <t>heather_taylor@outlook.example.com</t>
        </is>
      </c>
      <c r="Q2129" s="21" t="inlineStr">
        <is>
          <t>Tacoma</t>
        </is>
      </c>
      <c r="R2129" s="21" t="inlineStr">
        <is>
          <t>WA</t>
        </is>
      </c>
      <c r="S2129" s="21" t="inlineStr">
        <is>
          <t>98402</t>
        </is>
      </c>
      <c r="T2129" s="21" t="inlineStr"/>
      <c r="U2129" s="21" t="n">
        <v>2024</v>
      </c>
      <c r="V2129" s="21" t="inlineStr"/>
    </row>
    <row r="2130">
      <c r="A2130" s="17" t="inlineStr">
        <is>
          <t>WL-03125</t>
        </is>
      </c>
      <c r="B2130" s="17" t="n">
        <v>2125</v>
      </c>
      <c r="C2130" s="17" t="inlineStr">
        <is>
          <t>Wright</t>
        </is>
      </c>
      <c r="D2130" s="17" t="inlineStr">
        <is>
          <t>Ronald</t>
        </is>
      </c>
      <c r="E2130" s="17" t="inlineStr">
        <is>
          <t>PARTNERSHIP</t>
        </is>
      </c>
      <c r="F2130" s="17" t="inlineStr">
        <is>
          <t>Wright Holdings LLC</t>
        </is>
      </c>
      <c r="G2130" s="27" t="n">
        <v>45769</v>
      </c>
      <c r="H2130" s="17" t="inlineStr">
        <is>
          <t>RETAINER</t>
        </is>
      </c>
      <c r="I2130" s="17" t="inlineStr">
        <is>
          <t>SALISH LIGHT</t>
        </is>
      </c>
      <c r="J2130" s="17" t="inlineStr">
        <is>
          <t>HOUSEBOAT</t>
        </is>
      </c>
      <c r="K2130" s="17" t="n">
        <v>39.8</v>
      </c>
      <c r="L2130" s="17" t="n">
        <v>12.3</v>
      </c>
      <c r="M2130" s="17" t="inlineStr">
        <is>
          <t>OPEN_ONLY</t>
        </is>
      </c>
      <c r="N2130" s="17" t="n">
        <v>40</v>
      </c>
      <c r="O2130" s="17" t="inlineStr">
        <is>
          <t>(425) 555-3108</t>
        </is>
      </c>
      <c r="P2130" s="17" t="inlineStr">
        <is>
          <t>ronaldwright@salishnet.net</t>
        </is>
      </c>
      <c r="Q2130" s="17" t="inlineStr">
        <is>
          <t>Everett</t>
        </is>
      </c>
      <c r="R2130" s="17" t="inlineStr">
        <is>
          <t>WA</t>
        </is>
      </c>
      <c r="S2130" s="17" t="inlineStr">
        <is>
          <t>98201</t>
        </is>
      </c>
      <c r="T2130" s="27" t="n">
        <v>46010</v>
      </c>
      <c r="U2130" s="17" t="n">
        <v>2026</v>
      </c>
      <c r="V2130" s="17" t="inlineStr"/>
    </row>
    <row r="2131">
      <c r="A2131" s="21" t="inlineStr">
        <is>
          <t>WL-03126</t>
        </is>
      </c>
      <c r="B2131" s="21" t="n">
        <v>2126</v>
      </c>
      <c r="C2131" s="21" t="inlineStr">
        <is>
          <t>Mejia</t>
        </is>
      </c>
      <c r="D2131" s="21" t="inlineStr">
        <is>
          <t>Cheryl</t>
        </is>
      </c>
      <c r="E2131" s="21" t="inlineStr">
        <is>
          <t>INDIVIDUAL</t>
        </is>
      </c>
      <c r="F2131" s="21" t="inlineStr"/>
      <c r="G2131" s="28" t="n">
        <v>45769</v>
      </c>
      <c r="H2131" s="21" t="inlineStr">
        <is>
          <t>RETAINER</t>
        </is>
      </c>
      <c r="I2131" s="21" t="inlineStr">
        <is>
          <t>OSPREY CREST</t>
        </is>
      </c>
      <c r="J2131" s="21" t="inlineStr">
        <is>
          <t>POWER_INBOARD</t>
        </is>
      </c>
      <c r="K2131" s="21" t="n">
        <v>60.1</v>
      </c>
      <c r="L2131" s="21" t="n">
        <v>16.9</v>
      </c>
      <c r="M2131" s="21" t="inlineStr">
        <is>
          <t>COVERED_ONLY</t>
        </is>
      </c>
      <c r="N2131" s="21" t="n">
        <v>40</v>
      </c>
      <c r="O2131" s="21" t="inlineStr">
        <is>
          <t>(253) 555-0987</t>
        </is>
      </c>
      <c r="P2131" s="21" t="inlineStr">
        <is>
          <t>cheryl_mejia@quillayute.org</t>
        </is>
      </c>
      <c r="Q2131" s="21" t="inlineStr">
        <is>
          <t>Tacoma</t>
        </is>
      </c>
      <c r="R2131" s="21" t="inlineStr">
        <is>
          <t>WA</t>
        </is>
      </c>
      <c r="S2131" s="21" t="inlineStr">
        <is>
          <t>98402</t>
        </is>
      </c>
      <c r="T2131" s="28" t="n">
        <v>46017</v>
      </c>
      <c r="U2131" s="21" t="n">
        <v>2026</v>
      </c>
      <c r="V2131" s="21" t="inlineStr"/>
    </row>
    <row r="2132">
      <c r="A2132" s="17" t="inlineStr">
        <is>
          <t>WL-03127</t>
        </is>
      </c>
      <c r="B2132" s="17" t="n">
        <v>2127</v>
      </c>
      <c r="C2132" s="17" t="inlineStr">
        <is>
          <t>Dixon</t>
        </is>
      </c>
      <c r="D2132" s="17" t="inlineStr">
        <is>
          <t>Lindsay</t>
        </is>
      </c>
      <c r="E2132" s="17" t="inlineStr">
        <is>
          <t>JOINT</t>
        </is>
      </c>
      <c r="F2132" s="17" t="inlineStr"/>
      <c r="G2132" s="27" t="n">
        <v>45769</v>
      </c>
      <c r="H2132" s="17" t="inlineStr">
        <is>
          <t>ACTIVE_WAITLIST</t>
        </is>
      </c>
      <c r="I2132" s="17" t="inlineStr">
        <is>
          <t>SCOTER PASSAGE</t>
        </is>
      </c>
      <c r="J2132" s="17" t="inlineStr">
        <is>
          <t>SAIL_MULTI</t>
        </is>
      </c>
      <c r="K2132" s="17" t="n">
        <v>32.8</v>
      </c>
      <c r="L2132" s="17" t="n">
        <v>11.7</v>
      </c>
      <c r="M2132" s="17" t="inlineStr">
        <is>
          <t>Vessbank</t>
        </is>
      </c>
      <c r="N2132" s="17" t="n">
        <v>24</v>
      </c>
      <c r="O2132" s="17" t="inlineStr">
        <is>
          <t>(503) 555-4253</t>
        </is>
      </c>
      <c r="P2132" s="17" t="inlineStr">
        <is>
          <t>lindsay.dixon@quillayute.org</t>
        </is>
      </c>
      <c r="Q2132" s="17" t="inlineStr">
        <is>
          <t>Portland</t>
        </is>
      </c>
      <c r="R2132" s="17" t="inlineStr">
        <is>
          <t>OR</t>
        </is>
      </c>
      <c r="S2132" s="17" t="inlineStr">
        <is>
          <t>97201</t>
        </is>
      </c>
      <c r="T2132" s="27" t="n">
        <v>46016</v>
      </c>
      <c r="U2132" s="17" t="n">
        <v>2026</v>
      </c>
      <c r="V2132" s="17" t="inlineStr"/>
    </row>
    <row r="2133">
      <c r="A2133" s="21" t="inlineStr">
        <is>
          <t>WL-03128</t>
        </is>
      </c>
      <c r="B2133" s="21" t="n">
        <v>2128</v>
      </c>
      <c r="C2133" s="21" t="inlineStr">
        <is>
          <t>Johnson</t>
        </is>
      </c>
      <c r="D2133" s="21" t="inlineStr">
        <is>
          <t>Kayla</t>
        </is>
      </c>
      <c r="E2133" s="21" t="inlineStr">
        <is>
          <t>LLC</t>
        </is>
      </c>
      <c r="F2133" s="21" t="inlineStr">
        <is>
          <t>Johnson Holdings LLC</t>
        </is>
      </c>
      <c r="G2133" s="28" t="n">
        <v>45770</v>
      </c>
      <c r="H2133" s="21" t="inlineStr">
        <is>
          <t>ACTIVE_WAITLIST</t>
        </is>
      </c>
      <c r="I2133" s="21" t="inlineStr">
        <is>
          <t>FOUL SONG</t>
        </is>
      </c>
      <c r="J2133" s="21" t="inlineStr">
        <is>
          <t>POWER_OUTBOARD</t>
        </is>
      </c>
      <c r="K2133" s="21" t="n">
        <v>30.8</v>
      </c>
      <c r="L2133" s="21" t="n">
        <v>8.699999999999999</v>
      </c>
      <c r="M2133" s="21" t="inlineStr">
        <is>
          <t>ANY</t>
        </is>
      </c>
      <c r="N2133" s="21" t="n">
        <v>36</v>
      </c>
      <c r="O2133" s="21" t="inlineStr">
        <is>
          <t>(360) 555-8007</t>
        </is>
      </c>
      <c r="P2133" s="21" t="inlineStr">
        <is>
          <t>kayla_johnson@harbormail.net</t>
        </is>
      </c>
      <c r="Q2133" s="21" t="inlineStr">
        <is>
          <t>Bellingham</t>
        </is>
      </c>
      <c r="R2133" s="21" t="inlineStr">
        <is>
          <t>WA</t>
        </is>
      </c>
      <c r="S2133" s="21" t="inlineStr">
        <is>
          <t>98225</t>
        </is>
      </c>
      <c r="T2133" s="28" t="n">
        <v>45994</v>
      </c>
      <c r="U2133" s="21" t="n">
        <v>2026</v>
      </c>
      <c r="V2133" s="21" t="inlineStr"/>
    </row>
    <row r="2134">
      <c r="A2134" s="17" t="inlineStr">
        <is>
          <t>WL-03129</t>
        </is>
      </c>
      <c r="B2134" s="17" t="n">
        <v>2129</v>
      </c>
      <c r="C2134" s="17" t="inlineStr">
        <is>
          <t>Fischer</t>
        </is>
      </c>
      <c r="D2134" s="17" t="inlineStr">
        <is>
          <t>Jennifer</t>
        </is>
      </c>
      <c r="E2134" s="17" t="inlineStr">
        <is>
          <t>CORPORATION</t>
        </is>
      </c>
      <c r="F2134" s="17" t="inlineStr">
        <is>
          <t>Fischer Charters Inc</t>
        </is>
      </c>
      <c r="G2134" s="27" t="n">
        <v>45770</v>
      </c>
      <c r="H2134" s="17" t="inlineStr">
        <is>
          <t>ACTIVE_WAITLIST</t>
        </is>
      </c>
      <c r="I2134" s="17" t="inlineStr">
        <is>
          <t>CORMORANT SONG</t>
        </is>
      </c>
      <c r="J2134" s="17" t="inlineStr">
        <is>
          <t>ELECTRIC</t>
        </is>
      </c>
      <c r="K2134" s="17" t="n">
        <v>49.4</v>
      </c>
      <c r="L2134" s="17" t="n">
        <v>15.8</v>
      </c>
      <c r="M2134" s="17" t="inlineStr">
        <is>
          <t>ANY</t>
        </is>
      </c>
      <c r="N2134" s="17" t="n">
        <v>40</v>
      </c>
      <c r="O2134" s="17" t="inlineStr">
        <is>
          <t>(360) 555-4894</t>
        </is>
      </c>
      <c r="P2134" s="17" t="inlineStr">
        <is>
          <t>jennifer_fischer@gmail.example.com</t>
        </is>
      </c>
      <c r="Q2134" s="17" t="inlineStr">
        <is>
          <t>Longview</t>
        </is>
      </c>
      <c r="R2134" s="17" t="inlineStr">
        <is>
          <t>WA</t>
        </is>
      </c>
      <c r="S2134" s="17" t="inlineStr">
        <is>
          <t>98632</t>
        </is>
      </c>
      <c r="T2134" s="27" t="n">
        <v>46002</v>
      </c>
      <c r="U2134" s="17" t="n">
        <v>2026</v>
      </c>
      <c r="V2134" s="17" t="inlineStr"/>
    </row>
    <row r="2135">
      <c r="A2135" s="21" t="inlineStr">
        <is>
          <t>WL-03130</t>
        </is>
      </c>
      <c r="B2135" s="21" t="n">
        <v>2130</v>
      </c>
      <c r="C2135" s="21" t="inlineStr">
        <is>
          <t>Berger</t>
        </is>
      </c>
      <c r="D2135" s="21" t="inlineStr">
        <is>
          <t>Nicole</t>
        </is>
      </c>
      <c r="E2135" s="21" t="inlineStr">
        <is>
          <t>TRUST</t>
        </is>
      </c>
      <c r="F2135" s="21" t="inlineStr">
        <is>
          <t>Berger Marine LLC</t>
        </is>
      </c>
      <c r="G2135" s="28" t="n">
        <v>45770</v>
      </c>
      <c r="H2135" s="21" t="inlineStr">
        <is>
          <t>ACTIVE_WAITLIST</t>
        </is>
      </c>
      <c r="I2135" s="21" t="inlineStr">
        <is>
          <t>MURRE BAY</t>
        </is>
      </c>
      <c r="J2135" s="21" t="inlineStr">
        <is>
          <t>SAIL_MONO</t>
        </is>
      </c>
      <c r="K2135" s="21" t="n">
        <v>24.5</v>
      </c>
      <c r="L2135" s="21" t="n">
        <v>8</v>
      </c>
      <c r="M2135" s="21" t="inlineStr">
        <is>
          <t>COVERED_ONLY</t>
        </is>
      </c>
      <c r="N2135" s="21" t="n">
        <v>24</v>
      </c>
      <c r="O2135" s="21" t="inlineStr">
        <is>
          <t>(360) 555-5594</t>
        </is>
      </c>
      <c r="P2135" s="21" t="inlineStr">
        <is>
          <t>nicole.berger@quillayute.org</t>
        </is>
      </c>
      <c r="Q2135" s="21" t="inlineStr">
        <is>
          <t>Bremerton</t>
        </is>
      </c>
      <c r="R2135" s="21" t="inlineStr">
        <is>
          <t>WA</t>
        </is>
      </c>
      <c r="S2135" s="21" t="inlineStr">
        <is>
          <t>98337</t>
        </is>
      </c>
      <c r="T2135" s="28" t="n">
        <v>46007</v>
      </c>
      <c r="U2135" s="21" t="n">
        <v>2026</v>
      </c>
      <c r="V2135" s="21" t="inlineStr"/>
    </row>
    <row r="2136">
      <c r="A2136" s="17" t="inlineStr">
        <is>
          <t>WL-03131</t>
        </is>
      </c>
      <c r="B2136" s="17" t="n">
        <v>2131</v>
      </c>
      <c r="C2136" s="17" t="inlineStr">
        <is>
          <t>Quinn</t>
        </is>
      </c>
      <c r="D2136" s="17" t="inlineStr">
        <is>
          <t>Jose</t>
        </is>
      </c>
      <c r="E2136" s="17" t="inlineStr">
        <is>
          <t>INDIVIDUAL</t>
        </is>
      </c>
      <c r="F2136" s="17" t="inlineStr"/>
      <c r="G2136" s="27" t="n">
        <v>45770</v>
      </c>
      <c r="H2136" s="17" t="inlineStr">
        <is>
          <t>ACTIVE_WAITLIST</t>
        </is>
      </c>
      <c r="I2136" s="17" t="inlineStr">
        <is>
          <t>WIDGEON ROSE</t>
        </is>
      </c>
      <c r="J2136" s="17" t="inlineStr">
        <is>
          <t>POWER_STERNDRIVE</t>
        </is>
      </c>
      <c r="K2136" s="17" t="n">
        <v>30</v>
      </c>
      <c r="L2136" s="17" t="n">
        <v>10.7</v>
      </c>
      <c r="M2136" s="17" t="inlineStr">
        <is>
          <t>Ledgport</t>
        </is>
      </c>
      <c r="N2136" s="17" t="n">
        <v>36</v>
      </c>
      <c r="O2136" s="17" t="inlineStr">
        <is>
          <t>(360) 555-7225</t>
        </is>
      </c>
      <c r="P2136" s="17" t="inlineStr">
        <is>
          <t>jose.quinn@salishnet.net</t>
        </is>
      </c>
      <c r="Q2136" s="17" t="inlineStr">
        <is>
          <t>Chaldale</t>
        </is>
      </c>
      <c r="R2136" s="17" t="inlineStr">
        <is>
          <t>WA</t>
        </is>
      </c>
      <c r="S2136" s="17" t="inlineStr">
        <is>
          <t>98554</t>
        </is>
      </c>
      <c r="T2136" s="27" t="n">
        <v>46011</v>
      </c>
      <c r="U2136" s="17" t="n">
        <v>2026</v>
      </c>
      <c r="V2136" s="17" t="inlineStr"/>
    </row>
    <row r="2137">
      <c r="A2137" s="21" t="inlineStr">
        <is>
          <t>WL-03132</t>
        </is>
      </c>
      <c r="B2137" s="21" t="n">
        <v>2132</v>
      </c>
      <c r="C2137" s="21" t="inlineStr">
        <is>
          <t>Fox</t>
        </is>
      </c>
      <c r="D2137" s="21" t="inlineStr">
        <is>
          <t>David</t>
        </is>
      </c>
      <c r="E2137" s="21" t="inlineStr">
        <is>
          <t>INDIVIDUAL</t>
        </is>
      </c>
      <c r="F2137" s="21" t="inlineStr"/>
      <c r="G2137" s="28" t="n">
        <v>45771</v>
      </c>
      <c r="H2137" s="21" t="inlineStr">
        <is>
          <t>ACTIVE_WAITLIST</t>
        </is>
      </c>
      <c r="I2137" s="21" t="inlineStr">
        <is>
          <t>FOUL GLIDE</t>
        </is>
      </c>
      <c r="J2137" s="21" t="inlineStr">
        <is>
          <t>TRAWLER</t>
        </is>
      </c>
      <c r="K2137" s="21" t="n">
        <v>56.2</v>
      </c>
      <c r="L2137" s="21" t="n">
        <v>18.5</v>
      </c>
      <c r="M2137" s="21" t="inlineStr">
        <is>
          <t>ANY</t>
        </is>
      </c>
      <c r="N2137" s="21" t="n">
        <v>40</v>
      </c>
      <c r="O2137" s="21" t="inlineStr">
        <is>
          <t>(360) 555-5847</t>
        </is>
      </c>
      <c r="P2137" s="21" t="inlineStr">
        <is>
          <t>david.fox@salishnet.net</t>
        </is>
      </c>
      <c r="Q2137" s="21" t="inlineStr">
        <is>
          <t>Bellingham</t>
        </is>
      </c>
      <c r="R2137" s="21" t="inlineStr">
        <is>
          <t>WA</t>
        </is>
      </c>
      <c r="S2137" s="21" t="inlineStr">
        <is>
          <t>98225</t>
        </is>
      </c>
      <c r="T2137" s="28" t="n">
        <v>46000</v>
      </c>
      <c r="U2137" s="21" t="n">
        <v>2026</v>
      </c>
      <c r="V2137" s="21" t="inlineStr"/>
    </row>
    <row r="2138">
      <c r="A2138" s="17" t="inlineStr">
        <is>
          <t>WL-03133</t>
        </is>
      </c>
      <c r="B2138" s="17" t="n">
        <v>2133</v>
      </c>
      <c r="C2138" s="17" t="inlineStr">
        <is>
          <t>Zuniga</t>
        </is>
      </c>
      <c r="D2138" s="17" t="inlineStr">
        <is>
          <t>Catherine</t>
        </is>
      </c>
      <c r="E2138" s="17" t="inlineStr">
        <is>
          <t>CORPORATION</t>
        </is>
      </c>
      <c r="F2138" s="17" t="inlineStr">
        <is>
          <t>Zuniga Charters Inc</t>
        </is>
      </c>
      <c r="G2138" s="27" t="n">
        <v>45771</v>
      </c>
      <c r="H2138" s="17" t="inlineStr">
        <is>
          <t>RETAINER</t>
        </is>
      </c>
      <c r="I2138" s="17" t="inlineStr">
        <is>
          <t>GRAY ROSE</t>
        </is>
      </c>
      <c r="J2138" s="17" t="inlineStr">
        <is>
          <t>CRUISER</t>
        </is>
      </c>
      <c r="K2138" s="17" t="n">
        <v>23</v>
      </c>
      <c r="L2138" s="17" t="n">
        <v>7.7</v>
      </c>
      <c r="M2138" s="17" t="inlineStr">
        <is>
          <t>ANY</t>
        </is>
      </c>
      <c r="N2138" s="17" t="n">
        <v>28</v>
      </c>
      <c r="O2138" s="17" t="inlineStr">
        <is>
          <t>(425) 555-0731</t>
        </is>
      </c>
      <c r="P2138" s="17" t="inlineStr">
        <is>
          <t>catherine.zuniga@gmail.example.com</t>
        </is>
      </c>
      <c r="Q2138" s="17" t="inlineStr">
        <is>
          <t>Everett</t>
        </is>
      </c>
      <c r="R2138" s="17" t="inlineStr">
        <is>
          <t>WA</t>
        </is>
      </c>
      <c r="S2138" s="17" t="inlineStr">
        <is>
          <t>98201</t>
        </is>
      </c>
      <c r="T2138" s="27" t="n">
        <v>46015</v>
      </c>
      <c r="U2138" s="17" t="n">
        <v>2026</v>
      </c>
      <c r="V2138" s="17" t="inlineStr"/>
    </row>
    <row r="2139">
      <c r="A2139" s="21" t="inlineStr">
        <is>
          <t>WL-03134</t>
        </is>
      </c>
      <c r="B2139" s="21" t="n">
        <v>2134</v>
      </c>
      <c r="C2139" s="21" t="inlineStr">
        <is>
          <t>Larson</t>
        </is>
      </c>
      <c r="D2139" s="21" t="inlineStr">
        <is>
          <t>Laurie</t>
        </is>
      </c>
      <c r="E2139" s="21" t="inlineStr">
        <is>
          <t>PARTNERSHIP</t>
        </is>
      </c>
      <c r="F2139" s="21" t="inlineStr">
        <is>
          <t>Larson Holdings LLC</t>
        </is>
      </c>
      <c r="G2139" s="28" t="n">
        <v>45772</v>
      </c>
      <c r="H2139" s="21" t="inlineStr">
        <is>
          <t>RETAINER</t>
        </is>
      </c>
      <c r="I2139" s="21" t="inlineStr">
        <is>
          <t>PINTAIL VEER</t>
        </is>
      </c>
      <c r="J2139" s="21" t="inlineStr">
        <is>
          <t>POWER_OUTBOARD</t>
        </is>
      </c>
      <c r="K2139" s="21" t="n">
        <v>22</v>
      </c>
      <c r="L2139" s="21" t="n">
        <v>6.6</v>
      </c>
      <c r="M2139" s="21" t="inlineStr">
        <is>
          <t>ANY</t>
        </is>
      </c>
      <c r="N2139" s="21" t="n">
        <v>50</v>
      </c>
      <c r="O2139" s="21" t="inlineStr">
        <is>
          <t>(360) 555-2276</t>
        </is>
      </c>
      <c r="P2139" s="21" t="inlineStr">
        <is>
          <t>laurie.larson@gmail.example.com</t>
        </is>
      </c>
      <c r="Q2139" s="21" t="inlineStr">
        <is>
          <t>Chaldale</t>
        </is>
      </c>
      <c r="R2139" s="21" t="inlineStr">
        <is>
          <t>WA</t>
        </is>
      </c>
      <c r="S2139" s="21" t="inlineStr">
        <is>
          <t>98554</t>
        </is>
      </c>
      <c r="T2139" s="28" t="n">
        <v>46012</v>
      </c>
      <c r="U2139" s="21" t="n">
        <v>2026</v>
      </c>
      <c r="V2139" s="21" t="inlineStr"/>
    </row>
    <row r="2140">
      <c r="A2140" s="17" t="inlineStr">
        <is>
          <t>WL-03135</t>
        </is>
      </c>
      <c r="B2140" s="17" t="n">
        <v>2135</v>
      </c>
      <c r="C2140" s="17" t="inlineStr">
        <is>
          <t>Rodgers</t>
        </is>
      </c>
      <c r="D2140" s="17" t="inlineStr">
        <is>
          <t>Mallory</t>
        </is>
      </c>
      <c r="E2140" s="17" t="inlineStr">
        <is>
          <t>INDIVIDUAL</t>
        </is>
      </c>
      <c r="F2140" s="17" t="inlineStr"/>
      <c r="G2140" s="27" t="n">
        <v>45773</v>
      </c>
      <c r="H2140" s="17" t="inlineStr">
        <is>
          <t>ACTIVE_WAITLIST</t>
        </is>
      </c>
      <c r="I2140" s="17" t="inlineStr">
        <is>
          <t>MURRE HARBOR</t>
        </is>
      </c>
      <c r="J2140" s="17" t="inlineStr">
        <is>
          <t>CRUISER</t>
        </is>
      </c>
      <c r="K2140" s="17" t="n">
        <v>18.9</v>
      </c>
      <c r="L2140" s="17" t="n">
        <v>5.6</v>
      </c>
      <c r="M2140" s="17" t="inlineStr">
        <is>
          <t>OPEN_ONLY</t>
        </is>
      </c>
      <c r="N2140" s="17" t="n">
        <v>32</v>
      </c>
      <c r="O2140" s="17" t="inlineStr">
        <is>
          <t>(503) 555-4257</t>
        </is>
      </c>
      <c r="P2140" s="17" t="inlineStr">
        <is>
          <t>mallory_rodgers@salishnet.net</t>
        </is>
      </c>
      <c r="Q2140" s="17" t="inlineStr">
        <is>
          <t>Astoria</t>
        </is>
      </c>
      <c r="R2140" s="17" t="inlineStr">
        <is>
          <t>OR</t>
        </is>
      </c>
      <c r="S2140" s="17" t="inlineStr">
        <is>
          <t>97103</t>
        </is>
      </c>
      <c r="T2140" s="27" t="n">
        <v>46007</v>
      </c>
      <c r="U2140" s="17" t="n">
        <v>2026</v>
      </c>
      <c r="V2140" s="17" t="inlineStr"/>
    </row>
    <row r="2141">
      <c r="A2141" s="21" t="inlineStr">
        <is>
          <t>WL-03136</t>
        </is>
      </c>
      <c r="B2141" s="21" t="n">
        <v>2136</v>
      </c>
      <c r="C2141" s="21" t="inlineStr">
        <is>
          <t>Hawkins</t>
        </is>
      </c>
      <c r="D2141" s="21" t="inlineStr">
        <is>
          <t>Brittney</t>
        </is>
      </c>
      <c r="E2141" s="21" t="inlineStr">
        <is>
          <t>INDIVIDUAL</t>
        </is>
      </c>
      <c r="F2141" s="21" t="inlineStr"/>
      <c r="G2141" s="28" t="n">
        <v>45774</v>
      </c>
      <c r="H2141" s="21" t="inlineStr">
        <is>
          <t>ACTIVE_WAITLIST</t>
        </is>
      </c>
      <c r="I2141" s="21" t="inlineStr">
        <is>
          <t>OTTER WEATHER</t>
        </is>
      </c>
      <c r="J2141" s="21" t="inlineStr">
        <is>
          <t>POWER_STERNDRIVE</t>
        </is>
      </c>
      <c r="K2141" s="21" t="n">
        <v>44.5</v>
      </c>
      <c r="L2141" s="21" t="n">
        <v>15.5</v>
      </c>
      <c r="M2141" s="21" t="inlineStr">
        <is>
          <t>Ledgport</t>
        </is>
      </c>
      <c r="N2141" s="21" t="n">
        <v>45</v>
      </c>
      <c r="O2141" s="21" t="inlineStr">
        <is>
          <t>(541) 555-7168</t>
        </is>
      </c>
      <c r="P2141" s="21" t="inlineStr">
        <is>
          <t>brittneyhawkins@harbormail.net</t>
        </is>
      </c>
      <c r="Q2141" s="21" t="inlineStr">
        <is>
          <t>Newport</t>
        </is>
      </c>
      <c r="R2141" s="21" t="inlineStr">
        <is>
          <t>OR</t>
        </is>
      </c>
      <c r="S2141" s="21" t="inlineStr">
        <is>
          <t>97365</t>
        </is>
      </c>
      <c r="T2141" s="28" t="n">
        <v>45995</v>
      </c>
      <c r="U2141" s="21" t="n">
        <v>2026</v>
      </c>
      <c r="V2141" s="21" t="inlineStr"/>
    </row>
    <row r="2142">
      <c r="A2142" s="17" t="inlineStr">
        <is>
          <t>WL-03137</t>
        </is>
      </c>
      <c r="B2142" s="17" t="n">
        <v>2137</v>
      </c>
      <c r="C2142" s="17" t="inlineStr">
        <is>
          <t>Hamilton</t>
        </is>
      </c>
      <c r="D2142" s="17" t="inlineStr">
        <is>
          <t>Matthew</t>
        </is>
      </c>
      <c r="E2142" s="17" t="inlineStr">
        <is>
          <t>PARTNERSHIP</t>
        </is>
      </c>
      <c r="F2142" s="17" t="inlineStr">
        <is>
          <t>Hamilton Marine LLC</t>
        </is>
      </c>
      <c r="G2142" s="27" t="n">
        <v>45775</v>
      </c>
      <c r="H2142" s="17" t="inlineStr">
        <is>
          <t>RETAINER</t>
        </is>
      </c>
      <c r="I2142" s="17" t="inlineStr">
        <is>
          <t>SEAL SOUND</t>
        </is>
      </c>
      <c r="J2142" s="17" t="inlineStr">
        <is>
          <t>CRUISER</t>
        </is>
      </c>
      <c r="K2142" s="17" t="n">
        <v>51.5</v>
      </c>
      <c r="L2142" s="17" t="n">
        <v>15.3</v>
      </c>
      <c r="M2142" s="17" t="inlineStr">
        <is>
          <t>Gullwing</t>
        </is>
      </c>
      <c r="N2142" s="17" t="n">
        <v>40</v>
      </c>
      <c r="O2142" s="17" t="inlineStr">
        <is>
          <t>(503) 555-7846</t>
        </is>
      </c>
      <c r="P2142" s="17" t="inlineStr">
        <is>
          <t>matthew_hamilton@harbormail.net</t>
        </is>
      </c>
      <c r="Q2142" s="17" t="inlineStr">
        <is>
          <t>Portland</t>
        </is>
      </c>
      <c r="R2142" s="17" t="inlineStr">
        <is>
          <t>OR</t>
        </is>
      </c>
      <c r="S2142" s="17" t="inlineStr">
        <is>
          <t>97201</t>
        </is>
      </c>
      <c r="T2142" s="27" t="n">
        <v>46018</v>
      </c>
      <c r="U2142" s="17" t="n">
        <v>2026</v>
      </c>
      <c r="V2142" s="17" t="inlineStr"/>
    </row>
    <row r="2143">
      <c r="A2143" s="21" t="inlineStr">
        <is>
          <t>WL-03138</t>
        </is>
      </c>
      <c r="B2143" s="21" t="n">
        <v>2138</v>
      </c>
      <c r="C2143" s="21" t="inlineStr">
        <is>
          <t>Lewis</t>
        </is>
      </c>
      <c r="D2143" s="21" t="inlineStr">
        <is>
          <t>Dominique</t>
        </is>
      </c>
      <c r="E2143" s="21" t="inlineStr">
        <is>
          <t>LLC</t>
        </is>
      </c>
      <c r="F2143" s="21" t="inlineStr">
        <is>
          <t>Lewis Ventures LLC</t>
        </is>
      </c>
      <c r="G2143" s="28" t="n">
        <v>45775</v>
      </c>
      <c r="H2143" s="21" t="inlineStr">
        <is>
          <t>EXPIRED</t>
        </is>
      </c>
      <c r="I2143" s="21" t="inlineStr">
        <is>
          <t>SPINDRIFT LINE</t>
        </is>
      </c>
      <c r="J2143" s="21" t="inlineStr">
        <is>
          <t>TRAWLER</t>
        </is>
      </c>
      <c r="K2143" s="21" t="n">
        <v>55.1</v>
      </c>
      <c r="L2143" s="21" t="n">
        <v>17.4</v>
      </c>
      <c r="M2143" s="21" t="inlineStr">
        <is>
          <t>Ledgport</t>
        </is>
      </c>
      <c r="N2143" s="21" t="n">
        <v>32</v>
      </c>
      <c r="O2143" s="21" t="inlineStr">
        <is>
          <t>(541) 555-0931</t>
        </is>
      </c>
      <c r="P2143" s="21" t="inlineStr">
        <is>
          <t>dominique_lewis@harbormail.net</t>
        </is>
      </c>
      <c r="Q2143" s="21" t="inlineStr">
        <is>
          <t>Coos Bay</t>
        </is>
      </c>
      <c r="R2143" s="21" t="inlineStr">
        <is>
          <t>OR</t>
        </is>
      </c>
      <c r="S2143" s="21" t="inlineStr">
        <is>
          <t>97420</t>
        </is>
      </c>
      <c r="T2143" s="21" t="inlineStr"/>
      <c r="U2143" s="21" t="n">
        <v>2022</v>
      </c>
      <c r="V2143" s="21" t="inlineStr"/>
    </row>
    <row r="2144">
      <c r="A2144" s="17" t="inlineStr">
        <is>
          <t>WL-03139</t>
        </is>
      </c>
      <c r="B2144" s="17" t="n">
        <v>2139</v>
      </c>
      <c r="C2144" s="17" t="inlineStr">
        <is>
          <t>Peterson</t>
        </is>
      </c>
      <c r="D2144" s="17" t="inlineStr">
        <is>
          <t>Stanley</t>
        </is>
      </c>
      <c r="E2144" s="17" t="inlineStr">
        <is>
          <t>LLC</t>
        </is>
      </c>
      <c r="F2144" s="17" t="inlineStr">
        <is>
          <t>Peterson Holdings LLC</t>
        </is>
      </c>
      <c r="G2144" s="27" t="n">
        <v>45776</v>
      </c>
      <c r="H2144" s="17" t="inlineStr">
        <is>
          <t>ACTIVE_WAITLIST</t>
        </is>
      </c>
      <c r="I2144" s="17" t="inlineStr">
        <is>
          <t>KESTREL SONG</t>
        </is>
      </c>
      <c r="J2144" s="17" t="inlineStr">
        <is>
          <t>ELECTRIC</t>
        </is>
      </c>
      <c r="K2144" s="17" t="n">
        <v>22.7</v>
      </c>
      <c r="L2144" s="17" t="n">
        <v>7.3</v>
      </c>
      <c r="M2144" s="17" t="inlineStr">
        <is>
          <t>COVERED_ONLY</t>
        </is>
      </c>
      <c r="N2144" s="17" t="n">
        <v>24</v>
      </c>
      <c r="O2144" s="17" t="inlineStr">
        <is>
          <t>(503) 555-5671</t>
        </is>
      </c>
      <c r="P2144" s="17" t="inlineStr">
        <is>
          <t>stanleypeterson@outlook.example.com</t>
        </is>
      </c>
      <c r="Q2144" s="17" t="inlineStr">
        <is>
          <t>Portland</t>
        </is>
      </c>
      <c r="R2144" s="17" t="inlineStr">
        <is>
          <t>OR</t>
        </is>
      </c>
      <c r="S2144" s="17" t="inlineStr">
        <is>
          <t>97201</t>
        </is>
      </c>
      <c r="T2144" s="27" t="n">
        <v>46015</v>
      </c>
      <c r="U2144" s="17" t="n">
        <v>2026</v>
      </c>
      <c r="V2144" s="17" t="inlineStr"/>
    </row>
    <row r="2145">
      <c r="A2145" s="21" t="inlineStr">
        <is>
          <t>WL-03140</t>
        </is>
      </c>
      <c r="B2145" s="21" t="n">
        <v>2140</v>
      </c>
      <c r="C2145" s="21" t="inlineStr">
        <is>
          <t>Martinez</t>
        </is>
      </c>
      <c r="D2145" s="21" t="inlineStr">
        <is>
          <t>Jason</t>
        </is>
      </c>
      <c r="E2145" s="21" t="inlineStr">
        <is>
          <t>INDIVIDUAL</t>
        </is>
      </c>
      <c r="F2145" s="21" t="inlineStr"/>
      <c r="G2145" s="28" t="n">
        <v>45776</v>
      </c>
      <c r="H2145" s="21" t="inlineStr">
        <is>
          <t>ACTIVE_WAITLIST</t>
        </is>
      </c>
      <c r="I2145" s="21" t="inlineStr">
        <is>
          <t>PINTAIL STAR</t>
        </is>
      </c>
      <c r="J2145" s="21" t="inlineStr">
        <is>
          <t>POWER_OUTBOARD</t>
        </is>
      </c>
      <c r="K2145" s="21" t="n">
        <v>26</v>
      </c>
      <c r="L2145" s="21" t="n">
        <v>9.300000000000001</v>
      </c>
      <c r="M2145" s="21" t="inlineStr">
        <is>
          <t>COVERED_ONLY</t>
        </is>
      </c>
      <c r="N2145" s="21" t="n">
        <v>50</v>
      </c>
      <c r="O2145" s="21" t="inlineStr">
        <is>
          <t>(360) 555-4805</t>
        </is>
      </c>
      <c r="P2145" s="21" t="inlineStr">
        <is>
          <t>jason_martinez@pugetpost.com</t>
        </is>
      </c>
      <c r="Q2145" s="21" t="inlineStr">
        <is>
          <t>Chaldale</t>
        </is>
      </c>
      <c r="R2145" s="21" t="inlineStr">
        <is>
          <t>WA</t>
        </is>
      </c>
      <c r="S2145" s="21" t="inlineStr">
        <is>
          <t>98554</t>
        </is>
      </c>
      <c r="T2145" s="28" t="n">
        <v>46008</v>
      </c>
      <c r="U2145" s="21" t="n">
        <v>2026</v>
      </c>
      <c r="V2145" s="21" t="inlineStr"/>
    </row>
    <row r="2146">
      <c r="A2146" s="17" t="inlineStr">
        <is>
          <t>WL-03141</t>
        </is>
      </c>
      <c r="B2146" s="17" t="n">
        <v>2141</v>
      </c>
      <c r="C2146" s="17" t="inlineStr">
        <is>
          <t>Green</t>
        </is>
      </c>
      <c r="D2146" s="17" t="inlineStr">
        <is>
          <t>Joseph</t>
        </is>
      </c>
      <c r="E2146" s="17" t="inlineStr">
        <is>
          <t>TRUST</t>
        </is>
      </c>
      <c r="F2146" s="17" t="inlineStr">
        <is>
          <t>Green Ventures LLC</t>
        </is>
      </c>
      <c r="G2146" s="27" t="n">
        <v>45777</v>
      </c>
      <c r="H2146" s="17" t="inlineStr">
        <is>
          <t>ACTIVE_WAITLIST</t>
        </is>
      </c>
      <c r="I2146" s="17" t="inlineStr">
        <is>
          <t>SEAL ROSE</t>
        </is>
      </c>
      <c r="J2146" s="17" t="inlineStr">
        <is>
          <t>SPORTFISH</t>
        </is>
      </c>
      <c r="K2146" s="17" t="n">
        <v>32.8</v>
      </c>
      <c r="L2146" s="17" t="n">
        <v>11.3</v>
      </c>
      <c r="M2146" s="17" t="inlineStr">
        <is>
          <t>Eastwey</t>
        </is>
      </c>
      <c r="N2146" s="17" t="n">
        <v>32</v>
      </c>
      <c r="O2146" s="17" t="inlineStr">
        <is>
          <t>(360) 555-4236</t>
        </is>
      </c>
      <c r="P2146" s="17" t="inlineStr">
        <is>
          <t>josephgreen@pugetpost.com</t>
        </is>
      </c>
      <c r="Q2146" s="17" t="inlineStr">
        <is>
          <t>Longview</t>
        </is>
      </c>
      <c r="R2146" s="17" t="inlineStr">
        <is>
          <t>WA</t>
        </is>
      </c>
      <c r="S2146" s="17" t="inlineStr">
        <is>
          <t>98632</t>
        </is>
      </c>
      <c r="T2146" s="27" t="n">
        <v>46003</v>
      </c>
      <c r="U2146" s="17" t="n">
        <v>2026</v>
      </c>
      <c r="V2146" s="17" t="inlineStr"/>
    </row>
    <row r="2147">
      <c r="A2147" s="21" t="inlineStr">
        <is>
          <t>WL-03142</t>
        </is>
      </c>
      <c r="B2147" s="21" t="n">
        <v>2142</v>
      </c>
      <c r="C2147" s="21" t="inlineStr">
        <is>
          <t>Bennett</t>
        </is>
      </c>
      <c r="D2147" s="21" t="inlineStr">
        <is>
          <t>Tommy</t>
        </is>
      </c>
      <c r="E2147" s="21" t="inlineStr">
        <is>
          <t>TRUST</t>
        </is>
      </c>
      <c r="F2147" s="21" t="inlineStr">
        <is>
          <t>Bennett Holdings LLC</t>
        </is>
      </c>
      <c r="G2147" s="28" t="n">
        <v>45777</v>
      </c>
      <c r="H2147" s="21" t="inlineStr">
        <is>
          <t>ACTIVE_WAITLIST</t>
        </is>
      </c>
      <c r="I2147" s="21" t="inlineStr">
        <is>
          <t>POINT ROCK</t>
        </is>
      </c>
      <c r="J2147" s="21" t="inlineStr">
        <is>
          <t>HOUSEBOAT</t>
        </is>
      </c>
      <c r="K2147" s="21" t="n">
        <v>40.5</v>
      </c>
      <c r="L2147" s="21" t="n">
        <v>13.4</v>
      </c>
      <c r="M2147" s="21" t="inlineStr">
        <is>
          <t>COVERED_ONLY</t>
        </is>
      </c>
      <c r="N2147" s="21" t="n">
        <v>36</v>
      </c>
      <c r="O2147" s="21" t="inlineStr">
        <is>
          <t>(360) 555-4879</t>
        </is>
      </c>
      <c r="P2147" s="21" t="inlineStr">
        <is>
          <t>tommy.bennett@gmail.example.com</t>
        </is>
      </c>
      <c r="Q2147" s="21" t="inlineStr">
        <is>
          <t>Bellingham</t>
        </is>
      </c>
      <c r="R2147" s="21" t="inlineStr">
        <is>
          <t>WA</t>
        </is>
      </c>
      <c r="S2147" s="21" t="inlineStr">
        <is>
          <t>98225</t>
        </is>
      </c>
      <c r="T2147" s="28" t="n">
        <v>46009</v>
      </c>
      <c r="U2147" s="21" t="n">
        <v>2026</v>
      </c>
      <c r="V2147" s="21" t="inlineStr"/>
    </row>
    <row r="2148">
      <c r="A2148" s="17" t="inlineStr">
        <is>
          <t>WL-03143</t>
        </is>
      </c>
      <c r="B2148" s="17" t="n">
        <v>2143</v>
      </c>
      <c r="C2148" s="17" t="inlineStr">
        <is>
          <t>Jennings</t>
        </is>
      </c>
      <c r="D2148" s="17" t="inlineStr">
        <is>
          <t>Timothy</t>
        </is>
      </c>
      <c r="E2148" s="17" t="inlineStr">
        <is>
          <t>INDIVIDUAL</t>
        </is>
      </c>
      <c r="F2148" s="17" t="inlineStr"/>
      <c r="G2148" s="27" t="n">
        <v>45778</v>
      </c>
      <c r="H2148" s="17" t="inlineStr">
        <is>
          <t>ACTIVE_WAITLIST</t>
        </is>
      </c>
      <c r="I2148" s="17" t="inlineStr">
        <is>
          <t>POINT RUNNER</t>
        </is>
      </c>
      <c r="J2148" s="17" t="inlineStr">
        <is>
          <t>POWER_INBOARD</t>
        </is>
      </c>
      <c r="K2148" s="17" t="n">
        <v>32.5</v>
      </c>
      <c r="L2148" s="17" t="n">
        <v>10.4</v>
      </c>
      <c r="M2148" s="17" t="inlineStr">
        <is>
          <t>OPEN_ONLY</t>
        </is>
      </c>
      <c r="N2148" s="17" t="n">
        <v>36</v>
      </c>
      <c r="O2148" s="17" t="inlineStr">
        <is>
          <t>(503) 555-1065</t>
        </is>
      </c>
      <c r="P2148" s="17" t="inlineStr">
        <is>
          <t>timothy_jennings@harbormail.net</t>
        </is>
      </c>
      <c r="Q2148" s="17" t="inlineStr">
        <is>
          <t>Portland</t>
        </is>
      </c>
      <c r="R2148" s="17" t="inlineStr">
        <is>
          <t>OR</t>
        </is>
      </c>
      <c r="S2148" s="17" t="inlineStr">
        <is>
          <t>97201</t>
        </is>
      </c>
      <c r="T2148" s="27" t="n">
        <v>46007</v>
      </c>
      <c r="U2148" s="17" t="n">
        <v>2026</v>
      </c>
      <c r="V2148" s="17" t="inlineStr"/>
    </row>
    <row r="2149">
      <c r="A2149" s="21" t="inlineStr">
        <is>
          <t>WL-03144</t>
        </is>
      </c>
      <c r="B2149" s="21" t="n">
        <v>2144</v>
      </c>
      <c r="C2149" s="21" t="inlineStr">
        <is>
          <t>Jackson</t>
        </is>
      </c>
      <c r="D2149" s="21" t="inlineStr">
        <is>
          <t>Brandi</t>
        </is>
      </c>
      <c r="E2149" s="21" t="inlineStr">
        <is>
          <t>PARTNERSHIP</t>
        </is>
      </c>
      <c r="F2149" s="21" t="inlineStr">
        <is>
          <t>Jackson Ventures LLC</t>
        </is>
      </c>
      <c r="G2149" s="28" t="n">
        <v>45778</v>
      </c>
      <c r="H2149" s="21" t="inlineStr">
        <is>
          <t>ACTIVE_WAITLIST</t>
        </is>
      </c>
      <c r="I2149" s="21" t="inlineStr">
        <is>
          <t>CORMORANT WAKE</t>
        </is>
      </c>
      <c r="J2149" s="21" t="inlineStr">
        <is>
          <t>HOUSEBOAT</t>
        </is>
      </c>
      <c r="K2149" s="21" t="n">
        <v>28.3</v>
      </c>
      <c r="L2149" s="21" t="n">
        <v>8</v>
      </c>
      <c r="M2149" s="21" t="inlineStr">
        <is>
          <t>COVERED_ONLY</t>
        </is>
      </c>
      <c r="N2149" s="21" t="n">
        <v>28</v>
      </c>
      <c r="O2149" s="21" t="inlineStr">
        <is>
          <t>(425) 555-9641</t>
        </is>
      </c>
      <c r="P2149" s="21" t="inlineStr">
        <is>
          <t>brandijackson@salishnet.net</t>
        </is>
      </c>
      <c r="Q2149" s="21" t="inlineStr">
        <is>
          <t>Everett</t>
        </is>
      </c>
      <c r="R2149" s="21" t="inlineStr">
        <is>
          <t>WA</t>
        </is>
      </c>
      <c r="S2149" s="21" t="inlineStr">
        <is>
          <t>98201</t>
        </is>
      </c>
      <c r="T2149" s="28" t="n">
        <v>46001</v>
      </c>
      <c r="U2149" s="21" t="n">
        <v>2026</v>
      </c>
      <c r="V2149" s="21" t="inlineStr"/>
    </row>
    <row r="2150">
      <c r="A2150" s="17" t="inlineStr">
        <is>
          <t>WL-03145</t>
        </is>
      </c>
      <c r="B2150" s="17" t="n">
        <v>2145</v>
      </c>
      <c r="C2150" s="17" t="inlineStr">
        <is>
          <t>Hernandez</t>
        </is>
      </c>
      <c r="D2150" s="17" t="inlineStr">
        <is>
          <t>Connie</t>
        </is>
      </c>
      <c r="E2150" s="17" t="inlineStr">
        <is>
          <t>JOINT</t>
        </is>
      </c>
      <c r="F2150" s="17" t="inlineStr"/>
      <c r="G2150" s="27" t="n">
        <v>45778</v>
      </c>
      <c r="H2150" s="17" t="inlineStr">
        <is>
          <t>ACTIVE_WAITLIST</t>
        </is>
      </c>
      <c r="I2150" s="17" t="inlineStr">
        <is>
          <t>HERON WEATHER</t>
        </is>
      </c>
      <c r="J2150" s="17" t="inlineStr">
        <is>
          <t>POWER_OUTBOARD</t>
        </is>
      </c>
      <c r="K2150" s="17" t="n">
        <v>46.9</v>
      </c>
      <c r="L2150" s="17" t="n">
        <v>15.6</v>
      </c>
      <c r="M2150" s="17" t="inlineStr">
        <is>
          <t>COVERED_ONLY</t>
        </is>
      </c>
      <c r="N2150" s="17" t="n">
        <v>28</v>
      </c>
      <c r="O2150" s="17" t="inlineStr">
        <is>
          <t>(360) 555-4986</t>
        </is>
      </c>
      <c r="P2150" s="17" t="inlineStr">
        <is>
          <t>connie_hernandez@quillayute.org</t>
        </is>
      </c>
      <c r="Q2150" s="17" t="inlineStr">
        <is>
          <t>Port Angeles</t>
        </is>
      </c>
      <c r="R2150" s="17" t="inlineStr">
        <is>
          <t>WA</t>
        </is>
      </c>
      <c r="S2150" s="17" t="inlineStr">
        <is>
          <t>98362</t>
        </is>
      </c>
      <c r="T2150" s="27" t="n">
        <v>46012</v>
      </c>
      <c r="U2150" s="17" t="n">
        <v>2026</v>
      </c>
      <c r="V2150" s="17" t="inlineStr"/>
    </row>
    <row r="2151">
      <c r="A2151" s="21" t="inlineStr">
        <is>
          <t>WL-03146</t>
        </is>
      </c>
      <c r="B2151" s="21" t="n">
        <v>2146</v>
      </c>
      <c r="C2151" s="21" t="inlineStr">
        <is>
          <t>Dalton</t>
        </is>
      </c>
      <c r="D2151" s="21" t="inlineStr">
        <is>
          <t>Jose</t>
        </is>
      </c>
      <c r="E2151" s="21" t="inlineStr">
        <is>
          <t>INDIVIDUAL</t>
        </is>
      </c>
      <c r="F2151" s="21" t="inlineStr"/>
      <c r="G2151" s="28" t="n">
        <v>45778</v>
      </c>
      <c r="H2151" s="21" t="inlineStr">
        <is>
          <t>RETAINER</t>
        </is>
      </c>
      <c r="I2151" s="21" t="inlineStr">
        <is>
          <t>SANDERLING REACH</t>
        </is>
      </c>
      <c r="J2151" s="21" t="inlineStr">
        <is>
          <t>SAIL_MONO</t>
        </is>
      </c>
      <c r="K2151" s="21" t="n">
        <v>43.9</v>
      </c>
      <c r="L2151" s="21" t="n">
        <v>14.6</v>
      </c>
      <c r="M2151" s="21" t="inlineStr">
        <is>
          <t>COVERED_ONLY</t>
        </is>
      </c>
      <c r="N2151" s="21" t="n">
        <v>28</v>
      </c>
      <c r="O2151" s="21" t="inlineStr">
        <is>
          <t>(360) 555-1020</t>
        </is>
      </c>
      <c r="P2151" s="21" t="inlineStr">
        <is>
          <t>jose_dalton@salishnet.net</t>
        </is>
      </c>
      <c r="Q2151" s="21" t="inlineStr">
        <is>
          <t>Aberdeen</t>
        </is>
      </c>
      <c r="R2151" s="21" t="inlineStr">
        <is>
          <t>WA</t>
        </is>
      </c>
      <c r="S2151" s="21" t="inlineStr">
        <is>
          <t>98520</t>
        </is>
      </c>
      <c r="T2151" s="28" t="n">
        <v>45995</v>
      </c>
      <c r="U2151" s="21" t="n">
        <v>2026</v>
      </c>
      <c r="V2151" s="21" t="inlineStr"/>
    </row>
    <row r="2152">
      <c r="A2152" s="17" t="inlineStr">
        <is>
          <t>WL-03147</t>
        </is>
      </c>
      <c r="B2152" s="17" t="n">
        <v>2147</v>
      </c>
      <c r="C2152" s="17" t="inlineStr">
        <is>
          <t>Bean</t>
        </is>
      </c>
      <c r="D2152" s="17" t="inlineStr">
        <is>
          <t>Jonathan</t>
        </is>
      </c>
      <c r="E2152" s="17" t="inlineStr">
        <is>
          <t>JOINT</t>
        </is>
      </c>
      <c r="F2152" s="17" t="inlineStr"/>
      <c r="G2152" s="27" t="n">
        <v>45778</v>
      </c>
      <c r="H2152" s="17" t="inlineStr">
        <is>
          <t>ACTIVE_WAITLIST</t>
        </is>
      </c>
      <c r="I2152" s="17" t="inlineStr">
        <is>
          <t>HALIBUT PASSAGE</t>
        </is>
      </c>
      <c r="J2152" s="17" t="inlineStr">
        <is>
          <t>SAIL_MULTI</t>
        </is>
      </c>
      <c r="K2152" s="17" t="n">
        <v>51.3</v>
      </c>
      <c r="L2152" s="17" t="n">
        <v>15.1</v>
      </c>
      <c r="M2152" s="17" t="inlineStr">
        <is>
          <t>Vessbank</t>
        </is>
      </c>
      <c r="N2152" s="17" t="n">
        <v>40</v>
      </c>
      <c r="O2152" s="17" t="inlineStr">
        <is>
          <t>(360) 555-1109</t>
        </is>
      </c>
      <c r="P2152" s="17" t="inlineStr">
        <is>
          <t>jonathan_bean@harbormail.net</t>
        </is>
      </c>
      <c r="Q2152" s="17" t="inlineStr">
        <is>
          <t>Bremerton</t>
        </is>
      </c>
      <c r="R2152" s="17" t="inlineStr">
        <is>
          <t>WA</t>
        </is>
      </c>
      <c r="S2152" s="17" t="inlineStr">
        <is>
          <t>98337</t>
        </is>
      </c>
      <c r="T2152" s="27" t="n">
        <v>46015</v>
      </c>
      <c r="U2152" s="17" t="n">
        <v>2026</v>
      </c>
      <c r="V2152" s="17" t="inlineStr"/>
    </row>
    <row r="2153">
      <c r="A2153" s="21" t="inlineStr">
        <is>
          <t>WL-03148</t>
        </is>
      </c>
      <c r="B2153" s="21" t="n">
        <v>2148</v>
      </c>
      <c r="C2153" s="21" t="inlineStr">
        <is>
          <t>Wilcox</t>
        </is>
      </c>
      <c r="D2153" s="21" t="inlineStr">
        <is>
          <t>Stephanie</t>
        </is>
      </c>
      <c r="E2153" s="21" t="inlineStr">
        <is>
          <t>INDIVIDUAL</t>
        </is>
      </c>
      <c r="F2153" s="21" t="inlineStr"/>
      <c r="G2153" s="28" t="n">
        <v>45779</v>
      </c>
      <c r="H2153" s="21" t="inlineStr">
        <is>
          <t>ACTIVE_WAITLIST</t>
        </is>
      </c>
      <c r="I2153" s="21" t="inlineStr">
        <is>
          <t>SANDERLING VEER</t>
        </is>
      </c>
      <c r="J2153" s="21" t="inlineStr">
        <is>
          <t>POWER_STERNDRIVE</t>
        </is>
      </c>
      <c r="K2153" s="21" t="n">
        <v>47.2</v>
      </c>
      <c r="L2153" s="21" t="n">
        <v>15.7</v>
      </c>
      <c r="M2153" s="21" t="inlineStr">
        <is>
          <t>ANY</t>
        </is>
      </c>
      <c r="N2153" s="21" t="n">
        <v>24</v>
      </c>
      <c r="O2153" s="21" t="inlineStr">
        <is>
          <t>(360) 555-2880</t>
        </is>
      </c>
      <c r="P2153" s="21" t="inlineStr">
        <is>
          <t>stephaniewilcox@pugetpost.com</t>
        </is>
      </c>
      <c r="Q2153" s="21" t="inlineStr">
        <is>
          <t>Bremerton</t>
        </is>
      </c>
      <c r="R2153" s="21" t="inlineStr">
        <is>
          <t>WA</t>
        </is>
      </c>
      <c r="S2153" s="21" t="inlineStr">
        <is>
          <t>98337</t>
        </is>
      </c>
      <c r="T2153" s="28" t="n">
        <v>45997</v>
      </c>
      <c r="U2153" s="21" t="n">
        <v>2026</v>
      </c>
      <c r="V2153" s="21" t="inlineStr"/>
    </row>
    <row r="2154">
      <c r="A2154" s="17" t="inlineStr">
        <is>
          <t>WL-03149</t>
        </is>
      </c>
      <c r="B2154" s="17" t="n">
        <v>2149</v>
      </c>
      <c r="C2154" s="17" t="inlineStr">
        <is>
          <t>Williams</t>
        </is>
      </c>
      <c r="D2154" s="17" t="inlineStr">
        <is>
          <t>Todd</t>
        </is>
      </c>
      <c r="E2154" s="17" t="inlineStr">
        <is>
          <t>PARTNERSHIP</t>
        </is>
      </c>
      <c r="F2154" s="17" t="inlineStr">
        <is>
          <t>Williams Charters Inc</t>
        </is>
      </c>
      <c r="G2154" s="27" t="n">
        <v>45779</v>
      </c>
      <c r="H2154" s="17" t="inlineStr">
        <is>
          <t>ACTIVE_WAITLIST</t>
        </is>
      </c>
      <c r="I2154" s="17" t="inlineStr">
        <is>
          <t>TIDE RUNNER</t>
        </is>
      </c>
      <c r="J2154" s="17" t="inlineStr">
        <is>
          <t>HOUSEBOAT</t>
        </is>
      </c>
      <c r="K2154" s="17" t="n">
        <v>25.8</v>
      </c>
      <c r="L2154" s="17" t="n">
        <v>8.199999999999999</v>
      </c>
      <c r="M2154" s="17" t="inlineStr">
        <is>
          <t>ANY</t>
        </is>
      </c>
      <c r="N2154" s="17" t="n">
        <v>50</v>
      </c>
      <c r="O2154" s="17" t="inlineStr">
        <is>
          <t>(541) 555-7340</t>
        </is>
      </c>
      <c r="P2154" s="17" t="inlineStr">
        <is>
          <t>toddwilliams@quillayute.org</t>
        </is>
      </c>
      <c r="Q2154" s="17" t="inlineStr">
        <is>
          <t>Coos Bay</t>
        </is>
      </c>
      <c r="R2154" s="17" t="inlineStr">
        <is>
          <t>OR</t>
        </is>
      </c>
      <c r="S2154" s="17" t="inlineStr">
        <is>
          <t>97420</t>
        </is>
      </c>
      <c r="T2154" s="27" t="n">
        <v>45997</v>
      </c>
      <c r="U2154" s="17" t="n">
        <v>2026</v>
      </c>
      <c r="V2154" s="17" t="inlineStr"/>
    </row>
    <row r="2155">
      <c r="A2155" s="21" t="inlineStr">
        <is>
          <t>WL-03150</t>
        </is>
      </c>
      <c r="B2155" s="21" t="n">
        <v>2150</v>
      </c>
      <c r="C2155" s="21" t="inlineStr">
        <is>
          <t>Holmes</t>
        </is>
      </c>
      <c r="D2155" s="21" t="inlineStr">
        <is>
          <t>Dave</t>
        </is>
      </c>
      <c r="E2155" s="21" t="inlineStr">
        <is>
          <t>LLC</t>
        </is>
      </c>
      <c r="F2155" s="21" t="inlineStr">
        <is>
          <t>Holmes Holdings LLC</t>
        </is>
      </c>
      <c r="G2155" s="28" t="n">
        <v>45780</v>
      </c>
      <c r="H2155" s="21" t="inlineStr">
        <is>
          <t>ACTIVE_WAITLIST</t>
        </is>
      </c>
      <c r="I2155" s="21" t="inlineStr">
        <is>
          <t>SPINDRIFT SOUND</t>
        </is>
      </c>
      <c r="J2155" s="21" t="inlineStr">
        <is>
          <t>POWER_INBOARD</t>
        </is>
      </c>
      <c r="K2155" s="21" t="n">
        <v>39.7</v>
      </c>
      <c r="L2155" s="21" t="n">
        <v>12.9</v>
      </c>
      <c r="M2155" s="21" t="inlineStr">
        <is>
          <t>ANY</t>
        </is>
      </c>
      <c r="N2155" s="21" t="n">
        <v>40</v>
      </c>
      <c r="O2155" s="21" t="inlineStr">
        <is>
          <t>(360) 555-2614</t>
        </is>
      </c>
      <c r="P2155" s="21" t="inlineStr"/>
      <c r="Q2155" s="21" t="inlineStr">
        <is>
          <t>Bremerton</t>
        </is>
      </c>
      <c r="R2155" s="21" t="inlineStr">
        <is>
          <t>WA</t>
        </is>
      </c>
      <c r="S2155" s="21" t="inlineStr">
        <is>
          <t>98337</t>
        </is>
      </c>
      <c r="T2155" s="28" t="n">
        <v>46014</v>
      </c>
      <c r="U2155" s="21" t="n">
        <v>2026</v>
      </c>
      <c r="V2155" s="21" t="inlineStr"/>
    </row>
    <row r="2156">
      <c r="A2156" s="17" t="inlineStr">
        <is>
          <t>WL-03151</t>
        </is>
      </c>
      <c r="B2156" s="17" t="n">
        <v>2151</v>
      </c>
      <c r="C2156" s="17" t="inlineStr">
        <is>
          <t>King</t>
        </is>
      </c>
      <c r="D2156" s="17" t="inlineStr">
        <is>
          <t>Elizabeth</t>
        </is>
      </c>
      <c r="E2156" s="17" t="inlineStr">
        <is>
          <t>LLC</t>
        </is>
      </c>
      <c r="F2156" s="17" t="inlineStr">
        <is>
          <t>King Marine LLC</t>
        </is>
      </c>
      <c r="G2156" s="27" t="n">
        <v>45780</v>
      </c>
      <c r="H2156" s="17" t="inlineStr">
        <is>
          <t>ACTIVE_WAITLIST</t>
        </is>
      </c>
      <c r="I2156" s="17" t="inlineStr">
        <is>
          <t>DRIFT HARBOR</t>
        </is>
      </c>
      <c r="J2156" s="17" t="inlineStr">
        <is>
          <t>POWER_STERNDRIVE</t>
        </is>
      </c>
      <c r="K2156" s="17" t="n">
        <v>59.5</v>
      </c>
      <c r="L2156" s="17" t="n">
        <v>18.1</v>
      </c>
      <c r="M2156" s="17" t="inlineStr">
        <is>
          <t>ANY</t>
        </is>
      </c>
      <c r="N2156" s="17" t="n">
        <v>40</v>
      </c>
      <c r="O2156" s="17" t="inlineStr">
        <is>
          <t>(360) 555-2912</t>
        </is>
      </c>
      <c r="P2156" s="17" t="inlineStr">
        <is>
          <t>elizabeth_king@outlook.example.com</t>
        </is>
      </c>
      <c r="Q2156" s="17" t="inlineStr">
        <is>
          <t>Bellingham</t>
        </is>
      </c>
      <c r="R2156" s="17" t="inlineStr">
        <is>
          <t>WA</t>
        </is>
      </c>
      <c r="S2156" s="17" t="inlineStr">
        <is>
          <t>98225</t>
        </is>
      </c>
      <c r="T2156" s="27" t="n">
        <v>46009</v>
      </c>
      <c r="U2156" s="17" t="n">
        <v>2026</v>
      </c>
      <c r="V2156" s="17" t="inlineStr"/>
    </row>
    <row r="2157">
      <c r="A2157" s="21" t="inlineStr">
        <is>
          <t>WL-03152</t>
        </is>
      </c>
      <c r="B2157" s="21" t="n">
        <v>2152</v>
      </c>
      <c r="C2157" s="21" t="inlineStr">
        <is>
          <t>Simmons</t>
        </is>
      </c>
      <c r="D2157" s="21" t="inlineStr">
        <is>
          <t>Kenneth</t>
        </is>
      </c>
      <c r="E2157" s="21" t="inlineStr">
        <is>
          <t>CORPORATION</t>
        </is>
      </c>
      <c r="F2157" s="21" t="inlineStr">
        <is>
          <t>Simmons Charters Inc</t>
        </is>
      </c>
      <c r="G2157" s="28" t="n">
        <v>45780</v>
      </c>
      <c r="H2157" s="21" t="inlineStr">
        <is>
          <t>ACTIVE_WAITLIST</t>
        </is>
      </c>
      <c r="I2157" s="21" t="inlineStr">
        <is>
          <t>SCOTER MIST</t>
        </is>
      </c>
      <c r="J2157" s="21" t="inlineStr">
        <is>
          <t>SAIL_MULTI</t>
        </is>
      </c>
      <c r="K2157" s="21" t="n">
        <v>38.9</v>
      </c>
      <c r="L2157" s="21" t="n">
        <v>12.4</v>
      </c>
      <c r="M2157" s="21" t="inlineStr">
        <is>
          <t>OPEN_ONLY</t>
        </is>
      </c>
      <c r="N2157" s="21" t="n">
        <v>32</v>
      </c>
      <c r="O2157" s="21" t="inlineStr">
        <is>
          <t>(360) 555-6994</t>
        </is>
      </c>
      <c r="P2157" s="21" t="inlineStr">
        <is>
          <t>kenneth_simmons@quillayute.org</t>
        </is>
      </c>
      <c r="Q2157" s="21" t="inlineStr">
        <is>
          <t>Bremerton</t>
        </is>
      </c>
      <c r="R2157" s="21" t="inlineStr">
        <is>
          <t>WA</t>
        </is>
      </c>
      <c r="S2157" s="21" t="inlineStr">
        <is>
          <t>98337</t>
        </is>
      </c>
      <c r="T2157" s="28" t="n">
        <v>46011</v>
      </c>
      <c r="U2157" s="21" t="n">
        <v>2026</v>
      </c>
      <c r="V2157" s="21" t="inlineStr"/>
    </row>
    <row r="2158">
      <c r="A2158" s="17" t="inlineStr">
        <is>
          <t>WL-03153</t>
        </is>
      </c>
      <c r="B2158" s="17" t="n">
        <v>2153</v>
      </c>
      <c r="C2158" s="17" t="inlineStr">
        <is>
          <t>Webb</t>
        </is>
      </c>
      <c r="D2158" s="17" t="inlineStr">
        <is>
          <t>Derrick</t>
        </is>
      </c>
      <c r="E2158" s="17" t="inlineStr">
        <is>
          <t>JOINT</t>
        </is>
      </c>
      <c r="F2158" s="17" t="inlineStr"/>
      <c r="G2158" s="27" t="n">
        <v>45781</v>
      </c>
      <c r="H2158" s="17" t="inlineStr">
        <is>
          <t>ACTIVE_WAITLIST</t>
        </is>
      </c>
      <c r="I2158" s="17" t="inlineStr">
        <is>
          <t>SCOTER WIND</t>
        </is>
      </c>
      <c r="J2158" s="17" t="inlineStr">
        <is>
          <t>CRUISER</t>
        </is>
      </c>
      <c r="K2158" s="17" t="n">
        <v>31.3</v>
      </c>
      <c r="L2158" s="17" t="n">
        <v>11.1</v>
      </c>
      <c r="M2158" s="17" t="inlineStr">
        <is>
          <t>COVERED_ONLY</t>
        </is>
      </c>
      <c r="N2158" s="17" t="n">
        <v>32</v>
      </c>
      <c r="O2158" s="17" t="inlineStr">
        <is>
          <t>(360) 555-0506</t>
        </is>
      </c>
      <c r="P2158" s="17" t="inlineStr">
        <is>
          <t>derrickwebb@gmail.example.com</t>
        </is>
      </c>
      <c r="Q2158" s="17" t="inlineStr">
        <is>
          <t>Aberdeen</t>
        </is>
      </c>
      <c r="R2158" s="17" t="inlineStr">
        <is>
          <t>WA</t>
        </is>
      </c>
      <c r="S2158" s="17" t="inlineStr">
        <is>
          <t>98520</t>
        </is>
      </c>
      <c r="T2158" s="27" t="n">
        <v>46016</v>
      </c>
      <c r="U2158" s="17" t="n">
        <v>2026</v>
      </c>
      <c r="V2158" s="17" t="inlineStr"/>
    </row>
    <row r="2159">
      <c r="A2159" s="21" t="inlineStr">
        <is>
          <t>WL-03154</t>
        </is>
      </c>
      <c r="B2159" s="21" t="n">
        <v>2154</v>
      </c>
      <c r="C2159" s="21" t="inlineStr">
        <is>
          <t>Stevens</t>
        </is>
      </c>
      <c r="D2159" s="21" t="inlineStr">
        <is>
          <t>Michael</t>
        </is>
      </c>
      <c r="E2159" s="21" t="inlineStr">
        <is>
          <t>TRUST</t>
        </is>
      </c>
      <c r="F2159" s="21" t="inlineStr">
        <is>
          <t>Stevens Charters Inc</t>
        </is>
      </c>
      <c r="G2159" s="28" t="n">
        <v>45782</v>
      </c>
      <c r="H2159" s="21" t="inlineStr">
        <is>
          <t>ACTIVE_WAITLIST</t>
        </is>
      </c>
      <c r="I2159" s="21" t="inlineStr">
        <is>
          <t>TIDE BAY</t>
        </is>
      </c>
      <c r="J2159" s="21" t="inlineStr">
        <is>
          <t>HOUSEBOAT</t>
        </is>
      </c>
      <c r="K2159" s="21" t="n">
        <v>39.5</v>
      </c>
      <c r="L2159" s="21" t="n">
        <v>12.7</v>
      </c>
      <c r="M2159" s="21" t="inlineStr">
        <is>
          <t>ANY</t>
        </is>
      </c>
      <c r="N2159" s="21" t="n">
        <v>24</v>
      </c>
      <c r="O2159" s="21" t="inlineStr">
        <is>
          <t>(360) 555-6172</t>
        </is>
      </c>
      <c r="P2159" s="21" t="inlineStr">
        <is>
          <t>michaelstevens@harbormail.net</t>
        </is>
      </c>
      <c r="Q2159" s="21" t="inlineStr">
        <is>
          <t>Longview</t>
        </is>
      </c>
      <c r="R2159" s="21" t="inlineStr">
        <is>
          <t>WA</t>
        </is>
      </c>
      <c r="S2159" s="21" t="inlineStr">
        <is>
          <t>98632</t>
        </is>
      </c>
      <c r="T2159" s="28" t="n">
        <v>46009</v>
      </c>
      <c r="U2159" s="21" t="n">
        <v>2026</v>
      </c>
      <c r="V2159" s="21" t="inlineStr"/>
    </row>
    <row r="2160">
      <c r="A2160" s="17" t="inlineStr">
        <is>
          <t>WL-03155</t>
        </is>
      </c>
      <c r="B2160" s="17" t="n">
        <v>2155</v>
      </c>
      <c r="C2160" s="17" t="inlineStr">
        <is>
          <t>Harvey</t>
        </is>
      </c>
      <c r="D2160" s="17" t="inlineStr">
        <is>
          <t>Mark</t>
        </is>
      </c>
      <c r="E2160" s="17" t="inlineStr">
        <is>
          <t>INDIVIDUAL</t>
        </is>
      </c>
      <c r="F2160" s="17" t="inlineStr"/>
      <c r="G2160" s="27" t="n">
        <v>45782</v>
      </c>
      <c r="H2160" s="17" t="inlineStr">
        <is>
          <t>ACTIVE_WAITLIST</t>
        </is>
      </c>
      <c r="I2160" s="17" t="inlineStr">
        <is>
          <t>BRANT CREST</t>
        </is>
      </c>
      <c r="J2160" s="17" t="inlineStr">
        <is>
          <t>SAIL_MONO</t>
        </is>
      </c>
      <c r="K2160" s="17" t="n">
        <v>55.5</v>
      </c>
      <c r="L2160" s="17" t="n">
        <v>18</v>
      </c>
      <c r="M2160" s="17" t="inlineStr">
        <is>
          <t>Salmonberry</t>
        </is>
      </c>
      <c r="N2160" s="17" t="n">
        <v>45</v>
      </c>
      <c r="O2160" s="17" t="inlineStr">
        <is>
          <t>(253) 555-9482</t>
        </is>
      </c>
      <c r="P2160" s="17" t="inlineStr">
        <is>
          <t>mark_harvey@pugetpost.com</t>
        </is>
      </c>
      <c r="Q2160" s="17" t="inlineStr">
        <is>
          <t>Tacoma</t>
        </is>
      </c>
      <c r="R2160" s="17" t="inlineStr">
        <is>
          <t>WA</t>
        </is>
      </c>
      <c r="S2160" s="17" t="inlineStr">
        <is>
          <t>98402</t>
        </is>
      </c>
      <c r="T2160" s="27" t="n">
        <v>46015</v>
      </c>
      <c r="U2160" s="17" t="n">
        <v>2026</v>
      </c>
      <c r="V2160" s="17" t="inlineStr"/>
    </row>
    <row r="2161">
      <c r="A2161" s="21" t="inlineStr">
        <is>
          <t>WL-03156</t>
        </is>
      </c>
      <c r="B2161" s="21" t="n">
        <v>2156</v>
      </c>
      <c r="C2161" s="21" t="inlineStr">
        <is>
          <t>Riley</t>
        </is>
      </c>
      <c r="D2161" s="21" t="inlineStr">
        <is>
          <t>Stephen</t>
        </is>
      </c>
      <c r="E2161" s="21" t="inlineStr">
        <is>
          <t>TRUST</t>
        </is>
      </c>
      <c r="F2161" s="21" t="inlineStr">
        <is>
          <t>Riley Ventures LLC</t>
        </is>
      </c>
      <c r="G2161" s="28" t="n">
        <v>45782</v>
      </c>
      <c r="H2161" s="21" t="inlineStr">
        <is>
          <t>ACTIVE_WAITLIST</t>
        </is>
      </c>
      <c r="I2161" s="21" t="inlineStr">
        <is>
          <t>SANEDRLING ROSE</t>
        </is>
      </c>
      <c r="J2161" s="21" t="inlineStr">
        <is>
          <t>POWER_STERNDRIVE</t>
        </is>
      </c>
      <c r="K2161" s="21" t="n">
        <v>37.2</v>
      </c>
      <c r="L2161" s="21" t="n">
        <v>12</v>
      </c>
      <c r="M2161" s="21" t="inlineStr">
        <is>
          <t>OPEN_ONLY</t>
        </is>
      </c>
      <c r="N2161" s="21" t="n">
        <v>45</v>
      </c>
      <c r="O2161" s="21" t="inlineStr">
        <is>
          <t>(206) 555-1865</t>
        </is>
      </c>
      <c r="P2161" s="21" t="inlineStr">
        <is>
          <t>stephen.riley@quillayute.org</t>
        </is>
      </c>
      <c r="Q2161" s="21" t="inlineStr">
        <is>
          <t>Seattle</t>
        </is>
      </c>
      <c r="R2161" s="21" t="inlineStr">
        <is>
          <t>WA</t>
        </is>
      </c>
      <c r="S2161" s="21" t="inlineStr">
        <is>
          <t>98101</t>
        </is>
      </c>
      <c r="T2161" s="28" t="n">
        <v>45994</v>
      </c>
      <c r="U2161" s="21" t="n">
        <v>2026</v>
      </c>
      <c r="V2161" s="21" t="inlineStr"/>
    </row>
    <row r="2162">
      <c r="A2162" s="17" t="inlineStr">
        <is>
          <t>WL-03157</t>
        </is>
      </c>
      <c r="B2162" s="17" t="n">
        <v>2157</v>
      </c>
      <c r="C2162" s="17" t="inlineStr">
        <is>
          <t>Dean</t>
        </is>
      </c>
      <c r="D2162" s="17" t="inlineStr">
        <is>
          <t>Robert</t>
        </is>
      </c>
      <c r="E2162" s="17" t="inlineStr">
        <is>
          <t>CORPORATION</t>
        </is>
      </c>
      <c r="F2162" s="17" t="inlineStr">
        <is>
          <t>Dean Marine LLC</t>
        </is>
      </c>
      <c r="G2162" s="27" t="n">
        <v>45782</v>
      </c>
      <c r="H2162" s="17" t="inlineStr">
        <is>
          <t>ACTIVE_WAITLIST</t>
        </is>
      </c>
      <c r="I2162" s="17" t="inlineStr">
        <is>
          <t>ANCHOR REACH</t>
        </is>
      </c>
      <c r="J2162" s="17" t="inlineStr">
        <is>
          <t>SAIL_MONO</t>
        </is>
      </c>
      <c r="K2162" s="17" t="n">
        <v>56</v>
      </c>
      <c r="L2162" s="17" t="n">
        <v>17.7</v>
      </c>
      <c r="M2162" s="17" t="inlineStr">
        <is>
          <t>Salmonberry</t>
        </is>
      </c>
      <c r="N2162" s="17" t="n">
        <v>28</v>
      </c>
      <c r="O2162" s="17" t="inlineStr">
        <is>
          <t>(503) 555-6795</t>
        </is>
      </c>
      <c r="P2162" s="17" t="inlineStr">
        <is>
          <t>robertdean@salishnet.net</t>
        </is>
      </c>
      <c r="Q2162" s="17" t="inlineStr">
        <is>
          <t>Astoria</t>
        </is>
      </c>
      <c r="R2162" s="17" t="inlineStr">
        <is>
          <t>OR</t>
        </is>
      </c>
      <c r="S2162" s="17" t="inlineStr">
        <is>
          <t>97103</t>
        </is>
      </c>
      <c r="T2162" s="27" t="n">
        <v>46011</v>
      </c>
      <c r="U2162" s="17" t="n">
        <v>2026</v>
      </c>
      <c r="V2162" s="17" t="inlineStr"/>
    </row>
    <row r="2163">
      <c r="A2163" s="21" t="inlineStr">
        <is>
          <t>WL-03158</t>
        </is>
      </c>
      <c r="B2163" s="21" t="n">
        <v>2158</v>
      </c>
      <c r="C2163" s="21" t="inlineStr">
        <is>
          <t>Lopez</t>
        </is>
      </c>
      <c r="D2163" s="21" t="inlineStr">
        <is>
          <t>Andrea</t>
        </is>
      </c>
      <c r="E2163" s="21" t="inlineStr">
        <is>
          <t>CORPORATION</t>
        </is>
      </c>
      <c r="F2163" s="21" t="inlineStr">
        <is>
          <t>Lopez Charters Inc</t>
        </is>
      </c>
      <c r="G2163" s="28" t="n">
        <v>45783</v>
      </c>
      <c r="H2163" s="21" t="inlineStr">
        <is>
          <t>ACTIVE_WAITLIST</t>
        </is>
      </c>
      <c r="I2163" s="21" t="inlineStr">
        <is>
          <t>SALISH ROCK</t>
        </is>
      </c>
      <c r="J2163" s="21" t="inlineStr">
        <is>
          <t>CRUISER</t>
        </is>
      </c>
      <c r="K2163" s="21" t="n">
        <v>57.9</v>
      </c>
      <c r="L2163" s="21" t="n">
        <v>20.4</v>
      </c>
      <c r="M2163" s="21" t="inlineStr">
        <is>
          <t>Gullwing</t>
        </is>
      </c>
      <c r="N2163" s="21" t="n">
        <v>50</v>
      </c>
      <c r="O2163" s="21" t="inlineStr">
        <is>
          <t>(503) 555-2130</t>
        </is>
      </c>
      <c r="P2163" s="21" t="inlineStr">
        <is>
          <t>andrea_lopez@outlook.example.com</t>
        </is>
      </c>
      <c r="Q2163" s="21" t="inlineStr">
        <is>
          <t>Portland</t>
        </is>
      </c>
      <c r="R2163" s="21" t="inlineStr">
        <is>
          <t>OR</t>
        </is>
      </c>
      <c r="S2163" s="21" t="inlineStr">
        <is>
          <t>97201</t>
        </is>
      </c>
      <c r="T2163" s="28" t="n">
        <v>46003</v>
      </c>
      <c r="U2163" s="21" t="n">
        <v>2026</v>
      </c>
      <c r="V2163" s="21" t="inlineStr"/>
    </row>
    <row r="2164">
      <c r="A2164" s="17" t="inlineStr">
        <is>
          <t>WL-03159</t>
        </is>
      </c>
      <c r="B2164" s="17" t="n">
        <v>2159</v>
      </c>
      <c r="C2164" s="17" t="inlineStr">
        <is>
          <t>Williams</t>
        </is>
      </c>
      <c r="D2164" s="17" t="inlineStr">
        <is>
          <t>William</t>
        </is>
      </c>
      <c r="E2164" s="17" t="inlineStr">
        <is>
          <t>JOINT</t>
        </is>
      </c>
      <c r="F2164" s="17" t="inlineStr"/>
      <c r="G2164" s="27" t="n">
        <v>45784</v>
      </c>
      <c r="H2164" s="17" t="inlineStr">
        <is>
          <t>ACTIVE_WAITLIST</t>
        </is>
      </c>
      <c r="I2164" s="17" t="inlineStr">
        <is>
          <t>SABLE GLIDE</t>
        </is>
      </c>
      <c r="J2164" s="17" t="inlineStr">
        <is>
          <t>CRUISER</t>
        </is>
      </c>
      <c r="K2164" s="17" t="n">
        <v>30.2</v>
      </c>
      <c r="L2164" s="17" t="n">
        <v>8.6</v>
      </c>
      <c r="M2164" s="17" t="inlineStr">
        <is>
          <t>Gullwing</t>
        </is>
      </c>
      <c r="N2164" s="17" t="n">
        <v>36</v>
      </c>
      <c r="O2164" s="17" t="inlineStr">
        <is>
          <t>(360) 555-1402</t>
        </is>
      </c>
      <c r="P2164" s="17" t="inlineStr">
        <is>
          <t>williamwilliams@gmail.example.com</t>
        </is>
      </c>
      <c r="Q2164" s="17" t="inlineStr">
        <is>
          <t>Port Angeles</t>
        </is>
      </c>
      <c r="R2164" s="17" t="inlineStr">
        <is>
          <t>WA</t>
        </is>
      </c>
      <c r="S2164" s="17" t="inlineStr">
        <is>
          <t>98362</t>
        </is>
      </c>
      <c r="T2164" s="27" t="n">
        <v>45997</v>
      </c>
      <c r="U2164" s="17" t="n">
        <v>2026</v>
      </c>
      <c r="V2164" s="17" t="inlineStr"/>
    </row>
    <row r="2165">
      <c r="A2165" s="21" t="inlineStr">
        <is>
          <t>WL-03160</t>
        </is>
      </c>
      <c r="B2165" s="21" t="n">
        <v>2160</v>
      </c>
      <c r="C2165" s="21" t="inlineStr">
        <is>
          <t>Mann</t>
        </is>
      </c>
      <c r="D2165" s="21" t="inlineStr">
        <is>
          <t>Kyle</t>
        </is>
      </c>
      <c r="E2165" s="21" t="inlineStr">
        <is>
          <t>LLC</t>
        </is>
      </c>
      <c r="F2165" s="21" t="inlineStr">
        <is>
          <t>Mann Marine LLC</t>
        </is>
      </c>
      <c r="G2165" s="28" t="n">
        <v>45784</v>
      </c>
      <c r="H2165" s="21" t="inlineStr">
        <is>
          <t>SUSPENDED</t>
        </is>
      </c>
      <c r="I2165" s="21" t="inlineStr">
        <is>
          <t>SPINDRIFT CREST</t>
        </is>
      </c>
      <c r="J2165" s="21" t="inlineStr">
        <is>
          <t>POWER_INBOARD</t>
        </is>
      </c>
      <c r="K2165" s="21" t="n">
        <v>20.2</v>
      </c>
      <c r="L2165" s="21" t="n">
        <v>6.7</v>
      </c>
      <c r="M2165" s="21" t="inlineStr">
        <is>
          <t>Eastwey</t>
        </is>
      </c>
      <c r="N2165" s="21" t="n">
        <v>50</v>
      </c>
      <c r="O2165" s="21" t="inlineStr">
        <is>
          <t>(425) 555-9812</t>
        </is>
      </c>
      <c r="P2165" s="21" t="inlineStr">
        <is>
          <t>kyle_mann@quillayute.org</t>
        </is>
      </c>
      <c r="Q2165" s="21" t="inlineStr">
        <is>
          <t>Everett</t>
        </is>
      </c>
      <c r="R2165" s="21" t="inlineStr">
        <is>
          <t>WA</t>
        </is>
      </c>
      <c r="S2165" s="21" t="inlineStr">
        <is>
          <t>98201</t>
        </is>
      </c>
      <c r="T2165" s="28" t="n">
        <v>46015</v>
      </c>
      <c r="U2165" s="21" t="n">
        <v>2026</v>
      </c>
      <c r="V2165" s="21" t="inlineStr"/>
    </row>
    <row r="2166">
      <c r="A2166" s="17" t="inlineStr">
        <is>
          <t>WL-03161</t>
        </is>
      </c>
      <c r="B2166" s="17" t="n">
        <v>2161</v>
      </c>
      <c r="C2166" s="17" t="inlineStr">
        <is>
          <t>Hall</t>
        </is>
      </c>
      <c r="D2166" s="17" t="inlineStr">
        <is>
          <t>Ashley</t>
        </is>
      </c>
      <c r="E2166" s="17" t="inlineStr">
        <is>
          <t>INDIVIDUAL</t>
        </is>
      </c>
      <c r="F2166" s="17" t="inlineStr"/>
      <c r="G2166" s="27" t="n">
        <v>45784</v>
      </c>
      <c r="H2166" s="17" t="inlineStr">
        <is>
          <t>ACTIVE_WAITLIST</t>
        </is>
      </c>
      <c r="I2166" s="17" t="inlineStr">
        <is>
          <t>POINT HARBOR</t>
        </is>
      </c>
      <c r="J2166" s="17" t="inlineStr">
        <is>
          <t>SAIL_MULTI</t>
        </is>
      </c>
      <c r="K2166" s="17" t="n">
        <v>39.5</v>
      </c>
      <c r="L2166" s="17" t="n">
        <v>13.8</v>
      </c>
      <c r="M2166" s="17" t="inlineStr">
        <is>
          <t>Ledgport</t>
        </is>
      </c>
      <c r="N2166" s="17" t="n">
        <v>24</v>
      </c>
      <c r="O2166" s="17" t="inlineStr">
        <is>
          <t>(360) 555-2565</t>
        </is>
      </c>
      <c r="P2166" s="17" t="inlineStr">
        <is>
          <t>ashley_hall@pugetpost.com</t>
        </is>
      </c>
      <c r="Q2166" s="17" t="inlineStr">
        <is>
          <t>Aberdeen</t>
        </is>
      </c>
      <c r="R2166" s="17" t="inlineStr">
        <is>
          <t>WA</t>
        </is>
      </c>
      <c r="S2166" s="17" t="inlineStr">
        <is>
          <t>98520</t>
        </is>
      </c>
      <c r="T2166" s="27" t="n">
        <v>46017</v>
      </c>
      <c r="U2166" s="17" t="n">
        <v>2026</v>
      </c>
      <c r="V2166" s="17" t="inlineStr"/>
    </row>
    <row r="2167">
      <c r="A2167" s="21" t="inlineStr">
        <is>
          <t>WL-03162</t>
        </is>
      </c>
      <c r="B2167" s="21" t="n">
        <v>2162</v>
      </c>
      <c r="C2167" s="21" t="inlineStr">
        <is>
          <t>Edwards</t>
        </is>
      </c>
      <c r="D2167" s="21" t="inlineStr">
        <is>
          <t>Sarah</t>
        </is>
      </c>
      <c r="E2167" s="21" t="inlineStr">
        <is>
          <t>INDIVIDUAL</t>
        </is>
      </c>
      <c r="F2167" s="21" t="inlineStr"/>
      <c r="G2167" s="28" t="n">
        <v>45784</v>
      </c>
      <c r="H2167" s="21" t="inlineStr">
        <is>
          <t>ACTIVE_WAITLIST</t>
        </is>
      </c>
      <c r="I2167" s="21" t="inlineStr">
        <is>
          <t>KESTREL CREST</t>
        </is>
      </c>
      <c r="J2167" s="21" t="inlineStr">
        <is>
          <t>POWER_INBOARD</t>
        </is>
      </c>
      <c r="K2167" s="21" t="n">
        <v>37</v>
      </c>
      <c r="L2167" s="21" t="n">
        <v>12.9</v>
      </c>
      <c r="M2167" s="21" t="inlineStr">
        <is>
          <t>OPEN_ONLY</t>
        </is>
      </c>
      <c r="N2167" s="21" t="n">
        <v>50</v>
      </c>
      <c r="O2167" s="21" t="inlineStr">
        <is>
          <t>(253) 555-8033</t>
        </is>
      </c>
      <c r="P2167" s="21" t="inlineStr"/>
      <c r="Q2167" s="21" t="inlineStr">
        <is>
          <t>Tacoma</t>
        </is>
      </c>
      <c r="R2167" s="21" t="inlineStr">
        <is>
          <t>WA</t>
        </is>
      </c>
      <c r="S2167" s="21" t="inlineStr">
        <is>
          <t>98402</t>
        </is>
      </c>
      <c r="T2167" s="28" t="n">
        <v>46001</v>
      </c>
      <c r="U2167" s="21" t="n">
        <v>2026</v>
      </c>
      <c r="V2167" s="21" t="inlineStr"/>
    </row>
    <row r="2168">
      <c r="A2168" s="17" t="inlineStr">
        <is>
          <t>WL-03163</t>
        </is>
      </c>
      <c r="B2168" s="17" t="n">
        <v>2163</v>
      </c>
      <c r="C2168" s="17" t="inlineStr">
        <is>
          <t>Dunn</t>
        </is>
      </c>
      <c r="D2168" s="17" t="inlineStr">
        <is>
          <t>Julia</t>
        </is>
      </c>
      <c r="E2168" s="17" t="inlineStr">
        <is>
          <t>COMMERCIAL</t>
        </is>
      </c>
      <c r="F2168" s="17" t="inlineStr">
        <is>
          <t>Dunn Marine LLC</t>
        </is>
      </c>
      <c r="G2168" s="27" t="n">
        <v>45784</v>
      </c>
      <c r="H2168" s="17" t="inlineStr">
        <is>
          <t>ACTIVE_WAITLIST</t>
        </is>
      </c>
      <c r="I2168" s="17" t="inlineStr">
        <is>
          <t>OSPREY WIND</t>
        </is>
      </c>
      <c r="J2168" s="17" t="inlineStr">
        <is>
          <t>POWER_INBOARD</t>
        </is>
      </c>
      <c r="K2168" s="17" t="n">
        <v>43.5</v>
      </c>
      <c r="L2168" s="17" t="n">
        <v>14.6</v>
      </c>
      <c r="M2168" s="17" t="inlineStr">
        <is>
          <t>ANY</t>
        </is>
      </c>
      <c r="N2168" s="17" t="n">
        <v>45</v>
      </c>
      <c r="O2168" s="17" t="inlineStr">
        <is>
          <t>(503) 555-1127</t>
        </is>
      </c>
      <c r="P2168" s="17" t="inlineStr">
        <is>
          <t>julia.dunn@outlook.example.com</t>
        </is>
      </c>
      <c r="Q2168" s="17" t="inlineStr">
        <is>
          <t>Astoria</t>
        </is>
      </c>
      <c r="R2168" s="17" t="inlineStr">
        <is>
          <t>OR</t>
        </is>
      </c>
      <c r="S2168" s="17" t="inlineStr">
        <is>
          <t>97103</t>
        </is>
      </c>
      <c r="T2168" s="27" t="n">
        <v>45998</v>
      </c>
      <c r="U2168" s="17" t="n">
        <v>2026</v>
      </c>
      <c r="V2168" s="17" t="inlineStr"/>
    </row>
    <row r="2169">
      <c r="A2169" s="21" t="inlineStr">
        <is>
          <t>WL-03164</t>
        </is>
      </c>
      <c r="B2169" s="21" t="n">
        <v>2164</v>
      </c>
      <c r="C2169" s="21" t="inlineStr">
        <is>
          <t>Rivera</t>
        </is>
      </c>
      <c r="D2169" s="21" t="inlineStr">
        <is>
          <t>Daniel</t>
        </is>
      </c>
      <c r="E2169" s="21" t="inlineStr">
        <is>
          <t>INDIVIDUAL</t>
        </is>
      </c>
      <c r="F2169" s="21" t="inlineStr"/>
      <c r="G2169" s="28" t="n">
        <v>45785</v>
      </c>
      <c r="H2169" s="21" t="inlineStr">
        <is>
          <t>ACTIVE_WAITLIST</t>
        </is>
      </c>
      <c r="I2169" s="21" t="inlineStr">
        <is>
          <t>POINT MIST</t>
        </is>
      </c>
      <c r="J2169" s="21" t="inlineStr">
        <is>
          <t>TRAWLER</t>
        </is>
      </c>
      <c r="K2169" s="21" t="n">
        <v>24.5</v>
      </c>
      <c r="L2169" s="21" t="n">
        <v>6.9</v>
      </c>
      <c r="M2169" s="21" t="inlineStr">
        <is>
          <t>Ledgport</t>
        </is>
      </c>
      <c r="N2169" s="21" t="n">
        <v>36</v>
      </c>
      <c r="O2169" s="21" t="inlineStr">
        <is>
          <t>(360) 555-6900</t>
        </is>
      </c>
      <c r="P2169" s="21" t="inlineStr">
        <is>
          <t>danielrivera@salishnet.net</t>
        </is>
      </c>
      <c r="Q2169" s="21" t="inlineStr">
        <is>
          <t>Longview</t>
        </is>
      </c>
      <c r="R2169" s="21" t="inlineStr">
        <is>
          <t>WA</t>
        </is>
      </c>
      <c r="S2169" s="21" t="inlineStr">
        <is>
          <t>98632</t>
        </is>
      </c>
      <c r="T2169" s="28" t="n">
        <v>46007</v>
      </c>
      <c r="U2169" s="21" t="n">
        <v>2026</v>
      </c>
      <c r="V2169" s="21" t="inlineStr"/>
    </row>
    <row r="2170">
      <c r="A2170" s="17" t="inlineStr">
        <is>
          <t>WL-03165</t>
        </is>
      </c>
      <c r="B2170" s="17" t="n">
        <v>2165</v>
      </c>
      <c r="C2170" s="17" t="inlineStr">
        <is>
          <t>Durham</t>
        </is>
      </c>
      <c r="D2170" s="17" t="inlineStr">
        <is>
          <t>Brendan</t>
        </is>
      </c>
      <c r="E2170" s="17" t="inlineStr">
        <is>
          <t>TRUST</t>
        </is>
      </c>
      <c r="F2170" s="17" t="inlineStr">
        <is>
          <t>Durham Charters Inc</t>
        </is>
      </c>
      <c r="G2170" s="27" t="n">
        <v>45785</v>
      </c>
      <c r="H2170" s="17" t="inlineStr">
        <is>
          <t>ACTIVE_WAITLIST</t>
        </is>
      </c>
      <c r="I2170" s="17" t="inlineStr">
        <is>
          <t>TIDE DANCER</t>
        </is>
      </c>
      <c r="J2170" s="17" t="inlineStr">
        <is>
          <t>POWER_INBOARD</t>
        </is>
      </c>
      <c r="K2170" s="17" t="n">
        <v>24.4</v>
      </c>
      <c r="L2170" s="17" t="n">
        <v>7.1</v>
      </c>
      <c r="M2170" s="17" t="inlineStr">
        <is>
          <t>ANY</t>
        </is>
      </c>
      <c r="N2170" s="17" t="n">
        <v>24</v>
      </c>
      <c r="O2170" s="17" t="inlineStr">
        <is>
          <t>(503) 555-7146</t>
        </is>
      </c>
      <c r="P2170" s="17" t="inlineStr">
        <is>
          <t>brendandurham@harbormail.net</t>
        </is>
      </c>
      <c r="Q2170" s="17" t="inlineStr">
        <is>
          <t>Portland</t>
        </is>
      </c>
      <c r="R2170" s="17" t="inlineStr">
        <is>
          <t>OR</t>
        </is>
      </c>
      <c r="S2170" s="17" t="inlineStr">
        <is>
          <t>97201</t>
        </is>
      </c>
      <c r="T2170" s="27" t="n">
        <v>46005</v>
      </c>
      <c r="U2170" s="17" t="n">
        <v>2026</v>
      </c>
      <c r="V2170" s="17" t="inlineStr"/>
    </row>
    <row r="2171">
      <c r="A2171" s="21" t="inlineStr">
        <is>
          <t>WL-03166</t>
        </is>
      </c>
      <c r="B2171" s="21" t="n">
        <v>2166</v>
      </c>
      <c r="C2171" s="21" t="inlineStr">
        <is>
          <t>Gonzales</t>
        </is>
      </c>
      <c r="D2171" s="21" t="inlineStr">
        <is>
          <t>Victoria</t>
        </is>
      </c>
      <c r="E2171" s="21" t="inlineStr">
        <is>
          <t>INDIVIDUAL</t>
        </is>
      </c>
      <c r="F2171" s="21" t="inlineStr"/>
      <c r="G2171" s="28" t="n">
        <v>45786</v>
      </c>
      <c r="H2171" s="21" t="inlineStr">
        <is>
          <t>SUSPENDED</t>
        </is>
      </c>
      <c r="I2171" s="21" t="inlineStr">
        <is>
          <t>COHO REACH</t>
        </is>
      </c>
      <c r="J2171" s="21" t="inlineStr">
        <is>
          <t>CRUISER</t>
        </is>
      </c>
      <c r="K2171" s="21" t="n">
        <v>21.2</v>
      </c>
      <c r="L2171" s="21" t="n">
        <v>7.4</v>
      </c>
      <c r="M2171" s="21" t="inlineStr">
        <is>
          <t>ANY</t>
        </is>
      </c>
      <c r="N2171" s="21" t="n">
        <v>45</v>
      </c>
      <c r="O2171" s="21" t="inlineStr">
        <is>
          <t>(253) 555-5055</t>
        </is>
      </c>
      <c r="P2171" s="21" t="inlineStr">
        <is>
          <t>victoria_gonzales@harbormail.net</t>
        </is>
      </c>
      <c r="Q2171" s="21" t="inlineStr">
        <is>
          <t>Tacoma</t>
        </is>
      </c>
      <c r="R2171" s="21" t="inlineStr">
        <is>
          <t>WA</t>
        </is>
      </c>
      <c r="S2171" s="21" t="inlineStr">
        <is>
          <t>98402</t>
        </is>
      </c>
      <c r="T2171" s="28" t="n">
        <v>46003</v>
      </c>
      <c r="U2171" s="21" t="n">
        <v>2026</v>
      </c>
      <c r="V2171" s="21" t="inlineStr"/>
    </row>
    <row r="2172">
      <c r="A2172" s="17" t="inlineStr">
        <is>
          <t>WL-03167</t>
        </is>
      </c>
      <c r="B2172" s="17" t="n">
        <v>2167</v>
      </c>
      <c r="C2172" s="17" t="inlineStr">
        <is>
          <t>Rhodes</t>
        </is>
      </c>
      <c r="D2172" s="17" t="inlineStr">
        <is>
          <t>Sara</t>
        </is>
      </c>
      <c r="E2172" s="17" t="inlineStr">
        <is>
          <t>NONPROFIT</t>
        </is>
      </c>
      <c r="F2172" s="17" t="inlineStr">
        <is>
          <t>Rhodes Holdings LLC</t>
        </is>
      </c>
      <c r="G2172" s="27" t="n">
        <v>45786</v>
      </c>
      <c r="H2172" s="17" t="inlineStr">
        <is>
          <t>ACTIVE_WAITLIST</t>
        </is>
      </c>
      <c r="I2172" s="17" t="inlineStr">
        <is>
          <t>WIDGEON ANN</t>
        </is>
      </c>
      <c r="J2172" s="17" t="inlineStr">
        <is>
          <t>SAIL_MONO</t>
        </is>
      </c>
      <c r="K2172" s="17" t="n">
        <v>27.1</v>
      </c>
      <c r="L2172" s="17" t="n">
        <v>9.1</v>
      </c>
      <c r="M2172" s="17" t="inlineStr">
        <is>
          <t>OPEN_ONLY</t>
        </is>
      </c>
      <c r="N2172" s="17" t="n">
        <v>40</v>
      </c>
      <c r="O2172" s="17" t="inlineStr">
        <is>
          <t>(425) 555-4886</t>
        </is>
      </c>
      <c r="P2172" s="17" t="inlineStr">
        <is>
          <t>sara_rhodes@pugetpost.com</t>
        </is>
      </c>
      <c r="Q2172" s="17" t="inlineStr">
        <is>
          <t>Everett</t>
        </is>
      </c>
      <c r="R2172" s="17" t="inlineStr">
        <is>
          <t>WA</t>
        </is>
      </c>
      <c r="S2172" s="17" t="inlineStr">
        <is>
          <t>98201</t>
        </is>
      </c>
      <c r="T2172" s="27" t="n">
        <v>46001</v>
      </c>
      <c r="U2172" s="17" t="n">
        <v>2026</v>
      </c>
      <c r="V2172" s="17" t="inlineStr"/>
    </row>
    <row r="2173">
      <c r="A2173" s="21" t="inlineStr">
        <is>
          <t>WL-03168</t>
        </is>
      </c>
      <c r="B2173" s="21" t="n">
        <v>2168</v>
      </c>
      <c r="C2173" s="21" t="inlineStr">
        <is>
          <t>Mckinney</t>
        </is>
      </c>
      <c r="D2173" s="21" t="inlineStr">
        <is>
          <t>Danielle</t>
        </is>
      </c>
      <c r="E2173" s="21" t="inlineStr">
        <is>
          <t>CORPORATION</t>
        </is>
      </c>
      <c r="F2173" s="21" t="inlineStr">
        <is>
          <t>Mckinney Marine LLC</t>
        </is>
      </c>
      <c r="G2173" s="28" t="n">
        <v>45786</v>
      </c>
      <c r="H2173" s="21" t="inlineStr">
        <is>
          <t>ACTIVE_WAITLIST</t>
        </is>
      </c>
      <c r="I2173" s="21" t="inlineStr">
        <is>
          <t>HALIBUT ROCK</t>
        </is>
      </c>
      <c r="J2173" s="21" t="inlineStr">
        <is>
          <t>SAIL_MONO</t>
        </is>
      </c>
      <c r="K2173" s="21" t="n">
        <v>58.6</v>
      </c>
      <c r="L2173" s="21" t="n">
        <v>16.7</v>
      </c>
      <c r="M2173" s="21" t="inlineStr">
        <is>
          <t>ANY</t>
        </is>
      </c>
      <c r="N2173" s="21" t="n">
        <v>32</v>
      </c>
      <c r="O2173" s="21" t="inlineStr">
        <is>
          <t>(360) 555-6542</t>
        </is>
      </c>
      <c r="P2173" s="21" t="inlineStr">
        <is>
          <t>danielle_mckinney@quillayute.org</t>
        </is>
      </c>
      <c r="Q2173" s="21" t="inlineStr">
        <is>
          <t>Olympia</t>
        </is>
      </c>
      <c r="R2173" s="21" t="inlineStr">
        <is>
          <t>WA</t>
        </is>
      </c>
      <c r="S2173" s="21" t="inlineStr">
        <is>
          <t>98501</t>
        </is>
      </c>
      <c r="T2173" s="28" t="n">
        <v>45992</v>
      </c>
      <c r="U2173" s="21" t="n">
        <v>2026</v>
      </c>
      <c r="V2173" s="21" t="inlineStr"/>
    </row>
    <row r="2174">
      <c r="A2174" s="17" t="inlineStr">
        <is>
          <t>WL-03169</t>
        </is>
      </c>
      <c r="B2174" s="17" t="n">
        <v>2169</v>
      </c>
      <c r="C2174" s="17" t="inlineStr">
        <is>
          <t>Clark</t>
        </is>
      </c>
      <c r="D2174" s="17" t="inlineStr">
        <is>
          <t>William</t>
        </is>
      </c>
      <c r="E2174" s="17" t="inlineStr">
        <is>
          <t>JOINT</t>
        </is>
      </c>
      <c r="F2174" s="17" t="inlineStr"/>
      <c r="G2174" s="27" t="n">
        <v>45786</v>
      </c>
      <c r="H2174" s="17" t="inlineStr">
        <is>
          <t>ACTIVE_WAITLIST</t>
        </is>
      </c>
      <c r="I2174" s="17" t="inlineStr">
        <is>
          <t>MURRE WAKE</t>
        </is>
      </c>
      <c r="J2174" s="17" t="inlineStr">
        <is>
          <t>SAIL_MONO</t>
        </is>
      </c>
      <c r="K2174" s="17" t="n">
        <v>32.8</v>
      </c>
      <c r="L2174" s="17" t="n">
        <v>10.8</v>
      </c>
      <c r="M2174" s="17" t="inlineStr">
        <is>
          <t>Eastwey</t>
        </is>
      </c>
      <c r="N2174" s="17" t="n">
        <v>50</v>
      </c>
      <c r="O2174" s="17" t="inlineStr">
        <is>
          <t>(541) 555-2471</t>
        </is>
      </c>
      <c r="P2174" s="17" t="inlineStr">
        <is>
          <t>william.clark@salishnet.net</t>
        </is>
      </c>
      <c r="Q2174" s="17" t="inlineStr">
        <is>
          <t>Coos Bay</t>
        </is>
      </c>
      <c r="R2174" s="17" t="inlineStr">
        <is>
          <t>OR</t>
        </is>
      </c>
      <c r="S2174" s="17" t="inlineStr">
        <is>
          <t>97420</t>
        </is>
      </c>
      <c r="T2174" s="27" t="n">
        <v>45992</v>
      </c>
      <c r="U2174" s="17" t="n">
        <v>2026</v>
      </c>
      <c r="V2174" s="17" t="inlineStr"/>
    </row>
    <row r="2175">
      <c r="A2175" s="21" t="inlineStr">
        <is>
          <t>WL-03170</t>
        </is>
      </c>
      <c r="B2175" s="21" t="n">
        <v>2170</v>
      </c>
      <c r="C2175" s="21" t="inlineStr">
        <is>
          <t>Chen</t>
        </is>
      </c>
      <c r="D2175" s="21" t="inlineStr">
        <is>
          <t>Kyle</t>
        </is>
      </c>
      <c r="E2175" s="21" t="inlineStr">
        <is>
          <t>LLC</t>
        </is>
      </c>
      <c r="F2175" s="21" t="inlineStr">
        <is>
          <t>Chen Charters Inc</t>
        </is>
      </c>
      <c r="G2175" s="28" t="n">
        <v>45787</v>
      </c>
      <c r="H2175" s="21" t="inlineStr">
        <is>
          <t>ACTIVE_WAITLIST</t>
        </is>
      </c>
      <c r="I2175" s="21" t="inlineStr">
        <is>
          <t>WIDGEON LINE</t>
        </is>
      </c>
      <c r="J2175" s="21" t="inlineStr">
        <is>
          <t>POWER_INBOARD</t>
        </is>
      </c>
      <c r="K2175" s="21" t="n">
        <v>49.5</v>
      </c>
      <c r="L2175" s="21" t="n">
        <v>15.3</v>
      </c>
      <c r="M2175" s="21" t="inlineStr">
        <is>
          <t>Vessbank</t>
        </is>
      </c>
      <c r="N2175" s="21" t="n">
        <v>40</v>
      </c>
      <c r="O2175" s="21" t="inlineStr">
        <is>
          <t>(503) 555-3869</t>
        </is>
      </c>
      <c r="P2175" s="21" t="inlineStr">
        <is>
          <t>kyle.chen@outlook.example.com</t>
        </is>
      </c>
      <c r="Q2175" s="21" t="inlineStr">
        <is>
          <t>Portland</t>
        </is>
      </c>
      <c r="R2175" s="21" t="inlineStr">
        <is>
          <t>OR</t>
        </is>
      </c>
      <c r="S2175" s="21" t="inlineStr">
        <is>
          <t>97201</t>
        </is>
      </c>
      <c r="T2175" s="28" t="n">
        <v>46018</v>
      </c>
      <c r="U2175" s="21" t="n">
        <v>2026</v>
      </c>
      <c r="V2175" s="21" t="inlineStr"/>
    </row>
    <row r="2176">
      <c r="A2176" s="17" t="inlineStr">
        <is>
          <t>WL-03171</t>
        </is>
      </c>
      <c r="B2176" s="17" t="n">
        <v>2171</v>
      </c>
      <c r="C2176" s="17" t="inlineStr">
        <is>
          <t>Tucker</t>
        </is>
      </c>
      <c r="D2176" s="17" t="inlineStr">
        <is>
          <t>Destiny</t>
        </is>
      </c>
      <c r="E2176" s="17" t="inlineStr">
        <is>
          <t>LLC</t>
        </is>
      </c>
      <c r="F2176" s="17" t="inlineStr">
        <is>
          <t>Tucker Marine LLC</t>
        </is>
      </c>
      <c r="G2176" s="27" t="n">
        <v>45787</v>
      </c>
      <c r="H2176" s="17" t="inlineStr">
        <is>
          <t>ACTIVE_WAITLIST</t>
        </is>
      </c>
      <c r="I2176" s="17" t="inlineStr">
        <is>
          <t>POINT WEATHER</t>
        </is>
      </c>
      <c r="J2176" s="17" t="inlineStr">
        <is>
          <t>SAIL_MONO</t>
        </is>
      </c>
      <c r="K2176" s="17" t="n">
        <v>58.8</v>
      </c>
      <c r="L2176" s="17" t="n">
        <v>20</v>
      </c>
      <c r="M2176" s="17" t="inlineStr">
        <is>
          <t>OPEN_ONLY</t>
        </is>
      </c>
      <c r="N2176" s="17" t="n">
        <v>32</v>
      </c>
      <c r="O2176" s="17" t="inlineStr">
        <is>
          <t>(360) 555-8652</t>
        </is>
      </c>
      <c r="P2176" s="17" t="inlineStr">
        <is>
          <t>destiny_tucker@quillayute.org</t>
        </is>
      </c>
      <c r="Q2176" s="17" t="inlineStr">
        <is>
          <t>Olympia</t>
        </is>
      </c>
      <c r="R2176" s="17" t="inlineStr">
        <is>
          <t>WA</t>
        </is>
      </c>
      <c r="S2176" s="17" t="inlineStr">
        <is>
          <t>98501</t>
        </is>
      </c>
      <c r="T2176" s="27" t="n">
        <v>45995</v>
      </c>
      <c r="U2176" s="17" t="n">
        <v>2026</v>
      </c>
      <c r="V2176" s="17" t="inlineStr"/>
    </row>
    <row r="2177">
      <c r="A2177" s="21" t="inlineStr">
        <is>
          <t>WL-03172</t>
        </is>
      </c>
      <c r="B2177" s="21" t="n">
        <v>2172</v>
      </c>
      <c r="C2177" s="21" t="inlineStr">
        <is>
          <t>Sanford</t>
        </is>
      </c>
      <c r="D2177" s="21" t="inlineStr">
        <is>
          <t>Jessica</t>
        </is>
      </c>
      <c r="E2177" s="21" t="inlineStr">
        <is>
          <t>JOINT</t>
        </is>
      </c>
      <c r="F2177" s="21" t="inlineStr"/>
      <c r="G2177" s="28" t="n">
        <v>45787</v>
      </c>
      <c r="H2177" s="21" t="inlineStr">
        <is>
          <t>ACTIVE_WAITLIST</t>
        </is>
      </c>
      <c r="I2177" s="21" t="inlineStr">
        <is>
          <t>SALISH QUEEN</t>
        </is>
      </c>
      <c r="J2177" s="21" t="inlineStr">
        <is>
          <t>TRAWLER</t>
        </is>
      </c>
      <c r="K2177" s="21" t="n">
        <v>61.6</v>
      </c>
      <c r="L2177" s="21" t="n">
        <v>20.7</v>
      </c>
      <c r="M2177" s="21" t="inlineStr">
        <is>
          <t>Eastwey</t>
        </is>
      </c>
      <c r="N2177" s="21" t="n">
        <v>24</v>
      </c>
      <c r="O2177" s="21" t="inlineStr">
        <is>
          <t>(360) 555-5380</t>
        </is>
      </c>
      <c r="P2177" s="21" t="inlineStr">
        <is>
          <t>jessica.sanford@quillayute.org</t>
        </is>
      </c>
      <c r="Q2177" s="21" t="inlineStr">
        <is>
          <t>Port Angeles</t>
        </is>
      </c>
      <c r="R2177" s="21" t="inlineStr">
        <is>
          <t>WA</t>
        </is>
      </c>
      <c r="S2177" s="21" t="inlineStr">
        <is>
          <t>98362</t>
        </is>
      </c>
      <c r="T2177" s="28" t="n">
        <v>45992</v>
      </c>
      <c r="U2177" s="21" t="n">
        <v>2026</v>
      </c>
      <c r="V2177" s="21" t="inlineStr"/>
    </row>
    <row r="2178">
      <c r="A2178" s="17" t="inlineStr">
        <is>
          <t>WL-03173</t>
        </is>
      </c>
      <c r="B2178" s="17" t="n">
        <v>2173</v>
      </c>
      <c r="C2178" s="17" t="inlineStr">
        <is>
          <t>Wood</t>
        </is>
      </c>
      <c r="D2178" s="17" t="inlineStr">
        <is>
          <t>Timothy</t>
        </is>
      </c>
      <c r="E2178" s="17" t="inlineStr">
        <is>
          <t>COMMERCIAL</t>
        </is>
      </c>
      <c r="F2178" s="17" t="inlineStr">
        <is>
          <t>Wood Ventures LLC</t>
        </is>
      </c>
      <c r="G2178" s="27" t="n">
        <v>45787</v>
      </c>
      <c r="H2178" s="17" t="inlineStr">
        <is>
          <t>ACTIVE_WAITLIST</t>
        </is>
      </c>
      <c r="I2178" s="17" t="inlineStr">
        <is>
          <t>SABLE MOON</t>
        </is>
      </c>
      <c r="J2178" s="17" t="inlineStr">
        <is>
          <t>SAIL_MONO</t>
        </is>
      </c>
      <c r="K2178" s="17" t="n">
        <v>27.1</v>
      </c>
      <c r="L2178" s="17" t="n">
        <v>8.199999999999999</v>
      </c>
      <c r="M2178" s="17" t="inlineStr">
        <is>
          <t>OPEN_ONLY</t>
        </is>
      </c>
      <c r="N2178" s="17" t="n">
        <v>36</v>
      </c>
      <c r="O2178" s="17" t="inlineStr">
        <is>
          <t>(360) 555-1763</t>
        </is>
      </c>
      <c r="P2178" s="17" t="inlineStr">
        <is>
          <t>timothy.wood@quillayute.org</t>
        </is>
      </c>
      <c r="Q2178" s="17" t="inlineStr">
        <is>
          <t>Aberdeen</t>
        </is>
      </c>
      <c r="R2178" s="17" t="inlineStr">
        <is>
          <t>WA</t>
        </is>
      </c>
      <c r="S2178" s="17" t="inlineStr">
        <is>
          <t>98520</t>
        </is>
      </c>
      <c r="T2178" s="27" t="n">
        <v>46014</v>
      </c>
      <c r="U2178" s="17" t="n">
        <v>2026</v>
      </c>
      <c r="V2178" s="17" t="inlineStr"/>
    </row>
    <row r="2179">
      <c r="A2179" s="21" t="inlineStr">
        <is>
          <t>WL-03174</t>
        </is>
      </c>
      <c r="B2179" s="21" t="n">
        <v>2174</v>
      </c>
      <c r="C2179" s="21" t="inlineStr">
        <is>
          <t>Perry</t>
        </is>
      </c>
      <c r="D2179" s="21" t="inlineStr">
        <is>
          <t>Russell</t>
        </is>
      </c>
      <c r="E2179" s="21" t="inlineStr">
        <is>
          <t>JOINT</t>
        </is>
      </c>
      <c r="F2179" s="21" t="inlineStr"/>
      <c r="G2179" s="28" t="n">
        <v>45787</v>
      </c>
      <c r="H2179" s="21" t="inlineStr">
        <is>
          <t>RETAINER</t>
        </is>
      </c>
      <c r="I2179" s="21" t="inlineStr">
        <is>
          <t>ANCHOR WAKE</t>
        </is>
      </c>
      <c r="J2179" s="21" t="inlineStr">
        <is>
          <t>POWER_STERNDRIVE</t>
        </is>
      </c>
      <c r="K2179" s="21" t="n">
        <v>58.9</v>
      </c>
      <c r="L2179" s="21" t="n">
        <v>19.5</v>
      </c>
      <c r="M2179" s="21" t="inlineStr">
        <is>
          <t>ANY</t>
        </is>
      </c>
      <c r="N2179" s="21" t="n">
        <v>28</v>
      </c>
      <c r="O2179" s="21" t="inlineStr">
        <is>
          <t>(206) 555-6270</t>
        </is>
      </c>
      <c r="P2179" s="21" t="inlineStr"/>
      <c r="Q2179" s="21" t="inlineStr">
        <is>
          <t>Seattle</t>
        </is>
      </c>
      <c r="R2179" s="21" t="inlineStr">
        <is>
          <t>WA</t>
        </is>
      </c>
      <c r="S2179" s="21" t="inlineStr">
        <is>
          <t>98101</t>
        </is>
      </c>
      <c r="T2179" s="28" t="n">
        <v>46019</v>
      </c>
      <c r="U2179" s="21" t="n">
        <v>2026</v>
      </c>
      <c r="V2179" s="21" t="inlineStr"/>
    </row>
    <row r="2180">
      <c r="A2180" s="17" t="inlineStr">
        <is>
          <t>WL-03175</t>
        </is>
      </c>
      <c r="B2180" s="17" t="n">
        <v>2175</v>
      </c>
      <c r="C2180" s="17" t="inlineStr">
        <is>
          <t>Lawrence</t>
        </is>
      </c>
      <c r="D2180" s="17" t="inlineStr">
        <is>
          <t>Robert</t>
        </is>
      </c>
      <c r="E2180" s="17" t="inlineStr">
        <is>
          <t>TRUST</t>
        </is>
      </c>
      <c r="F2180" s="17" t="inlineStr">
        <is>
          <t>Lawrence Holdings LLC</t>
        </is>
      </c>
      <c r="G2180" s="27" t="n">
        <v>45788</v>
      </c>
      <c r="H2180" s="17" t="inlineStr">
        <is>
          <t>ACTIVE_WAITLIST</t>
        </is>
      </c>
      <c r="I2180" s="17" t="inlineStr">
        <is>
          <t>WIDGEON REACH</t>
        </is>
      </c>
      <c r="J2180" s="17" t="inlineStr">
        <is>
          <t>POWER_INBOARD</t>
        </is>
      </c>
      <c r="K2180" s="17" t="n">
        <v>57.5</v>
      </c>
      <c r="L2180" s="17" t="n">
        <v>16.5</v>
      </c>
      <c r="M2180" s="17" t="inlineStr">
        <is>
          <t>OPEN_ONLY</t>
        </is>
      </c>
      <c r="N2180" s="17" t="n">
        <v>40</v>
      </c>
      <c r="O2180" s="17" t="inlineStr">
        <is>
          <t>(360) 555-3986</t>
        </is>
      </c>
      <c r="P2180" s="17" t="inlineStr">
        <is>
          <t>robert.lawrence@outlook.example.com</t>
        </is>
      </c>
      <c r="Q2180" s="17" t="inlineStr">
        <is>
          <t>Longview</t>
        </is>
      </c>
      <c r="R2180" s="17" t="inlineStr">
        <is>
          <t>WA</t>
        </is>
      </c>
      <c r="S2180" s="17" t="inlineStr">
        <is>
          <t>98632</t>
        </is>
      </c>
      <c r="T2180" s="27" t="n">
        <v>46012</v>
      </c>
      <c r="U2180" s="17" t="n">
        <v>2026</v>
      </c>
      <c r="V2180" s="17" t="inlineStr"/>
    </row>
    <row r="2181">
      <c r="A2181" s="21" t="inlineStr">
        <is>
          <t>WL-03176</t>
        </is>
      </c>
      <c r="B2181" s="21" t="n">
        <v>2176</v>
      </c>
      <c r="C2181" s="21" t="inlineStr">
        <is>
          <t>Kelly</t>
        </is>
      </c>
      <c r="D2181" s="21" t="inlineStr">
        <is>
          <t>Elizabeth</t>
        </is>
      </c>
      <c r="E2181" s="21" t="inlineStr">
        <is>
          <t>COMMERCIAL</t>
        </is>
      </c>
      <c r="F2181" s="21" t="inlineStr">
        <is>
          <t>Kelly Ventures LLC</t>
        </is>
      </c>
      <c r="G2181" s="28" t="n">
        <v>45788</v>
      </c>
      <c r="H2181" s="21" t="inlineStr">
        <is>
          <t>ACTIVE_WAITLIST</t>
        </is>
      </c>
      <c r="I2181" s="21" t="inlineStr">
        <is>
          <t>OTTER ROSE</t>
        </is>
      </c>
      <c r="J2181" s="21" t="inlineStr">
        <is>
          <t>POWER_INBOARD</t>
        </is>
      </c>
      <c r="K2181" s="21" t="n">
        <v>27.6</v>
      </c>
      <c r="L2181" s="21" t="n">
        <v>8.6</v>
      </c>
      <c r="M2181" s="21" t="inlineStr">
        <is>
          <t>Eastwey</t>
        </is>
      </c>
      <c r="N2181" s="21" t="n">
        <v>50</v>
      </c>
      <c r="O2181" s="21" t="inlineStr">
        <is>
          <t>(541) 555-5131</t>
        </is>
      </c>
      <c r="P2181" s="21" t="inlineStr">
        <is>
          <t>elizabeth.kelly@harbormail.net</t>
        </is>
      </c>
      <c r="Q2181" s="21" t="inlineStr">
        <is>
          <t>Coos Bay</t>
        </is>
      </c>
      <c r="R2181" s="21" t="inlineStr">
        <is>
          <t>OR</t>
        </is>
      </c>
      <c r="S2181" s="21" t="inlineStr">
        <is>
          <t>97420</t>
        </is>
      </c>
      <c r="T2181" s="28" t="n">
        <v>45998</v>
      </c>
      <c r="U2181" s="21" t="n">
        <v>2026</v>
      </c>
      <c r="V2181" s="21" t="inlineStr"/>
    </row>
    <row r="2182">
      <c r="A2182" s="17" t="inlineStr">
        <is>
          <t>WL-03177</t>
        </is>
      </c>
      <c r="B2182" s="17" t="n">
        <v>2177</v>
      </c>
      <c r="C2182" s="17" t="inlineStr">
        <is>
          <t>Lee</t>
        </is>
      </c>
      <c r="D2182" s="17" t="inlineStr">
        <is>
          <t>Alexandra</t>
        </is>
      </c>
      <c r="E2182" s="17" t="inlineStr">
        <is>
          <t>COMMERCIAL</t>
        </is>
      </c>
      <c r="F2182" s="17" t="inlineStr">
        <is>
          <t>Lee Holdings LLC</t>
        </is>
      </c>
      <c r="G2182" s="27" t="n">
        <v>45789</v>
      </c>
      <c r="H2182" s="17" t="inlineStr">
        <is>
          <t>ACTIVE_WAITLIST</t>
        </is>
      </c>
      <c r="I2182" s="17" t="inlineStr">
        <is>
          <t>ANCHOR LINE</t>
        </is>
      </c>
      <c r="J2182" s="17" t="inlineStr">
        <is>
          <t>TRAWLER</t>
        </is>
      </c>
      <c r="K2182" s="17" t="n">
        <v>25.2</v>
      </c>
      <c r="L2182" s="17" t="n">
        <v>9.1</v>
      </c>
      <c r="M2182" s="17" t="inlineStr">
        <is>
          <t>ANY</t>
        </is>
      </c>
      <c r="N2182" s="17" t="n">
        <v>32</v>
      </c>
      <c r="O2182" s="17" t="inlineStr">
        <is>
          <t>(360) 555-5701</t>
        </is>
      </c>
      <c r="P2182" s="17" t="inlineStr">
        <is>
          <t>alexandra_lee@outlook.example.com</t>
        </is>
      </c>
      <c r="Q2182" s="17" t="inlineStr">
        <is>
          <t>Aberdeen</t>
        </is>
      </c>
      <c r="R2182" s="17" t="inlineStr">
        <is>
          <t>WA</t>
        </is>
      </c>
      <c r="S2182" s="17" t="inlineStr">
        <is>
          <t>98520</t>
        </is>
      </c>
      <c r="T2182" s="27" t="n">
        <v>46007</v>
      </c>
      <c r="U2182" s="17" t="n">
        <v>2026</v>
      </c>
      <c r="V2182" s="17" t="inlineStr"/>
    </row>
    <row r="2183">
      <c r="A2183" s="21" t="inlineStr">
        <is>
          <t>WL-03178</t>
        </is>
      </c>
      <c r="B2183" s="21" t="n">
        <v>2178</v>
      </c>
      <c r="C2183" s="21" t="inlineStr">
        <is>
          <t>Schneider</t>
        </is>
      </c>
      <c r="D2183" s="21" t="inlineStr">
        <is>
          <t>Kristen</t>
        </is>
      </c>
      <c r="E2183" s="21" t="inlineStr">
        <is>
          <t>LLC</t>
        </is>
      </c>
      <c r="F2183" s="21" t="inlineStr">
        <is>
          <t>Schneider Charters Inc</t>
        </is>
      </c>
      <c r="G2183" s="28" t="n">
        <v>45790</v>
      </c>
      <c r="H2183" s="21" t="inlineStr">
        <is>
          <t>RETAINER</t>
        </is>
      </c>
      <c r="I2183" s="21" t="inlineStr">
        <is>
          <t>SALISH MOON</t>
        </is>
      </c>
      <c r="J2183" s="21" t="inlineStr">
        <is>
          <t>SAIL_MONO</t>
        </is>
      </c>
      <c r="K2183" s="21" t="n">
        <v>34.2</v>
      </c>
      <c r="L2183" s="21" t="n">
        <v>12.1</v>
      </c>
      <c r="M2183" s="21" t="inlineStr">
        <is>
          <t>ANY</t>
        </is>
      </c>
      <c r="N2183" s="21" t="n">
        <v>28</v>
      </c>
      <c r="O2183" s="21" t="inlineStr">
        <is>
          <t>(360) 555-6314</t>
        </is>
      </c>
      <c r="P2183" s="21" t="inlineStr">
        <is>
          <t>kristen.schneider@quillayute.org</t>
        </is>
      </c>
      <c r="Q2183" s="21" t="inlineStr">
        <is>
          <t>Bremerton</t>
        </is>
      </c>
      <c r="R2183" s="21" t="inlineStr">
        <is>
          <t>WA</t>
        </is>
      </c>
      <c r="S2183" s="21" t="inlineStr">
        <is>
          <t>98337</t>
        </is>
      </c>
      <c r="T2183" s="28" t="n">
        <v>46006</v>
      </c>
      <c r="U2183" s="21" t="n">
        <v>2026</v>
      </c>
      <c r="V2183" s="21" t="inlineStr"/>
    </row>
    <row r="2184">
      <c r="A2184" s="17" t="inlineStr">
        <is>
          <t>WL-03179</t>
        </is>
      </c>
      <c r="B2184" s="17" t="n">
        <v>2179</v>
      </c>
      <c r="C2184" s="17" t="inlineStr">
        <is>
          <t>Ball</t>
        </is>
      </c>
      <c r="D2184" s="17" t="inlineStr">
        <is>
          <t>Denise</t>
        </is>
      </c>
      <c r="E2184" s="17" t="inlineStr">
        <is>
          <t>TRUST</t>
        </is>
      </c>
      <c r="F2184" s="17" t="inlineStr">
        <is>
          <t>Ball Ventures LLC</t>
        </is>
      </c>
      <c r="G2184" s="27" t="n">
        <v>45791</v>
      </c>
      <c r="H2184" s="17" t="inlineStr">
        <is>
          <t>ACTIVE_WAITLIST</t>
        </is>
      </c>
      <c r="I2184" s="17" t="inlineStr">
        <is>
          <t>PINTAIL SHORE</t>
        </is>
      </c>
      <c r="J2184" s="17" t="inlineStr">
        <is>
          <t>CRUISER</t>
        </is>
      </c>
      <c r="K2184" s="17" t="n">
        <v>43.5</v>
      </c>
      <c r="L2184" s="17" t="n">
        <v>12.6</v>
      </c>
      <c r="M2184" s="17" t="inlineStr">
        <is>
          <t>Gullwing</t>
        </is>
      </c>
      <c r="N2184" s="17" t="n">
        <v>45</v>
      </c>
      <c r="O2184" s="17" t="inlineStr">
        <is>
          <t>(541) 555-3114</t>
        </is>
      </c>
      <c r="P2184" s="17" t="inlineStr">
        <is>
          <t>deniseball@harbormail.net</t>
        </is>
      </c>
      <c r="Q2184" s="17" t="inlineStr">
        <is>
          <t>Coos Bay</t>
        </is>
      </c>
      <c r="R2184" s="17" t="inlineStr">
        <is>
          <t>OR</t>
        </is>
      </c>
      <c r="S2184" s="17" t="inlineStr">
        <is>
          <t>97420</t>
        </is>
      </c>
      <c r="T2184" s="27" t="n">
        <v>46012</v>
      </c>
      <c r="U2184" s="17" t="n">
        <v>2026</v>
      </c>
      <c r="V2184" s="17" t="inlineStr"/>
    </row>
    <row r="2185">
      <c r="A2185" s="21" t="inlineStr">
        <is>
          <t>WL-03180</t>
        </is>
      </c>
      <c r="B2185" s="21" t="n">
        <v>2180</v>
      </c>
      <c r="C2185" s="21" t="inlineStr">
        <is>
          <t>Jimenez</t>
        </is>
      </c>
      <c r="D2185" s="21" t="inlineStr">
        <is>
          <t>Teresa</t>
        </is>
      </c>
      <c r="E2185" s="21" t="inlineStr">
        <is>
          <t>TRUST</t>
        </is>
      </c>
      <c r="F2185" s="21" t="inlineStr">
        <is>
          <t>Jimenez Ventures LLC</t>
        </is>
      </c>
      <c r="G2185" s="28" t="n">
        <v>45791</v>
      </c>
      <c r="H2185" s="21" t="inlineStr">
        <is>
          <t>ACTIVE_WAITLIST</t>
        </is>
      </c>
      <c r="I2185" s="21" t="inlineStr">
        <is>
          <t>ANCHOR GLIDE</t>
        </is>
      </c>
      <c r="J2185" s="21" t="inlineStr">
        <is>
          <t>SAIL_MULTI</t>
        </is>
      </c>
      <c r="K2185" s="21" t="n">
        <v>33.7</v>
      </c>
      <c r="L2185" s="21" t="n">
        <v>11.4</v>
      </c>
      <c r="M2185" s="21" t="inlineStr">
        <is>
          <t>COVERED_ONLY</t>
        </is>
      </c>
      <c r="N2185" s="21" t="n">
        <v>28</v>
      </c>
      <c r="O2185" s="21" t="inlineStr">
        <is>
          <t>(503) 555-9248</t>
        </is>
      </c>
      <c r="P2185" s="21" t="inlineStr">
        <is>
          <t>teresa.jimenez@gmail.example.com</t>
        </is>
      </c>
      <c r="Q2185" s="21" t="inlineStr">
        <is>
          <t>Portland</t>
        </is>
      </c>
      <c r="R2185" s="21" t="inlineStr">
        <is>
          <t>OR</t>
        </is>
      </c>
      <c r="S2185" s="21" t="inlineStr">
        <is>
          <t>97201</t>
        </is>
      </c>
      <c r="T2185" s="28" t="n">
        <v>46004</v>
      </c>
      <c r="U2185" s="21" t="n">
        <v>2026</v>
      </c>
      <c r="V2185" s="21" t="inlineStr"/>
    </row>
    <row r="2186">
      <c r="A2186" s="17" t="inlineStr">
        <is>
          <t>WL-03181</t>
        </is>
      </c>
      <c r="B2186" s="17" t="n">
        <v>2181</v>
      </c>
      <c r="C2186" s="17" t="inlineStr">
        <is>
          <t>Collins</t>
        </is>
      </c>
      <c r="D2186" s="17" t="inlineStr">
        <is>
          <t>Annette</t>
        </is>
      </c>
      <c r="E2186" s="17" t="inlineStr">
        <is>
          <t>CORPORATION</t>
        </is>
      </c>
      <c r="F2186" s="17" t="inlineStr">
        <is>
          <t>Collins Ventures LLC</t>
        </is>
      </c>
      <c r="G2186" s="27" t="n">
        <v>45792</v>
      </c>
      <c r="H2186" s="17" t="inlineStr">
        <is>
          <t>ACTIVE_WAITLIST</t>
        </is>
      </c>
      <c r="I2186" s="17" t="inlineStr">
        <is>
          <t>POINT WEATHER</t>
        </is>
      </c>
      <c r="J2186" s="17" t="inlineStr">
        <is>
          <t>COMMERCIAL_FISH</t>
        </is>
      </c>
      <c r="K2186" s="17" t="n">
        <v>36.5</v>
      </c>
      <c r="L2186" s="17" t="n">
        <v>11.4</v>
      </c>
      <c r="M2186" s="17" t="inlineStr">
        <is>
          <t>COVERED_ONLY</t>
        </is>
      </c>
      <c r="N2186" s="17" t="n">
        <v>24</v>
      </c>
      <c r="O2186" s="17" t="inlineStr">
        <is>
          <t>(360) 555-4508</t>
        </is>
      </c>
      <c r="P2186" s="17" t="inlineStr">
        <is>
          <t>annettecollins@pugetpost.com</t>
        </is>
      </c>
      <c r="Q2186" s="17" t="inlineStr">
        <is>
          <t>Aberdeen</t>
        </is>
      </c>
      <c r="R2186" s="17" t="inlineStr">
        <is>
          <t>WA</t>
        </is>
      </c>
      <c r="S2186" s="17" t="inlineStr">
        <is>
          <t>98520</t>
        </is>
      </c>
      <c r="T2186" s="27" t="n">
        <v>46013</v>
      </c>
      <c r="U2186" s="17" t="n">
        <v>2026</v>
      </c>
      <c r="V2186" s="17" t="inlineStr"/>
    </row>
    <row r="2187">
      <c r="A2187" s="21" t="inlineStr">
        <is>
          <t>WL-03182</t>
        </is>
      </c>
      <c r="B2187" s="21" t="n">
        <v>2182</v>
      </c>
      <c r="C2187" s="21" t="inlineStr">
        <is>
          <t>Gonzalez</t>
        </is>
      </c>
      <c r="D2187" s="21" t="inlineStr">
        <is>
          <t>Matthew</t>
        </is>
      </c>
      <c r="E2187" s="21" t="inlineStr">
        <is>
          <t>JOINT</t>
        </is>
      </c>
      <c r="F2187" s="21" t="inlineStr"/>
      <c r="G2187" s="28" t="n">
        <v>45792</v>
      </c>
      <c r="H2187" s="21" t="inlineStr">
        <is>
          <t>ACTIVE_WAITLIST</t>
        </is>
      </c>
      <c r="I2187" s="21" t="inlineStr">
        <is>
          <t>OTTER GLIDE</t>
        </is>
      </c>
      <c r="J2187" s="21" t="inlineStr">
        <is>
          <t>POWER_STERNDRIVE</t>
        </is>
      </c>
      <c r="K2187" s="21" t="n">
        <v>29.3</v>
      </c>
      <c r="L2187" s="21" t="n">
        <v>9.6</v>
      </c>
      <c r="M2187" s="21" t="inlineStr">
        <is>
          <t>Ledgport</t>
        </is>
      </c>
      <c r="N2187" s="21" t="n">
        <v>24</v>
      </c>
      <c r="O2187" s="21" t="inlineStr">
        <is>
          <t>(360) 555-0321</t>
        </is>
      </c>
      <c r="P2187" s="21" t="inlineStr">
        <is>
          <t>matthew.gonzalez@harbormail.net</t>
        </is>
      </c>
      <c r="Q2187" s="21" t="inlineStr">
        <is>
          <t>Port Angeles</t>
        </is>
      </c>
      <c r="R2187" s="21" t="inlineStr">
        <is>
          <t>WA</t>
        </is>
      </c>
      <c r="S2187" s="21" t="inlineStr">
        <is>
          <t>98362</t>
        </is>
      </c>
      <c r="T2187" s="28" t="n">
        <v>46008</v>
      </c>
      <c r="U2187" s="21" t="n">
        <v>2026</v>
      </c>
      <c r="V2187" s="21" t="inlineStr"/>
    </row>
    <row r="2188">
      <c r="A2188" s="17" t="inlineStr">
        <is>
          <t>WL-03183</t>
        </is>
      </c>
      <c r="B2188" s="17" t="n">
        <v>2183</v>
      </c>
      <c r="C2188" s="17" t="inlineStr">
        <is>
          <t>Stevens</t>
        </is>
      </c>
      <c r="D2188" s="17" t="inlineStr">
        <is>
          <t>Daniel</t>
        </is>
      </c>
      <c r="E2188" s="17" t="inlineStr">
        <is>
          <t>NONPROFIT</t>
        </is>
      </c>
      <c r="F2188" s="17" t="inlineStr">
        <is>
          <t>Stevens Marine LLC</t>
        </is>
      </c>
      <c r="G2188" s="27" t="n">
        <v>45792</v>
      </c>
      <c r="H2188" s="17" t="inlineStr">
        <is>
          <t>ACTIVE_WAITLIST</t>
        </is>
      </c>
      <c r="I2188" s="17" t="inlineStr">
        <is>
          <t>OTTER ANN</t>
        </is>
      </c>
      <c r="J2188" s="17" t="inlineStr">
        <is>
          <t>POWER_STERNDRIVE</t>
        </is>
      </c>
      <c r="K2188" s="17" t="n">
        <v>46.7</v>
      </c>
      <c r="L2188" s="17" t="n">
        <v>13.5</v>
      </c>
      <c r="M2188" s="17" t="inlineStr">
        <is>
          <t>Gullwing</t>
        </is>
      </c>
      <c r="N2188" s="17" t="n">
        <v>40</v>
      </c>
      <c r="O2188" s="17" t="inlineStr">
        <is>
          <t>(541) 555-4517</t>
        </is>
      </c>
      <c r="P2188" s="17" t="inlineStr">
        <is>
          <t>daniel_stevens@quillayute.org</t>
        </is>
      </c>
      <c r="Q2188" s="17" t="inlineStr">
        <is>
          <t>Newport</t>
        </is>
      </c>
      <c r="R2188" s="17" t="inlineStr">
        <is>
          <t>OR</t>
        </is>
      </c>
      <c r="S2188" s="17" t="inlineStr">
        <is>
          <t>97365</t>
        </is>
      </c>
      <c r="T2188" s="27" t="n">
        <v>46013</v>
      </c>
      <c r="U2188" s="17" t="n">
        <v>2026</v>
      </c>
      <c r="V2188" s="17" t="inlineStr"/>
    </row>
    <row r="2189">
      <c r="A2189" s="21" t="inlineStr">
        <is>
          <t>WL-03184</t>
        </is>
      </c>
      <c r="B2189" s="21" t="n">
        <v>2184</v>
      </c>
      <c r="C2189" s="21" t="inlineStr">
        <is>
          <t>Alexander</t>
        </is>
      </c>
      <c r="D2189" s="21" t="inlineStr">
        <is>
          <t>Lindsay</t>
        </is>
      </c>
      <c r="E2189" s="21" t="inlineStr">
        <is>
          <t>TRUST</t>
        </is>
      </c>
      <c r="F2189" s="21" t="inlineStr">
        <is>
          <t>Alexander Ventures LLC</t>
        </is>
      </c>
      <c r="G2189" s="28" t="n">
        <v>45792</v>
      </c>
      <c r="H2189" s="21" t="inlineStr">
        <is>
          <t>ACTIVE_WAITLIST</t>
        </is>
      </c>
      <c r="I2189" s="21" t="inlineStr">
        <is>
          <t>SALISH MIST</t>
        </is>
      </c>
      <c r="J2189" s="21" t="inlineStr">
        <is>
          <t>SAIL_MONO</t>
        </is>
      </c>
      <c r="K2189" s="21" t="n">
        <v>54.4</v>
      </c>
      <c r="L2189" s="21" t="n">
        <v>18.3</v>
      </c>
      <c r="M2189" s="21" t="inlineStr">
        <is>
          <t>ANY</t>
        </is>
      </c>
      <c r="N2189" s="21" t="n">
        <v>45</v>
      </c>
      <c r="O2189" s="21" t="inlineStr">
        <is>
          <t>(360) 555-6101</t>
        </is>
      </c>
      <c r="P2189" s="21" t="inlineStr">
        <is>
          <t>lindsay.alexander@harbormail.net</t>
        </is>
      </c>
      <c r="Q2189" s="21" t="inlineStr">
        <is>
          <t>Olympia</t>
        </is>
      </c>
      <c r="R2189" s="21" t="inlineStr">
        <is>
          <t>WA</t>
        </is>
      </c>
      <c r="S2189" s="21" t="inlineStr">
        <is>
          <t>98501</t>
        </is>
      </c>
      <c r="T2189" s="28" t="n">
        <v>46003</v>
      </c>
      <c r="U2189" s="21" t="n">
        <v>2026</v>
      </c>
      <c r="V2189" s="21" t="inlineStr"/>
    </row>
    <row r="2190">
      <c r="A2190" s="17" t="inlineStr">
        <is>
          <t>WL-03185</t>
        </is>
      </c>
      <c r="B2190" s="17" t="n">
        <v>2185</v>
      </c>
      <c r="C2190" s="17" t="inlineStr">
        <is>
          <t>Davis</t>
        </is>
      </c>
      <c r="D2190" s="17" t="inlineStr">
        <is>
          <t>Sarah</t>
        </is>
      </c>
      <c r="E2190" s="17" t="inlineStr">
        <is>
          <t>LLC</t>
        </is>
      </c>
      <c r="F2190" s="17" t="inlineStr">
        <is>
          <t>Davis Charters Inc</t>
        </is>
      </c>
      <c r="G2190" s="27" t="n">
        <v>45793</v>
      </c>
      <c r="H2190" s="17" t="inlineStr">
        <is>
          <t>ACTIVE_WAITLIST</t>
        </is>
      </c>
      <c r="I2190" s="17" t="inlineStr">
        <is>
          <t>HALIBUT CREST</t>
        </is>
      </c>
      <c r="J2190" s="17" t="inlineStr">
        <is>
          <t>POWER_INBOARD</t>
        </is>
      </c>
      <c r="K2190" s="17" t="n">
        <v>34.5</v>
      </c>
      <c r="L2190" s="17" t="n">
        <v>11</v>
      </c>
      <c r="M2190" s="17" t="inlineStr">
        <is>
          <t>ANY</t>
        </is>
      </c>
      <c r="N2190" s="17" t="n">
        <v>40</v>
      </c>
      <c r="O2190" s="17" t="inlineStr">
        <is>
          <t>(360) 555-4390</t>
        </is>
      </c>
      <c r="P2190" s="17" t="inlineStr">
        <is>
          <t>sarahdavis@pugetpost.com</t>
        </is>
      </c>
      <c r="Q2190" s="17" t="inlineStr">
        <is>
          <t>Bellingham</t>
        </is>
      </c>
      <c r="R2190" s="17" t="inlineStr">
        <is>
          <t>WA</t>
        </is>
      </c>
      <c r="S2190" s="17" t="inlineStr">
        <is>
          <t>98225</t>
        </is>
      </c>
      <c r="T2190" s="27" t="n">
        <v>45998</v>
      </c>
      <c r="U2190" s="17" t="n">
        <v>2026</v>
      </c>
      <c r="V2190" s="17" t="inlineStr"/>
    </row>
    <row r="2191">
      <c r="A2191" s="21" t="inlineStr">
        <is>
          <t>WL-03186</t>
        </is>
      </c>
      <c r="B2191" s="21" t="n">
        <v>2186</v>
      </c>
      <c r="C2191" s="21" t="inlineStr">
        <is>
          <t>Murray</t>
        </is>
      </c>
      <c r="D2191" s="21" t="inlineStr">
        <is>
          <t>Kevin</t>
        </is>
      </c>
      <c r="E2191" s="21" t="inlineStr">
        <is>
          <t>TRUST</t>
        </is>
      </c>
      <c r="F2191" s="21" t="inlineStr">
        <is>
          <t>Murray Ventures LLC</t>
        </is>
      </c>
      <c r="G2191" s="28" t="n">
        <v>45794</v>
      </c>
      <c r="H2191" s="21" t="inlineStr">
        <is>
          <t>RETAINER</t>
        </is>
      </c>
      <c r="I2191" s="21" t="inlineStr">
        <is>
          <t>OSPREY BAY</t>
        </is>
      </c>
      <c r="J2191" s="21" t="inlineStr">
        <is>
          <t>CRUISER</t>
        </is>
      </c>
      <c r="K2191" s="21" t="n">
        <v>34.4</v>
      </c>
      <c r="L2191" s="21" t="n">
        <v>10</v>
      </c>
      <c r="M2191" s="21" t="inlineStr">
        <is>
          <t>ANY</t>
        </is>
      </c>
      <c r="N2191" s="21" t="n">
        <v>32</v>
      </c>
      <c r="O2191" s="21" t="inlineStr">
        <is>
          <t>(206) 555-7703</t>
        </is>
      </c>
      <c r="P2191" s="21" t="inlineStr">
        <is>
          <t>kevin_murray@harbormail.net</t>
        </is>
      </c>
      <c r="Q2191" s="21" t="inlineStr">
        <is>
          <t>Seattle</t>
        </is>
      </c>
      <c r="R2191" s="21" t="inlineStr">
        <is>
          <t>WA</t>
        </is>
      </c>
      <c r="S2191" s="21" t="inlineStr">
        <is>
          <t>98101</t>
        </is>
      </c>
      <c r="T2191" s="28" t="n">
        <v>45992</v>
      </c>
      <c r="U2191" s="21" t="n">
        <v>2026</v>
      </c>
      <c r="V2191" s="21" t="inlineStr"/>
    </row>
    <row r="2192">
      <c r="A2192" s="17" t="inlineStr">
        <is>
          <t>WL-03187</t>
        </is>
      </c>
      <c r="B2192" s="17" t="n">
        <v>2187</v>
      </c>
      <c r="C2192" s="17" t="inlineStr">
        <is>
          <t>Brown</t>
        </is>
      </c>
      <c r="D2192" s="17" t="inlineStr">
        <is>
          <t>Cynthia</t>
        </is>
      </c>
      <c r="E2192" s="17" t="inlineStr">
        <is>
          <t>INDIVIDUAL</t>
        </is>
      </c>
      <c r="F2192" s="17" t="inlineStr"/>
      <c r="G2192" s="27" t="n">
        <v>45794</v>
      </c>
      <c r="H2192" s="17" t="inlineStr">
        <is>
          <t>ACTIVE_WAITLIST</t>
        </is>
      </c>
      <c r="I2192" s="17" t="inlineStr">
        <is>
          <t>COHO ANN</t>
        </is>
      </c>
      <c r="J2192" s="17" t="inlineStr">
        <is>
          <t>POWER_OUTBOARD</t>
        </is>
      </c>
      <c r="K2192" s="17" t="n">
        <v>49</v>
      </c>
      <c r="L2192" s="17" t="n">
        <v>16.2</v>
      </c>
      <c r="M2192" s="17" t="inlineStr">
        <is>
          <t>COVERED_ONLY</t>
        </is>
      </c>
      <c r="N2192" s="17" t="n">
        <v>45</v>
      </c>
      <c r="O2192" s="17" t="inlineStr">
        <is>
          <t>(360) 555-8206</t>
        </is>
      </c>
      <c r="P2192" s="17" t="inlineStr">
        <is>
          <t>cynthia.brown@gmail.example.com</t>
        </is>
      </c>
      <c r="Q2192" s="17" t="inlineStr">
        <is>
          <t>Bellingham</t>
        </is>
      </c>
      <c r="R2192" s="17" t="inlineStr">
        <is>
          <t>WA</t>
        </is>
      </c>
      <c r="S2192" s="17" t="inlineStr">
        <is>
          <t>98225</t>
        </is>
      </c>
      <c r="T2192" s="27" t="n">
        <v>46005</v>
      </c>
      <c r="U2192" s="17" t="n">
        <v>2026</v>
      </c>
      <c r="V2192" s="17" t="inlineStr"/>
    </row>
    <row r="2193">
      <c r="A2193" s="21" t="inlineStr">
        <is>
          <t>WL-03188</t>
        </is>
      </c>
      <c r="B2193" s="21" t="n">
        <v>2188</v>
      </c>
      <c r="C2193" s="21" t="inlineStr">
        <is>
          <t>Alexander</t>
        </is>
      </c>
      <c r="D2193" s="21" t="inlineStr">
        <is>
          <t>Juan</t>
        </is>
      </c>
      <c r="E2193" s="21" t="inlineStr">
        <is>
          <t>CORPORATION</t>
        </is>
      </c>
      <c r="F2193" s="21" t="inlineStr">
        <is>
          <t>Alexander Marine LLC</t>
        </is>
      </c>
      <c r="G2193" s="28" t="n">
        <v>45794</v>
      </c>
      <c r="H2193" s="21" t="inlineStr">
        <is>
          <t>ACTIVE_WAITLIST</t>
        </is>
      </c>
      <c r="I2193" s="21" t="inlineStr">
        <is>
          <t>SEAL STAR</t>
        </is>
      </c>
      <c r="J2193" s="21" t="inlineStr">
        <is>
          <t>POWER_INBOARD</t>
        </is>
      </c>
      <c r="K2193" s="21" t="n">
        <v>38.3</v>
      </c>
      <c r="L2193" s="21" t="n">
        <v>13.6</v>
      </c>
      <c r="M2193" s="21" t="inlineStr">
        <is>
          <t>COVERED_ONLY</t>
        </is>
      </c>
      <c r="N2193" s="21" t="n">
        <v>40</v>
      </c>
      <c r="O2193" s="21" t="inlineStr">
        <is>
          <t>(360) 555-1717</t>
        </is>
      </c>
      <c r="P2193" s="21" t="inlineStr">
        <is>
          <t>juan_alexander@gmail.example.com</t>
        </is>
      </c>
      <c r="Q2193" s="21" t="inlineStr">
        <is>
          <t>Olympia</t>
        </is>
      </c>
      <c r="R2193" s="21" t="inlineStr">
        <is>
          <t>WA</t>
        </is>
      </c>
      <c r="S2193" s="21" t="inlineStr">
        <is>
          <t>98501</t>
        </is>
      </c>
      <c r="T2193" s="28" t="n">
        <v>46006</v>
      </c>
      <c r="U2193" s="21" t="n">
        <v>2026</v>
      </c>
      <c r="V2193" s="21" t="inlineStr"/>
    </row>
    <row r="2194">
      <c r="A2194" s="17" t="inlineStr">
        <is>
          <t>WL-03189</t>
        </is>
      </c>
      <c r="B2194" s="17" t="n">
        <v>2189</v>
      </c>
      <c r="C2194" s="17" t="inlineStr">
        <is>
          <t>Johnson</t>
        </is>
      </c>
      <c r="D2194" s="17" t="inlineStr">
        <is>
          <t>Gregory</t>
        </is>
      </c>
      <c r="E2194" s="17" t="inlineStr">
        <is>
          <t>INDIVIDUAL</t>
        </is>
      </c>
      <c r="F2194" s="17" t="inlineStr"/>
      <c r="G2194" s="27" t="n">
        <v>45795</v>
      </c>
      <c r="H2194" s="17" t="inlineStr">
        <is>
          <t>RETAINER</t>
        </is>
      </c>
      <c r="I2194" s="17" t="inlineStr">
        <is>
          <t>MURRE SOUND</t>
        </is>
      </c>
      <c r="J2194" s="17" t="inlineStr">
        <is>
          <t>SPORTFISH</t>
        </is>
      </c>
      <c r="K2194" s="17" t="n">
        <v>25.7</v>
      </c>
      <c r="L2194" s="17" t="n">
        <v>7.9</v>
      </c>
      <c r="M2194" s="17" t="inlineStr">
        <is>
          <t>COVERED_ONLY</t>
        </is>
      </c>
      <c r="N2194" s="17" t="n">
        <v>45</v>
      </c>
      <c r="O2194" s="17" t="inlineStr">
        <is>
          <t>(360) 555-1748</t>
        </is>
      </c>
      <c r="P2194" s="17" t="inlineStr">
        <is>
          <t>gregory_johnson@gmail.example.com</t>
        </is>
      </c>
      <c r="Q2194" s="17" t="inlineStr">
        <is>
          <t>Chaldale</t>
        </is>
      </c>
      <c r="R2194" s="17" t="inlineStr">
        <is>
          <t>WA</t>
        </is>
      </c>
      <c r="S2194" s="17" t="inlineStr">
        <is>
          <t>98554</t>
        </is>
      </c>
      <c r="T2194" s="27" t="n">
        <v>46002</v>
      </c>
      <c r="U2194" s="17" t="n">
        <v>2026</v>
      </c>
      <c r="V2194" s="17" t="inlineStr"/>
    </row>
    <row r="2195">
      <c r="A2195" s="21" t="inlineStr">
        <is>
          <t>WL-03190</t>
        </is>
      </c>
      <c r="B2195" s="21" t="n">
        <v>2190</v>
      </c>
      <c r="C2195" s="21" t="inlineStr">
        <is>
          <t>Pearson</t>
        </is>
      </c>
      <c r="D2195" s="21" t="inlineStr">
        <is>
          <t>John</t>
        </is>
      </c>
      <c r="E2195" s="21" t="inlineStr">
        <is>
          <t>COMMERCIAL</t>
        </is>
      </c>
      <c r="F2195" s="21" t="inlineStr">
        <is>
          <t>Pearson Charters Inc</t>
        </is>
      </c>
      <c r="G2195" s="28" t="n">
        <v>45795</v>
      </c>
      <c r="H2195" s="21" t="inlineStr">
        <is>
          <t>RETAINER</t>
        </is>
      </c>
      <c r="I2195" s="21" t="inlineStr">
        <is>
          <t>SPINDRIFT WAKE</t>
        </is>
      </c>
      <c r="J2195" s="21" t="inlineStr">
        <is>
          <t>SAIL_MULTI</t>
        </is>
      </c>
      <c r="K2195" s="21" t="n">
        <v>35.7</v>
      </c>
      <c r="L2195" s="21" t="n">
        <v>11.5</v>
      </c>
      <c r="M2195" s="21" t="inlineStr">
        <is>
          <t>ANY</t>
        </is>
      </c>
      <c r="N2195" s="21" t="n">
        <v>28</v>
      </c>
      <c r="O2195" s="21" t="inlineStr">
        <is>
          <t>(360) 555-5419</t>
        </is>
      </c>
      <c r="P2195" s="21" t="inlineStr">
        <is>
          <t>john.pearson@outlook.example.com</t>
        </is>
      </c>
      <c r="Q2195" s="21" t="inlineStr">
        <is>
          <t>Port Angeles</t>
        </is>
      </c>
      <c r="R2195" s="21" t="inlineStr">
        <is>
          <t>WA</t>
        </is>
      </c>
      <c r="S2195" s="21" t="inlineStr">
        <is>
          <t>98362</t>
        </is>
      </c>
      <c r="T2195" s="28" t="n">
        <v>46005</v>
      </c>
      <c r="U2195" s="21" t="n">
        <v>2026</v>
      </c>
      <c r="V2195" s="21" t="inlineStr"/>
    </row>
    <row r="2196">
      <c r="A2196" s="17" t="inlineStr">
        <is>
          <t>WL-03191</t>
        </is>
      </c>
      <c r="B2196" s="17" t="n">
        <v>2191</v>
      </c>
      <c r="C2196" s="17" t="inlineStr">
        <is>
          <t>Lam</t>
        </is>
      </c>
      <c r="D2196" s="17" t="inlineStr">
        <is>
          <t>William</t>
        </is>
      </c>
      <c r="E2196" s="17" t="inlineStr">
        <is>
          <t>INDIVIDUAL</t>
        </is>
      </c>
      <c r="F2196" s="17" t="inlineStr"/>
      <c r="G2196" s="27" t="n">
        <v>45795</v>
      </c>
      <c r="H2196" s="17" t="inlineStr">
        <is>
          <t>ACTIVE_WAITLIST</t>
        </is>
      </c>
      <c r="I2196" s="17" t="inlineStr">
        <is>
          <t>OTTER LIGHT</t>
        </is>
      </c>
      <c r="J2196" s="17" t="inlineStr">
        <is>
          <t>SAIL_MONO</t>
        </is>
      </c>
      <c r="K2196" s="17" t="n">
        <v>58.4</v>
      </c>
      <c r="L2196" s="17" t="n">
        <v>17</v>
      </c>
      <c r="M2196" s="17" t="inlineStr">
        <is>
          <t>ANY</t>
        </is>
      </c>
      <c r="N2196" s="17" t="n">
        <v>24</v>
      </c>
      <c r="O2196" s="17" t="inlineStr">
        <is>
          <t>(503) 555-8074</t>
        </is>
      </c>
      <c r="P2196" s="17" t="inlineStr">
        <is>
          <t>william_lam@gmail.example.com</t>
        </is>
      </c>
      <c r="Q2196" s="17" t="inlineStr">
        <is>
          <t>Astoria</t>
        </is>
      </c>
      <c r="R2196" s="17" t="inlineStr">
        <is>
          <t>OR</t>
        </is>
      </c>
      <c r="S2196" s="17" t="inlineStr">
        <is>
          <t>97103</t>
        </is>
      </c>
      <c r="T2196" s="27" t="n">
        <v>45992</v>
      </c>
      <c r="U2196" s="17" t="n">
        <v>2026</v>
      </c>
      <c r="V2196" s="17" t="inlineStr"/>
    </row>
    <row r="2197">
      <c r="A2197" s="21" t="inlineStr">
        <is>
          <t>WL-03192</t>
        </is>
      </c>
      <c r="B2197" s="21" t="n">
        <v>2192</v>
      </c>
      <c r="C2197" s="21" t="inlineStr">
        <is>
          <t>Johnson</t>
        </is>
      </c>
      <c r="D2197" s="21" t="inlineStr">
        <is>
          <t>Aaron</t>
        </is>
      </c>
      <c r="E2197" s="21" t="inlineStr">
        <is>
          <t>PARTNERSHIP</t>
        </is>
      </c>
      <c r="F2197" s="21" t="inlineStr">
        <is>
          <t>Johnson Marine LLC</t>
        </is>
      </c>
      <c r="G2197" s="28" t="n">
        <v>45795</v>
      </c>
      <c r="H2197" s="21" t="inlineStr">
        <is>
          <t>ACTIVE_WAITLIST</t>
        </is>
      </c>
      <c r="I2197" s="21" t="inlineStr">
        <is>
          <t>COHO LIGHT</t>
        </is>
      </c>
      <c r="J2197" s="21" t="inlineStr">
        <is>
          <t>SAIL_MONO</t>
        </is>
      </c>
      <c r="K2197" s="21" t="n">
        <v>55.2</v>
      </c>
      <c r="L2197" s="21" t="n">
        <v>15.6</v>
      </c>
      <c r="M2197" s="21" t="inlineStr">
        <is>
          <t>COVERED_ONLY</t>
        </is>
      </c>
      <c r="N2197" s="21" t="n">
        <v>40</v>
      </c>
      <c r="O2197" s="21" t="inlineStr">
        <is>
          <t>(360) 555-7499</t>
        </is>
      </c>
      <c r="P2197" s="21" t="inlineStr">
        <is>
          <t>aaron_johnson@pugetpost.com</t>
        </is>
      </c>
      <c r="Q2197" s="21" t="inlineStr">
        <is>
          <t>Port Angeles</t>
        </is>
      </c>
      <c r="R2197" s="21" t="inlineStr">
        <is>
          <t>WA</t>
        </is>
      </c>
      <c r="S2197" s="21" t="inlineStr">
        <is>
          <t>98362</t>
        </is>
      </c>
      <c r="T2197" s="28" t="n">
        <v>46002</v>
      </c>
      <c r="U2197" s="21" t="n">
        <v>2026</v>
      </c>
      <c r="V2197" s="21" t="inlineStr"/>
    </row>
    <row r="2198">
      <c r="A2198" s="17" t="inlineStr">
        <is>
          <t>WL-03193</t>
        </is>
      </c>
      <c r="B2198" s="17" t="n">
        <v>2193</v>
      </c>
      <c r="C2198" s="17" t="inlineStr">
        <is>
          <t>Williams</t>
        </is>
      </c>
      <c r="D2198" s="17" t="inlineStr">
        <is>
          <t>Tammy</t>
        </is>
      </c>
      <c r="E2198" s="17" t="inlineStr">
        <is>
          <t>JOINT</t>
        </is>
      </c>
      <c r="F2198" s="17" t="inlineStr"/>
      <c r="G2198" s="27" t="n">
        <v>45796</v>
      </c>
      <c r="H2198" s="17" t="inlineStr">
        <is>
          <t>ACTIVE_WAITLIST</t>
        </is>
      </c>
      <c r="I2198" s="17" t="inlineStr">
        <is>
          <t>POINT ROCK</t>
        </is>
      </c>
      <c r="J2198" s="17" t="inlineStr">
        <is>
          <t>POWER_STERNDRIVE</t>
        </is>
      </c>
      <c r="K2198" s="17" t="n">
        <v>33.2</v>
      </c>
      <c r="L2198" s="17" t="n">
        <v>10.6</v>
      </c>
      <c r="M2198" s="17" t="inlineStr">
        <is>
          <t>Ledgport</t>
        </is>
      </c>
      <c r="N2198" s="17" t="n">
        <v>40</v>
      </c>
      <c r="O2198" s="17" t="inlineStr">
        <is>
          <t>(360) 555-1025</t>
        </is>
      </c>
      <c r="P2198" s="17" t="inlineStr">
        <is>
          <t>tammy_williams@outlook.example.com</t>
        </is>
      </c>
      <c r="Q2198" s="17" t="inlineStr">
        <is>
          <t>Aberdeen</t>
        </is>
      </c>
      <c r="R2198" s="17" t="inlineStr">
        <is>
          <t>WA</t>
        </is>
      </c>
      <c r="S2198" s="17" t="inlineStr">
        <is>
          <t>98520</t>
        </is>
      </c>
      <c r="T2198" s="27" t="n">
        <v>46016</v>
      </c>
      <c r="U2198" s="17" t="n">
        <v>2026</v>
      </c>
      <c r="V2198" s="17" t="inlineStr"/>
    </row>
    <row r="2199">
      <c r="A2199" s="21" t="inlineStr">
        <is>
          <t>WL-03194</t>
        </is>
      </c>
      <c r="B2199" s="21" t="n">
        <v>2194</v>
      </c>
      <c r="C2199" s="21" t="inlineStr">
        <is>
          <t>White</t>
        </is>
      </c>
      <c r="D2199" s="21" t="inlineStr">
        <is>
          <t>Jonathon</t>
        </is>
      </c>
      <c r="E2199" s="21" t="inlineStr">
        <is>
          <t>PARTNERSHIP</t>
        </is>
      </c>
      <c r="F2199" s="21" t="inlineStr">
        <is>
          <t>White Charters Inc</t>
        </is>
      </c>
      <c r="G2199" s="28" t="n">
        <v>45797</v>
      </c>
      <c r="H2199" s="21" t="inlineStr">
        <is>
          <t>ACTIVE_WAITLIST</t>
        </is>
      </c>
      <c r="I2199" s="21" t="inlineStr">
        <is>
          <t>BRANT HARBOR</t>
        </is>
      </c>
      <c r="J2199" s="21" t="inlineStr">
        <is>
          <t>POWER_OUTBOARD</t>
        </is>
      </c>
      <c r="K2199" s="21" t="n">
        <v>20.8</v>
      </c>
      <c r="L2199" s="21" t="n">
        <v>7</v>
      </c>
      <c r="M2199" s="21" t="inlineStr">
        <is>
          <t>Eastwey</t>
        </is>
      </c>
      <c r="N2199" s="21" t="n">
        <v>40</v>
      </c>
      <c r="O2199" s="21" t="inlineStr">
        <is>
          <t>(541) 555-3221</t>
        </is>
      </c>
      <c r="P2199" s="21" t="inlineStr">
        <is>
          <t>jonathonwhite@salishnet.net</t>
        </is>
      </c>
      <c r="Q2199" s="21" t="inlineStr">
        <is>
          <t>Coos Bay</t>
        </is>
      </c>
      <c r="R2199" s="21" t="inlineStr">
        <is>
          <t>OR</t>
        </is>
      </c>
      <c r="S2199" s="21" t="inlineStr">
        <is>
          <t>97420</t>
        </is>
      </c>
      <c r="T2199" s="28" t="n">
        <v>46010</v>
      </c>
      <c r="U2199" s="21" t="n">
        <v>2026</v>
      </c>
      <c r="V2199" s="21" t="inlineStr"/>
    </row>
    <row r="2200">
      <c r="A2200" s="17" t="inlineStr">
        <is>
          <t>WL-03195</t>
        </is>
      </c>
      <c r="B2200" s="17" t="n">
        <v>2195</v>
      </c>
      <c r="C2200" s="17" t="inlineStr">
        <is>
          <t>Burns</t>
        </is>
      </c>
      <c r="D2200" s="17" t="inlineStr">
        <is>
          <t>Matthew</t>
        </is>
      </c>
      <c r="E2200" s="17" t="inlineStr">
        <is>
          <t>COMMERCIAL</t>
        </is>
      </c>
      <c r="F2200" s="17" t="inlineStr">
        <is>
          <t>Burns Marine LLC</t>
        </is>
      </c>
      <c r="G2200" s="27" t="n">
        <v>45798</v>
      </c>
      <c r="H2200" s="17" t="inlineStr">
        <is>
          <t>RETAINER</t>
        </is>
      </c>
      <c r="I2200" s="17" t="inlineStr">
        <is>
          <t>OSPREY SONG</t>
        </is>
      </c>
      <c r="J2200" s="17" t="inlineStr">
        <is>
          <t>POWER_INBOARD</t>
        </is>
      </c>
      <c r="K2200" s="17" t="n">
        <v>29.6</v>
      </c>
      <c r="L2200" s="17" t="n">
        <v>9.6</v>
      </c>
      <c r="M2200" s="17" t="inlineStr">
        <is>
          <t>COVERED_ONLY</t>
        </is>
      </c>
      <c r="N2200" s="17" t="n">
        <v>36</v>
      </c>
      <c r="O2200" s="17" t="inlineStr">
        <is>
          <t>(360) 555-2295</t>
        </is>
      </c>
      <c r="P2200" s="17" t="inlineStr">
        <is>
          <t>matthew.burns@outlook.example.com</t>
        </is>
      </c>
      <c r="Q2200" s="17" t="inlineStr">
        <is>
          <t>Port Angeles</t>
        </is>
      </c>
      <c r="R2200" s="17" t="inlineStr">
        <is>
          <t>WA</t>
        </is>
      </c>
      <c r="S2200" s="17" t="inlineStr">
        <is>
          <t>98362</t>
        </is>
      </c>
      <c r="T2200" s="27" t="n">
        <v>46019</v>
      </c>
      <c r="U2200" s="17" t="n">
        <v>2026</v>
      </c>
      <c r="V2200" s="17" t="inlineStr"/>
    </row>
    <row r="2201">
      <c r="A2201" s="21" t="inlineStr">
        <is>
          <t>WL-03196</t>
        </is>
      </c>
      <c r="B2201" s="21" t="n">
        <v>2196</v>
      </c>
      <c r="C2201" s="21" t="inlineStr">
        <is>
          <t>Tate</t>
        </is>
      </c>
      <c r="D2201" s="21" t="inlineStr">
        <is>
          <t>Nicholas</t>
        </is>
      </c>
      <c r="E2201" s="21" t="inlineStr">
        <is>
          <t>PARTNERSHIP</t>
        </is>
      </c>
      <c r="F2201" s="21" t="inlineStr">
        <is>
          <t>Tate Marine LLC</t>
        </is>
      </c>
      <c r="G2201" s="28" t="n">
        <v>45798</v>
      </c>
      <c r="H2201" s="21" t="inlineStr">
        <is>
          <t>EXPIRED</t>
        </is>
      </c>
      <c r="I2201" s="21" t="inlineStr">
        <is>
          <t>FOUL QUEEN</t>
        </is>
      </c>
      <c r="J2201" s="21" t="inlineStr">
        <is>
          <t>SAIL_MONO</t>
        </is>
      </c>
      <c r="K2201" s="21" t="n">
        <v>54.6</v>
      </c>
      <c r="L2201" s="21" t="n">
        <v>17.2</v>
      </c>
      <c r="M2201" s="21" t="inlineStr">
        <is>
          <t>Ledgport</t>
        </is>
      </c>
      <c r="N2201" s="21" t="n">
        <v>28</v>
      </c>
      <c r="O2201" s="21" t="inlineStr">
        <is>
          <t>(360) 555-9839</t>
        </is>
      </c>
      <c r="P2201" s="21" t="inlineStr">
        <is>
          <t>nicholastate@gmail.example.com</t>
        </is>
      </c>
      <c r="Q2201" s="21" t="inlineStr">
        <is>
          <t>Longview</t>
        </is>
      </c>
      <c r="R2201" s="21" t="inlineStr">
        <is>
          <t>WA</t>
        </is>
      </c>
      <c r="S2201" s="21" t="inlineStr">
        <is>
          <t>98632</t>
        </is>
      </c>
      <c r="T2201" s="21" t="inlineStr"/>
      <c r="U2201" s="21" t="n">
        <v>2023</v>
      </c>
      <c r="V2201" s="21" t="inlineStr"/>
    </row>
    <row r="2202">
      <c r="A2202" s="17" t="inlineStr">
        <is>
          <t>WL-03197</t>
        </is>
      </c>
      <c r="B2202" s="17" t="n">
        <v>2197</v>
      </c>
      <c r="C2202" s="17" t="inlineStr">
        <is>
          <t>Lee</t>
        </is>
      </c>
      <c r="D2202" s="17" t="inlineStr">
        <is>
          <t>Thomas</t>
        </is>
      </c>
      <c r="E2202" s="17" t="inlineStr">
        <is>
          <t>INDIVIDUAL</t>
        </is>
      </c>
      <c r="F2202" s="17" t="inlineStr"/>
      <c r="G2202" s="27" t="n">
        <v>45798</v>
      </c>
      <c r="H2202" s="17" t="inlineStr">
        <is>
          <t>ACTIVE_WAITLIST</t>
        </is>
      </c>
      <c r="I2202" s="17" t="inlineStr">
        <is>
          <t>SCOTER GLIDE</t>
        </is>
      </c>
      <c r="J2202" s="17" t="inlineStr">
        <is>
          <t>CRUISER</t>
        </is>
      </c>
      <c r="K2202" s="17" t="n">
        <v>23</v>
      </c>
      <c r="L2202" s="17" t="n">
        <v>8.1</v>
      </c>
      <c r="M2202" s="17" t="inlineStr">
        <is>
          <t>COVERED_ONLY</t>
        </is>
      </c>
      <c r="N2202" s="17" t="n">
        <v>32</v>
      </c>
      <c r="O2202" s="17" t="inlineStr">
        <is>
          <t>(360) 555-2995</t>
        </is>
      </c>
      <c r="P2202" s="17" t="inlineStr">
        <is>
          <t>thomas.lee@quillayute.org</t>
        </is>
      </c>
      <c r="Q2202" s="17" t="inlineStr">
        <is>
          <t>Aberdeen</t>
        </is>
      </c>
      <c r="R2202" s="17" t="inlineStr">
        <is>
          <t>WA</t>
        </is>
      </c>
      <c r="S2202" s="17" t="inlineStr">
        <is>
          <t>98520</t>
        </is>
      </c>
      <c r="T2202" s="27" t="n">
        <v>46008</v>
      </c>
      <c r="U2202" s="17" t="n">
        <v>2026</v>
      </c>
      <c r="V2202" s="17" t="inlineStr">
        <is>
          <t xml:space="preserve"> </t>
        </is>
      </c>
    </row>
    <row r="2203">
      <c r="A2203" s="21" t="inlineStr">
        <is>
          <t>WL-03198</t>
        </is>
      </c>
      <c r="B2203" s="21" t="n">
        <v>2198</v>
      </c>
      <c r="C2203" s="21" t="inlineStr">
        <is>
          <t>Bailey</t>
        </is>
      </c>
      <c r="D2203" s="21" t="inlineStr">
        <is>
          <t>Katherine</t>
        </is>
      </c>
      <c r="E2203" s="21" t="inlineStr">
        <is>
          <t>INDIVIDUAL</t>
        </is>
      </c>
      <c r="F2203" s="21" t="inlineStr"/>
      <c r="G2203" s="28" t="n">
        <v>45798</v>
      </c>
      <c r="H2203" s="21" t="inlineStr">
        <is>
          <t>ACTIVE_WAITLIST</t>
        </is>
      </c>
      <c r="I2203" s="21" t="inlineStr">
        <is>
          <t>SEAL ROSE</t>
        </is>
      </c>
      <c r="J2203" s="21" t="inlineStr">
        <is>
          <t>SAIL_MONO</t>
        </is>
      </c>
      <c r="K2203" s="21" t="n">
        <v>23</v>
      </c>
      <c r="L2203" s="21" t="n">
        <v>8</v>
      </c>
      <c r="M2203" s="21" t="inlineStr">
        <is>
          <t>ANY</t>
        </is>
      </c>
      <c r="N2203" s="21" t="n">
        <v>50</v>
      </c>
      <c r="O2203" s="21" t="inlineStr">
        <is>
          <t>(360) 555-1644</t>
        </is>
      </c>
      <c r="P2203" s="21" t="inlineStr">
        <is>
          <t>katherinebailey@pugetpost.com</t>
        </is>
      </c>
      <c r="Q2203" s="21" t="inlineStr">
        <is>
          <t>Bremerton</t>
        </is>
      </c>
      <c r="R2203" s="21" t="inlineStr">
        <is>
          <t>WA</t>
        </is>
      </c>
      <c r="S2203" s="21" t="inlineStr">
        <is>
          <t>98337</t>
        </is>
      </c>
      <c r="T2203" s="28" t="n">
        <v>46011</v>
      </c>
      <c r="U2203" s="21" t="n">
        <v>2026</v>
      </c>
      <c r="V2203" s="21" t="inlineStr"/>
    </row>
    <row r="2204">
      <c r="A2204" s="17" t="inlineStr">
        <is>
          <t>WL-03199</t>
        </is>
      </c>
      <c r="B2204" s="17" t="n">
        <v>2199</v>
      </c>
      <c r="C2204" s="17" t="inlineStr">
        <is>
          <t>Tucker</t>
        </is>
      </c>
      <c r="D2204" s="17" t="inlineStr">
        <is>
          <t>Miguel</t>
        </is>
      </c>
      <c r="E2204" s="17" t="inlineStr">
        <is>
          <t>PARTNERSHIP</t>
        </is>
      </c>
      <c r="F2204" s="17" t="inlineStr">
        <is>
          <t>Tucker Ventures LLC</t>
        </is>
      </c>
      <c r="G2204" s="27" t="n">
        <v>45798</v>
      </c>
      <c r="H2204" s="17" t="inlineStr">
        <is>
          <t>ACTIVE_WAITLIST</t>
        </is>
      </c>
      <c r="I2204" s="17" t="inlineStr">
        <is>
          <t>MURRE LINE</t>
        </is>
      </c>
      <c r="J2204" s="17" t="inlineStr">
        <is>
          <t>POWER_INBOARD</t>
        </is>
      </c>
      <c r="K2204" s="17" t="n">
        <v>59</v>
      </c>
      <c r="L2204" s="17" t="n">
        <v>18.6</v>
      </c>
      <c r="M2204" s="17" t="inlineStr">
        <is>
          <t>Vessbank</t>
        </is>
      </c>
      <c r="N2204" s="17" t="n">
        <v>40</v>
      </c>
      <c r="O2204" s="17" t="inlineStr">
        <is>
          <t>(360) 555-1362</t>
        </is>
      </c>
      <c r="P2204" s="17" t="inlineStr">
        <is>
          <t>miguel_tucker@outlook.example.com</t>
        </is>
      </c>
      <c r="Q2204" s="17" t="inlineStr">
        <is>
          <t>Bremerton</t>
        </is>
      </c>
      <c r="R2204" s="17" t="inlineStr">
        <is>
          <t>WA</t>
        </is>
      </c>
      <c r="S2204" s="17" t="inlineStr">
        <is>
          <t>98337</t>
        </is>
      </c>
      <c r="T2204" s="27" t="n">
        <v>45994</v>
      </c>
      <c r="U2204" s="17" t="n">
        <v>2026</v>
      </c>
      <c r="V2204" s="17" t="inlineStr"/>
    </row>
    <row r="2205">
      <c r="A2205" s="21" t="inlineStr">
        <is>
          <t>WL-03200</t>
        </is>
      </c>
      <c r="B2205" s="21" t="n">
        <v>2200</v>
      </c>
      <c r="C2205" s="21" t="inlineStr">
        <is>
          <t>Callahan</t>
        </is>
      </c>
      <c r="D2205" s="21" t="inlineStr">
        <is>
          <t>Dustin</t>
        </is>
      </c>
      <c r="E2205" s="21" t="inlineStr">
        <is>
          <t>INDIVIDUAL</t>
        </is>
      </c>
      <c r="F2205" s="21" t="inlineStr"/>
      <c r="G2205" s="28" t="n">
        <v>45798</v>
      </c>
      <c r="H2205" s="21" t="inlineStr">
        <is>
          <t>EXPIRED</t>
        </is>
      </c>
      <c r="I2205" s="21" t="inlineStr">
        <is>
          <t>HERON RUNNER</t>
        </is>
      </c>
      <c r="J2205" s="21" t="inlineStr">
        <is>
          <t>TRAWLER</t>
        </is>
      </c>
      <c r="K2205" s="21" t="n">
        <v>57.2</v>
      </c>
      <c r="L2205" s="21" t="n">
        <v>18.5</v>
      </c>
      <c r="M2205" s="21" t="inlineStr">
        <is>
          <t>ANY</t>
        </is>
      </c>
      <c r="N2205" s="21" t="n">
        <v>24</v>
      </c>
      <c r="O2205" s="21" t="inlineStr">
        <is>
          <t>(541) 555-4215</t>
        </is>
      </c>
      <c r="P2205" s="21" t="inlineStr">
        <is>
          <t>dustin.callahan@outlook.example.com</t>
        </is>
      </c>
      <c r="Q2205" s="21" t="inlineStr">
        <is>
          <t>Newport</t>
        </is>
      </c>
      <c r="R2205" s="21" t="inlineStr">
        <is>
          <t>OR</t>
        </is>
      </c>
      <c r="S2205" s="21" t="inlineStr">
        <is>
          <t>97365</t>
        </is>
      </c>
      <c r="T2205" s="21" t="inlineStr"/>
      <c r="U2205" s="21" t="n">
        <v>2022</v>
      </c>
      <c r="V2205" s="21" t="inlineStr"/>
    </row>
    <row r="2206">
      <c r="A2206" s="17" t="inlineStr">
        <is>
          <t>WL-03201</t>
        </is>
      </c>
      <c r="B2206" s="17" t="n">
        <v>2201</v>
      </c>
      <c r="C2206" s="17" t="inlineStr">
        <is>
          <t>Montgomery</t>
        </is>
      </c>
      <c r="D2206" s="17" t="inlineStr">
        <is>
          <t>Nancy</t>
        </is>
      </c>
      <c r="E2206" s="17" t="inlineStr">
        <is>
          <t>INDIVIDUAL</t>
        </is>
      </c>
      <c r="F2206" s="17" t="inlineStr"/>
      <c r="G2206" s="27" t="n">
        <v>45799</v>
      </c>
      <c r="H2206" s="17" t="inlineStr">
        <is>
          <t>ACTIVE_WAITLIST</t>
        </is>
      </c>
      <c r="I2206" s="17" t="inlineStr">
        <is>
          <t>GRAY DANCER</t>
        </is>
      </c>
      <c r="J2206" s="17" t="inlineStr">
        <is>
          <t>HOUSEBOAT</t>
        </is>
      </c>
      <c r="K2206" s="17" t="n">
        <v>54.2</v>
      </c>
      <c r="L2206" s="17" t="n">
        <v>16.7</v>
      </c>
      <c r="M2206" s="17" t="inlineStr">
        <is>
          <t>Eastwey</t>
        </is>
      </c>
      <c r="N2206" s="17" t="n">
        <v>45</v>
      </c>
      <c r="O2206" s="17" t="inlineStr">
        <is>
          <t>(425) 555-1515</t>
        </is>
      </c>
      <c r="P2206" s="17" t="inlineStr">
        <is>
          <t>nancymontgomery@gmail.example.com</t>
        </is>
      </c>
      <c r="Q2206" s="17" t="inlineStr">
        <is>
          <t>Everett</t>
        </is>
      </c>
      <c r="R2206" s="17" t="inlineStr">
        <is>
          <t>WA</t>
        </is>
      </c>
      <c r="S2206" s="17" t="inlineStr">
        <is>
          <t>98201</t>
        </is>
      </c>
      <c r="T2206" s="27" t="n">
        <v>46014</v>
      </c>
      <c r="U2206" s="17" t="n">
        <v>2026</v>
      </c>
      <c r="V2206" s="17" t="inlineStr"/>
    </row>
    <row r="2207">
      <c r="A2207" s="21" t="inlineStr">
        <is>
          <t>WL-03202</t>
        </is>
      </c>
      <c r="B2207" s="21" t="n">
        <v>2202</v>
      </c>
      <c r="C2207" s="21" t="inlineStr">
        <is>
          <t>Scott</t>
        </is>
      </c>
      <c r="D2207" s="21" t="inlineStr">
        <is>
          <t>Brian</t>
        </is>
      </c>
      <c r="E2207" s="21" t="inlineStr">
        <is>
          <t>CORPORATION</t>
        </is>
      </c>
      <c r="F2207" s="21" t="inlineStr">
        <is>
          <t>Scott Marine LLC</t>
        </is>
      </c>
      <c r="G2207" s="28" t="n">
        <v>45799</v>
      </c>
      <c r="H2207" s="21" t="inlineStr">
        <is>
          <t>ACTIVE_WAITLIST</t>
        </is>
      </c>
      <c r="I2207" s="21" t="inlineStr">
        <is>
          <t>BRANT HARBOR</t>
        </is>
      </c>
      <c r="J2207" s="21" t="inlineStr">
        <is>
          <t>ELECTRIC</t>
        </is>
      </c>
      <c r="K2207" s="21" t="n">
        <v>56.9</v>
      </c>
      <c r="L2207" s="21" t="n">
        <v>18</v>
      </c>
      <c r="M2207" s="21" t="inlineStr">
        <is>
          <t>ANY</t>
        </is>
      </c>
      <c r="N2207" s="21" t="n">
        <v>50</v>
      </c>
      <c r="O2207" s="21" t="inlineStr">
        <is>
          <t>(503) 555-7055</t>
        </is>
      </c>
      <c r="P2207" s="21" t="inlineStr">
        <is>
          <t>brianscott@quillayute.org</t>
        </is>
      </c>
      <c r="Q2207" s="21" t="inlineStr">
        <is>
          <t>Astoria</t>
        </is>
      </c>
      <c r="R2207" s="21" t="inlineStr">
        <is>
          <t>OR</t>
        </is>
      </c>
      <c r="S2207" s="21" t="inlineStr">
        <is>
          <t>97103</t>
        </is>
      </c>
      <c r="T2207" s="28" t="n">
        <v>45993</v>
      </c>
      <c r="U2207" s="21" t="n">
        <v>2026</v>
      </c>
      <c r="V2207" s="21" t="inlineStr"/>
    </row>
    <row r="2208">
      <c r="A2208" s="17" t="inlineStr">
        <is>
          <t>WL-03203</t>
        </is>
      </c>
      <c r="B2208" s="17" t="n">
        <v>2203</v>
      </c>
      <c r="C2208" s="17" t="inlineStr">
        <is>
          <t>Shepard</t>
        </is>
      </c>
      <c r="D2208" s="17" t="inlineStr">
        <is>
          <t>Kyle</t>
        </is>
      </c>
      <c r="E2208" s="17" t="inlineStr">
        <is>
          <t>COMMERCIAL</t>
        </is>
      </c>
      <c r="F2208" s="17" t="inlineStr">
        <is>
          <t>Shepard Ventures LLC</t>
        </is>
      </c>
      <c r="G2208" s="27" t="n">
        <v>45799</v>
      </c>
      <c r="H2208" s="17" t="inlineStr">
        <is>
          <t>ACTIVE_WAITLIST</t>
        </is>
      </c>
      <c r="I2208" s="17" t="inlineStr">
        <is>
          <t>PINTAIL WAKE</t>
        </is>
      </c>
      <c r="J2208" s="17" t="inlineStr">
        <is>
          <t>TRAWLER</t>
        </is>
      </c>
      <c r="K2208" s="17" t="n">
        <v>44.4</v>
      </c>
      <c r="L2208" s="17" t="n">
        <v>12.8</v>
      </c>
      <c r="M2208" s="17" t="inlineStr">
        <is>
          <t>COVERED_ONLY</t>
        </is>
      </c>
      <c r="N2208" s="17" t="n">
        <v>36</v>
      </c>
      <c r="O2208" s="17" t="inlineStr">
        <is>
          <t>(360) 555-8325</t>
        </is>
      </c>
      <c r="P2208" s="17" t="inlineStr">
        <is>
          <t>kyle_shepard@harbormail.net</t>
        </is>
      </c>
      <c r="Q2208" s="17" t="inlineStr">
        <is>
          <t>Longview</t>
        </is>
      </c>
      <c r="R2208" s="17" t="inlineStr">
        <is>
          <t>WA</t>
        </is>
      </c>
      <c r="S2208" s="17" t="inlineStr">
        <is>
          <t>98632</t>
        </is>
      </c>
      <c r="T2208" s="27" t="n">
        <v>45998</v>
      </c>
      <c r="U2208" s="17" t="n">
        <v>2026</v>
      </c>
      <c r="V2208" s="17" t="inlineStr"/>
    </row>
    <row r="2209">
      <c r="A2209" s="21" t="inlineStr">
        <is>
          <t>WL-03204</t>
        </is>
      </c>
      <c r="B2209" s="21" t="n">
        <v>2204</v>
      </c>
      <c r="C2209" s="21" t="inlineStr">
        <is>
          <t>Hall</t>
        </is>
      </c>
      <c r="D2209" s="21" t="inlineStr">
        <is>
          <t>Steven</t>
        </is>
      </c>
      <c r="E2209" s="21" t="inlineStr">
        <is>
          <t>INDIVIDUAL</t>
        </is>
      </c>
      <c r="F2209" s="21" t="inlineStr"/>
      <c r="G2209" s="28" t="n">
        <v>45799</v>
      </c>
      <c r="H2209" s="21" t="inlineStr">
        <is>
          <t>ACTIVE_WAITLIST</t>
        </is>
      </c>
      <c r="I2209" s="21" t="inlineStr">
        <is>
          <t>GRAY QUEEN</t>
        </is>
      </c>
      <c r="J2209" s="21" t="inlineStr">
        <is>
          <t>SAIL_MONO</t>
        </is>
      </c>
      <c r="K2209" s="21" t="n">
        <v>43.4</v>
      </c>
      <c r="L2209" s="21" t="n">
        <v>15.1</v>
      </c>
      <c r="M2209" s="21" t="inlineStr">
        <is>
          <t>ANY</t>
        </is>
      </c>
      <c r="N2209" s="21" t="n">
        <v>36</v>
      </c>
      <c r="O2209" s="21" t="inlineStr">
        <is>
          <t>(360) 555-3040</t>
        </is>
      </c>
      <c r="P2209" s="21" t="inlineStr">
        <is>
          <t>stevenhall@salishnet.net</t>
        </is>
      </c>
      <c r="Q2209" s="21" t="inlineStr">
        <is>
          <t>Chaldale</t>
        </is>
      </c>
      <c r="R2209" s="21" t="inlineStr">
        <is>
          <t>WA</t>
        </is>
      </c>
      <c r="S2209" s="21" t="inlineStr">
        <is>
          <t>98554</t>
        </is>
      </c>
      <c r="T2209" s="28" t="n">
        <v>46000</v>
      </c>
      <c r="U2209" s="21" t="n">
        <v>2026</v>
      </c>
      <c r="V2209" s="21" t="inlineStr"/>
    </row>
    <row r="2210">
      <c r="A2210" s="17" t="inlineStr">
        <is>
          <t>WL-03205</t>
        </is>
      </c>
      <c r="B2210" s="17" t="n">
        <v>2205</v>
      </c>
      <c r="C2210" s="17" t="inlineStr">
        <is>
          <t>Hampton</t>
        </is>
      </c>
      <c r="D2210" s="17" t="inlineStr">
        <is>
          <t>Matthew</t>
        </is>
      </c>
      <c r="E2210" s="17" t="inlineStr">
        <is>
          <t>NONPROFIT</t>
        </is>
      </c>
      <c r="F2210" s="17" t="inlineStr">
        <is>
          <t>Hampton Holdings LLC</t>
        </is>
      </c>
      <c r="G2210" s="27" t="n">
        <v>45801</v>
      </c>
      <c r="H2210" s="17" t="inlineStr">
        <is>
          <t>ACTIVE_WAITLIST</t>
        </is>
      </c>
      <c r="I2210" s="17" t="inlineStr">
        <is>
          <t>SABLE HARBOR</t>
        </is>
      </c>
      <c r="J2210" s="17" t="inlineStr">
        <is>
          <t>SAIL_MULTI</t>
        </is>
      </c>
      <c r="K2210" s="17" t="n">
        <v>43.4</v>
      </c>
      <c r="L2210" s="17" t="n">
        <v>14</v>
      </c>
      <c r="M2210" s="17" t="inlineStr">
        <is>
          <t>ANY</t>
        </is>
      </c>
      <c r="N2210" s="17" t="n">
        <v>45</v>
      </c>
      <c r="O2210" s="17" t="inlineStr">
        <is>
          <t>(360) 555-1749</t>
        </is>
      </c>
      <c r="P2210" s="17" t="inlineStr">
        <is>
          <t>matthewhampton@gmail.example.com</t>
        </is>
      </c>
      <c r="Q2210" s="17" t="inlineStr">
        <is>
          <t>Chaldale</t>
        </is>
      </c>
      <c r="R2210" s="17" t="inlineStr">
        <is>
          <t>WA</t>
        </is>
      </c>
      <c r="S2210" s="17" t="inlineStr">
        <is>
          <t>98554</t>
        </is>
      </c>
      <c r="T2210" s="27" t="n">
        <v>46000</v>
      </c>
      <c r="U2210" s="17" t="n">
        <v>2026</v>
      </c>
      <c r="V2210" s="17" t="inlineStr"/>
    </row>
    <row r="2211">
      <c r="A2211" s="21" t="inlineStr">
        <is>
          <t>WL-03206</t>
        </is>
      </c>
      <c r="B2211" s="21" t="n">
        <v>2206</v>
      </c>
      <c r="C2211" s="21" t="inlineStr">
        <is>
          <t>Thomas</t>
        </is>
      </c>
      <c r="D2211" s="21" t="inlineStr">
        <is>
          <t>Edward</t>
        </is>
      </c>
      <c r="E2211" s="21" t="inlineStr">
        <is>
          <t>INDIVIDUAL</t>
        </is>
      </c>
      <c r="F2211" s="21" t="inlineStr"/>
      <c r="G2211" s="28" t="n">
        <v>45802</v>
      </c>
      <c r="H2211" s="21" t="inlineStr">
        <is>
          <t>ACTIVE_WAITLIST</t>
        </is>
      </c>
      <c r="I2211" s="21" t="inlineStr">
        <is>
          <t>WIDGEON RUNNER</t>
        </is>
      </c>
      <c r="J2211" s="21" t="inlineStr">
        <is>
          <t>POWER_STERNDRIVE</t>
        </is>
      </c>
      <c r="K2211" s="21" t="n">
        <v>56.8</v>
      </c>
      <c r="L2211" s="21" t="n">
        <v>16.6</v>
      </c>
      <c r="M2211" s="21" t="inlineStr">
        <is>
          <t>ANY</t>
        </is>
      </c>
      <c r="N2211" s="21" t="n">
        <v>28</v>
      </c>
      <c r="O2211" s="21" t="inlineStr">
        <is>
          <t>(503) 555-8693</t>
        </is>
      </c>
      <c r="P2211" s="21" t="inlineStr">
        <is>
          <t>edward.thomas@outlook.example.com</t>
        </is>
      </c>
      <c r="Q2211" s="21" t="inlineStr">
        <is>
          <t>Portland</t>
        </is>
      </c>
      <c r="R2211" s="21" t="inlineStr">
        <is>
          <t>OR</t>
        </is>
      </c>
      <c r="S2211" s="21" t="inlineStr">
        <is>
          <t>97201</t>
        </is>
      </c>
      <c r="T2211" s="28" t="n">
        <v>45995</v>
      </c>
      <c r="U2211" s="21" t="n">
        <v>2026</v>
      </c>
      <c r="V2211" s="21" t="inlineStr"/>
    </row>
    <row r="2212">
      <c r="A2212" s="17" t="inlineStr">
        <is>
          <t>WL-03207</t>
        </is>
      </c>
      <c r="B2212" s="17" t="n">
        <v>2207</v>
      </c>
      <c r="C2212" s="17" t="inlineStr">
        <is>
          <t>Garza</t>
        </is>
      </c>
      <c r="D2212" s="17" t="inlineStr">
        <is>
          <t>Stephanie</t>
        </is>
      </c>
      <c r="E2212" s="17" t="inlineStr">
        <is>
          <t>INDIVIDUAL</t>
        </is>
      </c>
      <c r="F2212" s="17" t="inlineStr"/>
      <c r="G2212" s="27" t="n">
        <v>45803</v>
      </c>
      <c r="H2212" s="17" t="inlineStr">
        <is>
          <t>ACTIVE_WAITLIST</t>
        </is>
      </c>
      <c r="I2212" s="17" t="inlineStr">
        <is>
          <t>MURRE LINE</t>
        </is>
      </c>
      <c r="J2212" s="17" t="inlineStr">
        <is>
          <t>TRAWLER</t>
        </is>
      </c>
      <c r="K2212" s="17" t="n">
        <v>22.6</v>
      </c>
      <c r="L2212" s="17" t="n">
        <v>6.8</v>
      </c>
      <c r="M2212" s="17" t="inlineStr">
        <is>
          <t>ANY</t>
        </is>
      </c>
      <c r="N2212" s="17" t="n">
        <v>32</v>
      </c>
      <c r="O2212" s="17" t="inlineStr">
        <is>
          <t>(541) 555-9042</t>
        </is>
      </c>
      <c r="P2212" s="17" t="inlineStr">
        <is>
          <t>stephaniegarza@quillayute.org</t>
        </is>
      </c>
      <c r="Q2212" s="17" t="inlineStr">
        <is>
          <t>Coos Bay</t>
        </is>
      </c>
      <c r="R2212" s="17" t="inlineStr">
        <is>
          <t>OR</t>
        </is>
      </c>
      <c r="S2212" s="17" t="inlineStr">
        <is>
          <t>97420</t>
        </is>
      </c>
      <c r="T2212" s="27" t="n">
        <v>46002</v>
      </c>
      <c r="U2212" s="17" t="n">
        <v>2026</v>
      </c>
      <c r="V2212" s="17" t="inlineStr"/>
    </row>
    <row r="2213">
      <c r="A2213" s="21" t="inlineStr">
        <is>
          <t>WL-03208</t>
        </is>
      </c>
      <c r="B2213" s="21" t="n">
        <v>2208</v>
      </c>
      <c r="C2213" s="21" t="inlineStr">
        <is>
          <t>Zavala</t>
        </is>
      </c>
      <c r="D2213" s="21" t="inlineStr">
        <is>
          <t>Anthony</t>
        </is>
      </c>
      <c r="E2213" s="21" t="inlineStr">
        <is>
          <t>JOINT</t>
        </is>
      </c>
      <c r="F2213" s="21" t="inlineStr"/>
      <c r="G2213" s="28" t="n">
        <v>45803</v>
      </c>
      <c r="H2213" s="21" t="inlineStr">
        <is>
          <t>ACTIVE_WAITLIST</t>
        </is>
      </c>
      <c r="I2213" s="21" t="inlineStr">
        <is>
          <t>COHO PASSAGE</t>
        </is>
      </c>
      <c r="J2213" s="21" t="inlineStr">
        <is>
          <t>SAIL_MULTI</t>
        </is>
      </c>
      <c r="K2213" s="21" t="n">
        <v>43.3</v>
      </c>
      <c r="L2213" s="21" t="n">
        <v>13.7</v>
      </c>
      <c r="M2213" s="21" t="inlineStr">
        <is>
          <t>COVERED_ONLY</t>
        </is>
      </c>
      <c r="N2213" s="21" t="n">
        <v>28</v>
      </c>
      <c r="O2213" s="21" t="inlineStr">
        <is>
          <t>(206) 555-7527</t>
        </is>
      </c>
      <c r="P2213" s="21" t="inlineStr">
        <is>
          <t>anthonyzavala@salishnet.net</t>
        </is>
      </c>
      <c r="Q2213" s="21" t="inlineStr">
        <is>
          <t>Seattle</t>
        </is>
      </c>
      <c r="R2213" s="21" t="inlineStr">
        <is>
          <t>WA</t>
        </is>
      </c>
      <c r="S2213" s="21" t="inlineStr">
        <is>
          <t>98101</t>
        </is>
      </c>
      <c r="T2213" s="28" t="n">
        <v>45997</v>
      </c>
      <c r="U2213" s="21" t="n">
        <v>2026</v>
      </c>
      <c r="V2213" s="21" t="inlineStr"/>
    </row>
    <row r="2214">
      <c r="A2214" s="17" t="inlineStr">
        <is>
          <t>WL-03209</t>
        </is>
      </c>
      <c r="B2214" s="17" t="n">
        <v>2209</v>
      </c>
      <c r="C2214" s="17" t="inlineStr">
        <is>
          <t>Velazquez</t>
        </is>
      </c>
      <c r="D2214" s="17" t="inlineStr">
        <is>
          <t>Eric</t>
        </is>
      </c>
      <c r="E2214" s="17" t="inlineStr">
        <is>
          <t>LLC</t>
        </is>
      </c>
      <c r="F2214" s="17" t="inlineStr">
        <is>
          <t>Velazquez Holdings LLC</t>
        </is>
      </c>
      <c r="G2214" s="27" t="n">
        <v>45804</v>
      </c>
      <c r="H2214" s="17" t="inlineStr">
        <is>
          <t>ACTIVE_WAITLIST</t>
        </is>
      </c>
      <c r="I2214" s="17" t="inlineStr">
        <is>
          <t>OSPREY CREST</t>
        </is>
      </c>
      <c r="J2214" s="17" t="inlineStr">
        <is>
          <t>SAIL_MULTI</t>
        </is>
      </c>
      <c r="K2214" s="17" t="n">
        <v>36.1</v>
      </c>
      <c r="L2214" s="17" t="n">
        <v>12.6</v>
      </c>
      <c r="M2214" s="17" t="inlineStr">
        <is>
          <t>Ledgport</t>
        </is>
      </c>
      <c r="N2214" s="17" t="n">
        <v>32</v>
      </c>
      <c r="O2214" s="17" t="inlineStr">
        <is>
          <t>(360) 555-8076</t>
        </is>
      </c>
      <c r="P2214" s="17" t="inlineStr">
        <is>
          <t>eric_velazquez@gmail.example.com</t>
        </is>
      </c>
      <c r="Q2214" s="17" t="inlineStr">
        <is>
          <t>Bellingham</t>
        </is>
      </c>
      <c r="R2214" s="17" t="inlineStr">
        <is>
          <t>WA</t>
        </is>
      </c>
      <c r="S2214" s="17" t="inlineStr">
        <is>
          <t>98225</t>
        </is>
      </c>
      <c r="T2214" s="27" t="n">
        <v>46003</v>
      </c>
      <c r="U2214" s="17" t="n">
        <v>2026</v>
      </c>
      <c r="V2214" s="17" t="inlineStr"/>
    </row>
    <row r="2215">
      <c r="A2215" s="21" t="inlineStr">
        <is>
          <t>WL-03210</t>
        </is>
      </c>
      <c r="B2215" s="21" t="n">
        <v>2210</v>
      </c>
      <c r="C2215" s="21" t="inlineStr">
        <is>
          <t>Calderon</t>
        </is>
      </c>
      <c r="D2215" s="21" t="inlineStr">
        <is>
          <t>James</t>
        </is>
      </c>
      <c r="E2215" s="21" t="inlineStr">
        <is>
          <t>PARTNERSHIP</t>
        </is>
      </c>
      <c r="F2215" s="21" t="inlineStr">
        <is>
          <t>Calderon Charters Inc</t>
        </is>
      </c>
      <c r="G2215" s="28" t="n">
        <v>45805</v>
      </c>
      <c r="H2215" s="21" t="inlineStr">
        <is>
          <t>ACTIVE_WAITLIST</t>
        </is>
      </c>
      <c r="I2215" s="21" t="inlineStr">
        <is>
          <t>PINTAIL BAY</t>
        </is>
      </c>
      <c r="J2215" s="21" t="inlineStr">
        <is>
          <t>POWER_INBOARD</t>
        </is>
      </c>
      <c r="K2215" s="21" t="n">
        <v>33.8</v>
      </c>
      <c r="L2215" s="21" t="n">
        <v>11</v>
      </c>
      <c r="M2215" s="21" t="inlineStr">
        <is>
          <t>ANY</t>
        </is>
      </c>
      <c r="N2215" s="21" t="n">
        <v>50</v>
      </c>
      <c r="O2215" s="21" t="inlineStr">
        <is>
          <t>(253) 555-4515</t>
        </is>
      </c>
      <c r="P2215" s="21" t="inlineStr">
        <is>
          <t>jamescalderon@pugetpost.com</t>
        </is>
      </c>
      <c r="Q2215" s="21" t="inlineStr">
        <is>
          <t>Tacoma</t>
        </is>
      </c>
      <c r="R2215" s="21" t="inlineStr">
        <is>
          <t>WA</t>
        </is>
      </c>
      <c r="S2215" s="21" t="inlineStr">
        <is>
          <t>98402</t>
        </is>
      </c>
      <c r="T2215" s="28" t="n">
        <v>46005</v>
      </c>
      <c r="U2215" s="21" t="n">
        <v>2026</v>
      </c>
      <c r="V2215" s="21" t="inlineStr"/>
    </row>
    <row r="2216">
      <c r="A2216" s="17" t="inlineStr">
        <is>
          <t>WL-03211</t>
        </is>
      </c>
      <c r="B2216" s="17" t="n">
        <v>2211</v>
      </c>
      <c r="C2216" s="17" t="inlineStr">
        <is>
          <t>Murray</t>
        </is>
      </c>
      <c r="D2216" s="17" t="inlineStr">
        <is>
          <t>Spencer</t>
        </is>
      </c>
      <c r="E2216" s="17" t="inlineStr">
        <is>
          <t>INDIVIDUAL</t>
        </is>
      </c>
      <c r="F2216" s="17" t="inlineStr"/>
      <c r="G2216" s="27" t="n">
        <v>45805</v>
      </c>
      <c r="H2216" s="17" t="inlineStr">
        <is>
          <t>ACTIVE_WAITLIST</t>
        </is>
      </c>
      <c r="I2216" s="17" t="inlineStr">
        <is>
          <t>HALIBUT SHORE</t>
        </is>
      </c>
      <c r="J2216" s="17" t="inlineStr">
        <is>
          <t>HOUSEBOAT</t>
        </is>
      </c>
      <c r="K2216" s="17" t="n">
        <v>23.6</v>
      </c>
      <c r="L2216" s="17" t="n">
        <v>7.8</v>
      </c>
      <c r="M2216" s="17" t="inlineStr">
        <is>
          <t>ANY</t>
        </is>
      </c>
      <c r="N2216" s="17" t="n">
        <v>32</v>
      </c>
      <c r="O2216" s="17" t="inlineStr">
        <is>
          <t>(360) 555-7776</t>
        </is>
      </c>
      <c r="P2216" s="17" t="inlineStr">
        <is>
          <t>spencer.murray@salishnet.net</t>
        </is>
      </c>
      <c r="Q2216" s="17" t="inlineStr">
        <is>
          <t>Longview</t>
        </is>
      </c>
      <c r="R2216" s="17" t="inlineStr">
        <is>
          <t>WA</t>
        </is>
      </c>
      <c r="S2216" s="17" t="inlineStr">
        <is>
          <t>98632</t>
        </is>
      </c>
      <c r="T2216" s="27" t="n">
        <v>46004</v>
      </c>
      <c r="U2216" s="17" t="n">
        <v>2026</v>
      </c>
      <c r="V2216" s="17" t="inlineStr"/>
    </row>
    <row r="2217">
      <c r="A2217" s="21" t="inlineStr">
        <is>
          <t>WL-03212</t>
        </is>
      </c>
      <c r="B2217" s="21" t="n">
        <v>2212</v>
      </c>
      <c r="C2217" s="21" t="inlineStr">
        <is>
          <t>Garcia</t>
        </is>
      </c>
      <c r="D2217" s="21" t="inlineStr">
        <is>
          <t>Damon</t>
        </is>
      </c>
      <c r="E2217" s="21" t="inlineStr">
        <is>
          <t>PARTNERSHIP</t>
        </is>
      </c>
      <c r="F2217" s="21" t="inlineStr">
        <is>
          <t>Garcia Marine LLC</t>
        </is>
      </c>
      <c r="G2217" s="28" t="n">
        <v>45806</v>
      </c>
      <c r="H2217" s="21" t="inlineStr">
        <is>
          <t>ACTIVE_WAITLIST</t>
        </is>
      </c>
      <c r="I2217" s="21" t="inlineStr">
        <is>
          <t>WIDGEON STAR</t>
        </is>
      </c>
      <c r="J2217" s="21" t="inlineStr">
        <is>
          <t>SAIL_MULTI</t>
        </is>
      </c>
      <c r="K2217" s="21" t="n">
        <v>24.2</v>
      </c>
      <c r="L2217" s="21" t="n">
        <v>8.1</v>
      </c>
      <c r="M2217" s="21" t="inlineStr">
        <is>
          <t>COVERED_ONLY</t>
        </is>
      </c>
      <c r="N2217" s="21" t="n">
        <v>45</v>
      </c>
      <c r="O2217" s="21" t="inlineStr">
        <is>
          <t>(541) 555-2515</t>
        </is>
      </c>
      <c r="P2217" s="21" t="inlineStr">
        <is>
          <t>damon_garcia@gmail.example.com</t>
        </is>
      </c>
      <c r="Q2217" s="21" t="inlineStr">
        <is>
          <t>Newport</t>
        </is>
      </c>
      <c r="R2217" s="21" t="inlineStr">
        <is>
          <t>OR</t>
        </is>
      </c>
      <c r="S2217" s="21" t="inlineStr">
        <is>
          <t>97365</t>
        </is>
      </c>
      <c r="T2217" s="28" t="n">
        <v>46005</v>
      </c>
      <c r="U2217" s="21" t="n">
        <v>2026</v>
      </c>
      <c r="V2217" s="21" t="inlineStr"/>
    </row>
    <row r="2218">
      <c r="A2218" s="17" t="inlineStr">
        <is>
          <t>WL-03213</t>
        </is>
      </c>
      <c r="B2218" s="17" t="n">
        <v>2213</v>
      </c>
      <c r="C2218" s="17" t="inlineStr">
        <is>
          <t>Singh</t>
        </is>
      </c>
      <c r="D2218" s="17" t="inlineStr">
        <is>
          <t>William</t>
        </is>
      </c>
      <c r="E2218" s="17" t="inlineStr">
        <is>
          <t>JOINT</t>
        </is>
      </c>
      <c r="F2218" s="17" t="inlineStr"/>
      <c r="G2218" s="27" t="n">
        <v>45807</v>
      </c>
      <c r="H2218" s="17" t="inlineStr">
        <is>
          <t>ACTIVE_WAITLIST</t>
        </is>
      </c>
      <c r="I2218" s="17" t="inlineStr">
        <is>
          <t>BRANT LINE</t>
        </is>
      </c>
      <c r="J2218" s="17" t="inlineStr">
        <is>
          <t>POWER_INBOARD</t>
        </is>
      </c>
      <c r="K2218" s="17" t="n">
        <v>56.9</v>
      </c>
      <c r="L2218" s="17" t="n">
        <v>16.3</v>
      </c>
      <c r="M2218" s="17" t="inlineStr">
        <is>
          <t>ANY</t>
        </is>
      </c>
      <c r="N2218" s="17" t="n">
        <v>45</v>
      </c>
      <c r="O2218" s="17" t="inlineStr">
        <is>
          <t>(541) 555-0374</t>
        </is>
      </c>
      <c r="P2218" s="17" t="inlineStr">
        <is>
          <t>williamsingh@salishnet.net</t>
        </is>
      </c>
      <c r="Q2218" s="17" t="inlineStr">
        <is>
          <t>Coos Bay</t>
        </is>
      </c>
      <c r="R2218" s="17" t="inlineStr">
        <is>
          <t>OR</t>
        </is>
      </c>
      <c r="S2218" s="17" t="inlineStr">
        <is>
          <t>97420</t>
        </is>
      </c>
      <c r="T2218" s="27" t="n">
        <v>46011</v>
      </c>
      <c r="U2218" s="17" t="n">
        <v>2026</v>
      </c>
      <c r="V2218" s="17" t="inlineStr"/>
    </row>
    <row r="2219">
      <c r="A2219" s="21" t="inlineStr">
        <is>
          <t>WL-03214</t>
        </is>
      </c>
      <c r="B2219" s="21" t="n">
        <v>2214</v>
      </c>
      <c r="C2219" s="21" t="inlineStr">
        <is>
          <t>Armstrong</t>
        </is>
      </c>
      <c r="D2219" s="21" t="inlineStr">
        <is>
          <t>Michael</t>
        </is>
      </c>
      <c r="E2219" s="21" t="inlineStr">
        <is>
          <t>LLC</t>
        </is>
      </c>
      <c r="F2219" s="21" t="inlineStr">
        <is>
          <t>Armstrong Ventures LLC</t>
        </is>
      </c>
      <c r="G2219" s="28" t="n">
        <v>45807</v>
      </c>
      <c r="H2219" s="21" t="inlineStr">
        <is>
          <t>ACTIVE_WAITLIST</t>
        </is>
      </c>
      <c r="I2219" s="21" t="inlineStr">
        <is>
          <t>FOUL MOON</t>
        </is>
      </c>
      <c r="J2219" s="21" t="inlineStr">
        <is>
          <t>SPORTFISH</t>
        </is>
      </c>
      <c r="K2219" s="21" t="n">
        <v>20.5</v>
      </c>
      <c r="L2219" s="21" t="n">
        <v>7.1</v>
      </c>
      <c r="M2219" s="21" t="inlineStr">
        <is>
          <t>ANY</t>
        </is>
      </c>
      <c r="N2219" s="21" t="n">
        <v>24</v>
      </c>
      <c r="O2219" s="21" t="inlineStr">
        <is>
          <t>(360) 555-9786</t>
        </is>
      </c>
      <c r="P2219" s="21" t="inlineStr">
        <is>
          <t>michaelarmstrong@pugetpost.com</t>
        </is>
      </c>
      <c r="Q2219" s="21" t="inlineStr">
        <is>
          <t>Longview</t>
        </is>
      </c>
      <c r="R2219" s="21" t="inlineStr">
        <is>
          <t>WA</t>
        </is>
      </c>
      <c r="S2219" s="21" t="inlineStr">
        <is>
          <t>98632</t>
        </is>
      </c>
      <c r="T2219" s="28" t="n">
        <v>46000</v>
      </c>
      <c r="U2219" s="21" t="n">
        <v>2026</v>
      </c>
      <c r="V2219" s="21" t="inlineStr"/>
    </row>
    <row r="2220">
      <c r="A2220" s="17" t="inlineStr">
        <is>
          <t>WL-03215</t>
        </is>
      </c>
      <c r="B2220" s="17" t="n">
        <v>2215</v>
      </c>
      <c r="C2220" s="17" t="inlineStr">
        <is>
          <t>Simmons</t>
        </is>
      </c>
      <c r="D2220" s="17" t="inlineStr">
        <is>
          <t>Eric</t>
        </is>
      </c>
      <c r="E2220" s="17" t="inlineStr">
        <is>
          <t>LLC</t>
        </is>
      </c>
      <c r="F2220" s="17" t="inlineStr">
        <is>
          <t>Simmons Holdings LLC</t>
        </is>
      </c>
      <c r="G2220" s="27" t="n">
        <v>45807</v>
      </c>
      <c r="H2220" s="17" t="inlineStr">
        <is>
          <t>ACTIVE_WAITLIST</t>
        </is>
      </c>
      <c r="I2220" s="17" t="inlineStr">
        <is>
          <t>HALIBUT WAKE</t>
        </is>
      </c>
      <c r="J2220" s="17" t="inlineStr">
        <is>
          <t>SAIL_MONO</t>
        </is>
      </c>
      <c r="K2220" s="17" t="n">
        <v>59.7</v>
      </c>
      <c r="L2220" s="17" t="n">
        <v>20.3</v>
      </c>
      <c r="M2220" s="17" t="inlineStr">
        <is>
          <t>COVERED_ONLY</t>
        </is>
      </c>
      <c r="N2220" s="17" t="n">
        <v>50</v>
      </c>
      <c r="O2220" s="17" t="inlineStr">
        <is>
          <t>(253) 555-2513</t>
        </is>
      </c>
      <c r="P2220" s="17" t="inlineStr">
        <is>
          <t>eric_simmons@pugetpost.com</t>
        </is>
      </c>
      <c r="Q2220" s="17" t="inlineStr">
        <is>
          <t>Tacoma</t>
        </is>
      </c>
      <c r="R2220" s="17" t="inlineStr">
        <is>
          <t>WA</t>
        </is>
      </c>
      <c r="S2220" s="17" t="inlineStr">
        <is>
          <t>98402</t>
        </is>
      </c>
      <c r="T2220" s="27" t="n">
        <v>46016</v>
      </c>
      <c r="U2220" s="17" t="n">
        <v>2026</v>
      </c>
      <c r="V2220" s="17" t="inlineStr"/>
    </row>
    <row r="2221">
      <c r="A2221" s="21" t="inlineStr">
        <is>
          <t>WL-03216</t>
        </is>
      </c>
      <c r="B2221" s="21" t="n">
        <v>2216</v>
      </c>
      <c r="C2221" s="21" t="inlineStr">
        <is>
          <t>Branch</t>
        </is>
      </c>
      <c r="D2221" s="21" t="inlineStr">
        <is>
          <t>Nancy</t>
        </is>
      </c>
      <c r="E2221" s="21" t="inlineStr">
        <is>
          <t>PARTNERSHIP</t>
        </is>
      </c>
      <c r="F2221" s="21" t="inlineStr">
        <is>
          <t>Branch Holdings LLC</t>
        </is>
      </c>
      <c r="G2221" s="28" t="n">
        <v>45809</v>
      </c>
      <c r="H2221" s="21" t="inlineStr">
        <is>
          <t>ACTIVE_WAITLIST</t>
        </is>
      </c>
      <c r="I2221" s="21" t="inlineStr">
        <is>
          <t>CORMORANT WEATHER</t>
        </is>
      </c>
      <c r="J2221" s="21" t="inlineStr">
        <is>
          <t>COMMERCIAL_FISH</t>
        </is>
      </c>
      <c r="K2221" s="21" t="n">
        <v>58.3</v>
      </c>
      <c r="L2221" s="21" t="n">
        <v>19.1</v>
      </c>
      <c r="M2221" s="21" t="inlineStr">
        <is>
          <t>COVERED_ONLY</t>
        </is>
      </c>
      <c r="N2221" s="21" t="n">
        <v>24</v>
      </c>
      <c r="O2221" s="21" t="inlineStr">
        <is>
          <t>(541) 555-5703</t>
        </is>
      </c>
      <c r="P2221" s="21" t="inlineStr">
        <is>
          <t>nancy.branch@outlook.example.com</t>
        </is>
      </c>
      <c r="Q2221" s="21" t="inlineStr">
        <is>
          <t>Coos Bay</t>
        </is>
      </c>
      <c r="R2221" s="21" t="inlineStr">
        <is>
          <t>OR</t>
        </is>
      </c>
      <c r="S2221" s="21" t="inlineStr">
        <is>
          <t>97420</t>
        </is>
      </c>
      <c r="T2221" s="28" t="n">
        <v>46000</v>
      </c>
      <c r="U2221" s="21" t="n">
        <v>2026</v>
      </c>
      <c r="V2221" s="21" t="inlineStr"/>
    </row>
    <row r="2222">
      <c r="A2222" s="17" t="inlineStr">
        <is>
          <t>WL-03217</t>
        </is>
      </c>
      <c r="B2222" s="17" t="n">
        <v>2217</v>
      </c>
      <c r="C2222" s="17" t="inlineStr">
        <is>
          <t>Williams</t>
        </is>
      </c>
      <c r="D2222" s="17" t="inlineStr">
        <is>
          <t>Steven</t>
        </is>
      </c>
      <c r="E2222" s="17" t="inlineStr">
        <is>
          <t>PARTNERSHIP</t>
        </is>
      </c>
      <c r="F2222" s="17" t="inlineStr">
        <is>
          <t>Williams Charters Inc</t>
        </is>
      </c>
      <c r="G2222" s="27" t="n">
        <v>45809</v>
      </c>
      <c r="H2222" s="17" t="inlineStr">
        <is>
          <t>ACTIVE_WAITLIST</t>
        </is>
      </c>
      <c r="I2222" s="17" t="inlineStr">
        <is>
          <t>HALIBUT SHORE</t>
        </is>
      </c>
      <c r="J2222" s="17" t="inlineStr">
        <is>
          <t>CRUISER</t>
        </is>
      </c>
      <c r="K2222" s="17" t="n">
        <v>29.2</v>
      </c>
      <c r="L2222" s="17" t="n">
        <v>9</v>
      </c>
      <c r="M2222" s="17" t="inlineStr">
        <is>
          <t>COVERED_ONLY</t>
        </is>
      </c>
      <c r="N2222" s="17" t="n">
        <v>28</v>
      </c>
      <c r="O2222" s="17" t="inlineStr">
        <is>
          <t>(541) 555-5581</t>
        </is>
      </c>
      <c r="P2222" s="17" t="inlineStr">
        <is>
          <t>stevenwilliams@outlook.example.com</t>
        </is>
      </c>
      <c r="Q2222" s="17" t="inlineStr">
        <is>
          <t>Newport</t>
        </is>
      </c>
      <c r="R2222" s="17" t="inlineStr">
        <is>
          <t>OR</t>
        </is>
      </c>
      <c r="S2222" s="17" t="inlineStr">
        <is>
          <t>97365</t>
        </is>
      </c>
      <c r="T2222" s="27" t="n">
        <v>45997</v>
      </c>
      <c r="U2222" s="17" t="n">
        <v>2026</v>
      </c>
      <c r="V2222" s="17" t="inlineStr"/>
    </row>
    <row r="2223">
      <c r="A2223" s="21" t="inlineStr">
        <is>
          <t>WL-03218</t>
        </is>
      </c>
      <c r="B2223" s="21" t="n">
        <v>2218</v>
      </c>
      <c r="C2223" s="21" t="inlineStr">
        <is>
          <t>Williams</t>
        </is>
      </c>
      <c r="D2223" s="21" t="inlineStr">
        <is>
          <t>Brittany</t>
        </is>
      </c>
      <c r="E2223" s="21" t="inlineStr">
        <is>
          <t>PARTNERSHIP</t>
        </is>
      </c>
      <c r="F2223" s="21" t="inlineStr">
        <is>
          <t>Williams Charters Inc</t>
        </is>
      </c>
      <c r="G2223" s="28" t="n">
        <v>45810</v>
      </c>
      <c r="H2223" s="21" t="inlineStr">
        <is>
          <t>EXPIRED</t>
        </is>
      </c>
      <c r="I2223" s="21" t="inlineStr">
        <is>
          <t>CORMORANT MOON</t>
        </is>
      </c>
      <c r="J2223" s="21" t="inlineStr">
        <is>
          <t>POWER_OUTBOARD</t>
        </is>
      </c>
      <c r="K2223" s="21" t="n">
        <v>54.8</v>
      </c>
      <c r="L2223" s="21" t="n">
        <v>17.6</v>
      </c>
      <c r="M2223" s="21" t="inlineStr">
        <is>
          <t>COVERED_ONLY</t>
        </is>
      </c>
      <c r="N2223" s="21" t="n">
        <v>40</v>
      </c>
      <c r="O2223" s="21" t="inlineStr">
        <is>
          <t>(503) 555-4936</t>
        </is>
      </c>
      <c r="P2223" s="21" t="inlineStr">
        <is>
          <t>brittany.williams@quillayute.org</t>
        </is>
      </c>
      <c r="Q2223" s="21" t="inlineStr">
        <is>
          <t>Portland</t>
        </is>
      </c>
      <c r="R2223" s="21" t="inlineStr">
        <is>
          <t>OR</t>
        </is>
      </c>
      <c r="S2223" s="21" t="inlineStr">
        <is>
          <t>97201</t>
        </is>
      </c>
      <c r="T2223" s="21" t="inlineStr"/>
      <c r="U2223" s="21" t="n">
        <v>2024</v>
      </c>
      <c r="V2223" s="21" t="inlineStr"/>
    </row>
    <row r="2224">
      <c r="A2224" s="17" t="inlineStr">
        <is>
          <t>WL-03219</t>
        </is>
      </c>
      <c r="B2224" s="17" t="n">
        <v>2219</v>
      </c>
      <c r="C2224" s="17" t="inlineStr">
        <is>
          <t>Sanders</t>
        </is>
      </c>
      <c r="D2224" s="17" t="inlineStr">
        <is>
          <t>Tara</t>
        </is>
      </c>
      <c r="E2224" s="17" t="inlineStr">
        <is>
          <t>INDIVIDUAL</t>
        </is>
      </c>
      <c r="F2224" s="17" t="inlineStr"/>
      <c r="G2224" s="27" t="n">
        <v>45810</v>
      </c>
      <c r="H2224" s="17" t="inlineStr">
        <is>
          <t>ACTIVE_WAITLIST</t>
        </is>
      </c>
      <c r="I2224" s="17" t="inlineStr">
        <is>
          <t>OSPREY REACH</t>
        </is>
      </c>
      <c r="J2224" s="17" t="inlineStr">
        <is>
          <t>POWER_INBOARD</t>
        </is>
      </c>
      <c r="K2224" s="17" t="n">
        <v>21.2</v>
      </c>
      <c r="L2224" s="17" t="n">
        <v>7.2</v>
      </c>
      <c r="M2224" s="17" t="inlineStr">
        <is>
          <t>ANY</t>
        </is>
      </c>
      <c r="N2224" s="17" t="n">
        <v>28</v>
      </c>
      <c r="O2224" s="17" t="inlineStr">
        <is>
          <t>(360) 555-4781</t>
        </is>
      </c>
      <c r="P2224" s="17" t="inlineStr">
        <is>
          <t>tara_sanders@pugetpost.com</t>
        </is>
      </c>
      <c r="Q2224" s="17" t="inlineStr">
        <is>
          <t>Bellingham</t>
        </is>
      </c>
      <c r="R2224" s="17" t="inlineStr">
        <is>
          <t>WA</t>
        </is>
      </c>
      <c r="S2224" s="17" t="inlineStr">
        <is>
          <t>98225</t>
        </is>
      </c>
      <c r="T2224" s="27" t="n">
        <v>46010</v>
      </c>
      <c r="U2224" s="17" t="n">
        <v>2026</v>
      </c>
      <c r="V2224" s="17" t="inlineStr"/>
    </row>
    <row r="2225">
      <c r="A2225" s="21" t="inlineStr">
        <is>
          <t>WL-03220</t>
        </is>
      </c>
      <c r="B2225" s="21" t="n">
        <v>2220</v>
      </c>
      <c r="C2225" s="21" t="inlineStr">
        <is>
          <t>Kirby</t>
        </is>
      </c>
      <c r="D2225" s="21" t="inlineStr">
        <is>
          <t>Daniel</t>
        </is>
      </c>
      <c r="E2225" s="21" t="inlineStr">
        <is>
          <t>COMMERCIAL</t>
        </is>
      </c>
      <c r="F2225" s="21" t="inlineStr">
        <is>
          <t>Kirby Marine LLC</t>
        </is>
      </c>
      <c r="G2225" s="28" t="n">
        <v>45811</v>
      </c>
      <c r="H2225" s="21" t="inlineStr">
        <is>
          <t>ACTIVE_WAITLIST</t>
        </is>
      </c>
      <c r="I2225" s="21" t="inlineStr">
        <is>
          <t>OTTER WEATHER</t>
        </is>
      </c>
      <c r="J2225" s="21" t="inlineStr">
        <is>
          <t>CRUISER</t>
        </is>
      </c>
      <c r="K2225" s="21" t="n">
        <v>36.1</v>
      </c>
      <c r="L2225" s="21" t="n">
        <v>10.3</v>
      </c>
      <c r="M2225" s="21" t="inlineStr">
        <is>
          <t>Salmonberry</t>
        </is>
      </c>
      <c r="N2225" s="21" t="n">
        <v>32</v>
      </c>
      <c r="O2225" s="21" t="inlineStr">
        <is>
          <t>(541) 555-5771</t>
        </is>
      </c>
      <c r="P2225" s="21" t="inlineStr">
        <is>
          <t>daniel.kirby@harbormail.net</t>
        </is>
      </c>
      <c r="Q2225" s="21" t="inlineStr">
        <is>
          <t>Coos Bay</t>
        </is>
      </c>
      <c r="R2225" s="21" t="inlineStr">
        <is>
          <t>OR</t>
        </is>
      </c>
      <c r="S2225" s="21" t="inlineStr">
        <is>
          <t>97420</t>
        </is>
      </c>
      <c r="T2225" s="28" t="n">
        <v>46019</v>
      </c>
      <c r="U2225" s="21" t="n">
        <v>2026</v>
      </c>
      <c r="V2225" s="21" t="inlineStr"/>
    </row>
    <row r="2226">
      <c r="A2226" s="17" t="inlineStr">
        <is>
          <t>WL-03221</t>
        </is>
      </c>
      <c r="B2226" s="17" t="n">
        <v>2221</v>
      </c>
      <c r="C2226" s="17" t="inlineStr">
        <is>
          <t>Shepherd</t>
        </is>
      </c>
      <c r="D2226" s="17" t="inlineStr">
        <is>
          <t>Christopher</t>
        </is>
      </c>
      <c r="E2226" s="17" t="inlineStr">
        <is>
          <t>NONPROFIT</t>
        </is>
      </c>
      <c r="F2226" s="17" t="inlineStr">
        <is>
          <t>Shepherd Charters Inc</t>
        </is>
      </c>
      <c r="G2226" s="27" t="n">
        <v>45812</v>
      </c>
      <c r="H2226" s="17" t="inlineStr">
        <is>
          <t>ACTIVE_WAITLIST</t>
        </is>
      </c>
      <c r="I2226" s="17" t="inlineStr">
        <is>
          <t>HERON PASSAGE</t>
        </is>
      </c>
      <c r="J2226" s="17" t="inlineStr">
        <is>
          <t>TRAWLER</t>
        </is>
      </c>
      <c r="K2226" s="17" t="n">
        <v>48.3</v>
      </c>
      <c r="L2226" s="17" t="n">
        <v>16.8</v>
      </c>
      <c r="M2226" s="17" t="inlineStr">
        <is>
          <t>ANY</t>
        </is>
      </c>
      <c r="N2226" s="17" t="n">
        <v>50</v>
      </c>
      <c r="O2226" s="17" t="inlineStr">
        <is>
          <t>(360) 555-1386</t>
        </is>
      </c>
      <c r="P2226" s="17" t="inlineStr">
        <is>
          <t>christopher.shepherd@harbormail.net</t>
        </is>
      </c>
      <c r="Q2226" s="17" t="inlineStr">
        <is>
          <t>Bellingham</t>
        </is>
      </c>
      <c r="R2226" s="17" t="inlineStr">
        <is>
          <t>WA</t>
        </is>
      </c>
      <c r="S2226" s="17" t="inlineStr">
        <is>
          <t>98225</t>
        </is>
      </c>
      <c r="T2226" s="27" t="n">
        <v>45992</v>
      </c>
      <c r="U2226" s="17" t="n">
        <v>2026</v>
      </c>
      <c r="V2226" s="17" t="inlineStr"/>
    </row>
    <row r="2227">
      <c r="A2227" s="21" t="inlineStr">
        <is>
          <t>WL-03222</t>
        </is>
      </c>
      <c r="B2227" s="21" t="n">
        <v>2222</v>
      </c>
      <c r="C2227" s="21" t="inlineStr">
        <is>
          <t>Scott</t>
        </is>
      </c>
      <c r="D2227" s="21" t="inlineStr">
        <is>
          <t>Teresa</t>
        </is>
      </c>
      <c r="E2227" s="21" t="inlineStr">
        <is>
          <t>CORPORATION</t>
        </is>
      </c>
      <c r="F2227" s="21" t="inlineStr">
        <is>
          <t>Scott Marine LLC</t>
        </is>
      </c>
      <c r="G2227" s="28" t="n">
        <v>45812</v>
      </c>
      <c r="H2227" s="21" t="inlineStr">
        <is>
          <t>ACTIVE_WAITLIST</t>
        </is>
      </c>
      <c r="I2227" s="21" t="inlineStr">
        <is>
          <t>PINTAIL HARBOR</t>
        </is>
      </c>
      <c r="J2227" s="21" t="inlineStr">
        <is>
          <t>SAIL_MONO</t>
        </is>
      </c>
      <c r="K2227" s="21" t="n">
        <v>20.8</v>
      </c>
      <c r="L2227" s="21" t="n">
        <v>7.4</v>
      </c>
      <c r="M2227" s="21" t="inlineStr">
        <is>
          <t>ANY</t>
        </is>
      </c>
      <c r="N2227" s="21" t="n">
        <v>40</v>
      </c>
      <c r="O2227" s="21" t="inlineStr">
        <is>
          <t>(360) 555-8113</t>
        </is>
      </c>
      <c r="P2227" s="21" t="inlineStr">
        <is>
          <t>teresa_scott@quillayute.org</t>
        </is>
      </c>
      <c r="Q2227" s="21" t="inlineStr">
        <is>
          <t>Port Angeles</t>
        </is>
      </c>
      <c r="R2227" s="21" t="inlineStr">
        <is>
          <t>WA</t>
        </is>
      </c>
      <c r="S2227" s="21" t="inlineStr">
        <is>
          <t>98362</t>
        </is>
      </c>
      <c r="T2227" s="28" t="n">
        <v>46009</v>
      </c>
      <c r="U2227" s="21" t="n">
        <v>2026</v>
      </c>
      <c r="V2227" s="21" t="inlineStr"/>
    </row>
    <row r="2228">
      <c r="A2228" s="17" t="inlineStr">
        <is>
          <t>WL-03223</t>
        </is>
      </c>
      <c r="B2228" s="17" t="n">
        <v>2223</v>
      </c>
      <c r="C2228" s="17" t="inlineStr">
        <is>
          <t>King</t>
        </is>
      </c>
      <c r="D2228" s="17" t="inlineStr">
        <is>
          <t>Tony</t>
        </is>
      </c>
      <c r="E2228" s="17" t="inlineStr">
        <is>
          <t>CORPORATION</t>
        </is>
      </c>
      <c r="F2228" s="17" t="inlineStr">
        <is>
          <t>King Ventures LLC</t>
        </is>
      </c>
      <c r="G2228" s="27" t="n">
        <v>45813</v>
      </c>
      <c r="H2228" s="17" t="inlineStr">
        <is>
          <t>RETAINER</t>
        </is>
      </c>
      <c r="I2228" s="17" t="inlineStr">
        <is>
          <t>ANCHOR MOON</t>
        </is>
      </c>
      <c r="J2228" s="17" t="inlineStr">
        <is>
          <t>POWER_INBOARD</t>
        </is>
      </c>
      <c r="K2228" s="17" t="n">
        <v>32.5</v>
      </c>
      <c r="L2228" s="17" t="n">
        <v>11.4</v>
      </c>
      <c r="M2228" s="17" t="inlineStr">
        <is>
          <t>Salmonberry</t>
        </is>
      </c>
      <c r="N2228" s="17" t="n">
        <v>28</v>
      </c>
      <c r="O2228" s="17" t="inlineStr">
        <is>
          <t>(360) 555-7461</t>
        </is>
      </c>
      <c r="P2228" s="17" t="inlineStr">
        <is>
          <t>tony.king@harbormail.net</t>
        </is>
      </c>
      <c r="Q2228" s="17" t="inlineStr">
        <is>
          <t>Port Angeles</t>
        </is>
      </c>
      <c r="R2228" s="17" t="inlineStr">
        <is>
          <t>WA</t>
        </is>
      </c>
      <c r="S2228" s="17" t="inlineStr">
        <is>
          <t>98362</t>
        </is>
      </c>
      <c r="T2228" s="27" t="n">
        <v>46018</v>
      </c>
      <c r="U2228" s="17" t="n">
        <v>2026</v>
      </c>
      <c r="V2228" s="17" t="inlineStr"/>
    </row>
    <row r="2229">
      <c r="A2229" s="21" t="inlineStr">
        <is>
          <t>WL-03224</t>
        </is>
      </c>
      <c r="B2229" s="21" t="n">
        <v>2224</v>
      </c>
      <c r="C2229" s="21" t="inlineStr">
        <is>
          <t>Flynn</t>
        </is>
      </c>
      <c r="D2229" s="21" t="inlineStr">
        <is>
          <t>Catherine</t>
        </is>
      </c>
      <c r="E2229" s="21" t="inlineStr">
        <is>
          <t>INDIVIDUAL</t>
        </is>
      </c>
      <c r="F2229" s="21" t="inlineStr"/>
      <c r="G2229" s="28" t="n">
        <v>45814</v>
      </c>
      <c r="H2229" s="21" t="inlineStr">
        <is>
          <t>ACTIVE_WAITLIST</t>
        </is>
      </c>
      <c r="I2229" s="21" t="inlineStr">
        <is>
          <t>SABLE LINE</t>
        </is>
      </c>
      <c r="J2229" s="21" t="inlineStr">
        <is>
          <t>POWER_OUTBOARD</t>
        </is>
      </c>
      <c r="K2229" s="21" t="n">
        <v>56.6</v>
      </c>
      <c r="L2229" s="21" t="n">
        <v>15.9</v>
      </c>
      <c r="M2229" s="21" t="inlineStr">
        <is>
          <t>Salmonberry</t>
        </is>
      </c>
      <c r="N2229" s="21" t="n">
        <v>45</v>
      </c>
      <c r="O2229" s="21" t="inlineStr">
        <is>
          <t>(541) 555-0376</t>
        </is>
      </c>
      <c r="P2229" s="21" t="inlineStr">
        <is>
          <t>catherine.flynn@harbormail.net</t>
        </is>
      </c>
      <c r="Q2229" s="21" t="inlineStr">
        <is>
          <t>Newport</t>
        </is>
      </c>
      <c r="R2229" s="21" t="inlineStr">
        <is>
          <t>OR</t>
        </is>
      </c>
      <c r="S2229" s="21" t="inlineStr">
        <is>
          <t>97365</t>
        </is>
      </c>
      <c r="T2229" s="28" t="n">
        <v>46012</v>
      </c>
      <c r="U2229" s="21" t="n">
        <v>2026</v>
      </c>
      <c r="V2229" s="21" t="inlineStr"/>
    </row>
    <row r="2230">
      <c r="A2230" s="17" t="inlineStr">
        <is>
          <t>WL-03225</t>
        </is>
      </c>
      <c r="B2230" s="17" t="n">
        <v>2225</v>
      </c>
      <c r="C2230" s="17" t="inlineStr">
        <is>
          <t>Duarte</t>
        </is>
      </c>
      <c r="D2230" s="17" t="inlineStr">
        <is>
          <t>Tommy</t>
        </is>
      </c>
      <c r="E2230" s="17" t="inlineStr">
        <is>
          <t>CORPORATION</t>
        </is>
      </c>
      <c r="F2230" s="17" t="inlineStr">
        <is>
          <t>Duarte Ventures LLC</t>
        </is>
      </c>
      <c r="G2230" s="27" t="n">
        <v>45814</v>
      </c>
      <c r="H2230" s="17" t="inlineStr">
        <is>
          <t>ACTIVE_WAITLIST</t>
        </is>
      </c>
      <c r="I2230" s="17" t="inlineStr">
        <is>
          <t>GRAY RUNNER</t>
        </is>
      </c>
      <c r="J2230" s="17" t="inlineStr">
        <is>
          <t>SAIL_MONO</t>
        </is>
      </c>
      <c r="K2230" s="17" t="n">
        <v>34.2</v>
      </c>
      <c r="L2230" s="17" t="n">
        <v>12</v>
      </c>
      <c r="M2230" s="17" t="inlineStr">
        <is>
          <t>Ledgport</t>
        </is>
      </c>
      <c r="N2230" s="17" t="n">
        <v>28</v>
      </c>
      <c r="O2230" s="17" t="inlineStr">
        <is>
          <t>(360) 555-1932</t>
        </is>
      </c>
      <c r="P2230" s="17" t="inlineStr">
        <is>
          <t>tommy_duarte@outlook.example.com</t>
        </is>
      </c>
      <c r="Q2230" s="17" t="inlineStr">
        <is>
          <t>Port Angeles</t>
        </is>
      </c>
      <c r="R2230" s="17" t="inlineStr">
        <is>
          <t>WA</t>
        </is>
      </c>
      <c r="S2230" s="17" t="inlineStr">
        <is>
          <t>98362</t>
        </is>
      </c>
      <c r="T2230" s="27" t="n">
        <v>46007</v>
      </c>
      <c r="U2230" s="17" t="n">
        <v>2026</v>
      </c>
      <c r="V2230" s="17" t="inlineStr"/>
    </row>
    <row r="2231">
      <c r="A2231" s="21" t="inlineStr">
        <is>
          <t>WL-03226</t>
        </is>
      </c>
      <c r="B2231" s="21" t="n">
        <v>2226</v>
      </c>
      <c r="C2231" s="21" t="inlineStr">
        <is>
          <t>Snow</t>
        </is>
      </c>
      <c r="D2231" s="21" t="inlineStr">
        <is>
          <t>Kari</t>
        </is>
      </c>
      <c r="E2231" s="21" t="inlineStr">
        <is>
          <t>PARTNERSHIP</t>
        </is>
      </c>
      <c r="F2231" s="21" t="inlineStr">
        <is>
          <t>Snow Holdings LLC</t>
        </is>
      </c>
      <c r="G2231" s="28" t="n">
        <v>45815</v>
      </c>
      <c r="H2231" s="21" t="inlineStr">
        <is>
          <t>ACTIVE_WAITLIST</t>
        </is>
      </c>
      <c r="I2231" s="21" t="inlineStr">
        <is>
          <t>SANDERLING HARBOR</t>
        </is>
      </c>
      <c r="J2231" s="21" t="inlineStr">
        <is>
          <t>TRAWLER</t>
        </is>
      </c>
      <c r="K2231" s="21" t="n">
        <v>23.9</v>
      </c>
      <c r="L2231" s="21" t="n">
        <v>7.9</v>
      </c>
      <c r="M2231" s="21" t="inlineStr">
        <is>
          <t>ANY</t>
        </is>
      </c>
      <c r="N2231" s="21" t="n">
        <v>50</v>
      </c>
      <c r="O2231" s="21" t="inlineStr">
        <is>
          <t>(541) 555-2476</t>
        </is>
      </c>
      <c r="P2231" s="21" t="inlineStr">
        <is>
          <t>kari_snow@harbormail.net</t>
        </is>
      </c>
      <c r="Q2231" s="21" t="inlineStr">
        <is>
          <t>Newport</t>
        </is>
      </c>
      <c r="R2231" s="21" t="inlineStr">
        <is>
          <t>OR</t>
        </is>
      </c>
      <c r="S2231" s="21" t="inlineStr">
        <is>
          <t>97365</t>
        </is>
      </c>
      <c r="T2231" s="28" t="n">
        <v>46015</v>
      </c>
      <c r="U2231" s="21" t="n">
        <v>2026</v>
      </c>
      <c r="V2231" s="21" t="inlineStr"/>
    </row>
    <row r="2232">
      <c r="A2232" s="17" t="inlineStr">
        <is>
          <t>WL-03227</t>
        </is>
      </c>
      <c r="B2232" s="17" t="n">
        <v>2227</v>
      </c>
      <c r="C2232" s="17" t="inlineStr">
        <is>
          <t>Herrera</t>
        </is>
      </c>
      <c r="D2232" s="17" t="inlineStr">
        <is>
          <t>Carrie</t>
        </is>
      </c>
      <c r="E2232" s="17" t="inlineStr">
        <is>
          <t>INDIVIDUAL</t>
        </is>
      </c>
      <c r="F2232" s="17" t="inlineStr"/>
      <c r="G2232" s="27" t="n">
        <v>45815</v>
      </c>
      <c r="H2232" s="17" t="inlineStr">
        <is>
          <t>ACTIVE_WAITLIST</t>
        </is>
      </c>
      <c r="I2232" s="17" t="inlineStr">
        <is>
          <t>OTTER REACH</t>
        </is>
      </c>
      <c r="J2232" s="17" t="inlineStr">
        <is>
          <t>POWER_INBOARD</t>
        </is>
      </c>
      <c r="K2232" s="17" t="n">
        <v>58.9</v>
      </c>
      <c r="L2232" s="17" t="n">
        <v>18.6</v>
      </c>
      <c r="M2232" s="17" t="inlineStr">
        <is>
          <t>Ledgport</t>
        </is>
      </c>
      <c r="N2232" s="17" t="n">
        <v>40</v>
      </c>
      <c r="O2232" s="17" t="inlineStr">
        <is>
          <t>(360) 555-3747</t>
        </is>
      </c>
      <c r="P2232" s="17" t="inlineStr">
        <is>
          <t>carrie.herrera@gmail.example.com</t>
        </is>
      </c>
      <c r="Q2232" s="17" t="inlineStr">
        <is>
          <t>Port Angeles</t>
        </is>
      </c>
      <c r="R2232" s="17" t="inlineStr">
        <is>
          <t>WA</t>
        </is>
      </c>
      <c r="S2232" s="17" t="inlineStr">
        <is>
          <t>98362</t>
        </is>
      </c>
      <c r="T2232" s="27" t="n">
        <v>46000</v>
      </c>
      <c r="U2232" s="17" t="n">
        <v>2026</v>
      </c>
      <c r="V2232" s="17" t="inlineStr"/>
    </row>
    <row r="2233">
      <c r="A2233" s="21" t="inlineStr">
        <is>
          <t>WL-03228</t>
        </is>
      </c>
      <c r="B2233" s="21" t="n">
        <v>2228</v>
      </c>
      <c r="C2233" s="21" t="inlineStr">
        <is>
          <t>Stuart</t>
        </is>
      </c>
      <c r="D2233" s="21" t="inlineStr">
        <is>
          <t>Roy</t>
        </is>
      </c>
      <c r="E2233" s="21" t="inlineStr">
        <is>
          <t>INDIVIDUAL</t>
        </is>
      </c>
      <c r="F2233" s="21" t="inlineStr"/>
      <c r="G2233" s="28" t="n">
        <v>45816</v>
      </c>
      <c r="H2233" s="21" t="inlineStr">
        <is>
          <t>ACTIVE_WAITLIST</t>
        </is>
      </c>
      <c r="I2233" s="21" t="inlineStr">
        <is>
          <t>GRAY ROSE</t>
        </is>
      </c>
      <c r="J2233" s="21" t="inlineStr">
        <is>
          <t>SAIL_MULTI</t>
        </is>
      </c>
      <c r="K2233" s="21" t="n">
        <v>47.5</v>
      </c>
      <c r="L2233" s="21" t="n">
        <v>15</v>
      </c>
      <c r="M2233" s="21" t="inlineStr">
        <is>
          <t>Gullwing</t>
        </is>
      </c>
      <c r="N2233" s="21" t="n">
        <v>40</v>
      </c>
      <c r="O2233" s="21" t="inlineStr">
        <is>
          <t>(541) 555-3757</t>
        </is>
      </c>
      <c r="P2233" s="21" t="inlineStr">
        <is>
          <t>roystuart@quillayute.org</t>
        </is>
      </c>
      <c r="Q2233" s="21" t="inlineStr">
        <is>
          <t>Coos Bay</t>
        </is>
      </c>
      <c r="R2233" s="21" t="inlineStr">
        <is>
          <t>OR</t>
        </is>
      </c>
      <c r="S2233" s="21" t="inlineStr">
        <is>
          <t>97420</t>
        </is>
      </c>
      <c r="T2233" s="28" t="n">
        <v>45992</v>
      </c>
      <c r="U2233" s="21" t="n">
        <v>2026</v>
      </c>
      <c r="V2233" s="21" t="inlineStr"/>
    </row>
    <row r="2234">
      <c r="A2234" s="17" t="inlineStr">
        <is>
          <t>WL-03229</t>
        </is>
      </c>
      <c r="B2234" s="17" t="n">
        <v>2229</v>
      </c>
      <c r="C2234" s="17" t="inlineStr">
        <is>
          <t>Alvarez</t>
        </is>
      </c>
      <c r="D2234" s="17" t="inlineStr">
        <is>
          <t>Monica</t>
        </is>
      </c>
      <c r="E2234" s="17" t="inlineStr">
        <is>
          <t>CORPORATION</t>
        </is>
      </c>
      <c r="F2234" s="17" t="inlineStr">
        <is>
          <t>Alvarez Holdings LLC</t>
        </is>
      </c>
      <c r="G2234" s="27" t="n">
        <v>45816</v>
      </c>
      <c r="H2234" s="17" t="inlineStr">
        <is>
          <t>ACTIVE_WAITLIST</t>
        </is>
      </c>
      <c r="I2234" s="17" t="inlineStr">
        <is>
          <t>SALISH HARBOR</t>
        </is>
      </c>
      <c r="J2234" s="17" t="inlineStr">
        <is>
          <t>POWER_INBOARD</t>
        </is>
      </c>
      <c r="K2234" s="17" t="n">
        <v>59.8</v>
      </c>
      <c r="L2234" s="17" t="n">
        <v>20.6</v>
      </c>
      <c r="M2234" s="17" t="inlineStr">
        <is>
          <t>Ledgport</t>
        </is>
      </c>
      <c r="N2234" s="17" t="n">
        <v>40</v>
      </c>
      <c r="O2234" s="17" t="inlineStr">
        <is>
          <t>(541) 555-4818</t>
        </is>
      </c>
      <c r="P2234" s="17" t="inlineStr">
        <is>
          <t>monicaalvarez@harbormail.net</t>
        </is>
      </c>
      <c r="Q2234" s="17" t="inlineStr">
        <is>
          <t>Newport</t>
        </is>
      </c>
      <c r="R2234" s="17" t="inlineStr">
        <is>
          <t>OR</t>
        </is>
      </c>
      <c r="S2234" s="17" t="inlineStr">
        <is>
          <t>97365</t>
        </is>
      </c>
      <c r="T2234" s="27" t="n">
        <v>46017</v>
      </c>
      <c r="U2234" s="17" t="n">
        <v>2026</v>
      </c>
      <c r="V2234" s="17" t="inlineStr"/>
    </row>
    <row r="2235">
      <c r="A2235" s="21" t="inlineStr">
        <is>
          <t>WL-03230</t>
        </is>
      </c>
      <c r="B2235" s="21" t="n">
        <v>2230</v>
      </c>
      <c r="C2235" s="21" t="inlineStr">
        <is>
          <t>Park</t>
        </is>
      </c>
      <c r="D2235" s="21" t="inlineStr">
        <is>
          <t>Cory</t>
        </is>
      </c>
      <c r="E2235" s="21" t="inlineStr">
        <is>
          <t>LLC</t>
        </is>
      </c>
      <c r="F2235" s="21" t="inlineStr">
        <is>
          <t>Park Charters Inc</t>
        </is>
      </c>
      <c r="G2235" s="28" t="n">
        <v>45817</v>
      </c>
      <c r="H2235" s="21" t="inlineStr">
        <is>
          <t>ACTIVE_WAITLIST</t>
        </is>
      </c>
      <c r="I2235" s="21" t="inlineStr">
        <is>
          <t>SEAL SONG</t>
        </is>
      </c>
      <c r="J2235" s="21" t="inlineStr">
        <is>
          <t>CRUISER</t>
        </is>
      </c>
      <c r="K2235" s="21" t="n">
        <v>60.7</v>
      </c>
      <c r="L2235" s="21" t="n">
        <v>17.5</v>
      </c>
      <c r="M2235" s="21" t="inlineStr">
        <is>
          <t>ANY</t>
        </is>
      </c>
      <c r="N2235" s="21" t="n">
        <v>40</v>
      </c>
      <c r="O2235" s="21" t="inlineStr">
        <is>
          <t>(360) 555-2133</t>
        </is>
      </c>
      <c r="P2235" s="21" t="inlineStr">
        <is>
          <t>corypark@outlook.example.com</t>
        </is>
      </c>
      <c r="Q2235" s="21" t="inlineStr">
        <is>
          <t>Chaldale</t>
        </is>
      </c>
      <c r="R2235" s="21" t="inlineStr">
        <is>
          <t>WA</t>
        </is>
      </c>
      <c r="S2235" s="21" t="inlineStr">
        <is>
          <t>98554</t>
        </is>
      </c>
      <c r="T2235" s="28" t="n">
        <v>46019</v>
      </c>
      <c r="U2235" s="21" t="n">
        <v>2026</v>
      </c>
      <c r="V2235" s="21" t="inlineStr"/>
    </row>
    <row r="2236">
      <c r="A2236" s="17" t="inlineStr">
        <is>
          <t>WL-03231</t>
        </is>
      </c>
      <c r="B2236" s="17" t="n">
        <v>2231</v>
      </c>
      <c r="C2236" s="17" t="inlineStr">
        <is>
          <t>Simpson</t>
        </is>
      </c>
      <c r="D2236" s="17" t="inlineStr">
        <is>
          <t>Roberto</t>
        </is>
      </c>
      <c r="E2236" s="17" t="inlineStr">
        <is>
          <t>PARTNERSHIP</t>
        </is>
      </c>
      <c r="F2236" s="17" t="inlineStr">
        <is>
          <t>Simpson Marine LLC</t>
        </is>
      </c>
      <c r="G2236" s="27" t="n">
        <v>45818</v>
      </c>
      <c r="H2236" s="17" t="inlineStr">
        <is>
          <t>ACTIVE_WAITLIST</t>
        </is>
      </c>
      <c r="I2236" s="17" t="inlineStr">
        <is>
          <t>SANDERLING MIST</t>
        </is>
      </c>
      <c r="J2236" s="17" t="inlineStr">
        <is>
          <t>SAIL_MONO</t>
        </is>
      </c>
      <c r="K2236" s="17" t="n">
        <v>21.9</v>
      </c>
      <c r="L2236" s="17" t="n">
        <v>6.4</v>
      </c>
      <c r="M2236" s="17" t="inlineStr">
        <is>
          <t>ANY</t>
        </is>
      </c>
      <c r="N2236" s="17" t="n">
        <v>40</v>
      </c>
      <c r="O2236" s="17" t="inlineStr">
        <is>
          <t>(360) 555-6178</t>
        </is>
      </c>
      <c r="P2236" s="17" t="inlineStr">
        <is>
          <t>roberto_simpson@pugetpost.com</t>
        </is>
      </c>
      <c r="Q2236" s="17" t="inlineStr">
        <is>
          <t>Aberdeen</t>
        </is>
      </c>
      <c r="R2236" s="17" t="inlineStr">
        <is>
          <t>WA</t>
        </is>
      </c>
      <c r="S2236" s="17" t="inlineStr">
        <is>
          <t>98520</t>
        </is>
      </c>
      <c r="T2236" s="27" t="n">
        <v>46003</v>
      </c>
      <c r="U2236" s="17" t="n">
        <v>2026</v>
      </c>
      <c r="V2236" s="17" t="inlineStr"/>
    </row>
    <row r="2237">
      <c r="A2237" s="21" t="inlineStr">
        <is>
          <t>WL-03232</t>
        </is>
      </c>
      <c r="B2237" s="21" t="n">
        <v>2232</v>
      </c>
      <c r="C2237" s="21" t="inlineStr">
        <is>
          <t>Christensen</t>
        </is>
      </c>
      <c r="D2237" s="21" t="inlineStr">
        <is>
          <t>Johnathan</t>
        </is>
      </c>
      <c r="E2237" s="21" t="inlineStr">
        <is>
          <t>LLC</t>
        </is>
      </c>
      <c r="F2237" s="21" t="inlineStr">
        <is>
          <t>Christensen Ventures LLC</t>
        </is>
      </c>
      <c r="G2237" s="28" t="n">
        <v>45819</v>
      </c>
      <c r="H2237" s="21" t="inlineStr">
        <is>
          <t>ACTIVE_WAITLIST</t>
        </is>
      </c>
      <c r="I2237" s="21" t="inlineStr">
        <is>
          <t>SEAL LINE</t>
        </is>
      </c>
      <c r="J2237" s="21" t="inlineStr">
        <is>
          <t>SPORTFISH</t>
        </is>
      </c>
      <c r="K2237" s="21" t="n">
        <v>23.5</v>
      </c>
      <c r="L2237" s="21" t="n">
        <v>6.9</v>
      </c>
      <c r="M2237" s="21" t="inlineStr">
        <is>
          <t>Vessbank</t>
        </is>
      </c>
      <c r="N2237" s="21" t="n">
        <v>32</v>
      </c>
      <c r="O2237" s="21" t="inlineStr">
        <is>
          <t>(360) 555-5818</t>
        </is>
      </c>
      <c r="P2237" s="21" t="inlineStr">
        <is>
          <t>johnathan_christensen@pugetpost.com</t>
        </is>
      </c>
      <c r="Q2237" s="21" t="inlineStr">
        <is>
          <t>Bremerton</t>
        </is>
      </c>
      <c r="R2237" s="21" t="inlineStr">
        <is>
          <t>WA</t>
        </is>
      </c>
      <c r="S2237" s="21" t="inlineStr">
        <is>
          <t>98337</t>
        </is>
      </c>
      <c r="T2237" s="28" t="n">
        <v>46006</v>
      </c>
      <c r="U2237" s="21" t="n">
        <v>2026</v>
      </c>
      <c r="V2237" s="21" t="inlineStr"/>
    </row>
    <row r="2238">
      <c r="A2238" s="17" t="inlineStr">
        <is>
          <t>WL-03233</t>
        </is>
      </c>
      <c r="B2238" s="17" t="n">
        <v>2233</v>
      </c>
      <c r="C2238" s="17" t="inlineStr">
        <is>
          <t>Williams</t>
        </is>
      </c>
      <c r="D2238" s="17" t="inlineStr">
        <is>
          <t>Erin</t>
        </is>
      </c>
      <c r="E2238" s="17" t="inlineStr">
        <is>
          <t>JOINT</t>
        </is>
      </c>
      <c r="F2238" s="17" t="inlineStr"/>
      <c r="G2238" s="27" t="n">
        <v>45819</v>
      </c>
      <c r="H2238" s="17" t="inlineStr">
        <is>
          <t>ACTIVE_WAITLIST</t>
        </is>
      </c>
      <c r="I2238" s="17" t="inlineStr">
        <is>
          <t>HERON ROCK</t>
        </is>
      </c>
      <c r="J2238" s="17" t="inlineStr">
        <is>
          <t>POWER_STERNDRIVE</t>
        </is>
      </c>
      <c r="K2238" s="17" t="n">
        <v>19.2</v>
      </c>
      <c r="L2238" s="17" t="n">
        <v>6.6</v>
      </c>
      <c r="M2238" s="17" t="inlineStr">
        <is>
          <t>COVERED_ONLY</t>
        </is>
      </c>
      <c r="N2238" s="17" t="n">
        <v>36</v>
      </c>
      <c r="O2238" s="17" t="inlineStr">
        <is>
          <t>(360) 555-4394</t>
        </is>
      </c>
      <c r="P2238" s="17" t="inlineStr">
        <is>
          <t>erin.williams@salishnet.net</t>
        </is>
      </c>
      <c r="Q2238" s="17" t="inlineStr">
        <is>
          <t>Chaldale</t>
        </is>
      </c>
      <c r="R2238" s="17" t="inlineStr">
        <is>
          <t>WA</t>
        </is>
      </c>
      <c r="S2238" s="17" t="inlineStr">
        <is>
          <t>98554</t>
        </is>
      </c>
      <c r="T2238" s="27" t="n">
        <v>46007</v>
      </c>
      <c r="U2238" s="17" t="n">
        <v>2026</v>
      </c>
      <c r="V2238" s="17" t="inlineStr"/>
    </row>
    <row r="2239">
      <c r="A2239" s="21" t="inlineStr">
        <is>
          <t>WL-03234</t>
        </is>
      </c>
      <c r="B2239" s="21" t="n">
        <v>2234</v>
      </c>
      <c r="C2239" s="21" t="inlineStr">
        <is>
          <t>Thomas</t>
        </is>
      </c>
      <c r="D2239" s="21" t="inlineStr">
        <is>
          <t>Logan</t>
        </is>
      </c>
      <c r="E2239" s="21" t="inlineStr">
        <is>
          <t>INDIVIDUAL</t>
        </is>
      </c>
      <c r="F2239" s="21" t="inlineStr"/>
      <c r="G2239" s="28" t="n">
        <v>45819</v>
      </c>
      <c r="H2239" s="21" t="inlineStr">
        <is>
          <t>ACTIVE_WAITLIST</t>
        </is>
      </c>
      <c r="I2239" s="21" t="inlineStr">
        <is>
          <t>PETREL GLIDE</t>
        </is>
      </c>
      <c r="J2239" s="21" t="inlineStr">
        <is>
          <t>COMMERCIAL_FISH</t>
        </is>
      </c>
      <c r="K2239" s="21" t="n">
        <v>39.1</v>
      </c>
      <c r="L2239" s="21" t="n">
        <v>11.7</v>
      </c>
      <c r="M2239" s="21" t="inlineStr">
        <is>
          <t>ANY</t>
        </is>
      </c>
      <c r="N2239" s="21" t="n">
        <v>32</v>
      </c>
      <c r="O2239" s="21" t="inlineStr">
        <is>
          <t>(503) 555-7087</t>
        </is>
      </c>
      <c r="P2239" s="21" t="inlineStr">
        <is>
          <t>loganthomas@outlook.example.com</t>
        </is>
      </c>
      <c r="Q2239" s="21" t="inlineStr">
        <is>
          <t>Astoria</t>
        </is>
      </c>
      <c r="R2239" s="21" t="inlineStr">
        <is>
          <t>OR</t>
        </is>
      </c>
      <c r="S2239" s="21" t="inlineStr">
        <is>
          <t>97103</t>
        </is>
      </c>
      <c r="T2239" s="28" t="n">
        <v>46002</v>
      </c>
      <c r="U2239" s="21" t="n">
        <v>2026</v>
      </c>
      <c r="V2239" s="21" t="inlineStr"/>
    </row>
    <row r="2240">
      <c r="A2240" s="17" t="inlineStr">
        <is>
          <t>WL-03235</t>
        </is>
      </c>
      <c r="B2240" s="17" t="n">
        <v>2235</v>
      </c>
      <c r="C2240" s="17" t="inlineStr">
        <is>
          <t>Rodriguez</t>
        </is>
      </c>
      <c r="D2240" s="17" t="inlineStr">
        <is>
          <t>Andrea</t>
        </is>
      </c>
      <c r="E2240" s="17" t="inlineStr">
        <is>
          <t>JOINT</t>
        </is>
      </c>
      <c r="F2240" s="17" t="inlineStr"/>
      <c r="G2240" s="27" t="n">
        <v>45819</v>
      </c>
      <c r="H2240" s="17" t="inlineStr">
        <is>
          <t>ACTIVE_WAITLIST</t>
        </is>
      </c>
      <c r="I2240" s="17" t="inlineStr">
        <is>
          <t>MURRE ANN</t>
        </is>
      </c>
      <c r="J2240" s="17" t="inlineStr">
        <is>
          <t>POWER_OUTBOARD</t>
        </is>
      </c>
      <c r="K2240" s="17" t="n">
        <v>60.7</v>
      </c>
      <c r="L2240" s="17" t="n">
        <v>19.6</v>
      </c>
      <c r="M2240" s="17" t="inlineStr">
        <is>
          <t>ANY</t>
        </is>
      </c>
      <c r="N2240" s="17" t="n">
        <v>36</v>
      </c>
      <c r="O2240" s="17" t="inlineStr">
        <is>
          <t>(360) 555-9792</t>
        </is>
      </c>
      <c r="P2240" s="17" t="inlineStr">
        <is>
          <t>andrea_rodriguez@outlook.example.com</t>
        </is>
      </c>
      <c r="Q2240" s="17" t="inlineStr">
        <is>
          <t>Longview</t>
        </is>
      </c>
      <c r="R2240" s="17" t="inlineStr">
        <is>
          <t>WA</t>
        </is>
      </c>
      <c r="S2240" s="17" t="inlineStr">
        <is>
          <t>98632</t>
        </is>
      </c>
      <c r="T2240" s="27" t="n">
        <v>45997</v>
      </c>
      <c r="U2240" s="17" t="n">
        <v>2026</v>
      </c>
      <c r="V2240" s="17" t="inlineStr"/>
    </row>
    <row r="2241">
      <c r="A2241" s="21" t="inlineStr">
        <is>
          <t>WL-03236</t>
        </is>
      </c>
      <c r="B2241" s="21" t="n">
        <v>2236</v>
      </c>
      <c r="C2241" s="21" t="inlineStr">
        <is>
          <t>Brock</t>
        </is>
      </c>
      <c r="D2241" s="21" t="inlineStr">
        <is>
          <t>Danielle</t>
        </is>
      </c>
      <c r="E2241" s="21" t="inlineStr">
        <is>
          <t>JOINT</t>
        </is>
      </c>
      <c r="F2241" s="21" t="inlineStr"/>
      <c r="G2241" s="28" t="n">
        <v>45820</v>
      </c>
      <c r="H2241" s="21" t="inlineStr">
        <is>
          <t>ACTIVE_WAITLIST</t>
        </is>
      </c>
      <c r="I2241" s="21" t="inlineStr">
        <is>
          <t>POINT ANN</t>
        </is>
      </c>
      <c r="J2241" s="21" t="inlineStr">
        <is>
          <t>POWER_STERNDRIVE</t>
        </is>
      </c>
      <c r="K2241" s="21" t="n">
        <v>47.7</v>
      </c>
      <c r="L2241" s="21" t="n">
        <v>14.1</v>
      </c>
      <c r="M2241" s="21" t="inlineStr">
        <is>
          <t>Salmonberry</t>
        </is>
      </c>
      <c r="N2241" s="21" t="n">
        <v>28</v>
      </c>
      <c r="O2241" s="21" t="inlineStr">
        <is>
          <t>(503) 555-6200</t>
        </is>
      </c>
      <c r="P2241" s="21" t="inlineStr">
        <is>
          <t>danielle_brock@gmail.example.com</t>
        </is>
      </c>
      <c r="Q2241" s="21" t="inlineStr">
        <is>
          <t>Astoria</t>
        </is>
      </c>
      <c r="R2241" s="21" t="inlineStr">
        <is>
          <t>OR</t>
        </is>
      </c>
      <c r="S2241" s="21" t="inlineStr">
        <is>
          <t>97103</t>
        </is>
      </c>
      <c r="T2241" s="28" t="n">
        <v>46011</v>
      </c>
      <c r="U2241" s="21" t="n">
        <v>2026</v>
      </c>
      <c r="V2241" s="21" t="inlineStr"/>
    </row>
    <row r="2242">
      <c r="A2242" s="17" t="inlineStr">
        <is>
          <t>WL-03237</t>
        </is>
      </c>
      <c r="B2242" s="17" t="n">
        <v>2237</v>
      </c>
      <c r="C2242" s="17" t="inlineStr">
        <is>
          <t>Martin</t>
        </is>
      </c>
      <c r="D2242" s="17" t="inlineStr">
        <is>
          <t>Amber</t>
        </is>
      </c>
      <c r="E2242" s="17" t="inlineStr">
        <is>
          <t>LLC</t>
        </is>
      </c>
      <c r="F2242" s="17" t="inlineStr">
        <is>
          <t>Martin Ventures LLC</t>
        </is>
      </c>
      <c r="G2242" s="27" t="n">
        <v>45820</v>
      </c>
      <c r="H2242" s="17" t="inlineStr">
        <is>
          <t>ACTIVE_WAITLIST</t>
        </is>
      </c>
      <c r="I2242" s="17" t="inlineStr">
        <is>
          <t>DRIFT HARBOR</t>
        </is>
      </c>
      <c r="J2242" s="17" t="inlineStr">
        <is>
          <t>SAIL_MONO</t>
        </is>
      </c>
      <c r="K2242" s="17" t="n">
        <v>29</v>
      </c>
      <c r="L2242" s="17" t="n">
        <v>9.4</v>
      </c>
      <c r="M2242" s="17" t="inlineStr">
        <is>
          <t>Vessbank</t>
        </is>
      </c>
      <c r="N2242" s="17" t="n">
        <v>32</v>
      </c>
      <c r="O2242" s="17" t="inlineStr">
        <is>
          <t>(425) 555-3942</t>
        </is>
      </c>
      <c r="P2242" s="17" t="inlineStr">
        <is>
          <t>amber_martin@outlook.example.com</t>
        </is>
      </c>
      <c r="Q2242" s="17" t="inlineStr">
        <is>
          <t>Everett</t>
        </is>
      </c>
      <c r="R2242" s="17" t="inlineStr">
        <is>
          <t>WA</t>
        </is>
      </c>
      <c r="S2242" s="17" t="inlineStr">
        <is>
          <t>98201</t>
        </is>
      </c>
      <c r="T2242" s="27" t="n">
        <v>46011</v>
      </c>
      <c r="U2242" s="17" t="n">
        <v>2026</v>
      </c>
      <c r="V2242" s="17" t="inlineStr"/>
    </row>
    <row r="2243">
      <c r="A2243" s="21" t="inlineStr">
        <is>
          <t>WL-03238</t>
        </is>
      </c>
      <c r="B2243" s="21" t="n">
        <v>2238</v>
      </c>
      <c r="C2243" s="21" t="inlineStr">
        <is>
          <t>Carter</t>
        </is>
      </c>
      <c r="D2243" s="21" t="inlineStr">
        <is>
          <t>Justin</t>
        </is>
      </c>
      <c r="E2243" s="21" t="inlineStr">
        <is>
          <t>NONPROFIT</t>
        </is>
      </c>
      <c r="F2243" s="21" t="inlineStr">
        <is>
          <t>Carter Charters Inc</t>
        </is>
      </c>
      <c r="G2243" s="28" t="n">
        <v>45820</v>
      </c>
      <c r="H2243" s="21" t="inlineStr">
        <is>
          <t>ACTIVE_WAITLIST</t>
        </is>
      </c>
      <c r="I2243" s="21" t="inlineStr">
        <is>
          <t>SABLE MIST</t>
        </is>
      </c>
      <c r="J2243" s="21" t="inlineStr">
        <is>
          <t>POWER_INBOARD</t>
        </is>
      </c>
      <c r="K2243" s="21" t="n">
        <v>44.9</v>
      </c>
      <c r="L2243" s="21" t="n">
        <v>13.2</v>
      </c>
      <c r="M2243" s="21" t="inlineStr">
        <is>
          <t>COVERED_ONLY</t>
        </is>
      </c>
      <c r="N2243" s="21" t="n">
        <v>28</v>
      </c>
      <c r="O2243" s="21" t="inlineStr">
        <is>
          <t>(360) 555-0513</t>
        </is>
      </c>
      <c r="P2243" s="21" t="inlineStr">
        <is>
          <t>justin_carter@outlook.example.com</t>
        </is>
      </c>
      <c r="Q2243" s="21" t="inlineStr">
        <is>
          <t>Chaldale</t>
        </is>
      </c>
      <c r="R2243" s="21" t="inlineStr">
        <is>
          <t>WA</t>
        </is>
      </c>
      <c r="S2243" s="21" t="inlineStr">
        <is>
          <t>98554</t>
        </is>
      </c>
      <c r="T2243" s="28" t="n">
        <v>46001</v>
      </c>
      <c r="U2243" s="21" t="n">
        <v>2026</v>
      </c>
      <c r="V2243" s="21" t="inlineStr"/>
    </row>
    <row r="2244">
      <c r="A2244" s="17" t="inlineStr">
        <is>
          <t>WL-03239</t>
        </is>
      </c>
      <c r="B2244" s="17" t="n">
        <v>2239</v>
      </c>
      <c r="C2244" s="17" t="inlineStr">
        <is>
          <t>Delgado</t>
        </is>
      </c>
      <c r="D2244" s="17" t="inlineStr">
        <is>
          <t>Carla</t>
        </is>
      </c>
      <c r="E2244" s="17" t="inlineStr">
        <is>
          <t>INDIVIDUAL</t>
        </is>
      </c>
      <c r="F2244" s="17" t="inlineStr"/>
      <c r="G2244" s="27" t="n">
        <v>45821</v>
      </c>
      <c r="H2244" s="17" t="inlineStr">
        <is>
          <t>ACTIVE_WAITLIST</t>
        </is>
      </c>
      <c r="I2244" s="17" t="inlineStr">
        <is>
          <t>SOPREY ANN</t>
        </is>
      </c>
      <c r="J2244" s="17" t="inlineStr">
        <is>
          <t>CRUISER</t>
        </is>
      </c>
      <c r="K2244" s="17" t="n">
        <v>21.7</v>
      </c>
      <c r="L2244" s="17" t="n">
        <v>6.6</v>
      </c>
      <c r="M2244" s="17" t="inlineStr">
        <is>
          <t>Gullwing</t>
        </is>
      </c>
      <c r="N2244" s="17" t="n">
        <v>50</v>
      </c>
      <c r="O2244" s="17" t="inlineStr">
        <is>
          <t>(360) 555-6248</t>
        </is>
      </c>
      <c r="P2244" s="17" t="inlineStr">
        <is>
          <t>carladelgado@outlook.example.com</t>
        </is>
      </c>
      <c r="Q2244" s="17" t="inlineStr">
        <is>
          <t>Bellingham</t>
        </is>
      </c>
      <c r="R2244" s="17" t="inlineStr">
        <is>
          <t>WA</t>
        </is>
      </c>
      <c r="S2244" s="17" t="inlineStr">
        <is>
          <t>98225</t>
        </is>
      </c>
      <c r="T2244" s="27" t="n">
        <v>46016</v>
      </c>
      <c r="U2244" s="17" t="n">
        <v>2026</v>
      </c>
      <c r="V2244" s="17" t="inlineStr"/>
    </row>
    <row r="2245">
      <c r="A2245" s="21" t="inlineStr">
        <is>
          <t>WL-03240</t>
        </is>
      </c>
      <c r="B2245" s="21" t="n">
        <v>2240</v>
      </c>
      <c r="C2245" s="21" t="inlineStr">
        <is>
          <t>Booth</t>
        </is>
      </c>
      <c r="D2245" s="21" t="inlineStr">
        <is>
          <t>Lisa</t>
        </is>
      </c>
      <c r="E2245" s="21" t="inlineStr">
        <is>
          <t>COMMERCIAL</t>
        </is>
      </c>
      <c r="F2245" s="21" t="inlineStr">
        <is>
          <t>Booth Charters Inc</t>
        </is>
      </c>
      <c r="G2245" s="28" t="n">
        <v>45821</v>
      </c>
      <c r="H2245" s="21" t="inlineStr">
        <is>
          <t>ACTIVE_WAITLIST</t>
        </is>
      </c>
      <c r="I2245" s="21" t="inlineStr">
        <is>
          <t>OTTER SONG</t>
        </is>
      </c>
      <c r="J2245" s="21" t="inlineStr">
        <is>
          <t>POWER_STERNDRIVE</t>
        </is>
      </c>
      <c r="K2245" s="21" t="n">
        <v>31.3</v>
      </c>
      <c r="L2245" s="21" t="n">
        <v>9.9</v>
      </c>
      <c r="M2245" s="21" t="inlineStr">
        <is>
          <t>ANY</t>
        </is>
      </c>
      <c r="N2245" s="21" t="n">
        <v>28</v>
      </c>
      <c r="O2245" s="21" t="inlineStr">
        <is>
          <t>(360) 555-0315</t>
        </is>
      </c>
      <c r="P2245" s="21" t="inlineStr">
        <is>
          <t>lisabooth@salishnet.net</t>
        </is>
      </c>
      <c r="Q2245" s="21" t="inlineStr">
        <is>
          <t>Longview</t>
        </is>
      </c>
      <c r="R2245" s="21" t="inlineStr">
        <is>
          <t>WA</t>
        </is>
      </c>
      <c r="S2245" s="21" t="inlineStr">
        <is>
          <t>98632</t>
        </is>
      </c>
      <c r="T2245" s="28" t="n">
        <v>46017</v>
      </c>
      <c r="U2245" s="21" t="n">
        <v>2026</v>
      </c>
      <c r="V2245" s="21" t="inlineStr"/>
    </row>
    <row r="2246">
      <c r="A2246" s="17" t="inlineStr">
        <is>
          <t>WL-03241</t>
        </is>
      </c>
      <c r="B2246" s="17" t="n">
        <v>2241</v>
      </c>
      <c r="C2246" s="17" t="inlineStr">
        <is>
          <t>Ford</t>
        </is>
      </c>
      <c r="D2246" s="17" t="inlineStr">
        <is>
          <t>Michael</t>
        </is>
      </c>
      <c r="E2246" s="17" t="inlineStr">
        <is>
          <t>LLC</t>
        </is>
      </c>
      <c r="F2246" s="17" t="inlineStr">
        <is>
          <t>Ford Marine LLC</t>
        </is>
      </c>
      <c r="G2246" s="27" t="n">
        <v>45821</v>
      </c>
      <c r="H2246" s="17" t="inlineStr">
        <is>
          <t>ACTIVE_WAITLIST</t>
        </is>
      </c>
      <c r="I2246" s="17" t="inlineStr">
        <is>
          <t>PETREL VEER</t>
        </is>
      </c>
      <c r="J2246" s="17" t="inlineStr">
        <is>
          <t>POWER_INBOARD</t>
        </is>
      </c>
      <c r="K2246" s="17" t="n">
        <v>39.8</v>
      </c>
      <c r="L2246" s="17" t="n">
        <v>12.7</v>
      </c>
      <c r="M2246" s="17" t="inlineStr">
        <is>
          <t>ANY</t>
        </is>
      </c>
      <c r="N2246" s="17" t="n">
        <v>45</v>
      </c>
      <c r="O2246" s="17" t="inlineStr">
        <is>
          <t>(541) 555-9524</t>
        </is>
      </c>
      <c r="P2246" s="17" t="inlineStr"/>
      <c r="Q2246" s="17" t="inlineStr">
        <is>
          <t>Newport</t>
        </is>
      </c>
      <c r="R2246" s="17" t="inlineStr">
        <is>
          <t>OR</t>
        </is>
      </c>
      <c r="S2246" s="17" t="inlineStr">
        <is>
          <t>97365</t>
        </is>
      </c>
      <c r="T2246" s="27" t="n">
        <v>46009</v>
      </c>
      <c r="U2246" s="17" t="n">
        <v>2026</v>
      </c>
      <c r="V2246" s="17" t="inlineStr"/>
    </row>
    <row r="2247">
      <c r="A2247" s="21" t="inlineStr">
        <is>
          <t>WL-03242</t>
        </is>
      </c>
      <c r="B2247" s="21" t="n">
        <v>2242</v>
      </c>
      <c r="C2247" s="21" t="inlineStr">
        <is>
          <t>Navarro</t>
        </is>
      </c>
      <c r="D2247" s="21" t="inlineStr">
        <is>
          <t>Micheal</t>
        </is>
      </c>
      <c r="E2247" s="21" t="inlineStr">
        <is>
          <t>PARTNERSHIP</t>
        </is>
      </c>
      <c r="F2247" s="21" t="inlineStr">
        <is>
          <t>Navarro Ventures LLC</t>
        </is>
      </c>
      <c r="G2247" s="28" t="n">
        <v>45821</v>
      </c>
      <c r="H2247" s="21" t="inlineStr">
        <is>
          <t>ACTIVE_WAITLIST</t>
        </is>
      </c>
      <c r="I2247" s="21" t="inlineStr">
        <is>
          <t>SABLE MOON</t>
        </is>
      </c>
      <c r="J2247" s="21" t="inlineStr">
        <is>
          <t>POWER_INBOARD</t>
        </is>
      </c>
      <c r="K2247" s="21" t="n">
        <v>60.2</v>
      </c>
      <c r="L2247" s="21" t="n">
        <v>19.9</v>
      </c>
      <c r="M2247" s="21" t="inlineStr">
        <is>
          <t>COVERED_ONLY</t>
        </is>
      </c>
      <c r="N2247" s="21" t="n">
        <v>28</v>
      </c>
      <c r="O2247" s="21" t="inlineStr">
        <is>
          <t>(206) 555-8156</t>
        </is>
      </c>
      <c r="P2247" s="21" t="inlineStr">
        <is>
          <t>michealnavarro@outlook.example.com</t>
        </is>
      </c>
      <c r="Q2247" s="21" t="inlineStr">
        <is>
          <t>Seattle</t>
        </is>
      </c>
      <c r="R2247" s="21" t="inlineStr">
        <is>
          <t>WA</t>
        </is>
      </c>
      <c r="S2247" s="21" t="inlineStr">
        <is>
          <t>98101</t>
        </is>
      </c>
      <c r="T2247" s="28" t="n">
        <v>46018</v>
      </c>
      <c r="U2247" s="21" t="n">
        <v>2026</v>
      </c>
      <c r="V2247" s="21" t="inlineStr"/>
    </row>
    <row r="2248">
      <c r="A2248" s="17" t="inlineStr">
        <is>
          <t>WL-03243</t>
        </is>
      </c>
      <c r="B2248" s="17" t="n">
        <v>2243</v>
      </c>
      <c r="C2248" s="17" t="inlineStr">
        <is>
          <t>Long</t>
        </is>
      </c>
      <c r="D2248" s="17" t="inlineStr">
        <is>
          <t>Jessica</t>
        </is>
      </c>
      <c r="E2248" s="17" t="inlineStr">
        <is>
          <t>INDIVIDUAL</t>
        </is>
      </c>
      <c r="F2248" s="17" t="inlineStr"/>
      <c r="G2248" s="27" t="n">
        <v>45824</v>
      </c>
      <c r="H2248" s="17" t="inlineStr">
        <is>
          <t>ACTIVE_WAITLIST</t>
        </is>
      </c>
      <c r="I2248" s="17" t="inlineStr">
        <is>
          <t>GRAY MOON</t>
        </is>
      </c>
      <c r="J2248" s="17" t="inlineStr">
        <is>
          <t>CRUISER</t>
        </is>
      </c>
      <c r="K2248" s="17" t="n">
        <v>47.4</v>
      </c>
      <c r="L2248" s="17" t="n">
        <v>16.6</v>
      </c>
      <c r="M2248" s="17" t="inlineStr">
        <is>
          <t>Ledgport</t>
        </is>
      </c>
      <c r="N2248" s="17" t="n">
        <v>36</v>
      </c>
      <c r="O2248" s="17" t="inlineStr">
        <is>
          <t>(541) 555-1274</t>
        </is>
      </c>
      <c r="P2248" s="17" t="inlineStr">
        <is>
          <t>jessicalong@gmail.example.com</t>
        </is>
      </c>
      <c r="Q2248" s="17" t="inlineStr">
        <is>
          <t>Newport</t>
        </is>
      </c>
      <c r="R2248" s="17" t="inlineStr">
        <is>
          <t>OR</t>
        </is>
      </c>
      <c r="S2248" s="17" t="inlineStr">
        <is>
          <t>97365</t>
        </is>
      </c>
      <c r="T2248" s="27" t="n">
        <v>46015</v>
      </c>
      <c r="U2248" s="17" t="n">
        <v>2026</v>
      </c>
      <c r="V2248" s="17" t="inlineStr"/>
    </row>
    <row r="2249">
      <c r="A2249" s="21" t="inlineStr">
        <is>
          <t>WL-03244</t>
        </is>
      </c>
      <c r="B2249" s="21" t="n">
        <v>2244</v>
      </c>
      <c r="C2249" s="21" t="inlineStr">
        <is>
          <t>Brown</t>
        </is>
      </c>
      <c r="D2249" s="21" t="inlineStr">
        <is>
          <t>Norma</t>
        </is>
      </c>
      <c r="E2249" s="21" t="inlineStr">
        <is>
          <t>NONPROFIT</t>
        </is>
      </c>
      <c r="F2249" s="21" t="inlineStr">
        <is>
          <t>Brown Holdings LLC</t>
        </is>
      </c>
      <c r="G2249" s="28" t="n">
        <v>45825</v>
      </c>
      <c r="H2249" s="21" t="inlineStr">
        <is>
          <t>ACTIVE_WAITLIST</t>
        </is>
      </c>
      <c r="I2249" s="21" t="inlineStr">
        <is>
          <t>GRAY WEATHER</t>
        </is>
      </c>
      <c r="J2249" s="21" t="inlineStr">
        <is>
          <t>COMMERCIAL_FISH</t>
        </is>
      </c>
      <c r="K2249" s="21" t="n">
        <v>43.4</v>
      </c>
      <c r="L2249" s="21" t="n">
        <v>15</v>
      </c>
      <c r="M2249" s="21" t="inlineStr">
        <is>
          <t>COVERED_ONLY</t>
        </is>
      </c>
      <c r="N2249" s="21" t="n">
        <v>28</v>
      </c>
      <c r="O2249" s="21" t="inlineStr">
        <is>
          <t>(541) 555-5149</t>
        </is>
      </c>
      <c r="P2249" s="21" t="inlineStr">
        <is>
          <t>norma.brown@salishnet.net</t>
        </is>
      </c>
      <c r="Q2249" s="21" t="inlineStr">
        <is>
          <t>Coos Bay</t>
        </is>
      </c>
      <c r="R2249" s="21" t="inlineStr">
        <is>
          <t>OR</t>
        </is>
      </c>
      <c r="S2249" s="21" t="inlineStr">
        <is>
          <t>97420</t>
        </is>
      </c>
      <c r="T2249" s="28" t="n">
        <v>46015</v>
      </c>
      <c r="U2249" s="21" t="n">
        <v>2026</v>
      </c>
      <c r="V2249" s="21" t="inlineStr"/>
    </row>
    <row r="2250">
      <c r="A2250" s="17" t="inlineStr">
        <is>
          <t>WL-03245</t>
        </is>
      </c>
      <c r="B2250" s="17" t="n">
        <v>2245</v>
      </c>
      <c r="C2250" s="17" t="inlineStr">
        <is>
          <t>Sellers</t>
        </is>
      </c>
      <c r="D2250" s="17" t="inlineStr">
        <is>
          <t>Howard</t>
        </is>
      </c>
      <c r="E2250" s="17" t="inlineStr">
        <is>
          <t>INDIVIDUAL</t>
        </is>
      </c>
      <c r="F2250" s="17" t="inlineStr"/>
      <c r="G2250" s="27" t="n">
        <v>45825</v>
      </c>
      <c r="H2250" s="17" t="inlineStr">
        <is>
          <t>ACTIVE_WAITLIST</t>
        </is>
      </c>
      <c r="I2250" s="17" t="inlineStr">
        <is>
          <t>MURRE WEATHER</t>
        </is>
      </c>
      <c r="J2250" s="17" t="inlineStr">
        <is>
          <t>SAIL_MONO</t>
        </is>
      </c>
      <c r="K2250" s="17" t="n">
        <v>39.6</v>
      </c>
      <c r="L2250" s="17" t="n">
        <v>12</v>
      </c>
      <c r="M2250" s="17" t="inlineStr">
        <is>
          <t>OPEN_ONLY</t>
        </is>
      </c>
      <c r="N2250" s="17" t="n">
        <v>40</v>
      </c>
      <c r="O2250" s="17" t="inlineStr">
        <is>
          <t>(360) 555-2310</t>
        </is>
      </c>
      <c r="P2250" s="17" t="inlineStr">
        <is>
          <t>howardsellers@quillayute.org</t>
        </is>
      </c>
      <c r="Q2250" s="17" t="inlineStr">
        <is>
          <t>Longview</t>
        </is>
      </c>
      <c r="R2250" s="17" t="inlineStr">
        <is>
          <t>WA</t>
        </is>
      </c>
      <c r="S2250" s="17" t="inlineStr">
        <is>
          <t>98632</t>
        </is>
      </c>
      <c r="T2250" s="27" t="n">
        <v>45996</v>
      </c>
      <c r="U2250" s="17" t="n">
        <v>2026</v>
      </c>
      <c r="V2250" s="17" t="inlineStr"/>
    </row>
    <row r="2251">
      <c r="A2251" s="21" t="inlineStr">
        <is>
          <t>WL-03246</t>
        </is>
      </c>
      <c r="B2251" s="21" t="n">
        <v>2246</v>
      </c>
      <c r="C2251" s="21" t="inlineStr">
        <is>
          <t>Martin</t>
        </is>
      </c>
      <c r="D2251" s="21" t="inlineStr">
        <is>
          <t>Robert</t>
        </is>
      </c>
      <c r="E2251" s="21" t="inlineStr">
        <is>
          <t>INDIVIDUAL</t>
        </is>
      </c>
      <c r="F2251" s="21" t="inlineStr"/>
      <c r="G2251" s="28" t="n">
        <v>45826</v>
      </c>
      <c r="H2251" s="21" t="inlineStr">
        <is>
          <t>RETAINER</t>
        </is>
      </c>
      <c r="I2251" s="21" t="inlineStr">
        <is>
          <t>OSPREY GLIDE</t>
        </is>
      </c>
      <c r="J2251" s="21" t="inlineStr">
        <is>
          <t>POWER_INBOARD</t>
        </is>
      </c>
      <c r="K2251" s="21" t="n">
        <v>29.2</v>
      </c>
      <c r="L2251" s="21" t="n">
        <v>9.699999999999999</v>
      </c>
      <c r="M2251" s="21" t="inlineStr">
        <is>
          <t>OPEN_ONLY</t>
        </is>
      </c>
      <c r="N2251" s="21" t="n">
        <v>28</v>
      </c>
      <c r="O2251" s="21" t="inlineStr">
        <is>
          <t>(360) 555-5945</t>
        </is>
      </c>
      <c r="P2251" s="21" t="inlineStr">
        <is>
          <t>robert.martin@outlook.example.com</t>
        </is>
      </c>
      <c r="Q2251" s="21" t="inlineStr">
        <is>
          <t>Bremerton</t>
        </is>
      </c>
      <c r="R2251" s="21" t="inlineStr">
        <is>
          <t>WA</t>
        </is>
      </c>
      <c r="S2251" s="21" t="inlineStr">
        <is>
          <t>98337</t>
        </is>
      </c>
      <c r="T2251" s="28" t="n">
        <v>46015</v>
      </c>
      <c r="U2251" s="21" t="n">
        <v>2026</v>
      </c>
      <c r="V2251" s="21" t="inlineStr"/>
    </row>
    <row r="2252">
      <c r="A2252" s="17" t="inlineStr">
        <is>
          <t>WL-03247</t>
        </is>
      </c>
      <c r="B2252" s="17" t="n">
        <v>2247</v>
      </c>
      <c r="C2252" s="17" t="inlineStr">
        <is>
          <t>Armstrong</t>
        </is>
      </c>
      <c r="D2252" s="17" t="inlineStr">
        <is>
          <t>Tina</t>
        </is>
      </c>
      <c r="E2252" s="17" t="inlineStr">
        <is>
          <t>JOINT</t>
        </is>
      </c>
      <c r="F2252" s="17" t="inlineStr"/>
      <c r="G2252" s="27" t="n">
        <v>45828</v>
      </c>
      <c r="H2252" s="17" t="inlineStr">
        <is>
          <t>SUSPENDED</t>
        </is>
      </c>
      <c r="I2252" s="17" t="inlineStr">
        <is>
          <t>SANDERLING REACH</t>
        </is>
      </c>
      <c r="J2252" s="17" t="inlineStr">
        <is>
          <t>SPORTFISH</t>
        </is>
      </c>
      <c r="K2252" s="17" t="n">
        <v>33.5</v>
      </c>
      <c r="L2252" s="17" t="n">
        <v>10.5</v>
      </c>
      <c r="M2252" s="17" t="inlineStr">
        <is>
          <t>OPEN_ONLY</t>
        </is>
      </c>
      <c r="N2252" s="17" t="n">
        <v>32</v>
      </c>
      <c r="O2252" s="17" t="inlineStr">
        <is>
          <t>(206) 555-4559</t>
        </is>
      </c>
      <c r="P2252" s="17" t="inlineStr">
        <is>
          <t>tinaarmstrong@harbormail.net</t>
        </is>
      </c>
      <c r="Q2252" s="17" t="inlineStr">
        <is>
          <t>Seattle</t>
        </is>
      </c>
      <c r="R2252" s="17" t="inlineStr">
        <is>
          <t>WA</t>
        </is>
      </c>
      <c r="S2252" s="17" t="inlineStr">
        <is>
          <t>98101</t>
        </is>
      </c>
      <c r="T2252" s="27" t="n">
        <v>46009</v>
      </c>
      <c r="U2252" s="17" t="n">
        <v>2026</v>
      </c>
      <c r="V2252" s="17" t="inlineStr"/>
    </row>
    <row r="2253">
      <c r="A2253" s="21" t="inlineStr">
        <is>
          <t>WL-03248</t>
        </is>
      </c>
      <c r="B2253" s="21" t="n">
        <v>2248</v>
      </c>
      <c r="C2253" s="21" t="inlineStr">
        <is>
          <t>Grant</t>
        </is>
      </c>
      <c r="D2253" s="21" t="inlineStr">
        <is>
          <t>Theresa</t>
        </is>
      </c>
      <c r="E2253" s="21" t="inlineStr">
        <is>
          <t>TRUST</t>
        </is>
      </c>
      <c r="F2253" s="21" t="inlineStr">
        <is>
          <t>Grant Charters Inc</t>
        </is>
      </c>
      <c r="G2253" s="28" t="n">
        <v>45828</v>
      </c>
      <c r="H2253" s="21" t="inlineStr">
        <is>
          <t>ACTIVE_WAITLIST</t>
        </is>
      </c>
      <c r="I2253" s="21" t="inlineStr">
        <is>
          <t>FOUL DANCER</t>
        </is>
      </c>
      <c r="J2253" s="21" t="inlineStr">
        <is>
          <t>POWER_INBOARD</t>
        </is>
      </c>
      <c r="K2253" s="21" t="n">
        <v>20.5</v>
      </c>
      <c r="L2253" s="21" t="n">
        <v>7.4</v>
      </c>
      <c r="M2253" s="21" t="inlineStr">
        <is>
          <t>COVERED_ONLY</t>
        </is>
      </c>
      <c r="N2253" s="21" t="n">
        <v>40</v>
      </c>
      <c r="O2253" s="21" t="inlineStr">
        <is>
          <t>(425) 555-9299</t>
        </is>
      </c>
      <c r="P2253" s="21" t="inlineStr">
        <is>
          <t>theresagrant@salishnet.net</t>
        </is>
      </c>
      <c r="Q2253" s="21" t="inlineStr">
        <is>
          <t>Everett</t>
        </is>
      </c>
      <c r="R2253" s="21" t="inlineStr">
        <is>
          <t>WA</t>
        </is>
      </c>
      <c r="S2253" s="21" t="inlineStr">
        <is>
          <t>98201</t>
        </is>
      </c>
      <c r="T2253" s="28" t="n">
        <v>46009</v>
      </c>
      <c r="U2253" s="21" t="n">
        <v>2026</v>
      </c>
      <c r="V2253" s="21" t="inlineStr"/>
    </row>
    <row r="2254">
      <c r="A2254" s="17" t="inlineStr">
        <is>
          <t>WL-03249</t>
        </is>
      </c>
      <c r="B2254" s="17" t="n">
        <v>2249</v>
      </c>
      <c r="C2254" s="17" t="inlineStr">
        <is>
          <t>Anderson</t>
        </is>
      </c>
      <c r="D2254" s="17" t="inlineStr">
        <is>
          <t>Julia</t>
        </is>
      </c>
      <c r="E2254" s="17" t="inlineStr">
        <is>
          <t>TRUST</t>
        </is>
      </c>
      <c r="F2254" s="17" t="inlineStr">
        <is>
          <t>Anderson Marine LLC</t>
        </is>
      </c>
      <c r="G2254" s="27" t="n">
        <v>45829</v>
      </c>
      <c r="H2254" s="17" t="inlineStr">
        <is>
          <t>ACTIVE_WAITLIST</t>
        </is>
      </c>
      <c r="I2254" s="17" t="inlineStr">
        <is>
          <t>SCOTER HARBOR</t>
        </is>
      </c>
      <c r="J2254" s="17" t="inlineStr">
        <is>
          <t>SAIL_MONO</t>
        </is>
      </c>
      <c r="K2254" s="17" t="n">
        <v>60.8</v>
      </c>
      <c r="L2254" s="17" t="n">
        <v>19.4</v>
      </c>
      <c r="M2254" s="17" t="inlineStr">
        <is>
          <t>ANY</t>
        </is>
      </c>
      <c r="N2254" s="17" t="n">
        <v>32</v>
      </c>
      <c r="O2254" s="17" t="inlineStr">
        <is>
          <t>(360) 555-7026</t>
        </is>
      </c>
      <c r="P2254" s="17" t="inlineStr">
        <is>
          <t>julia_anderson@salishnet.net</t>
        </is>
      </c>
      <c r="Q2254" s="17" t="inlineStr">
        <is>
          <t>Bellingham</t>
        </is>
      </c>
      <c r="R2254" s="17" t="inlineStr">
        <is>
          <t>WA</t>
        </is>
      </c>
      <c r="S2254" s="17" t="inlineStr">
        <is>
          <t>98225</t>
        </is>
      </c>
      <c r="T2254" s="27" t="n">
        <v>45992</v>
      </c>
      <c r="U2254" s="17" t="n">
        <v>2026</v>
      </c>
      <c r="V2254" s="17" t="inlineStr"/>
    </row>
    <row r="2255">
      <c r="A2255" s="21" t="inlineStr">
        <is>
          <t>WL-03250</t>
        </is>
      </c>
      <c r="B2255" s="21" t="n">
        <v>2250</v>
      </c>
      <c r="C2255" s="21" t="inlineStr">
        <is>
          <t>Garcia</t>
        </is>
      </c>
      <c r="D2255" s="21" t="inlineStr">
        <is>
          <t>Philip</t>
        </is>
      </c>
      <c r="E2255" s="21" t="inlineStr">
        <is>
          <t>JOINT</t>
        </is>
      </c>
      <c r="F2255" s="21" t="inlineStr"/>
      <c r="G2255" s="28" t="n">
        <v>45829</v>
      </c>
      <c r="H2255" s="21" t="inlineStr">
        <is>
          <t>ACTIVE_WAITLIST</t>
        </is>
      </c>
      <c r="I2255" s="21" t="inlineStr">
        <is>
          <t>PETREL LINE</t>
        </is>
      </c>
      <c r="J2255" s="21" t="inlineStr">
        <is>
          <t>TRAWLER</t>
        </is>
      </c>
      <c r="K2255" s="21" t="n">
        <v>38.3</v>
      </c>
      <c r="L2255" s="21" t="n">
        <v>11.9</v>
      </c>
      <c r="M2255" s="21" t="inlineStr">
        <is>
          <t>ANY</t>
        </is>
      </c>
      <c r="N2255" s="21" t="n">
        <v>50</v>
      </c>
      <c r="O2255" s="21" t="inlineStr">
        <is>
          <t>(541) 555-1562</t>
        </is>
      </c>
      <c r="P2255" s="21" t="inlineStr">
        <is>
          <t>philip_garcia@outlook.example.com</t>
        </is>
      </c>
      <c r="Q2255" s="21" t="inlineStr">
        <is>
          <t>Coos Bay</t>
        </is>
      </c>
      <c r="R2255" s="21" t="inlineStr">
        <is>
          <t>OR</t>
        </is>
      </c>
      <c r="S2255" s="21" t="inlineStr">
        <is>
          <t>97420</t>
        </is>
      </c>
      <c r="T2255" s="28" t="n">
        <v>46005</v>
      </c>
      <c r="U2255" s="21" t="n">
        <v>2026</v>
      </c>
      <c r="V2255" s="21" t="inlineStr"/>
    </row>
    <row r="2256">
      <c r="A2256" s="17" t="inlineStr">
        <is>
          <t>WL-03251</t>
        </is>
      </c>
      <c r="B2256" s="17" t="n">
        <v>2251</v>
      </c>
      <c r="C2256" s="17" t="inlineStr">
        <is>
          <t>Cook</t>
        </is>
      </c>
      <c r="D2256" s="17" t="inlineStr">
        <is>
          <t>Katelyn</t>
        </is>
      </c>
      <c r="E2256" s="17" t="inlineStr">
        <is>
          <t>COMMERCIAL</t>
        </is>
      </c>
      <c r="F2256" s="17" t="inlineStr">
        <is>
          <t>Cook Charters Inc</t>
        </is>
      </c>
      <c r="G2256" s="27" t="n">
        <v>45829</v>
      </c>
      <c r="H2256" s="17" t="inlineStr">
        <is>
          <t>ACTIVE_WAITLIST</t>
        </is>
      </c>
      <c r="I2256" s="17" t="inlineStr">
        <is>
          <t>DRIFT VEER</t>
        </is>
      </c>
      <c r="J2256" s="17" t="inlineStr">
        <is>
          <t>CRUISER</t>
        </is>
      </c>
      <c r="K2256" s="17" t="n">
        <v>29</v>
      </c>
      <c r="L2256" s="17" t="n">
        <v>10</v>
      </c>
      <c r="M2256" s="17" t="inlineStr">
        <is>
          <t>ANY</t>
        </is>
      </c>
      <c r="N2256" s="17" t="n">
        <v>32</v>
      </c>
      <c r="O2256" s="17" t="inlineStr">
        <is>
          <t>(541) 555-7666</t>
        </is>
      </c>
      <c r="P2256" s="17" t="inlineStr">
        <is>
          <t>katelyncook@gmail.example.com</t>
        </is>
      </c>
      <c r="Q2256" s="17" t="inlineStr">
        <is>
          <t>Newport</t>
        </is>
      </c>
      <c r="R2256" s="17" t="inlineStr">
        <is>
          <t>OR</t>
        </is>
      </c>
      <c r="S2256" s="17" t="inlineStr">
        <is>
          <t>97365</t>
        </is>
      </c>
      <c r="T2256" s="27" t="n">
        <v>46018</v>
      </c>
      <c r="U2256" s="17" t="n">
        <v>2026</v>
      </c>
      <c r="V2256" s="17" t="inlineStr"/>
    </row>
    <row r="2257">
      <c r="A2257" s="21" t="inlineStr">
        <is>
          <t>WL-03252</t>
        </is>
      </c>
      <c r="B2257" s="21" t="n">
        <v>2252</v>
      </c>
      <c r="C2257" s="21" t="inlineStr">
        <is>
          <t>Gregory</t>
        </is>
      </c>
      <c r="D2257" s="21" t="inlineStr">
        <is>
          <t>John</t>
        </is>
      </c>
      <c r="E2257" s="21" t="inlineStr">
        <is>
          <t>NONPROFIT</t>
        </is>
      </c>
      <c r="F2257" s="21" t="inlineStr">
        <is>
          <t>Gregory Holdings LLC</t>
        </is>
      </c>
      <c r="G2257" s="28" t="n">
        <v>45831</v>
      </c>
      <c r="H2257" s="21" t="inlineStr">
        <is>
          <t>ACTIVE_WAITLIST</t>
        </is>
      </c>
      <c r="I2257" s="21" t="inlineStr">
        <is>
          <t>SANDERLING CREST</t>
        </is>
      </c>
      <c r="J2257" s="21" t="inlineStr">
        <is>
          <t>CRUISER</t>
        </is>
      </c>
      <c r="K2257" s="21" t="n">
        <v>41.3</v>
      </c>
      <c r="L2257" s="21" t="n">
        <v>14.4</v>
      </c>
      <c r="M2257" s="21" t="inlineStr">
        <is>
          <t>COVERED_ONLY</t>
        </is>
      </c>
      <c r="N2257" s="21" t="n">
        <v>45</v>
      </c>
      <c r="O2257" s="21" t="inlineStr">
        <is>
          <t>(360) 555-2108</t>
        </is>
      </c>
      <c r="P2257" s="21" t="inlineStr">
        <is>
          <t>john.gregory@gmail.example.com</t>
        </is>
      </c>
      <c r="Q2257" s="21" t="inlineStr">
        <is>
          <t>Aberdeen</t>
        </is>
      </c>
      <c r="R2257" s="21" t="inlineStr">
        <is>
          <t>WA</t>
        </is>
      </c>
      <c r="S2257" s="21" t="inlineStr">
        <is>
          <t>98520</t>
        </is>
      </c>
      <c r="T2257" s="28" t="n">
        <v>46005</v>
      </c>
      <c r="U2257" s="21" t="n">
        <v>2026</v>
      </c>
      <c r="V2257" s="21" t="inlineStr"/>
    </row>
    <row r="2258">
      <c r="A2258" s="17" t="inlineStr">
        <is>
          <t>WL-03253</t>
        </is>
      </c>
      <c r="B2258" s="17" t="n">
        <v>2253</v>
      </c>
      <c r="C2258" s="17" t="inlineStr">
        <is>
          <t>Butler</t>
        </is>
      </c>
      <c r="D2258" s="17" t="inlineStr">
        <is>
          <t>Jennifer</t>
        </is>
      </c>
      <c r="E2258" s="17" t="inlineStr">
        <is>
          <t>TRUST</t>
        </is>
      </c>
      <c r="F2258" s="17" t="inlineStr">
        <is>
          <t>Butler Ventures LLC</t>
        </is>
      </c>
      <c r="G2258" s="27" t="n">
        <v>45832</v>
      </c>
      <c r="H2258" s="17" t="inlineStr">
        <is>
          <t>ACTIVE_WAITLIST</t>
        </is>
      </c>
      <c r="I2258" s="17" t="inlineStr">
        <is>
          <t>HERON SONG</t>
        </is>
      </c>
      <c r="J2258" s="17" t="inlineStr">
        <is>
          <t>CRUISER</t>
        </is>
      </c>
      <c r="K2258" s="17" t="n">
        <v>37.1</v>
      </c>
      <c r="L2258" s="17" t="n">
        <v>12.4</v>
      </c>
      <c r="M2258" s="17" t="inlineStr">
        <is>
          <t>ANY</t>
        </is>
      </c>
      <c r="N2258" s="17" t="n">
        <v>36</v>
      </c>
      <c r="O2258" s="17" t="inlineStr">
        <is>
          <t>(541) 555-5109</t>
        </is>
      </c>
      <c r="P2258" s="17" t="inlineStr">
        <is>
          <t>jenniferbutler@salishnet.net</t>
        </is>
      </c>
      <c r="Q2258" s="17" t="inlineStr">
        <is>
          <t>Coos Bay</t>
        </is>
      </c>
      <c r="R2258" s="17" t="inlineStr">
        <is>
          <t>OR</t>
        </is>
      </c>
      <c r="S2258" s="17" t="inlineStr">
        <is>
          <t>97420</t>
        </is>
      </c>
      <c r="T2258" s="27" t="n">
        <v>45999</v>
      </c>
      <c r="U2258" s="17" t="n">
        <v>2026</v>
      </c>
      <c r="V2258" s="17" t="inlineStr"/>
    </row>
    <row r="2259">
      <c r="A2259" s="21" t="inlineStr">
        <is>
          <t>WL-03254</t>
        </is>
      </c>
      <c r="B2259" s="21" t="n">
        <v>2254</v>
      </c>
      <c r="C2259" s="21" t="inlineStr">
        <is>
          <t>Garza</t>
        </is>
      </c>
      <c r="D2259" s="21" t="inlineStr">
        <is>
          <t>Linda</t>
        </is>
      </c>
      <c r="E2259" s="21" t="inlineStr">
        <is>
          <t>JOINT</t>
        </is>
      </c>
      <c r="F2259" s="21" t="inlineStr"/>
      <c r="G2259" s="28" t="n">
        <v>45832</v>
      </c>
      <c r="H2259" s="21" t="inlineStr">
        <is>
          <t>ACTIVE_WAITLIST</t>
        </is>
      </c>
      <c r="I2259" s="21" t="inlineStr">
        <is>
          <t>HERON VEER</t>
        </is>
      </c>
      <c r="J2259" s="21" t="inlineStr">
        <is>
          <t>POWER_OUTBOARD</t>
        </is>
      </c>
      <c r="K2259" s="21" t="n">
        <v>19.9</v>
      </c>
      <c r="L2259" s="21" t="n">
        <v>6.9</v>
      </c>
      <c r="M2259" s="21" t="inlineStr">
        <is>
          <t>Ledgport</t>
        </is>
      </c>
      <c r="N2259" s="21" t="n">
        <v>36</v>
      </c>
      <c r="O2259" s="21" t="inlineStr">
        <is>
          <t>(360) 555-7029</t>
        </is>
      </c>
      <c r="P2259" s="21" t="inlineStr">
        <is>
          <t>linda_garza@outlook.example.com</t>
        </is>
      </c>
      <c r="Q2259" s="21" t="inlineStr">
        <is>
          <t>Port Angeles</t>
        </is>
      </c>
      <c r="R2259" s="21" t="inlineStr">
        <is>
          <t>WA</t>
        </is>
      </c>
      <c r="S2259" s="21" t="inlineStr">
        <is>
          <t>98362</t>
        </is>
      </c>
      <c r="T2259" s="28" t="n">
        <v>45999</v>
      </c>
      <c r="U2259" s="21" t="n">
        <v>2026</v>
      </c>
      <c r="V2259" s="21" t="inlineStr"/>
    </row>
    <row r="2260">
      <c r="A2260" s="17" t="inlineStr">
        <is>
          <t>WL-03255</t>
        </is>
      </c>
      <c r="B2260" s="17" t="n">
        <v>2255</v>
      </c>
      <c r="C2260" s="17" t="inlineStr">
        <is>
          <t>Howard</t>
        </is>
      </c>
      <c r="D2260" s="17" t="inlineStr">
        <is>
          <t>Meghan</t>
        </is>
      </c>
      <c r="E2260" s="17" t="inlineStr">
        <is>
          <t>JOINT</t>
        </is>
      </c>
      <c r="F2260" s="17" t="inlineStr"/>
      <c r="G2260" s="27" t="n">
        <v>45832</v>
      </c>
      <c r="H2260" s="17" t="inlineStr">
        <is>
          <t>ACTIVE_WAITLIST</t>
        </is>
      </c>
      <c r="I2260" s="17" t="inlineStr">
        <is>
          <t>HERON WEATHER</t>
        </is>
      </c>
      <c r="J2260" s="17" t="inlineStr">
        <is>
          <t>TRAWLER</t>
        </is>
      </c>
      <c r="K2260" s="17" t="n">
        <v>56.7</v>
      </c>
      <c r="L2260" s="17" t="n">
        <v>19.9</v>
      </c>
      <c r="M2260" s="17" t="inlineStr">
        <is>
          <t>Vessbank</t>
        </is>
      </c>
      <c r="N2260" s="17" t="n">
        <v>36</v>
      </c>
      <c r="O2260" s="17" t="inlineStr">
        <is>
          <t>(541) 555-2795</t>
        </is>
      </c>
      <c r="P2260" s="17" t="inlineStr">
        <is>
          <t>meghanhoward@quillayute.org</t>
        </is>
      </c>
      <c r="Q2260" s="17" t="inlineStr">
        <is>
          <t>Coos Bay</t>
        </is>
      </c>
      <c r="R2260" s="17" t="inlineStr">
        <is>
          <t>OR</t>
        </is>
      </c>
      <c r="S2260" s="17" t="inlineStr">
        <is>
          <t>97420</t>
        </is>
      </c>
      <c r="T2260" s="27" t="n">
        <v>46013</v>
      </c>
      <c r="U2260" s="17" t="n">
        <v>2026</v>
      </c>
      <c r="V2260" s="17" t="inlineStr"/>
    </row>
    <row r="2261">
      <c r="A2261" s="21" t="inlineStr">
        <is>
          <t>WL-03256</t>
        </is>
      </c>
      <c r="B2261" s="21" t="n">
        <v>2256</v>
      </c>
      <c r="C2261" s="21" t="inlineStr">
        <is>
          <t>Frazier</t>
        </is>
      </c>
      <c r="D2261" s="21" t="inlineStr">
        <is>
          <t>Taylor</t>
        </is>
      </c>
      <c r="E2261" s="21" t="inlineStr">
        <is>
          <t>JOINT</t>
        </is>
      </c>
      <c r="F2261" s="21" t="inlineStr"/>
      <c r="G2261" s="28" t="n">
        <v>45832</v>
      </c>
      <c r="H2261" s="21" t="inlineStr">
        <is>
          <t>ACTIVE_WAITLIST</t>
        </is>
      </c>
      <c r="I2261" s="21" t="inlineStr">
        <is>
          <t>SANDERLING WAKE</t>
        </is>
      </c>
      <c r="J2261" s="21" t="inlineStr">
        <is>
          <t>TRAWLER</t>
        </is>
      </c>
      <c r="K2261" s="21" t="n">
        <v>50.7</v>
      </c>
      <c r="L2261" s="21" t="n">
        <v>16.4</v>
      </c>
      <c r="M2261" s="21" t="inlineStr">
        <is>
          <t>ANY</t>
        </is>
      </c>
      <c r="N2261" s="21" t="n">
        <v>45</v>
      </c>
      <c r="O2261" s="21" t="inlineStr">
        <is>
          <t>(360) 555-6956</t>
        </is>
      </c>
      <c r="P2261" s="21" t="inlineStr">
        <is>
          <t>taylor_frazier@quillayute.org</t>
        </is>
      </c>
      <c r="Q2261" s="21" t="inlineStr">
        <is>
          <t>Aberdeen</t>
        </is>
      </c>
      <c r="R2261" s="21" t="inlineStr">
        <is>
          <t>WA</t>
        </is>
      </c>
      <c r="S2261" s="21" t="inlineStr">
        <is>
          <t>98520</t>
        </is>
      </c>
      <c r="T2261" s="28" t="n">
        <v>46011</v>
      </c>
      <c r="U2261" s="21" t="n">
        <v>2026</v>
      </c>
      <c r="V2261" s="21" t="inlineStr"/>
    </row>
    <row r="2262">
      <c r="A2262" s="17" t="inlineStr">
        <is>
          <t>WL-03257</t>
        </is>
      </c>
      <c r="B2262" s="17" t="n">
        <v>2257</v>
      </c>
      <c r="C2262" s="17" t="inlineStr">
        <is>
          <t>Robinson</t>
        </is>
      </c>
      <c r="D2262" s="17" t="inlineStr">
        <is>
          <t>Eric</t>
        </is>
      </c>
      <c r="E2262" s="17" t="inlineStr">
        <is>
          <t>LLC</t>
        </is>
      </c>
      <c r="F2262" s="17" t="inlineStr">
        <is>
          <t>Robinson Holdings LLC</t>
        </is>
      </c>
      <c r="G2262" s="27" t="n">
        <v>45833</v>
      </c>
      <c r="H2262" s="17" t="inlineStr">
        <is>
          <t>ACTIVE_WAITLIST</t>
        </is>
      </c>
      <c r="I2262" s="17" t="inlineStr">
        <is>
          <t>MURRE ROCK</t>
        </is>
      </c>
      <c r="J2262" s="17" t="inlineStr">
        <is>
          <t>POWER_OUTBOARD</t>
        </is>
      </c>
      <c r="K2262" s="17" t="n">
        <v>37.1</v>
      </c>
      <c r="L2262" s="17" t="n">
        <v>13</v>
      </c>
      <c r="M2262" s="17" t="inlineStr">
        <is>
          <t>Salmonberry</t>
        </is>
      </c>
      <c r="N2262" s="17" t="n">
        <v>24</v>
      </c>
      <c r="O2262" s="17" t="inlineStr">
        <is>
          <t>(541) 555-8883</t>
        </is>
      </c>
      <c r="P2262" s="17" t="inlineStr">
        <is>
          <t>eric.robinson@salishnet.net</t>
        </is>
      </c>
      <c r="Q2262" s="17" t="inlineStr">
        <is>
          <t>Coos Bay</t>
        </is>
      </c>
      <c r="R2262" s="17" t="inlineStr">
        <is>
          <t>OR</t>
        </is>
      </c>
      <c r="S2262" s="17" t="inlineStr">
        <is>
          <t>97420</t>
        </is>
      </c>
      <c r="T2262" s="27" t="n">
        <v>46003</v>
      </c>
      <c r="U2262" s="17" t="n">
        <v>2026</v>
      </c>
      <c r="V2262" s="17" t="inlineStr"/>
    </row>
    <row r="2263">
      <c r="A2263" s="21" t="inlineStr">
        <is>
          <t>WL-03258</t>
        </is>
      </c>
      <c r="B2263" s="21" t="n">
        <v>2258</v>
      </c>
      <c r="C2263" s="21" t="inlineStr">
        <is>
          <t>Williams</t>
        </is>
      </c>
      <c r="D2263" s="21" t="inlineStr">
        <is>
          <t>Robert</t>
        </is>
      </c>
      <c r="E2263" s="21" t="inlineStr">
        <is>
          <t>JOINT</t>
        </is>
      </c>
      <c r="F2263" s="21" t="inlineStr"/>
      <c r="G2263" s="28" t="n">
        <v>45833</v>
      </c>
      <c r="H2263" s="21" t="inlineStr">
        <is>
          <t>ACTIVE_WAITLIST</t>
        </is>
      </c>
      <c r="I2263" s="21" t="inlineStr">
        <is>
          <t>ANCHOR STAR</t>
        </is>
      </c>
      <c r="J2263" s="21" t="inlineStr">
        <is>
          <t>SAIL_MULTI</t>
        </is>
      </c>
      <c r="K2263" s="21" t="n">
        <v>21.6</v>
      </c>
      <c r="L2263" s="21" t="n">
        <v>7.4</v>
      </c>
      <c r="M2263" s="21" t="inlineStr">
        <is>
          <t>Salmonberry</t>
        </is>
      </c>
      <c r="N2263" s="21" t="n">
        <v>36</v>
      </c>
      <c r="O2263" s="21" t="inlineStr">
        <is>
          <t>(360) 555-9593</t>
        </is>
      </c>
      <c r="P2263" s="21" t="inlineStr">
        <is>
          <t>robert.williams@gmail.example.com</t>
        </is>
      </c>
      <c r="Q2263" s="21" t="inlineStr">
        <is>
          <t>Bellingham</t>
        </is>
      </c>
      <c r="R2263" s="21" t="inlineStr">
        <is>
          <t>WA</t>
        </is>
      </c>
      <c r="S2263" s="21" t="inlineStr">
        <is>
          <t>98225</t>
        </is>
      </c>
      <c r="T2263" s="28" t="n">
        <v>46008</v>
      </c>
      <c r="U2263" s="21" t="n">
        <v>2026</v>
      </c>
      <c r="V2263" s="21" t="inlineStr"/>
    </row>
    <row r="2264">
      <c r="A2264" s="17" t="inlineStr">
        <is>
          <t>WL-03259</t>
        </is>
      </c>
      <c r="B2264" s="17" t="n">
        <v>2259</v>
      </c>
      <c r="C2264" s="17" t="inlineStr">
        <is>
          <t>Thomas</t>
        </is>
      </c>
      <c r="D2264" s="17" t="inlineStr">
        <is>
          <t>Luke</t>
        </is>
      </c>
      <c r="E2264" s="17" t="inlineStr">
        <is>
          <t>JOINT</t>
        </is>
      </c>
      <c r="F2264" s="17" t="inlineStr"/>
      <c r="G2264" s="27" t="n">
        <v>45834</v>
      </c>
      <c r="H2264" s="17" t="inlineStr">
        <is>
          <t>ACTIVE_WAITLIST</t>
        </is>
      </c>
      <c r="I2264" s="17" t="inlineStr">
        <is>
          <t>COHO SONG</t>
        </is>
      </c>
      <c r="J2264" s="17" t="inlineStr">
        <is>
          <t>SAIL_MONO</t>
        </is>
      </c>
      <c r="K2264" s="17" t="n">
        <v>32.8</v>
      </c>
      <c r="L2264" s="17" t="n">
        <v>11.1</v>
      </c>
      <c r="M2264" s="17" t="inlineStr">
        <is>
          <t>ANY</t>
        </is>
      </c>
      <c r="N2264" s="17" t="n">
        <v>40</v>
      </c>
      <c r="O2264" s="17" t="inlineStr">
        <is>
          <t>(503) 555-0250</t>
        </is>
      </c>
      <c r="P2264" s="17" t="inlineStr">
        <is>
          <t>lukethomas@quillayute.org</t>
        </is>
      </c>
      <c r="Q2264" s="17" t="inlineStr">
        <is>
          <t>Portland</t>
        </is>
      </c>
      <c r="R2264" s="17" t="inlineStr">
        <is>
          <t>OR</t>
        </is>
      </c>
      <c r="S2264" s="17" t="inlineStr">
        <is>
          <t>97201</t>
        </is>
      </c>
      <c r="T2264" s="27" t="n">
        <v>45997</v>
      </c>
      <c r="U2264" s="17" t="n">
        <v>2026</v>
      </c>
      <c r="V2264" s="17" t="inlineStr"/>
    </row>
    <row r="2265">
      <c r="A2265" s="21" t="inlineStr">
        <is>
          <t>WL-03260</t>
        </is>
      </c>
      <c r="B2265" s="21" t="n">
        <v>2260</v>
      </c>
      <c r="C2265" s="21" t="inlineStr">
        <is>
          <t>Thomas</t>
        </is>
      </c>
      <c r="D2265" s="21" t="inlineStr">
        <is>
          <t>Joel</t>
        </is>
      </c>
      <c r="E2265" s="21" t="inlineStr">
        <is>
          <t>TRUST</t>
        </is>
      </c>
      <c r="F2265" s="21" t="inlineStr">
        <is>
          <t>Thomas Ventures LLC</t>
        </is>
      </c>
      <c r="G2265" s="28" t="n">
        <v>45834</v>
      </c>
      <c r="H2265" s="21" t="inlineStr">
        <is>
          <t>ACTIVE_WAITLIST</t>
        </is>
      </c>
      <c r="I2265" s="21" t="inlineStr">
        <is>
          <t>SPINDRIFT SONG</t>
        </is>
      </c>
      <c r="J2265" s="21" t="inlineStr">
        <is>
          <t>SAIL_MONO</t>
        </is>
      </c>
      <c r="K2265" s="21" t="n">
        <v>58</v>
      </c>
      <c r="L2265" s="21" t="n">
        <v>18.3</v>
      </c>
      <c r="M2265" s="21" t="inlineStr">
        <is>
          <t>ANY</t>
        </is>
      </c>
      <c r="N2265" s="21" t="n">
        <v>32</v>
      </c>
      <c r="O2265" s="21" t="inlineStr">
        <is>
          <t>(206) 555-9980</t>
        </is>
      </c>
      <c r="P2265" s="21" t="inlineStr">
        <is>
          <t>joel_thomas@salishnet.net</t>
        </is>
      </c>
      <c r="Q2265" s="21" t="inlineStr">
        <is>
          <t>Seattle</t>
        </is>
      </c>
      <c r="R2265" s="21" t="inlineStr">
        <is>
          <t>WA</t>
        </is>
      </c>
      <c r="S2265" s="21" t="inlineStr">
        <is>
          <t>98101</t>
        </is>
      </c>
      <c r="T2265" s="28" t="n">
        <v>46014</v>
      </c>
      <c r="U2265" s="21" t="n">
        <v>2026</v>
      </c>
      <c r="V2265" s="21" t="inlineStr"/>
    </row>
    <row r="2266">
      <c r="A2266" s="17" t="inlineStr">
        <is>
          <t>WL-03261</t>
        </is>
      </c>
      <c r="B2266" s="17" t="n">
        <v>2261</v>
      </c>
      <c r="C2266" s="17" t="inlineStr">
        <is>
          <t>Wright</t>
        </is>
      </c>
      <c r="D2266" s="17" t="inlineStr">
        <is>
          <t>Eric</t>
        </is>
      </c>
      <c r="E2266" s="17" t="inlineStr">
        <is>
          <t>PARTNERSHIP</t>
        </is>
      </c>
      <c r="F2266" s="17" t="inlineStr">
        <is>
          <t>Wright Ventures LLC</t>
        </is>
      </c>
      <c r="G2266" s="27" t="n">
        <v>45834</v>
      </c>
      <c r="H2266" s="17" t="inlineStr">
        <is>
          <t>ACTIVE_WAITLIST</t>
        </is>
      </c>
      <c r="I2266" s="17" t="inlineStr">
        <is>
          <t>SPINDRIFT GLIDE</t>
        </is>
      </c>
      <c r="J2266" s="17" t="inlineStr">
        <is>
          <t>POWER_STERNDRIVE</t>
        </is>
      </c>
      <c r="K2266" s="17" t="n">
        <v>57</v>
      </c>
      <c r="L2266" s="17" t="n">
        <v>16.9</v>
      </c>
      <c r="M2266" s="17" t="inlineStr">
        <is>
          <t>COVERED_ONLY</t>
        </is>
      </c>
      <c r="N2266" s="17" t="n">
        <v>50</v>
      </c>
      <c r="O2266" s="17" t="inlineStr">
        <is>
          <t>(541) 555-3021</t>
        </is>
      </c>
      <c r="P2266" s="17" t="inlineStr">
        <is>
          <t>ericwright@quillayute.org</t>
        </is>
      </c>
      <c r="Q2266" s="17" t="inlineStr">
        <is>
          <t>Newport</t>
        </is>
      </c>
      <c r="R2266" s="17" t="inlineStr">
        <is>
          <t>OR</t>
        </is>
      </c>
      <c r="S2266" s="17" t="inlineStr">
        <is>
          <t>97365</t>
        </is>
      </c>
      <c r="T2266" s="27" t="n">
        <v>45998</v>
      </c>
      <c r="U2266" s="17" t="n">
        <v>2026</v>
      </c>
      <c r="V2266" s="17" t="inlineStr"/>
    </row>
    <row r="2267">
      <c r="A2267" s="21" t="inlineStr">
        <is>
          <t>WL-03262</t>
        </is>
      </c>
      <c r="B2267" s="21" t="n">
        <v>2262</v>
      </c>
      <c r="C2267" s="21" t="inlineStr">
        <is>
          <t>Kerr</t>
        </is>
      </c>
      <c r="D2267" s="21" t="inlineStr">
        <is>
          <t>Melissa</t>
        </is>
      </c>
      <c r="E2267" s="21" t="inlineStr">
        <is>
          <t>INDIVIDUAL</t>
        </is>
      </c>
      <c r="F2267" s="21" t="inlineStr"/>
      <c r="G2267" s="28" t="n">
        <v>45834</v>
      </c>
      <c r="H2267" s="21" t="inlineStr">
        <is>
          <t>ACTIVE_WAITLIST</t>
        </is>
      </c>
      <c r="I2267" s="21" t="inlineStr">
        <is>
          <t>TIDE ROSE</t>
        </is>
      </c>
      <c r="J2267" s="21" t="inlineStr">
        <is>
          <t>POWER_STERNDRIVE</t>
        </is>
      </c>
      <c r="K2267" s="21" t="n">
        <v>26</v>
      </c>
      <c r="L2267" s="21" t="n">
        <v>8.4</v>
      </c>
      <c r="M2267" s="21" t="inlineStr">
        <is>
          <t>COVERED_ONLY</t>
        </is>
      </c>
      <c r="N2267" s="21" t="n">
        <v>40</v>
      </c>
      <c r="O2267" s="21" t="inlineStr">
        <is>
          <t>(541) 555-4360</t>
        </is>
      </c>
      <c r="P2267" s="21" t="inlineStr">
        <is>
          <t>melissa_kerr@gmail.example.com</t>
        </is>
      </c>
      <c r="Q2267" s="21" t="inlineStr">
        <is>
          <t>Coos Bay</t>
        </is>
      </c>
      <c r="R2267" s="21" t="inlineStr">
        <is>
          <t>OR</t>
        </is>
      </c>
      <c r="S2267" s="21" t="inlineStr">
        <is>
          <t>97420</t>
        </is>
      </c>
      <c r="T2267" s="28" t="n">
        <v>45998</v>
      </c>
      <c r="U2267" s="21" t="n">
        <v>2026</v>
      </c>
      <c r="V2267" s="21" t="inlineStr"/>
    </row>
    <row r="2268">
      <c r="A2268" s="17" t="inlineStr">
        <is>
          <t>WL-03263</t>
        </is>
      </c>
      <c r="B2268" s="17" t="n">
        <v>2263</v>
      </c>
      <c r="C2268" s="17" t="inlineStr">
        <is>
          <t>Gutierrez</t>
        </is>
      </c>
      <c r="D2268" s="17" t="inlineStr">
        <is>
          <t>Curtis</t>
        </is>
      </c>
      <c r="E2268" s="17" t="inlineStr">
        <is>
          <t>TRUST</t>
        </is>
      </c>
      <c r="F2268" s="17" t="inlineStr">
        <is>
          <t>Gutierrez Marine LLC</t>
        </is>
      </c>
      <c r="G2268" s="27" t="n">
        <v>45835</v>
      </c>
      <c r="H2268" s="17" t="inlineStr">
        <is>
          <t>ACTIVE_WAITLIST</t>
        </is>
      </c>
      <c r="I2268" s="17" t="inlineStr">
        <is>
          <t>KESTREL SONG</t>
        </is>
      </c>
      <c r="J2268" s="17" t="inlineStr">
        <is>
          <t>SPORTFISH</t>
        </is>
      </c>
      <c r="K2268" s="17" t="n">
        <v>33.6</v>
      </c>
      <c r="L2268" s="17" t="n">
        <v>10.2</v>
      </c>
      <c r="M2268" s="17" t="inlineStr">
        <is>
          <t>Salmonberry</t>
        </is>
      </c>
      <c r="N2268" s="17" t="n">
        <v>28</v>
      </c>
      <c r="O2268" s="17" t="inlineStr">
        <is>
          <t>(541) 555-8385</t>
        </is>
      </c>
      <c r="P2268" s="17" t="inlineStr">
        <is>
          <t>curtis_gutierrez@gmail.example.com</t>
        </is>
      </c>
      <c r="Q2268" s="17" t="inlineStr">
        <is>
          <t>Coos Bay</t>
        </is>
      </c>
      <c r="R2268" s="17" t="inlineStr">
        <is>
          <t>OR</t>
        </is>
      </c>
      <c r="S2268" s="17" t="inlineStr">
        <is>
          <t>97420</t>
        </is>
      </c>
      <c r="T2268" s="27" t="n">
        <v>45992</v>
      </c>
      <c r="U2268" s="17" t="n">
        <v>2026</v>
      </c>
      <c r="V2268" s="17" t="inlineStr"/>
    </row>
    <row r="2269">
      <c r="A2269" s="21" t="inlineStr">
        <is>
          <t>WL-03264</t>
        </is>
      </c>
      <c r="B2269" s="21" t="n">
        <v>2264</v>
      </c>
      <c r="C2269" s="21" t="inlineStr">
        <is>
          <t>Hernandez</t>
        </is>
      </c>
      <c r="D2269" s="21" t="inlineStr">
        <is>
          <t>Cathy</t>
        </is>
      </c>
      <c r="E2269" s="21" t="inlineStr">
        <is>
          <t>INDIVIDUAL</t>
        </is>
      </c>
      <c r="F2269" s="21" t="inlineStr"/>
      <c r="G2269" s="28" t="n">
        <v>45836</v>
      </c>
      <c r="H2269" s="21" t="inlineStr">
        <is>
          <t>ACTIVE_WAITLIST</t>
        </is>
      </c>
      <c r="I2269" s="21" t="inlineStr">
        <is>
          <t>HALIBUT SOUND</t>
        </is>
      </c>
      <c r="J2269" s="21" t="inlineStr">
        <is>
          <t>SPORTFISH</t>
        </is>
      </c>
      <c r="K2269" s="21" t="n">
        <v>40.1</v>
      </c>
      <c r="L2269" s="21" t="n">
        <v>12.5</v>
      </c>
      <c r="M2269" s="21" t="inlineStr">
        <is>
          <t>ANY</t>
        </is>
      </c>
      <c r="N2269" s="21" t="n">
        <v>45</v>
      </c>
      <c r="O2269" s="21" t="inlineStr">
        <is>
          <t>(360) 555-9956</t>
        </is>
      </c>
      <c r="P2269" s="21" t="inlineStr">
        <is>
          <t>cathy_hernandez@harbormail.net</t>
        </is>
      </c>
      <c r="Q2269" s="21" t="inlineStr">
        <is>
          <t>Aberdeen</t>
        </is>
      </c>
      <c r="R2269" s="21" t="inlineStr">
        <is>
          <t>WA</t>
        </is>
      </c>
      <c r="S2269" s="21" t="inlineStr">
        <is>
          <t>98520</t>
        </is>
      </c>
      <c r="T2269" s="28" t="n">
        <v>46017</v>
      </c>
      <c r="U2269" s="21" t="n">
        <v>2026</v>
      </c>
      <c r="V2269" s="21" t="inlineStr"/>
    </row>
    <row r="2270">
      <c r="A2270" s="17" t="inlineStr">
        <is>
          <t>WL-03265</t>
        </is>
      </c>
      <c r="B2270" s="17" t="n">
        <v>2265</v>
      </c>
      <c r="C2270" s="17" t="inlineStr">
        <is>
          <t>Espinoza</t>
        </is>
      </c>
      <c r="D2270" s="17" t="inlineStr">
        <is>
          <t>Melvin</t>
        </is>
      </c>
      <c r="E2270" s="17" t="inlineStr">
        <is>
          <t>INDIVIDUAL</t>
        </is>
      </c>
      <c r="F2270" s="17" t="inlineStr"/>
      <c r="G2270" s="27" t="n">
        <v>45836</v>
      </c>
      <c r="H2270" s="17" t="inlineStr">
        <is>
          <t>ACTIVE_WAITLIST</t>
        </is>
      </c>
      <c r="I2270" s="17" t="inlineStr">
        <is>
          <t>DRIFT WEATHER</t>
        </is>
      </c>
      <c r="J2270" s="17" t="inlineStr">
        <is>
          <t>SAIL_MONO</t>
        </is>
      </c>
      <c r="K2270" s="17" t="n">
        <v>50.5</v>
      </c>
      <c r="L2270" s="17" t="n">
        <v>14.9</v>
      </c>
      <c r="M2270" s="17" t="inlineStr">
        <is>
          <t>Vessbank</t>
        </is>
      </c>
      <c r="N2270" s="17" t="n">
        <v>40</v>
      </c>
      <c r="O2270" s="17" t="inlineStr">
        <is>
          <t>(360) 555-3726</t>
        </is>
      </c>
      <c r="P2270" s="17" t="inlineStr">
        <is>
          <t>melvin.espinoza@quillayute.org</t>
        </is>
      </c>
      <c r="Q2270" s="17" t="inlineStr">
        <is>
          <t>Longview</t>
        </is>
      </c>
      <c r="R2270" s="17" t="inlineStr">
        <is>
          <t>WA</t>
        </is>
      </c>
      <c r="S2270" s="17" t="inlineStr">
        <is>
          <t>98632</t>
        </is>
      </c>
      <c r="T2270" s="27" t="n">
        <v>46003</v>
      </c>
      <c r="U2270" s="17" t="n">
        <v>2026</v>
      </c>
      <c r="V2270" s="17" t="inlineStr"/>
    </row>
    <row r="2271">
      <c r="A2271" s="21" t="inlineStr">
        <is>
          <t>WL-03266</t>
        </is>
      </c>
      <c r="B2271" s="21" t="n">
        <v>2266</v>
      </c>
      <c r="C2271" s="21" t="inlineStr">
        <is>
          <t>Newman</t>
        </is>
      </c>
      <c r="D2271" s="21" t="inlineStr">
        <is>
          <t>Jason</t>
        </is>
      </c>
      <c r="E2271" s="21" t="inlineStr">
        <is>
          <t>INDIVIDUAL</t>
        </is>
      </c>
      <c r="F2271" s="21" t="inlineStr"/>
      <c r="G2271" s="28" t="n">
        <v>45836</v>
      </c>
      <c r="H2271" s="21" t="inlineStr">
        <is>
          <t>RETAINER</t>
        </is>
      </c>
      <c r="I2271" s="21" t="inlineStr">
        <is>
          <t>SCOTER BAY</t>
        </is>
      </c>
      <c r="J2271" s="21" t="inlineStr">
        <is>
          <t>COMMERCIAL_FISH</t>
        </is>
      </c>
      <c r="K2271" s="21" t="n">
        <v>20.6</v>
      </c>
      <c r="L2271" s="21" t="n">
        <v>6.8</v>
      </c>
      <c r="M2271" s="21" t="inlineStr">
        <is>
          <t>ANY</t>
        </is>
      </c>
      <c r="N2271" s="21" t="n">
        <v>24</v>
      </c>
      <c r="O2271" s="21" t="inlineStr">
        <is>
          <t>(503) 555-3583</t>
        </is>
      </c>
      <c r="P2271" s="21" t="inlineStr">
        <is>
          <t>jasonnewman@harbormail.net</t>
        </is>
      </c>
      <c r="Q2271" s="21" t="inlineStr">
        <is>
          <t>Portland</t>
        </is>
      </c>
      <c r="R2271" s="21" t="inlineStr">
        <is>
          <t>OR</t>
        </is>
      </c>
      <c r="S2271" s="21" t="inlineStr">
        <is>
          <t>97201</t>
        </is>
      </c>
      <c r="T2271" s="28" t="n">
        <v>46017</v>
      </c>
      <c r="U2271" s="21" t="n">
        <v>2026</v>
      </c>
      <c r="V2271" s="21" t="inlineStr"/>
    </row>
    <row r="2272">
      <c r="A2272" s="17" t="inlineStr">
        <is>
          <t>WL-03267</t>
        </is>
      </c>
      <c r="B2272" s="17" t="n">
        <v>2267</v>
      </c>
      <c r="C2272" s="17" t="inlineStr">
        <is>
          <t>Perez</t>
        </is>
      </c>
      <c r="D2272" s="17" t="inlineStr">
        <is>
          <t>Donna</t>
        </is>
      </c>
      <c r="E2272" s="17" t="inlineStr">
        <is>
          <t>INDIVIDUAL</t>
        </is>
      </c>
      <c r="F2272" s="17" t="inlineStr"/>
      <c r="G2272" s="27" t="n">
        <v>45836</v>
      </c>
      <c r="H2272" s="17" t="inlineStr">
        <is>
          <t>ACTIVE_WAITLIST</t>
        </is>
      </c>
      <c r="I2272" s="17" t="inlineStr">
        <is>
          <t>OTTER CREST</t>
        </is>
      </c>
      <c r="J2272" s="17" t="inlineStr">
        <is>
          <t>COMMERCIAL_FISH</t>
        </is>
      </c>
      <c r="K2272" s="17" t="n">
        <v>54</v>
      </c>
      <c r="L2272" s="17" t="n">
        <v>15.4</v>
      </c>
      <c r="M2272" s="17" t="inlineStr">
        <is>
          <t>COVERED_ONLY</t>
        </is>
      </c>
      <c r="N2272" s="17" t="n">
        <v>28</v>
      </c>
      <c r="O2272" s="17" t="inlineStr">
        <is>
          <t>(253) 555-6876</t>
        </is>
      </c>
      <c r="P2272" s="17" t="inlineStr">
        <is>
          <t>donna_perez@salishnet.net</t>
        </is>
      </c>
      <c r="Q2272" s="17" t="inlineStr">
        <is>
          <t>Tacoma</t>
        </is>
      </c>
      <c r="R2272" s="17" t="inlineStr">
        <is>
          <t>WA</t>
        </is>
      </c>
      <c r="S2272" s="17" t="inlineStr">
        <is>
          <t>98402</t>
        </is>
      </c>
      <c r="T2272" s="27" t="n">
        <v>46009</v>
      </c>
      <c r="U2272" s="17" t="n">
        <v>2026</v>
      </c>
      <c r="V2272" s="17" t="inlineStr"/>
    </row>
    <row r="2273">
      <c r="A2273" s="21" t="inlineStr">
        <is>
          <t>WL-03268</t>
        </is>
      </c>
      <c r="B2273" s="21" t="n">
        <v>2268</v>
      </c>
      <c r="C2273" s="21" t="inlineStr">
        <is>
          <t>Parker</t>
        </is>
      </c>
      <c r="D2273" s="21" t="inlineStr">
        <is>
          <t>Charles</t>
        </is>
      </c>
      <c r="E2273" s="21" t="inlineStr">
        <is>
          <t>TRUST</t>
        </is>
      </c>
      <c r="F2273" s="21" t="inlineStr">
        <is>
          <t>Parker Holdings LLC</t>
        </is>
      </c>
      <c r="G2273" s="28" t="n">
        <v>45836</v>
      </c>
      <c r="H2273" s="21" t="inlineStr">
        <is>
          <t>ACTIVE_WAITLIST</t>
        </is>
      </c>
      <c r="I2273" s="21" t="inlineStr">
        <is>
          <t>GRAY DANCER</t>
        </is>
      </c>
      <c r="J2273" s="21" t="inlineStr">
        <is>
          <t>CRUISER</t>
        </is>
      </c>
      <c r="K2273" s="21" t="n">
        <v>53.1</v>
      </c>
      <c r="L2273" s="21" t="n">
        <v>17</v>
      </c>
      <c r="M2273" s="21" t="inlineStr">
        <is>
          <t>OPEN_ONLY</t>
        </is>
      </c>
      <c r="N2273" s="21" t="n">
        <v>45</v>
      </c>
      <c r="O2273" s="21" t="inlineStr">
        <is>
          <t>(360) 555-2050</t>
        </is>
      </c>
      <c r="P2273" s="21" t="inlineStr">
        <is>
          <t>charles.parker@pugetpost.com</t>
        </is>
      </c>
      <c r="Q2273" s="21" t="inlineStr">
        <is>
          <t>Longview</t>
        </is>
      </c>
      <c r="R2273" s="21" t="inlineStr">
        <is>
          <t>WA</t>
        </is>
      </c>
      <c r="S2273" s="21" t="inlineStr">
        <is>
          <t>98632</t>
        </is>
      </c>
      <c r="T2273" s="28" t="n">
        <v>45999</v>
      </c>
      <c r="U2273" s="21" t="n">
        <v>2026</v>
      </c>
      <c r="V2273" s="21" t="inlineStr"/>
    </row>
    <row r="2274">
      <c r="A2274" s="17" t="inlineStr">
        <is>
          <t>WL-03269</t>
        </is>
      </c>
      <c r="B2274" s="17" t="n">
        <v>2269</v>
      </c>
      <c r="C2274" s="17" t="inlineStr">
        <is>
          <t>Schultz</t>
        </is>
      </c>
      <c r="D2274" s="17" t="inlineStr">
        <is>
          <t>Maria</t>
        </is>
      </c>
      <c r="E2274" s="17" t="inlineStr">
        <is>
          <t>COMMERCIAL</t>
        </is>
      </c>
      <c r="F2274" s="17" t="inlineStr">
        <is>
          <t>Schultz Holdings LLC</t>
        </is>
      </c>
      <c r="G2274" s="27" t="n">
        <v>45837</v>
      </c>
      <c r="H2274" s="17" t="inlineStr">
        <is>
          <t>ACTIVE_WAITLIST</t>
        </is>
      </c>
      <c r="I2274" s="17" t="inlineStr">
        <is>
          <t>DRIFT LIGHT</t>
        </is>
      </c>
      <c r="J2274" s="17" t="inlineStr">
        <is>
          <t>TRAWLER</t>
        </is>
      </c>
      <c r="K2274" s="17" t="n">
        <v>33.7</v>
      </c>
      <c r="L2274" s="17" t="n">
        <v>10.8</v>
      </c>
      <c r="M2274" s="17" t="inlineStr">
        <is>
          <t>ANY</t>
        </is>
      </c>
      <c r="N2274" s="17" t="n">
        <v>24</v>
      </c>
      <c r="O2274" s="17" t="inlineStr">
        <is>
          <t>(541) 555-8078</t>
        </is>
      </c>
      <c r="P2274" s="17" t="inlineStr">
        <is>
          <t>maria_schultz@pugetpost.com</t>
        </is>
      </c>
      <c r="Q2274" s="17" t="inlineStr">
        <is>
          <t>Newport</t>
        </is>
      </c>
      <c r="R2274" s="17" t="inlineStr">
        <is>
          <t>OR</t>
        </is>
      </c>
      <c r="S2274" s="17" t="inlineStr">
        <is>
          <t>97365</t>
        </is>
      </c>
      <c r="T2274" s="27" t="n">
        <v>46005</v>
      </c>
      <c r="U2274" s="17" t="n">
        <v>2026</v>
      </c>
      <c r="V2274" s="17" t="inlineStr"/>
    </row>
    <row r="2275">
      <c r="A2275" s="21" t="inlineStr">
        <is>
          <t>WL-03270</t>
        </is>
      </c>
      <c r="B2275" s="21" t="n">
        <v>2270</v>
      </c>
      <c r="C2275" s="21" t="inlineStr">
        <is>
          <t>Baker</t>
        </is>
      </c>
      <c r="D2275" s="21" t="inlineStr">
        <is>
          <t>Michael</t>
        </is>
      </c>
      <c r="E2275" s="21" t="inlineStr">
        <is>
          <t>COMMERCIAL</t>
        </is>
      </c>
      <c r="F2275" s="21" t="inlineStr">
        <is>
          <t>Baker Charters Inc</t>
        </is>
      </c>
      <c r="G2275" s="28" t="n">
        <v>45837</v>
      </c>
      <c r="H2275" s="21" t="inlineStr">
        <is>
          <t>RETAINER</t>
        </is>
      </c>
      <c r="I2275" s="21" t="inlineStr">
        <is>
          <t>FOUL SHORE</t>
        </is>
      </c>
      <c r="J2275" s="21" t="inlineStr">
        <is>
          <t>POWER_INBOARD</t>
        </is>
      </c>
      <c r="K2275" s="21" t="n">
        <v>45.7</v>
      </c>
      <c r="L2275" s="21" t="n">
        <v>14.7</v>
      </c>
      <c r="M2275" s="21" t="inlineStr">
        <is>
          <t>ANY</t>
        </is>
      </c>
      <c r="N2275" s="21" t="n">
        <v>45</v>
      </c>
      <c r="O2275" s="21" t="inlineStr">
        <is>
          <t>(360) 555-8105</t>
        </is>
      </c>
      <c r="P2275" s="21" t="inlineStr">
        <is>
          <t>michael.baker@gmail.example.com</t>
        </is>
      </c>
      <c r="Q2275" s="21" t="inlineStr">
        <is>
          <t>Chaldale</t>
        </is>
      </c>
      <c r="R2275" s="21" t="inlineStr">
        <is>
          <t>WA</t>
        </is>
      </c>
      <c r="S2275" s="21" t="inlineStr">
        <is>
          <t>98554</t>
        </is>
      </c>
      <c r="T2275" s="28" t="n">
        <v>46018</v>
      </c>
      <c r="U2275" s="21" t="n">
        <v>2026</v>
      </c>
      <c r="V2275" s="21" t="inlineStr"/>
    </row>
    <row r="2276">
      <c r="A2276" s="17" t="inlineStr">
        <is>
          <t>WL-03271</t>
        </is>
      </c>
      <c r="B2276" s="17" t="n">
        <v>2271</v>
      </c>
      <c r="C2276" s="17" t="inlineStr">
        <is>
          <t>Mejia</t>
        </is>
      </c>
      <c r="D2276" s="17" t="inlineStr">
        <is>
          <t>Luke</t>
        </is>
      </c>
      <c r="E2276" s="17" t="inlineStr">
        <is>
          <t>TRUST</t>
        </is>
      </c>
      <c r="F2276" s="17" t="inlineStr">
        <is>
          <t>Mejia Holdings LLC</t>
        </is>
      </c>
      <c r="G2276" s="27" t="n">
        <v>45838</v>
      </c>
      <c r="H2276" s="17" t="inlineStr">
        <is>
          <t>ACTIVE_WAITLIST</t>
        </is>
      </c>
      <c r="I2276" s="17" t="inlineStr">
        <is>
          <t>OSPREY REACH</t>
        </is>
      </c>
      <c r="J2276" s="17" t="inlineStr">
        <is>
          <t>SAIL_MONO</t>
        </is>
      </c>
      <c r="K2276" s="17" t="n">
        <v>24.9</v>
      </c>
      <c r="L2276" s="17" t="n">
        <v>7</v>
      </c>
      <c r="M2276" s="17" t="inlineStr">
        <is>
          <t>Vessbank</t>
        </is>
      </c>
      <c r="N2276" s="17" t="n">
        <v>36</v>
      </c>
      <c r="O2276" s="17" t="inlineStr">
        <is>
          <t>(541) 555-0728</t>
        </is>
      </c>
      <c r="P2276" s="17" t="inlineStr">
        <is>
          <t>luke_mejia@salishnet.net</t>
        </is>
      </c>
      <c r="Q2276" s="17" t="inlineStr">
        <is>
          <t>Newport</t>
        </is>
      </c>
      <c r="R2276" s="17" t="inlineStr">
        <is>
          <t>OR</t>
        </is>
      </c>
      <c r="S2276" s="17" t="inlineStr">
        <is>
          <t>97365</t>
        </is>
      </c>
      <c r="T2276" s="27" t="n">
        <v>46019</v>
      </c>
      <c r="U2276" s="17" t="n">
        <v>2026</v>
      </c>
      <c r="V2276" s="17" t="inlineStr"/>
    </row>
    <row r="2277">
      <c r="A2277" s="21" t="inlineStr">
        <is>
          <t>WL-03272</t>
        </is>
      </c>
      <c r="B2277" s="21" t="n">
        <v>2272</v>
      </c>
      <c r="C2277" s="21" t="inlineStr">
        <is>
          <t>Contreras</t>
        </is>
      </c>
      <c r="D2277" s="21" t="inlineStr">
        <is>
          <t>Matthew</t>
        </is>
      </c>
      <c r="E2277" s="21" t="inlineStr">
        <is>
          <t>INDIVIDUAL</t>
        </is>
      </c>
      <c r="F2277" s="21" t="inlineStr"/>
      <c r="G2277" s="28" t="n">
        <v>45839</v>
      </c>
      <c r="H2277" s="21" t="inlineStr">
        <is>
          <t>SUSPENDED</t>
        </is>
      </c>
      <c r="I2277" s="21" t="inlineStr">
        <is>
          <t>BRANT PASSAGE</t>
        </is>
      </c>
      <c r="J2277" s="21" t="inlineStr">
        <is>
          <t>POWER_OUTBOARD</t>
        </is>
      </c>
      <c r="K2277" s="21" t="n">
        <v>46.9</v>
      </c>
      <c r="L2277" s="21" t="n">
        <v>13.9</v>
      </c>
      <c r="M2277" s="21" t="inlineStr">
        <is>
          <t>Vessbank</t>
        </is>
      </c>
      <c r="N2277" s="21" t="n">
        <v>24</v>
      </c>
      <c r="O2277" s="21" t="inlineStr">
        <is>
          <t>(360) 555-9735</t>
        </is>
      </c>
      <c r="P2277" s="21" t="inlineStr">
        <is>
          <t>matthew_contreras@gmail.example.com</t>
        </is>
      </c>
      <c r="Q2277" s="21" t="inlineStr">
        <is>
          <t>Longview</t>
        </is>
      </c>
      <c r="R2277" s="21" t="inlineStr">
        <is>
          <t>WA</t>
        </is>
      </c>
      <c r="S2277" s="21" t="inlineStr">
        <is>
          <t>98632</t>
        </is>
      </c>
      <c r="T2277" s="28" t="n">
        <v>45993</v>
      </c>
      <c r="U2277" s="21" t="n">
        <v>2026</v>
      </c>
      <c r="V2277" s="21" t="inlineStr"/>
    </row>
    <row r="2278">
      <c r="A2278" s="17" t="inlineStr">
        <is>
          <t>WL-03273</t>
        </is>
      </c>
      <c r="B2278" s="17" t="n">
        <v>2273</v>
      </c>
      <c r="C2278" s="17" t="inlineStr">
        <is>
          <t>Dodson</t>
        </is>
      </c>
      <c r="D2278" s="17" t="inlineStr">
        <is>
          <t>Daniel</t>
        </is>
      </c>
      <c r="E2278" s="17" t="inlineStr">
        <is>
          <t>CORPORATION</t>
        </is>
      </c>
      <c r="F2278" s="17" t="inlineStr">
        <is>
          <t>Dodson Ventures LLC</t>
        </is>
      </c>
      <c r="G2278" s="27" t="n">
        <v>45839</v>
      </c>
      <c r="H2278" s="17" t="inlineStr">
        <is>
          <t>ACTIVE_WAITLIST</t>
        </is>
      </c>
      <c r="I2278" s="17" t="inlineStr">
        <is>
          <t>DRIFT BAY</t>
        </is>
      </c>
      <c r="J2278" s="17" t="inlineStr">
        <is>
          <t>ELECTRIC</t>
        </is>
      </c>
      <c r="K2278" s="17" t="n">
        <v>29.3</v>
      </c>
      <c r="L2278" s="17" t="n">
        <v>8.800000000000001</v>
      </c>
      <c r="M2278" s="17" t="inlineStr">
        <is>
          <t>COVERED_ONLY</t>
        </is>
      </c>
      <c r="N2278" s="17" t="n">
        <v>28</v>
      </c>
      <c r="O2278" s="17" t="inlineStr">
        <is>
          <t>(253) 555-7855</t>
        </is>
      </c>
      <c r="P2278" s="17" t="inlineStr">
        <is>
          <t>daniel_dodson@salishnet.net</t>
        </is>
      </c>
      <c r="Q2278" s="17" t="inlineStr">
        <is>
          <t>Tacoma</t>
        </is>
      </c>
      <c r="R2278" s="17" t="inlineStr">
        <is>
          <t>WA</t>
        </is>
      </c>
      <c r="S2278" s="17" t="inlineStr">
        <is>
          <t>98402</t>
        </is>
      </c>
      <c r="T2278" s="27" t="n">
        <v>45995</v>
      </c>
      <c r="U2278" s="17" t="n">
        <v>2026</v>
      </c>
      <c r="V2278" s="17" t="inlineStr"/>
    </row>
    <row r="2279">
      <c r="A2279" s="21" t="inlineStr">
        <is>
          <t>WL-03274</t>
        </is>
      </c>
      <c r="B2279" s="21" t="n">
        <v>2274</v>
      </c>
      <c r="C2279" s="21" t="inlineStr">
        <is>
          <t>Matthews</t>
        </is>
      </c>
      <c r="D2279" s="21" t="inlineStr">
        <is>
          <t>Brenda</t>
        </is>
      </c>
      <c r="E2279" s="21" t="inlineStr">
        <is>
          <t>TRUST</t>
        </is>
      </c>
      <c r="F2279" s="21" t="inlineStr">
        <is>
          <t>Matthews Marine LLC</t>
        </is>
      </c>
      <c r="G2279" s="28" t="n">
        <v>45839</v>
      </c>
      <c r="H2279" s="21" t="inlineStr">
        <is>
          <t>ACTIVE_WAITLIST</t>
        </is>
      </c>
      <c r="I2279" s="21" t="inlineStr">
        <is>
          <t>COHO WAKE</t>
        </is>
      </c>
      <c r="J2279" s="21" t="inlineStr">
        <is>
          <t>SAIL_MONO</t>
        </is>
      </c>
      <c r="K2279" s="21" t="n">
        <v>26.3</v>
      </c>
      <c r="L2279" s="21" t="n">
        <v>9.199999999999999</v>
      </c>
      <c r="M2279" s="21" t="inlineStr">
        <is>
          <t>ANY</t>
        </is>
      </c>
      <c r="N2279" s="21" t="n">
        <v>40</v>
      </c>
      <c r="O2279" s="21" t="inlineStr">
        <is>
          <t>(360) 555-1402</t>
        </is>
      </c>
      <c r="P2279" s="21" t="inlineStr">
        <is>
          <t>brendamatthews@salishnet.net</t>
        </is>
      </c>
      <c r="Q2279" s="21" t="inlineStr">
        <is>
          <t>Bremerton</t>
        </is>
      </c>
      <c r="R2279" s="21" t="inlineStr">
        <is>
          <t>WA</t>
        </is>
      </c>
      <c r="S2279" s="21" t="inlineStr">
        <is>
          <t>98337</t>
        </is>
      </c>
      <c r="T2279" s="28" t="n">
        <v>45993</v>
      </c>
      <c r="U2279" s="21" t="n">
        <v>2026</v>
      </c>
      <c r="V2279" s="21" t="inlineStr"/>
    </row>
    <row r="2280">
      <c r="A2280" s="17" t="inlineStr">
        <is>
          <t>WL-03275</t>
        </is>
      </c>
      <c r="B2280" s="17" t="n">
        <v>2275</v>
      </c>
      <c r="C2280" s="17" t="inlineStr">
        <is>
          <t>Wilson</t>
        </is>
      </c>
      <c r="D2280" s="17" t="inlineStr">
        <is>
          <t>Michael</t>
        </is>
      </c>
      <c r="E2280" s="17" t="inlineStr">
        <is>
          <t>NONPROFIT</t>
        </is>
      </c>
      <c r="F2280" s="17" t="inlineStr">
        <is>
          <t>Wilson Marine LLC</t>
        </is>
      </c>
      <c r="G2280" s="27" t="n">
        <v>45840</v>
      </c>
      <c r="H2280" s="17" t="inlineStr">
        <is>
          <t>ACTIVE_WAITLIST</t>
        </is>
      </c>
      <c r="I2280" s="17" t="inlineStr">
        <is>
          <t>FOUL SONG</t>
        </is>
      </c>
      <c r="J2280" s="17" t="inlineStr">
        <is>
          <t>POWER_OUTBOARD</t>
        </is>
      </c>
      <c r="K2280" s="17" t="n">
        <v>40.5</v>
      </c>
      <c r="L2280" s="17" t="n">
        <v>13.8</v>
      </c>
      <c r="M2280" s="17" t="inlineStr">
        <is>
          <t>COVERED_ONLY</t>
        </is>
      </c>
      <c r="N2280" s="17" t="n">
        <v>45</v>
      </c>
      <c r="O2280" s="17" t="inlineStr">
        <is>
          <t>(360) 555-1835</t>
        </is>
      </c>
      <c r="P2280" s="17" t="inlineStr">
        <is>
          <t>michael.wilson@gmail.example.com</t>
        </is>
      </c>
      <c r="Q2280" s="17" t="inlineStr">
        <is>
          <t>Port Angeles</t>
        </is>
      </c>
      <c r="R2280" s="17" t="inlineStr">
        <is>
          <t>WA</t>
        </is>
      </c>
      <c r="S2280" s="17" t="inlineStr">
        <is>
          <t>98362</t>
        </is>
      </c>
      <c r="T2280" s="27" t="n">
        <v>45995</v>
      </c>
      <c r="U2280" s="17" t="n">
        <v>2026</v>
      </c>
      <c r="V2280" s="17" t="inlineStr"/>
    </row>
    <row r="2281">
      <c r="A2281" s="21" t="inlineStr">
        <is>
          <t>WL-03276</t>
        </is>
      </c>
      <c r="B2281" s="21" t="n">
        <v>2276</v>
      </c>
      <c r="C2281" s="21" t="inlineStr">
        <is>
          <t>Lewis</t>
        </is>
      </c>
      <c r="D2281" s="21" t="inlineStr">
        <is>
          <t>Kimberly</t>
        </is>
      </c>
      <c r="E2281" s="21" t="inlineStr">
        <is>
          <t>INDIVIDUAL</t>
        </is>
      </c>
      <c r="F2281" s="21" t="inlineStr"/>
      <c r="G2281" s="28" t="n">
        <v>45840</v>
      </c>
      <c r="H2281" s="21" t="inlineStr">
        <is>
          <t>SUSPENDED</t>
        </is>
      </c>
      <c r="I2281" s="21" t="inlineStr">
        <is>
          <t>CORMORANT RUNNER</t>
        </is>
      </c>
      <c r="J2281" s="21" t="inlineStr">
        <is>
          <t>TRAWLER</t>
        </is>
      </c>
      <c r="K2281" s="21" t="n">
        <v>54.9</v>
      </c>
      <c r="L2281" s="21" t="n">
        <v>17.4</v>
      </c>
      <c r="M2281" s="21" t="inlineStr">
        <is>
          <t>Vessbank</t>
        </is>
      </c>
      <c r="N2281" s="21" t="n">
        <v>45</v>
      </c>
      <c r="O2281" s="21" t="inlineStr">
        <is>
          <t>(541) 555-3137</t>
        </is>
      </c>
      <c r="P2281" s="21" t="inlineStr"/>
      <c r="Q2281" s="21" t="inlineStr">
        <is>
          <t>Coos Bay</t>
        </is>
      </c>
      <c r="R2281" s="21" t="inlineStr">
        <is>
          <t>OR</t>
        </is>
      </c>
      <c r="S2281" s="21" t="inlineStr">
        <is>
          <t>97420</t>
        </is>
      </c>
      <c r="T2281" s="28" t="n">
        <v>46017</v>
      </c>
      <c r="U2281" s="21" t="n">
        <v>2026</v>
      </c>
      <c r="V2281" s="21" t="inlineStr"/>
    </row>
    <row r="2282">
      <c r="A2282" s="17" t="inlineStr">
        <is>
          <t>WL-03277</t>
        </is>
      </c>
      <c r="B2282" s="17" t="n">
        <v>2277</v>
      </c>
      <c r="C2282" s="17" t="inlineStr">
        <is>
          <t>Young</t>
        </is>
      </c>
      <c r="D2282" s="17" t="inlineStr">
        <is>
          <t>Ashley</t>
        </is>
      </c>
      <c r="E2282" s="17" t="inlineStr">
        <is>
          <t>NONPROFIT</t>
        </is>
      </c>
      <c r="F2282" s="17" t="inlineStr">
        <is>
          <t>Young Marine LLC</t>
        </is>
      </c>
      <c r="G2282" s="27" t="n">
        <v>45841</v>
      </c>
      <c r="H2282" s="17" t="inlineStr">
        <is>
          <t>ACTIVE_WAITLIST</t>
        </is>
      </c>
      <c r="I2282" s="17" t="inlineStr">
        <is>
          <t>TIDE WAKE</t>
        </is>
      </c>
      <c r="J2282" s="17" t="inlineStr">
        <is>
          <t>POWER_INBOARD</t>
        </is>
      </c>
      <c r="K2282" s="17" t="n">
        <v>61.5</v>
      </c>
      <c r="L2282" s="17" t="n">
        <v>20.9</v>
      </c>
      <c r="M2282" s="17" t="inlineStr">
        <is>
          <t>COVERED_ONLY</t>
        </is>
      </c>
      <c r="N2282" s="17" t="n">
        <v>45</v>
      </c>
      <c r="O2282" s="17" t="inlineStr">
        <is>
          <t>(360) 555-0730</t>
        </is>
      </c>
      <c r="P2282" s="17" t="inlineStr">
        <is>
          <t>ashleyyoung@quillayute.org</t>
        </is>
      </c>
      <c r="Q2282" s="17" t="inlineStr">
        <is>
          <t>Aberdeen</t>
        </is>
      </c>
      <c r="R2282" s="17" t="inlineStr">
        <is>
          <t>WA</t>
        </is>
      </c>
      <c r="S2282" s="17" t="inlineStr">
        <is>
          <t>98520</t>
        </is>
      </c>
      <c r="T2282" s="27" t="n">
        <v>45996</v>
      </c>
      <c r="U2282" s="17" t="n">
        <v>2026</v>
      </c>
      <c r="V2282" s="17" t="inlineStr"/>
    </row>
    <row r="2283">
      <c r="A2283" s="21" t="inlineStr">
        <is>
          <t>WL-03278</t>
        </is>
      </c>
      <c r="B2283" s="21" t="n">
        <v>2278</v>
      </c>
      <c r="C2283" s="21" t="inlineStr">
        <is>
          <t>Fleming</t>
        </is>
      </c>
      <c r="D2283" s="21" t="inlineStr">
        <is>
          <t>Stacie</t>
        </is>
      </c>
      <c r="E2283" s="21" t="inlineStr">
        <is>
          <t>INDIVIDUAL</t>
        </is>
      </c>
      <c r="F2283" s="21" t="inlineStr"/>
      <c r="G2283" s="28" t="n">
        <v>45841</v>
      </c>
      <c r="H2283" s="21" t="inlineStr">
        <is>
          <t>ACTIVE_WAITLIST</t>
        </is>
      </c>
      <c r="I2283" s="21" t="inlineStr">
        <is>
          <t>OTTER ROSE</t>
        </is>
      </c>
      <c r="J2283" s="21" t="inlineStr">
        <is>
          <t>COMMERCIAL_FISH</t>
        </is>
      </c>
      <c r="K2283" s="21" t="n">
        <v>31.4</v>
      </c>
      <c r="L2283" s="21" t="n">
        <v>9</v>
      </c>
      <c r="M2283" s="21" t="inlineStr">
        <is>
          <t>COVERED_ONLY</t>
        </is>
      </c>
      <c r="N2283" s="21" t="n">
        <v>36</v>
      </c>
      <c r="O2283" s="21" t="inlineStr">
        <is>
          <t>(360) 555-4203</t>
        </is>
      </c>
      <c r="P2283" s="21" t="inlineStr">
        <is>
          <t>staciefleming@harbormail.net</t>
        </is>
      </c>
      <c r="Q2283" s="21" t="inlineStr">
        <is>
          <t>Bremerton</t>
        </is>
      </c>
      <c r="R2283" s="21" t="inlineStr">
        <is>
          <t>WA</t>
        </is>
      </c>
      <c r="S2283" s="21" t="inlineStr">
        <is>
          <t>98337</t>
        </is>
      </c>
      <c r="T2283" s="28" t="n">
        <v>46011</v>
      </c>
      <c r="U2283" s="21" t="n">
        <v>2026</v>
      </c>
      <c r="V2283" s="21" t="inlineStr"/>
    </row>
    <row r="2284">
      <c r="A2284" s="17" t="inlineStr">
        <is>
          <t>WL-03279</t>
        </is>
      </c>
      <c r="B2284" s="17" t="n">
        <v>2279</v>
      </c>
      <c r="C2284" s="17" t="inlineStr">
        <is>
          <t>Marshall</t>
        </is>
      </c>
      <c r="D2284" s="17" t="inlineStr">
        <is>
          <t>David</t>
        </is>
      </c>
      <c r="E2284" s="17" t="inlineStr">
        <is>
          <t>JOINT</t>
        </is>
      </c>
      <c r="F2284" s="17" t="inlineStr"/>
      <c r="G2284" s="27" t="n">
        <v>45841</v>
      </c>
      <c r="H2284" s="17" t="inlineStr">
        <is>
          <t>ACTIVE_WAITLIST</t>
        </is>
      </c>
      <c r="I2284" s="17" t="inlineStr">
        <is>
          <t>OTTER QUEEN</t>
        </is>
      </c>
      <c r="J2284" s="17" t="inlineStr">
        <is>
          <t>HOUSEBOAT</t>
        </is>
      </c>
      <c r="K2284" s="17" t="n">
        <v>51.4</v>
      </c>
      <c r="L2284" s="17" t="n">
        <v>14.7</v>
      </c>
      <c r="M2284" s="17" t="inlineStr">
        <is>
          <t>ANY</t>
        </is>
      </c>
      <c r="N2284" s="17" t="n">
        <v>50</v>
      </c>
      <c r="O2284" s="17" t="inlineStr">
        <is>
          <t>(360) 555-1972</t>
        </is>
      </c>
      <c r="P2284" s="17" t="inlineStr">
        <is>
          <t>davidmarshall@quillayute.org</t>
        </is>
      </c>
      <c r="Q2284" s="17" t="inlineStr">
        <is>
          <t>Port Angeles</t>
        </is>
      </c>
      <c r="R2284" s="17" t="inlineStr">
        <is>
          <t>WA</t>
        </is>
      </c>
      <c r="S2284" s="17" t="inlineStr">
        <is>
          <t>98362</t>
        </is>
      </c>
      <c r="T2284" s="27" t="n">
        <v>46006</v>
      </c>
      <c r="U2284" s="17" t="n">
        <v>2026</v>
      </c>
      <c r="V2284" s="17" t="inlineStr"/>
    </row>
    <row r="2285">
      <c r="A2285" s="21" t="inlineStr">
        <is>
          <t>WL-03280</t>
        </is>
      </c>
      <c r="B2285" s="21" t="n">
        <v>2280</v>
      </c>
      <c r="C2285" s="21" t="inlineStr">
        <is>
          <t>Clark</t>
        </is>
      </c>
      <c r="D2285" s="21" t="inlineStr">
        <is>
          <t>Christine</t>
        </is>
      </c>
      <c r="E2285" s="21" t="inlineStr">
        <is>
          <t>INDIVIDUAL</t>
        </is>
      </c>
      <c r="F2285" s="21" t="inlineStr"/>
      <c r="G2285" s="28" t="n">
        <v>45841</v>
      </c>
      <c r="H2285" s="21" t="inlineStr">
        <is>
          <t>ACTIVE_WAITLIST</t>
        </is>
      </c>
      <c r="I2285" s="21" t="inlineStr">
        <is>
          <t>PETREL WEATHER</t>
        </is>
      </c>
      <c r="J2285" s="21" t="inlineStr">
        <is>
          <t>CRUISER</t>
        </is>
      </c>
      <c r="K2285" s="21" t="n">
        <v>32.9</v>
      </c>
      <c r="L2285" s="21" t="n">
        <v>9.300000000000001</v>
      </c>
      <c r="M2285" s="21" t="inlineStr">
        <is>
          <t>Vessbank</t>
        </is>
      </c>
      <c r="N2285" s="21" t="n">
        <v>50</v>
      </c>
      <c r="O2285" s="21" t="inlineStr">
        <is>
          <t>(503) 555-8578</t>
        </is>
      </c>
      <c r="P2285" s="21" t="inlineStr">
        <is>
          <t>christineclark@gmail.example.com</t>
        </is>
      </c>
      <c r="Q2285" s="21" t="inlineStr">
        <is>
          <t>Astoria</t>
        </is>
      </c>
      <c r="R2285" s="21" t="inlineStr">
        <is>
          <t>OR</t>
        </is>
      </c>
      <c r="S2285" s="21" t="inlineStr">
        <is>
          <t>97103</t>
        </is>
      </c>
      <c r="T2285" s="28" t="n">
        <v>46007</v>
      </c>
      <c r="U2285" s="21" t="n">
        <v>2026</v>
      </c>
      <c r="V2285" s="21" t="inlineStr"/>
    </row>
    <row r="2286">
      <c r="A2286" s="17" t="inlineStr">
        <is>
          <t>WL-03281</t>
        </is>
      </c>
      <c r="B2286" s="17" t="n">
        <v>2281</v>
      </c>
      <c r="C2286" s="17" t="inlineStr">
        <is>
          <t>Evans</t>
        </is>
      </c>
      <c r="D2286" s="17" t="inlineStr">
        <is>
          <t>Vanessa</t>
        </is>
      </c>
      <c r="E2286" s="17" t="inlineStr">
        <is>
          <t>INDIVIDUAL</t>
        </is>
      </c>
      <c r="F2286" s="17" t="inlineStr"/>
      <c r="G2286" s="27" t="n">
        <v>45842</v>
      </c>
      <c r="H2286" s="17" t="inlineStr">
        <is>
          <t>ACTIVE_WAITLIST</t>
        </is>
      </c>
      <c r="I2286" s="17" t="inlineStr">
        <is>
          <t>GRAY WEATHER</t>
        </is>
      </c>
      <c r="J2286" s="17" t="inlineStr">
        <is>
          <t>COMMERCIAL_FISH</t>
        </is>
      </c>
      <c r="K2286" s="17" t="n">
        <v>39.9</v>
      </c>
      <c r="L2286" s="17" t="n">
        <v>13.1</v>
      </c>
      <c r="M2286" s="17" t="inlineStr">
        <is>
          <t>ANY</t>
        </is>
      </c>
      <c r="N2286" s="17" t="n">
        <v>24</v>
      </c>
      <c r="O2286" s="17" t="inlineStr">
        <is>
          <t>(425) 555-8008</t>
        </is>
      </c>
      <c r="P2286" s="17" t="inlineStr">
        <is>
          <t>vanessa_evans@harbormail.net</t>
        </is>
      </c>
      <c r="Q2286" s="17" t="inlineStr">
        <is>
          <t>Everett</t>
        </is>
      </c>
      <c r="R2286" s="17" t="inlineStr">
        <is>
          <t>WA</t>
        </is>
      </c>
      <c r="S2286" s="17" t="inlineStr">
        <is>
          <t>98201</t>
        </is>
      </c>
      <c r="T2286" s="27" t="n">
        <v>45995</v>
      </c>
      <c r="U2286" s="17" t="n">
        <v>2026</v>
      </c>
      <c r="V2286" s="17" t="inlineStr"/>
    </row>
    <row r="2287">
      <c r="A2287" s="21" t="inlineStr">
        <is>
          <t>WL-03282</t>
        </is>
      </c>
      <c r="B2287" s="21" t="n">
        <v>2282</v>
      </c>
      <c r="C2287" s="21" t="inlineStr">
        <is>
          <t>Curry</t>
        </is>
      </c>
      <c r="D2287" s="21" t="inlineStr">
        <is>
          <t>Jillian</t>
        </is>
      </c>
      <c r="E2287" s="21" t="inlineStr">
        <is>
          <t>NONPROFIT</t>
        </is>
      </c>
      <c r="F2287" s="21" t="inlineStr">
        <is>
          <t>Curry Marine LLC</t>
        </is>
      </c>
      <c r="G2287" s="28" t="n">
        <v>45842</v>
      </c>
      <c r="H2287" s="21" t="inlineStr">
        <is>
          <t>ACTIVE_WAITLIST</t>
        </is>
      </c>
      <c r="I2287" s="21" t="inlineStr">
        <is>
          <t>TIDE REACH</t>
        </is>
      </c>
      <c r="J2287" s="21" t="inlineStr">
        <is>
          <t>POWER_INBOARD</t>
        </is>
      </c>
      <c r="K2287" s="21" t="n">
        <v>43.8</v>
      </c>
      <c r="L2287" s="21" t="n">
        <v>12.8</v>
      </c>
      <c r="M2287" s="21" t="inlineStr">
        <is>
          <t>ANY</t>
        </is>
      </c>
      <c r="N2287" s="21" t="n">
        <v>32</v>
      </c>
      <c r="O2287" s="21" t="inlineStr">
        <is>
          <t>(360) 555-1528</t>
        </is>
      </c>
      <c r="P2287" s="21" t="inlineStr">
        <is>
          <t>jillian_curry@outlook.example.com</t>
        </is>
      </c>
      <c r="Q2287" s="21" t="inlineStr">
        <is>
          <t>Chaldale</t>
        </is>
      </c>
      <c r="R2287" s="21" t="inlineStr">
        <is>
          <t>WA</t>
        </is>
      </c>
      <c r="S2287" s="21" t="inlineStr">
        <is>
          <t>98554</t>
        </is>
      </c>
      <c r="T2287" s="28" t="n">
        <v>46013</v>
      </c>
      <c r="U2287" s="21" t="n">
        <v>2026</v>
      </c>
      <c r="V2287" s="21" t="inlineStr"/>
    </row>
    <row r="2288">
      <c r="A2288" s="17" t="inlineStr">
        <is>
          <t>WL-03283</t>
        </is>
      </c>
      <c r="B2288" s="17" t="n">
        <v>2283</v>
      </c>
      <c r="C2288" s="17" t="inlineStr">
        <is>
          <t>King</t>
        </is>
      </c>
      <c r="D2288" s="17" t="inlineStr">
        <is>
          <t>David</t>
        </is>
      </c>
      <c r="E2288" s="17" t="inlineStr">
        <is>
          <t>JOINT</t>
        </is>
      </c>
      <c r="F2288" s="17" t="inlineStr"/>
      <c r="G2288" s="27" t="n">
        <v>45842</v>
      </c>
      <c r="H2288" s="17" t="inlineStr">
        <is>
          <t>ACTIVE_WAITLIST</t>
        </is>
      </c>
      <c r="I2288" s="17" t="inlineStr">
        <is>
          <t>SPINDRIFT BAY</t>
        </is>
      </c>
      <c r="J2288" s="17" t="inlineStr">
        <is>
          <t>SAIL_MULTI</t>
        </is>
      </c>
      <c r="K2288" s="17" t="n">
        <v>31.5</v>
      </c>
      <c r="L2288" s="17" t="n">
        <v>10.6</v>
      </c>
      <c r="M2288" s="17" t="inlineStr">
        <is>
          <t>COVERED_ONLY</t>
        </is>
      </c>
      <c r="N2288" s="17" t="n">
        <v>24</v>
      </c>
      <c r="O2288" s="17" t="inlineStr">
        <is>
          <t>(360) 555-5739</t>
        </is>
      </c>
      <c r="P2288" s="17" t="inlineStr">
        <is>
          <t>davidking@outlook.example.com</t>
        </is>
      </c>
      <c r="Q2288" s="17" t="inlineStr">
        <is>
          <t>Port Angeles</t>
        </is>
      </c>
      <c r="R2288" s="17" t="inlineStr">
        <is>
          <t>WA</t>
        </is>
      </c>
      <c r="S2288" s="17" t="inlineStr">
        <is>
          <t>98362</t>
        </is>
      </c>
      <c r="T2288" s="27" t="n">
        <v>46014</v>
      </c>
      <c r="U2288" s="17" t="n">
        <v>2026</v>
      </c>
      <c r="V2288" s="17" t="inlineStr"/>
    </row>
    <row r="2289">
      <c r="A2289" s="21" t="inlineStr">
        <is>
          <t>WL-03284</t>
        </is>
      </c>
      <c r="B2289" s="21" t="n">
        <v>2284</v>
      </c>
      <c r="C2289" s="21" t="inlineStr">
        <is>
          <t>Brown</t>
        </is>
      </c>
      <c r="D2289" s="21" t="inlineStr">
        <is>
          <t>Regina</t>
        </is>
      </c>
      <c r="E2289" s="21" t="inlineStr">
        <is>
          <t>COMMERCIAL</t>
        </is>
      </c>
      <c r="F2289" s="21" t="inlineStr">
        <is>
          <t>Brown Charters Inc</t>
        </is>
      </c>
      <c r="G2289" s="28" t="n">
        <v>45843</v>
      </c>
      <c r="H2289" s="21" t="inlineStr">
        <is>
          <t>ACTIVE_WAITLIST</t>
        </is>
      </c>
      <c r="I2289" s="21" t="inlineStr">
        <is>
          <t>POINT LINE</t>
        </is>
      </c>
      <c r="J2289" s="21" t="inlineStr">
        <is>
          <t>HOUSEBOAT</t>
        </is>
      </c>
      <c r="K2289" s="21" t="n">
        <v>31.4</v>
      </c>
      <c r="L2289" s="21" t="n">
        <v>9.4</v>
      </c>
      <c r="M2289" s="21" t="inlineStr">
        <is>
          <t>ANY</t>
        </is>
      </c>
      <c r="N2289" s="21" t="n">
        <v>36</v>
      </c>
      <c r="O2289" s="21" t="inlineStr">
        <is>
          <t>(360) 555-7434</t>
        </is>
      </c>
      <c r="P2289" s="21" t="inlineStr">
        <is>
          <t>regina_brown@quillayute.org</t>
        </is>
      </c>
      <c r="Q2289" s="21" t="inlineStr">
        <is>
          <t>Aberdeen</t>
        </is>
      </c>
      <c r="R2289" s="21" t="inlineStr">
        <is>
          <t>WA</t>
        </is>
      </c>
      <c r="S2289" s="21" t="inlineStr">
        <is>
          <t>98520</t>
        </is>
      </c>
      <c r="T2289" s="28" t="n">
        <v>46019</v>
      </c>
      <c r="U2289" s="21" t="n">
        <v>2026</v>
      </c>
      <c r="V2289" s="21" t="inlineStr"/>
    </row>
    <row r="2290">
      <c r="A2290" s="17" t="inlineStr">
        <is>
          <t>WL-03285</t>
        </is>
      </c>
      <c r="B2290" s="17" t="n">
        <v>2285</v>
      </c>
      <c r="C2290" s="17" t="inlineStr">
        <is>
          <t>Hughes</t>
        </is>
      </c>
      <c r="D2290" s="17" t="inlineStr">
        <is>
          <t>Seth</t>
        </is>
      </c>
      <c r="E2290" s="17" t="inlineStr">
        <is>
          <t>INDIVIDUAL</t>
        </is>
      </c>
      <c r="F2290" s="17" t="inlineStr"/>
      <c r="G2290" s="27" t="n">
        <v>45843</v>
      </c>
      <c r="H2290" s="17" t="inlineStr">
        <is>
          <t>ACTIVE_WAITLIST</t>
        </is>
      </c>
      <c r="I2290" s="17" t="inlineStr">
        <is>
          <t>SABLE STAR</t>
        </is>
      </c>
      <c r="J2290" s="17" t="inlineStr">
        <is>
          <t>SAIL_MONO</t>
        </is>
      </c>
      <c r="K2290" s="17" t="n">
        <v>34</v>
      </c>
      <c r="L2290" s="17" t="n">
        <v>10.7</v>
      </c>
      <c r="M2290" s="17" t="inlineStr">
        <is>
          <t>ANY</t>
        </is>
      </c>
      <c r="N2290" s="17" t="n">
        <v>45</v>
      </c>
      <c r="O2290" s="17" t="inlineStr">
        <is>
          <t>(206) 555-4944</t>
        </is>
      </c>
      <c r="P2290" s="17" t="inlineStr">
        <is>
          <t>seth.hughes@pugetpost.com</t>
        </is>
      </c>
      <c r="Q2290" s="17" t="inlineStr">
        <is>
          <t>Seattle</t>
        </is>
      </c>
      <c r="R2290" s="17" t="inlineStr">
        <is>
          <t>WA</t>
        </is>
      </c>
      <c r="S2290" s="17" t="inlineStr">
        <is>
          <t>98101</t>
        </is>
      </c>
      <c r="T2290" s="27" t="n">
        <v>46002</v>
      </c>
      <c r="U2290" s="17" t="n">
        <v>2026</v>
      </c>
      <c r="V2290" s="17" t="inlineStr"/>
    </row>
    <row r="2291">
      <c r="A2291" s="21" t="inlineStr">
        <is>
          <t>WL-03286</t>
        </is>
      </c>
      <c r="B2291" s="21" t="n">
        <v>2286</v>
      </c>
      <c r="C2291" s="21" t="inlineStr">
        <is>
          <t>Wright</t>
        </is>
      </c>
      <c r="D2291" s="21" t="inlineStr">
        <is>
          <t>Robert</t>
        </is>
      </c>
      <c r="E2291" s="21" t="inlineStr">
        <is>
          <t>INDIVIDUAL</t>
        </is>
      </c>
      <c r="F2291" s="21" t="inlineStr"/>
      <c r="G2291" s="28" t="n">
        <v>45843</v>
      </c>
      <c r="H2291" s="21" t="inlineStr">
        <is>
          <t>ACTIVE_WAITLIST</t>
        </is>
      </c>
      <c r="I2291" s="21" t="inlineStr">
        <is>
          <t>SANDERLING LINE</t>
        </is>
      </c>
      <c r="J2291" s="21" t="inlineStr">
        <is>
          <t>SPORTFISH</t>
        </is>
      </c>
      <c r="K2291" s="21" t="n">
        <v>26.2</v>
      </c>
      <c r="L2291" s="21" t="n">
        <v>9.300000000000001</v>
      </c>
      <c r="M2291" s="21" t="inlineStr">
        <is>
          <t>COVERED_ONLY</t>
        </is>
      </c>
      <c r="N2291" s="21" t="n">
        <v>36</v>
      </c>
      <c r="O2291" s="21" t="inlineStr">
        <is>
          <t>(360) 555-4556</t>
        </is>
      </c>
      <c r="P2291" s="21" t="inlineStr">
        <is>
          <t>robert_wright@quillayute.org</t>
        </is>
      </c>
      <c r="Q2291" s="21" t="inlineStr">
        <is>
          <t>Aberdeen</t>
        </is>
      </c>
      <c r="R2291" s="21" t="inlineStr">
        <is>
          <t>WA</t>
        </is>
      </c>
      <c r="S2291" s="21" t="inlineStr">
        <is>
          <t>98520</t>
        </is>
      </c>
      <c r="T2291" s="28" t="n">
        <v>45998</v>
      </c>
      <c r="U2291" s="21" t="n">
        <v>2026</v>
      </c>
      <c r="V2291" s="21" t="inlineStr"/>
    </row>
    <row r="2292">
      <c r="A2292" s="17" t="inlineStr">
        <is>
          <t>WL-03287</t>
        </is>
      </c>
      <c r="B2292" s="17" t="n">
        <v>2287</v>
      </c>
      <c r="C2292" s="17" t="inlineStr">
        <is>
          <t>Holmes</t>
        </is>
      </c>
      <c r="D2292" s="17" t="inlineStr">
        <is>
          <t>Deborah</t>
        </is>
      </c>
      <c r="E2292" s="17" t="inlineStr">
        <is>
          <t>JOINT</t>
        </is>
      </c>
      <c r="F2292" s="17" t="inlineStr"/>
      <c r="G2292" s="27" t="n">
        <v>45844</v>
      </c>
      <c r="H2292" s="17" t="inlineStr">
        <is>
          <t>ACTIVE_WAITLIST</t>
        </is>
      </c>
      <c r="I2292" s="17" t="inlineStr">
        <is>
          <t>FOUL STAR</t>
        </is>
      </c>
      <c r="J2292" s="17" t="inlineStr">
        <is>
          <t>POWER_INBOARD</t>
        </is>
      </c>
      <c r="K2292" s="17" t="n">
        <v>35.3</v>
      </c>
      <c r="L2292" s="17" t="n">
        <v>11.2</v>
      </c>
      <c r="M2292" s="17" t="inlineStr">
        <is>
          <t>Vessbank</t>
        </is>
      </c>
      <c r="N2292" s="17" t="n">
        <v>28</v>
      </c>
      <c r="O2292" s="17" t="inlineStr">
        <is>
          <t>(206) 555-3976</t>
        </is>
      </c>
      <c r="P2292" s="17" t="inlineStr">
        <is>
          <t>deborahholmes@salishnet.net</t>
        </is>
      </c>
      <c r="Q2292" s="17" t="inlineStr">
        <is>
          <t>Seattle</t>
        </is>
      </c>
      <c r="R2292" s="17" t="inlineStr">
        <is>
          <t>WA</t>
        </is>
      </c>
      <c r="S2292" s="17" t="inlineStr">
        <is>
          <t>98101</t>
        </is>
      </c>
      <c r="T2292" s="27" t="n">
        <v>45995</v>
      </c>
      <c r="U2292" s="17" t="n">
        <v>2026</v>
      </c>
      <c r="V2292" s="17" t="inlineStr"/>
    </row>
    <row r="2293">
      <c r="A2293" s="21" t="inlineStr">
        <is>
          <t>WL-03288</t>
        </is>
      </c>
      <c r="B2293" s="21" t="n">
        <v>2288</v>
      </c>
      <c r="C2293" s="21" t="inlineStr">
        <is>
          <t>Ingram</t>
        </is>
      </c>
      <c r="D2293" s="21" t="inlineStr">
        <is>
          <t>Jaclyn</t>
        </is>
      </c>
      <c r="E2293" s="21" t="inlineStr">
        <is>
          <t>INDIVIDUAL</t>
        </is>
      </c>
      <c r="F2293" s="21" t="inlineStr"/>
      <c r="G2293" s="28" t="n">
        <v>45845</v>
      </c>
      <c r="H2293" s="21" t="inlineStr">
        <is>
          <t>ACTIVE_WAITLIST</t>
        </is>
      </c>
      <c r="I2293" s="21" t="inlineStr">
        <is>
          <t>TIDE BAY</t>
        </is>
      </c>
      <c r="J2293" s="21" t="inlineStr">
        <is>
          <t>CRUISER</t>
        </is>
      </c>
      <c r="K2293" s="21" t="n">
        <v>58.7</v>
      </c>
      <c r="L2293" s="21" t="n">
        <v>17.6</v>
      </c>
      <c r="M2293" s="21" t="inlineStr">
        <is>
          <t>COVERED_ONLY</t>
        </is>
      </c>
      <c r="N2293" s="21" t="n">
        <v>45</v>
      </c>
      <c r="O2293" s="21" t="inlineStr">
        <is>
          <t>(425) 555-2625</t>
        </is>
      </c>
      <c r="P2293" s="21" t="inlineStr">
        <is>
          <t>jaclyningram@gmail.example.com</t>
        </is>
      </c>
      <c r="Q2293" s="21" t="inlineStr">
        <is>
          <t>Everett</t>
        </is>
      </c>
      <c r="R2293" s="21" t="inlineStr">
        <is>
          <t>WA</t>
        </is>
      </c>
      <c r="S2293" s="21" t="inlineStr">
        <is>
          <t>98201</t>
        </is>
      </c>
      <c r="T2293" s="28" t="n">
        <v>46004</v>
      </c>
      <c r="U2293" s="21" t="n">
        <v>2026</v>
      </c>
      <c r="V2293" s="21" t="inlineStr"/>
    </row>
    <row r="2294">
      <c r="A2294" s="17" t="inlineStr">
        <is>
          <t>WL-03289</t>
        </is>
      </c>
      <c r="B2294" s="17" t="n">
        <v>2289</v>
      </c>
      <c r="C2294" s="17" t="inlineStr">
        <is>
          <t>Bishop</t>
        </is>
      </c>
      <c r="D2294" s="17" t="inlineStr">
        <is>
          <t>Kaitlin</t>
        </is>
      </c>
      <c r="E2294" s="17" t="inlineStr">
        <is>
          <t>INDIVIDUAL</t>
        </is>
      </c>
      <c r="F2294" s="17" t="inlineStr"/>
      <c r="G2294" s="27" t="n">
        <v>45847</v>
      </c>
      <c r="H2294" s="17" t="inlineStr">
        <is>
          <t>ACTIVE_WAITLIST</t>
        </is>
      </c>
      <c r="I2294" s="17" t="inlineStr">
        <is>
          <t>TIDE GLIDE</t>
        </is>
      </c>
      <c r="J2294" s="17" t="inlineStr">
        <is>
          <t>ELECTRIC</t>
        </is>
      </c>
      <c r="K2294" s="17" t="n">
        <v>33.9</v>
      </c>
      <c r="L2294" s="17" t="n">
        <v>10.8</v>
      </c>
      <c r="M2294" s="17" t="inlineStr">
        <is>
          <t>COVERED_ONLY</t>
        </is>
      </c>
      <c r="N2294" s="17" t="n">
        <v>36</v>
      </c>
      <c r="O2294" s="17" t="inlineStr">
        <is>
          <t>(360) 555-3657</t>
        </is>
      </c>
      <c r="P2294" s="17" t="inlineStr">
        <is>
          <t>kaitlin_bishop@quillayute.org</t>
        </is>
      </c>
      <c r="Q2294" s="17" t="inlineStr">
        <is>
          <t>Bremerton</t>
        </is>
      </c>
      <c r="R2294" s="17" t="inlineStr">
        <is>
          <t>WA</t>
        </is>
      </c>
      <c r="S2294" s="17" t="inlineStr">
        <is>
          <t>98337</t>
        </is>
      </c>
      <c r="T2294" s="27" t="n">
        <v>46015</v>
      </c>
      <c r="U2294" s="17" t="n">
        <v>2026</v>
      </c>
      <c r="V2294" s="17" t="inlineStr"/>
    </row>
    <row r="2295">
      <c r="A2295" s="21" t="inlineStr">
        <is>
          <t>WL-03290</t>
        </is>
      </c>
      <c r="B2295" s="21" t="n">
        <v>2290</v>
      </c>
      <c r="C2295" s="21" t="inlineStr">
        <is>
          <t>Chavez</t>
        </is>
      </c>
      <c r="D2295" s="21" t="inlineStr">
        <is>
          <t>Caitlin</t>
        </is>
      </c>
      <c r="E2295" s="21" t="inlineStr">
        <is>
          <t>INDIVIDUAL</t>
        </is>
      </c>
      <c r="F2295" s="21" t="inlineStr"/>
      <c r="G2295" s="28" t="n">
        <v>45848</v>
      </c>
      <c r="H2295" s="21" t="inlineStr">
        <is>
          <t>ACTIVE_WAITLIST</t>
        </is>
      </c>
      <c r="I2295" s="21" t="inlineStr">
        <is>
          <t>MURRE RUNNER</t>
        </is>
      </c>
      <c r="J2295" s="21" t="inlineStr">
        <is>
          <t>CRUISER</t>
        </is>
      </c>
      <c r="K2295" s="21" t="n">
        <v>48.5</v>
      </c>
      <c r="L2295" s="21" t="n">
        <v>14.8</v>
      </c>
      <c r="M2295" s="21" t="inlineStr">
        <is>
          <t>ANY</t>
        </is>
      </c>
      <c r="N2295" s="21" t="n">
        <v>32</v>
      </c>
      <c r="O2295" s="21" t="inlineStr">
        <is>
          <t>(360) 555-8731</t>
        </is>
      </c>
      <c r="P2295" s="21" t="inlineStr">
        <is>
          <t>caitlinchavez@quillayute.org</t>
        </is>
      </c>
      <c r="Q2295" s="21" t="inlineStr">
        <is>
          <t>Aberdeen</t>
        </is>
      </c>
      <c r="R2295" s="21" t="inlineStr">
        <is>
          <t>WA</t>
        </is>
      </c>
      <c r="S2295" s="21" t="inlineStr">
        <is>
          <t>98520</t>
        </is>
      </c>
      <c r="T2295" s="28" t="n">
        <v>46007</v>
      </c>
      <c r="U2295" s="21" t="n">
        <v>2026</v>
      </c>
      <c r="V2295" s="21" t="inlineStr"/>
    </row>
    <row r="2296">
      <c r="A2296" s="17" t="inlineStr">
        <is>
          <t>WL-03291</t>
        </is>
      </c>
      <c r="B2296" s="17" t="n">
        <v>2291</v>
      </c>
      <c r="C2296" s="17" t="inlineStr">
        <is>
          <t>Marshall</t>
        </is>
      </c>
      <c r="D2296" s="17" t="inlineStr">
        <is>
          <t>Nicholas</t>
        </is>
      </c>
      <c r="E2296" s="17" t="inlineStr">
        <is>
          <t>LLC</t>
        </is>
      </c>
      <c r="F2296" s="17" t="inlineStr">
        <is>
          <t>Marshall Marine LLC</t>
        </is>
      </c>
      <c r="G2296" s="27" t="n">
        <v>45848</v>
      </c>
      <c r="H2296" s="17" t="inlineStr">
        <is>
          <t>ACTIVE_WAITLIST</t>
        </is>
      </c>
      <c r="I2296" s="17" t="inlineStr">
        <is>
          <t>PINTAIL WIND</t>
        </is>
      </c>
      <c r="J2296" s="17" t="inlineStr">
        <is>
          <t>CRUISER</t>
        </is>
      </c>
      <c r="K2296" s="17" t="n">
        <v>33.3</v>
      </c>
      <c r="L2296" s="17" t="n">
        <v>9.4</v>
      </c>
      <c r="M2296" s="17" t="inlineStr">
        <is>
          <t>ANY</t>
        </is>
      </c>
      <c r="N2296" s="17" t="n">
        <v>32</v>
      </c>
      <c r="O2296" s="17" t="inlineStr">
        <is>
          <t>(503) 555-1024</t>
        </is>
      </c>
      <c r="P2296" s="17" t="inlineStr">
        <is>
          <t>nicholasmarshall@harbormail.net</t>
        </is>
      </c>
      <c r="Q2296" s="17" t="inlineStr">
        <is>
          <t>Astoria</t>
        </is>
      </c>
      <c r="R2296" s="17" t="inlineStr">
        <is>
          <t>OR</t>
        </is>
      </c>
      <c r="S2296" s="17" t="inlineStr">
        <is>
          <t>97103</t>
        </is>
      </c>
      <c r="T2296" s="27" t="n">
        <v>46004</v>
      </c>
      <c r="U2296" s="17" t="n">
        <v>2026</v>
      </c>
      <c r="V2296" s="17" t="inlineStr"/>
    </row>
    <row r="2297">
      <c r="A2297" s="21" t="inlineStr">
        <is>
          <t>WL-03292</t>
        </is>
      </c>
      <c r="B2297" s="21" t="n">
        <v>2292</v>
      </c>
      <c r="C2297" s="21" t="inlineStr">
        <is>
          <t>Hanson</t>
        </is>
      </c>
      <c r="D2297" s="21" t="inlineStr">
        <is>
          <t>Vincent</t>
        </is>
      </c>
      <c r="E2297" s="21" t="inlineStr">
        <is>
          <t>INDIVIDUAL</t>
        </is>
      </c>
      <c r="F2297" s="21" t="inlineStr"/>
      <c r="G2297" s="28" t="n">
        <v>45849</v>
      </c>
      <c r="H2297" s="21" t="inlineStr">
        <is>
          <t>ACTIVE_WAITLIST</t>
        </is>
      </c>
      <c r="I2297" s="21" t="inlineStr">
        <is>
          <t>DRIFT WEATHER</t>
        </is>
      </c>
      <c r="J2297" s="21" t="inlineStr">
        <is>
          <t>POWER_OUTBOARD</t>
        </is>
      </c>
      <c r="K2297" s="21" t="n">
        <v>37.7</v>
      </c>
      <c r="L2297" s="21" t="n">
        <v>13</v>
      </c>
      <c r="M2297" s="21" t="inlineStr">
        <is>
          <t>ANY</t>
        </is>
      </c>
      <c r="N2297" s="21" t="n">
        <v>28</v>
      </c>
      <c r="O2297" s="21" t="inlineStr">
        <is>
          <t>(360) 555-6303</t>
        </is>
      </c>
      <c r="P2297" s="21" t="inlineStr">
        <is>
          <t>vincenthanson@gmail.example.com</t>
        </is>
      </c>
      <c r="Q2297" s="21" t="inlineStr">
        <is>
          <t>Bremerton</t>
        </is>
      </c>
      <c r="R2297" s="21" t="inlineStr">
        <is>
          <t>WA</t>
        </is>
      </c>
      <c r="S2297" s="21" t="inlineStr">
        <is>
          <t>98337</t>
        </is>
      </c>
      <c r="T2297" s="28" t="n">
        <v>46003</v>
      </c>
      <c r="U2297" s="21" t="n">
        <v>2026</v>
      </c>
      <c r="V2297" s="21" t="inlineStr"/>
    </row>
    <row r="2298">
      <c r="A2298" s="17" t="inlineStr">
        <is>
          <t>WL-03293</t>
        </is>
      </c>
      <c r="B2298" s="17" t="n">
        <v>2293</v>
      </c>
      <c r="C2298" s="17" t="inlineStr">
        <is>
          <t>Huerta</t>
        </is>
      </c>
      <c r="D2298" s="17" t="inlineStr">
        <is>
          <t>Laurie</t>
        </is>
      </c>
      <c r="E2298" s="17" t="inlineStr">
        <is>
          <t>INDIVIDUAL</t>
        </is>
      </c>
      <c r="F2298" s="17" t="inlineStr"/>
      <c r="G2298" s="27" t="n">
        <v>45850</v>
      </c>
      <c r="H2298" s="17" t="inlineStr">
        <is>
          <t>ACTIVE_WAITLIST</t>
        </is>
      </c>
      <c r="I2298" s="17" t="inlineStr">
        <is>
          <t>PETREL DANCER</t>
        </is>
      </c>
      <c r="J2298" s="17" t="inlineStr">
        <is>
          <t>COMMERCIAL_FISH</t>
        </is>
      </c>
      <c r="K2298" s="17" t="n">
        <v>23.2</v>
      </c>
      <c r="L2298" s="17" t="n">
        <v>7.7</v>
      </c>
      <c r="M2298" s="17" t="inlineStr">
        <is>
          <t>Ledgport</t>
        </is>
      </c>
      <c r="N2298" s="17" t="n">
        <v>45</v>
      </c>
      <c r="O2298" s="17" t="inlineStr">
        <is>
          <t>(360) 555-5947</t>
        </is>
      </c>
      <c r="P2298" s="17" t="inlineStr">
        <is>
          <t>laurie.huerta@gmail.example.com</t>
        </is>
      </c>
      <c r="Q2298" s="17" t="inlineStr">
        <is>
          <t>Port Angeles</t>
        </is>
      </c>
      <c r="R2298" s="17" t="inlineStr">
        <is>
          <t>WA</t>
        </is>
      </c>
      <c r="S2298" s="17" t="inlineStr">
        <is>
          <t>98362</t>
        </is>
      </c>
      <c r="T2298" s="27" t="n">
        <v>46001</v>
      </c>
      <c r="U2298" s="17" t="n">
        <v>2026</v>
      </c>
      <c r="V2298" s="17" t="inlineStr"/>
    </row>
    <row r="2299">
      <c r="A2299" s="21" t="inlineStr">
        <is>
          <t>WL-03294</t>
        </is>
      </c>
      <c r="B2299" s="21" t="n">
        <v>2294</v>
      </c>
      <c r="C2299" s="21" t="inlineStr">
        <is>
          <t>Nguyen</t>
        </is>
      </c>
      <c r="D2299" s="21" t="inlineStr">
        <is>
          <t>Megan</t>
        </is>
      </c>
      <c r="E2299" s="21" t="inlineStr">
        <is>
          <t>INDIVIDUAL</t>
        </is>
      </c>
      <c r="F2299" s="21" t="inlineStr"/>
      <c r="G2299" s="28" t="n">
        <v>45850</v>
      </c>
      <c r="H2299" s="21" t="inlineStr">
        <is>
          <t>ACTIVE_WAITLIST</t>
        </is>
      </c>
      <c r="I2299" s="21" t="inlineStr">
        <is>
          <t>POINT HARBOR</t>
        </is>
      </c>
      <c r="J2299" s="21" t="inlineStr">
        <is>
          <t>ELECTRIC</t>
        </is>
      </c>
      <c r="K2299" s="21" t="n">
        <v>28.9</v>
      </c>
      <c r="L2299" s="21" t="n">
        <v>10</v>
      </c>
      <c r="M2299" s="21" t="inlineStr">
        <is>
          <t>ANY</t>
        </is>
      </c>
      <c r="N2299" s="21" t="n">
        <v>50</v>
      </c>
      <c r="O2299" s="21" t="inlineStr">
        <is>
          <t>(503) 555-0295</t>
        </is>
      </c>
      <c r="P2299" s="21" t="inlineStr">
        <is>
          <t>megannguyen@outlook.example.com</t>
        </is>
      </c>
      <c r="Q2299" s="21" t="inlineStr">
        <is>
          <t>Astoria</t>
        </is>
      </c>
      <c r="R2299" s="21" t="inlineStr">
        <is>
          <t>OR</t>
        </is>
      </c>
      <c r="S2299" s="21" t="inlineStr">
        <is>
          <t>97103</t>
        </is>
      </c>
      <c r="T2299" s="28" t="n">
        <v>45994</v>
      </c>
      <c r="U2299" s="21" t="n">
        <v>2026</v>
      </c>
      <c r="V2299" s="21" t="inlineStr"/>
    </row>
    <row r="2300">
      <c r="A2300" s="17" t="inlineStr">
        <is>
          <t>WL-03295</t>
        </is>
      </c>
      <c r="B2300" s="17" t="n">
        <v>2295</v>
      </c>
      <c r="C2300" s="17" t="inlineStr">
        <is>
          <t>Fry</t>
        </is>
      </c>
      <c r="D2300" s="17" t="inlineStr">
        <is>
          <t>Heidi</t>
        </is>
      </c>
      <c r="E2300" s="17" t="inlineStr">
        <is>
          <t>LLC</t>
        </is>
      </c>
      <c r="F2300" s="17" t="inlineStr">
        <is>
          <t>Fry Ventures LLC</t>
        </is>
      </c>
      <c r="G2300" s="27" t="n">
        <v>45850</v>
      </c>
      <c r="H2300" s="17" t="inlineStr">
        <is>
          <t>RETAINER</t>
        </is>
      </c>
      <c r="I2300" s="17" t="inlineStr">
        <is>
          <t>FOUL ROSE</t>
        </is>
      </c>
      <c r="J2300" s="17" t="inlineStr">
        <is>
          <t>COMMERCIAL_FISH</t>
        </is>
      </c>
      <c r="K2300" s="17" t="n">
        <v>22.4</v>
      </c>
      <c r="L2300" s="17" t="n">
        <v>7.6</v>
      </c>
      <c r="M2300" s="17" t="inlineStr">
        <is>
          <t>ANY</t>
        </is>
      </c>
      <c r="N2300" s="17" t="n">
        <v>45</v>
      </c>
      <c r="O2300" s="17" t="inlineStr">
        <is>
          <t>(360) 555-1503</t>
        </is>
      </c>
      <c r="P2300" s="17" t="inlineStr">
        <is>
          <t>heidi.fry@salishnet.net</t>
        </is>
      </c>
      <c r="Q2300" s="17" t="inlineStr">
        <is>
          <t>Aberdeen</t>
        </is>
      </c>
      <c r="R2300" s="17" t="inlineStr">
        <is>
          <t>WA</t>
        </is>
      </c>
      <c r="S2300" s="17" t="inlineStr">
        <is>
          <t>98520</t>
        </is>
      </c>
      <c r="T2300" s="27" t="n">
        <v>46013</v>
      </c>
      <c r="U2300" s="17" t="n">
        <v>2026</v>
      </c>
      <c r="V2300" s="17" t="inlineStr"/>
    </row>
    <row r="2301">
      <c r="A2301" s="21" t="inlineStr">
        <is>
          <t>WL-03296</t>
        </is>
      </c>
      <c r="B2301" s="21" t="n">
        <v>2296</v>
      </c>
      <c r="C2301" s="21" t="inlineStr">
        <is>
          <t>Fox</t>
        </is>
      </c>
      <c r="D2301" s="21" t="inlineStr">
        <is>
          <t>Sergio</t>
        </is>
      </c>
      <c r="E2301" s="21" t="inlineStr">
        <is>
          <t>JOINT</t>
        </is>
      </c>
      <c r="F2301" s="21" t="inlineStr"/>
      <c r="G2301" s="28" t="n">
        <v>45851</v>
      </c>
      <c r="H2301" s="21" t="inlineStr">
        <is>
          <t>ACTIVE_WAITLIST</t>
        </is>
      </c>
      <c r="I2301" s="21" t="inlineStr">
        <is>
          <t>SANDERLING WAKE</t>
        </is>
      </c>
      <c r="J2301" s="21" t="inlineStr">
        <is>
          <t>SAIL_MONO</t>
        </is>
      </c>
      <c r="K2301" s="21" t="n">
        <v>37.3</v>
      </c>
      <c r="L2301" s="21" t="n">
        <v>12.8</v>
      </c>
      <c r="M2301" s="21" t="inlineStr">
        <is>
          <t>COVERED_ONLY</t>
        </is>
      </c>
      <c r="N2301" s="21" t="n">
        <v>50</v>
      </c>
      <c r="O2301" s="21" t="inlineStr">
        <is>
          <t>(360) 555-9312</t>
        </is>
      </c>
      <c r="P2301" s="21" t="inlineStr">
        <is>
          <t>sergio_fox@gmail.example.com</t>
        </is>
      </c>
      <c r="Q2301" s="21" t="inlineStr">
        <is>
          <t>Bellingham</t>
        </is>
      </c>
      <c r="R2301" s="21" t="inlineStr">
        <is>
          <t>WA</t>
        </is>
      </c>
      <c r="S2301" s="21" t="inlineStr">
        <is>
          <t>98225</t>
        </is>
      </c>
      <c r="T2301" s="28" t="n">
        <v>46012</v>
      </c>
      <c r="U2301" s="21" t="n">
        <v>2026</v>
      </c>
      <c r="V2301" s="21" t="inlineStr"/>
    </row>
    <row r="2302">
      <c r="A2302" s="17" t="inlineStr">
        <is>
          <t>WL-03297</t>
        </is>
      </c>
      <c r="B2302" s="17" t="n">
        <v>2297</v>
      </c>
      <c r="C2302" s="17" t="inlineStr">
        <is>
          <t>Johnston</t>
        </is>
      </c>
      <c r="D2302" s="17" t="inlineStr">
        <is>
          <t>Lindsey</t>
        </is>
      </c>
      <c r="E2302" s="17" t="inlineStr">
        <is>
          <t>JOINT</t>
        </is>
      </c>
      <c r="F2302" s="17" t="inlineStr"/>
      <c r="G2302" s="27" t="n">
        <v>45851</v>
      </c>
      <c r="H2302" s="17" t="inlineStr">
        <is>
          <t>ACTIVE_WAITLIST</t>
        </is>
      </c>
      <c r="I2302" s="17" t="inlineStr">
        <is>
          <t>HALIBUT LINE</t>
        </is>
      </c>
      <c r="J2302" s="17" t="inlineStr">
        <is>
          <t>POWER_OUTBOARD</t>
        </is>
      </c>
      <c r="K2302" s="17" t="n">
        <v>29.4</v>
      </c>
      <c r="L2302" s="17" t="n">
        <v>9.9</v>
      </c>
      <c r="M2302" s="17" t="inlineStr">
        <is>
          <t>ANY</t>
        </is>
      </c>
      <c r="N2302" s="17" t="n">
        <v>50</v>
      </c>
      <c r="O2302" s="17" t="inlineStr">
        <is>
          <t>(503) 555-7393</t>
        </is>
      </c>
      <c r="P2302" s="17" t="inlineStr">
        <is>
          <t>lindseyjohnston@outlook.example.com</t>
        </is>
      </c>
      <c r="Q2302" s="17" t="inlineStr">
        <is>
          <t>Astoria</t>
        </is>
      </c>
      <c r="R2302" s="17" t="inlineStr">
        <is>
          <t>OR</t>
        </is>
      </c>
      <c r="S2302" s="17" t="inlineStr">
        <is>
          <t>97103</t>
        </is>
      </c>
      <c r="T2302" s="27" t="n">
        <v>45998</v>
      </c>
      <c r="U2302" s="17" t="n">
        <v>2026</v>
      </c>
      <c r="V2302" s="17" t="inlineStr"/>
    </row>
    <row r="2303">
      <c r="A2303" s="21" t="inlineStr">
        <is>
          <t>WL-03298</t>
        </is>
      </c>
      <c r="B2303" s="21" t="n">
        <v>2298</v>
      </c>
      <c r="C2303" s="21" t="inlineStr">
        <is>
          <t>Thompson</t>
        </is>
      </c>
      <c r="D2303" s="21" t="inlineStr">
        <is>
          <t>Alyssa</t>
        </is>
      </c>
      <c r="E2303" s="21" t="inlineStr">
        <is>
          <t>JOINT</t>
        </is>
      </c>
      <c r="F2303" s="21" t="inlineStr"/>
      <c r="G2303" s="28" t="n">
        <v>45851</v>
      </c>
      <c r="H2303" s="21" t="inlineStr">
        <is>
          <t>ACTIVE_WAITLIST</t>
        </is>
      </c>
      <c r="I2303" s="21" t="inlineStr">
        <is>
          <t>WIDGEON GLIDE</t>
        </is>
      </c>
      <c r="J2303" s="21" t="inlineStr">
        <is>
          <t>COMMERCIAL_FISH</t>
        </is>
      </c>
      <c r="K2303" s="21" t="n">
        <v>24</v>
      </c>
      <c r="L2303" s="21" t="n">
        <v>8.6</v>
      </c>
      <c r="M2303" s="21" t="inlineStr">
        <is>
          <t>COVERED_ONLY</t>
        </is>
      </c>
      <c r="N2303" s="21" t="n">
        <v>50</v>
      </c>
      <c r="O2303" s="21" t="inlineStr">
        <is>
          <t>(360) 555-0849</t>
        </is>
      </c>
      <c r="P2303" s="21" t="inlineStr">
        <is>
          <t>alyssa_thompson@quillayute.org</t>
        </is>
      </c>
      <c r="Q2303" s="21" t="inlineStr">
        <is>
          <t>Bellingham</t>
        </is>
      </c>
      <c r="R2303" s="21" t="inlineStr">
        <is>
          <t>WA</t>
        </is>
      </c>
      <c r="S2303" s="21" t="inlineStr">
        <is>
          <t>98225</t>
        </is>
      </c>
      <c r="T2303" s="28" t="n">
        <v>46019</v>
      </c>
      <c r="U2303" s="21" t="n">
        <v>2026</v>
      </c>
      <c r="V2303" s="21" t="inlineStr"/>
    </row>
    <row r="2304">
      <c r="A2304" s="17" t="inlineStr">
        <is>
          <t>WL-03299</t>
        </is>
      </c>
      <c r="B2304" s="17" t="n">
        <v>2299</v>
      </c>
      <c r="C2304" s="17" t="inlineStr">
        <is>
          <t>Fisher</t>
        </is>
      </c>
      <c r="D2304" s="17" t="inlineStr">
        <is>
          <t>Lisa</t>
        </is>
      </c>
      <c r="E2304" s="17" t="inlineStr">
        <is>
          <t>LLC</t>
        </is>
      </c>
      <c r="F2304" s="17" t="inlineStr">
        <is>
          <t>Fisher Charters Inc</t>
        </is>
      </c>
      <c r="G2304" s="27" t="n">
        <v>45852</v>
      </c>
      <c r="H2304" s="17" t="inlineStr">
        <is>
          <t>ACTIVE_WAITLIST</t>
        </is>
      </c>
      <c r="I2304" s="17" t="inlineStr">
        <is>
          <t>PINTAIL REACH</t>
        </is>
      </c>
      <c r="J2304" s="17" t="inlineStr">
        <is>
          <t>POWER_OUTBOARD</t>
        </is>
      </c>
      <c r="K2304" s="17" t="n">
        <v>59.1</v>
      </c>
      <c r="L2304" s="17" t="n">
        <v>20.4</v>
      </c>
      <c r="M2304" s="17" t="inlineStr">
        <is>
          <t>Ledgport</t>
        </is>
      </c>
      <c r="N2304" s="17" t="n">
        <v>32</v>
      </c>
      <c r="O2304" s="17" t="inlineStr">
        <is>
          <t>(425) 555-3509</t>
        </is>
      </c>
      <c r="P2304" s="17" t="inlineStr">
        <is>
          <t>lisa_fisher@harbormail.net</t>
        </is>
      </c>
      <c r="Q2304" s="17" t="inlineStr">
        <is>
          <t>Everett</t>
        </is>
      </c>
      <c r="R2304" s="17" t="inlineStr">
        <is>
          <t>WA</t>
        </is>
      </c>
      <c r="S2304" s="17" t="inlineStr">
        <is>
          <t>98201</t>
        </is>
      </c>
      <c r="T2304" s="27" t="n">
        <v>46005</v>
      </c>
      <c r="U2304" s="17" t="n">
        <v>2026</v>
      </c>
      <c r="V2304" s="17" t="inlineStr"/>
    </row>
    <row r="2305">
      <c r="A2305" s="21" t="inlineStr">
        <is>
          <t>WL-03300</t>
        </is>
      </c>
      <c r="B2305" s="21" t="n">
        <v>2300</v>
      </c>
      <c r="C2305" s="21" t="inlineStr">
        <is>
          <t>Levine</t>
        </is>
      </c>
      <c r="D2305" s="21" t="inlineStr">
        <is>
          <t>Anthony</t>
        </is>
      </c>
      <c r="E2305" s="21" t="inlineStr">
        <is>
          <t>COMMERCIAL</t>
        </is>
      </c>
      <c r="F2305" s="21" t="inlineStr">
        <is>
          <t>Levine Holdings LLC</t>
        </is>
      </c>
      <c r="G2305" s="28" t="n">
        <v>45852</v>
      </c>
      <c r="H2305" s="21" t="inlineStr">
        <is>
          <t>ACTIVE_WAITLIST</t>
        </is>
      </c>
      <c r="I2305" s="21" t="inlineStr">
        <is>
          <t>DRIFT ANN</t>
        </is>
      </c>
      <c r="J2305" s="21" t="inlineStr">
        <is>
          <t>SPORTFISH</t>
        </is>
      </c>
      <c r="K2305" s="21" t="n">
        <v>26</v>
      </c>
      <c r="L2305" s="21" t="n">
        <v>7.5</v>
      </c>
      <c r="M2305" s="21" t="inlineStr">
        <is>
          <t>ANY</t>
        </is>
      </c>
      <c r="N2305" s="21" t="n">
        <v>32</v>
      </c>
      <c r="O2305" s="21" t="inlineStr">
        <is>
          <t>(360) 555-8237</t>
        </is>
      </c>
      <c r="P2305" s="21" t="inlineStr">
        <is>
          <t>anthony.levine@salishnet.net</t>
        </is>
      </c>
      <c r="Q2305" s="21" t="inlineStr">
        <is>
          <t>Port Angeles</t>
        </is>
      </c>
      <c r="R2305" s="21" t="inlineStr">
        <is>
          <t>WA</t>
        </is>
      </c>
      <c r="S2305" s="21" t="inlineStr">
        <is>
          <t>98362</t>
        </is>
      </c>
      <c r="T2305" s="28" t="n">
        <v>46017</v>
      </c>
      <c r="U2305" s="21" t="n">
        <v>2026</v>
      </c>
      <c r="V2305" s="21" t="inlineStr"/>
    </row>
    <row r="2306">
      <c r="A2306" s="17" t="inlineStr">
        <is>
          <t>WL-03301</t>
        </is>
      </c>
      <c r="B2306" s="17" t="n">
        <v>2301</v>
      </c>
      <c r="C2306" s="17" t="inlineStr">
        <is>
          <t>Gordon</t>
        </is>
      </c>
      <c r="D2306" s="17" t="inlineStr">
        <is>
          <t>Michael</t>
        </is>
      </c>
      <c r="E2306" s="17" t="inlineStr">
        <is>
          <t>JOINT</t>
        </is>
      </c>
      <c r="F2306" s="17" t="inlineStr"/>
      <c r="G2306" s="27" t="n">
        <v>45853</v>
      </c>
      <c r="H2306" s="17" t="inlineStr">
        <is>
          <t>SUSPENDED</t>
        </is>
      </c>
      <c r="I2306" s="17" t="inlineStr">
        <is>
          <t>MURRE GLIDE</t>
        </is>
      </c>
      <c r="J2306" s="17" t="inlineStr">
        <is>
          <t>POWER_INBOARD</t>
        </is>
      </c>
      <c r="K2306" s="17" t="n">
        <v>31.5</v>
      </c>
      <c r="L2306" s="17" t="n">
        <v>10.2</v>
      </c>
      <c r="M2306" s="17" t="inlineStr">
        <is>
          <t>ANY</t>
        </is>
      </c>
      <c r="N2306" s="17" t="n">
        <v>28</v>
      </c>
      <c r="O2306" s="17" t="inlineStr">
        <is>
          <t>(360) 555-7883</t>
        </is>
      </c>
      <c r="P2306" s="17" t="inlineStr">
        <is>
          <t>michaelgordon@salishnet.net</t>
        </is>
      </c>
      <c r="Q2306" s="17" t="inlineStr">
        <is>
          <t>Aberdeen</t>
        </is>
      </c>
      <c r="R2306" s="17" t="inlineStr">
        <is>
          <t>WA</t>
        </is>
      </c>
      <c r="S2306" s="17" t="inlineStr">
        <is>
          <t>98520</t>
        </is>
      </c>
      <c r="T2306" s="27" t="n">
        <v>46006</v>
      </c>
      <c r="U2306" s="17" t="n">
        <v>2026</v>
      </c>
      <c r="V2306" s="17" t="inlineStr"/>
    </row>
    <row r="2307">
      <c r="A2307" s="21" t="inlineStr">
        <is>
          <t>WL-03302</t>
        </is>
      </c>
      <c r="B2307" s="21" t="n">
        <v>2302</v>
      </c>
      <c r="C2307" s="21" t="inlineStr">
        <is>
          <t>Miller</t>
        </is>
      </c>
      <c r="D2307" s="21" t="inlineStr">
        <is>
          <t>Thomas</t>
        </is>
      </c>
      <c r="E2307" s="21" t="inlineStr">
        <is>
          <t>JOINT</t>
        </is>
      </c>
      <c r="F2307" s="21" t="inlineStr"/>
      <c r="G2307" s="28" t="n">
        <v>45854</v>
      </c>
      <c r="H2307" s="21" t="inlineStr">
        <is>
          <t>ACTIVE_WAITLIST</t>
        </is>
      </c>
      <c r="I2307" s="21" t="inlineStr">
        <is>
          <t>COHO CREST</t>
        </is>
      </c>
      <c r="J2307" s="21" t="inlineStr">
        <is>
          <t>POWER_STERNDRIVE</t>
        </is>
      </c>
      <c r="K2307" s="21" t="n">
        <v>57.8</v>
      </c>
      <c r="L2307" s="21" t="n">
        <v>16.9</v>
      </c>
      <c r="M2307" s="21" t="inlineStr">
        <is>
          <t>Eastwey</t>
        </is>
      </c>
      <c r="N2307" s="21" t="n">
        <v>36</v>
      </c>
      <c r="O2307" s="21" t="inlineStr">
        <is>
          <t>(503) 555-5854</t>
        </is>
      </c>
      <c r="P2307" s="21" t="inlineStr">
        <is>
          <t>thomas_miller@outlook.example.com</t>
        </is>
      </c>
      <c r="Q2307" s="21" t="inlineStr">
        <is>
          <t>Portland</t>
        </is>
      </c>
      <c r="R2307" s="21" t="inlineStr">
        <is>
          <t>OR</t>
        </is>
      </c>
      <c r="S2307" s="21" t="inlineStr">
        <is>
          <t>97201</t>
        </is>
      </c>
      <c r="T2307" s="28" t="n">
        <v>46012</v>
      </c>
      <c r="U2307" s="21" t="n">
        <v>2026</v>
      </c>
      <c r="V2307" s="21" t="inlineStr"/>
    </row>
    <row r="2308">
      <c r="A2308" s="17" t="inlineStr">
        <is>
          <t>WL-03303</t>
        </is>
      </c>
      <c r="B2308" s="17" t="n">
        <v>2303</v>
      </c>
      <c r="C2308" s="17" t="inlineStr">
        <is>
          <t>Norris</t>
        </is>
      </c>
      <c r="D2308" s="17" t="inlineStr">
        <is>
          <t>Eileen</t>
        </is>
      </c>
      <c r="E2308" s="17" t="inlineStr">
        <is>
          <t>NONPROFIT</t>
        </is>
      </c>
      <c r="F2308" s="17" t="inlineStr">
        <is>
          <t>Norris Ventures LLC</t>
        </is>
      </c>
      <c r="G2308" s="27" t="n">
        <v>45854</v>
      </c>
      <c r="H2308" s="17" t="inlineStr">
        <is>
          <t>ACTIVE_WAITLIST</t>
        </is>
      </c>
      <c r="I2308" s="17" t="inlineStr">
        <is>
          <t>PETREL BAY</t>
        </is>
      </c>
      <c r="J2308" s="17" t="inlineStr">
        <is>
          <t>POWER_INBOARD</t>
        </is>
      </c>
      <c r="K2308" s="17" t="n">
        <v>59.9</v>
      </c>
      <c r="L2308" s="17" t="n">
        <v>17.2</v>
      </c>
      <c r="M2308" s="17" t="inlineStr">
        <is>
          <t>ANY</t>
        </is>
      </c>
      <c r="N2308" s="17" t="n">
        <v>45</v>
      </c>
      <c r="O2308" s="17" t="inlineStr">
        <is>
          <t>(503) 555-7658</t>
        </is>
      </c>
      <c r="P2308" s="17" t="inlineStr">
        <is>
          <t>eileen_norris@pugetpost.com</t>
        </is>
      </c>
      <c r="Q2308" s="17" t="inlineStr">
        <is>
          <t>Astoria</t>
        </is>
      </c>
      <c r="R2308" s="17" t="inlineStr">
        <is>
          <t>OR</t>
        </is>
      </c>
      <c r="S2308" s="17" t="inlineStr">
        <is>
          <t>97103</t>
        </is>
      </c>
      <c r="T2308" s="27" t="n">
        <v>45998</v>
      </c>
      <c r="U2308" s="17" t="n">
        <v>2026</v>
      </c>
      <c r="V2308" s="17" t="inlineStr"/>
    </row>
    <row r="2309">
      <c r="A2309" s="21" t="inlineStr">
        <is>
          <t>WL-03304</t>
        </is>
      </c>
      <c r="B2309" s="21" t="n">
        <v>2304</v>
      </c>
      <c r="C2309" s="21" t="inlineStr">
        <is>
          <t>Brown</t>
        </is>
      </c>
      <c r="D2309" s="21" t="inlineStr">
        <is>
          <t>Heather</t>
        </is>
      </c>
      <c r="E2309" s="21" t="inlineStr">
        <is>
          <t>COMMERCIAL</t>
        </is>
      </c>
      <c r="F2309" s="21" t="inlineStr">
        <is>
          <t>Brown Ventures LLC</t>
        </is>
      </c>
      <c r="G2309" s="28" t="n">
        <v>45855</v>
      </c>
      <c r="H2309" s="21" t="inlineStr">
        <is>
          <t>ACTIVE_WAITLIST</t>
        </is>
      </c>
      <c r="I2309" s="21" t="inlineStr">
        <is>
          <t>SANDERLING REACH</t>
        </is>
      </c>
      <c r="J2309" s="21" t="inlineStr">
        <is>
          <t>SAIL_MONO</t>
        </is>
      </c>
      <c r="K2309" s="21" t="n">
        <v>19.5</v>
      </c>
      <c r="L2309" s="21" t="n">
        <v>6.8</v>
      </c>
      <c r="M2309" s="21" t="inlineStr">
        <is>
          <t>COVERED_ONLY</t>
        </is>
      </c>
      <c r="N2309" s="21" t="n">
        <v>32</v>
      </c>
      <c r="O2309" s="21" t="inlineStr">
        <is>
          <t>(360) 555-6204</t>
        </is>
      </c>
      <c r="P2309" s="21" t="inlineStr">
        <is>
          <t>heather.brown@salishnet.net</t>
        </is>
      </c>
      <c r="Q2309" s="21" t="inlineStr">
        <is>
          <t>Olympia</t>
        </is>
      </c>
      <c r="R2309" s="21" t="inlineStr">
        <is>
          <t>WA</t>
        </is>
      </c>
      <c r="S2309" s="21" t="inlineStr">
        <is>
          <t>98501</t>
        </is>
      </c>
      <c r="T2309" s="28" t="n">
        <v>45998</v>
      </c>
      <c r="U2309" s="21" t="n">
        <v>2026</v>
      </c>
      <c r="V2309" s="21" t="inlineStr"/>
    </row>
    <row r="2310">
      <c r="A2310" s="17" t="inlineStr">
        <is>
          <t>WL-03305</t>
        </is>
      </c>
      <c r="B2310" s="17" t="n">
        <v>2305</v>
      </c>
      <c r="C2310" s="17" t="inlineStr">
        <is>
          <t>Garcia</t>
        </is>
      </c>
      <c r="D2310" s="17" t="inlineStr">
        <is>
          <t>Monica</t>
        </is>
      </c>
      <c r="E2310" s="17" t="inlineStr">
        <is>
          <t>INDIVIDUAL</t>
        </is>
      </c>
      <c r="F2310" s="17" t="inlineStr"/>
      <c r="G2310" s="27" t="n">
        <v>45856</v>
      </c>
      <c r="H2310" s="17" t="inlineStr">
        <is>
          <t>ACTIVE_WAITLIST</t>
        </is>
      </c>
      <c r="I2310" s="17" t="inlineStr">
        <is>
          <t>HALIBUT GLIDE</t>
        </is>
      </c>
      <c r="J2310" s="17" t="inlineStr">
        <is>
          <t>SPORTFISH</t>
        </is>
      </c>
      <c r="K2310" s="17" t="n">
        <v>52.9</v>
      </c>
      <c r="L2310" s="17" t="n">
        <v>18.5</v>
      </c>
      <c r="M2310" s="17" t="inlineStr">
        <is>
          <t>ANY</t>
        </is>
      </c>
      <c r="N2310" s="17" t="n">
        <v>32</v>
      </c>
      <c r="O2310" s="17" t="inlineStr">
        <is>
          <t>(503) 555-0650</t>
        </is>
      </c>
      <c r="P2310" s="17" t="inlineStr">
        <is>
          <t>monica_garcia@harbormail.net</t>
        </is>
      </c>
      <c r="Q2310" s="17" t="inlineStr">
        <is>
          <t>Portland</t>
        </is>
      </c>
      <c r="R2310" s="17" t="inlineStr">
        <is>
          <t>OR</t>
        </is>
      </c>
      <c r="S2310" s="17" t="inlineStr">
        <is>
          <t>97201</t>
        </is>
      </c>
      <c r="T2310" s="27" t="n">
        <v>46014</v>
      </c>
      <c r="U2310" s="17" t="n">
        <v>2026</v>
      </c>
      <c r="V2310" s="17" t="inlineStr"/>
    </row>
    <row r="2311">
      <c r="A2311" s="21" t="inlineStr">
        <is>
          <t>WL-03306</t>
        </is>
      </c>
      <c r="B2311" s="21" t="n">
        <v>2306</v>
      </c>
      <c r="C2311" s="21" t="inlineStr">
        <is>
          <t>Martin</t>
        </is>
      </c>
      <c r="D2311" s="21" t="inlineStr">
        <is>
          <t>Rebecca</t>
        </is>
      </c>
      <c r="E2311" s="21" t="inlineStr">
        <is>
          <t>CORPORATION</t>
        </is>
      </c>
      <c r="F2311" s="21" t="inlineStr">
        <is>
          <t>Martin Ventures LLC</t>
        </is>
      </c>
      <c r="G2311" s="28" t="n">
        <v>45857</v>
      </c>
      <c r="H2311" s="21" t="inlineStr">
        <is>
          <t>ACTIVE_WAITLIST</t>
        </is>
      </c>
      <c r="I2311" s="21" t="inlineStr">
        <is>
          <t>PETREL SONG</t>
        </is>
      </c>
      <c r="J2311" s="21" t="inlineStr">
        <is>
          <t>CRUISER</t>
        </is>
      </c>
      <c r="K2311" s="21" t="n">
        <v>58.4</v>
      </c>
      <c r="L2311" s="21" t="n">
        <v>20.7</v>
      </c>
      <c r="M2311" s="21" t="inlineStr">
        <is>
          <t>Ledgport</t>
        </is>
      </c>
      <c r="N2311" s="21" t="n">
        <v>28</v>
      </c>
      <c r="O2311" s="21" t="inlineStr">
        <is>
          <t>(541) 555-0431</t>
        </is>
      </c>
      <c r="P2311" s="21" t="inlineStr">
        <is>
          <t>rebecca_martin@harbormail.net</t>
        </is>
      </c>
      <c r="Q2311" s="21" t="inlineStr">
        <is>
          <t>Coos Bay</t>
        </is>
      </c>
      <c r="R2311" s="21" t="inlineStr">
        <is>
          <t>OR</t>
        </is>
      </c>
      <c r="S2311" s="21" t="inlineStr">
        <is>
          <t>97420</t>
        </is>
      </c>
      <c r="T2311" s="28" t="n">
        <v>45992</v>
      </c>
      <c r="U2311" s="21" t="n">
        <v>2026</v>
      </c>
      <c r="V2311" s="21" t="inlineStr"/>
    </row>
    <row r="2312">
      <c r="A2312" s="17" t="inlineStr">
        <is>
          <t>WL-03307</t>
        </is>
      </c>
      <c r="B2312" s="17" t="n">
        <v>2307</v>
      </c>
      <c r="C2312" s="17" t="inlineStr">
        <is>
          <t>Jackson</t>
        </is>
      </c>
      <c r="D2312" s="17" t="inlineStr">
        <is>
          <t>Michael</t>
        </is>
      </c>
      <c r="E2312" s="17" t="inlineStr">
        <is>
          <t>TRUST</t>
        </is>
      </c>
      <c r="F2312" s="17" t="inlineStr">
        <is>
          <t>Jackson Holdings LLC</t>
        </is>
      </c>
      <c r="G2312" s="27" t="n">
        <v>45858</v>
      </c>
      <c r="H2312" s="17" t="inlineStr">
        <is>
          <t>ACTIVE_WAITLIST</t>
        </is>
      </c>
      <c r="I2312" s="17" t="inlineStr">
        <is>
          <t>TIDE VEER</t>
        </is>
      </c>
      <c r="J2312" s="17" t="inlineStr">
        <is>
          <t>HOUSEBOAT</t>
        </is>
      </c>
      <c r="K2312" s="17" t="n">
        <v>29.9</v>
      </c>
      <c r="L2312" s="17" t="n">
        <v>9.199999999999999</v>
      </c>
      <c r="M2312" s="17" t="inlineStr">
        <is>
          <t>COVERED_ONLY</t>
        </is>
      </c>
      <c r="N2312" s="17" t="n">
        <v>28</v>
      </c>
      <c r="O2312" s="17" t="inlineStr">
        <is>
          <t>(503) 555-6683</t>
        </is>
      </c>
      <c r="P2312" s="17" t="inlineStr">
        <is>
          <t>michael_jackson@salishnet.net</t>
        </is>
      </c>
      <c r="Q2312" s="17" t="inlineStr">
        <is>
          <t>Astoria</t>
        </is>
      </c>
      <c r="R2312" s="17" t="inlineStr">
        <is>
          <t>OR</t>
        </is>
      </c>
      <c r="S2312" s="17" t="inlineStr">
        <is>
          <t>97103</t>
        </is>
      </c>
      <c r="T2312" s="27" t="n">
        <v>45995</v>
      </c>
      <c r="U2312" s="17" t="n">
        <v>2026</v>
      </c>
      <c r="V2312" s="17" t="inlineStr"/>
    </row>
    <row r="2313">
      <c r="A2313" s="21" t="inlineStr">
        <is>
          <t>WL-03308</t>
        </is>
      </c>
      <c r="B2313" s="21" t="n">
        <v>2308</v>
      </c>
      <c r="C2313" s="21" t="inlineStr">
        <is>
          <t>Hunt</t>
        </is>
      </c>
      <c r="D2313" s="21" t="inlineStr">
        <is>
          <t>Tanya</t>
        </is>
      </c>
      <c r="E2313" s="21" t="inlineStr">
        <is>
          <t>JOINT</t>
        </is>
      </c>
      <c r="F2313" s="21" t="inlineStr"/>
      <c r="G2313" s="28" t="n">
        <v>45858</v>
      </c>
      <c r="H2313" s="21" t="inlineStr">
        <is>
          <t>ACTIVE_WAITLIST</t>
        </is>
      </c>
      <c r="I2313" s="21" t="inlineStr">
        <is>
          <t>SCOTER ROSE</t>
        </is>
      </c>
      <c r="J2313" s="21" t="inlineStr">
        <is>
          <t>CRUISER</t>
        </is>
      </c>
      <c r="K2313" s="21" t="n">
        <v>61</v>
      </c>
      <c r="L2313" s="21" t="n">
        <v>18.6</v>
      </c>
      <c r="M2313" s="21" t="inlineStr">
        <is>
          <t>ANY</t>
        </is>
      </c>
      <c r="N2313" s="21" t="n">
        <v>40</v>
      </c>
      <c r="O2313" s="21" t="inlineStr">
        <is>
          <t>(360) 555-4320</t>
        </is>
      </c>
      <c r="P2313" s="21" t="inlineStr">
        <is>
          <t>tanya.hunt@quillayute.org</t>
        </is>
      </c>
      <c r="Q2313" s="21" t="inlineStr">
        <is>
          <t>Chaldale</t>
        </is>
      </c>
      <c r="R2313" s="21" t="inlineStr">
        <is>
          <t>WA</t>
        </is>
      </c>
      <c r="S2313" s="21" t="inlineStr">
        <is>
          <t>98554</t>
        </is>
      </c>
      <c r="T2313" s="28" t="n">
        <v>45997</v>
      </c>
      <c r="U2313" s="21" t="n">
        <v>2026</v>
      </c>
      <c r="V2313" s="21" t="inlineStr"/>
    </row>
    <row r="2314">
      <c r="A2314" s="17" t="inlineStr">
        <is>
          <t>WL-03309</t>
        </is>
      </c>
      <c r="B2314" s="17" t="n">
        <v>2309</v>
      </c>
      <c r="C2314" s="17" t="inlineStr">
        <is>
          <t>Reid</t>
        </is>
      </c>
      <c r="D2314" s="17" t="inlineStr">
        <is>
          <t>Angela</t>
        </is>
      </c>
      <c r="E2314" s="17" t="inlineStr">
        <is>
          <t>NONPROFIT</t>
        </is>
      </c>
      <c r="F2314" s="17" t="inlineStr">
        <is>
          <t>Reid Holdings LLC</t>
        </is>
      </c>
      <c r="G2314" s="27" t="n">
        <v>45858</v>
      </c>
      <c r="H2314" s="17" t="inlineStr">
        <is>
          <t>ACTIVE_WAITLIST</t>
        </is>
      </c>
      <c r="I2314" s="17" t="inlineStr">
        <is>
          <t>POINT DANCER</t>
        </is>
      </c>
      <c r="J2314" s="17" t="inlineStr">
        <is>
          <t>COMMERCIAL_FISH</t>
        </is>
      </c>
      <c r="K2314" s="17" t="n">
        <v>34.8</v>
      </c>
      <c r="L2314" s="17" t="n">
        <v>11.7</v>
      </c>
      <c r="M2314" s="17" t="inlineStr">
        <is>
          <t>ANY</t>
        </is>
      </c>
      <c r="N2314" s="17" t="n">
        <v>28</v>
      </c>
      <c r="O2314" s="17" t="inlineStr">
        <is>
          <t>(206) 555-9408</t>
        </is>
      </c>
      <c r="P2314" s="17" t="inlineStr">
        <is>
          <t>angela_reid@harbormail.net</t>
        </is>
      </c>
      <c r="Q2314" s="17" t="inlineStr">
        <is>
          <t>Seattle</t>
        </is>
      </c>
      <c r="R2314" s="17" t="inlineStr">
        <is>
          <t>WA</t>
        </is>
      </c>
      <c r="S2314" s="17" t="inlineStr">
        <is>
          <t>98101</t>
        </is>
      </c>
      <c r="T2314" s="27" t="n">
        <v>46018</v>
      </c>
      <c r="U2314" s="17" t="n">
        <v>2026</v>
      </c>
      <c r="V2314" s="17" t="inlineStr"/>
    </row>
    <row r="2315">
      <c r="A2315" s="21" t="inlineStr">
        <is>
          <t>WL-03310</t>
        </is>
      </c>
      <c r="B2315" s="21" t="n">
        <v>2310</v>
      </c>
      <c r="C2315" s="21" t="inlineStr">
        <is>
          <t>Kim</t>
        </is>
      </c>
      <c r="D2315" s="21" t="inlineStr">
        <is>
          <t>Ronald</t>
        </is>
      </c>
      <c r="E2315" s="21" t="inlineStr">
        <is>
          <t>INDIVIDUAL</t>
        </is>
      </c>
      <c r="F2315" s="21" t="inlineStr"/>
      <c r="G2315" s="28" t="n">
        <v>45858</v>
      </c>
      <c r="H2315" s="21" t="inlineStr">
        <is>
          <t>ACTIVE_WAITLIST</t>
        </is>
      </c>
      <c r="I2315" s="21" t="inlineStr">
        <is>
          <t>FOUL ROSE</t>
        </is>
      </c>
      <c r="J2315" s="21" t="inlineStr">
        <is>
          <t>ELECTRIC</t>
        </is>
      </c>
      <c r="K2315" s="21" t="n">
        <v>40.7</v>
      </c>
      <c r="L2315" s="21" t="n">
        <v>11.8</v>
      </c>
      <c r="M2315" s="21" t="inlineStr">
        <is>
          <t>ANY</t>
        </is>
      </c>
      <c r="N2315" s="21" t="n">
        <v>28</v>
      </c>
      <c r="O2315" s="21" t="inlineStr">
        <is>
          <t>(360) 555-3340</t>
        </is>
      </c>
      <c r="P2315" s="21" t="inlineStr">
        <is>
          <t>ronald.kim@pugetpost.com</t>
        </is>
      </c>
      <c r="Q2315" s="21" t="inlineStr">
        <is>
          <t>Chaldale</t>
        </is>
      </c>
      <c r="R2315" s="21" t="inlineStr">
        <is>
          <t>WA</t>
        </is>
      </c>
      <c r="S2315" s="21" t="inlineStr">
        <is>
          <t>98554</t>
        </is>
      </c>
      <c r="T2315" s="28" t="n">
        <v>46009</v>
      </c>
      <c r="U2315" s="21" t="n">
        <v>2026</v>
      </c>
      <c r="V2315" s="21" t="inlineStr"/>
    </row>
    <row r="2316">
      <c r="A2316" s="17" t="inlineStr">
        <is>
          <t>WL-03311</t>
        </is>
      </c>
      <c r="B2316" s="17" t="n">
        <v>2311</v>
      </c>
      <c r="C2316" s="17" t="inlineStr">
        <is>
          <t>Lee</t>
        </is>
      </c>
      <c r="D2316" s="17" t="inlineStr">
        <is>
          <t>Shane</t>
        </is>
      </c>
      <c r="E2316" s="17" t="inlineStr">
        <is>
          <t>PARTNERSHIP</t>
        </is>
      </c>
      <c r="F2316" s="17" t="inlineStr">
        <is>
          <t>Lee Ventures LLC</t>
        </is>
      </c>
      <c r="G2316" s="27" t="n">
        <v>45858</v>
      </c>
      <c r="H2316" s="17" t="inlineStr">
        <is>
          <t>ACTIVE_WAITLIST</t>
        </is>
      </c>
      <c r="I2316" s="17" t="inlineStr">
        <is>
          <t>ANCHOR GLIDE</t>
        </is>
      </c>
      <c r="J2316" s="17" t="inlineStr">
        <is>
          <t>CRUISER</t>
        </is>
      </c>
      <c r="K2316" s="17" t="n">
        <v>41</v>
      </c>
      <c r="L2316" s="17" t="n">
        <v>12.3</v>
      </c>
      <c r="M2316" s="17" t="inlineStr">
        <is>
          <t>ANY</t>
        </is>
      </c>
      <c r="N2316" s="17" t="n">
        <v>50</v>
      </c>
      <c r="O2316" s="17" t="inlineStr">
        <is>
          <t>(503) 555-7397</t>
        </is>
      </c>
      <c r="P2316" s="17" t="inlineStr">
        <is>
          <t>shane_lee@outlook.example.com</t>
        </is>
      </c>
      <c r="Q2316" s="17" t="inlineStr">
        <is>
          <t>Astoria</t>
        </is>
      </c>
      <c r="R2316" s="17" t="inlineStr">
        <is>
          <t>OR</t>
        </is>
      </c>
      <c r="S2316" s="17" t="inlineStr">
        <is>
          <t>97103</t>
        </is>
      </c>
      <c r="T2316" s="27" t="n">
        <v>46004</v>
      </c>
      <c r="U2316" s="17" t="n">
        <v>2026</v>
      </c>
      <c r="V2316" s="17" t="inlineStr"/>
    </row>
    <row r="2317">
      <c r="A2317" s="21" t="inlineStr">
        <is>
          <t>WL-03312</t>
        </is>
      </c>
      <c r="B2317" s="21" t="n">
        <v>2312</v>
      </c>
      <c r="C2317" s="21" t="inlineStr">
        <is>
          <t>Thomas</t>
        </is>
      </c>
      <c r="D2317" s="21" t="inlineStr">
        <is>
          <t>Karla</t>
        </is>
      </c>
      <c r="E2317" s="21" t="inlineStr">
        <is>
          <t>COMMERCIAL</t>
        </is>
      </c>
      <c r="F2317" s="21" t="inlineStr">
        <is>
          <t>Thomas Ventures LLC</t>
        </is>
      </c>
      <c r="G2317" s="28" t="n">
        <v>45858</v>
      </c>
      <c r="H2317" s="21" t="inlineStr">
        <is>
          <t>ACTIVE_WAITLIST</t>
        </is>
      </c>
      <c r="I2317" s="21" t="inlineStr">
        <is>
          <t>WIDGEON LIGHT</t>
        </is>
      </c>
      <c r="J2317" s="21" t="inlineStr">
        <is>
          <t>POWER_INBOARD</t>
        </is>
      </c>
      <c r="K2317" s="21" t="n">
        <v>37.4</v>
      </c>
      <c r="L2317" s="21" t="n">
        <v>13.5</v>
      </c>
      <c r="M2317" s="21" t="inlineStr">
        <is>
          <t>ANY</t>
        </is>
      </c>
      <c r="N2317" s="21" t="n">
        <v>45</v>
      </c>
      <c r="O2317" s="21" t="inlineStr">
        <is>
          <t>(541) 555-0662</t>
        </is>
      </c>
      <c r="P2317" s="21" t="inlineStr">
        <is>
          <t>karla_thomas@quillayute.org</t>
        </is>
      </c>
      <c r="Q2317" s="21" t="inlineStr">
        <is>
          <t>Coos Bay</t>
        </is>
      </c>
      <c r="R2317" s="21" t="inlineStr">
        <is>
          <t>OR</t>
        </is>
      </c>
      <c r="S2317" s="21" t="inlineStr">
        <is>
          <t>97420</t>
        </is>
      </c>
      <c r="T2317" s="28" t="n">
        <v>46013</v>
      </c>
      <c r="U2317" s="21" t="n">
        <v>2026</v>
      </c>
      <c r="V2317" s="21" t="inlineStr"/>
    </row>
    <row r="2318">
      <c r="A2318" s="17" t="inlineStr">
        <is>
          <t>WL-03313</t>
        </is>
      </c>
      <c r="B2318" s="17" t="n">
        <v>2313</v>
      </c>
      <c r="C2318" s="17" t="inlineStr">
        <is>
          <t>Jimenez</t>
        </is>
      </c>
      <c r="D2318" s="17" t="inlineStr">
        <is>
          <t>Jose</t>
        </is>
      </c>
      <c r="E2318" s="17" t="inlineStr">
        <is>
          <t>INDIVIDUAL</t>
        </is>
      </c>
      <c r="F2318" s="17" t="inlineStr"/>
      <c r="G2318" s="27" t="n">
        <v>45859</v>
      </c>
      <c r="H2318" s="17" t="inlineStr">
        <is>
          <t>ACTIVE_WAITLIST</t>
        </is>
      </c>
      <c r="I2318" s="17" t="inlineStr">
        <is>
          <t>ANCHOR RUNNER</t>
        </is>
      </c>
      <c r="J2318" s="17" t="inlineStr">
        <is>
          <t>POWER_INBOARD</t>
        </is>
      </c>
      <c r="K2318" s="17" t="n">
        <v>38.6</v>
      </c>
      <c r="L2318" s="17" t="n">
        <v>10.8</v>
      </c>
      <c r="M2318" s="17" t="inlineStr">
        <is>
          <t>Ledgport</t>
        </is>
      </c>
      <c r="N2318" s="17" t="n">
        <v>32</v>
      </c>
      <c r="O2318" s="17" t="inlineStr">
        <is>
          <t>(360) 555-3205</t>
        </is>
      </c>
      <c r="P2318" s="17" t="inlineStr">
        <is>
          <t>jose.jimenez@gmail.example.com</t>
        </is>
      </c>
      <c r="Q2318" s="17" t="inlineStr">
        <is>
          <t>Bremerton</t>
        </is>
      </c>
      <c r="R2318" s="17" t="inlineStr">
        <is>
          <t>WA</t>
        </is>
      </c>
      <c r="S2318" s="17" t="inlineStr">
        <is>
          <t>98337</t>
        </is>
      </c>
      <c r="T2318" s="27" t="n">
        <v>45998</v>
      </c>
      <c r="U2318" s="17" t="n">
        <v>2026</v>
      </c>
      <c r="V2318" s="17" t="inlineStr"/>
    </row>
    <row r="2319">
      <c r="A2319" s="21" t="inlineStr">
        <is>
          <t>WL-03314</t>
        </is>
      </c>
      <c r="B2319" s="21" t="n">
        <v>2314</v>
      </c>
      <c r="C2319" s="21" t="inlineStr">
        <is>
          <t>Orozco</t>
        </is>
      </c>
      <c r="D2319" s="21" t="inlineStr">
        <is>
          <t>Hannah</t>
        </is>
      </c>
      <c r="E2319" s="21" t="inlineStr">
        <is>
          <t>PARTNERSHIP</t>
        </is>
      </c>
      <c r="F2319" s="21" t="inlineStr">
        <is>
          <t>Orozco Ventures LLC</t>
        </is>
      </c>
      <c r="G2319" s="28" t="n">
        <v>45859</v>
      </c>
      <c r="H2319" s="21" t="inlineStr">
        <is>
          <t>ACTIVE_WAITLIST</t>
        </is>
      </c>
      <c r="I2319" s="21" t="inlineStr">
        <is>
          <t>MURRE MOON</t>
        </is>
      </c>
      <c r="J2319" s="21" t="inlineStr">
        <is>
          <t>SAIL_MULTI</t>
        </is>
      </c>
      <c r="K2319" s="21" t="n">
        <v>57</v>
      </c>
      <c r="L2319" s="21" t="n">
        <v>18.6</v>
      </c>
      <c r="M2319" s="21" t="inlineStr">
        <is>
          <t>Salmonberry</t>
        </is>
      </c>
      <c r="N2319" s="21" t="n">
        <v>28</v>
      </c>
      <c r="O2319" s="21" t="inlineStr">
        <is>
          <t>(360) 555-5050</t>
        </is>
      </c>
      <c r="P2319" s="21" t="inlineStr">
        <is>
          <t>hannah.orozco@pugetpost.com</t>
        </is>
      </c>
      <c r="Q2319" s="21" t="inlineStr">
        <is>
          <t>Bellingham</t>
        </is>
      </c>
      <c r="R2319" s="21" t="inlineStr">
        <is>
          <t>WA</t>
        </is>
      </c>
      <c r="S2319" s="21" t="inlineStr">
        <is>
          <t>98225</t>
        </is>
      </c>
      <c r="T2319" s="28" t="n">
        <v>45996</v>
      </c>
      <c r="U2319" s="21" t="n">
        <v>2026</v>
      </c>
      <c r="V2319" s="21" t="inlineStr"/>
    </row>
    <row r="2320">
      <c r="A2320" s="17" t="inlineStr">
        <is>
          <t>WL-03315</t>
        </is>
      </c>
      <c r="B2320" s="17" t="n">
        <v>2315</v>
      </c>
      <c r="C2320" s="17" t="inlineStr">
        <is>
          <t>Miranda</t>
        </is>
      </c>
      <c r="D2320" s="17" t="inlineStr">
        <is>
          <t>Marvin</t>
        </is>
      </c>
      <c r="E2320" s="17" t="inlineStr">
        <is>
          <t>INDIVIDUAL</t>
        </is>
      </c>
      <c r="F2320" s="17" t="inlineStr"/>
      <c r="G2320" s="27" t="n">
        <v>45859</v>
      </c>
      <c r="H2320" s="17" t="inlineStr">
        <is>
          <t>ACTIVE_WAITLIST</t>
        </is>
      </c>
      <c r="I2320" s="17" t="inlineStr">
        <is>
          <t>PINTAIL DANCER</t>
        </is>
      </c>
      <c r="J2320" s="17" t="inlineStr">
        <is>
          <t>SAIL_MULTI</t>
        </is>
      </c>
      <c r="K2320" s="17" t="n">
        <v>20.4</v>
      </c>
      <c r="L2320" s="17" t="n">
        <v>6.4</v>
      </c>
      <c r="M2320" s="17" t="inlineStr">
        <is>
          <t>Salmonberry</t>
        </is>
      </c>
      <c r="N2320" s="17" t="n">
        <v>24</v>
      </c>
      <c r="O2320" s="17" t="inlineStr">
        <is>
          <t>(360) 555-3744</t>
        </is>
      </c>
      <c r="P2320" s="17" t="inlineStr">
        <is>
          <t>marvin.miranda@salishnet.net</t>
        </is>
      </c>
      <c r="Q2320" s="17" t="inlineStr">
        <is>
          <t>Port Angeles</t>
        </is>
      </c>
      <c r="R2320" s="17" t="inlineStr">
        <is>
          <t>WA</t>
        </is>
      </c>
      <c r="S2320" s="17" t="inlineStr">
        <is>
          <t>98362</t>
        </is>
      </c>
      <c r="T2320" s="27" t="n">
        <v>45996</v>
      </c>
      <c r="U2320" s="17" t="n">
        <v>2026</v>
      </c>
      <c r="V2320" s="17" t="inlineStr"/>
    </row>
    <row r="2321">
      <c r="A2321" s="21" t="inlineStr">
        <is>
          <t>WL-03316</t>
        </is>
      </c>
      <c r="B2321" s="21" t="n">
        <v>2316</v>
      </c>
      <c r="C2321" s="21" t="inlineStr">
        <is>
          <t>Nguyen</t>
        </is>
      </c>
      <c r="D2321" s="21" t="inlineStr">
        <is>
          <t>Theresa</t>
        </is>
      </c>
      <c r="E2321" s="21" t="inlineStr">
        <is>
          <t>INDIVIDUAL</t>
        </is>
      </c>
      <c r="F2321" s="21" t="inlineStr"/>
      <c r="G2321" s="28" t="n">
        <v>45860</v>
      </c>
      <c r="H2321" s="21" t="inlineStr">
        <is>
          <t>RETAINER</t>
        </is>
      </c>
      <c r="I2321" s="21" t="inlineStr">
        <is>
          <t>PETREL SHORE</t>
        </is>
      </c>
      <c r="J2321" s="21" t="inlineStr">
        <is>
          <t>CRUISER</t>
        </is>
      </c>
      <c r="K2321" s="21" t="n">
        <v>42.9</v>
      </c>
      <c r="L2321" s="21" t="n">
        <v>14</v>
      </c>
      <c r="M2321" s="21" t="inlineStr">
        <is>
          <t>ANY</t>
        </is>
      </c>
      <c r="N2321" s="21" t="n">
        <v>45</v>
      </c>
      <c r="O2321" s="21" t="inlineStr">
        <is>
          <t>(253) 555-3031</t>
        </is>
      </c>
      <c r="P2321" s="21" t="inlineStr">
        <is>
          <t>theresa_nguyen@quillayute.org</t>
        </is>
      </c>
      <c r="Q2321" s="21" t="inlineStr">
        <is>
          <t>Tacoma</t>
        </is>
      </c>
      <c r="R2321" s="21" t="inlineStr">
        <is>
          <t>WA</t>
        </is>
      </c>
      <c r="S2321" s="21" t="inlineStr">
        <is>
          <t>98402</t>
        </is>
      </c>
      <c r="T2321" s="28" t="n">
        <v>45999</v>
      </c>
      <c r="U2321" s="21" t="n">
        <v>2026</v>
      </c>
      <c r="V2321" s="21" t="inlineStr"/>
    </row>
    <row r="2322">
      <c r="A2322" s="17" t="inlineStr">
        <is>
          <t>WL-03317</t>
        </is>
      </c>
      <c r="B2322" s="17" t="n">
        <v>2317</v>
      </c>
      <c r="C2322" s="17" t="inlineStr">
        <is>
          <t>Jordan</t>
        </is>
      </c>
      <c r="D2322" s="17" t="inlineStr">
        <is>
          <t>Theresa</t>
        </is>
      </c>
      <c r="E2322" s="17" t="inlineStr">
        <is>
          <t>INDIVIDUAL</t>
        </is>
      </c>
      <c r="F2322" s="17" t="inlineStr"/>
      <c r="G2322" s="27" t="n">
        <v>45860</v>
      </c>
      <c r="H2322" s="17" t="inlineStr">
        <is>
          <t>RETAINER</t>
        </is>
      </c>
      <c r="I2322" s="17" t="inlineStr">
        <is>
          <t>OSPREY VEER</t>
        </is>
      </c>
      <c r="J2322" s="17" t="inlineStr">
        <is>
          <t>POWER_OUTBOARD</t>
        </is>
      </c>
      <c r="K2322" s="17" t="n">
        <v>47.7</v>
      </c>
      <c r="L2322" s="17" t="n">
        <v>15</v>
      </c>
      <c r="M2322" s="17" t="inlineStr">
        <is>
          <t>ANY</t>
        </is>
      </c>
      <c r="N2322" s="17" t="n">
        <v>36</v>
      </c>
      <c r="O2322" s="17" t="inlineStr">
        <is>
          <t>(360) 555-1102</t>
        </is>
      </c>
      <c r="P2322" s="17" t="inlineStr">
        <is>
          <t>theresajordan@harbormail.net</t>
        </is>
      </c>
      <c r="Q2322" s="17" t="inlineStr">
        <is>
          <t>Longview</t>
        </is>
      </c>
      <c r="R2322" s="17" t="inlineStr">
        <is>
          <t>WA</t>
        </is>
      </c>
      <c r="S2322" s="17" t="inlineStr">
        <is>
          <t>98632</t>
        </is>
      </c>
      <c r="T2322" s="27" t="n">
        <v>45997</v>
      </c>
      <c r="U2322" s="17" t="n">
        <v>2026</v>
      </c>
      <c r="V2322" s="17" t="inlineStr"/>
    </row>
    <row r="2323">
      <c r="A2323" s="21" t="inlineStr">
        <is>
          <t>WL-03318</t>
        </is>
      </c>
      <c r="B2323" s="21" t="n">
        <v>2318</v>
      </c>
      <c r="C2323" s="21" t="inlineStr">
        <is>
          <t>Jordan</t>
        </is>
      </c>
      <c r="D2323" s="21" t="inlineStr">
        <is>
          <t>Denise</t>
        </is>
      </c>
      <c r="E2323" s="21" t="inlineStr">
        <is>
          <t>INDIVIDUAL</t>
        </is>
      </c>
      <c r="F2323" s="21" t="inlineStr"/>
      <c r="G2323" s="28" t="n">
        <v>45861</v>
      </c>
      <c r="H2323" s="21" t="inlineStr">
        <is>
          <t>ACTIVE_WAITLIST</t>
        </is>
      </c>
      <c r="I2323" s="21" t="inlineStr">
        <is>
          <t>BRANT ANN</t>
        </is>
      </c>
      <c r="J2323" s="21" t="inlineStr">
        <is>
          <t>POWER_STERNDRIVE</t>
        </is>
      </c>
      <c r="K2323" s="21" t="n">
        <v>42.3</v>
      </c>
      <c r="L2323" s="21" t="n">
        <v>13.3</v>
      </c>
      <c r="M2323" s="21" t="inlineStr">
        <is>
          <t>Ledgport</t>
        </is>
      </c>
      <c r="N2323" s="21" t="n">
        <v>28</v>
      </c>
      <c r="O2323" s="21" t="inlineStr">
        <is>
          <t>(541) 555-7814</t>
        </is>
      </c>
      <c r="P2323" s="21" t="inlineStr">
        <is>
          <t>denisejordan@outlook.example.com</t>
        </is>
      </c>
      <c r="Q2323" s="21" t="inlineStr">
        <is>
          <t>Newport</t>
        </is>
      </c>
      <c r="R2323" s="21" t="inlineStr">
        <is>
          <t>OR</t>
        </is>
      </c>
      <c r="S2323" s="21" t="inlineStr">
        <is>
          <t>97365</t>
        </is>
      </c>
      <c r="T2323" s="28" t="n">
        <v>46013</v>
      </c>
      <c r="U2323" s="21" t="n">
        <v>2026</v>
      </c>
      <c r="V2323" s="21" t="inlineStr"/>
    </row>
    <row r="2324">
      <c r="A2324" s="17" t="inlineStr">
        <is>
          <t>WL-03319</t>
        </is>
      </c>
      <c r="B2324" s="17" t="n">
        <v>2319</v>
      </c>
      <c r="C2324" s="17" t="inlineStr">
        <is>
          <t>Hall</t>
        </is>
      </c>
      <c r="D2324" s="17" t="inlineStr">
        <is>
          <t>Darrell</t>
        </is>
      </c>
      <c r="E2324" s="17" t="inlineStr">
        <is>
          <t>INDIVIDUAL</t>
        </is>
      </c>
      <c r="F2324" s="17" t="inlineStr"/>
      <c r="G2324" s="27" t="n">
        <v>45861</v>
      </c>
      <c r="H2324" s="17" t="inlineStr">
        <is>
          <t>ACTIVE_WAITLIST</t>
        </is>
      </c>
      <c r="I2324" s="17" t="inlineStr">
        <is>
          <t>SCOTER SHORE</t>
        </is>
      </c>
      <c r="J2324" s="17" t="inlineStr">
        <is>
          <t>CRUISER</t>
        </is>
      </c>
      <c r="K2324" s="17" t="n">
        <v>53.7</v>
      </c>
      <c r="L2324" s="17" t="n">
        <v>17.3</v>
      </c>
      <c r="M2324" s="17" t="inlineStr">
        <is>
          <t>ANY</t>
        </is>
      </c>
      <c r="N2324" s="17" t="n">
        <v>45</v>
      </c>
      <c r="O2324" s="17" t="inlineStr">
        <is>
          <t>(360) 555-3871</t>
        </is>
      </c>
      <c r="P2324" s="17" t="inlineStr">
        <is>
          <t>darrell_hall@pugetpost.com</t>
        </is>
      </c>
      <c r="Q2324" s="17" t="inlineStr">
        <is>
          <t>Chaldale</t>
        </is>
      </c>
      <c r="R2324" s="17" t="inlineStr">
        <is>
          <t>WA</t>
        </is>
      </c>
      <c r="S2324" s="17" t="inlineStr">
        <is>
          <t>98554</t>
        </is>
      </c>
      <c r="T2324" s="27" t="n">
        <v>46001</v>
      </c>
      <c r="U2324" s="17" t="n">
        <v>2026</v>
      </c>
      <c r="V2324" s="17" t="inlineStr"/>
    </row>
    <row r="2325">
      <c r="A2325" s="21" t="inlineStr">
        <is>
          <t>WL-03320</t>
        </is>
      </c>
      <c r="B2325" s="21" t="n">
        <v>2320</v>
      </c>
      <c r="C2325" s="21" t="inlineStr">
        <is>
          <t>Robinson</t>
        </is>
      </c>
      <c r="D2325" s="21" t="inlineStr">
        <is>
          <t>Maria</t>
        </is>
      </c>
      <c r="E2325" s="21" t="inlineStr">
        <is>
          <t>INDIVIDUAL</t>
        </is>
      </c>
      <c r="F2325" s="21" t="inlineStr"/>
      <c r="G2325" s="28" t="n">
        <v>45861</v>
      </c>
      <c r="H2325" s="21" t="inlineStr">
        <is>
          <t>ACTIVE_WAITLIST</t>
        </is>
      </c>
      <c r="I2325" s="21" t="inlineStr">
        <is>
          <t>COHO MOON</t>
        </is>
      </c>
      <c r="J2325" s="21" t="inlineStr">
        <is>
          <t>SPORTFISH</t>
        </is>
      </c>
      <c r="K2325" s="21" t="n">
        <v>42.5</v>
      </c>
      <c r="L2325" s="21" t="n">
        <v>13.5</v>
      </c>
      <c r="M2325" s="21" t="inlineStr">
        <is>
          <t>ANY</t>
        </is>
      </c>
      <c r="N2325" s="21" t="n">
        <v>24</v>
      </c>
      <c r="O2325" s="21" t="inlineStr">
        <is>
          <t>(360) 555-3861</t>
        </is>
      </c>
      <c r="P2325" s="21" t="inlineStr">
        <is>
          <t>maria.robinson@outlook.example.com</t>
        </is>
      </c>
      <c r="Q2325" s="21" t="inlineStr">
        <is>
          <t>Aberdeen</t>
        </is>
      </c>
      <c r="R2325" s="21" t="inlineStr">
        <is>
          <t>WA</t>
        </is>
      </c>
      <c r="S2325" s="21" t="inlineStr">
        <is>
          <t>98520</t>
        </is>
      </c>
      <c r="T2325" s="28" t="n">
        <v>45997</v>
      </c>
      <c r="U2325" s="21" t="n">
        <v>2026</v>
      </c>
      <c r="V2325" s="21" t="inlineStr"/>
    </row>
    <row r="2326">
      <c r="A2326" s="17" t="inlineStr">
        <is>
          <t>WL-03321</t>
        </is>
      </c>
      <c r="B2326" s="17" t="n">
        <v>2321</v>
      </c>
      <c r="C2326" s="17" t="inlineStr">
        <is>
          <t>Medina</t>
        </is>
      </c>
      <c r="D2326" s="17" t="inlineStr">
        <is>
          <t>Casey</t>
        </is>
      </c>
      <c r="E2326" s="17" t="inlineStr">
        <is>
          <t>COMMERCIAL</t>
        </is>
      </c>
      <c r="F2326" s="17" t="inlineStr">
        <is>
          <t>Medina Ventures LLC</t>
        </is>
      </c>
      <c r="G2326" s="27" t="n">
        <v>45862</v>
      </c>
      <c r="H2326" s="17" t="inlineStr">
        <is>
          <t>ACTIVE_WAITLIST</t>
        </is>
      </c>
      <c r="I2326" s="17" t="inlineStr">
        <is>
          <t>OTTER MOON</t>
        </is>
      </c>
      <c r="J2326" s="17" t="inlineStr">
        <is>
          <t>CRUISER</t>
        </is>
      </c>
      <c r="K2326" s="17" t="n">
        <v>22.8</v>
      </c>
      <c r="L2326" s="17" t="n">
        <v>6.6</v>
      </c>
      <c r="M2326" s="17" t="inlineStr">
        <is>
          <t>COVERED_ONLY</t>
        </is>
      </c>
      <c r="N2326" s="17" t="n">
        <v>50</v>
      </c>
      <c r="O2326" s="17" t="inlineStr">
        <is>
          <t>(360) 555-5070</t>
        </is>
      </c>
      <c r="P2326" s="17" t="inlineStr">
        <is>
          <t>caseymedina@outlook.example.com</t>
        </is>
      </c>
      <c r="Q2326" s="17" t="inlineStr">
        <is>
          <t>Chaldale</t>
        </is>
      </c>
      <c r="R2326" s="17" t="inlineStr">
        <is>
          <t>WA</t>
        </is>
      </c>
      <c r="S2326" s="17" t="inlineStr">
        <is>
          <t>98554</t>
        </is>
      </c>
      <c r="T2326" s="27" t="n">
        <v>46016</v>
      </c>
      <c r="U2326" s="17" t="n">
        <v>2026</v>
      </c>
      <c r="V2326" s="17" t="inlineStr"/>
    </row>
    <row r="2327">
      <c r="A2327" s="21" t="inlineStr">
        <is>
          <t>WL-03322</t>
        </is>
      </c>
      <c r="B2327" s="21" t="n">
        <v>2322</v>
      </c>
      <c r="C2327" s="21" t="inlineStr">
        <is>
          <t>Robles</t>
        </is>
      </c>
      <c r="D2327" s="21" t="inlineStr">
        <is>
          <t>Reginald</t>
        </is>
      </c>
      <c r="E2327" s="21" t="inlineStr">
        <is>
          <t>TRUST</t>
        </is>
      </c>
      <c r="F2327" s="21" t="inlineStr">
        <is>
          <t>Robles Charters Inc</t>
        </is>
      </c>
      <c r="G2327" s="28" t="n">
        <v>45862</v>
      </c>
      <c r="H2327" s="21" t="inlineStr">
        <is>
          <t>ACTIVE_WAITLIST</t>
        </is>
      </c>
      <c r="I2327" s="21" t="inlineStr">
        <is>
          <t>GRAY QUEEN</t>
        </is>
      </c>
      <c r="J2327" s="21" t="inlineStr">
        <is>
          <t>CRUISER</t>
        </is>
      </c>
      <c r="K2327" s="21" t="n">
        <v>56.9</v>
      </c>
      <c r="L2327" s="21" t="n">
        <v>18.7</v>
      </c>
      <c r="M2327" s="21" t="inlineStr">
        <is>
          <t>ANY</t>
        </is>
      </c>
      <c r="N2327" s="21" t="n">
        <v>45</v>
      </c>
      <c r="O2327" s="21" t="inlineStr">
        <is>
          <t>(360) 555-6723</t>
        </is>
      </c>
      <c r="P2327" s="21" t="inlineStr">
        <is>
          <t>reginaldrobles@quillayute.org</t>
        </is>
      </c>
      <c r="Q2327" s="21" t="inlineStr">
        <is>
          <t>Bremerton</t>
        </is>
      </c>
      <c r="R2327" s="21" t="inlineStr">
        <is>
          <t>WA</t>
        </is>
      </c>
      <c r="S2327" s="21" t="inlineStr">
        <is>
          <t>98337</t>
        </is>
      </c>
      <c r="T2327" s="28" t="n">
        <v>46019</v>
      </c>
      <c r="U2327" s="21" t="n">
        <v>2026</v>
      </c>
      <c r="V2327" s="21" t="inlineStr"/>
    </row>
    <row r="2328">
      <c r="A2328" s="17" t="inlineStr">
        <is>
          <t>WL-03323</t>
        </is>
      </c>
      <c r="B2328" s="17" t="n">
        <v>2323</v>
      </c>
      <c r="C2328" s="17" t="inlineStr">
        <is>
          <t>Dickerson</t>
        </is>
      </c>
      <c r="D2328" s="17" t="inlineStr">
        <is>
          <t>Wesley</t>
        </is>
      </c>
      <c r="E2328" s="17" t="inlineStr">
        <is>
          <t>INDIVIDUAL</t>
        </is>
      </c>
      <c r="F2328" s="17" t="inlineStr"/>
      <c r="G2328" s="27" t="n">
        <v>45862</v>
      </c>
      <c r="H2328" s="17" t="inlineStr">
        <is>
          <t>ACTIVE_WAITLIST</t>
        </is>
      </c>
      <c r="I2328" s="17" t="inlineStr">
        <is>
          <t>OSPREY SOUND</t>
        </is>
      </c>
      <c r="J2328" s="17" t="inlineStr">
        <is>
          <t>ELECTRIC</t>
        </is>
      </c>
      <c r="K2328" s="17" t="n">
        <v>38</v>
      </c>
      <c r="L2328" s="17" t="n">
        <v>11.3</v>
      </c>
      <c r="M2328" s="17" t="inlineStr">
        <is>
          <t>Vessbank</t>
        </is>
      </c>
      <c r="N2328" s="17" t="n">
        <v>36</v>
      </c>
      <c r="O2328" s="17" t="inlineStr">
        <is>
          <t>(425) 555-8043</t>
        </is>
      </c>
      <c r="P2328" s="17" t="inlineStr">
        <is>
          <t>wesley_dickerson@salishnet.net</t>
        </is>
      </c>
      <c r="Q2328" s="17" t="inlineStr">
        <is>
          <t>Everett</t>
        </is>
      </c>
      <c r="R2328" s="17" t="inlineStr">
        <is>
          <t>WA</t>
        </is>
      </c>
      <c r="S2328" s="17" t="inlineStr">
        <is>
          <t>98201</t>
        </is>
      </c>
      <c r="T2328" s="27" t="n">
        <v>46011</v>
      </c>
      <c r="U2328" s="17" t="n">
        <v>2026</v>
      </c>
      <c r="V2328" s="17" t="inlineStr"/>
    </row>
    <row r="2329">
      <c r="A2329" s="21" t="inlineStr">
        <is>
          <t>WL-03324</t>
        </is>
      </c>
      <c r="B2329" s="21" t="n">
        <v>2324</v>
      </c>
      <c r="C2329" s="21" t="inlineStr">
        <is>
          <t>Hanna</t>
        </is>
      </c>
      <c r="D2329" s="21" t="inlineStr">
        <is>
          <t>Jacob</t>
        </is>
      </c>
      <c r="E2329" s="21" t="inlineStr">
        <is>
          <t>JOINT</t>
        </is>
      </c>
      <c r="F2329" s="21" t="inlineStr"/>
      <c r="G2329" s="28" t="n">
        <v>45862</v>
      </c>
      <c r="H2329" s="21" t="inlineStr">
        <is>
          <t>ACTIVE_WAITLIST</t>
        </is>
      </c>
      <c r="I2329" s="21" t="inlineStr">
        <is>
          <t>CORMORANT HARBOR</t>
        </is>
      </c>
      <c r="J2329" s="21" t="inlineStr">
        <is>
          <t>POWER_INBOARD</t>
        </is>
      </c>
      <c r="K2329" s="21" t="n">
        <v>41.9</v>
      </c>
      <c r="L2329" s="21" t="n">
        <v>12.3</v>
      </c>
      <c r="M2329" s="21" t="inlineStr">
        <is>
          <t>Ledgport</t>
        </is>
      </c>
      <c r="N2329" s="21" t="n">
        <v>45</v>
      </c>
      <c r="O2329" s="21" t="inlineStr">
        <is>
          <t>(360) 555-5132</t>
        </is>
      </c>
      <c r="P2329" s="21" t="inlineStr">
        <is>
          <t>jacobhanna@salishnet.net</t>
        </is>
      </c>
      <c r="Q2329" s="21" t="inlineStr">
        <is>
          <t>Longview</t>
        </is>
      </c>
      <c r="R2329" s="21" t="inlineStr">
        <is>
          <t>WA</t>
        </is>
      </c>
      <c r="S2329" s="21" t="inlineStr">
        <is>
          <t>98632</t>
        </is>
      </c>
      <c r="T2329" s="28" t="n">
        <v>46005</v>
      </c>
      <c r="U2329" s="21" t="n">
        <v>2026</v>
      </c>
      <c r="V2329" s="21" t="inlineStr"/>
    </row>
    <row r="2330">
      <c r="A2330" s="17" t="inlineStr">
        <is>
          <t>WL-03325</t>
        </is>
      </c>
      <c r="B2330" s="17" t="n">
        <v>2325</v>
      </c>
      <c r="C2330" s="17" t="inlineStr">
        <is>
          <t>Vaughn</t>
        </is>
      </c>
      <c r="D2330" s="17" t="inlineStr">
        <is>
          <t>Brian</t>
        </is>
      </c>
      <c r="E2330" s="17" t="inlineStr">
        <is>
          <t>JOINT</t>
        </is>
      </c>
      <c r="F2330" s="17" t="inlineStr"/>
      <c r="G2330" s="27" t="n">
        <v>45863</v>
      </c>
      <c r="H2330" s="17" t="inlineStr">
        <is>
          <t>ACTIVE_WAITLIST</t>
        </is>
      </c>
      <c r="I2330" s="17" t="inlineStr">
        <is>
          <t>OTTER WEATHER</t>
        </is>
      </c>
      <c r="J2330" s="17" t="inlineStr">
        <is>
          <t>CRUISER</t>
        </is>
      </c>
      <c r="K2330" s="17" t="n">
        <v>56.3</v>
      </c>
      <c r="L2330" s="17" t="n">
        <v>19.8</v>
      </c>
      <c r="M2330" s="17" t="inlineStr">
        <is>
          <t>ANY</t>
        </is>
      </c>
      <c r="N2330" s="17" t="n">
        <v>36</v>
      </c>
      <c r="O2330" s="17" t="inlineStr">
        <is>
          <t>(360) 555-6653</t>
        </is>
      </c>
      <c r="P2330" s="17" t="inlineStr">
        <is>
          <t>brianvaughn@gmail.example.com</t>
        </is>
      </c>
      <c r="Q2330" s="17" t="inlineStr">
        <is>
          <t>Longview</t>
        </is>
      </c>
      <c r="R2330" s="17" t="inlineStr">
        <is>
          <t>WA</t>
        </is>
      </c>
      <c r="S2330" s="17" t="inlineStr">
        <is>
          <t>98632</t>
        </is>
      </c>
      <c r="T2330" s="27" t="n">
        <v>45994</v>
      </c>
      <c r="U2330" s="17" t="n">
        <v>2026</v>
      </c>
      <c r="V2330" s="17" t="inlineStr"/>
    </row>
    <row r="2331">
      <c r="A2331" s="21" t="inlineStr">
        <is>
          <t>WL-03326</t>
        </is>
      </c>
      <c r="B2331" s="21" t="n">
        <v>2326</v>
      </c>
      <c r="C2331" s="21" t="inlineStr">
        <is>
          <t>Brock</t>
        </is>
      </c>
      <c r="D2331" s="21" t="inlineStr">
        <is>
          <t>Christopher</t>
        </is>
      </c>
      <c r="E2331" s="21" t="inlineStr">
        <is>
          <t>TRUST</t>
        </is>
      </c>
      <c r="F2331" s="21" t="inlineStr">
        <is>
          <t>Brock Ventures LLC</t>
        </is>
      </c>
      <c r="G2331" s="28" t="n">
        <v>45863</v>
      </c>
      <c r="H2331" s="21" t="inlineStr">
        <is>
          <t>ACTIVE_WAITLIST</t>
        </is>
      </c>
      <c r="I2331" s="21" t="inlineStr">
        <is>
          <t>SANDERLING MIST</t>
        </is>
      </c>
      <c r="J2331" s="21" t="inlineStr">
        <is>
          <t>SPORTFISH</t>
        </is>
      </c>
      <c r="K2331" s="21" t="n">
        <v>40</v>
      </c>
      <c r="L2331" s="21" t="n">
        <v>11.2</v>
      </c>
      <c r="M2331" s="21" t="inlineStr">
        <is>
          <t>OPEN_ONLY</t>
        </is>
      </c>
      <c r="N2331" s="21" t="n">
        <v>28</v>
      </c>
      <c r="O2331" s="21" t="inlineStr">
        <is>
          <t>(503) 555-7650</t>
        </is>
      </c>
      <c r="P2331" s="21" t="inlineStr">
        <is>
          <t>christopherbrock@pugetpost.com</t>
        </is>
      </c>
      <c r="Q2331" s="21" t="inlineStr">
        <is>
          <t>Astoria</t>
        </is>
      </c>
      <c r="R2331" s="21" t="inlineStr">
        <is>
          <t>OR</t>
        </is>
      </c>
      <c r="S2331" s="21" t="inlineStr">
        <is>
          <t>97103</t>
        </is>
      </c>
      <c r="T2331" s="28" t="n">
        <v>45999</v>
      </c>
      <c r="U2331" s="21" t="n">
        <v>2026</v>
      </c>
      <c r="V2331" s="21" t="inlineStr"/>
    </row>
    <row r="2332">
      <c r="A2332" s="17" t="inlineStr">
        <is>
          <t>WL-03327</t>
        </is>
      </c>
      <c r="B2332" s="17" t="n">
        <v>2327</v>
      </c>
      <c r="C2332" s="17" t="inlineStr">
        <is>
          <t>Zamora</t>
        </is>
      </c>
      <c r="D2332" s="17" t="inlineStr">
        <is>
          <t>Laura</t>
        </is>
      </c>
      <c r="E2332" s="17" t="inlineStr">
        <is>
          <t>JOINT</t>
        </is>
      </c>
      <c r="F2332" s="17" t="inlineStr"/>
      <c r="G2332" s="27" t="n">
        <v>45863</v>
      </c>
      <c r="H2332" s="17" t="inlineStr">
        <is>
          <t>ACTIVE_WAITLIST</t>
        </is>
      </c>
      <c r="I2332" s="17" t="inlineStr">
        <is>
          <t>SPINDRIFT RUNNER</t>
        </is>
      </c>
      <c r="J2332" s="17" t="inlineStr">
        <is>
          <t>SAIL_MONO</t>
        </is>
      </c>
      <c r="K2332" s="17" t="n">
        <v>53.3</v>
      </c>
      <c r="L2332" s="17" t="n">
        <v>16.5</v>
      </c>
      <c r="M2332" s="17" t="inlineStr">
        <is>
          <t>COVERED_ONLY</t>
        </is>
      </c>
      <c r="N2332" s="17" t="n">
        <v>24</v>
      </c>
      <c r="O2332" s="17" t="inlineStr">
        <is>
          <t>(541) 555-4799</t>
        </is>
      </c>
      <c r="P2332" s="17" t="inlineStr">
        <is>
          <t>laura_zamora@gmail.example.com</t>
        </is>
      </c>
      <c r="Q2332" s="17" t="inlineStr">
        <is>
          <t>Coos Bay</t>
        </is>
      </c>
      <c r="R2332" s="17" t="inlineStr">
        <is>
          <t>OR</t>
        </is>
      </c>
      <c r="S2332" s="17" t="inlineStr">
        <is>
          <t>97420</t>
        </is>
      </c>
      <c r="T2332" s="27" t="n">
        <v>45994</v>
      </c>
      <c r="U2332" s="17" t="n">
        <v>2026</v>
      </c>
      <c r="V2332" s="17" t="inlineStr"/>
    </row>
    <row r="2333">
      <c r="A2333" s="21" t="inlineStr">
        <is>
          <t>WL-03328</t>
        </is>
      </c>
      <c r="B2333" s="21" t="n">
        <v>2328</v>
      </c>
      <c r="C2333" s="21" t="inlineStr">
        <is>
          <t>Perry</t>
        </is>
      </c>
      <c r="D2333" s="21" t="inlineStr">
        <is>
          <t>Beth</t>
        </is>
      </c>
      <c r="E2333" s="21" t="inlineStr">
        <is>
          <t>INDIVIDUAL</t>
        </is>
      </c>
      <c r="F2333" s="21" t="inlineStr"/>
      <c r="G2333" s="28" t="n">
        <v>45863</v>
      </c>
      <c r="H2333" s="21" t="inlineStr">
        <is>
          <t>ACTIVE_WAITLIST</t>
        </is>
      </c>
      <c r="I2333" s="21" t="inlineStr">
        <is>
          <t>KESTREL CREST</t>
        </is>
      </c>
      <c r="J2333" s="21" t="inlineStr">
        <is>
          <t>HOUSEBOAT</t>
        </is>
      </c>
      <c r="K2333" s="21" t="n">
        <v>55.8</v>
      </c>
      <c r="L2333" s="21" t="n">
        <v>19.5</v>
      </c>
      <c r="M2333" s="21" t="inlineStr">
        <is>
          <t>COVERED_ONLY</t>
        </is>
      </c>
      <c r="N2333" s="21" t="n">
        <v>32</v>
      </c>
      <c r="O2333" s="21" t="inlineStr">
        <is>
          <t>(360) 555-3625</t>
        </is>
      </c>
      <c r="P2333" s="21" t="inlineStr">
        <is>
          <t>beth.perry@salishnet.net</t>
        </is>
      </c>
      <c r="Q2333" s="21" t="inlineStr">
        <is>
          <t>Chaldale</t>
        </is>
      </c>
      <c r="R2333" s="21" t="inlineStr">
        <is>
          <t>WA</t>
        </is>
      </c>
      <c r="S2333" s="21" t="inlineStr">
        <is>
          <t>98554</t>
        </is>
      </c>
      <c r="T2333" s="28" t="n">
        <v>46017</v>
      </c>
      <c r="U2333" s="21" t="n">
        <v>2026</v>
      </c>
      <c r="V2333" s="21" t="inlineStr"/>
    </row>
    <row r="2334">
      <c r="A2334" s="17" t="inlineStr">
        <is>
          <t>WL-03329</t>
        </is>
      </c>
      <c r="B2334" s="17" t="n">
        <v>2329</v>
      </c>
      <c r="C2334" s="17" t="inlineStr">
        <is>
          <t>Davis</t>
        </is>
      </c>
      <c r="D2334" s="17" t="inlineStr">
        <is>
          <t>Anne</t>
        </is>
      </c>
      <c r="E2334" s="17" t="inlineStr">
        <is>
          <t>JOINT</t>
        </is>
      </c>
      <c r="F2334" s="17" t="inlineStr"/>
      <c r="G2334" s="27" t="n">
        <v>45864</v>
      </c>
      <c r="H2334" s="17" t="inlineStr">
        <is>
          <t>ACTIVE_WAITLIST</t>
        </is>
      </c>
      <c r="I2334" s="17" t="inlineStr">
        <is>
          <t>ANCHOR RUNNER</t>
        </is>
      </c>
      <c r="J2334" s="17" t="inlineStr">
        <is>
          <t>POWER_INBOARD</t>
        </is>
      </c>
      <c r="K2334" s="17" t="n">
        <v>36.6</v>
      </c>
      <c r="L2334" s="17" t="n">
        <v>10.8</v>
      </c>
      <c r="M2334" s="17" t="inlineStr">
        <is>
          <t>OPEN_ONLY</t>
        </is>
      </c>
      <c r="N2334" s="17" t="n">
        <v>50</v>
      </c>
      <c r="O2334" s="17" t="inlineStr">
        <is>
          <t>(206) 555-2034</t>
        </is>
      </c>
      <c r="P2334" s="17" t="inlineStr">
        <is>
          <t>anne.davis@salishnet.net</t>
        </is>
      </c>
      <c r="Q2334" s="17" t="inlineStr">
        <is>
          <t>Seattle</t>
        </is>
      </c>
      <c r="R2334" s="17" t="inlineStr">
        <is>
          <t>WA</t>
        </is>
      </c>
      <c r="S2334" s="17" t="inlineStr">
        <is>
          <t>98101</t>
        </is>
      </c>
      <c r="T2334" s="27" t="n">
        <v>46012</v>
      </c>
      <c r="U2334" s="17" t="n">
        <v>2026</v>
      </c>
      <c r="V2334" s="17" t="inlineStr"/>
    </row>
    <row r="2335">
      <c r="A2335" s="21" t="inlineStr">
        <is>
          <t>WL-03330</t>
        </is>
      </c>
      <c r="B2335" s="21" t="n">
        <v>2330</v>
      </c>
      <c r="C2335" s="21" t="inlineStr">
        <is>
          <t>Bauer</t>
        </is>
      </c>
      <c r="D2335" s="21" t="inlineStr">
        <is>
          <t>Lori</t>
        </is>
      </c>
      <c r="E2335" s="21" t="inlineStr">
        <is>
          <t>TRUST</t>
        </is>
      </c>
      <c r="F2335" s="21" t="inlineStr">
        <is>
          <t>Bauer Marine LLC</t>
        </is>
      </c>
      <c r="G2335" s="28" t="n">
        <v>45864</v>
      </c>
      <c r="H2335" s="21" t="inlineStr">
        <is>
          <t>ACTIVE_WAITLIST</t>
        </is>
      </c>
      <c r="I2335" s="21" t="inlineStr">
        <is>
          <t>KESTREL SHORE</t>
        </is>
      </c>
      <c r="J2335" s="21" t="inlineStr">
        <is>
          <t>SAIL_MONO</t>
        </is>
      </c>
      <c r="K2335" s="21" t="n">
        <v>56.7</v>
      </c>
      <c r="L2335" s="21" t="n">
        <v>17.8</v>
      </c>
      <c r="M2335" s="21" t="inlineStr">
        <is>
          <t>OPEN_ONLY</t>
        </is>
      </c>
      <c r="N2335" s="21" t="n">
        <v>50</v>
      </c>
      <c r="O2335" s="21" t="inlineStr">
        <is>
          <t>(360) 555-1913</t>
        </is>
      </c>
      <c r="P2335" s="21" t="inlineStr">
        <is>
          <t>lori_bauer@gmail.example.com</t>
        </is>
      </c>
      <c r="Q2335" s="21" t="inlineStr">
        <is>
          <t>Port Angeles</t>
        </is>
      </c>
      <c r="R2335" s="21" t="inlineStr">
        <is>
          <t>WA</t>
        </is>
      </c>
      <c r="S2335" s="21" t="inlineStr">
        <is>
          <t>98362</t>
        </is>
      </c>
      <c r="T2335" s="28" t="n">
        <v>46012</v>
      </c>
      <c r="U2335" s="21" t="n">
        <v>2026</v>
      </c>
      <c r="V2335" s="21" t="inlineStr"/>
    </row>
    <row r="2336">
      <c r="A2336" s="17" t="inlineStr">
        <is>
          <t>WL-03331</t>
        </is>
      </c>
      <c r="B2336" s="17" t="n">
        <v>2331</v>
      </c>
      <c r="C2336" s="17" t="inlineStr">
        <is>
          <t>Lane</t>
        </is>
      </c>
      <c r="D2336" s="17" t="inlineStr">
        <is>
          <t>Samuel</t>
        </is>
      </c>
      <c r="E2336" s="17" t="inlineStr">
        <is>
          <t>CORPORATION</t>
        </is>
      </c>
      <c r="F2336" s="17" t="inlineStr">
        <is>
          <t>Lane Ventures LLC</t>
        </is>
      </c>
      <c r="G2336" s="27" t="n">
        <v>45864</v>
      </c>
      <c r="H2336" s="17" t="inlineStr">
        <is>
          <t>ACTIVE_WAITLIST</t>
        </is>
      </c>
      <c r="I2336" s="17" t="inlineStr">
        <is>
          <t>TIDE STAR</t>
        </is>
      </c>
      <c r="J2336" s="17" t="inlineStr">
        <is>
          <t>POWER_INBOARD</t>
        </is>
      </c>
      <c r="K2336" s="17" t="n">
        <v>54</v>
      </c>
      <c r="L2336" s="17" t="n">
        <v>15.2</v>
      </c>
      <c r="M2336" s="17" t="inlineStr">
        <is>
          <t>Ledgport</t>
        </is>
      </c>
      <c r="N2336" s="17" t="n">
        <v>45</v>
      </c>
      <c r="O2336" s="17" t="inlineStr">
        <is>
          <t>(253) 555-3407</t>
        </is>
      </c>
      <c r="P2336" s="17" t="inlineStr">
        <is>
          <t>samuel.lane@outlook.example.com</t>
        </is>
      </c>
      <c r="Q2336" s="17" t="inlineStr">
        <is>
          <t>Tacoma</t>
        </is>
      </c>
      <c r="R2336" s="17" t="inlineStr">
        <is>
          <t>WA</t>
        </is>
      </c>
      <c r="S2336" s="17" t="inlineStr">
        <is>
          <t>98402</t>
        </is>
      </c>
      <c r="T2336" s="27" t="n">
        <v>46000</v>
      </c>
      <c r="U2336" s="17" t="n">
        <v>2026</v>
      </c>
      <c r="V2336" s="17" t="inlineStr"/>
    </row>
    <row r="2337">
      <c r="A2337" s="21" t="inlineStr">
        <is>
          <t>WL-03332</t>
        </is>
      </c>
      <c r="B2337" s="21" t="n">
        <v>2332</v>
      </c>
      <c r="C2337" s="21" t="inlineStr">
        <is>
          <t>Rodgers</t>
        </is>
      </c>
      <c r="D2337" s="21" t="inlineStr">
        <is>
          <t>Amanda</t>
        </is>
      </c>
      <c r="E2337" s="21" t="inlineStr">
        <is>
          <t>INDIVIDUAL</t>
        </is>
      </c>
      <c r="F2337" s="21" t="inlineStr"/>
      <c r="G2337" s="28" t="n">
        <v>45866</v>
      </c>
      <c r="H2337" s="21" t="inlineStr">
        <is>
          <t>ACTIVE_WAITLIST</t>
        </is>
      </c>
      <c r="I2337" s="21" t="inlineStr">
        <is>
          <t>MURRE SOUND</t>
        </is>
      </c>
      <c r="J2337" s="21" t="inlineStr">
        <is>
          <t>CRUISER</t>
        </is>
      </c>
      <c r="K2337" s="21" t="n">
        <v>49.2</v>
      </c>
      <c r="L2337" s="21" t="n">
        <v>17.6</v>
      </c>
      <c r="M2337" s="21" t="inlineStr">
        <is>
          <t>Salmonberry</t>
        </is>
      </c>
      <c r="N2337" s="21" t="n">
        <v>45</v>
      </c>
      <c r="O2337" s="21" t="inlineStr">
        <is>
          <t>(425) 555-3494</t>
        </is>
      </c>
      <c r="P2337" s="21" t="inlineStr">
        <is>
          <t>amandarodgers@gmail.example.com</t>
        </is>
      </c>
      <c r="Q2337" s="21" t="inlineStr">
        <is>
          <t>Everett</t>
        </is>
      </c>
      <c r="R2337" s="21" t="inlineStr">
        <is>
          <t>WA</t>
        </is>
      </c>
      <c r="S2337" s="21" t="inlineStr">
        <is>
          <t>98201</t>
        </is>
      </c>
      <c r="T2337" s="28" t="n">
        <v>46009</v>
      </c>
      <c r="U2337" s="21" t="n">
        <v>2026</v>
      </c>
      <c r="V2337" s="21" t="inlineStr"/>
    </row>
    <row r="2338">
      <c r="A2338" s="17" t="inlineStr">
        <is>
          <t>WL-03333</t>
        </is>
      </c>
      <c r="B2338" s="17" t="n">
        <v>2333</v>
      </c>
      <c r="C2338" s="17" t="inlineStr">
        <is>
          <t>Greene</t>
        </is>
      </c>
      <c r="D2338" s="17" t="inlineStr">
        <is>
          <t>Steven</t>
        </is>
      </c>
      <c r="E2338" s="17" t="inlineStr">
        <is>
          <t>COMMERCIAL</t>
        </is>
      </c>
      <c r="F2338" s="17" t="inlineStr">
        <is>
          <t>Greene Ventures LLC</t>
        </is>
      </c>
      <c r="G2338" s="27" t="n">
        <v>45866</v>
      </c>
      <c r="H2338" s="17" t="inlineStr">
        <is>
          <t>ACTIVE_WAITLIST</t>
        </is>
      </c>
      <c r="I2338" s="17" t="inlineStr">
        <is>
          <t>OTTER ANN</t>
        </is>
      </c>
      <c r="J2338" s="17" t="inlineStr">
        <is>
          <t>SAIL_MULTI</t>
        </is>
      </c>
      <c r="K2338" s="17" t="n">
        <v>31.1</v>
      </c>
      <c r="L2338" s="17" t="n">
        <v>9.800000000000001</v>
      </c>
      <c r="M2338" s="17" t="inlineStr">
        <is>
          <t>OPEN_ONLY</t>
        </is>
      </c>
      <c r="N2338" s="17" t="n">
        <v>28</v>
      </c>
      <c r="O2338" s="17" t="inlineStr">
        <is>
          <t>(360) 555-4178</t>
        </is>
      </c>
      <c r="P2338" s="17" t="inlineStr">
        <is>
          <t>steven_greene@pugetpost.com</t>
        </is>
      </c>
      <c r="Q2338" s="17" t="inlineStr">
        <is>
          <t>Longview</t>
        </is>
      </c>
      <c r="R2338" s="17" t="inlineStr">
        <is>
          <t>WA</t>
        </is>
      </c>
      <c r="S2338" s="17" t="inlineStr">
        <is>
          <t>98632</t>
        </is>
      </c>
      <c r="T2338" s="27" t="n">
        <v>46006</v>
      </c>
      <c r="U2338" s="17" t="n">
        <v>2026</v>
      </c>
      <c r="V2338" s="17" t="inlineStr"/>
    </row>
    <row r="2339">
      <c r="A2339" s="21" t="inlineStr">
        <is>
          <t>WL-03334</t>
        </is>
      </c>
      <c r="B2339" s="21" t="n">
        <v>2334</v>
      </c>
      <c r="C2339" s="21" t="inlineStr">
        <is>
          <t>Friedman</t>
        </is>
      </c>
      <c r="D2339" s="21" t="inlineStr">
        <is>
          <t>Samantha</t>
        </is>
      </c>
      <c r="E2339" s="21" t="inlineStr">
        <is>
          <t>LLC</t>
        </is>
      </c>
      <c r="F2339" s="21" t="inlineStr">
        <is>
          <t>Friedman Ventures LLC</t>
        </is>
      </c>
      <c r="G2339" s="28" t="n">
        <v>45867</v>
      </c>
      <c r="H2339" s="21" t="inlineStr">
        <is>
          <t>EXPIRED</t>
        </is>
      </c>
      <c r="I2339" s="21" t="inlineStr">
        <is>
          <t>TIDE HARBOR</t>
        </is>
      </c>
      <c r="J2339" s="21" t="inlineStr">
        <is>
          <t>SAIL_MULTI</t>
        </is>
      </c>
      <c r="K2339" s="21" t="n">
        <v>36.1</v>
      </c>
      <c r="L2339" s="21" t="n">
        <v>10.2</v>
      </c>
      <c r="M2339" s="21" t="inlineStr">
        <is>
          <t>ANY</t>
        </is>
      </c>
      <c r="N2339" s="21" t="n">
        <v>36</v>
      </c>
      <c r="O2339" s="21" t="inlineStr">
        <is>
          <t>(360) 555-0399</t>
        </is>
      </c>
      <c r="P2339" s="21" t="inlineStr">
        <is>
          <t>samanthafriedman@outlook.example.com</t>
        </is>
      </c>
      <c r="Q2339" s="21" t="inlineStr">
        <is>
          <t>Bellingham</t>
        </is>
      </c>
      <c r="R2339" s="21" t="inlineStr">
        <is>
          <t>WA</t>
        </is>
      </c>
      <c r="S2339" s="21" t="inlineStr">
        <is>
          <t>98225</t>
        </is>
      </c>
      <c r="T2339" s="21" t="inlineStr"/>
      <c r="U2339" s="21" t="n">
        <v>2022</v>
      </c>
      <c r="V2339" s="21" t="inlineStr"/>
    </row>
    <row r="2340">
      <c r="A2340" s="17" t="inlineStr">
        <is>
          <t>WL-03335</t>
        </is>
      </c>
      <c r="B2340" s="17" t="n">
        <v>2335</v>
      </c>
      <c r="C2340" s="17" t="inlineStr">
        <is>
          <t>Johnson</t>
        </is>
      </c>
      <c r="D2340" s="17" t="inlineStr">
        <is>
          <t>Adrian</t>
        </is>
      </c>
      <c r="E2340" s="17" t="inlineStr">
        <is>
          <t>PARTNERSHIP</t>
        </is>
      </c>
      <c r="F2340" s="17" t="inlineStr">
        <is>
          <t>Johnson Ventures LLC</t>
        </is>
      </c>
      <c r="G2340" s="27" t="n">
        <v>45867</v>
      </c>
      <c r="H2340" s="17" t="inlineStr">
        <is>
          <t>RETAINER</t>
        </is>
      </c>
      <c r="I2340" s="17" t="inlineStr">
        <is>
          <t>CORMORANT WAKE</t>
        </is>
      </c>
      <c r="J2340" s="17" t="inlineStr">
        <is>
          <t>SAIL_MULTI</t>
        </is>
      </c>
      <c r="K2340" s="17" t="n">
        <v>54.7</v>
      </c>
      <c r="L2340" s="17" t="n">
        <v>16.2</v>
      </c>
      <c r="M2340" s="17" t="inlineStr">
        <is>
          <t>COVERED_ONLY</t>
        </is>
      </c>
      <c r="N2340" s="17" t="n">
        <v>36</v>
      </c>
      <c r="O2340" s="17" t="inlineStr">
        <is>
          <t>(503) 555-9869</t>
        </is>
      </c>
      <c r="P2340" s="17" t="inlineStr">
        <is>
          <t>adrian.johnson@gmail.example.com</t>
        </is>
      </c>
      <c r="Q2340" s="17" t="inlineStr">
        <is>
          <t>Portland</t>
        </is>
      </c>
      <c r="R2340" s="17" t="inlineStr">
        <is>
          <t>OR</t>
        </is>
      </c>
      <c r="S2340" s="17" t="inlineStr">
        <is>
          <t>97201</t>
        </is>
      </c>
      <c r="T2340" s="27" t="n">
        <v>46006</v>
      </c>
      <c r="U2340" s="17" t="n">
        <v>2026</v>
      </c>
      <c r="V2340" s="17" t="inlineStr"/>
    </row>
    <row r="2341">
      <c r="A2341" s="21" t="inlineStr">
        <is>
          <t>WL-03336</t>
        </is>
      </c>
      <c r="B2341" s="21" t="n">
        <v>2336</v>
      </c>
      <c r="C2341" s="21" t="inlineStr">
        <is>
          <t>Bailey</t>
        </is>
      </c>
      <c r="D2341" s="21" t="inlineStr">
        <is>
          <t>Jason</t>
        </is>
      </c>
      <c r="E2341" s="21" t="inlineStr">
        <is>
          <t>CORPORATION</t>
        </is>
      </c>
      <c r="F2341" s="21" t="inlineStr">
        <is>
          <t>Bailey Holdings LLC</t>
        </is>
      </c>
      <c r="G2341" s="28" t="n">
        <v>45867</v>
      </c>
      <c r="H2341" s="21" t="inlineStr">
        <is>
          <t>EXPIRED</t>
        </is>
      </c>
      <c r="I2341" s="21" t="inlineStr">
        <is>
          <t>FOUL HARBOR</t>
        </is>
      </c>
      <c r="J2341" s="21" t="inlineStr">
        <is>
          <t>POWER_INBOARD</t>
        </is>
      </c>
      <c r="K2341" s="21" t="n">
        <v>19.6</v>
      </c>
      <c r="L2341" s="21" t="n">
        <v>5.6</v>
      </c>
      <c r="M2341" s="21" t="inlineStr">
        <is>
          <t>Vessbank</t>
        </is>
      </c>
      <c r="N2341" s="21" t="n">
        <v>24</v>
      </c>
      <c r="O2341" s="21" t="inlineStr">
        <is>
          <t>(360) 555-5977</t>
        </is>
      </c>
      <c r="P2341" s="21" t="inlineStr">
        <is>
          <t>jason.bailey@salishnet.net</t>
        </is>
      </c>
      <c r="Q2341" s="21" t="inlineStr">
        <is>
          <t>Aberdeen</t>
        </is>
      </c>
      <c r="R2341" s="21" t="inlineStr">
        <is>
          <t>WA</t>
        </is>
      </c>
      <c r="S2341" s="21" t="inlineStr">
        <is>
          <t>98520</t>
        </is>
      </c>
      <c r="T2341" s="21" t="inlineStr"/>
      <c r="U2341" s="21" t="n">
        <v>2024</v>
      </c>
      <c r="V2341" s="21" t="inlineStr"/>
    </row>
    <row r="2342">
      <c r="A2342" s="17" t="inlineStr">
        <is>
          <t>WL-03337</t>
        </is>
      </c>
      <c r="B2342" s="17" t="n">
        <v>2337</v>
      </c>
      <c r="C2342" s="17" t="inlineStr">
        <is>
          <t>Little</t>
        </is>
      </c>
      <c r="D2342" s="17" t="inlineStr">
        <is>
          <t>Daniel</t>
        </is>
      </c>
      <c r="E2342" s="17" t="inlineStr">
        <is>
          <t>CORPORATION</t>
        </is>
      </c>
      <c r="F2342" s="17" t="inlineStr">
        <is>
          <t>Little Ventures LLC</t>
        </is>
      </c>
      <c r="G2342" s="27" t="n">
        <v>45867</v>
      </c>
      <c r="H2342" s="17" t="inlineStr">
        <is>
          <t>EXPIRED</t>
        </is>
      </c>
      <c r="I2342" s="17" t="inlineStr">
        <is>
          <t>WIDGEON LINE</t>
        </is>
      </c>
      <c r="J2342" s="17" t="inlineStr">
        <is>
          <t>SAIL_MULTI</t>
        </is>
      </c>
      <c r="K2342" s="17" t="n">
        <v>28.6</v>
      </c>
      <c r="L2342" s="17" t="n">
        <v>9.199999999999999</v>
      </c>
      <c r="M2342" s="17" t="inlineStr">
        <is>
          <t>COVERED_ONLY</t>
        </is>
      </c>
      <c r="N2342" s="17" t="n">
        <v>32</v>
      </c>
      <c r="O2342" s="17" t="inlineStr">
        <is>
          <t>(360) 555-2862</t>
        </is>
      </c>
      <c r="P2342" s="17" t="inlineStr">
        <is>
          <t>daniel.little@salishnet.net</t>
        </is>
      </c>
      <c r="Q2342" s="17" t="inlineStr">
        <is>
          <t>Longview</t>
        </is>
      </c>
      <c r="R2342" s="17" t="inlineStr">
        <is>
          <t>WA</t>
        </is>
      </c>
      <c r="S2342" s="17" t="inlineStr">
        <is>
          <t>98632</t>
        </is>
      </c>
      <c r="T2342" s="17" t="inlineStr"/>
      <c r="U2342" s="17" t="n">
        <v>2022</v>
      </c>
      <c r="V2342" s="17" t="inlineStr"/>
    </row>
    <row r="2343">
      <c r="A2343" s="21" t="inlineStr">
        <is>
          <t>WL-03338</t>
        </is>
      </c>
      <c r="B2343" s="21" t="n">
        <v>2338</v>
      </c>
      <c r="C2343" s="21" t="inlineStr">
        <is>
          <t>Hall</t>
        </is>
      </c>
      <c r="D2343" s="21" t="inlineStr">
        <is>
          <t>Justin</t>
        </is>
      </c>
      <c r="E2343" s="21" t="inlineStr">
        <is>
          <t>TRUST</t>
        </is>
      </c>
      <c r="F2343" s="21" t="inlineStr">
        <is>
          <t>Hall Charters Inc</t>
        </is>
      </c>
      <c r="G2343" s="28" t="n">
        <v>45867</v>
      </c>
      <c r="H2343" s="21" t="inlineStr">
        <is>
          <t>ACTIVE_WAITLIST</t>
        </is>
      </c>
      <c r="I2343" s="21" t="inlineStr">
        <is>
          <t>SALISH WIND</t>
        </is>
      </c>
      <c r="J2343" s="21" t="inlineStr">
        <is>
          <t>TRAWLER</t>
        </is>
      </c>
      <c r="K2343" s="21" t="n">
        <v>29.8</v>
      </c>
      <c r="L2343" s="21" t="n">
        <v>9.1</v>
      </c>
      <c r="M2343" s="21" t="inlineStr">
        <is>
          <t>ANY</t>
        </is>
      </c>
      <c r="N2343" s="21" t="n">
        <v>40</v>
      </c>
      <c r="O2343" s="21" t="inlineStr">
        <is>
          <t>(425) 555-3860</t>
        </is>
      </c>
      <c r="P2343" s="21" t="inlineStr">
        <is>
          <t>justin.hall@harbormail.net</t>
        </is>
      </c>
      <c r="Q2343" s="21" t="inlineStr">
        <is>
          <t>Everett</t>
        </is>
      </c>
      <c r="R2343" s="21" t="inlineStr">
        <is>
          <t>WA</t>
        </is>
      </c>
      <c r="S2343" s="21" t="inlineStr">
        <is>
          <t>98201</t>
        </is>
      </c>
      <c r="T2343" s="28" t="n">
        <v>45999</v>
      </c>
      <c r="U2343" s="21" t="n">
        <v>2026</v>
      </c>
      <c r="V2343" s="21" t="inlineStr"/>
    </row>
    <row r="2344">
      <c r="A2344" s="17" t="inlineStr">
        <is>
          <t>WL-03339</t>
        </is>
      </c>
      <c r="B2344" s="17" t="n">
        <v>2339</v>
      </c>
      <c r="C2344" s="17" t="inlineStr">
        <is>
          <t>Andrews</t>
        </is>
      </c>
      <c r="D2344" s="17" t="inlineStr">
        <is>
          <t>Joy</t>
        </is>
      </c>
      <c r="E2344" s="17" t="inlineStr">
        <is>
          <t>TRUST</t>
        </is>
      </c>
      <c r="F2344" s="17" t="inlineStr">
        <is>
          <t>Andrews Charters Inc</t>
        </is>
      </c>
      <c r="G2344" s="27" t="n">
        <v>45868</v>
      </c>
      <c r="H2344" s="17" t="inlineStr">
        <is>
          <t>ACTIVE_WAITLIST</t>
        </is>
      </c>
      <c r="I2344" s="17" t="inlineStr">
        <is>
          <t>OTTER RUNNER</t>
        </is>
      </c>
      <c r="J2344" s="17" t="inlineStr">
        <is>
          <t>HOUSEBOAT</t>
        </is>
      </c>
      <c r="K2344" s="17" t="n">
        <v>37.1</v>
      </c>
      <c r="L2344" s="17" t="n">
        <v>11</v>
      </c>
      <c r="M2344" s="17" t="inlineStr">
        <is>
          <t>OPEN_ONLY</t>
        </is>
      </c>
      <c r="N2344" s="17" t="n">
        <v>50</v>
      </c>
      <c r="O2344" s="17" t="inlineStr">
        <is>
          <t>(503) 555-7902</t>
        </is>
      </c>
      <c r="P2344" s="17" t="inlineStr">
        <is>
          <t>joy.andrews@gmail.example.com</t>
        </is>
      </c>
      <c r="Q2344" s="17" t="inlineStr">
        <is>
          <t>Astoria</t>
        </is>
      </c>
      <c r="R2344" s="17" t="inlineStr">
        <is>
          <t>OR</t>
        </is>
      </c>
      <c r="S2344" s="17" t="inlineStr">
        <is>
          <t>97103</t>
        </is>
      </c>
      <c r="T2344" s="27" t="n">
        <v>46019</v>
      </c>
      <c r="U2344" s="17" t="n">
        <v>2026</v>
      </c>
      <c r="V2344" s="17" t="inlineStr"/>
    </row>
    <row r="2345">
      <c r="A2345" s="21" t="inlineStr">
        <is>
          <t>WL-03340</t>
        </is>
      </c>
      <c r="B2345" s="21" t="n">
        <v>2340</v>
      </c>
      <c r="C2345" s="21" t="inlineStr">
        <is>
          <t>Gonzalez</t>
        </is>
      </c>
      <c r="D2345" s="21" t="inlineStr">
        <is>
          <t>Linda</t>
        </is>
      </c>
      <c r="E2345" s="21" t="inlineStr">
        <is>
          <t>INDIVIDUAL</t>
        </is>
      </c>
      <c r="F2345" s="21" t="inlineStr"/>
      <c r="G2345" s="28" t="n">
        <v>45868</v>
      </c>
      <c r="H2345" s="21" t="inlineStr">
        <is>
          <t>ACTIVE_WAITLIST</t>
        </is>
      </c>
      <c r="I2345" s="21" t="inlineStr">
        <is>
          <t>HALIBUT ROSE</t>
        </is>
      </c>
      <c r="J2345" s="21" t="inlineStr">
        <is>
          <t>POWER_INBOARD</t>
        </is>
      </c>
      <c r="K2345" s="21" t="n">
        <v>41.6</v>
      </c>
      <c r="L2345" s="21" t="n">
        <v>14.1</v>
      </c>
      <c r="M2345" s="21" t="inlineStr">
        <is>
          <t>Eastwey</t>
        </is>
      </c>
      <c r="N2345" s="21" t="n">
        <v>36</v>
      </c>
      <c r="O2345" s="21" t="inlineStr">
        <is>
          <t>(541) 555-6245</t>
        </is>
      </c>
      <c r="P2345" s="21" t="inlineStr">
        <is>
          <t>linda.gonzalez@gmail.example.com</t>
        </is>
      </c>
      <c r="Q2345" s="21" t="inlineStr">
        <is>
          <t>Newport</t>
        </is>
      </c>
      <c r="R2345" s="21" t="inlineStr">
        <is>
          <t>OR</t>
        </is>
      </c>
      <c r="S2345" s="21" t="inlineStr">
        <is>
          <t>97365</t>
        </is>
      </c>
      <c r="T2345" s="28" t="n">
        <v>46009</v>
      </c>
      <c r="U2345" s="21" t="n">
        <v>2026</v>
      </c>
      <c r="V2345" s="21" t="inlineStr"/>
    </row>
    <row r="2346">
      <c r="A2346" s="17" t="inlineStr">
        <is>
          <t>WL-03341</t>
        </is>
      </c>
      <c r="B2346" s="17" t="n">
        <v>2341</v>
      </c>
      <c r="C2346" s="17" t="inlineStr">
        <is>
          <t>Johnston</t>
        </is>
      </c>
      <c r="D2346" s="17" t="inlineStr">
        <is>
          <t>Terri</t>
        </is>
      </c>
      <c r="E2346" s="17" t="inlineStr">
        <is>
          <t>LLC</t>
        </is>
      </c>
      <c r="F2346" s="17" t="inlineStr">
        <is>
          <t>Johnston Ventures LLC</t>
        </is>
      </c>
      <c r="G2346" s="27" t="n">
        <v>45870</v>
      </c>
      <c r="H2346" s="17" t="inlineStr">
        <is>
          <t>ACTIVE_WAITLIST</t>
        </is>
      </c>
      <c r="I2346" s="17" t="inlineStr">
        <is>
          <t>FOUL REACH</t>
        </is>
      </c>
      <c r="J2346" s="17" t="inlineStr">
        <is>
          <t>POWER_INBOARD</t>
        </is>
      </c>
      <c r="K2346" s="17" t="n">
        <v>34.6</v>
      </c>
      <c r="L2346" s="17" t="n">
        <v>9.9</v>
      </c>
      <c r="M2346" s="17" t="inlineStr">
        <is>
          <t>Ledgport</t>
        </is>
      </c>
      <c r="N2346" s="17" t="n">
        <v>32</v>
      </c>
      <c r="O2346" s="17" t="inlineStr">
        <is>
          <t>(360) 555-6722</t>
        </is>
      </c>
      <c r="P2346" s="17" t="inlineStr">
        <is>
          <t>terri_johnston@salishnet.net</t>
        </is>
      </c>
      <c r="Q2346" s="17" t="inlineStr">
        <is>
          <t>Port Angeles</t>
        </is>
      </c>
      <c r="R2346" s="17" t="inlineStr">
        <is>
          <t>WA</t>
        </is>
      </c>
      <c r="S2346" s="17" t="inlineStr">
        <is>
          <t>98362</t>
        </is>
      </c>
      <c r="T2346" s="27" t="n">
        <v>45995</v>
      </c>
      <c r="U2346" s="17" t="n">
        <v>2026</v>
      </c>
      <c r="V2346" s="17" t="inlineStr"/>
    </row>
    <row r="2347">
      <c r="A2347" s="21" t="inlineStr">
        <is>
          <t>WL-03342</t>
        </is>
      </c>
      <c r="B2347" s="21" t="n">
        <v>2342</v>
      </c>
      <c r="C2347" s="21" t="inlineStr">
        <is>
          <t>Howe</t>
        </is>
      </c>
      <c r="D2347" s="21" t="inlineStr">
        <is>
          <t>Margaret</t>
        </is>
      </c>
      <c r="E2347" s="21" t="inlineStr">
        <is>
          <t>JOINT</t>
        </is>
      </c>
      <c r="F2347" s="21" t="inlineStr"/>
      <c r="G2347" s="28" t="n">
        <v>45871</v>
      </c>
      <c r="H2347" s="21" t="inlineStr">
        <is>
          <t>ACTIVE_WAITLIST</t>
        </is>
      </c>
      <c r="I2347" s="21" t="inlineStr">
        <is>
          <t>GRAY WAKE</t>
        </is>
      </c>
      <c r="J2347" s="21" t="inlineStr">
        <is>
          <t>HOUSEBOAT</t>
        </is>
      </c>
      <c r="K2347" s="21" t="n">
        <v>38</v>
      </c>
      <c r="L2347" s="21" t="n">
        <v>12.1</v>
      </c>
      <c r="M2347" s="21" t="inlineStr">
        <is>
          <t>Eastwey</t>
        </is>
      </c>
      <c r="N2347" s="21" t="n">
        <v>32</v>
      </c>
      <c r="O2347" s="21" t="inlineStr">
        <is>
          <t>(360) 555-2655</t>
        </is>
      </c>
      <c r="P2347" s="21" t="inlineStr">
        <is>
          <t>margarethowe@gmail.example.com</t>
        </is>
      </c>
      <c r="Q2347" s="21" t="inlineStr">
        <is>
          <t>Olympia</t>
        </is>
      </c>
      <c r="R2347" s="21" t="inlineStr">
        <is>
          <t>WA</t>
        </is>
      </c>
      <c r="S2347" s="21" t="inlineStr">
        <is>
          <t>98501</t>
        </is>
      </c>
      <c r="T2347" s="28" t="n">
        <v>46011</v>
      </c>
      <c r="U2347" s="21" t="n">
        <v>2026</v>
      </c>
      <c r="V2347" s="21" t="inlineStr"/>
    </row>
    <row r="2348">
      <c r="A2348" s="17" t="inlineStr">
        <is>
          <t>WL-03343</t>
        </is>
      </c>
      <c r="B2348" s="17" t="n">
        <v>2343</v>
      </c>
      <c r="C2348" s="17" t="inlineStr">
        <is>
          <t>Mckinney</t>
        </is>
      </c>
      <c r="D2348" s="17" t="inlineStr">
        <is>
          <t>Justin</t>
        </is>
      </c>
      <c r="E2348" s="17" t="inlineStr">
        <is>
          <t>JOINT</t>
        </is>
      </c>
      <c r="F2348" s="17" t="inlineStr"/>
      <c r="G2348" s="27" t="n">
        <v>45872</v>
      </c>
      <c r="H2348" s="17" t="inlineStr">
        <is>
          <t>ACTIVE_WAITLIST</t>
        </is>
      </c>
      <c r="I2348" s="17" t="inlineStr">
        <is>
          <t>GRAY ROCK</t>
        </is>
      </c>
      <c r="J2348" s="17" t="inlineStr">
        <is>
          <t>SAIL_MONO</t>
        </is>
      </c>
      <c r="K2348" s="17" t="n">
        <v>54.4</v>
      </c>
      <c r="L2348" s="17" t="n">
        <v>19.1</v>
      </c>
      <c r="M2348" s="17" t="inlineStr">
        <is>
          <t>ANY</t>
        </is>
      </c>
      <c r="N2348" s="17" t="n">
        <v>50</v>
      </c>
      <c r="O2348" s="17" t="inlineStr">
        <is>
          <t>(503) 555-4929</t>
        </is>
      </c>
      <c r="P2348" s="17" t="inlineStr">
        <is>
          <t>justin_mckinney@harbormail.net</t>
        </is>
      </c>
      <c r="Q2348" s="17" t="inlineStr">
        <is>
          <t>Astoria</t>
        </is>
      </c>
      <c r="R2348" s="17" t="inlineStr">
        <is>
          <t>OR</t>
        </is>
      </c>
      <c r="S2348" s="17" t="inlineStr">
        <is>
          <t>97103</t>
        </is>
      </c>
      <c r="T2348" s="27" t="n">
        <v>45995</v>
      </c>
      <c r="U2348" s="17" t="n">
        <v>2026</v>
      </c>
      <c r="V2348" s="17" t="inlineStr"/>
    </row>
    <row r="2349">
      <c r="A2349" s="21" t="inlineStr">
        <is>
          <t>WL-03344</t>
        </is>
      </c>
      <c r="B2349" s="21" t="n">
        <v>2344</v>
      </c>
      <c r="C2349" s="21" t="inlineStr">
        <is>
          <t>Butler</t>
        </is>
      </c>
      <c r="D2349" s="21" t="inlineStr">
        <is>
          <t>Ryan</t>
        </is>
      </c>
      <c r="E2349" s="21" t="inlineStr">
        <is>
          <t>JOINT</t>
        </is>
      </c>
      <c r="F2349" s="21" t="inlineStr"/>
      <c r="G2349" s="28" t="n">
        <v>45872</v>
      </c>
      <c r="H2349" s="21" t="inlineStr">
        <is>
          <t>ACTIVE_WAITLIST</t>
        </is>
      </c>
      <c r="I2349" s="21" t="inlineStr">
        <is>
          <t>SABLE WAKE</t>
        </is>
      </c>
      <c r="J2349" s="21" t="inlineStr">
        <is>
          <t>HOUSEBOAT</t>
        </is>
      </c>
      <c r="K2349" s="21" t="n">
        <v>47.1</v>
      </c>
      <c r="L2349" s="21" t="n">
        <v>15</v>
      </c>
      <c r="M2349" s="21" t="inlineStr">
        <is>
          <t>ANY</t>
        </is>
      </c>
      <c r="N2349" s="21" t="n">
        <v>50</v>
      </c>
      <c r="O2349" s="21" t="inlineStr">
        <is>
          <t>(360) 555-9653</t>
        </is>
      </c>
      <c r="P2349" s="21" t="inlineStr">
        <is>
          <t>ryanbutler@pugetpost.com</t>
        </is>
      </c>
      <c r="Q2349" s="21" t="inlineStr">
        <is>
          <t>Bremerton</t>
        </is>
      </c>
      <c r="R2349" s="21" t="inlineStr">
        <is>
          <t>WA</t>
        </is>
      </c>
      <c r="S2349" s="21" t="inlineStr">
        <is>
          <t>98337</t>
        </is>
      </c>
      <c r="T2349" s="28" t="n">
        <v>46014</v>
      </c>
      <c r="U2349" s="21" t="n">
        <v>2026</v>
      </c>
      <c r="V2349" s="21" t="inlineStr"/>
    </row>
    <row r="2350">
      <c r="A2350" s="17" t="inlineStr">
        <is>
          <t>WL-03345</t>
        </is>
      </c>
      <c r="B2350" s="17" t="n">
        <v>2345</v>
      </c>
      <c r="C2350" s="17" t="inlineStr">
        <is>
          <t>Jackson</t>
        </is>
      </c>
      <c r="D2350" s="17" t="inlineStr">
        <is>
          <t>Cody</t>
        </is>
      </c>
      <c r="E2350" s="17" t="inlineStr">
        <is>
          <t>JOINT</t>
        </is>
      </c>
      <c r="F2350" s="17" t="inlineStr"/>
      <c r="G2350" s="27" t="n">
        <v>45873</v>
      </c>
      <c r="H2350" s="17" t="inlineStr">
        <is>
          <t>ACTIVE_WAITLIST</t>
        </is>
      </c>
      <c r="I2350" s="17" t="inlineStr">
        <is>
          <t>FOUL LINE</t>
        </is>
      </c>
      <c r="J2350" s="17" t="inlineStr">
        <is>
          <t>TRAWLER</t>
        </is>
      </c>
      <c r="K2350" s="17" t="n">
        <v>53.3</v>
      </c>
      <c r="L2350" s="17" t="n">
        <v>16.1</v>
      </c>
      <c r="M2350" s="17" t="inlineStr">
        <is>
          <t>Eastwey</t>
        </is>
      </c>
      <c r="N2350" s="17" t="n">
        <v>36</v>
      </c>
      <c r="O2350" s="17" t="inlineStr">
        <is>
          <t>(360) 555-4036</t>
        </is>
      </c>
      <c r="P2350" s="17" t="inlineStr">
        <is>
          <t>codyjackson@pugetpost.com</t>
        </is>
      </c>
      <c r="Q2350" s="17" t="inlineStr">
        <is>
          <t>Aberdeen</t>
        </is>
      </c>
      <c r="R2350" s="17" t="inlineStr">
        <is>
          <t>WA</t>
        </is>
      </c>
      <c r="S2350" s="17" t="inlineStr">
        <is>
          <t>98520</t>
        </is>
      </c>
      <c r="T2350" s="27" t="n">
        <v>46005</v>
      </c>
      <c r="U2350" s="17" t="n">
        <v>2026</v>
      </c>
      <c r="V2350" s="17" t="inlineStr"/>
    </row>
    <row r="2351">
      <c r="A2351" s="21" t="inlineStr">
        <is>
          <t>WL-03346</t>
        </is>
      </c>
      <c r="B2351" s="21" t="n">
        <v>2346</v>
      </c>
      <c r="C2351" s="21" t="inlineStr">
        <is>
          <t>Miller</t>
        </is>
      </c>
      <c r="D2351" s="21" t="inlineStr">
        <is>
          <t>Andrew</t>
        </is>
      </c>
      <c r="E2351" s="21" t="inlineStr">
        <is>
          <t>INDIVIDUAL</t>
        </is>
      </c>
      <c r="F2351" s="21" t="inlineStr"/>
      <c r="G2351" s="28" t="n">
        <v>45873</v>
      </c>
      <c r="H2351" s="21" t="inlineStr">
        <is>
          <t>ACTIVE_WAITLIST</t>
        </is>
      </c>
      <c r="I2351" s="21" t="inlineStr">
        <is>
          <t>KESTREL BAY</t>
        </is>
      </c>
      <c r="J2351" s="21" t="inlineStr">
        <is>
          <t>POWER_OUTBOARD</t>
        </is>
      </c>
      <c r="K2351" s="21" t="n">
        <v>52.5</v>
      </c>
      <c r="L2351" s="21" t="n">
        <v>16</v>
      </c>
      <c r="M2351" s="21" t="inlineStr">
        <is>
          <t>ANY</t>
        </is>
      </c>
      <c r="N2351" s="21" t="n">
        <v>24</v>
      </c>
      <c r="O2351" s="21" t="inlineStr">
        <is>
          <t>(541) 555-8980</t>
        </is>
      </c>
      <c r="P2351" s="21" t="inlineStr">
        <is>
          <t>andrew.miller@quillayute.org</t>
        </is>
      </c>
      <c r="Q2351" s="21" t="inlineStr">
        <is>
          <t>Coos Bay</t>
        </is>
      </c>
      <c r="R2351" s="21" t="inlineStr">
        <is>
          <t>OR</t>
        </is>
      </c>
      <c r="S2351" s="21" t="inlineStr">
        <is>
          <t>97420</t>
        </is>
      </c>
      <c r="T2351" s="28" t="n">
        <v>46014</v>
      </c>
      <c r="U2351" s="21" t="n">
        <v>2026</v>
      </c>
      <c r="V2351" s="21" t="inlineStr"/>
    </row>
    <row r="2352">
      <c r="A2352" s="17" t="inlineStr">
        <is>
          <t>WL-03347</t>
        </is>
      </c>
      <c r="B2352" s="17" t="n">
        <v>2347</v>
      </c>
      <c r="C2352" s="17" t="inlineStr">
        <is>
          <t>Ross</t>
        </is>
      </c>
      <c r="D2352" s="17" t="inlineStr">
        <is>
          <t>Toni</t>
        </is>
      </c>
      <c r="E2352" s="17" t="inlineStr">
        <is>
          <t>CORPORATION</t>
        </is>
      </c>
      <c r="F2352" s="17" t="inlineStr">
        <is>
          <t>Ross Marine LLC</t>
        </is>
      </c>
      <c r="G2352" s="27" t="n">
        <v>45873</v>
      </c>
      <c r="H2352" s="17" t="inlineStr">
        <is>
          <t>RETAINER</t>
        </is>
      </c>
      <c r="I2352" s="17" t="inlineStr">
        <is>
          <t>HALIBUT SONG</t>
        </is>
      </c>
      <c r="J2352" s="17" t="inlineStr">
        <is>
          <t>ELECTRIC</t>
        </is>
      </c>
      <c r="K2352" s="17" t="n">
        <v>52.2</v>
      </c>
      <c r="L2352" s="17" t="n">
        <v>17.4</v>
      </c>
      <c r="M2352" s="17" t="inlineStr">
        <is>
          <t>COVERED_ONLY</t>
        </is>
      </c>
      <c r="N2352" s="17" t="n">
        <v>50</v>
      </c>
      <c r="O2352" s="17" t="inlineStr">
        <is>
          <t>(503) 555-0517</t>
        </is>
      </c>
      <c r="P2352" s="17" t="inlineStr">
        <is>
          <t>toni.ross@gmail.example.com</t>
        </is>
      </c>
      <c r="Q2352" s="17" t="inlineStr">
        <is>
          <t>Portland</t>
        </is>
      </c>
      <c r="R2352" s="17" t="inlineStr">
        <is>
          <t>OR</t>
        </is>
      </c>
      <c r="S2352" s="17" t="inlineStr">
        <is>
          <t>97201</t>
        </is>
      </c>
      <c r="T2352" s="27" t="n">
        <v>46005</v>
      </c>
      <c r="U2352" s="17" t="n">
        <v>2026</v>
      </c>
      <c r="V2352" s="17" t="inlineStr"/>
    </row>
    <row r="2353">
      <c r="A2353" s="21" t="inlineStr">
        <is>
          <t>WL-03348</t>
        </is>
      </c>
      <c r="B2353" s="21" t="n">
        <v>2348</v>
      </c>
      <c r="C2353" s="21" t="inlineStr">
        <is>
          <t>Jackson</t>
        </is>
      </c>
      <c r="D2353" s="21" t="inlineStr">
        <is>
          <t>Sandra</t>
        </is>
      </c>
      <c r="E2353" s="21" t="inlineStr">
        <is>
          <t>CORPORATION</t>
        </is>
      </c>
      <c r="F2353" s="21" t="inlineStr">
        <is>
          <t>Jackson Holdings LLC</t>
        </is>
      </c>
      <c r="G2353" s="28" t="n">
        <v>45874</v>
      </c>
      <c r="H2353" s="21" t="inlineStr">
        <is>
          <t>ACTIVE_WAITLIST</t>
        </is>
      </c>
      <c r="I2353" s="21" t="inlineStr">
        <is>
          <t>HERON RUNNER</t>
        </is>
      </c>
      <c r="J2353" s="21" t="inlineStr">
        <is>
          <t>SAIL_MONO</t>
        </is>
      </c>
      <c r="K2353" s="21" t="n">
        <v>57.4</v>
      </c>
      <c r="L2353" s="21" t="n">
        <v>19.4</v>
      </c>
      <c r="M2353" s="21" t="inlineStr">
        <is>
          <t>OPEN_ONLY</t>
        </is>
      </c>
      <c r="N2353" s="21" t="n">
        <v>24</v>
      </c>
      <c r="O2353" s="21" t="inlineStr">
        <is>
          <t>(360) 555-3099</t>
        </is>
      </c>
      <c r="P2353" s="21" t="inlineStr">
        <is>
          <t>sandra_jackson@pugetpost.com</t>
        </is>
      </c>
      <c r="Q2353" s="21" t="inlineStr">
        <is>
          <t>Longview</t>
        </is>
      </c>
      <c r="R2353" s="21" t="inlineStr">
        <is>
          <t>WA</t>
        </is>
      </c>
      <c r="S2353" s="21" t="inlineStr">
        <is>
          <t>98632</t>
        </is>
      </c>
      <c r="T2353" s="28" t="n">
        <v>46015</v>
      </c>
      <c r="U2353" s="21" t="n">
        <v>2026</v>
      </c>
      <c r="V2353" s="21" t="inlineStr"/>
    </row>
    <row r="2354">
      <c r="A2354" s="17" t="inlineStr">
        <is>
          <t>WL-03349</t>
        </is>
      </c>
      <c r="B2354" s="17" t="n">
        <v>2349</v>
      </c>
      <c r="C2354" s="17" t="inlineStr">
        <is>
          <t>Jimenez</t>
        </is>
      </c>
      <c r="D2354" s="17" t="inlineStr">
        <is>
          <t>Andrew</t>
        </is>
      </c>
      <c r="E2354" s="17" t="inlineStr">
        <is>
          <t>INDIVIDUAL</t>
        </is>
      </c>
      <c r="F2354" s="17" t="inlineStr"/>
      <c r="G2354" s="27" t="n">
        <v>45874</v>
      </c>
      <c r="H2354" s="17" t="inlineStr">
        <is>
          <t>EXPIRED</t>
        </is>
      </c>
      <c r="I2354" s="17" t="inlineStr">
        <is>
          <t>SCOTER SHORE</t>
        </is>
      </c>
      <c r="J2354" s="17" t="inlineStr">
        <is>
          <t>HOUSEBOAT</t>
        </is>
      </c>
      <c r="K2354" s="17" t="n">
        <v>35.8</v>
      </c>
      <c r="L2354" s="17" t="n">
        <v>10.2</v>
      </c>
      <c r="M2354" s="17" t="inlineStr">
        <is>
          <t>Vessbank</t>
        </is>
      </c>
      <c r="N2354" s="17" t="n">
        <v>28</v>
      </c>
      <c r="O2354" s="17" t="inlineStr">
        <is>
          <t>(360) 555-3698</t>
        </is>
      </c>
      <c r="P2354" s="17" t="inlineStr">
        <is>
          <t>andrew.jimenez@quillayute.org</t>
        </is>
      </c>
      <c r="Q2354" s="17" t="inlineStr">
        <is>
          <t>Olympia</t>
        </is>
      </c>
      <c r="R2354" s="17" t="inlineStr">
        <is>
          <t>WA</t>
        </is>
      </c>
      <c r="S2354" s="17" t="inlineStr">
        <is>
          <t>98501</t>
        </is>
      </c>
      <c r="T2354" s="17" t="inlineStr"/>
      <c r="U2354" s="17" t="n">
        <v>2022</v>
      </c>
      <c r="V2354" s="17" t="inlineStr"/>
    </row>
    <row r="2355">
      <c r="A2355" s="21" t="inlineStr">
        <is>
          <t>WL-03350</t>
        </is>
      </c>
      <c r="B2355" s="21" t="n">
        <v>2350</v>
      </c>
      <c r="C2355" s="21" t="inlineStr">
        <is>
          <t>Jones</t>
        </is>
      </c>
      <c r="D2355" s="21" t="inlineStr">
        <is>
          <t>Edwin</t>
        </is>
      </c>
      <c r="E2355" s="21" t="inlineStr">
        <is>
          <t>INDIVIDUAL</t>
        </is>
      </c>
      <c r="F2355" s="21" t="inlineStr"/>
      <c r="G2355" s="28" t="n">
        <v>45875</v>
      </c>
      <c r="H2355" s="21" t="inlineStr">
        <is>
          <t>ACTIVE_WAITLIST</t>
        </is>
      </c>
      <c r="I2355" s="21" t="inlineStr">
        <is>
          <t>SABLE QUEEN</t>
        </is>
      </c>
      <c r="J2355" s="21" t="inlineStr">
        <is>
          <t>SAIL_MULTI</t>
        </is>
      </c>
      <c r="K2355" s="21" t="n">
        <v>49.1</v>
      </c>
      <c r="L2355" s="21" t="n">
        <v>16.3</v>
      </c>
      <c r="M2355" s="21" t="inlineStr">
        <is>
          <t>ANY</t>
        </is>
      </c>
      <c r="N2355" s="21" t="n">
        <v>24</v>
      </c>
      <c r="O2355" s="21" t="inlineStr">
        <is>
          <t>(360) 555-6493</t>
        </is>
      </c>
      <c r="P2355" s="21" t="inlineStr">
        <is>
          <t>edwin.jones@quillayute.org</t>
        </is>
      </c>
      <c r="Q2355" s="21" t="inlineStr">
        <is>
          <t>Chaldale</t>
        </is>
      </c>
      <c r="R2355" s="21" t="inlineStr">
        <is>
          <t>WA</t>
        </is>
      </c>
      <c r="S2355" s="21" t="inlineStr">
        <is>
          <t>98554</t>
        </is>
      </c>
      <c r="T2355" s="28" t="n">
        <v>46004</v>
      </c>
      <c r="U2355" s="21" t="n">
        <v>2026</v>
      </c>
      <c r="V2355" s="21" t="inlineStr"/>
    </row>
    <row r="2356">
      <c r="A2356" s="17" t="inlineStr">
        <is>
          <t>WL-03351</t>
        </is>
      </c>
      <c r="B2356" s="17" t="n">
        <v>2351</v>
      </c>
      <c r="C2356" s="17" t="inlineStr">
        <is>
          <t>Mejia</t>
        </is>
      </c>
      <c r="D2356" s="17" t="inlineStr">
        <is>
          <t>Justin</t>
        </is>
      </c>
      <c r="E2356" s="17" t="inlineStr">
        <is>
          <t>INDIVIDUAL</t>
        </is>
      </c>
      <c r="F2356" s="17" t="inlineStr"/>
      <c r="G2356" s="27" t="n">
        <v>45877</v>
      </c>
      <c r="H2356" s="17" t="inlineStr">
        <is>
          <t>ACTIVE_WAITLIST</t>
        </is>
      </c>
      <c r="I2356" s="17" t="inlineStr">
        <is>
          <t>GRAY WAKE</t>
        </is>
      </c>
      <c r="J2356" s="17" t="inlineStr">
        <is>
          <t>CRUISER</t>
        </is>
      </c>
      <c r="K2356" s="17" t="n">
        <v>40.6</v>
      </c>
      <c r="L2356" s="17" t="n">
        <v>14</v>
      </c>
      <c r="M2356" s="17" t="inlineStr">
        <is>
          <t>ANY</t>
        </is>
      </c>
      <c r="N2356" s="17" t="n">
        <v>36</v>
      </c>
      <c r="O2356" s="17" t="inlineStr">
        <is>
          <t>(541) 555-3270</t>
        </is>
      </c>
      <c r="P2356" s="17" t="inlineStr">
        <is>
          <t>justinmejia@pugetpost.com</t>
        </is>
      </c>
      <c r="Q2356" s="17" t="inlineStr">
        <is>
          <t>Newport</t>
        </is>
      </c>
      <c r="R2356" s="17" t="inlineStr">
        <is>
          <t>OR</t>
        </is>
      </c>
      <c r="S2356" s="17" t="inlineStr">
        <is>
          <t>97365</t>
        </is>
      </c>
      <c r="T2356" s="27" t="n">
        <v>46007</v>
      </c>
      <c r="U2356" s="17" t="n">
        <v>2026</v>
      </c>
      <c r="V2356" s="17" t="inlineStr"/>
    </row>
    <row r="2357">
      <c r="A2357" s="21" t="inlineStr">
        <is>
          <t>WL-03352</t>
        </is>
      </c>
      <c r="B2357" s="21" t="n">
        <v>2352</v>
      </c>
      <c r="C2357" s="21" t="inlineStr">
        <is>
          <t>Sutton</t>
        </is>
      </c>
      <c r="D2357" s="21" t="inlineStr">
        <is>
          <t>Isabella</t>
        </is>
      </c>
      <c r="E2357" s="21" t="inlineStr">
        <is>
          <t>JOINT</t>
        </is>
      </c>
      <c r="F2357" s="21" t="inlineStr"/>
      <c r="G2357" s="28" t="n">
        <v>45877</v>
      </c>
      <c r="H2357" s="21" t="inlineStr">
        <is>
          <t>ACTIVE_WAITLIST</t>
        </is>
      </c>
      <c r="I2357" s="21" t="inlineStr">
        <is>
          <t>ANCHOR RUNNER</t>
        </is>
      </c>
      <c r="J2357" s="21" t="inlineStr">
        <is>
          <t>SAIL_MULTI</t>
        </is>
      </c>
      <c r="K2357" s="21" t="n">
        <v>55.9</v>
      </c>
      <c r="L2357" s="21" t="n">
        <v>18</v>
      </c>
      <c r="M2357" s="21" t="inlineStr">
        <is>
          <t>Gullwing</t>
        </is>
      </c>
      <c r="N2357" s="21" t="n">
        <v>24</v>
      </c>
      <c r="O2357" s="21" t="inlineStr">
        <is>
          <t>(425) 555-6774</t>
        </is>
      </c>
      <c r="P2357" s="21" t="inlineStr">
        <is>
          <t>isabella.sutton@quillayute.org</t>
        </is>
      </c>
      <c r="Q2357" s="21" t="inlineStr">
        <is>
          <t>Everett</t>
        </is>
      </c>
      <c r="R2357" s="21" t="inlineStr">
        <is>
          <t>WA</t>
        </is>
      </c>
      <c r="S2357" s="21" t="inlineStr">
        <is>
          <t>98201</t>
        </is>
      </c>
      <c r="T2357" s="28" t="n">
        <v>45994</v>
      </c>
      <c r="U2357" s="21" t="n">
        <v>2026</v>
      </c>
      <c r="V2357" s="21" t="inlineStr"/>
    </row>
    <row r="2358">
      <c r="A2358" s="17" t="inlineStr">
        <is>
          <t>WL-03353</t>
        </is>
      </c>
      <c r="B2358" s="17" t="n">
        <v>2353</v>
      </c>
      <c r="C2358" s="17" t="inlineStr">
        <is>
          <t>Adkins</t>
        </is>
      </c>
      <c r="D2358" s="17" t="inlineStr">
        <is>
          <t>Patricia</t>
        </is>
      </c>
      <c r="E2358" s="17" t="inlineStr">
        <is>
          <t>INDIVIDUAL</t>
        </is>
      </c>
      <c r="F2358" s="17" t="inlineStr"/>
      <c r="G2358" s="27" t="n">
        <v>45877</v>
      </c>
      <c r="H2358" s="17" t="inlineStr">
        <is>
          <t>ACTIVE_WAITLIST</t>
        </is>
      </c>
      <c r="I2358" s="17" t="inlineStr">
        <is>
          <t>SPINDRIFT GLIDE</t>
        </is>
      </c>
      <c r="J2358" s="17" t="inlineStr">
        <is>
          <t>SAIL_MONO</t>
        </is>
      </c>
      <c r="K2358" s="17" t="n">
        <v>20.7</v>
      </c>
      <c r="L2358" s="17" t="n">
        <v>6.3</v>
      </c>
      <c r="M2358" s="17" t="inlineStr">
        <is>
          <t>COVERED_ONLY</t>
        </is>
      </c>
      <c r="N2358" s="17" t="n">
        <v>50</v>
      </c>
      <c r="O2358" s="17" t="inlineStr">
        <is>
          <t>(360) 555-6622</t>
        </is>
      </c>
      <c r="P2358" s="17" t="inlineStr">
        <is>
          <t>patricia_adkins@harbormail.net</t>
        </is>
      </c>
      <c r="Q2358" s="17" t="inlineStr">
        <is>
          <t>Port Angeles</t>
        </is>
      </c>
      <c r="R2358" s="17" t="inlineStr">
        <is>
          <t>WA</t>
        </is>
      </c>
      <c r="S2358" s="17" t="inlineStr">
        <is>
          <t>98362</t>
        </is>
      </c>
      <c r="T2358" s="27" t="n">
        <v>46002</v>
      </c>
      <c r="U2358" s="17" t="n">
        <v>2026</v>
      </c>
      <c r="V2358" s="17" t="inlineStr"/>
    </row>
    <row r="2359">
      <c r="A2359" s="21" t="inlineStr">
        <is>
          <t>WL-03354</t>
        </is>
      </c>
      <c r="B2359" s="21" t="n">
        <v>2354</v>
      </c>
      <c r="C2359" s="21" t="inlineStr">
        <is>
          <t>Roberts</t>
        </is>
      </c>
      <c r="D2359" s="21" t="inlineStr">
        <is>
          <t>James</t>
        </is>
      </c>
      <c r="E2359" s="21" t="inlineStr">
        <is>
          <t>COMMERCIAL</t>
        </is>
      </c>
      <c r="F2359" s="21" t="inlineStr">
        <is>
          <t>Roberts Marine LLC</t>
        </is>
      </c>
      <c r="G2359" s="28" t="n">
        <v>45877</v>
      </c>
      <c r="H2359" s="21" t="inlineStr">
        <is>
          <t>ACTIVE_WAITLIST</t>
        </is>
      </c>
      <c r="I2359" s="21" t="inlineStr">
        <is>
          <t>POINT SOUND</t>
        </is>
      </c>
      <c r="J2359" s="21" t="inlineStr">
        <is>
          <t>SAIL_MONO</t>
        </is>
      </c>
      <c r="K2359" s="21" t="n">
        <v>19.4</v>
      </c>
      <c r="L2359" s="21" t="n">
        <v>6.9</v>
      </c>
      <c r="M2359" s="21" t="inlineStr">
        <is>
          <t>OPEN_ONLY</t>
        </is>
      </c>
      <c r="N2359" s="21" t="n">
        <v>50</v>
      </c>
      <c r="O2359" s="21" t="inlineStr">
        <is>
          <t>(360) 555-5495</t>
        </is>
      </c>
      <c r="P2359" s="21" t="inlineStr">
        <is>
          <t>james.roberts@outlook.example.com</t>
        </is>
      </c>
      <c r="Q2359" s="21" t="inlineStr">
        <is>
          <t>Port Angeles</t>
        </is>
      </c>
      <c r="R2359" s="21" t="inlineStr">
        <is>
          <t>WA</t>
        </is>
      </c>
      <c r="S2359" s="21" t="inlineStr">
        <is>
          <t>98362</t>
        </is>
      </c>
      <c r="T2359" s="28" t="n">
        <v>45995</v>
      </c>
      <c r="U2359" s="21" t="n">
        <v>2026</v>
      </c>
      <c r="V2359" s="21" t="inlineStr"/>
    </row>
    <row r="2360">
      <c r="A2360" s="17" t="inlineStr">
        <is>
          <t>WL-03355</t>
        </is>
      </c>
      <c r="B2360" s="17" t="n">
        <v>2355</v>
      </c>
      <c r="C2360" s="17" t="inlineStr">
        <is>
          <t>King</t>
        </is>
      </c>
      <c r="D2360" s="17" t="inlineStr">
        <is>
          <t>Sarah</t>
        </is>
      </c>
      <c r="E2360" s="17" t="inlineStr">
        <is>
          <t>JOINT</t>
        </is>
      </c>
      <c r="F2360" s="17" t="inlineStr"/>
      <c r="G2360" s="27" t="n">
        <v>45877</v>
      </c>
      <c r="H2360" s="17" t="inlineStr">
        <is>
          <t>ACTIVE_WAITLIST</t>
        </is>
      </c>
      <c r="I2360" s="17" t="inlineStr">
        <is>
          <t>TIDE MIST</t>
        </is>
      </c>
      <c r="J2360" s="17" t="inlineStr">
        <is>
          <t>POWER_STERNDRIVE</t>
        </is>
      </c>
      <c r="K2360" s="17" t="n">
        <v>57.4</v>
      </c>
      <c r="L2360" s="17" t="n">
        <v>17.2</v>
      </c>
      <c r="M2360" s="17" t="inlineStr">
        <is>
          <t>Vessbank</t>
        </is>
      </c>
      <c r="N2360" s="17" t="n">
        <v>24</v>
      </c>
      <c r="O2360" s="17" t="inlineStr">
        <is>
          <t>(360) 555-7531</t>
        </is>
      </c>
      <c r="P2360" s="17" t="inlineStr">
        <is>
          <t>sarah.king@gmail.example.com</t>
        </is>
      </c>
      <c r="Q2360" s="17" t="inlineStr">
        <is>
          <t>Aberdeen</t>
        </is>
      </c>
      <c r="R2360" s="17" t="inlineStr">
        <is>
          <t>WA</t>
        </is>
      </c>
      <c r="S2360" s="17" t="inlineStr">
        <is>
          <t>98520</t>
        </is>
      </c>
      <c r="T2360" s="27" t="n">
        <v>46017</v>
      </c>
      <c r="U2360" s="17" t="n">
        <v>2026</v>
      </c>
      <c r="V2360" s="17" t="inlineStr"/>
    </row>
    <row r="2361">
      <c r="A2361" s="21" t="inlineStr">
        <is>
          <t>WL-03356</t>
        </is>
      </c>
      <c r="B2361" s="21" t="n">
        <v>2356</v>
      </c>
      <c r="C2361" s="21" t="inlineStr">
        <is>
          <t>Flores</t>
        </is>
      </c>
      <c r="D2361" s="21" t="inlineStr">
        <is>
          <t>Nathaniel</t>
        </is>
      </c>
      <c r="E2361" s="21" t="inlineStr">
        <is>
          <t>CORPORATION</t>
        </is>
      </c>
      <c r="F2361" s="21" t="inlineStr">
        <is>
          <t>Flores Holdings LLC</t>
        </is>
      </c>
      <c r="G2361" s="28" t="n">
        <v>45877</v>
      </c>
      <c r="H2361" s="21" t="inlineStr">
        <is>
          <t>ACTIVE_WAITLIST</t>
        </is>
      </c>
      <c r="I2361" s="21" t="inlineStr">
        <is>
          <t>PETREL SOUND</t>
        </is>
      </c>
      <c r="J2361" s="21" t="inlineStr">
        <is>
          <t>COMMERCIAL_FISH</t>
        </is>
      </c>
      <c r="K2361" s="21" t="n">
        <v>33.2</v>
      </c>
      <c r="L2361" s="21" t="n">
        <v>9.699999999999999</v>
      </c>
      <c r="M2361" s="21" t="inlineStr">
        <is>
          <t>Vessbank</t>
        </is>
      </c>
      <c r="N2361" s="21" t="n">
        <v>50</v>
      </c>
      <c r="O2361" s="21" t="inlineStr">
        <is>
          <t>(360) 555-5593</t>
        </is>
      </c>
      <c r="P2361" s="21" t="inlineStr"/>
      <c r="Q2361" s="21" t="inlineStr">
        <is>
          <t>Port Angeles</t>
        </is>
      </c>
      <c r="R2361" s="21" t="inlineStr">
        <is>
          <t>WA</t>
        </is>
      </c>
      <c r="S2361" s="21" t="inlineStr">
        <is>
          <t>98362</t>
        </is>
      </c>
      <c r="T2361" s="28" t="n">
        <v>45997</v>
      </c>
      <c r="U2361" s="21" t="n">
        <v>2026</v>
      </c>
      <c r="V2361" s="21" t="inlineStr"/>
    </row>
    <row r="2362">
      <c r="A2362" s="17" t="inlineStr">
        <is>
          <t>WL-03357</t>
        </is>
      </c>
      <c r="B2362" s="17" t="n">
        <v>2357</v>
      </c>
      <c r="C2362" s="17" t="inlineStr">
        <is>
          <t>Scott</t>
        </is>
      </c>
      <c r="D2362" s="17" t="inlineStr">
        <is>
          <t>Mary</t>
        </is>
      </c>
      <c r="E2362" s="17" t="inlineStr">
        <is>
          <t>COMMERCIAL</t>
        </is>
      </c>
      <c r="F2362" s="17" t="inlineStr">
        <is>
          <t>Scott Charters Inc</t>
        </is>
      </c>
      <c r="G2362" s="27" t="n">
        <v>45877</v>
      </c>
      <c r="H2362" s="17" t="inlineStr">
        <is>
          <t>ACTIVE_WAITLIST</t>
        </is>
      </c>
      <c r="I2362" s="17" t="inlineStr">
        <is>
          <t>SALISH WEATHER</t>
        </is>
      </c>
      <c r="J2362" s="17" t="inlineStr">
        <is>
          <t>HOUSEBOAT</t>
        </is>
      </c>
      <c r="K2362" s="17" t="n">
        <v>23.3</v>
      </c>
      <c r="L2362" s="17" t="n">
        <v>7.6</v>
      </c>
      <c r="M2362" s="17" t="inlineStr">
        <is>
          <t>Salmonberry</t>
        </is>
      </c>
      <c r="N2362" s="17" t="n">
        <v>32</v>
      </c>
      <c r="O2362" s="17" t="inlineStr">
        <is>
          <t>(360) 555-9699</t>
        </is>
      </c>
      <c r="P2362" s="17" t="inlineStr">
        <is>
          <t>mary.scott@salishnet.net</t>
        </is>
      </c>
      <c r="Q2362" s="17" t="inlineStr">
        <is>
          <t>Port Angeles</t>
        </is>
      </c>
      <c r="R2362" s="17" t="inlineStr">
        <is>
          <t>WA</t>
        </is>
      </c>
      <c r="S2362" s="17" t="inlineStr">
        <is>
          <t>98362</t>
        </is>
      </c>
      <c r="T2362" s="27" t="n">
        <v>46019</v>
      </c>
      <c r="U2362" s="17" t="n">
        <v>2026</v>
      </c>
      <c r="V2362" s="17" t="inlineStr"/>
    </row>
    <row r="2363">
      <c r="A2363" s="21" t="inlineStr">
        <is>
          <t>WL-03358</t>
        </is>
      </c>
      <c r="B2363" s="21" t="n">
        <v>2358</v>
      </c>
      <c r="C2363" s="21" t="inlineStr">
        <is>
          <t>Cruz</t>
        </is>
      </c>
      <c r="D2363" s="21" t="inlineStr">
        <is>
          <t>Jeremiah</t>
        </is>
      </c>
      <c r="E2363" s="21" t="inlineStr">
        <is>
          <t>LLC</t>
        </is>
      </c>
      <c r="F2363" s="21" t="inlineStr">
        <is>
          <t>Cruz Holdings LLC</t>
        </is>
      </c>
      <c r="G2363" s="28" t="n">
        <v>45878</v>
      </c>
      <c r="H2363" s="21" t="inlineStr">
        <is>
          <t>ACTIVE_WAITLIST</t>
        </is>
      </c>
      <c r="I2363" s="21" t="inlineStr">
        <is>
          <t>SANDERLING SONG</t>
        </is>
      </c>
      <c r="J2363" s="21" t="inlineStr">
        <is>
          <t>SPORTFISH</t>
        </is>
      </c>
      <c r="K2363" s="21" t="n">
        <v>25.7</v>
      </c>
      <c r="L2363" s="21" t="n">
        <v>7.3</v>
      </c>
      <c r="M2363" s="21" t="inlineStr">
        <is>
          <t>COVERED_ONLY</t>
        </is>
      </c>
      <c r="N2363" s="21" t="n">
        <v>50</v>
      </c>
      <c r="O2363" s="21" t="inlineStr">
        <is>
          <t>(360) 555-3392</t>
        </is>
      </c>
      <c r="P2363" s="21" t="inlineStr">
        <is>
          <t>jeremiah.cruz@outlook.example.com</t>
        </is>
      </c>
      <c r="Q2363" s="21" t="inlineStr">
        <is>
          <t>Chaldale</t>
        </is>
      </c>
      <c r="R2363" s="21" t="inlineStr">
        <is>
          <t>WA</t>
        </is>
      </c>
      <c r="S2363" s="21" t="inlineStr">
        <is>
          <t>98554</t>
        </is>
      </c>
      <c r="T2363" s="28" t="n">
        <v>46002</v>
      </c>
      <c r="U2363" s="21" t="n">
        <v>2026</v>
      </c>
      <c r="V2363" s="21" t="inlineStr"/>
    </row>
    <row r="2364">
      <c r="A2364" s="17" t="inlineStr">
        <is>
          <t>WL-03359</t>
        </is>
      </c>
      <c r="B2364" s="17" t="n">
        <v>2359</v>
      </c>
      <c r="C2364" s="17" t="inlineStr">
        <is>
          <t>Larsen</t>
        </is>
      </c>
      <c r="D2364" s="17" t="inlineStr">
        <is>
          <t>Scott</t>
        </is>
      </c>
      <c r="E2364" s="17" t="inlineStr">
        <is>
          <t>NONPROFIT</t>
        </is>
      </c>
      <c r="F2364" s="17" t="inlineStr">
        <is>
          <t>Larsen Ventures LLC</t>
        </is>
      </c>
      <c r="G2364" s="27" t="n">
        <v>45878</v>
      </c>
      <c r="H2364" s="17" t="inlineStr">
        <is>
          <t>ACTIVE_WAITLIST</t>
        </is>
      </c>
      <c r="I2364" s="17" t="inlineStr">
        <is>
          <t>ANCHOR WIND</t>
        </is>
      </c>
      <c r="J2364" s="17" t="inlineStr">
        <is>
          <t>COMMERCIAL_FISH</t>
        </is>
      </c>
      <c r="K2364" s="17" t="n">
        <v>58.8</v>
      </c>
      <c r="L2364" s="17" t="n">
        <v>19.5</v>
      </c>
      <c r="M2364" s="17" t="inlineStr">
        <is>
          <t>ANY</t>
        </is>
      </c>
      <c r="N2364" s="17" t="n">
        <v>28</v>
      </c>
      <c r="O2364" s="17" t="inlineStr">
        <is>
          <t>(360) 555-1198</t>
        </is>
      </c>
      <c r="P2364" s="17" t="inlineStr">
        <is>
          <t>scott_larsen@salishnet.net</t>
        </is>
      </c>
      <c r="Q2364" s="17" t="inlineStr">
        <is>
          <t>Bellingham</t>
        </is>
      </c>
      <c r="R2364" s="17" t="inlineStr">
        <is>
          <t>WA</t>
        </is>
      </c>
      <c r="S2364" s="17" t="inlineStr">
        <is>
          <t>98225</t>
        </is>
      </c>
      <c r="T2364" s="27" t="n">
        <v>45997</v>
      </c>
      <c r="U2364" s="17" t="n">
        <v>2026</v>
      </c>
      <c r="V2364" s="17" t="inlineStr"/>
    </row>
    <row r="2365">
      <c r="A2365" s="21" t="inlineStr">
        <is>
          <t>WL-03360</t>
        </is>
      </c>
      <c r="B2365" s="21" t="n">
        <v>2360</v>
      </c>
      <c r="C2365" s="21" t="inlineStr">
        <is>
          <t>Ramos</t>
        </is>
      </c>
      <c r="D2365" s="21" t="inlineStr">
        <is>
          <t>Morgan</t>
        </is>
      </c>
      <c r="E2365" s="21" t="inlineStr">
        <is>
          <t>INDIVIDUAL</t>
        </is>
      </c>
      <c r="F2365" s="21" t="inlineStr"/>
      <c r="G2365" s="28" t="n">
        <v>45879</v>
      </c>
      <c r="H2365" s="21" t="inlineStr">
        <is>
          <t>ACTIVE_WAITLIST</t>
        </is>
      </c>
      <c r="I2365" s="21" t="inlineStr">
        <is>
          <t>PETREL BAY</t>
        </is>
      </c>
      <c r="J2365" s="21" t="inlineStr">
        <is>
          <t>POWER_OUTBOARD</t>
        </is>
      </c>
      <c r="K2365" s="21" t="n">
        <v>56.4</v>
      </c>
      <c r="L2365" s="21" t="n">
        <v>19.4</v>
      </c>
      <c r="M2365" s="21" t="inlineStr">
        <is>
          <t>Salmonberry</t>
        </is>
      </c>
      <c r="N2365" s="21" t="n">
        <v>24</v>
      </c>
      <c r="O2365" s="21" t="inlineStr">
        <is>
          <t>(360) 555-8932</t>
        </is>
      </c>
      <c r="P2365" s="21" t="inlineStr">
        <is>
          <t>morgan.ramos@quillayute.org</t>
        </is>
      </c>
      <c r="Q2365" s="21" t="inlineStr">
        <is>
          <t>Bremerton</t>
        </is>
      </c>
      <c r="R2365" s="21" t="inlineStr">
        <is>
          <t>WA</t>
        </is>
      </c>
      <c r="S2365" s="21" t="inlineStr">
        <is>
          <t>98337</t>
        </is>
      </c>
      <c r="T2365" s="28" t="n">
        <v>45992</v>
      </c>
      <c r="U2365" s="21" t="n">
        <v>2026</v>
      </c>
      <c r="V2365" s="21" t="inlineStr"/>
    </row>
    <row r="2366">
      <c r="A2366" s="17" t="inlineStr">
        <is>
          <t>WL-03361</t>
        </is>
      </c>
      <c r="B2366" s="17" t="n">
        <v>2361</v>
      </c>
      <c r="C2366" s="17" t="inlineStr">
        <is>
          <t>Robertson</t>
        </is>
      </c>
      <c r="D2366" s="17" t="inlineStr">
        <is>
          <t>Donna</t>
        </is>
      </c>
      <c r="E2366" s="17" t="inlineStr">
        <is>
          <t>INDIVIDUAL</t>
        </is>
      </c>
      <c r="F2366" s="17" t="inlineStr"/>
      <c r="G2366" s="27" t="n">
        <v>45880</v>
      </c>
      <c r="H2366" s="17" t="inlineStr">
        <is>
          <t>ACTIVE_WAITLIST</t>
        </is>
      </c>
      <c r="I2366" s="17" t="inlineStr">
        <is>
          <t>SPINDRIFT RUNNER</t>
        </is>
      </c>
      <c r="J2366" s="17" t="inlineStr">
        <is>
          <t>HOUSEBOAT</t>
        </is>
      </c>
      <c r="K2366" s="17" t="n">
        <v>55.7</v>
      </c>
      <c r="L2366" s="17" t="n">
        <v>17.9</v>
      </c>
      <c r="M2366" s="17" t="inlineStr">
        <is>
          <t>COVERED_ONLY</t>
        </is>
      </c>
      <c r="N2366" s="17" t="n">
        <v>24</v>
      </c>
      <c r="O2366" s="17" t="inlineStr">
        <is>
          <t>(360) 555-1866</t>
        </is>
      </c>
      <c r="P2366" s="17" t="inlineStr">
        <is>
          <t>donnarobertson@outlook.example.com</t>
        </is>
      </c>
      <c r="Q2366" s="17" t="inlineStr">
        <is>
          <t>Olympia</t>
        </is>
      </c>
      <c r="R2366" s="17" t="inlineStr">
        <is>
          <t>WA</t>
        </is>
      </c>
      <c r="S2366" s="17" t="inlineStr">
        <is>
          <t>98501</t>
        </is>
      </c>
      <c r="T2366" s="27" t="n">
        <v>46013</v>
      </c>
      <c r="U2366" s="17" t="n">
        <v>2026</v>
      </c>
      <c r="V2366" s="17" t="inlineStr"/>
    </row>
    <row r="2367">
      <c r="A2367" s="21" t="inlineStr">
        <is>
          <t>WL-03362</t>
        </is>
      </c>
      <c r="B2367" s="21" t="n">
        <v>2362</v>
      </c>
      <c r="C2367" s="21" t="inlineStr">
        <is>
          <t>Porter</t>
        </is>
      </c>
      <c r="D2367" s="21" t="inlineStr">
        <is>
          <t>Crystal</t>
        </is>
      </c>
      <c r="E2367" s="21" t="inlineStr">
        <is>
          <t>INDIVIDUAL</t>
        </is>
      </c>
      <c r="F2367" s="21" t="inlineStr"/>
      <c r="G2367" s="28" t="n">
        <v>45880</v>
      </c>
      <c r="H2367" s="21" t="inlineStr">
        <is>
          <t>ACTIVE_WAITLIST</t>
        </is>
      </c>
      <c r="I2367" s="21" t="inlineStr">
        <is>
          <t>DRIFT PASSAGE</t>
        </is>
      </c>
      <c r="J2367" s="21" t="inlineStr">
        <is>
          <t>POWER_INBOARD</t>
        </is>
      </c>
      <c r="K2367" s="21" t="n">
        <v>21</v>
      </c>
      <c r="L2367" s="21" t="n">
        <v>6.1</v>
      </c>
      <c r="M2367" s="21" t="inlineStr">
        <is>
          <t>OPEN_ONLY</t>
        </is>
      </c>
      <c r="N2367" s="21" t="n">
        <v>45</v>
      </c>
      <c r="O2367" s="21" t="inlineStr">
        <is>
          <t>(360) 555-6569</t>
        </is>
      </c>
      <c r="P2367" s="21" t="inlineStr">
        <is>
          <t>crystalporter@salishnet.net</t>
        </is>
      </c>
      <c r="Q2367" s="21" t="inlineStr">
        <is>
          <t>Port Angeles</t>
        </is>
      </c>
      <c r="R2367" s="21" t="inlineStr">
        <is>
          <t>WA</t>
        </is>
      </c>
      <c r="S2367" s="21" t="inlineStr">
        <is>
          <t>98362</t>
        </is>
      </c>
      <c r="T2367" s="28" t="n">
        <v>45998</v>
      </c>
      <c r="U2367" s="21" t="n">
        <v>2026</v>
      </c>
      <c r="V2367" s="21" t="inlineStr"/>
    </row>
    <row r="2368">
      <c r="A2368" s="17" t="inlineStr">
        <is>
          <t>WL-03363</t>
        </is>
      </c>
      <c r="B2368" s="17" t="n">
        <v>2363</v>
      </c>
      <c r="C2368" s="17" t="inlineStr">
        <is>
          <t>Lopez</t>
        </is>
      </c>
      <c r="D2368" s="17" t="inlineStr">
        <is>
          <t>Benjamin</t>
        </is>
      </c>
      <c r="E2368" s="17" t="inlineStr">
        <is>
          <t>TRUST</t>
        </is>
      </c>
      <c r="F2368" s="17" t="inlineStr">
        <is>
          <t>Lopez Ventures LLC</t>
        </is>
      </c>
      <c r="G2368" s="27" t="n">
        <v>45880</v>
      </c>
      <c r="H2368" s="17" t="inlineStr">
        <is>
          <t>ACTIVE_WAITLIST</t>
        </is>
      </c>
      <c r="I2368" s="17" t="inlineStr">
        <is>
          <t>SEAL HARBOR</t>
        </is>
      </c>
      <c r="J2368" s="17" t="inlineStr">
        <is>
          <t>CRUISER</t>
        </is>
      </c>
      <c r="K2368" s="17" t="n">
        <v>39.8</v>
      </c>
      <c r="L2368" s="17" t="n">
        <v>11.9</v>
      </c>
      <c r="M2368" s="17" t="inlineStr">
        <is>
          <t>ANY</t>
        </is>
      </c>
      <c r="N2368" s="17" t="n">
        <v>24</v>
      </c>
      <c r="O2368" s="17" t="inlineStr">
        <is>
          <t>(503) 555-9798</t>
        </is>
      </c>
      <c r="P2368" s="17" t="inlineStr">
        <is>
          <t>benjamin_lopez@salishnet.net</t>
        </is>
      </c>
      <c r="Q2368" s="17" t="inlineStr">
        <is>
          <t>Astoria</t>
        </is>
      </c>
      <c r="R2368" s="17" t="inlineStr">
        <is>
          <t>OR</t>
        </is>
      </c>
      <c r="S2368" s="17" t="inlineStr">
        <is>
          <t>97103</t>
        </is>
      </c>
      <c r="T2368" s="27" t="n">
        <v>45993</v>
      </c>
      <c r="U2368" s="17" t="n">
        <v>2026</v>
      </c>
      <c r="V2368" s="17" t="inlineStr"/>
    </row>
    <row r="2369">
      <c r="A2369" s="21" t="inlineStr">
        <is>
          <t>WL-03364</t>
        </is>
      </c>
      <c r="B2369" s="21" t="n">
        <v>2364</v>
      </c>
      <c r="C2369" s="21" t="inlineStr">
        <is>
          <t>Patel</t>
        </is>
      </c>
      <c r="D2369" s="21" t="inlineStr">
        <is>
          <t>Brenda</t>
        </is>
      </c>
      <c r="E2369" s="21" t="inlineStr">
        <is>
          <t>CORPORATION</t>
        </is>
      </c>
      <c r="F2369" s="21" t="inlineStr">
        <is>
          <t>Patel Marine LLC</t>
        </is>
      </c>
      <c r="G2369" s="28" t="n">
        <v>45881</v>
      </c>
      <c r="H2369" s="21" t="inlineStr">
        <is>
          <t>ACTIVE_WAITLIST</t>
        </is>
      </c>
      <c r="I2369" s="21" t="inlineStr">
        <is>
          <t>CORMORANT PASSAGE</t>
        </is>
      </c>
      <c r="J2369" s="21" t="inlineStr">
        <is>
          <t>SAIL_MULTI</t>
        </is>
      </c>
      <c r="K2369" s="21" t="n">
        <v>18.3</v>
      </c>
      <c r="L2369" s="21" t="n">
        <v>5.4</v>
      </c>
      <c r="M2369" s="21" t="inlineStr">
        <is>
          <t>Vessbank</t>
        </is>
      </c>
      <c r="N2369" s="21" t="n">
        <v>28</v>
      </c>
      <c r="O2369" s="21" t="inlineStr">
        <is>
          <t>(360) 555-5289</t>
        </is>
      </c>
      <c r="P2369" s="21" t="inlineStr">
        <is>
          <t>brendapatel@quillayute.org</t>
        </is>
      </c>
      <c r="Q2369" s="21" t="inlineStr">
        <is>
          <t>Bremerton</t>
        </is>
      </c>
      <c r="R2369" s="21" t="inlineStr">
        <is>
          <t>WA</t>
        </is>
      </c>
      <c r="S2369" s="21" t="inlineStr">
        <is>
          <t>98337</t>
        </is>
      </c>
      <c r="T2369" s="28" t="n">
        <v>45994</v>
      </c>
      <c r="U2369" s="21" t="n">
        <v>2026</v>
      </c>
      <c r="V2369" s="21" t="inlineStr"/>
    </row>
    <row r="2370">
      <c r="A2370" s="17" t="inlineStr">
        <is>
          <t>WL-03365</t>
        </is>
      </c>
      <c r="B2370" s="17" t="n">
        <v>2365</v>
      </c>
      <c r="C2370" s="17" t="inlineStr">
        <is>
          <t>Pennington</t>
        </is>
      </c>
      <c r="D2370" s="17" t="inlineStr">
        <is>
          <t>Elizabeth</t>
        </is>
      </c>
      <c r="E2370" s="17" t="inlineStr">
        <is>
          <t>INDIVIDUAL</t>
        </is>
      </c>
      <c r="F2370" s="17" t="inlineStr"/>
      <c r="G2370" s="27" t="n">
        <v>45881</v>
      </c>
      <c r="H2370" s="17" t="inlineStr">
        <is>
          <t>ACTIVE_WAITLIST</t>
        </is>
      </c>
      <c r="I2370" s="17" t="inlineStr">
        <is>
          <t>WIDGEON MIST</t>
        </is>
      </c>
      <c r="J2370" s="17" t="inlineStr">
        <is>
          <t>HOUSEBOAT</t>
        </is>
      </c>
      <c r="K2370" s="17" t="n">
        <v>19.1</v>
      </c>
      <c r="L2370" s="17" t="n">
        <v>6</v>
      </c>
      <c r="M2370" s="17" t="inlineStr">
        <is>
          <t>Vessbank</t>
        </is>
      </c>
      <c r="N2370" s="17" t="n">
        <v>32</v>
      </c>
      <c r="O2370" s="17" t="inlineStr">
        <is>
          <t>(360) 555-0894</t>
        </is>
      </c>
      <c r="P2370" s="17" t="inlineStr">
        <is>
          <t>elizabethpennington@outlook.example.com</t>
        </is>
      </c>
      <c r="Q2370" s="17" t="inlineStr">
        <is>
          <t>Bremerton</t>
        </is>
      </c>
      <c r="R2370" s="17" t="inlineStr">
        <is>
          <t>WA</t>
        </is>
      </c>
      <c r="S2370" s="17" t="inlineStr">
        <is>
          <t>98337</t>
        </is>
      </c>
      <c r="T2370" s="27" t="n">
        <v>46015</v>
      </c>
      <c r="U2370" s="17" t="n">
        <v>2026</v>
      </c>
      <c r="V2370" s="17" t="inlineStr"/>
    </row>
    <row r="2371">
      <c r="A2371" s="21" t="inlineStr">
        <is>
          <t>WL-03366</t>
        </is>
      </c>
      <c r="B2371" s="21" t="n">
        <v>2366</v>
      </c>
      <c r="C2371" s="21" t="inlineStr">
        <is>
          <t>Mckinney</t>
        </is>
      </c>
      <c r="D2371" s="21" t="inlineStr">
        <is>
          <t>Jose</t>
        </is>
      </c>
      <c r="E2371" s="21" t="inlineStr">
        <is>
          <t>NONPROFIT</t>
        </is>
      </c>
      <c r="F2371" s="21" t="inlineStr">
        <is>
          <t>Mckinney Marine LLC</t>
        </is>
      </c>
      <c r="G2371" s="28" t="n">
        <v>45882</v>
      </c>
      <c r="H2371" s="21" t="inlineStr">
        <is>
          <t>ACTIVE_WAITLIST</t>
        </is>
      </c>
      <c r="I2371" s="21" t="inlineStr">
        <is>
          <t>HALIBUT STAR</t>
        </is>
      </c>
      <c r="J2371" s="21" t="inlineStr">
        <is>
          <t>POWER_INBOARD</t>
        </is>
      </c>
      <c r="K2371" s="21" t="n">
        <v>60.9</v>
      </c>
      <c r="L2371" s="21" t="n">
        <v>18.9</v>
      </c>
      <c r="M2371" s="21" t="inlineStr">
        <is>
          <t>OPEN_ONLY</t>
        </is>
      </c>
      <c r="N2371" s="21" t="n">
        <v>24</v>
      </c>
      <c r="O2371" s="21" t="inlineStr">
        <is>
          <t>(503) 555-8833</t>
        </is>
      </c>
      <c r="P2371" s="21" t="inlineStr">
        <is>
          <t>jose.mckinney@harbormail.net</t>
        </is>
      </c>
      <c r="Q2371" s="21" t="inlineStr">
        <is>
          <t>Portland</t>
        </is>
      </c>
      <c r="R2371" s="21" t="inlineStr">
        <is>
          <t>OR</t>
        </is>
      </c>
      <c r="S2371" s="21" t="inlineStr">
        <is>
          <t>97201</t>
        </is>
      </c>
      <c r="T2371" s="28" t="n">
        <v>45994</v>
      </c>
      <c r="U2371" s="21" t="n">
        <v>2026</v>
      </c>
      <c r="V2371" s="21" t="inlineStr"/>
    </row>
    <row r="2372">
      <c r="A2372" s="17" t="inlineStr">
        <is>
          <t>WL-03367</t>
        </is>
      </c>
      <c r="B2372" s="17" t="n">
        <v>2367</v>
      </c>
      <c r="C2372" s="17" t="inlineStr">
        <is>
          <t>Stevenson</t>
        </is>
      </c>
      <c r="D2372" s="17" t="inlineStr">
        <is>
          <t>Jill</t>
        </is>
      </c>
      <c r="E2372" s="17" t="inlineStr">
        <is>
          <t>JOINT</t>
        </is>
      </c>
      <c r="F2372" s="17" t="inlineStr"/>
      <c r="G2372" s="27" t="n">
        <v>45882</v>
      </c>
      <c r="H2372" s="17" t="inlineStr">
        <is>
          <t>ACTIVE_WAITLIST</t>
        </is>
      </c>
      <c r="I2372" s="17" t="inlineStr">
        <is>
          <t>SEAL REACH</t>
        </is>
      </c>
      <c r="J2372" s="17" t="inlineStr">
        <is>
          <t>POWER_INBOARD</t>
        </is>
      </c>
      <c r="K2372" s="17" t="n">
        <v>47.8</v>
      </c>
      <c r="L2372" s="17" t="n">
        <v>13.4</v>
      </c>
      <c r="M2372" s="17" t="inlineStr">
        <is>
          <t>COVERED_ONLY</t>
        </is>
      </c>
      <c r="N2372" s="17" t="n">
        <v>36</v>
      </c>
      <c r="O2372" s="17" t="inlineStr">
        <is>
          <t>(541) 555-0198</t>
        </is>
      </c>
      <c r="P2372" s="17" t="inlineStr">
        <is>
          <t>jill_stevenson@pugetpost.com</t>
        </is>
      </c>
      <c r="Q2372" s="17" t="inlineStr">
        <is>
          <t>Newport</t>
        </is>
      </c>
      <c r="R2372" s="17" t="inlineStr">
        <is>
          <t>OR</t>
        </is>
      </c>
      <c r="S2372" s="17" t="inlineStr">
        <is>
          <t>97365</t>
        </is>
      </c>
      <c r="T2372" s="27" t="n">
        <v>45997</v>
      </c>
      <c r="U2372" s="17" t="n">
        <v>2026</v>
      </c>
      <c r="V2372" s="17" t="inlineStr"/>
    </row>
    <row r="2373">
      <c r="A2373" s="21" t="inlineStr">
        <is>
          <t>WL-03368</t>
        </is>
      </c>
      <c r="B2373" s="21" t="n">
        <v>2368</v>
      </c>
      <c r="C2373" s="21" t="inlineStr">
        <is>
          <t>Bowen</t>
        </is>
      </c>
      <c r="D2373" s="21" t="inlineStr">
        <is>
          <t>Daniel</t>
        </is>
      </c>
      <c r="E2373" s="21" t="inlineStr">
        <is>
          <t>CORPORATION</t>
        </is>
      </c>
      <c r="F2373" s="21" t="inlineStr">
        <is>
          <t>Bowen Ventures LLC</t>
        </is>
      </c>
      <c r="G2373" s="28" t="n">
        <v>45882</v>
      </c>
      <c r="H2373" s="21" t="inlineStr">
        <is>
          <t>ACTIVE_WAITLIST</t>
        </is>
      </c>
      <c r="I2373" s="21" t="inlineStr">
        <is>
          <t>DRIFT BAY</t>
        </is>
      </c>
      <c r="J2373" s="21" t="inlineStr">
        <is>
          <t>SAIL_MONO</t>
        </is>
      </c>
      <c r="K2373" s="21" t="n">
        <v>41.7</v>
      </c>
      <c r="L2373" s="21" t="n">
        <v>11.7</v>
      </c>
      <c r="M2373" s="21" t="inlineStr">
        <is>
          <t>Ledgport</t>
        </is>
      </c>
      <c r="N2373" s="21" t="n">
        <v>50</v>
      </c>
      <c r="O2373" s="21" t="inlineStr">
        <is>
          <t>(253) 555-8731</t>
        </is>
      </c>
      <c r="P2373" s="21" t="inlineStr">
        <is>
          <t>daniel_bowen@harbormail.net</t>
        </is>
      </c>
      <c r="Q2373" s="21" t="inlineStr">
        <is>
          <t>Tacoma</t>
        </is>
      </c>
      <c r="R2373" s="21" t="inlineStr">
        <is>
          <t>WA</t>
        </is>
      </c>
      <c r="S2373" s="21" t="inlineStr">
        <is>
          <t>98402</t>
        </is>
      </c>
      <c r="T2373" s="28" t="n">
        <v>46000</v>
      </c>
      <c r="U2373" s="21" t="n">
        <v>2026</v>
      </c>
      <c r="V2373" s="21" t="inlineStr"/>
    </row>
    <row r="2374">
      <c r="A2374" s="17" t="inlineStr">
        <is>
          <t>WL-03369</t>
        </is>
      </c>
      <c r="B2374" s="17" t="n">
        <v>2369</v>
      </c>
      <c r="C2374" s="17" t="inlineStr">
        <is>
          <t>Jones</t>
        </is>
      </c>
      <c r="D2374" s="17" t="inlineStr">
        <is>
          <t>Sara</t>
        </is>
      </c>
      <c r="E2374" s="17" t="inlineStr">
        <is>
          <t>INDIVIDUAL</t>
        </is>
      </c>
      <c r="F2374" s="17" t="inlineStr"/>
      <c r="G2374" s="27" t="n">
        <v>45882</v>
      </c>
      <c r="H2374" s="17" t="inlineStr">
        <is>
          <t>ACTIVE_WAITLIST</t>
        </is>
      </c>
      <c r="I2374" s="17" t="inlineStr">
        <is>
          <t>DRIFT DANCER</t>
        </is>
      </c>
      <c r="J2374" s="17" t="inlineStr">
        <is>
          <t>POWER_STERNDRIVE</t>
        </is>
      </c>
      <c r="K2374" s="17" t="n">
        <v>47.9</v>
      </c>
      <c r="L2374" s="17" t="n">
        <v>17</v>
      </c>
      <c r="M2374" s="17" t="inlineStr">
        <is>
          <t>ANY</t>
        </is>
      </c>
      <c r="N2374" s="17" t="n">
        <v>28</v>
      </c>
      <c r="O2374" s="17" t="inlineStr">
        <is>
          <t>(360) 555-6906</t>
        </is>
      </c>
      <c r="P2374" s="17" t="inlineStr">
        <is>
          <t>sara_jones@gmail.example.com</t>
        </is>
      </c>
      <c r="Q2374" s="17" t="inlineStr">
        <is>
          <t>Aberdeen</t>
        </is>
      </c>
      <c r="R2374" s="17" t="inlineStr">
        <is>
          <t>WA</t>
        </is>
      </c>
      <c r="S2374" s="17" t="inlineStr">
        <is>
          <t>98520</t>
        </is>
      </c>
      <c r="T2374" s="27" t="n">
        <v>46008</v>
      </c>
      <c r="U2374" s="17" t="n">
        <v>2026</v>
      </c>
      <c r="V2374" s="17" t="inlineStr"/>
    </row>
    <row r="2375">
      <c r="A2375" s="21" t="inlineStr">
        <is>
          <t>WL-03370</t>
        </is>
      </c>
      <c r="B2375" s="21" t="n">
        <v>2370</v>
      </c>
      <c r="C2375" s="21" t="inlineStr">
        <is>
          <t>Adkins</t>
        </is>
      </c>
      <c r="D2375" s="21" t="inlineStr">
        <is>
          <t>Denise</t>
        </is>
      </c>
      <c r="E2375" s="21" t="inlineStr">
        <is>
          <t>TRUST</t>
        </is>
      </c>
      <c r="F2375" s="21" t="inlineStr">
        <is>
          <t>Adkins Ventures LLC</t>
        </is>
      </c>
      <c r="G2375" s="28" t="n">
        <v>45882</v>
      </c>
      <c r="H2375" s="21" t="inlineStr">
        <is>
          <t>ACTIVE_WAITLIST</t>
        </is>
      </c>
      <c r="I2375" s="21" t="inlineStr">
        <is>
          <t>WIDGEON CREST</t>
        </is>
      </c>
      <c r="J2375" s="21" t="inlineStr">
        <is>
          <t>POWER_INBOARD</t>
        </is>
      </c>
      <c r="K2375" s="21" t="n">
        <v>42.5</v>
      </c>
      <c r="L2375" s="21" t="n">
        <v>15.2</v>
      </c>
      <c r="M2375" s="21" t="inlineStr">
        <is>
          <t>ANY</t>
        </is>
      </c>
      <c r="N2375" s="21" t="n">
        <v>32</v>
      </c>
      <c r="O2375" s="21" t="inlineStr">
        <is>
          <t>(425) 555-6263</t>
        </is>
      </c>
      <c r="P2375" s="21" t="inlineStr">
        <is>
          <t>denise.adkins@outlook.example.com</t>
        </is>
      </c>
      <c r="Q2375" s="21" t="inlineStr">
        <is>
          <t>Everett</t>
        </is>
      </c>
      <c r="R2375" s="21" t="inlineStr">
        <is>
          <t>WA</t>
        </is>
      </c>
      <c r="S2375" s="21" t="inlineStr">
        <is>
          <t>98201</t>
        </is>
      </c>
      <c r="T2375" s="28" t="n">
        <v>46008</v>
      </c>
      <c r="U2375" s="21" t="n">
        <v>2026</v>
      </c>
      <c r="V2375" s="21" t="inlineStr"/>
    </row>
    <row r="2376">
      <c r="A2376" s="17" t="inlineStr">
        <is>
          <t>WL-03371</t>
        </is>
      </c>
      <c r="B2376" s="17" t="n">
        <v>2371</v>
      </c>
      <c r="C2376" s="17" t="inlineStr">
        <is>
          <t>Barber</t>
        </is>
      </c>
      <c r="D2376" s="17" t="inlineStr">
        <is>
          <t>Scott</t>
        </is>
      </c>
      <c r="E2376" s="17" t="inlineStr">
        <is>
          <t>INDIVIDUAL</t>
        </is>
      </c>
      <c r="F2376" s="17" t="inlineStr"/>
      <c r="G2376" s="27" t="n">
        <v>45882</v>
      </c>
      <c r="H2376" s="17" t="inlineStr">
        <is>
          <t>ACTIVE_WAITLIST</t>
        </is>
      </c>
      <c r="I2376" s="17" t="inlineStr">
        <is>
          <t>TIDE WIND</t>
        </is>
      </c>
      <c r="J2376" s="17" t="inlineStr">
        <is>
          <t>POWER_OUTBOARD</t>
        </is>
      </c>
      <c r="K2376" s="17" t="n">
        <v>24.6</v>
      </c>
      <c r="L2376" s="17" t="n">
        <v>7.6</v>
      </c>
      <c r="M2376" s="17" t="inlineStr">
        <is>
          <t>Vessbank</t>
        </is>
      </c>
      <c r="N2376" s="17" t="n">
        <v>40</v>
      </c>
      <c r="O2376" s="17" t="inlineStr">
        <is>
          <t>(360) 555-8098</t>
        </is>
      </c>
      <c r="P2376" s="17" t="inlineStr">
        <is>
          <t>scott_barber@pugetpost.com</t>
        </is>
      </c>
      <c r="Q2376" s="17" t="inlineStr">
        <is>
          <t>Aberdeen</t>
        </is>
      </c>
      <c r="R2376" s="17" t="inlineStr">
        <is>
          <t>WA</t>
        </is>
      </c>
      <c r="S2376" s="17" t="inlineStr">
        <is>
          <t>98520</t>
        </is>
      </c>
      <c r="T2376" s="27" t="n">
        <v>46016</v>
      </c>
      <c r="U2376" s="17" t="n">
        <v>2026</v>
      </c>
      <c r="V2376" s="17" t="inlineStr"/>
    </row>
    <row r="2377">
      <c r="A2377" s="21" t="inlineStr">
        <is>
          <t>WL-03372</t>
        </is>
      </c>
      <c r="B2377" s="21" t="n">
        <v>2372</v>
      </c>
      <c r="C2377" s="21" t="inlineStr">
        <is>
          <t>Alexander</t>
        </is>
      </c>
      <c r="D2377" s="21" t="inlineStr">
        <is>
          <t>Kristin</t>
        </is>
      </c>
      <c r="E2377" s="21" t="inlineStr">
        <is>
          <t>COMMERCIAL</t>
        </is>
      </c>
      <c r="F2377" s="21" t="inlineStr">
        <is>
          <t>Alexander Marine LLC</t>
        </is>
      </c>
      <c r="G2377" s="28" t="n">
        <v>45882</v>
      </c>
      <c r="H2377" s="21" t="inlineStr">
        <is>
          <t>ACTIVE_WAITLIST</t>
        </is>
      </c>
      <c r="I2377" s="21" t="inlineStr">
        <is>
          <t>SEAL MIST</t>
        </is>
      </c>
      <c r="J2377" s="21" t="inlineStr">
        <is>
          <t>SAIL_MULTI</t>
        </is>
      </c>
      <c r="K2377" s="21" t="n">
        <v>25.7</v>
      </c>
      <c r="L2377" s="21" t="n">
        <v>8.800000000000001</v>
      </c>
      <c r="M2377" s="21" t="inlineStr">
        <is>
          <t>OPEN_ONLY</t>
        </is>
      </c>
      <c r="N2377" s="21" t="n">
        <v>45</v>
      </c>
      <c r="O2377" s="21" t="inlineStr">
        <is>
          <t>(360) 555-5099</t>
        </is>
      </c>
      <c r="P2377" s="21" t="inlineStr">
        <is>
          <t>kristin_alexander@harbormail.net</t>
        </is>
      </c>
      <c r="Q2377" s="21" t="inlineStr">
        <is>
          <t>Olympia</t>
        </is>
      </c>
      <c r="R2377" s="21" t="inlineStr">
        <is>
          <t>WA</t>
        </is>
      </c>
      <c r="S2377" s="21" t="inlineStr">
        <is>
          <t>98501</t>
        </is>
      </c>
      <c r="T2377" s="28" t="n">
        <v>46003</v>
      </c>
      <c r="U2377" s="21" t="n">
        <v>2026</v>
      </c>
      <c r="V2377" s="21" t="inlineStr"/>
    </row>
    <row r="2378">
      <c r="A2378" s="17" t="inlineStr">
        <is>
          <t>WL-03373</t>
        </is>
      </c>
      <c r="B2378" s="17" t="n">
        <v>2373</v>
      </c>
      <c r="C2378" s="17" t="inlineStr">
        <is>
          <t>Mcgee</t>
        </is>
      </c>
      <c r="D2378" s="17" t="inlineStr">
        <is>
          <t>Sara</t>
        </is>
      </c>
      <c r="E2378" s="17" t="inlineStr">
        <is>
          <t>PARTNERSHIP</t>
        </is>
      </c>
      <c r="F2378" s="17" t="inlineStr">
        <is>
          <t>Mcgee Charters Inc</t>
        </is>
      </c>
      <c r="G2378" s="27" t="n">
        <v>45882</v>
      </c>
      <c r="H2378" s="17" t="inlineStr">
        <is>
          <t>ACTIVE_WAITLIST</t>
        </is>
      </c>
      <c r="I2378" s="17" t="inlineStr">
        <is>
          <t>TIDE VEER</t>
        </is>
      </c>
      <c r="J2378" s="17" t="inlineStr">
        <is>
          <t>SAIL_MONO</t>
        </is>
      </c>
      <c r="K2378" s="17" t="n">
        <v>36.7</v>
      </c>
      <c r="L2378" s="17" t="n">
        <v>11.3</v>
      </c>
      <c r="M2378" s="17" t="inlineStr">
        <is>
          <t>Gullwing</t>
        </is>
      </c>
      <c r="N2378" s="17" t="n">
        <v>24</v>
      </c>
      <c r="O2378" s="17" t="inlineStr">
        <is>
          <t>(253) 555-6862</t>
        </is>
      </c>
      <c r="P2378" s="17" t="inlineStr">
        <is>
          <t>saramcgee@outlook.example.com</t>
        </is>
      </c>
      <c r="Q2378" s="17" t="inlineStr">
        <is>
          <t>Tacoma</t>
        </is>
      </c>
      <c r="R2378" s="17" t="inlineStr">
        <is>
          <t>WA</t>
        </is>
      </c>
      <c r="S2378" s="17" t="inlineStr">
        <is>
          <t>98402</t>
        </is>
      </c>
      <c r="T2378" s="27" t="n">
        <v>46018</v>
      </c>
      <c r="U2378" s="17" t="n">
        <v>2026</v>
      </c>
      <c r="V2378" s="17" t="inlineStr"/>
    </row>
    <row r="2379">
      <c r="A2379" s="21" t="inlineStr">
        <is>
          <t>WL-03374</t>
        </is>
      </c>
      <c r="B2379" s="21" t="n">
        <v>2374</v>
      </c>
      <c r="C2379" s="21" t="inlineStr">
        <is>
          <t>Ward</t>
        </is>
      </c>
      <c r="D2379" s="21" t="inlineStr">
        <is>
          <t>Tina</t>
        </is>
      </c>
      <c r="E2379" s="21" t="inlineStr">
        <is>
          <t>JOINT</t>
        </is>
      </c>
      <c r="F2379" s="21" t="inlineStr"/>
      <c r="G2379" s="28" t="n">
        <v>45883</v>
      </c>
      <c r="H2379" s="21" t="inlineStr">
        <is>
          <t>ACTIVE_WAITLIST</t>
        </is>
      </c>
      <c r="I2379" s="21" t="inlineStr">
        <is>
          <t>GRAY PASSAGE</t>
        </is>
      </c>
      <c r="J2379" s="21" t="inlineStr">
        <is>
          <t>ELECTRIC</t>
        </is>
      </c>
      <c r="K2379" s="21" t="n">
        <v>48.6</v>
      </c>
      <c r="L2379" s="21" t="n">
        <v>15.4</v>
      </c>
      <c r="M2379" s="21" t="inlineStr">
        <is>
          <t>Vessbank</t>
        </is>
      </c>
      <c r="N2379" s="21" t="n">
        <v>50</v>
      </c>
      <c r="O2379" s="21" t="inlineStr">
        <is>
          <t>(360) 555-7543</t>
        </is>
      </c>
      <c r="P2379" s="21" t="inlineStr">
        <is>
          <t>tinaward@harbormail.net</t>
        </is>
      </c>
      <c r="Q2379" s="21" t="inlineStr">
        <is>
          <t>Bellingham</t>
        </is>
      </c>
      <c r="R2379" s="21" t="inlineStr">
        <is>
          <t>WA</t>
        </is>
      </c>
      <c r="S2379" s="21" t="inlineStr">
        <is>
          <t>98225</t>
        </is>
      </c>
      <c r="T2379" s="28" t="n">
        <v>45999</v>
      </c>
      <c r="U2379" s="21" t="n">
        <v>2026</v>
      </c>
      <c r="V2379" s="21" t="inlineStr"/>
    </row>
    <row r="2380">
      <c r="A2380" s="17" t="inlineStr">
        <is>
          <t>WL-03375</t>
        </is>
      </c>
      <c r="B2380" s="17" t="n">
        <v>2375</v>
      </c>
      <c r="C2380" s="17" t="inlineStr">
        <is>
          <t>Rogers</t>
        </is>
      </c>
      <c r="D2380" s="17" t="inlineStr">
        <is>
          <t>Debra</t>
        </is>
      </c>
      <c r="E2380" s="17" t="inlineStr">
        <is>
          <t>LLC</t>
        </is>
      </c>
      <c r="F2380" s="17" t="inlineStr">
        <is>
          <t>Rogers Marine LLC</t>
        </is>
      </c>
      <c r="G2380" s="27" t="n">
        <v>45883</v>
      </c>
      <c r="H2380" s="17" t="inlineStr">
        <is>
          <t>ACTIVE_WAITLIST</t>
        </is>
      </c>
      <c r="I2380" s="17" t="inlineStr">
        <is>
          <t>POINT WEATHER</t>
        </is>
      </c>
      <c r="J2380" s="17" t="inlineStr">
        <is>
          <t>CRUISER</t>
        </is>
      </c>
      <c r="K2380" s="17" t="n">
        <v>53.2</v>
      </c>
      <c r="L2380" s="17" t="n">
        <v>15.4</v>
      </c>
      <c r="M2380" s="17" t="inlineStr">
        <is>
          <t>ANY</t>
        </is>
      </c>
      <c r="N2380" s="17" t="n">
        <v>24</v>
      </c>
      <c r="O2380" s="17" t="inlineStr">
        <is>
          <t>(360) 555-7696</t>
        </is>
      </c>
      <c r="P2380" s="17" t="inlineStr"/>
      <c r="Q2380" s="17" t="inlineStr">
        <is>
          <t>Bremerton</t>
        </is>
      </c>
      <c r="R2380" s="17" t="inlineStr">
        <is>
          <t>WA</t>
        </is>
      </c>
      <c r="S2380" s="17" t="inlineStr">
        <is>
          <t>98337</t>
        </is>
      </c>
      <c r="T2380" s="27" t="n">
        <v>46010</v>
      </c>
      <c r="U2380" s="17" t="n">
        <v>2026</v>
      </c>
      <c r="V2380" s="17" t="inlineStr"/>
    </row>
    <row r="2381">
      <c r="A2381" s="21" t="inlineStr">
        <is>
          <t>WL-03376</t>
        </is>
      </c>
      <c r="B2381" s="21" t="n">
        <v>2376</v>
      </c>
      <c r="C2381" s="21" t="inlineStr">
        <is>
          <t>Diaz</t>
        </is>
      </c>
      <c r="D2381" s="21" t="inlineStr">
        <is>
          <t>Vicki</t>
        </is>
      </c>
      <c r="E2381" s="21" t="inlineStr">
        <is>
          <t>PARTNERSHIP</t>
        </is>
      </c>
      <c r="F2381" s="21" t="inlineStr">
        <is>
          <t>Diaz Holdings LLC</t>
        </is>
      </c>
      <c r="G2381" s="28" t="n">
        <v>45883</v>
      </c>
      <c r="H2381" s="21" t="inlineStr">
        <is>
          <t>ACTIVE_WAITLIST</t>
        </is>
      </c>
      <c r="I2381" s="21" t="inlineStr">
        <is>
          <t>OTTER CREST</t>
        </is>
      </c>
      <c r="J2381" s="21" t="inlineStr">
        <is>
          <t>POWER_STERNDRIVE</t>
        </is>
      </c>
      <c r="K2381" s="21" t="n">
        <v>46.2</v>
      </c>
      <c r="L2381" s="21" t="n">
        <v>16.1</v>
      </c>
      <c r="M2381" s="21" t="inlineStr">
        <is>
          <t>OPEN_ONLY</t>
        </is>
      </c>
      <c r="N2381" s="21" t="n">
        <v>40</v>
      </c>
      <c r="O2381" s="21" t="inlineStr">
        <is>
          <t>(360) 555-7305</t>
        </is>
      </c>
      <c r="P2381" s="21" t="inlineStr"/>
      <c r="Q2381" s="21" t="inlineStr">
        <is>
          <t>Bellingham</t>
        </is>
      </c>
      <c r="R2381" s="21" t="inlineStr">
        <is>
          <t>WA</t>
        </is>
      </c>
      <c r="S2381" s="21" t="inlineStr">
        <is>
          <t>98225</t>
        </is>
      </c>
      <c r="T2381" s="28" t="n">
        <v>46011</v>
      </c>
      <c r="U2381" s="21" t="n">
        <v>2026</v>
      </c>
      <c r="V2381" s="21" t="inlineStr"/>
    </row>
    <row r="2382">
      <c r="A2382" s="17" t="inlineStr">
        <is>
          <t>WL-03377</t>
        </is>
      </c>
      <c r="B2382" s="17" t="n">
        <v>2377</v>
      </c>
      <c r="C2382" s="17" t="inlineStr">
        <is>
          <t>Harris</t>
        </is>
      </c>
      <c r="D2382" s="17" t="inlineStr">
        <is>
          <t>Cynthia</t>
        </is>
      </c>
      <c r="E2382" s="17" t="inlineStr">
        <is>
          <t>JOINT</t>
        </is>
      </c>
      <c r="F2382" s="17" t="inlineStr"/>
      <c r="G2382" s="27" t="n">
        <v>45883</v>
      </c>
      <c r="H2382" s="17" t="inlineStr">
        <is>
          <t>ACTIVE_WAITLIST</t>
        </is>
      </c>
      <c r="I2382" s="17" t="inlineStr">
        <is>
          <t>BRANT QUEEN</t>
        </is>
      </c>
      <c r="J2382" s="17" t="inlineStr">
        <is>
          <t>COMMERCIAL_FISH</t>
        </is>
      </c>
      <c r="K2382" s="17" t="n">
        <v>53.2</v>
      </c>
      <c r="L2382" s="17" t="n">
        <v>15.3</v>
      </c>
      <c r="M2382" s="17" t="inlineStr">
        <is>
          <t>ANY</t>
        </is>
      </c>
      <c r="N2382" s="17" t="n">
        <v>32</v>
      </c>
      <c r="O2382" s="17" t="inlineStr">
        <is>
          <t>(360) 555-9166</t>
        </is>
      </c>
      <c r="P2382" s="17" t="inlineStr">
        <is>
          <t>cynthia.harris@quillayute.org</t>
        </is>
      </c>
      <c r="Q2382" s="17" t="inlineStr">
        <is>
          <t>Longview</t>
        </is>
      </c>
      <c r="R2382" s="17" t="inlineStr">
        <is>
          <t>WA</t>
        </is>
      </c>
      <c r="S2382" s="17" t="inlineStr">
        <is>
          <t>98632</t>
        </is>
      </c>
      <c r="T2382" s="27" t="n">
        <v>46003</v>
      </c>
      <c r="U2382" s="17" t="n">
        <v>2026</v>
      </c>
      <c r="V2382" s="17" t="inlineStr"/>
    </row>
    <row r="2383">
      <c r="A2383" s="21" t="inlineStr">
        <is>
          <t>WL-03378</t>
        </is>
      </c>
      <c r="B2383" s="21" t="n">
        <v>2378</v>
      </c>
      <c r="C2383" s="21" t="inlineStr">
        <is>
          <t>Lewis</t>
        </is>
      </c>
      <c r="D2383" s="21" t="inlineStr">
        <is>
          <t>Jessica</t>
        </is>
      </c>
      <c r="E2383" s="21" t="inlineStr">
        <is>
          <t>INDIVIDUAL</t>
        </is>
      </c>
      <c r="F2383" s="21" t="inlineStr"/>
      <c r="G2383" s="28" t="n">
        <v>45884</v>
      </c>
      <c r="H2383" s="21" t="inlineStr">
        <is>
          <t>ACTIVE_WAITLIST</t>
        </is>
      </c>
      <c r="I2383" s="21" t="inlineStr">
        <is>
          <t>SPINDRIFT WAKE</t>
        </is>
      </c>
      <c r="J2383" s="21" t="inlineStr">
        <is>
          <t>COMMERCIAL_FISH</t>
        </is>
      </c>
      <c r="K2383" s="21" t="n">
        <v>34.6</v>
      </c>
      <c r="L2383" s="21" t="n">
        <v>12.4</v>
      </c>
      <c r="M2383" s="21" t="inlineStr">
        <is>
          <t>ANY</t>
        </is>
      </c>
      <c r="N2383" s="21" t="n">
        <v>24</v>
      </c>
      <c r="O2383" s="21" t="inlineStr">
        <is>
          <t>(360) 555-4423</t>
        </is>
      </c>
      <c r="P2383" s="21" t="inlineStr">
        <is>
          <t>jessica_lewis@harbormail.net</t>
        </is>
      </c>
      <c r="Q2383" s="21" t="inlineStr">
        <is>
          <t>Chaldale</t>
        </is>
      </c>
      <c r="R2383" s="21" t="inlineStr">
        <is>
          <t>WA</t>
        </is>
      </c>
      <c r="S2383" s="21" t="inlineStr">
        <is>
          <t>98554</t>
        </is>
      </c>
      <c r="T2383" s="28" t="n">
        <v>46005</v>
      </c>
      <c r="U2383" s="21" t="n">
        <v>2026</v>
      </c>
      <c r="V2383" s="21" t="inlineStr"/>
    </row>
    <row r="2384">
      <c r="A2384" s="17" t="inlineStr">
        <is>
          <t>WL-03379</t>
        </is>
      </c>
      <c r="B2384" s="17" t="n">
        <v>2379</v>
      </c>
      <c r="C2384" s="17" t="inlineStr">
        <is>
          <t>Cole</t>
        </is>
      </c>
      <c r="D2384" s="17" t="inlineStr">
        <is>
          <t>Matthew</t>
        </is>
      </c>
      <c r="E2384" s="17" t="inlineStr">
        <is>
          <t>INDIVIDUAL</t>
        </is>
      </c>
      <c r="F2384" s="17" t="inlineStr"/>
      <c r="G2384" s="27" t="n">
        <v>45884</v>
      </c>
      <c r="H2384" s="17" t="inlineStr">
        <is>
          <t>ACTIVE_WAITLIST</t>
        </is>
      </c>
      <c r="I2384" s="17" t="inlineStr">
        <is>
          <t>SANDERLING SONG</t>
        </is>
      </c>
      <c r="J2384" s="17" t="inlineStr">
        <is>
          <t>SAIL_MONO</t>
        </is>
      </c>
      <c r="K2384" s="17" t="n">
        <v>61.8</v>
      </c>
      <c r="L2384" s="17" t="n">
        <v>17.6</v>
      </c>
      <c r="M2384" s="17" t="inlineStr">
        <is>
          <t>ANY</t>
        </is>
      </c>
      <c r="N2384" s="17" t="n">
        <v>32</v>
      </c>
      <c r="O2384" s="17" t="inlineStr">
        <is>
          <t>(503) 555-5537</t>
        </is>
      </c>
      <c r="P2384" s="17" t="inlineStr"/>
      <c r="Q2384" s="17" t="inlineStr">
        <is>
          <t>Astoria</t>
        </is>
      </c>
      <c r="R2384" s="17" t="inlineStr">
        <is>
          <t>OR</t>
        </is>
      </c>
      <c r="S2384" s="17" t="inlineStr">
        <is>
          <t>97103</t>
        </is>
      </c>
      <c r="T2384" s="27" t="n">
        <v>46004</v>
      </c>
      <c r="U2384" s="17" t="n">
        <v>2026</v>
      </c>
      <c r="V2384" s="17" t="inlineStr"/>
    </row>
    <row r="2385">
      <c r="A2385" s="21" t="inlineStr">
        <is>
          <t>WL-03380</t>
        </is>
      </c>
      <c r="B2385" s="21" t="n">
        <v>2380</v>
      </c>
      <c r="C2385" s="21" t="inlineStr">
        <is>
          <t>Snyder</t>
        </is>
      </c>
      <c r="D2385" s="21" t="inlineStr">
        <is>
          <t>Charles</t>
        </is>
      </c>
      <c r="E2385" s="21" t="inlineStr">
        <is>
          <t>INDIVIDUAL</t>
        </is>
      </c>
      <c r="F2385" s="21" t="inlineStr"/>
      <c r="G2385" s="28" t="n">
        <v>45884</v>
      </c>
      <c r="H2385" s="21" t="inlineStr">
        <is>
          <t>ACTIVE_WAITLIST</t>
        </is>
      </c>
      <c r="I2385" s="21" t="inlineStr">
        <is>
          <t>PETREL STAR</t>
        </is>
      </c>
      <c r="J2385" s="21" t="inlineStr">
        <is>
          <t>HOUSEBOAT</t>
        </is>
      </c>
      <c r="K2385" s="21" t="n">
        <v>47.5</v>
      </c>
      <c r="L2385" s="21" t="n">
        <v>15.8</v>
      </c>
      <c r="M2385" s="21" t="inlineStr">
        <is>
          <t>ANY</t>
        </is>
      </c>
      <c r="N2385" s="21" t="n">
        <v>32</v>
      </c>
      <c r="O2385" s="21" t="inlineStr">
        <is>
          <t>(360) 555-4539</t>
        </is>
      </c>
      <c r="P2385" s="21" t="inlineStr">
        <is>
          <t>charlessnyder@harbormail.net</t>
        </is>
      </c>
      <c r="Q2385" s="21" t="inlineStr">
        <is>
          <t>Bellingham</t>
        </is>
      </c>
      <c r="R2385" s="21" t="inlineStr">
        <is>
          <t>WA</t>
        </is>
      </c>
      <c r="S2385" s="21" t="inlineStr">
        <is>
          <t>98225</t>
        </is>
      </c>
      <c r="T2385" s="28" t="n">
        <v>45995</v>
      </c>
      <c r="U2385" s="21" t="n">
        <v>2026</v>
      </c>
      <c r="V2385" s="21" t="inlineStr"/>
    </row>
    <row r="2386">
      <c r="A2386" s="17" t="inlineStr">
        <is>
          <t>WL-03381</t>
        </is>
      </c>
      <c r="B2386" s="17" t="n">
        <v>2381</v>
      </c>
      <c r="C2386" s="17" t="inlineStr">
        <is>
          <t>Jackson</t>
        </is>
      </c>
      <c r="D2386" s="17" t="inlineStr">
        <is>
          <t>Julie</t>
        </is>
      </c>
      <c r="E2386" s="17" t="inlineStr">
        <is>
          <t>INDIVIDUAL</t>
        </is>
      </c>
      <c r="F2386" s="17" t="inlineStr"/>
      <c r="G2386" s="27" t="n">
        <v>45884</v>
      </c>
      <c r="H2386" s="17" t="inlineStr">
        <is>
          <t>ACTIVE_WAITLIST</t>
        </is>
      </c>
      <c r="I2386" s="17" t="inlineStr">
        <is>
          <t>MURRE STAR</t>
        </is>
      </c>
      <c r="J2386" s="17" t="inlineStr">
        <is>
          <t>SAIL_MONO</t>
        </is>
      </c>
      <c r="K2386" s="17" t="n">
        <v>36.4</v>
      </c>
      <c r="L2386" s="17" t="n">
        <v>10.5</v>
      </c>
      <c r="M2386" s="17" t="inlineStr">
        <is>
          <t>ANY</t>
        </is>
      </c>
      <c r="N2386" s="17" t="n">
        <v>40</v>
      </c>
      <c r="O2386" s="17" t="inlineStr">
        <is>
          <t>(503) 555-3988</t>
        </is>
      </c>
      <c r="P2386" s="17" t="inlineStr">
        <is>
          <t>juliejackson@pugetpost.com</t>
        </is>
      </c>
      <c r="Q2386" s="17" t="inlineStr">
        <is>
          <t>Astoria</t>
        </is>
      </c>
      <c r="R2386" s="17" t="inlineStr">
        <is>
          <t>OR</t>
        </is>
      </c>
      <c r="S2386" s="17" t="inlineStr">
        <is>
          <t>97103</t>
        </is>
      </c>
      <c r="T2386" s="27" t="n">
        <v>45994</v>
      </c>
      <c r="U2386" s="17" t="n">
        <v>2026</v>
      </c>
      <c r="V2386" s="17" t="inlineStr"/>
    </row>
    <row r="2387">
      <c r="A2387" s="21" t="inlineStr">
        <is>
          <t>WL-03382</t>
        </is>
      </c>
      <c r="B2387" s="21" t="n">
        <v>2382</v>
      </c>
      <c r="C2387" s="21" t="inlineStr">
        <is>
          <t>Noble</t>
        </is>
      </c>
      <c r="D2387" s="21" t="inlineStr">
        <is>
          <t>Katherine</t>
        </is>
      </c>
      <c r="E2387" s="21" t="inlineStr">
        <is>
          <t>LLC</t>
        </is>
      </c>
      <c r="F2387" s="21" t="inlineStr">
        <is>
          <t>Noble Charters Inc</t>
        </is>
      </c>
      <c r="G2387" s="28" t="n">
        <v>45885</v>
      </c>
      <c r="H2387" s="21" t="inlineStr">
        <is>
          <t>ACTIVE_WAITLIST</t>
        </is>
      </c>
      <c r="I2387" s="21" t="inlineStr">
        <is>
          <t>SEAL STAR</t>
        </is>
      </c>
      <c r="J2387" s="21" t="inlineStr">
        <is>
          <t>POWER_STERNDRIVE</t>
        </is>
      </c>
      <c r="K2387" s="21" t="n">
        <v>42.8</v>
      </c>
      <c r="L2387" s="21" t="n">
        <v>14.1</v>
      </c>
      <c r="M2387" s="21" t="inlineStr">
        <is>
          <t>COVERED_ONLY</t>
        </is>
      </c>
      <c r="N2387" s="21" t="n">
        <v>50</v>
      </c>
      <c r="O2387" s="21" t="inlineStr">
        <is>
          <t>(425) 555-5983</t>
        </is>
      </c>
      <c r="P2387" s="21" t="inlineStr">
        <is>
          <t>katherinenoble@outlook.example.com</t>
        </is>
      </c>
      <c r="Q2387" s="21" t="inlineStr">
        <is>
          <t>Everett</t>
        </is>
      </c>
      <c r="R2387" s="21" t="inlineStr">
        <is>
          <t>WA</t>
        </is>
      </c>
      <c r="S2387" s="21" t="inlineStr">
        <is>
          <t>98201</t>
        </is>
      </c>
      <c r="T2387" s="28" t="n">
        <v>45994</v>
      </c>
      <c r="U2387" s="21" t="n">
        <v>2026</v>
      </c>
      <c r="V2387" s="21" t="inlineStr"/>
    </row>
    <row r="2388">
      <c r="A2388" s="17" t="inlineStr">
        <is>
          <t>WL-03383</t>
        </is>
      </c>
      <c r="B2388" s="17" t="n">
        <v>2383</v>
      </c>
      <c r="C2388" s="17" t="inlineStr">
        <is>
          <t>Potter</t>
        </is>
      </c>
      <c r="D2388" s="17" t="inlineStr">
        <is>
          <t>Michelle</t>
        </is>
      </c>
      <c r="E2388" s="17" t="inlineStr">
        <is>
          <t>JOINT</t>
        </is>
      </c>
      <c r="F2388" s="17" t="inlineStr"/>
      <c r="G2388" s="27" t="n">
        <v>45885</v>
      </c>
      <c r="H2388" s="17" t="inlineStr">
        <is>
          <t>ACTIVE_WAITLIST</t>
        </is>
      </c>
      <c r="I2388" s="17" t="inlineStr">
        <is>
          <t>CORMORANT SONG</t>
        </is>
      </c>
      <c r="J2388" s="17" t="inlineStr">
        <is>
          <t>TRAWLER</t>
        </is>
      </c>
      <c r="K2388" s="17" t="n">
        <v>38.5</v>
      </c>
      <c r="L2388" s="17" t="n">
        <v>12.9</v>
      </c>
      <c r="M2388" s="17" t="inlineStr">
        <is>
          <t>COVERED_ONLY</t>
        </is>
      </c>
      <c r="N2388" s="17" t="n">
        <v>24</v>
      </c>
      <c r="O2388" s="17" t="inlineStr">
        <is>
          <t>(503) 555-4438</t>
        </is>
      </c>
      <c r="P2388" s="17" t="inlineStr">
        <is>
          <t>michelle.potter@salishnet.net</t>
        </is>
      </c>
      <c r="Q2388" s="17" t="inlineStr">
        <is>
          <t>Astoria</t>
        </is>
      </c>
      <c r="R2388" s="17" t="inlineStr">
        <is>
          <t>OR</t>
        </is>
      </c>
      <c r="S2388" s="17" t="inlineStr">
        <is>
          <t>97103</t>
        </is>
      </c>
      <c r="T2388" s="27" t="n">
        <v>46005</v>
      </c>
      <c r="U2388" s="17" t="n">
        <v>2026</v>
      </c>
      <c r="V2388" s="17" t="inlineStr"/>
    </row>
    <row r="2389">
      <c r="A2389" s="21" t="inlineStr">
        <is>
          <t>WL-03384</t>
        </is>
      </c>
      <c r="B2389" s="21" t="n">
        <v>2384</v>
      </c>
      <c r="C2389" s="21" t="inlineStr">
        <is>
          <t>Fleming</t>
        </is>
      </c>
      <c r="D2389" s="21" t="inlineStr">
        <is>
          <t>Luke</t>
        </is>
      </c>
      <c r="E2389" s="21" t="inlineStr">
        <is>
          <t>JOINT</t>
        </is>
      </c>
      <c r="F2389" s="21" t="inlineStr"/>
      <c r="G2389" s="28" t="n">
        <v>45886</v>
      </c>
      <c r="H2389" s="21" t="inlineStr">
        <is>
          <t>ACTIVE_WAITLIST</t>
        </is>
      </c>
      <c r="I2389" s="21" t="inlineStr">
        <is>
          <t>PETREL QUEEN</t>
        </is>
      </c>
      <c r="J2389" s="21" t="inlineStr">
        <is>
          <t>CRUISER</t>
        </is>
      </c>
      <c r="K2389" s="21" t="n">
        <v>54.3</v>
      </c>
      <c r="L2389" s="21" t="n">
        <v>19</v>
      </c>
      <c r="M2389" s="21" t="inlineStr">
        <is>
          <t>Gullwing</t>
        </is>
      </c>
      <c r="N2389" s="21" t="n">
        <v>28</v>
      </c>
      <c r="O2389" s="21" t="inlineStr">
        <is>
          <t>(253) 555-0455</t>
        </is>
      </c>
      <c r="P2389" s="21" t="inlineStr">
        <is>
          <t>luke.fleming@quillayute.org</t>
        </is>
      </c>
      <c r="Q2389" s="21" t="inlineStr">
        <is>
          <t>Tacoma</t>
        </is>
      </c>
      <c r="R2389" s="21" t="inlineStr">
        <is>
          <t>WA</t>
        </is>
      </c>
      <c r="S2389" s="21" t="inlineStr">
        <is>
          <t>98402</t>
        </is>
      </c>
      <c r="T2389" s="28" t="n">
        <v>46018</v>
      </c>
      <c r="U2389" s="21" t="n">
        <v>2026</v>
      </c>
      <c r="V2389" s="21" t="inlineStr"/>
    </row>
    <row r="2390">
      <c r="A2390" s="17" t="inlineStr">
        <is>
          <t>WL-03385</t>
        </is>
      </c>
      <c r="B2390" s="17" t="n">
        <v>2385</v>
      </c>
      <c r="C2390" s="17" t="inlineStr">
        <is>
          <t>Chen</t>
        </is>
      </c>
      <c r="D2390" s="17" t="inlineStr">
        <is>
          <t>Anthony</t>
        </is>
      </c>
      <c r="E2390" s="17" t="inlineStr">
        <is>
          <t>INDIVIDUAL</t>
        </is>
      </c>
      <c r="F2390" s="17" t="inlineStr"/>
      <c r="G2390" s="27" t="n">
        <v>45887</v>
      </c>
      <c r="H2390" s="17" t="inlineStr">
        <is>
          <t>ACTIVE_WAITLIST</t>
        </is>
      </c>
      <c r="I2390" s="17" t="inlineStr">
        <is>
          <t>DRIFT SOUND</t>
        </is>
      </c>
      <c r="J2390" s="17" t="inlineStr">
        <is>
          <t>POWER_OUTBOARD</t>
        </is>
      </c>
      <c r="K2390" s="17" t="n">
        <v>18.2</v>
      </c>
      <c r="L2390" s="17" t="n">
        <v>5.4</v>
      </c>
      <c r="M2390" s="17" t="inlineStr">
        <is>
          <t>Ledgport</t>
        </is>
      </c>
      <c r="N2390" s="17" t="n">
        <v>28</v>
      </c>
      <c r="O2390" s="17" t="inlineStr">
        <is>
          <t>(360) 555-3615</t>
        </is>
      </c>
      <c r="P2390" s="17" t="inlineStr">
        <is>
          <t>anthony_chen@harbormail.net</t>
        </is>
      </c>
      <c r="Q2390" s="17" t="inlineStr">
        <is>
          <t>Aberdeen</t>
        </is>
      </c>
      <c r="R2390" s="17" t="inlineStr">
        <is>
          <t>WA</t>
        </is>
      </c>
      <c r="S2390" s="17" t="inlineStr">
        <is>
          <t>98520</t>
        </is>
      </c>
      <c r="T2390" s="27" t="n">
        <v>46012</v>
      </c>
      <c r="U2390" s="17" t="n">
        <v>2026</v>
      </c>
      <c r="V2390" s="17" t="inlineStr"/>
    </row>
    <row r="2391">
      <c r="A2391" s="21" t="inlineStr">
        <is>
          <t>WL-03386</t>
        </is>
      </c>
      <c r="B2391" s="21" t="n">
        <v>2386</v>
      </c>
      <c r="C2391" s="21" t="inlineStr">
        <is>
          <t>Sullivan</t>
        </is>
      </c>
      <c r="D2391" s="21" t="inlineStr">
        <is>
          <t>John</t>
        </is>
      </c>
      <c r="E2391" s="21" t="inlineStr">
        <is>
          <t>TRUST</t>
        </is>
      </c>
      <c r="F2391" s="21" t="inlineStr">
        <is>
          <t>Sullivan Marine LLC</t>
        </is>
      </c>
      <c r="G2391" s="28" t="n">
        <v>45887</v>
      </c>
      <c r="H2391" s="21" t="inlineStr">
        <is>
          <t>RETAINER</t>
        </is>
      </c>
      <c r="I2391" s="21" t="inlineStr">
        <is>
          <t>SABLE ANN</t>
        </is>
      </c>
      <c r="J2391" s="21" t="inlineStr">
        <is>
          <t>TRAWLER</t>
        </is>
      </c>
      <c r="K2391" s="21" t="n">
        <v>25</v>
      </c>
      <c r="L2391" s="21" t="n">
        <v>7</v>
      </c>
      <c r="M2391" s="21" t="inlineStr">
        <is>
          <t>COVERED_ONLY</t>
        </is>
      </c>
      <c r="N2391" s="21" t="n">
        <v>40</v>
      </c>
      <c r="O2391" s="21" t="inlineStr">
        <is>
          <t>(425) 555-9454</t>
        </is>
      </c>
      <c r="P2391" s="21" t="inlineStr">
        <is>
          <t>john.sullivan@gmail.example.com</t>
        </is>
      </c>
      <c r="Q2391" s="21" t="inlineStr">
        <is>
          <t>Everett</t>
        </is>
      </c>
      <c r="R2391" s="21" t="inlineStr">
        <is>
          <t>WA</t>
        </is>
      </c>
      <c r="S2391" s="21" t="inlineStr">
        <is>
          <t>98201</t>
        </is>
      </c>
      <c r="T2391" s="28" t="n">
        <v>46006</v>
      </c>
      <c r="U2391" s="21" t="n">
        <v>2026</v>
      </c>
      <c r="V2391" s="21" t="inlineStr"/>
    </row>
    <row r="2392">
      <c r="A2392" s="17" t="inlineStr">
        <is>
          <t>WL-03387</t>
        </is>
      </c>
      <c r="B2392" s="17" t="n">
        <v>2387</v>
      </c>
      <c r="C2392" s="17" t="inlineStr">
        <is>
          <t>Rowe</t>
        </is>
      </c>
      <c r="D2392" s="17" t="inlineStr">
        <is>
          <t>Paul</t>
        </is>
      </c>
      <c r="E2392" s="17" t="inlineStr">
        <is>
          <t>LLC</t>
        </is>
      </c>
      <c r="F2392" s="17" t="inlineStr">
        <is>
          <t>Rowe Charters Inc</t>
        </is>
      </c>
      <c r="G2392" s="27" t="n">
        <v>45888</v>
      </c>
      <c r="H2392" s="17" t="inlineStr">
        <is>
          <t>ACTIVE_WAITLIST</t>
        </is>
      </c>
      <c r="I2392" s="17" t="inlineStr">
        <is>
          <t>SCOTER WAKE</t>
        </is>
      </c>
      <c r="J2392" s="17" t="inlineStr">
        <is>
          <t>ELECTRIC</t>
        </is>
      </c>
      <c r="K2392" s="17" t="n">
        <v>54.4</v>
      </c>
      <c r="L2392" s="17" t="n">
        <v>16.7</v>
      </c>
      <c r="M2392" s="17" t="inlineStr">
        <is>
          <t>Eastwey</t>
        </is>
      </c>
      <c r="N2392" s="17" t="n">
        <v>36</v>
      </c>
      <c r="O2392" s="17" t="inlineStr">
        <is>
          <t>(360) 555-0438</t>
        </is>
      </c>
      <c r="P2392" s="17" t="inlineStr">
        <is>
          <t>paul_rowe@harbormail.net</t>
        </is>
      </c>
      <c r="Q2392" s="17" t="inlineStr">
        <is>
          <t>Chaldale</t>
        </is>
      </c>
      <c r="R2392" s="17" t="inlineStr">
        <is>
          <t>WA</t>
        </is>
      </c>
      <c r="S2392" s="17" t="inlineStr">
        <is>
          <t>98554</t>
        </is>
      </c>
      <c r="T2392" s="27" t="n">
        <v>45994</v>
      </c>
      <c r="U2392" s="17" t="n">
        <v>2026</v>
      </c>
      <c r="V2392" s="17" t="inlineStr"/>
    </row>
    <row r="2393">
      <c r="A2393" s="21" t="inlineStr">
        <is>
          <t>WL-03388</t>
        </is>
      </c>
      <c r="B2393" s="21" t="n">
        <v>2388</v>
      </c>
      <c r="C2393" s="21" t="inlineStr">
        <is>
          <t>Cook</t>
        </is>
      </c>
      <c r="D2393" s="21" t="inlineStr">
        <is>
          <t>Benjamin</t>
        </is>
      </c>
      <c r="E2393" s="21" t="inlineStr">
        <is>
          <t>TRUST</t>
        </is>
      </c>
      <c r="F2393" s="21" t="inlineStr">
        <is>
          <t>Cook Holdings LLC</t>
        </is>
      </c>
      <c r="G2393" s="28" t="n">
        <v>45888</v>
      </c>
      <c r="H2393" s="21" t="inlineStr">
        <is>
          <t>ACTIVE_WAITLIST</t>
        </is>
      </c>
      <c r="I2393" s="21" t="inlineStr">
        <is>
          <t>SPINDRIFT GLIDE</t>
        </is>
      </c>
      <c r="J2393" s="21" t="inlineStr">
        <is>
          <t>SAIL_MONO</t>
        </is>
      </c>
      <c r="K2393" s="21" t="n">
        <v>43.8</v>
      </c>
      <c r="L2393" s="21" t="n">
        <v>12.7</v>
      </c>
      <c r="M2393" s="21" t="inlineStr">
        <is>
          <t>COVERED_ONLY</t>
        </is>
      </c>
      <c r="N2393" s="21" t="n">
        <v>24</v>
      </c>
      <c r="O2393" s="21" t="inlineStr">
        <is>
          <t>(360) 555-6689</t>
        </is>
      </c>
      <c r="P2393" s="21" t="inlineStr">
        <is>
          <t>benjamincook@gmail.example.com</t>
        </is>
      </c>
      <c r="Q2393" s="21" t="inlineStr">
        <is>
          <t>Port Angeles</t>
        </is>
      </c>
      <c r="R2393" s="21" t="inlineStr">
        <is>
          <t>WA</t>
        </is>
      </c>
      <c r="S2393" s="21" t="inlineStr">
        <is>
          <t>98362</t>
        </is>
      </c>
      <c r="T2393" s="28" t="n">
        <v>46017</v>
      </c>
      <c r="U2393" s="21" t="n">
        <v>2026</v>
      </c>
      <c r="V2393" s="21" t="inlineStr"/>
    </row>
    <row r="2394">
      <c r="A2394" s="17" t="inlineStr">
        <is>
          <t>WL-03389</t>
        </is>
      </c>
      <c r="B2394" s="17" t="n">
        <v>2389</v>
      </c>
      <c r="C2394" s="17" t="inlineStr">
        <is>
          <t>Reyes</t>
        </is>
      </c>
      <c r="D2394" s="17" t="inlineStr">
        <is>
          <t>Christina</t>
        </is>
      </c>
      <c r="E2394" s="17" t="inlineStr">
        <is>
          <t>LLC</t>
        </is>
      </c>
      <c r="F2394" s="17" t="inlineStr">
        <is>
          <t>Reyes Marine LLC</t>
        </is>
      </c>
      <c r="G2394" s="27" t="n">
        <v>45888</v>
      </c>
      <c r="H2394" s="17" t="inlineStr">
        <is>
          <t>ACTIVE_WAITLIST</t>
        </is>
      </c>
      <c r="I2394" s="17" t="inlineStr">
        <is>
          <t>SCOTER SONG</t>
        </is>
      </c>
      <c r="J2394" s="17" t="inlineStr">
        <is>
          <t>SAIL_MONO</t>
        </is>
      </c>
      <c r="K2394" s="17" t="n">
        <v>24.6</v>
      </c>
      <c r="L2394" s="17" t="n">
        <v>7.2</v>
      </c>
      <c r="M2394" s="17" t="inlineStr">
        <is>
          <t>ANY</t>
        </is>
      </c>
      <c r="N2394" s="17" t="n">
        <v>32</v>
      </c>
      <c r="O2394" s="17" t="inlineStr">
        <is>
          <t>(541) 555-7555</t>
        </is>
      </c>
      <c r="P2394" s="17" t="inlineStr">
        <is>
          <t>christinareyes@pugetpost.com</t>
        </is>
      </c>
      <c r="Q2394" s="17" t="inlineStr">
        <is>
          <t>Coos Bay</t>
        </is>
      </c>
      <c r="R2394" s="17" t="inlineStr">
        <is>
          <t>OR</t>
        </is>
      </c>
      <c r="S2394" s="17" t="inlineStr">
        <is>
          <t>97420</t>
        </is>
      </c>
      <c r="T2394" s="27" t="n">
        <v>46008</v>
      </c>
      <c r="U2394" s="17" t="n">
        <v>2026</v>
      </c>
      <c r="V2394" s="17" t="inlineStr"/>
    </row>
    <row r="2395">
      <c r="A2395" s="21" t="inlineStr">
        <is>
          <t>WL-03390</t>
        </is>
      </c>
      <c r="B2395" s="21" t="n">
        <v>2390</v>
      </c>
      <c r="C2395" s="21" t="inlineStr">
        <is>
          <t>Ard</t>
        </is>
      </c>
      <c r="D2395" s="21" t="inlineStr">
        <is>
          <t>Phillip</t>
        </is>
      </c>
      <c r="E2395" s="21" t="inlineStr">
        <is>
          <t>INDIVIDUAL</t>
        </is>
      </c>
      <c r="F2395" s="21" t="inlineStr"/>
      <c r="G2395" s="28" t="n">
        <v>45888</v>
      </c>
      <c r="H2395" s="21" t="inlineStr">
        <is>
          <t>RETAINER</t>
        </is>
      </c>
      <c r="I2395" s="21" t="inlineStr">
        <is>
          <t>MOSSBACK</t>
        </is>
      </c>
      <c r="J2395" s="21" t="inlineStr">
        <is>
          <t>TRAWLER</t>
        </is>
      </c>
      <c r="K2395" s="21" t="n">
        <v>29.9</v>
      </c>
      <c r="L2395" s="21" t="n">
        <v>10</v>
      </c>
      <c r="M2395" s="21" t="inlineStr">
        <is>
          <t>COVERED_ONLY</t>
        </is>
      </c>
      <c r="N2395" s="21" t="n">
        <v>45</v>
      </c>
      <c r="O2395" s="21" t="inlineStr">
        <is>
          <t>(360) 555-8793</t>
        </is>
      </c>
      <c r="P2395" s="21" t="inlineStr">
        <is>
          <t>phillip.ard@pugetpost.com</t>
        </is>
      </c>
      <c r="Q2395" s="21" t="inlineStr">
        <is>
          <t>Bremerton</t>
        </is>
      </c>
      <c r="R2395" s="21" t="inlineStr">
        <is>
          <t>WA</t>
        </is>
      </c>
      <c r="S2395" s="21" t="inlineStr">
        <is>
          <t>98337</t>
        </is>
      </c>
      <c r="T2395" s="28" t="n">
        <v>46017</v>
      </c>
      <c r="U2395" s="21" t="n">
        <v>2026</v>
      </c>
      <c r="V2395" s="21" t="inlineStr"/>
    </row>
    <row r="2396">
      <c r="A2396" s="17" t="inlineStr">
        <is>
          <t>WL-03391</t>
        </is>
      </c>
      <c r="B2396" s="17" t="n">
        <v>2391</v>
      </c>
      <c r="C2396" s="17" t="inlineStr">
        <is>
          <t>Gonzales</t>
        </is>
      </c>
      <c r="D2396" s="17" t="inlineStr">
        <is>
          <t>Michael</t>
        </is>
      </c>
      <c r="E2396" s="17" t="inlineStr">
        <is>
          <t>TRUST</t>
        </is>
      </c>
      <c r="F2396" s="17" t="inlineStr">
        <is>
          <t>Gonzales Ventures LLC</t>
        </is>
      </c>
      <c r="G2396" s="27" t="n">
        <v>45889</v>
      </c>
      <c r="H2396" s="17" t="inlineStr">
        <is>
          <t>ACTIVE_WAITLIST</t>
        </is>
      </c>
      <c r="I2396" s="17" t="inlineStr">
        <is>
          <t>FOUL LIGHT</t>
        </is>
      </c>
      <c r="J2396" s="17" t="inlineStr">
        <is>
          <t>CRUISER</t>
        </is>
      </c>
      <c r="K2396" s="17" t="n">
        <v>40.1</v>
      </c>
      <c r="L2396" s="17" t="n">
        <v>12.3</v>
      </c>
      <c r="M2396" s="17" t="inlineStr">
        <is>
          <t>Eastwey</t>
        </is>
      </c>
      <c r="N2396" s="17" t="n">
        <v>32</v>
      </c>
      <c r="O2396" s="17" t="inlineStr">
        <is>
          <t>(503) 555-9385</t>
        </is>
      </c>
      <c r="P2396" s="17" t="inlineStr">
        <is>
          <t>michael.gonzales@gmail.example.com</t>
        </is>
      </c>
      <c r="Q2396" s="17" t="inlineStr">
        <is>
          <t>Astoria</t>
        </is>
      </c>
      <c r="R2396" s="17" t="inlineStr">
        <is>
          <t>OR</t>
        </is>
      </c>
      <c r="S2396" s="17" t="inlineStr">
        <is>
          <t>97103</t>
        </is>
      </c>
      <c r="T2396" s="27" t="n">
        <v>45998</v>
      </c>
      <c r="U2396" s="17" t="n">
        <v>2026</v>
      </c>
      <c r="V2396" s="17" t="inlineStr"/>
    </row>
    <row r="2397">
      <c r="A2397" s="21" t="inlineStr">
        <is>
          <t>WL-03392</t>
        </is>
      </c>
      <c r="B2397" s="21" t="n">
        <v>2392</v>
      </c>
      <c r="C2397" s="21" t="inlineStr">
        <is>
          <t>Hart</t>
        </is>
      </c>
      <c r="D2397" s="21" t="inlineStr">
        <is>
          <t>Matthew</t>
        </is>
      </c>
      <c r="E2397" s="21" t="inlineStr">
        <is>
          <t>NONPROFIT</t>
        </is>
      </c>
      <c r="F2397" s="21" t="inlineStr">
        <is>
          <t>Hart Ventures LLC</t>
        </is>
      </c>
      <c r="G2397" s="28" t="n">
        <v>45889</v>
      </c>
      <c r="H2397" s="21" t="inlineStr">
        <is>
          <t>ACTIVE_WAITLIST</t>
        </is>
      </c>
      <c r="I2397" s="21" t="inlineStr">
        <is>
          <t>PETREL VEER</t>
        </is>
      </c>
      <c r="J2397" s="21" t="inlineStr">
        <is>
          <t>CRUISER</t>
        </is>
      </c>
      <c r="K2397" s="21" t="n">
        <v>32.3</v>
      </c>
      <c r="L2397" s="21" t="n">
        <v>9.800000000000001</v>
      </c>
      <c r="M2397" s="21" t="inlineStr">
        <is>
          <t>ANY</t>
        </is>
      </c>
      <c r="N2397" s="21" t="n">
        <v>50</v>
      </c>
      <c r="O2397" s="21" t="inlineStr">
        <is>
          <t>(206) 555-0896</t>
        </is>
      </c>
      <c r="P2397" s="21" t="inlineStr">
        <is>
          <t>matthewhart@harbormail.net</t>
        </is>
      </c>
      <c r="Q2397" s="21" t="inlineStr">
        <is>
          <t>Seattle</t>
        </is>
      </c>
      <c r="R2397" s="21" t="inlineStr">
        <is>
          <t>WA</t>
        </is>
      </c>
      <c r="S2397" s="21" t="inlineStr">
        <is>
          <t>98101</t>
        </is>
      </c>
      <c r="T2397" s="28" t="n">
        <v>45996</v>
      </c>
      <c r="U2397" s="21" t="n">
        <v>2026</v>
      </c>
      <c r="V2397" s="21" t="inlineStr"/>
    </row>
    <row r="2398">
      <c r="A2398" s="17" t="inlineStr">
        <is>
          <t>WL-03393</t>
        </is>
      </c>
      <c r="B2398" s="17" t="n">
        <v>2393</v>
      </c>
      <c r="C2398" s="17" t="inlineStr">
        <is>
          <t>Norris</t>
        </is>
      </c>
      <c r="D2398" s="17" t="inlineStr">
        <is>
          <t>Richard</t>
        </is>
      </c>
      <c r="E2398" s="17" t="inlineStr">
        <is>
          <t>TRUST</t>
        </is>
      </c>
      <c r="F2398" s="17" t="inlineStr">
        <is>
          <t>Norris Ventures LLC</t>
        </is>
      </c>
      <c r="G2398" s="27" t="n">
        <v>45889</v>
      </c>
      <c r="H2398" s="17" t="inlineStr">
        <is>
          <t>ACTIVE_WAITLIST</t>
        </is>
      </c>
      <c r="I2398" s="17" t="inlineStr">
        <is>
          <t>SALISH SOUND</t>
        </is>
      </c>
      <c r="J2398" s="17" t="inlineStr">
        <is>
          <t>SPORTFISH</t>
        </is>
      </c>
      <c r="K2398" s="17" t="n">
        <v>62</v>
      </c>
      <c r="L2398" s="17" t="n">
        <v>20.2</v>
      </c>
      <c r="M2398" s="17" t="inlineStr">
        <is>
          <t>Eastwey</t>
        </is>
      </c>
      <c r="N2398" s="17" t="n">
        <v>36</v>
      </c>
      <c r="O2398" s="17" t="inlineStr">
        <is>
          <t>(360) 555-4829</t>
        </is>
      </c>
      <c r="P2398" s="17" t="inlineStr">
        <is>
          <t>richard.norris@harbormail.net</t>
        </is>
      </c>
      <c r="Q2398" s="17" t="inlineStr">
        <is>
          <t>Bremerton</t>
        </is>
      </c>
      <c r="R2398" s="17" t="inlineStr">
        <is>
          <t>WA</t>
        </is>
      </c>
      <c r="S2398" s="17" t="inlineStr">
        <is>
          <t>98337</t>
        </is>
      </c>
      <c r="T2398" s="27" t="n">
        <v>45993</v>
      </c>
      <c r="U2398" s="17" t="n">
        <v>2026</v>
      </c>
      <c r="V2398" s="17" t="inlineStr"/>
    </row>
    <row r="2399">
      <c r="A2399" s="21" t="inlineStr">
        <is>
          <t>WL-03394</t>
        </is>
      </c>
      <c r="B2399" s="21" t="n">
        <v>2394</v>
      </c>
      <c r="C2399" s="21" t="inlineStr">
        <is>
          <t>Robinson</t>
        </is>
      </c>
      <c r="D2399" s="21" t="inlineStr">
        <is>
          <t>Alyssa</t>
        </is>
      </c>
      <c r="E2399" s="21" t="inlineStr">
        <is>
          <t>LLC</t>
        </is>
      </c>
      <c r="F2399" s="21" t="inlineStr">
        <is>
          <t>Robinson Charters Inc</t>
        </is>
      </c>
      <c r="G2399" s="28" t="n">
        <v>45889</v>
      </c>
      <c r="H2399" s="21" t="inlineStr">
        <is>
          <t>ACTIVE_WAITLIST</t>
        </is>
      </c>
      <c r="I2399" s="21" t="inlineStr">
        <is>
          <t>DRIFT ROSE</t>
        </is>
      </c>
      <c r="J2399" s="21" t="inlineStr">
        <is>
          <t>COMMERCIAL_FISH</t>
        </is>
      </c>
      <c r="K2399" s="21" t="n">
        <v>28.5</v>
      </c>
      <c r="L2399" s="21" t="n">
        <v>8.9</v>
      </c>
      <c r="M2399" s="21" t="inlineStr">
        <is>
          <t>OPEN_ONLY</t>
        </is>
      </c>
      <c r="N2399" s="21" t="n">
        <v>24</v>
      </c>
      <c r="O2399" s="21" t="inlineStr">
        <is>
          <t>(360) 555-4709</t>
        </is>
      </c>
      <c r="P2399" s="21" t="inlineStr">
        <is>
          <t>alyssarobinson@quillayute.org</t>
        </is>
      </c>
      <c r="Q2399" s="21" t="inlineStr">
        <is>
          <t>Port Angeles</t>
        </is>
      </c>
      <c r="R2399" s="21" t="inlineStr">
        <is>
          <t>WA</t>
        </is>
      </c>
      <c r="S2399" s="21" t="inlineStr">
        <is>
          <t>98362</t>
        </is>
      </c>
      <c r="T2399" s="28" t="n">
        <v>45995</v>
      </c>
      <c r="U2399" s="21" t="n">
        <v>2026</v>
      </c>
      <c r="V2399" s="21" t="inlineStr"/>
    </row>
    <row r="2400">
      <c r="A2400" s="17" t="inlineStr">
        <is>
          <t>WL-03395</t>
        </is>
      </c>
      <c r="B2400" s="17" t="n">
        <v>2395</v>
      </c>
      <c r="C2400" s="17" t="inlineStr">
        <is>
          <t>Summers</t>
        </is>
      </c>
      <c r="D2400" s="17" t="inlineStr">
        <is>
          <t>Matthew</t>
        </is>
      </c>
      <c r="E2400" s="17" t="inlineStr">
        <is>
          <t>INDIVIDUAL</t>
        </is>
      </c>
      <c r="F2400" s="17" t="inlineStr"/>
      <c r="G2400" s="27" t="n">
        <v>45889</v>
      </c>
      <c r="H2400" s="17" t="inlineStr">
        <is>
          <t>ACTIVE_WAITLIST</t>
        </is>
      </c>
      <c r="I2400" s="17" t="inlineStr">
        <is>
          <t>DRIFT VEER</t>
        </is>
      </c>
      <c r="J2400" s="17" t="inlineStr">
        <is>
          <t>SPORTFISH</t>
        </is>
      </c>
      <c r="K2400" s="17" t="n">
        <v>42.2</v>
      </c>
      <c r="L2400" s="17" t="n">
        <v>13.1</v>
      </c>
      <c r="M2400" s="17" t="inlineStr">
        <is>
          <t>ANY</t>
        </is>
      </c>
      <c r="N2400" s="17" t="n">
        <v>50</v>
      </c>
      <c r="O2400" s="17" t="inlineStr">
        <is>
          <t>(503) 555-2118</t>
        </is>
      </c>
      <c r="P2400" s="17" t="inlineStr">
        <is>
          <t>matthew_summers@harbormail.net</t>
        </is>
      </c>
      <c r="Q2400" s="17" t="inlineStr">
        <is>
          <t>Astoria</t>
        </is>
      </c>
      <c r="R2400" s="17" t="inlineStr">
        <is>
          <t>OR</t>
        </is>
      </c>
      <c r="S2400" s="17" t="inlineStr">
        <is>
          <t>97103</t>
        </is>
      </c>
      <c r="T2400" s="27" t="n">
        <v>46000</v>
      </c>
      <c r="U2400" s="17" t="n">
        <v>2026</v>
      </c>
      <c r="V2400" s="17" t="inlineStr"/>
    </row>
    <row r="2401">
      <c r="A2401" s="21" t="inlineStr">
        <is>
          <t>WL-03396</t>
        </is>
      </c>
      <c r="B2401" s="21" t="n">
        <v>2396</v>
      </c>
      <c r="C2401" s="21" t="inlineStr">
        <is>
          <t>Woods</t>
        </is>
      </c>
      <c r="D2401" s="21" t="inlineStr">
        <is>
          <t>Tanya</t>
        </is>
      </c>
      <c r="E2401" s="21" t="inlineStr">
        <is>
          <t>NONPROFIT</t>
        </is>
      </c>
      <c r="F2401" s="21" t="inlineStr">
        <is>
          <t>Woods Ventures LLC</t>
        </is>
      </c>
      <c r="G2401" s="28" t="n">
        <v>45891</v>
      </c>
      <c r="H2401" s="21" t="inlineStr">
        <is>
          <t>ACTIVE_WAITLIST</t>
        </is>
      </c>
      <c r="I2401" s="21" t="inlineStr">
        <is>
          <t>WIDGEON MIST</t>
        </is>
      </c>
      <c r="J2401" s="21" t="inlineStr">
        <is>
          <t>CRUISER</t>
        </is>
      </c>
      <c r="K2401" s="21" t="n">
        <v>24.6</v>
      </c>
      <c r="L2401" s="21" t="n">
        <v>7</v>
      </c>
      <c r="M2401" s="21" t="inlineStr">
        <is>
          <t>Vessbank</t>
        </is>
      </c>
      <c r="N2401" s="21" t="n">
        <v>40</v>
      </c>
      <c r="O2401" s="21" t="inlineStr">
        <is>
          <t>(541) 555-4755</t>
        </is>
      </c>
      <c r="P2401" s="21" t="inlineStr">
        <is>
          <t>tanyawoods@pugetpost.com</t>
        </is>
      </c>
      <c r="Q2401" s="21" t="inlineStr">
        <is>
          <t>Coos Bay</t>
        </is>
      </c>
      <c r="R2401" s="21" t="inlineStr">
        <is>
          <t>OR</t>
        </is>
      </c>
      <c r="S2401" s="21" t="inlineStr">
        <is>
          <t>97420</t>
        </is>
      </c>
      <c r="T2401" s="28" t="n">
        <v>46012</v>
      </c>
      <c r="U2401" s="21" t="n">
        <v>2026</v>
      </c>
      <c r="V2401" s="21" t="inlineStr"/>
    </row>
    <row r="2402">
      <c r="A2402" s="17" t="inlineStr">
        <is>
          <t>WL-03397</t>
        </is>
      </c>
      <c r="B2402" s="17" t="n">
        <v>2397</v>
      </c>
      <c r="C2402" s="17" t="inlineStr">
        <is>
          <t>Daugherty</t>
        </is>
      </c>
      <c r="D2402" s="17" t="inlineStr">
        <is>
          <t>Jessica</t>
        </is>
      </c>
      <c r="E2402" s="17" t="inlineStr">
        <is>
          <t>JOINT</t>
        </is>
      </c>
      <c r="F2402" s="17" t="inlineStr"/>
      <c r="G2402" s="27" t="n">
        <v>45892</v>
      </c>
      <c r="H2402" s="17" t="inlineStr">
        <is>
          <t>ACTIVE_WAITLIST</t>
        </is>
      </c>
      <c r="I2402" s="17" t="inlineStr">
        <is>
          <t>OTTER BAY</t>
        </is>
      </c>
      <c r="J2402" s="17" t="inlineStr">
        <is>
          <t>SAIL_MONO</t>
        </is>
      </c>
      <c r="K2402" s="17" t="n">
        <v>18.3</v>
      </c>
      <c r="L2402" s="17" t="n">
        <v>5.5</v>
      </c>
      <c r="M2402" s="17" t="inlineStr">
        <is>
          <t>OPEN_ONLY</t>
        </is>
      </c>
      <c r="N2402" s="17" t="n">
        <v>45</v>
      </c>
      <c r="O2402" s="17" t="inlineStr">
        <is>
          <t>(425) 555-8320</t>
        </is>
      </c>
      <c r="P2402" s="17" t="inlineStr">
        <is>
          <t>jessica_daugherty@salishnet.net</t>
        </is>
      </c>
      <c r="Q2402" s="17" t="inlineStr">
        <is>
          <t>Everett</t>
        </is>
      </c>
      <c r="R2402" s="17" t="inlineStr">
        <is>
          <t>WA</t>
        </is>
      </c>
      <c r="S2402" s="17" t="inlineStr">
        <is>
          <t>98201</t>
        </is>
      </c>
      <c r="T2402" s="27" t="n">
        <v>46017</v>
      </c>
      <c r="U2402" s="17" t="n">
        <v>2026</v>
      </c>
      <c r="V2402" s="17" t="inlineStr"/>
    </row>
    <row r="2403">
      <c r="A2403" s="21" t="inlineStr">
        <is>
          <t>WL-03398</t>
        </is>
      </c>
      <c r="B2403" s="21" t="n">
        <v>2398</v>
      </c>
      <c r="C2403" s="21" t="inlineStr">
        <is>
          <t>Cannon</t>
        </is>
      </c>
      <c r="D2403" s="21" t="inlineStr">
        <is>
          <t>Jeffery</t>
        </is>
      </c>
      <c r="E2403" s="21" t="inlineStr">
        <is>
          <t>CORPORATION</t>
        </is>
      </c>
      <c r="F2403" s="21" t="inlineStr">
        <is>
          <t>Cannon Ventures LLC</t>
        </is>
      </c>
      <c r="G2403" s="28" t="n">
        <v>45892</v>
      </c>
      <c r="H2403" s="21" t="inlineStr">
        <is>
          <t>ACTIVE_WAITLIST</t>
        </is>
      </c>
      <c r="I2403" s="21" t="inlineStr">
        <is>
          <t>PINTAIL LINE</t>
        </is>
      </c>
      <c r="J2403" s="21" t="inlineStr">
        <is>
          <t>SPORTFISH</t>
        </is>
      </c>
      <c r="K2403" s="21" t="n">
        <v>34.4</v>
      </c>
      <c r="L2403" s="21" t="n">
        <v>10.2</v>
      </c>
      <c r="M2403" s="21" t="inlineStr">
        <is>
          <t>ANY</t>
        </is>
      </c>
      <c r="N2403" s="21" t="n">
        <v>50</v>
      </c>
      <c r="O2403" s="21" t="inlineStr">
        <is>
          <t>(541) 555-2534</t>
        </is>
      </c>
      <c r="P2403" s="21" t="inlineStr">
        <is>
          <t>jefferycannon@salishnet.net</t>
        </is>
      </c>
      <c r="Q2403" s="21" t="inlineStr">
        <is>
          <t>Coos Bay</t>
        </is>
      </c>
      <c r="R2403" s="21" t="inlineStr">
        <is>
          <t>OR</t>
        </is>
      </c>
      <c r="S2403" s="21" t="inlineStr">
        <is>
          <t>97420</t>
        </is>
      </c>
      <c r="T2403" s="28" t="n">
        <v>46000</v>
      </c>
      <c r="U2403" s="21" t="n">
        <v>2026</v>
      </c>
      <c r="V2403" s="21" t="inlineStr"/>
    </row>
    <row r="2404">
      <c r="A2404" s="17" t="inlineStr">
        <is>
          <t>WL-03399</t>
        </is>
      </c>
      <c r="B2404" s="17" t="n">
        <v>2399</v>
      </c>
      <c r="C2404" s="17" t="inlineStr">
        <is>
          <t>Case</t>
        </is>
      </c>
      <c r="D2404" s="17" t="inlineStr">
        <is>
          <t>Charles</t>
        </is>
      </c>
      <c r="E2404" s="17" t="inlineStr">
        <is>
          <t>COMMERCIAL</t>
        </is>
      </c>
      <c r="F2404" s="17" t="inlineStr">
        <is>
          <t>Case Ventures LLC</t>
        </is>
      </c>
      <c r="G2404" s="27" t="n">
        <v>45893</v>
      </c>
      <c r="H2404" s="17" t="inlineStr">
        <is>
          <t>ACTIVE_WAITLIST</t>
        </is>
      </c>
      <c r="I2404" s="17" t="inlineStr">
        <is>
          <t>MURRE ANN</t>
        </is>
      </c>
      <c r="J2404" s="17" t="inlineStr">
        <is>
          <t>CRUISER</t>
        </is>
      </c>
      <c r="K2404" s="17" t="n">
        <v>25.4</v>
      </c>
      <c r="L2404" s="17" t="n">
        <v>7.9</v>
      </c>
      <c r="M2404" s="17" t="inlineStr">
        <is>
          <t>Gullwing</t>
        </is>
      </c>
      <c r="N2404" s="17" t="n">
        <v>24</v>
      </c>
      <c r="O2404" s="17" t="inlineStr">
        <is>
          <t>(206) 555-3793</t>
        </is>
      </c>
      <c r="P2404" s="17" t="inlineStr">
        <is>
          <t>charlescase@salishnet.net</t>
        </is>
      </c>
      <c r="Q2404" s="17" t="inlineStr">
        <is>
          <t>Seattle</t>
        </is>
      </c>
      <c r="R2404" s="17" t="inlineStr">
        <is>
          <t>WA</t>
        </is>
      </c>
      <c r="S2404" s="17" t="inlineStr">
        <is>
          <t>98101</t>
        </is>
      </c>
      <c r="T2404" s="27" t="n">
        <v>46011</v>
      </c>
      <c r="U2404" s="17" t="n">
        <v>2026</v>
      </c>
      <c r="V2404" s="17" t="inlineStr"/>
    </row>
    <row r="2405">
      <c r="A2405" s="21" t="inlineStr">
        <is>
          <t>WL-03400</t>
        </is>
      </c>
      <c r="B2405" s="21" t="n">
        <v>2400</v>
      </c>
      <c r="C2405" s="21" t="inlineStr">
        <is>
          <t>Blair</t>
        </is>
      </c>
      <c r="D2405" s="21" t="inlineStr">
        <is>
          <t>Danielle</t>
        </is>
      </c>
      <c r="E2405" s="21" t="inlineStr">
        <is>
          <t>INDIVIDUAL</t>
        </is>
      </c>
      <c r="F2405" s="21" t="inlineStr"/>
      <c r="G2405" s="28" t="n">
        <v>45894</v>
      </c>
      <c r="H2405" s="21" t="inlineStr">
        <is>
          <t>SUSPENDED</t>
        </is>
      </c>
      <c r="I2405" s="21" t="inlineStr">
        <is>
          <t>BRANT DANCER</t>
        </is>
      </c>
      <c r="J2405" s="21" t="inlineStr">
        <is>
          <t>TRAWLER</t>
        </is>
      </c>
      <c r="K2405" s="21" t="n">
        <v>60.6</v>
      </c>
      <c r="L2405" s="21" t="n">
        <v>20.1</v>
      </c>
      <c r="M2405" s="21" t="inlineStr">
        <is>
          <t>ANY</t>
        </is>
      </c>
      <c r="N2405" s="21" t="n">
        <v>32</v>
      </c>
      <c r="O2405" s="21" t="inlineStr">
        <is>
          <t>(503) 555-8751</t>
        </is>
      </c>
      <c r="P2405" s="21" t="inlineStr">
        <is>
          <t>danielle.blair@harbormail.net</t>
        </is>
      </c>
      <c r="Q2405" s="21" t="inlineStr">
        <is>
          <t>Portland</t>
        </is>
      </c>
      <c r="R2405" s="21" t="inlineStr">
        <is>
          <t>OR</t>
        </is>
      </c>
      <c r="S2405" s="21" t="inlineStr">
        <is>
          <t>97201</t>
        </is>
      </c>
      <c r="T2405" s="28" t="n">
        <v>46005</v>
      </c>
      <c r="U2405" s="21" t="n">
        <v>2026</v>
      </c>
      <c r="V2405" s="21" t="inlineStr"/>
    </row>
    <row r="2406">
      <c r="A2406" s="17" t="inlineStr">
        <is>
          <t>WL-03401</t>
        </is>
      </c>
      <c r="B2406" s="17" t="n">
        <v>2401</v>
      </c>
      <c r="C2406" s="17" t="inlineStr">
        <is>
          <t>Chambers</t>
        </is>
      </c>
      <c r="D2406" s="17" t="inlineStr">
        <is>
          <t>Shawn</t>
        </is>
      </c>
      <c r="E2406" s="17" t="inlineStr">
        <is>
          <t>JOINT</t>
        </is>
      </c>
      <c r="F2406" s="17" t="inlineStr"/>
      <c r="G2406" s="27" t="n">
        <v>45896</v>
      </c>
      <c r="H2406" s="17" t="inlineStr">
        <is>
          <t>ACTIVE_WAITLIST</t>
        </is>
      </c>
      <c r="I2406" s="17" t="inlineStr">
        <is>
          <t>ANCHOR LIGHT</t>
        </is>
      </c>
      <c r="J2406" s="17" t="inlineStr">
        <is>
          <t>CRUISER</t>
        </is>
      </c>
      <c r="K2406" s="17" t="n">
        <v>34.6</v>
      </c>
      <c r="L2406" s="17" t="n">
        <v>11.7</v>
      </c>
      <c r="M2406" s="17" t="inlineStr">
        <is>
          <t>ANY</t>
        </is>
      </c>
      <c r="N2406" s="17" t="n">
        <v>32</v>
      </c>
      <c r="O2406" s="17" t="inlineStr">
        <is>
          <t>(360) 555-7425</t>
        </is>
      </c>
      <c r="P2406" s="17" t="inlineStr">
        <is>
          <t>shawn_chambers@gmail.example.com</t>
        </is>
      </c>
      <c r="Q2406" s="17" t="inlineStr">
        <is>
          <t>Longview</t>
        </is>
      </c>
      <c r="R2406" s="17" t="inlineStr">
        <is>
          <t>WA</t>
        </is>
      </c>
      <c r="S2406" s="17" t="inlineStr">
        <is>
          <t>98632</t>
        </is>
      </c>
      <c r="T2406" s="27" t="n">
        <v>46014</v>
      </c>
      <c r="U2406" s="17" t="n">
        <v>2026</v>
      </c>
      <c r="V2406" s="17" t="inlineStr"/>
    </row>
    <row r="2407">
      <c r="A2407" s="21" t="inlineStr">
        <is>
          <t>WL-03402</t>
        </is>
      </c>
      <c r="B2407" s="21" t="n">
        <v>2402</v>
      </c>
      <c r="C2407" s="21" t="inlineStr">
        <is>
          <t>Brennan</t>
        </is>
      </c>
      <c r="D2407" s="21" t="inlineStr">
        <is>
          <t>Jennifer</t>
        </is>
      </c>
      <c r="E2407" s="21" t="inlineStr">
        <is>
          <t>JOINT</t>
        </is>
      </c>
      <c r="F2407" s="21" t="inlineStr"/>
      <c r="G2407" s="28" t="n">
        <v>45897</v>
      </c>
      <c r="H2407" s="21" t="inlineStr">
        <is>
          <t>ACTIVE_WAITLIST</t>
        </is>
      </c>
      <c r="I2407" s="21" t="inlineStr">
        <is>
          <t>CORMORANT QUEEN</t>
        </is>
      </c>
      <c r="J2407" s="21" t="inlineStr">
        <is>
          <t>ELECTRIC</t>
        </is>
      </c>
      <c r="K2407" s="21" t="n">
        <v>60.7</v>
      </c>
      <c r="L2407" s="21" t="n">
        <v>17.6</v>
      </c>
      <c r="M2407" s="21" t="inlineStr">
        <is>
          <t>ANY</t>
        </is>
      </c>
      <c r="N2407" s="21" t="n">
        <v>24</v>
      </c>
      <c r="O2407" s="21" t="inlineStr">
        <is>
          <t>(360) 555-4738</t>
        </is>
      </c>
      <c r="P2407" s="21" t="inlineStr">
        <is>
          <t>jenniferbrennan@quillayute.org</t>
        </is>
      </c>
      <c r="Q2407" s="21" t="inlineStr">
        <is>
          <t>Chaldale</t>
        </is>
      </c>
      <c r="R2407" s="21" t="inlineStr">
        <is>
          <t>WA</t>
        </is>
      </c>
      <c r="S2407" s="21" t="inlineStr">
        <is>
          <t>98554</t>
        </is>
      </c>
      <c r="T2407" s="28" t="n">
        <v>46010</v>
      </c>
      <c r="U2407" s="21" t="n">
        <v>2026</v>
      </c>
      <c r="V2407" s="21" t="inlineStr"/>
    </row>
    <row r="2408">
      <c r="A2408" s="17" t="inlineStr">
        <is>
          <t>WL-03403</t>
        </is>
      </c>
      <c r="B2408" s="17" t="n">
        <v>2403</v>
      </c>
      <c r="C2408" s="17" t="inlineStr">
        <is>
          <t>Mcpherson</t>
        </is>
      </c>
      <c r="D2408" s="17" t="inlineStr">
        <is>
          <t>Christopher</t>
        </is>
      </c>
      <c r="E2408" s="17" t="inlineStr">
        <is>
          <t>LLC</t>
        </is>
      </c>
      <c r="F2408" s="17" t="inlineStr">
        <is>
          <t>Mcpherson Ventures LLC</t>
        </is>
      </c>
      <c r="G2408" s="27" t="n">
        <v>45897</v>
      </c>
      <c r="H2408" s="17" t="inlineStr">
        <is>
          <t>ACTIVE_WAITLIST</t>
        </is>
      </c>
      <c r="I2408" s="17" t="inlineStr">
        <is>
          <t>FOUL ROCK</t>
        </is>
      </c>
      <c r="J2408" s="17" t="inlineStr">
        <is>
          <t>SAIL_MULTI</t>
        </is>
      </c>
      <c r="K2408" s="17" t="n">
        <v>61.6</v>
      </c>
      <c r="L2408" s="17" t="n">
        <v>22.1</v>
      </c>
      <c r="M2408" s="17" t="inlineStr">
        <is>
          <t>COVERED_ONLY</t>
        </is>
      </c>
      <c r="N2408" s="17" t="n">
        <v>36</v>
      </c>
      <c r="O2408" s="17" t="inlineStr">
        <is>
          <t>(360) 555-5754</t>
        </is>
      </c>
      <c r="P2408" s="17" t="inlineStr">
        <is>
          <t>christopher_mcpherson@gmail.example.com</t>
        </is>
      </c>
      <c r="Q2408" s="17" t="inlineStr">
        <is>
          <t>Longview</t>
        </is>
      </c>
      <c r="R2408" s="17" t="inlineStr">
        <is>
          <t>WA</t>
        </is>
      </c>
      <c r="S2408" s="17" t="inlineStr">
        <is>
          <t>98632</t>
        </is>
      </c>
      <c r="T2408" s="27" t="n">
        <v>46016</v>
      </c>
      <c r="U2408" s="17" t="n">
        <v>2026</v>
      </c>
      <c r="V2408" s="17" t="inlineStr"/>
    </row>
    <row r="2409">
      <c r="A2409" s="21" t="inlineStr">
        <is>
          <t>WL-03404</t>
        </is>
      </c>
      <c r="B2409" s="21" t="n">
        <v>2404</v>
      </c>
      <c r="C2409" s="21" t="inlineStr">
        <is>
          <t>Hernandez</t>
        </is>
      </c>
      <c r="D2409" s="21" t="inlineStr">
        <is>
          <t>Sean</t>
        </is>
      </c>
      <c r="E2409" s="21" t="inlineStr">
        <is>
          <t>NONPROFIT</t>
        </is>
      </c>
      <c r="F2409" s="21" t="inlineStr">
        <is>
          <t>Hernandez Ventures LLC</t>
        </is>
      </c>
      <c r="G2409" s="28" t="n">
        <v>45897</v>
      </c>
      <c r="H2409" s="21" t="inlineStr">
        <is>
          <t>ACTIVE_WAITLIST</t>
        </is>
      </c>
      <c r="I2409" s="21" t="inlineStr">
        <is>
          <t>KESTREL BAY</t>
        </is>
      </c>
      <c r="J2409" s="21" t="inlineStr">
        <is>
          <t>CRUISER</t>
        </is>
      </c>
      <c r="K2409" s="21" t="n">
        <v>52.9</v>
      </c>
      <c r="L2409" s="21" t="n">
        <v>15.7</v>
      </c>
      <c r="M2409" s="21" t="inlineStr">
        <is>
          <t>Ledgport</t>
        </is>
      </c>
      <c r="N2409" s="21" t="n">
        <v>32</v>
      </c>
      <c r="O2409" s="21" t="inlineStr">
        <is>
          <t>(360) 555-5481</t>
        </is>
      </c>
      <c r="P2409" s="21" t="inlineStr">
        <is>
          <t>seanhernandez@harbormail.net</t>
        </is>
      </c>
      <c r="Q2409" s="21" t="inlineStr">
        <is>
          <t>Aberdeen</t>
        </is>
      </c>
      <c r="R2409" s="21" t="inlineStr">
        <is>
          <t>WA</t>
        </is>
      </c>
      <c r="S2409" s="21" t="inlineStr">
        <is>
          <t>98520</t>
        </is>
      </c>
      <c r="T2409" s="28" t="n">
        <v>46008</v>
      </c>
      <c r="U2409" s="21" t="n">
        <v>2026</v>
      </c>
      <c r="V2409" s="21" t="inlineStr"/>
    </row>
    <row r="2410">
      <c r="A2410" s="17" t="inlineStr">
        <is>
          <t>WL-03405</t>
        </is>
      </c>
      <c r="B2410" s="17" t="n">
        <v>2405</v>
      </c>
      <c r="C2410" s="17" t="inlineStr">
        <is>
          <t>Bradford</t>
        </is>
      </c>
      <c r="D2410" s="17" t="inlineStr">
        <is>
          <t>Charles</t>
        </is>
      </c>
      <c r="E2410" s="17" t="inlineStr">
        <is>
          <t>NONPROFIT</t>
        </is>
      </c>
      <c r="F2410" s="17" t="inlineStr">
        <is>
          <t>Bradford Charters Inc</t>
        </is>
      </c>
      <c r="G2410" s="27" t="n">
        <v>45898</v>
      </c>
      <c r="H2410" s="17" t="inlineStr">
        <is>
          <t>ACTIVE_WAITLIST</t>
        </is>
      </c>
      <c r="I2410" s="17" t="inlineStr">
        <is>
          <t>HALIBUT RUNNER</t>
        </is>
      </c>
      <c r="J2410" s="17" t="inlineStr">
        <is>
          <t>SAIL_MONO</t>
        </is>
      </c>
      <c r="K2410" s="17" t="n">
        <v>38</v>
      </c>
      <c r="L2410" s="17" t="n">
        <v>11.8</v>
      </c>
      <c r="M2410" s="17" t="inlineStr">
        <is>
          <t>COVERED_ONLY</t>
        </is>
      </c>
      <c r="N2410" s="17" t="n">
        <v>36</v>
      </c>
      <c r="O2410" s="17" t="inlineStr">
        <is>
          <t>(206) 555-0476</t>
        </is>
      </c>
      <c r="P2410" s="17" t="inlineStr">
        <is>
          <t>charles.bradford@outlook.example.com</t>
        </is>
      </c>
      <c r="Q2410" s="17" t="inlineStr">
        <is>
          <t>Seattle</t>
        </is>
      </c>
      <c r="R2410" s="17" t="inlineStr">
        <is>
          <t>WA</t>
        </is>
      </c>
      <c r="S2410" s="17" t="inlineStr">
        <is>
          <t>98101</t>
        </is>
      </c>
      <c r="T2410" s="27" t="n">
        <v>45997</v>
      </c>
      <c r="U2410" s="17" t="n">
        <v>2026</v>
      </c>
      <c r="V2410" s="17" t="inlineStr"/>
    </row>
    <row r="2411">
      <c r="A2411" s="21" t="inlineStr">
        <is>
          <t>WL-03406</t>
        </is>
      </c>
      <c r="B2411" s="21" t="n">
        <v>2406</v>
      </c>
      <c r="C2411" s="21" t="inlineStr">
        <is>
          <t>Brown</t>
        </is>
      </c>
      <c r="D2411" s="21" t="inlineStr">
        <is>
          <t>Richard</t>
        </is>
      </c>
      <c r="E2411" s="21" t="inlineStr">
        <is>
          <t>LLC</t>
        </is>
      </c>
      <c r="F2411" s="21" t="inlineStr">
        <is>
          <t>Brown Holdings LLC</t>
        </is>
      </c>
      <c r="G2411" s="28" t="n">
        <v>45898</v>
      </c>
      <c r="H2411" s="21" t="inlineStr">
        <is>
          <t>ACTIVE_WAITLIST</t>
        </is>
      </c>
      <c r="I2411" s="21" t="inlineStr">
        <is>
          <t>HERON WAKE</t>
        </is>
      </c>
      <c r="J2411" s="21" t="inlineStr">
        <is>
          <t>SAIL_MONO</t>
        </is>
      </c>
      <c r="K2411" s="21" t="n">
        <v>49.4</v>
      </c>
      <c r="L2411" s="21" t="n">
        <v>14.4</v>
      </c>
      <c r="M2411" s="21" t="inlineStr">
        <is>
          <t>ANY</t>
        </is>
      </c>
      <c r="N2411" s="21" t="n">
        <v>32</v>
      </c>
      <c r="O2411" s="21" t="inlineStr">
        <is>
          <t>(360) 555-6405</t>
        </is>
      </c>
      <c r="P2411" s="21" t="inlineStr">
        <is>
          <t>richard.brown@harbormail.net</t>
        </is>
      </c>
      <c r="Q2411" s="21" t="inlineStr">
        <is>
          <t>Longview</t>
        </is>
      </c>
      <c r="R2411" s="21" t="inlineStr">
        <is>
          <t>WA</t>
        </is>
      </c>
      <c r="S2411" s="21" t="inlineStr">
        <is>
          <t>98632</t>
        </is>
      </c>
      <c r="T2411" s="28" t="n">
        <v>46016</v>
      </c>
      <c r="U2411" s="21" t="n">
        <v>2026</v>
      </c>
      <c r="V2411" s="21" t="inlineStr"/>
    </row>
    <row r="2412">
      <c r="A2412" s="17" t="inlineStr">
        <is>
          <t>WL-03407</t>
        </is>
      </c>
      <c r="B2412" s="17" t="n">
        <v>2407</v>
      </c>
      <c r="C2412" s="17" t="inlineStr">
        <is>
          <t>Anthony</t>
        </is>
      </c>
      <c r="D2412" s="17" t="inlineStr">
        <is>
          <t>Allison</t>
        </is>
      </c>
      <c r="E2412" s="17" t="inlineStr">
        <is>
          <t>INDIVIDUAL</t>
        </is>
      </c>
      <c r="F2412" s="17" t="inlineStr"/>
      <c r="G2412" s="27" t="n">
        <v>45899</v>
      </c>
      <c r="H2412" s="17" t="inlineStr">
        <is>
          <t>ACTIVE_WAITLIST</t>
        </is>
      </c>
      <c r="I2412" s="17" t="inlineStr">
        <is>
          <t>PETREL SONG</t>
        </is>
      </c>
      <c r="J2412" s="17" t="inlineStr">
        <is>
          <t>POWER_STERNDRIVE</t>
        </is>
      </c>
      <c r="K2412" s="17" t="n">
        <v>57.8</v>
      </c>
      <c r="L2412" s="17" t="n">
        <v>19.1</v>
      </c>
      <c r="M2412" s="17" t="inlineStr">
        <is>
          <t>OPEN_ONLY</t>
        </is>
      </c>
      <c r="N2412" s="17" t="n">
        <v>24</v>
      </c>
      <c r="O2412" s="17" t="inlineStr">
        <is>
          <t>(253) 555-8974</t>
        </is>
      </c>
      <c r="P2412" s="17" t="inlineStr">
        <is>
          <t>allisonanthony@quillayute.org</t>
        </is>
      </c>
      <c r="Q2412" s="17" t="inlineStr">
        <is>
          <t>Tacoma</t>
        </is>
      </c>
      <c r="R2412" s="17" t="inlineStr">
        <is>
          <t>WA</t>
        </is>
      </c>
      <c r="S2412" s="17" t="inlineStr">
        <is>
          <t>98402</t>
        </is>
      </c>
      <c r="T2412" s="27" t="n">
        <v>45997</v>
      </c>
      <c r="U2412" s="17" t="n">
        <v>2026</v>
      </c>
      <c r="V2412" s="17" t="inlineStr"/>
    </row>
    <row r="2413">
      <c r="A2413" s="21" t="inlineStr">
        <is>
          <t>WL-03408</t>
        </is>
      </c>
      <c r="B2413" s="21" t="n">
        <v>2408</v>
      </c>
      <c r="C2413" s="21" t="inlineStr">
        <is>
          <t>Phillips</t>
        </is>
      </c>
      <c r="D2413" s="21" t="inlineStr">
        <is>
          <t>Mark</t>
        </is>
      </c>
      <c r="E2413" s="21" t="inlineStr">
        <is>
          <t>INDIVIDUAL</t>
        </is>
      </c>
      <c r="F2413" s="21" t="inlineStr"/>
      <c r="G2413" s="28" t="n">
        <v>45899</v>
      </c>
      <c r="H2413" s="21" t="inlineStr">
        <is>
          <t>ACTIVE_WAITLIST</t>
        </is>
      </c>
      <c r="I2413" s="21" t="inlineStr">
        <is>
          <t>POINT WAKE</t>
        </is>
      </c>
      <c r="J2413" s="21" t="inlineStr">
        <is>
          <t>POWER_INBOARD</t>
        </is>
      </c>
      <c r="K2413" s="21" t="n">
        <v>56.6</v>
      </c>
      <c r="L2413" s="21" t="n">
        <v>18.8</v>
      </c>
      <c r="M2413" s="21" t="inlineStr">
        <is>
          <t>Vessbank</t>
        </is>
      </c>
      <c r="N2413" s="21" t="n">
        <v>50</v>
      </c>
      <c r="O2413" s="21" t="inlineStr">
        <is>
          <t>(360) 555-6028</t>
        </is>
      </c>
      <c r="P2413" s="21" t="inlineStr">
        <is>
          <t>mark_phillips@outlook.example.com</t>
        </is>
      </c>
      <c r="Q2413" s="21" t="inlineStr">
        <is>
          <t>Bellingham</t>
        </is>
      </c>
      <c r="R2413" s="21" t="inlineStr">
        <is>
          <t>WA</t>
        </is>
      </c>
      <c r="S2413" s="21" t="inlineStr">
        <is>
          <t>98225</t>
        </is>
      </c>
      <c r="T2413" s="28" t="n">
        <v>46000</v>
      </c>
      <c r="U2413" s="21" t="n">
        <v>2026</v>
      </c>
      <c r="V2413" s="21" t="inlineStr"/>
    </row>
    <row r="2414">
      <c r="A2414" s="17" t="inlineStr">
        <is>
          <t>WL-03409</t>
        </is>
      </c>
      <c r="B2414" s="17" t="n">
        <v>2409</v>
      </c>
      <c r="C2414" s="17" t="inlineStr">
        <is>
          <t>Franklin</t>
        </is>
      </c>
      <c r="D2414" s="17" t="inlineStr">
        <is>
          <t>Linda</t>
        </is>
      </c>
      <c r="E2414" s="17" t="inlineStr">
        <is>
          <t>INDIVIDUAL</t>
        </is>
      </c>
      <c r="F2414" s="17" t="inlineStr"/>
      <c r="G2414" s="27" t="n">
        <v>45899</v>
      </c>
      <c r="H2414" s="17" t="inlineStr">
        <is>
          <t>ACTIVE_WAITLIST</t>
        </is>
      </c>
      <c r="I2414" s="17" t="inlineStr">
        <is>
          <t>SCOTER HARBOR</t>
        </is>
      </c>
      <c r="J2414" s="17" t="inlineStr">
        <is>
          <t>POWER_STERNDRIVE</t>
        </is>
      </c>
      <c r="K2414" s="17" t="n">
        <v>35.5</v>
      </c>
      <c r="L2414" s="17" t="n">
        <v>11.6</v>
      </c>
      <c r="M2414" s="17" t="inlineStr">
        <is>
          <t>COVERED_ONLY</t>
        </is>
      </c>
      <c r="N2414" s="17" t="n">
        <v>36</v>
      </c>
      <c r="O2414" s="17" t="inlineStr">
        <is>
          <t>(360) 555-3201</t>
        </is>
      </c>
      <c r="P2414" s="17" t="inlineStr">
        <is>
          <t>linda.franklin@salishnet.net</t>
        </is>
      </c>
      <c r="Q2414" s="17" t="inlineStr">
        <is>
          <t>Longview</t>
        </is>
      </c>
      <c r="R2414" s="17" t="inlineStr">
        <is>
          <t>WA</t>
        </is>
      </c>
      <c r="S2414" s="17" t="inlineStr">
        <is>
          <t>98632</t>
        </is>
      </c>
      <c r="T2414" s="27" t="n">
        <v>46003</v>
      </c>
      <c r="U2414" s="17" t="n">
        <v>2026</v>
      </c>
      <c r="V2414" s="17" t="inlineStr"/>
    </row>
    <row r="2415">
      <c r="A2415" s="21" t="inlineStr">
        <is>
          <t>WL-03410</t>
        </is>
      </c>
      <c r="B2415" s="21" t="n">
        <v>2410</v>
      </c>
      <c r="C2415" s="21" t="inlineStr">
        <is>
          <t>Smith</t>
        </is>
      </c>
      <c r="D2415" s="21" t="inlineStr">
        <is>
          <t>Cindy</t>
        </is>
      </c>
      <c r="E2415" s="21" t="inlineStr">
        <is>
          <t>NONPROFIT</t>
        </is>
      </c>
      <c r="F2415" s="21" t="inlineStr">
        <is>
          <t>Smith Marine LLC</t>
        </is>
      </c>
      <c r="G2415" s="28" t="n">
        <v>45900</v>
      </c>
      <c r="H2415" s="21" t="inlineStr">
        <is>
          <t>SUSPENDED</t>
        </is>
      </c>
      <c r="I2415" s="21" t="inlineStr">
        <is>
          <t>SCOTER ROCK</t>
        </is>
      </c>
      <c r="J2415" s="21" t="inlineStr">
        <is>
          <t>TRAWLER</t>
        </is>
      </c>
      <c r="K2415" s="21" t="n">
        <v>24</v>
      </c>
      <c r="L2415" s="21" t="n">
        <v>6.9</v>
      </c>
      <c r="M2415" s="21" t="inlineStr">
        <is>
          <t>COVERED_ONLY</t>
        </is>
      </c>
      <c r="N2415" s="21" t="n">
        <v>24</v>
      </c>
      <c r="O2415" s="21" t="inlineStr">
        <is>
          <t>(206) 555-4931</t>
        </is>
      </c>
      <c r="P2415" s="21" t="inlineStr">
        <is>
          <t>cindysmith@gmail.example.com</t>
        </is>
      </c>
      <c r="Q2415" s="21" t="inlineStr">
        <is>
          <t>Seattle</t>
        </is>
      </c>
      <c r="R2415" s="21" t="inlineStr">
        <is>
          <t>WA</t>
        </is>
      </c>
      <c r="S2415" s="21" t="inlineStr">
        <is>
          <t>98101</t>
        </is>
      </c>
      <c r="T2415" s="28" t="n">
        <v>45995</v>
      </c>
      <c r="U2415" s="21" t="n">
        <v>2026</v>
      </c>
      <c r="V2415" s="21" t="inlineStr"/>
    </row>
    <row r="2416">
      <c r="A2416" s="17" t="inlineStr">
        <is>
          <t>WL-03411</t>
        </is>
      </c>
      <c r="B2416" s="17" t="n">
        <v>2411</v>
      </c>
      <c r="C2416" s="17" t="inlineStr">
        <is>
          <t>Boyd</t>
        </is>
      </c>
      <c r="D2416" s="17" t="inlineStr">
        <is>
          <t>Miguel</t>
        </is>
      </c>
      <c r="E2416" s="17" t="inlineStr">
        <is>
          <t>COMMERCIAL</t>
        </is>
      </c>
      <c r="F2416" s="17" t="inlineStr">
        <is>
          <t>Boyd Marine LLC</t>
        </is>
      </c>
      <c r="G2416" s="27" t="n">
        <v>45901</v>
      </c>
      <c r="H2416" s="17" t="inlineStr">
        <is>
          <t>ACTIVE_WAITLIST</t>
        </is>
      </c>
      <c r="I2416" s="17" t="inlineStr">
        <is>
          <t>SABLE WIND</t>
        </is>
      </c>
      <c r="J2416" s="17" t="inlineStr">
        <is>
          <t>COMMERCIAL_FISH</t>
        </is>
      </c>
      <c r="K2416" s="17" t="n">
        <v>42.4</v>
      </c>
      <c r="L2416" s="17" t="n">
        <v>12.2</v>
      </c>
      <c r="M2416" s="17" t="inlineStr">
        <is>
          <t>Eastwey</t>
        </is>
      </c>
      <c r="N2416" s="17" t="n">
        <v>28</v>
      </c>
      <c r="O2416" s="17" t="inlineStr">
        <is>
          <t>(360) 555-1218</t>
        </is>
      </c>
      <c r="P2416" s="17" t="inlineStr">
        <is>
          <t>miguel.boyd@salishnet.net</t>
        </is>
      </c>
      <c r="Q2416" s="17" t="inlineStr">
        <is>
          <t>Olympia</t>
        </is>
      </c>
      <c r="R2416" s="17" t="inlineStr">
        <is>
          <t>WA</t>
        </is>
      </c>
      <c r="S2416" s="17" t="inlineStr">
        <is>
          <t>98501</t>
        </is>
      </c>
      <c r="T2416" s="27" t="n">
        <v>46009</v>
      </c>
      <c r="U2416" s="17" t="n">
        <v>2026</v>
      </c>
      <c r="V2416" s="17" t="inlineStr"/>
    </row>
    <row r="2417">
      <c r="A2417" s="21" t="inlineStr">
        <is>
          <t>WL-03412</t>
        </is>
      </c>
      <c r="B2417" s="21" t="n">
        <v>2412</v>
      </c>
      <c r="C2417" s="21" t="inlineStr">
        <is>
          <t>Smith</t>
        </is>
      </c>
      <c r="D2417" s="21" t="inlineStr">
        <is>
          <t>Seth</t>
        </is>
      </c>
      <c r="E2417" s="21" t="inlineStr">
        <is>
          <t>PARTNERSHIP</t>
        </is>
      </c>
      <c r="F2417" s="21" t="inlineStr">
        <is>
          <t>Smith Marine LLC</t>
        </is>
      </c>
      <c r="G2417" s="28" t="n">
        <v>45901</v>
      </c>
      <c r="H2417" s="21" t="inlineStr">
        <is>
          <t>ACTIVE_WAITLIST</t>
        </is>
      </c>
      <c r="I2417" s="21" t="inlineStr">
        <is>
          <t>SANDERLING WEATHER</t>
        </is>
      </c>
      <c r="J2417" s="21" t="inlineStr">
        <is>
          <t>HOUSEBOAT</t>
        </is>
      </c>
      <c r="K2417" s="21" t="n">
        <v>38.3</v>
      </c>
      <c r="L2417" s="21" t="n">
        <v>12.4</v>
      </c>
      <c r="M2417" s="21" t="inlineStr">
        <is>
          <t>Vessbank</t>
        </is>
      </c>
      <c r="N2417" s="21" t="n">
        <v>32</v>
      </c>
      <c r="O2417" s="21" t="inlineStr">
        <is>
          <t>(425) 555-9886</t>
        </is>
      </c>
      <c r="P2417" s="21" t="inlineStr">
        <is>
          <t>sethsmith@outlook.example.com</t>
        </is>
      </c>
      <c r="Q2417" s="21" t="inlineStr">
        <is>
          <t>Everett</t>
        </is>
      </c>
      <c r="R2417" s="21" t="inlineStr">
        <is>
          <t>WA</t>
        </is>
      </c>
      <c r="S2417" s="21" t="inlineStr">
        <is>
          <t>98201</t>
        </is>
      </c>
      <c r="T2417" s="28" t="n">
        <v>45998</v>
      </c>
      <c r="U2417" s="21" t="n">
        <v>2026</v>
      </c>
      <c r="V2417" s="21" t="inlineStr"/>
    </row>
    <row r="2418">
      <c r="A2418" s="17" t="inlineStr">
        <is>
          <t>WL-03413</t>
        </is>
      </c>
      <c r="B2418" s="17" t="n">
        <v>2413</v>
      </c>
      <c r="C2418" s="17" t="inlineStr">
        <is>
          <t>Moran</t>
        </is>
      </c>
      <c r="D2418" s="17" t="inlineStr">
        <is>
          <t>Timothy</t>
        </is>
      </c>
      <c r="E2418" s="17" t="inlineStr">
        <is>
          <t>INDIVIDUAL</t>
        </is>
      </c>
      <c r="F2418" s="17" t="inlineStr"/>
      <c r="G2418" s="27" t="n">
        <v>45901</v>
      </c>
      <c r="H2418" s="17" t="inlineStr">
        <is>
          <t>ACTIVE_WAITLIST</t>
        </is>
      </c>
      <c r="I2418" s="17" t="inlineStr">
        <is>
          <t>KESTREL LINE</t>
        </is>
      </c>
      <c r="J2418" s="17" t="inlineStr">
        <is>
          <t>COMMERCIAL_FISH</t>
        </is>
      </c>
      <c r="K2418" s="17" t="n">
        <v>54</v>
      </c>
      <c r="L2418" s="17" t="n">
        <v>18.2</v>
      </c>
      <c r="M2418" s="17" t="inlineStr">
        <is>
          <t>ANY</t>
        </is>
      </c>
      <c r="N2418" s="17" t="n">
        <v>28</v>
      </c>
      <c r="O2418" s="17" t="inlineStr">
        <is>
          <t>(253) 555-6107</t>
        </is>
      </c>
      <c r="P2418" s="17" t="inlineStr">
        <is>
          <t>timothymoran@gmail.example.com</t>
        </is>
      </c>
      <c r="Q2418" s="17" t="inlineStr">
        <is>
          <t>Tacoma</t>
        </is>
      </c>
      <c r="R2418" s="17" t="inlineStr">
        <is>
          <t>WA</t>
        </is>
      </c>
      <c r="S2418" s="17" t="inlineStr">
        <is>
          <t>98402</t>
        </is>
      </c>
      <c r="T2418" s="27" t="n">
        <v>46016</v>
      </c>
      <c r="U2418" s="17" t="n">
        <v>2026</v>
      </c>
      <c r="V2418" s="17" t="inlineStr"/>
    </row>
    <row r="2419">
      <c r="A2419" s="21" t="inlineStr">
        <is>
          <t>WL-03414</t>
        </is>
      </c>
      <c r="B2419" s="21" t="n">
        <v>2414</v>
      </c>
      <c r="C2419" s="21" t="inlineStr">
        <is>
          <t>Nelson</t>
        </is>
      </c>
      <c r="D2419" s="21" t="inlineStr">
        <is>
          <t>Charles</t>
        </is>
      </c>
      <c r="E2419" s="21" t="inlineStr">
        <is>
          <t>INDIVIDUAL</t>
        </is>
      </c>
      <c r="F2419" s="21" t="inlineStr"/>
      <c r="G2419" s="28" t="n">
        <v>45901</v>
      </c>
      <c r="H2419" s="21" t="inlineStr">
        <is>
          <t>EXPIRED</t>
        </is>
      </c>
      <c r="I2419" s="21" t="inlineStr">
        <is>
          <t>BRANT MOON</t>
        </is>
      </c>
      <c r="J2419" s="21" t="inlineStr">
        <is>
          <t>POWER_OUTBOARD</t>
        </is>
      </c>
      <c r="K2419" s="21" t="n">
        <v>45.5</v>
      </c>
      <c r="L2419" s="21" t="n">
        <v>13.9</v>
      </c>
      <c r="M2419" s="21" t="inlineStr">
        <is>
          <t>COVERED_ONLY</t>
        </is>
      </c>
      <c r="N2419" s="21" t="n">
        <v>45</v>
      </c>
      <c r="O2419" s="21" t="inlineStr">
        <is>
          <t>(425) 555-6587</t>
        </is>
      </c>
      <c r="P2419" s="21" t="inlineStr">
        <is>
          <t>charles_nelson@quillayute.org</t>
        </is>
      </c>
      <c r="Q2419" s="21" t="inlineStr">
        <is>
          <t>Everett</t>
        </is>
      </c>
      <c r="R2419" s="21" t="inlineStr">
        <is>
          <t>WA</t>
        </is>
      </c>
      <c r="S2419" s="21" t="inlineStr">
        <is>
          <t>98201</t>
        </is>
      </c>
      <c r="T2419" s="21" t="inlineStr"/>
      <c r="U2419" s="21" t="n">
        <v>2024</v>
      </c>
      <c r="V2419" s="21" t="inlineStr"/>
    </row>
    <row r="2420">
      <c r="A2420" s="17" t="inlineStr">
        <is>
          <t>WL-03415</t>
        </is>
      </c>
      <c r="B2420" s="17" t="n">
        <v>2415</v>
      </c>
      <c r="C2420" s="17" t="inlineStr">
        <is>
          <t>Leonard</t>
        </is>
      </c>
      <c r="D2420" s="17" t="inlineStr">
        <is>
          <t>Jennifer</t>
        </is>
      </c>
      <c r="E2420" s="17" t="inlineStr">
        <is>
          <t>LLC</t>
        </is>
      </c>
      <c r="F2420" s="17" t="inlineStr">
        <is>
          <t>Leonard Ventures LLC</t>
        </is>
      </c>
      <c r="G2420" s="27" t="n">
        <v>45901</v>
      </c>
      <c r="H2420" s="17" t="inlineStr">
        <is>
          <t>ACTIVE_WAITLIST</t>
        </is>
      </c>
      <c r="I2420" s="17" t="inlineStr">
        <is>
          <t>PETREL SONG</t>
        </is>
      </c>
      <c r="J2420" s="17" t="inlineStr">
        <is>
          <t>COMMERCIAL_FISH</t>
        </is>
      </c>
      <c r="K2420" s="17" t="n">
        <v>34.2</v>
      </c>
      <c r="L2420" s="17" t="n">
        <v>10.8</v>
      </c>
      <c r="M2420" s="17" t="inlineStr">
        <is>
          <t>COVERED_ONLY</t>
        </is>
      </c>
      <c r="N2420" s="17" t="n">
        <v>24</v>
      </c>
      <c r="O2420" s="17" t="inlineStr">
        <is>
          <t>(360) 555-1426</t>
        </is>
      </c>
      <c r="P2420" s="17" t="inlineStr">
        <is>
          <t>jennifer_leonard@salishnet.net</t>
        </is>
      </c>
      <c r="Q2420" s="17" t="inlineStr">
        <is>
          <t>Aberdeen</t>
        </is>
      </c>
      <c r="R2420" s="17" t="inlineStr">
        <is>
          <t>WA</t>
        </is>
      </c>
      <c r="S2420" s="17" t="inlineStr">
        <is>
          <t>98520</t>
        </is>
      </c>
      <c r="T2420" s="27" t="n">
        <v>45998</v>
      </c>
      <c r="U2420" s="17" t="n">
        <v>2026</v>
      </c>
      <c r="V2420" s="17" t="inlineStr"/>
    </row>
    <row r="2421">
      <c r="A2421" s="21" t="inlineStr">
        <is>
          <t>WL-03416</t>
        </is>
      </c>
      <c r="B2421" s="21" t="n">
        <v>2416</v>
      </c>
      <c r="C2421" s="21" t="inlineStr">
        <is>
          <t>Miles</t>
        </is>
      </c>
      <c r="D2421" s="21" t="inlineStr">
        <is>
          <t>Andrew</t>
        </is>
      </c>
      <c r="E2421" s="21" t="inlineStr">
        <is>
          <t>NONPROFIT</t>
        </is>
      </c>
      <c r="F2421" s="21" t="inlineStr">
        <is>
          <t>Miles Holdings LLC</t>
        </is>
      </c>
      <c r="G2421" s="28" t="n">
        <v>45901</v>
      </c>
      <c r="H2421" s="21" t="inlineStr">
        <is>
          <t>ACTIVE_WAITLIST</t>
        </is>
      </c>
      <c r="I2421" s="21" t="inlineStr">
        <is>
          <t>TIDE SHORE</t>
        </is>
      </c>
      <c r="J2421" s="21" t="inlineStr">
        <is>
          <t>CRUISER</t>
        </is>
      </c>
      <c r="K2421" s="21" t="n">
        <v>57.6</v>
      </c>
      <c r="L2421" s="21" t="n">
        <v>20.3</v>
      </c>
      <c r="M2421" s="21" t="inlineStr">
        <is>
          <t>ANY</t>
        </is>
      </c>
      <c r="N2421" s="21" t="n">
        <v>24</v>
      </c>
      <c r="O2421" s="21" t="inlineStr">
        <is>
          <t>(360) 555-1090</t>
        </is>
      </c>
      <c r="P2421" s="21" t="inlineStr">
        <is>
          <t>andrew_miles@harbormail.net</t>
        </is>
      </c>
      <c r="Q2421" s="21" t="inlineStr">
        <is>
          <t>Longview</t>
        </is>
      </c>
      <c r="R2421" s="21" t="inlineStr">
        <is>
          <t>WA</t>
        </is>
      </c>
      <c r="S2421" s="21" t="inlineStr">
        <is>
          <t>98632</t>
        </is>
      </c>
      <c r="T2421" s="28" t="n">
        <v>45996</v>
      </c>
      <c r="U2421" s="21" t="n">
        <v>2026</v>
      </c>
      <c r="V2421" s="21" t="inlineStr"/>
    </row>
    <row r="2422">
      <c r="A2422" s="17" t="inlineStr">
        <is>
          <t>WL-03417</t>
        </is>
      </c>
      <c r="B2422" s="17" t="n">
        <v>2417</v>
      </c>
      <c r="C2422" s="17" t="inlineStr">
        <is>
          <t>Cannon</t>
        </is>
      </c>
      <c r="D2422" s="17" t="inlineStr">
        <is>
          <t>Carl</t>
        </is>
      </c>
      <c r="E2422" s="17" t="inlineStr">
        <is>
          <t>TRUST</t>
        </is>
      </c>
      <c r="F2422" s="17" t="inlineStr">
        <is>
          <t>Cannon Ventures LLC</t>
        </is>
      </c>
      <c r="G2422" s="27" t="n">
        <v>45903</v>
      </c>
      <c r="H2422" s="17" t="inlineStr">
        <is>
          <t>ACTIVE_WAITLIST</t>
        </is>
      </c>
      <c r="I2422" s="17" t="inlineStr">
        <is>
          <t>HERON MIST</t>
        </is>
      </c>
      <c r="J2422" s="17" t="inlineStr">
        <is>
          <t>TRAWLER</t>
        </is>
      </c>
      <c r="K2422" s="17" t="n">
        <v>61</v>
      </c>
      <c r="L2422" s="17" t="n">
        <v>18.3</v>
      </c>
      <c r="M2422" s="17" t="inlineStr">
        <is>
          <t>ANY</t>
        </is>
      </c>
      <c r="N2422" s="17" t="n">
        <v>45</v>
      </c>
      <c r="O2422" s="17" t="inlineStr">
        <is>
          <t>(541) 555-4946</t>
        </is>
      </c>
      <c r="P2422" s="17" t="inlineStr">
        <is>
          <t>carlcannon@outlook.example.com</t>
        </is>
      </c>
      <c r="Q2422" s="17" t="inlineStr">
        <is>
          <t>Newport</t>
        </is>
      </c>
      <c r="R2422" s="17" t="inlineStr">
        <is>
          <t>OR</t>
        </is>
      </c>
      <c r="S2422" s="17" t="inlineStr">
        <is>
          <t>97365</t>
        </is>
      </c>
      <c r="T2422" s="27" t="n">
        <v>45993</v>
      </c>
      <c r="U2422" s="17" t="n">
        <v>2026</v>
      </c>
      <c r="V2422" s="17" t="inlineStr"/>
    </row>
    <row r="2423">
      <c r="A2423" s="21" t="inlineStr">
        <is>
          <t>WL-03418</t>
        </is>
      </c>
      <c r="B2423" s="21" t="n">
        <v>2418</v>
      </c>
      <c r="C2423" s="21" t="inlineStr">
        <is>
          <t>Ford</t>
        </is>
      </c>
      <c r="D2423" s="21" t="inlineStr">
        <is>
          <t>Mary</t>
        </is>
      </c>
      <c r="E2423" s="21" t="inlineStr">
        <is>
          <t>JOINT</t>
        </is>
      </c>
      <c r="F2423" s="21" t="inlineStr"/>
      <c r="G2423" s="28" t="n">
        <v>45903</v>
      </c>
      <c r="H2423" s="21" t="inlineStr">
        <is>
          <t>ACTIVE_WAITLIST</t>
        </is>
      </c>
      <c r="I2423" s="21" t="inlineStr">
        <is>
          <t>FOUL RUNNER</t>
        </is>
      </c>
      <c r="J2423" s="21" t="inlineStr">
        <is>
          <t>COMMERCIAL_FISH</t>
        </is>
      </c>
      <c r="K2423" s="21" t="n">
        <v>33.9</v>
      </c>
      <c r="L2423" s="21" t="n">
        <v>9.699999999999999</v>
      </c>
      <c r="M2423" s="21" t="inlineStr">
        <is>
          <t>COVERED_ONLY</t>
        </is>
      </c>
      <c r="N2423" s="21" t="n">
        <v>36</v>
      </c>
      <c r="O2423" s="21" t="inlineStr">
        <is>
          <t>(206) 555-9929</t>
        </is>
      </c>
      <c r="P2423" s="21" t="inlineStr">
        <is>
          <t>mary_ford@harbormail.net</t>
        </is>
      </c>
      <c r="Q2423" s="21" t="inlineStr">
        <is>
          <t>Seattle</t>
        </is>
      </c>
      <c r="R2423" s="21" t="inlineStr">
        <is>
          <t>WA</t>
        </is>
      </c>
      <c r="S2423" s="21" t="inlineStr">
        <is>
          <t>98101</t>
        </is>
      </c>
      <c r="T2423" s="28" t="n">
        <v>46013</v>
      </c>
      <c r="U2423" s="21" t="n">
        <v>2026</v>
      </c>
      <c r="V2423" s="21" t="inlineStr"/>
    </row>
    <row r="2424">
      <c r="A2424" s="17" t="inlineStr">
        <is>
          <t>WL-03419</t>
        </is>
      </c>
      <c r="B2424" s="17" t="n">
        <v>2419</v>
      </c>
      <c r="C2424" s="17" t="inlineStr">
        <is>
          <t>Mason</t>
        </is>
      </c>
      <c r="D2424" s="17" t="inlineStr">
        <is>
          <t>Kyle</t>
        </is>
      </c>
      <c r="E2424" s="17" t="inlineStr">
        <is>
          <t>INDIVIDUAL</t>
        </is>
      </c>
      <c r="F2424" s="17" t="inlineStr"/>
      <c r="G2424" s="27" t="n">
        <v>45904</v>
      </c>
      <c r="H2424" s="17" t="inlineStr">
        <is>
          <t>ACTIVE_WAITLIST</t>
        </is>
      </c>
      <c r="I2424" s="17" t="inlineStr">
        <is>
          <t>MURRE SHORE</t>
        </is>
      </c>
      <c r="J2424" s="17" t="inlineStr">
        <is>
          <t>POWER_OUTBOARD</t>
        </is>
      </c>
      <c r="K2424" s="17" t="n">
        <v>32.8</v>
      </c>
      <c r="L2424" s="17" t="n">
        <v>9.300000000000001</v>
      </c>
      <c r="M2424" s="17" t="inlineStr">
        <is>
          <t>Ledgport</t>
        </is>
      </c>
      <c r="N2424" s="17" t="n">
        <v>40</v>
      </c>
      <c r="O2424" s="17" t="inlineStr">
        <is>
          <t>(503) 555-6748</t>
        </is>
      </c>
      <c r="P2424" s="17" t="inlineStr">
        <is>
          <t>kylemason@quillayute.org</t>
        </is>
      </c>
      <c r="Q2424" s="17" t="inlineStr">
        <is>
          <t>Portland</t>
        </is>
      </c>
      <c r="R2424" s="17" t="inlineStr">
        <is>
          <t>OR</t>
        </is>
      </c>
      <c r="S2424" s="17" t="inlineStr">
        <is>
          <t>97201</t>
        </is>
      </c>
      <c r="T2424" s="27" t="n">
        <v>46013</v>
      </c>
      <c r="U2424" s="17" t="n">
        <v>2026</v>
      </c>
      <c r="V2424" s="17" t="inlineStr"/>
    </row>
    <row r="2425">
      <c r="A2425" s="21" t="inlineStr">
        <is>
          <t>WL-03420</t>
        </is>
      </c>
      <c r="B2425" s="21" t="n">
        <v>2420</v>
      </c>
      <c r="C2425" s="21" t="inlineStr">
        <is>
          <t>Franklin</t>
        </is>
      </c>
      <c r="D2425" s="21" t="inlineStr">
        <is>
          <t>Laura</t>
        </is>
      </c>
      <c r="E2425" s="21" t="inlineStr">
        <is>
          <t>INDIVIDUAL</t>
        </is>
      </c>
      <c r="F2425" s="21" t="inlineStr"/>
      <c r="G2425" s="28" t="n">
        <v>45904</v>
      </c>
      <c r="H2425" s="21" t="inlineStr">
        <is>
          <t>ACTIVE_WAITLIST</t>
        </is>
      </c>
      <c r="I2425" s="21" t="inlineStr">
        <is>
          <t>CORMORANT STAR</t>
        </is>
      </c>
      <c r="J2425" s="21" t="inlineStr">
        <is>
          <t>POWER_STERNDRIVE</t>
        </is>
      </c>
      <c r="K2425" s="21" t="n">
        <v>56.6</v>
      </c>
      <c r="L2425" s="21" t="n">
        <v>18.7</v>
      </c>
      <c r="M2425" s="21" t="inlineStr">
        <is>
          <t>Salmonberry</t>
        </is>
      </c>
      <c r="N2425" s="21" t="n">
        <v>24</v>
      </c>
      <c r="O2425" s="21" t="inlineStr">
        <is>
          <t>(503) 555-4252</t>
        </is>
      </c>
      <c r="P2425" s="21" t="inlineStr">
        <is>
          <t>laura.franklin@salishnet.net</t>
        </is>
      </c>
      <c r="Q2425" s="21" t="inlineStr">
        <is>
          <t>Portland</t>
        </is>
      </c>
      <c r="R2425" s="21" t="inlineStr">
        <is>
          <t>OR</t>
        </is>
      </c>
      <c r="S2425" s="21" t="inlineStr">
        <is>
          <t>97201</t>
        </is>
      </c>
      <c r="T2425" s="28" t="n">
        <v>45999</v>
      </c>
      <c r="U2425" s="21" t="n">
        <v>2026</v>
      </c>
      <c r="V2425" s="21" t="inlineStr"/>
    </row>
    <row r="2426">
      <c r="A2426" s="17" t="inlineStr">
        <is>
          <t>WL-03421</t>
        </is>
      </c>
      <c r="B2426" s="17" t="n">
        <v>2421</v>
      </c>
      <c r="C2426" s="17" t="inlineStr">
        <is>
          <t>Harris</t>
        </is>
      </c>
      <c r="D2426" s="17" t="inlineStr">
        <is>
          <t>Timothy</t>
        </is>
      </c>
      <c r="E2426" s="17" t="inlineStr">
        <is>
          <t>PARTNERSHIP</t>
        </is>
      </c>
      <c r="F2426" s="17" t="inlineStr">
        <is>
          <t>Harris Holdings LLC</t>
        </is>
      </c>
      <c r="G2426" s="27" t="n">
        <v>45904</v>
      </c>
      <c r="H2426" s="17" t="inlineStr">
        <is>
          <t>RETAINER</t>
        </is>
      </c>
      <c r="I2426" s="17" t="inlineStr">
        <is>
          <t>KESTREL GLIDE</t>
        </is>
      </c>
      <c r="J2426" s="17" t="inlineStr">
        <is>
          <t>SAIL_MONO</t>
        </is>
      </c>
      <c r="K2426" s="17" t="n">
        <v>41.2</v>
      </c>
      <c r="L2426" s="17" t="n">
        <v>11.8</v>
      </c>
      <c r="M2426" s="17" t="inlineStr">
        <is>
          <t>ANY</t>
        </is>
      </c>
      <c r="N2426" s="17" t="n">
        <v>28</v>
      </c>
      <c r="O2426" s="17" t="inlineStr">
        <is>
          <t>(503) 555-0909</t>
        </is>
      </c>
      <c r="P2426" s="17" t="inlineStr">
        <is>
          <t>timothy_harris@outlook.example.com</t>
        </is>
      </c>
      <c r="Q2426" s="17" t="inlineStr">
        <is>
          <t>Astoria</t>
        </is>
      </c>
      <c r="R2426" s="17" t="inlineStr">
        <is>
          <t>OR</t>
        </is>
      </c>
      <c r="S2426" s="17" t="inlineStr">
        <is>
          <t>97103</t>
        </is>
      </c>
      <c r="T2426" s="27" t="n">
        <v>46002</v>
      </c>
      <c r="U2426" s="17" t="n">
        <v>2026</v>
      </c>
      <c r="V2426" s="17" t="inlineStr"/>
    </row>
    <row r="2427">
      <c r="A2427" s="21" t="inlineStr">
        <is>
          <t>WL-03422</t>
        </is>
      </c>
      <c r="B2427" s="21" t="n">
        <v>2422</v>
      </c>
      <c r="C2427" s="21" t="inlineStr">
        <is>
          <t>Jones</t>
        </is>
      </c>
      <c r="D2427" s="21" t="inlineStr">
        <is>
          <t>Robin</t>
        </is>
      </c>
      <c r="E2427" s="21" t="inlineStr">
        <is>
          <t>TRUST</t>
        </is>
      </c>
      <c r="F2427" s="21" t="inlineStr">
        <is>
          <t>Jones Ventures LLC</t>
        </is>
      </c>
      <c r="G2427" s="28" t="n">
        <v>45905</v>
      </c>
      <c r="H2427" s="21" t="inlineStr">
        <is>
          <t>ACTIVE_WAITLIST</t>
        </is>
      </c>
      <c r="I2427" s="21" t="inlineStr">
        <is>
          <t>SABLE MIST</t>
        </is>
      </c>
      <c r="J2427" s="21" t="inlineStr">
        <is>
          <t>POWER_INBOARD</t>
        </is>
      </c>
      <c r="K2427" s="21" t="n">
        <v>54.5</v>
      </c>
      <c r="L2427" s="21" t="n">
        <v>15.9</v>
      </c>
      <c r="M2427" s="21" t="inlineStr">
        <is>
          <t>ANY</t>
        </is>
      </c>
      <c r="N2427" s="21" t="n">
        <v>40</v>
      </c>
      <c r="O2427" s="21" t="inlineStr">
        <is>
          <t>(503) 555-8345</t>
        </is>
      </c>
      <c r="P2427" s="21" t="inlineStr">
        <is>
          <t>robinjones@pugetpost.com</t>
        </is>
      </c>
      <c r="Q2427" s="21" t="inlineStr">
        <is>
          <t>Portland</t>
        </is>
      </c>
      <c r="R2427" s="21" t="inlineStr">
        <is>
          <t>OR</t>
        </is>
      </c>
      <c r="S2427" s="21" t="inlineStr">
        <is>
          <t>97201</t>
        </is>
      </c>
      <c r="T2427" s="28" t="n">
        <v>46017</v>
      </c>
      <c r="U2427" s="21" t="n">
        <v>2026</v>
      </c>
      <c r="V2427" s="21" t="inlineStr"/>
    </row>
    <row r="2428">
      <c r="A2428" s="17" t="inlineStr">
        <is>
          <t>WL-03423</t>
        </is>
      </c>
      <c r="B2428" s="17" t="n">
        <v>2423</v>
      </c>
      <c r="C2428" s="17" t="inlineStr">
        <is>
          <t>Walker</t>
        </is>
      </c>
      <c r="D2428" s="17" t="inlineStr">
        <is>
          <t>Sarah</t>
        </is>
      </c>
      <c r="E2428" s="17" t="inlineStr">
        <is>
          <t>NONPROFIT</t>
        </is>
      </c>
      <c r="F2428" s="17" t="inlineStr">
        <is>
          <t>Walker Charters Inc</t>
        </is>
      </c>
      <c r="G2428" s="27" t="n">
        <v>45905</v>
      </c>
      <c r="H2428" s="17" t="inlineStr">
        <is>
          <t>ACTIVE_WAITLIST</t>
        </is>
      </c>
      <c r="I2428" s="17" t="inlineStr">
        <is>
          <t>PINTAIL ROCK</t>
        </is>
      </c>
      <c r="J2428" s="17" t="inlineStr">
        <is>
          <t>TRAWLER</t>
        </is>
      </c>
      <c r="K2428" s="17" t="n">
        <v>61</v>
      </c>
      <c r="L2428" s="17" t="n">
        <v>17.6</v>
      </c>
      <c r="M2428" s="17" t="inlineStr">
        <is>
          <t>ANY</t>
        </is>
      </c>
      <c r="N2428" s="17" t="n">
        <v>28</v>
      </c>
      <c r="O2428" s="17" t="inlineStr">
        <is>
          <t>(425) 555-4331</t>
        </is>
      </c>
      <c r="P2428" s="17" t="inlineStr">
        <is>
          <t>sarah.walker@salishnet.net</t>
        </is>
      </c>
      <c r="Q2428" s="17" t="inlineStr">
        <is>
          <t>Everett</t>
        </is>
      </c>
      <c r="R2428" s="17" t="inlineStr">
        <is>
          <t>WA</t>
        </is>
      </c>
      <c r="S2428" s="17" t="inlineStr">
        <is>
          <t>98201</t>
        </is>
      </c>
      <c r="T2428" s="27" t="n">
        <v>46010</v>
      </c>
      <c r="U2428" s="17" t="n">
        <v>2026</v>
      </c>
      <c r="V2428" s="17" t="inlineStr"/>
    </row>
    <row r="2429">
      <c r="A2429" s="21" t="inlineStr">
        <is>
          <t>WL-03424</t>
        </is>
      </c>
      <c r="B2429" s="21" t="n">
        <v>2424</v>
      </c>
      <c r="C2429" s="21" t="inlineStr">
        <is>
          <t>Hawkins</t>
        </is>
      </c>
      <c r="D2429" s="21" t="inlineStr">
        <is>
          <t>Craig</t>
        </is>
      </c>
      <c r="E2429" s="21" t="inlineStr">
        <is>
          <t>CORPORATION</t>
        </is>
      </c>
      <c r="F2429" s="21" t="inlineStr">
        <is>
          <t>Hawkins Ventures LLC</t>
        </is>
      </c>
      <c r="G2429" s="28" t="n">
        <v>45905</v>
      </c>
      <c r="H2429" s="21" t="inlineStr">
        <is>
          <t>ACTIVE_WAITLIST</t>
        </is>
      </c>
      <c r="I2429" s="21" t="inlineStr">
        <is>
          <t>COHO SONG</t>
        </is>
      </c>
      <c r="J2429" s="21" t="inlineStr">
        <is>
          <t>TRAWLER</t>
        </is>
      </c>
      <c r="K2429" s="21" t="n">
        <v>32.4</v>
      </c>
      <c r="L2429" s="21" t="n">
        <v>9.1</v>
      </c>
      <c r="M2429" s="21" t="inlineStr">
        <is>
          <t>Salmonberry</t>
        </is>
      </c>
      <c r="N2429" s="21" t="n">
        <v>36</v>
      </c>
      <c r="O2429" s="21" t="inlineStr">
        <is>
          <t>(541) 555-4873</t>
        </is>
      </c>
      <c r="P2429" s="21" t="inlineStr">
        <is>
          <t>craighawkins@pugetpost.com</t>
        </is>
      </c>
      <c r="Q2429" s="21" t="inlineStr">
        <is>
          <t>Newport</t>
        </is>
      </c>
      <c r="R2429" s="21" t="inlineStr">
        <is>
          <t>OR</t>
        </is>
      </c>
      <c r="S2429" s="21" t="inlineStr">
        <is>
          <t>97365</t>
        </is>
      </c>
      <c r="T2429" s="28" t="n">
        <v>46011</v>
      </c>
      <c r="U2429" s="21" t="n">
        <v>2026</v>
      </c>
      <c r="V2429" s="21" t="inlineStr"/>
    </row>
    <row r="2430">
      <c r="A2430" s="17" t="inlineStr">
        <is>
          <t>WL-03425</t>
        </is>
      </c>
      <c r="B2430" s="17" t="n">
        <v>2425</v>
      </c>
      <c r="C2430" s="17" t="inlineStr">
        <is>
          <t>Neal</t>
        </is>
      </c>
      <c r="D2430" s="17" t="inlineStr">
        <is>
          <t>Miranda</t>
        </is>
      </c>
      <c r="E2430" s="17" t="inlineStr">
        <is>
          <t>JOINT</t>
        </is>
      </c>
      <c r="F2430" s="17" t="inlineStr"/>
      <c r="G2430" s="27" t="n">
        <v>45906</v>
      </c>
      <c r="H2430" s="17" t="inlineStr">
        <is>
          <t>ACTIVE_WAITLIST</t>
        </is>
      </c>
      <c r="I2430" s="17" t="inlineStr">
        <is>
          <t>SABLE MIST</t>
        </is>
      </c>
      <c r="J2430" s="17" t="inlineStr">
        <is>
          <t>CRUISER</t>
        </is>
      </c>
      <c r="K2430" s="17" t="n">
        <v>18.4</v>
      </c>
      <c r="L2430" s="17" t="n">
        <v>5.3</v>
      </c>
      <c r="M2430" s="17" t="inlineStr">
        <is>
          <t>Salmonberry</t>
        </is>
      </c>
      <c r="N2430" s="17" t="n">
        <v>28</v>
      </c>
      <c r="O2430" s="17" t="inlineStr">
        <is>
          <t>(360) 555-8241</t>
        </is>
      </c>
      <c r="P2430" s="17" t="inlineStr">
        <is>
          <t>mirandaneal@gmail.example.com</t>
        </is>
      </c>
      <c r="Q2430" s="17" t="inlineStr">
        <is>
          <t>Longview</t>
        </is>
      </c>
      <c r="R2430" s="17" t="inlineStr">
        <is>
          <t>WA</t>
        </is>
      </c>
      <c r="S2430" s="17" t="inlineStr">
        <is>
          <t>98632</t>
        </is>
      </c>
      <c r="T2430" s="27" t="n">
        <v>45998</v>
      </c>
      <c r="U2430" s="17" t="n">
        <v>2026</v>
      </c>
      <c r="V2430" s="17" t="inlineStr"/>
    </row>
    <row r="2431">
      <c r="A2431" s="21" t="inlineStr">
        <is>
          <t>WL-03426</t>
        </is>
      </c>
      <c r="B2431" s="21" t="n">
        <v>2426</v>
      </c>
      <c r="C2431" s="21" t="inlineStr">
        <is>
          <t>Jackson</t>
        </is>
      </c>
      <c r="D2431" s="21" t="inlineStr">
        <is>
          <t>Amanda</t>
        </is>
      </c>
      <c r="E2431" s="21" t="inlineStr">
        <is>
          <t>INDIVIDUAL</t>
        </is>
      </c>
      <c r="F2431" s="21" t="inlineStr"/>
      <c r="G2431" s="28" t="n">
        <v>45906</v>
      </c>
      <c r="H2431" s="21" t="inlineStr">
        <is>
          <t>ACTIVE_WAITLIST</t>
        </is>
      </c>
      <c r="I2431" s="21" t="inlineStr">
        <is>
          <t>SCOTER DANECR</t>
        </is>
      </c>
      <c r="J2431" s="21" t="inlineStr">
        <is>
          <t>SAIL_MONO</t>
        </is>
      </c>
      <c r="K2431" s="21" t="n">
        <v>54.6</v>
      </c>
      <c r="L2431" s="21" t="n">
        <v>16.7</v>
      </c>
      <c r="M2431" s="21" t="inlineStr">
        <is>
          <t>ANY</t>
        </is>
      </c>
      <c r="N2431" s="21" t="n">
        <v>45</v>
      </c>
      <c r="O2431" s="21" t="inlineStr">
        <is>
          <t>(360) 555-7258</t>
        </is>
      </c>
      <c r="P2431" s="21" t="inlineStr">
        <is>
          <t>amanda_jackson@pugetpost.com</t>
        </is>
      </c>
      <c r="Q2431" s="21" t="inlineStr">
        <is>
          <t>Chaldale</t>
        </is>
      </c>
      <c r="R2431" s="21" t="inlineStr">
        <is>
          <t>WA</t>
        </is>
      </c>
      <c r="S2431" s="21" t="inlineStr">
        <is>
          <t>98554</t>
        </is>
      </c>
      <c r="T2431" s="28" t="n">
        <v>46002</v>
      </c>
      <c r="U2431" s="21" t="n">
        <v>2026</v>
      </c>
      <c r="V2431" s="21" t="inlineStr"/>
    </row>
    <row r="2432">
      <c r="A2432" s="17" t="inlineStr">
        <is>
          <t>WL-03427</t>
        </is>
      </c>
      <c r="B2432" s="17" t="n">
        <v>2427</v>
      </c>
      <c r="C2432" s="17" t="inlineStr">
        <is>
          <t>Wise</t>
        </is>
      </c>
      <c r="D2432" s="17" t="inlineStr">
        <is>
          <t>Austin</t>
        </is>
      </c>
      <c r="E2432" s="17" t="inlineStr">
        <is>
          <t>JOINT</t>
        </is>
      </c>
      <c r="F2432" s="17" t="inlineStr"/>
      <c r="G2432" s="27" t="n">
        <v>45907</v>
      </c>
      <c r="H2432" s="17" t="inlineStr">
        <is>
          <t>ACTIVE_WAITLIST</t>
        </is>
      </c>
      <c r="I2432" s="17" t="inlineStr">
        <is>
          <t>PETREL VEER</t>
        </is>
      </c>
      <c r="J2432" s="17" t="inlineStr">
        <is>
          <t>COMMERCIAL_FISH</t>
        </is>
      </c>
      <c r="K2432" s="17" t="n">
        <v>50</v>
      </c>
      <c r="L2432" s="17" t="n">
        <v>15.8</v>
      </c>
      <c r="M2432" s="17" t="inlineStr">
        <is>
          <t>Ledgport</t>
        </is>
      </c>
      <c r="N2432" s="17" t="n">
        <v>36</v>
      </c>
      <c r="O2432" s="17" t="inlineStr">
        <is>
          <t>(425) 555-3976</t>
        </is>
      </c>
      <c r="P2432" s="17" t="inlineStr">
        <is>
          <t>austinwise@outlook.example.com</t>
        </is>
      </c>
      <c r="Q2432" s="17" t="inlineStr">
        <is>
          <t>Everett</t>
        </is>
      </c>
      <c r="R2432" s="17" t="inlineStr">
        <is>
          <t>WA</t>
        </is>
      </c>
      <c r="S2432" s="17" t="inlineStr">
        <is>
          <t>98201</t>
        </is>
      </c>
      <c r="T2432" s="27" t="n">
        <v>46013</v>
      </c>
      <c r="U2432" s="17" t="n">
        <v>2026</v>
      </c>
      <c r="V2432" s="17" t="inlineStr"/>
    </row>
    <row r="2433">
      <c r="A2433" s="21" t="inlineStr">
        <is>
          <t>WL-03428</t>
        </is>
      </c>
      <c r="B2433" s="21" t="n">
        <v>2428</v>
      </c>
      <c r="C2433" s="21" t="inlineStr">
        <is>
          <t>Bentley</t>
        </is>
      </c>
      <c r="D2433" s="21" t="inlineStr">
        <is>
          <t>Ryan</t>
        </is>
      </c>
      <c r="E2433" s="21" t="inlineStr">
        <is>
          <t>PARTNERSHIP</t>
        </is>
      </c>
      <c r="F2433" s="21" t="inlineStr">
        <is>
          <t>Bentley Holdings LLC</t>
        </is>
      </c>
      <c r="G2433" s="28" t="n">
        <v>45908</v>
      </c>
      <c r="H2433" s="21" t="inlineStr">
        <is>
          <t>ACTIVE_WAITLIST</t>
        </is>
      </c>
      <c r="I2433" s="21" t="inlineStr">
        <is>
          <t>OTTER BAY</t>
        </is>
      </c>
      <c r="J2433" s="21" t="inlineStr">
        <is>
          <t>CRUISER</t>
        </is>
      </c>
      <c r="K2433" s="21" t="n">
        <v>44.7</v>
      </c>
      <c r="L2433" s="21" t="n">
        <v>15.2</v>
      </c>
      <c r="M2433" s="21" t="inlineStr">
        <is>
          <t>Vessbank</t>
        </is>
      </c>
      <c r="N2433" s="21" t="n">
        <v>28</v>
      </c>
      <c r="O2433" s="21" t="inlineStr">
        <is>
          <t>(360) 555-1811</t>
        </is>
      </c>
      <c r="P2433" s="21" t="inlineStr">
        <is>
          <t>ryan.bentley@harbormail.net</t>
        </is>
      </c>
      <c r="Q2433" s="21" t="inlineStr">
        <is>
          <t>Longview</t>
        </is>
      </c>
      <c r="R2433" s="21" t="inlineStr">
        <is>
          <t>WA</t>
        </is>
      </c>
      <c r="S2433" s="21" t="inlineStr">
        <is>
          <t>98632</t>
        </is>
      </c>
      <c r="T2433" s="28" t="n">
        <v>46000</v>
      </c>
      <c r="U2433" s="21" t="n">
        <v>2026</v>
      </c>
      <c r="V2433" s="21" t="inlineStr"/>
    </row>
    <row r="2434">
      <c r="A2434" s="17" t="inlineStr">
        <is>
          <t>WL-03429</t>
        </is>
      </c>
      <c r="B2434" s="17" t="n">
        <v>2429</v>
      </c>
      <c r="C2434" s="17" t="inlineStr">
        <is>
          <t>Perez</t>
        </is>
      </c>
      <c r="D2434" s="17" t="inlineStr">
        <is>
          <t>Daniel</t>
        </is>
      </c>
      <c r="E2434" s="17" t="inlineStr">
        <is>
          <t>NONPROFIT</t>
        </is>
      </c>
      <c r="F2434" s="17" t="inlineStr">
        <is>
          <t>Perez Ventures LLC</t>
        </is>
      </c>
      <c r="G2434" s="27" t="n">
        <v>45908</v>
      </c>
      <c r="H2434" s="17" t="inlineStr">
        <is>
          <t>ACTIVE_WAITLIST</t>
        </is>
      </c>
      <c r="I2434" s="17" t="inlineStr">
        <is>
          <t>SPINDRIFT ROCK</t>
        </is>
      </c>
      <c r="J2434" s="17" t="inlineStr">
        <is>
          <t>SAIL_MONO</t>
        </is>
      </c>
      <c r="K2434" s="17" t="n">
        <v>59.9</v>
      </c>
      <c r="L2434" s="17" t="n">
        <v>21.5</v>
      </c>
      <c r="M2434" s="17" t="inlineStr">
        <is>
          <t>OPEN_ONLY</t>
        </is>
      </c>
      <c r="N2434" s="17" t="n">
        <v>45</v>
      </c>
      <c r="O2434" s="17" t="inlineStr">
        <is>
          <t>(360) 555-9439</t>
        </is>
      </c>
      <c r="P2434" s="17" t="inlineStr">
        <is>
          <t>daniel.perez@quillayute.org</t>
        </is>
      </c>
      <c r="Q2434" s="17" t="inlineStr">
        <is>
          <t>Port Angeles</t>
        </is>
      </c>
      <c r="R2434" s="17" t="inlineStr">
        <is>
          <t>WA</t>
        </is>
      </c>
      <c r="S2434" s="17" t="inlineStr">
        <is>
          <t>98362</t>
        </is>
      </c>
      <c r="T2434" s="27" t="n">
        <v>45993</v>
      </c>
      <c r="U2434" s="17" t="n">
        <v>2026</v>
      </c>
      <c r="V2434" s="17" t="inlineStr"/>
    </row>
    <row r="2435">
      <c r="A2435" s="21" t="inlineStr">
        <is>
          <t>WL-03430</t>
        </is>
      </c>
      <c r="B2435" s="21" t="n">
        <v>2430</v>
      </c>
      <c r="C2435" s="21" t="inlineStr">
        <is>
          <t>Camacho</t>
        </is>
      </c>
      <c r="D2435" s="21" t="inlineStr">
        <is>
          <t>David</t>
        </is>
      </c>
      <c r="E2435" s="21" t="inlineStr">
        <is>
          <t>INDIVIDUAL</t>
        </is>
      </c>
      <c r="F2435" s="21" t="inlineStr"/>
      <c r="G2435" s="28" t="n">
        <v>45909</v>
      </c>
      <c r="H2435" s="21" t="inlineStr">
        <is>
          <t>RETAINER</t>
        </is>
      </c>
      <c r="I2435" s="21" t="inlineStr">
        <is>
          <t>HALIBUT HARBOR</t>
        </is>
      </c>
      <c r="J2435" s="21" t="inlineStr">
        <is>
          <t>HOUSEBOAT</t>
        </is>
      </c>
      <c r="K2435" s="21" t="n">
        <v>32.6</v>
      </c>
      <c r="L2435" s="21" t="n">
        <v>10.1</v>
      </c>
      <c r="M2435" s="21" t="inlineStr">
        <is>
          <t>Salmonberry</t>
        </is>
      </c>
      <c r="N2435" s="21" t="n">
        <v>24</v>
      </c>
      <c r="O2435" s="21" t="inlineStr">
        <is>
          <t>(360) 555-3831</t>
        </is>
      </c>
      <c r="P2435" s="21" t="inlineStr">
        <is>
          <t>david_camacho@harbormail.net</t>
        </is>
      </c>
      <c r="Q2435" s="21" t="inlineStr">
        <is>
          <t>Aberdeen</t>
        </is>
      </c>
      <c r="R2435" s="21" t="inlineStr">
        <is>
          <t>WA</t>
        </is>
      </c>
      <c r="S2435" s="21" t="inlineStr">
        <is>
          <t>98520</t>
        </is>
      </c>
      <c r="T2435" s="28" t="n">
        <v>45994</v>
      </c>
      <c r="U2435" s="21" t="n">
        <v>2026</v>
      </c>
      <c r="V2435" s="21" t="inlineStr"/>
    </row>
    <row r="2436">
      <c r="A2436" s="17" t="inlineStr">
        <is>
          <t>WL-03431</t>
        </is>
      </c>
      <c r="B2436" s="17" t="n">
        <v>2431</v>
      </c>
      <c r="C2436" s="17" t="inlineStr">
        <is>
          <t>Cochran</t>
        </is>
      </c>
      <c r="D2436" s="17" t="inlineStr">
        <is>
          <t>Lisa</t>
        </is>
      </c>
      <c r="E2436" s="17" t="inlineStr">
        <is>
          <t>JOINT</t>
        </is>
      </c>
      <c r="F2436" s="17" t="inlineStr"/>
      <c r="G2436" s="27" t="n">
        <v>45909</v>
      </c>
      <c r="H2436" s="17" t="inlineStr">
        <is>
          <t>ACTIVE_WAITLIST</t>
        </is>
      </c>
      <c r="I2436" s="17" t="inlineStr">
        <is>
          <t>PETREL GLIDE</t>
        </is>
      </c>
      <c r="J2436" s="17" t="inlineStr">
        <is>
          <t>POWER_INBOARD</t>
        </is>
      </c>
      <c r="K2436" s="17" t="n">
        <v>53.8</v>
      </c>
      <c r="L2436" s="17" t="n">
        <v>17.6</v>
      </c>
      <c r="M2436" s="17" t="inlineStr">
        <is>
          <t>Ledgport</t>
        </is>
      </c>
      <c r="N2436" s="17" t="n">
        <v>40</v>
      </c>
      <c r="O2436" s="17" t="inlineStr">
        <is>
          <t>(360) 555-0387</t>
        </is>
      </c>
      <c r="P2436" s="17" t="inlineStr">
        <is>
          <t>lisa_cochran@outlook.example.com</t>
        </is>
      </c>
      <c r="Q2436" s="17" t="inlineStr">
        <is>
          <t>Olympia</t>
        </is>
      </c>
      <c r="R2436" s="17" t="inlineStr">
        <is>
          <t>WA</t>
        </is>
      </c>
      <c r="S2436" s="17" t="inlineStr">
        <is>
          <t>98501</t>
        </is>
      </c>
      <c r="T2436" s="27" t="n">
        <v>46014</v>
      </c>
      <c r="U2436" s="17" t="n">
        <v>2026</v>
      </c>
      <c r="V2436" s="17" t="inlineStr"/>
    </row>
    <row r="2437">
      <c r="A2437" s="21" t="inlineStr">
        <is>
          <t>WL-03432</t>
        </is>
      </c>
      <c r="B2437" s="21" t="n">
        <v>2432</v>
      </c>
      <c r="C2437" s="21" t="inlineStr">
        <is>
          <t>Duarte</t>
        </is>
      </c>
      <c r="D2437" s="21" t="inlineStr">
        <is>
          <t>Sarah</t>
        </is>
      </c>
      <c r="E2437" s="21" t="inlineStr">
        <is>
          <t>COMMERCIAL</t>
        </is>
      </c>
      <c r="F2437" s="21" t="inlineStr">
        <is>
          <t>Duarte Charters Inc</t>
        </is>
      </c>
      <c r="G2437" s="28" t="n">
        <v>45911</v>
      </c>
      <c r="H2437" s="21" t="inlineStr">
        <is>
          <t>ACTIVE_WAITLIST</t>
        </is>
      </c>
      <c r="I2437" s="21" t="inlineStr">
        <is>
          <t>PETREL HARBOR</t>
        </is>
      </c>
      <c r="J2437" s="21" t="inlineStr">
        <is>
          <t>HOUSEBOAT</t>
        </is>
      </c>
      <c r="K2437" s="21" t="n">
        <v>23.5</v>
      </c>
      <c r="L2437" s="21" t="n">
        <v>7.4</v>
      </c>
      <c r="M2437" s="21" t="inlineStr">
        <is>
          <t>Vessbank</t>
        </is>
      </c>
      <c r="N2437" s="21" t="n">
        <v>40</v>
      </c>
      <c r="O2437" s="21" t="inlineStr">
        <is>
          <t>(360) 555-7263</t>
        </is>
      </c>
      <c r="P2437" s="21" t="inlineStr">
        <is>
          <t>sarah.duarte@gmail.example.com</t>
        </is>
      </c>
      <c r="Q2437" s="21" t="inlineStr">
        <is>
          <t>Chaldale</t>
        </is>
      </c>
      <c r="R2437" s="21" t="inlineStr">
        <is>
          <t>WA</t>
        </is>
      </c>
      <c r="S2437" s="21" t="inlineStr">
        <is>
          <t>98554</t>
        </is>
      </c>
      <c r="T2437" s="28" t="n">
        <v>45999</v>
      </c>
      <c r="U2437" s="21" t="n">
        <v>2026</v>
      </c>
      <c r="V2437" s="21" t="inlineStr"/>
    </row>
    <row r="2438">
      <c r="A2438" s="17" t="inlineStr">
        <is>
          <t>WL-03433</t>
        </is>
      </c>
      <c r="B2438" s="17" t="n">
        <v>2433</v>
      </c>
      <c r="C2438" s="17" t="inlineStr">
        <is>
          <t>Taylor</t>
        </is>
      </c>
      <c r="D2438" s="17" t="inlineStr">
        <is>
          <t>Ruben</t>
        </is>
      </c>
      <c r="E2438" s="17" t="inlineStr">
        <is>
          <t>JOINT</t>
        </is>
      </c>
      <c r="F2438" s="17" t="inlineStr"/>
      <c r="G2438" s="27" t="n">
        <v>45911</v>
      </c>
      <c r="H2438" s="17" t="inlineStr">
        <is>
          <t>ACTIVE_WAITLIST</t>
        </is>
      </c>
      <c r="I2438" s="17" t="inlineStr">
        <is>
          <t>CORMORANT DANCER</t>
        </is>
      </c>
      <c r="J2438" s="17" t="inlineStr">
        <is>
          <t>POWER_OUTBOARD</t>
        </is>
      </c>
      <c r="K2438" s="17" t="n">
        <v>21.2</v>
      </c>
      <c r="L2438" s="17" t="n">
        <v>7.1</v>
      </c>
      <c r="M2438" s="17" t="inlineStr">
        <is>
          <t>Gullwing</t>
        </is>
      </c>
      <c r="N2438" s="17" t="n">
        <v>50</v>
      </c>
      <c r="O2438" s="17" t="inlineStr">
        <is>
          <t>(360) 555-7101</t>
        </is>
      </c>
      <c r="P2438" s="17" t="inlineStr">
        <is>
          <t>ruben_taylor@salishnet.net</t>
        </is>
      </c>
      <c r="Q2438" s="17" t="inlineStr">
        <is>
          <t>Chaldale</t>
        </is>
      </c>
      <c r="R2438" s="17" t="inlineStr">
        <is>
          <t>WA</t>
        </is>
      </c>
      <c r="S2438" s="17" t="inlineStr">
        <is>
          <t>98554</t>
        </is>
      </c>
      <c r="T2438" s="27" t="n">
        <v>46019</v>
      </c>
      <c r="U2438" s="17" t="n">
        <v>2026</v>
      </c>
      <c r="V2438" s="17" t="inlineStr"/>
    </row>
    <row r="2439">
      <c r="A2439" s="21" t="inlineStr">
        <is>
          <t>WL-03434</t>
        </is>
      </c>
      <c r="B2439" s="21" t="n">
        <v>2434</v>
      </c>
      <c r="C2439" s="21" t="inlineStr">
        <is>
          <t>Caldwell</t>
        </is>
      </c>
      <c r="D2439" s="21" t="inlineStr">
        <is>
          <t>Michelle</t>
        </is>
      </c>
      <c r="E2439" s="21" t="inlineStr">
        <is>
          <t>COMMERCIAL</t>
        </is>
      </c>
      <c r="F2439" s="21" t="inlineStr">
        <is>
          <t>Caldwell Marine LLC</t>
        </is>
      </c>
      <c r="G2439" s="28" t="n">
        <v>45911</v>
      </c>
      <c r="H2439" s="21" t="inlineStr">
        <is>
          <t>ACTIVE_WAITLIST</t>
        </is>
      </c>
      <c r="I2439" s="21" t="inlineStr">
        <is>
          <t>SABLE VEER</t>
        </is>
      </c>
      <c r="J2439" s="21" t="inlineStr">
        <is>
          <t>ELECTRIC</t>
        </is>
      </c>
      <c r="K2439" s="21" t="n">
        <v>35.5</v>
      </c>
      <c r="L2439" s="21" t="n">
        <v>12.5</v>
      </c>
      <c r="M2439" s="21" t="inlineStr">
        <is>
          <t>ANY</t>
        </is>
      </c>
      <c r="N2439" s="21" t="n">
        <v>40</v>
      </c>
      <c r="O2439" s="21" t="inlineStr">
        <is>
          <t>(360) 555-8417</t>
        </is>
      </c>
      <c r="P2439" s="21" t="inlineStr">
        <is>
          <t>michellecaldwell@gmail.example.com</t>
        </is>
      </c>
      <c r="Q2439" s="21" t="inlineStr">
        <is>
          <t>Longview</t>
        </is>
      </c>
      <c r="R2439" s="21" t="inlineStr">
        <is>
          <t>WA</t>
        </is>
      </c>
      <c r="S2439" s="21" t="inlineStr">
        <is>
          <t>98632</t>
        </is>
      </c>
      <c r="T2439" s="28" t="n">
        <v>46001</v>
      </c>
      <c r="U2439" s="21" t="n">
        <v>2026</v>
      </c>
      <c r="V2439" s="21" t="inlineStr"/>
    </row>
    <row r="2440">
      <c r="A2440" s="17" t="inlineStr">
        <is>
          <t>WL-03435</t>
        </is>
      </c>
      <c r="B2440" s="17" t="n">
        <v>2435</v>
      </c>
      <c r="C2440" s="17" t="inlineStr">
        <is>
          <t>Alexander</t>
        </is>
      </c>
      <c r="D2440" s="17" t="inlineStr">
        <is>
          <t>Shawn</t>
        </is>
      </c>
      <c r="E2440" s="17" t="inlineStr">
        <is>
          <t>INDIVIDUAL</t>
        </is>
      </c>
      <c r="F2440" s="17" t="inlineStr"/>
      <c r="G2440" s="27" t="n">
        <v>45913</v>
      </c>
      <c r="H2440" s="17" t="inlineStr">
        <is>
          <t>ACTIVE_WAITLIST</t>
        </is>
      </c>
      <c r="I2440" s="17" t="inlineStr">
        <is>
          <t>HALIBUT LINE</t>
        </is>
      </c>
      <c r="J2440" s="17" t="inlineStr">
        <is>
          <t>POWER_OUTBOARD</t>
        </is>
      </c>
      <c r="K2440" s="17" t="n">
        <v>22.8</v>
      </c>
      <c r="L2440" s="17" t="n">
        <v>6.5</v>
      </c>
      <c r="M2440" s="17" t="inlineStr">
        <is>
          <t>ANY</t>
        </is>
      </c>
      <c r="N2440" s="17" t="n">
        <v>40</v>
      </c>
      <c r="O2440" s="17" t="inlineStr">
        <is>
          <t>(541) 555-3032</t>
        </is>
      </c>
      <c r="P2440" s="17" t="inlineStr">
        <is>
          <t>shawnalexander@gmail.example.com</t>
        </is>
      </c>
      <c r="Q2440" s="17" t="inlineStr">
        <is>
          <t>Coos Bay</t>
        </is>
      </c>
      <c r="R2440" s="17" t="inlineStr">
        <is>
          <t>OR</t>
        </is>
      </c>
      <c r="S2440" s="17" t="inlineStr">
        <is>
          <t>97420</t>
        </is>
      </c>
      <c r="T2440" s="27" t="n">
        <v>46006</v>
      </c>
      <c r="U2440" s="17" t="n">
        <v>2026</v>
      </c>
      <c r="V2440" s="17" t="inlineStr"/>
    </row>
    <row r="2441">
      <c r="A2441" s="21" t="inlineStr">
        <is>
          <t>WL-03436</t>
        </is>
      </c>
      <c r="B2441" s="21" t="n">
        <v>2436</v>
      </c>
      <c r="C2441" s="21" t="inlineStr">
        <is>
          <t>Hunter</t>
        </is>
      </c>
      <c r="D2441" s="21" t="inlineStr">
        <is>
          <t>Katherine</t>
        </is>
      </c>
      <c r="E2441" s="21" t="inlineStr">
        <is>
          <t>PARTNERSHIP</t>
        </is>
      </c>
      <c r="F2441" s="21" t="inlineStr">
        <is>
          <t>Hunter Marine LLC</t>
        </is>
      </c>
      <c r="G2441" s="28" t="n">
        <v>45915</v>
      </c>
      <c r="H2441" s="21" t="inlineStr">
        <is>
          <t>ACTIVE_WAITLIST</t>
        </is>
      </c>
      <c r="I2441" s="21" t="inlineStr">
        <is>
          <t>WIDGEON LIGHT</t>
        </is>
      </c>
      <c r="J2441" s="21" t="inlineStr">
        <is>
          <t>COMMERCIAL_FISH</t>
        </is>
      </c>
      <c r="K2441" s="21" t="n">
        <v>47.2</v>
      </c>
      <c r="L2441" s="21" t="n">
        <v>16.9</v>
      </c>
      <c r="M2441" s="21" t="inlineStr">
        <is>
          <t>ANY</t>
        </is>
      </c>
      <c r="N2441" s="21" t="n">
        <v>32</v>
      </c>
      <c r="O2441" s="21" t="inlineStr">
        <is>
          <t>(541) 555-5697</t>
        </is>
      </c>
      <c r="P2441" s="21" t="inlineStr"/>
      <c r="Q2441" s="21" t="inlineStr">
        <is>
          <t>Coos Bay</t>
        </is>
      </c>
      <c r="R2441" s="21" t="inlineStr">
        <is>
          <t>OR</t>
        </is>
      </c>
      <c r="S2441" s="21" t="inlineStr">
        <is>
          <t>97420</t>
        </is>
      </c>
      <c r="T2441" s="28" t="n">
        <v>46017</v>
      </c>
      <c r="U2441" s="21" t="n">
        <v>2026</v>
      </c>
      <c r="V2441" s="21" t="inlineStr"/>
    </row>
    <row r="2442">
      <c r="A2442" s="17" t="inlineStr">
        <is>
          <t>WL-03437</t>
        </is>
      </c>
      <c r="B2442" s="17" t="n">
        <v>2437</v>
      </c>
      <c r="C2442" s="17" t="inlineStr">
        <is>
          <t>Noble</t>
        </is>
      </c>
      <c r="D2442" s="17" t="inlineStr">
        <is>
          <t>David</t>
        </is>
      </c>
      <c r="E2442" s="17" t="inlineStr">
        <is>
          <t>NONPROFIT</t>
        </is>
      </c>
      <c r="F2442" s="17" t="inlineStr">
        <is>
          <t>Noble Holdings LLC</t>
        </is>
      </c>
      <c r="G2442" s="27" t="n">
        <v>45915</v>
      </c>
      <c r="H2442" s="17" t="inlineStr">
        <is>
          <t>SUSPENDED</t>
        </is>
      </c>
      <c r="I2442" s="17" t="inlineStr">
        <is>
          <t>ANCHOR MIST</t>
        </is>
      </c>
      <c r="J2442" s="17" t="inlineStr">
        <is>
          <t>HOUSEBOAT</t>
        </is>
      </c>
      <c r="K2442" s="17" t="n">
        <v>36</v>
      </c>
      <c r="L2442" s="17" t="n">
        <v>11.5</v>
      </c>
      <c r="M2442" s="17" t="inlineStr">
        <is>
          <t>Vessbank</t>
        </is>
      </c>
      <c r="N2442" s="17" t="n">
        <v>36</v>
      </c>
      <c r="O2442" s="17" t="inlineStr">
        <is>
          <t>(360) 555-6128</t>
        </is>
      </c>
      <c r="P2442" s="17" t="inlineStr">
        <is>
          <t>david.noble@gmail.example.com</t>
        </is>
      </c>
      <c r="Q2442" s="17" t="inlineStr">
        <is>
          <t>Chaldale</t>
        </is>
      </c>
      <c r="R2442" s="17" t="inlineStr">
        <is>
          <t>WA</t>
        </is>
      </c>
      <c r="S2442" s="17" t="inlineStr">
        <is>
          <t>98554</t>
        </is>
      </c>
      <c r="T2442" s="27" t="n">
        <v>46013</v>
      </c>
      <c r="U2442" s="17" t="n">
        <v>2026</v>
      </c>
      <c r="V2442" s="17" t="inlineStr"/>
    </row>
    <row r="2443">
      <c r="A2443" s="21" t="inlineStr">
        <is>
          <t>WL-03438</t>
        </is>
      </c>
      <c r="B2443" s="21" t="n">
        <v>2438</v>
      </c>
      <c r="C2443" s="21" t="inlineStr">
        <is>
          <t>Mitchell</t>
        </is>
      </c>
      <c r="D2443" s="21" t="inlineStr">
        <is>
          <t>Stacey</t>
        </is>
      </c>
      <c r="E2443" s="21" t="inlineStr">
        <is>
          <t>LLC</t>
        </is>
      </c>
      <c r="F2443" s="21" t="inlineStr">
        <is>
          <t>Mitchell Ventures LLC</t>
        </is>
      </c>
      <c r="G2443" s="28" t="n">
        <v>45916</v>
      </c>
      <c r="H2443" s="21" t="inlineStr">
        <is>
          <t>ACTIVE_WAITLIST</t>
        </is>
      </c>
      <c r="I2443" s="21" t="inlineStr">
        <is>
          <t>OTTER BAY</t>
        </is>
      </c>
      <c r="J2443" s="21" t="inlineStr">
        <is>
          <t>POWER_INBOARD</t>
        </is>
      </c>
      <c r="K2443" s="21" t="n">
        <v>39.1</v>
      </c>
      <c r="L2443" s="21" t="n">
        <v>13.6</v>
      </c>
      <c r="M2443" s="21" t="inlineStr">
        <is>
          <t>ANY</t>
        </is>
      </c>
      <c r="N2443" s="21" t="n">
        <v>45</v>
      </c>
      <c r="O2443" s="21" t="inlineStr">
        <is>
          <t>(360) 555-0911</t>
        </is>
      </c>
      <c r="P2443" s="21" t="inlineStr">
        <is>
          <t>stacey.mitchell@harbormail.net</t>
        </is>
      </c>
      <c r="Q2443" s="21" t="inlineStr">
        <is>
          <t>Port Angeles</t>
        </is>
      </c>
      <c r="R2443" s="21" t="inlineStr">
        <is>
          <t>WA</t>
        </is>
      </c>
      <c r="S2443" s="21" t="inlineStr">
        <is>
          <t>98362</t>
        </is>
      </c>
      <c r="T2443" s="28" t="n">
        <v>46017</v>
      </c>
      <c r="U2443" s="21" t="n">
        <v>2026</v>
      </c>
      <c r="V2443" s="21" t="inlineStr"/>
    </row>
    <row r="2444">
      <c r="A2444" s="17" t="inlineStr">
        <is>
          <t>WL-03439</t>
        </is>
      </c>
      <c r="B2444" s="17" t="n">
        <v>2439</v>
      </c>
      <c r="C2444" s="17" t="inlineStr">
        <is>
          <t>Stewart</t>
        </is>
      </c>
      <c r="D2444" s="17" t="inlineStr">
        <is>
          <t>Willie</t>
        </is>
      </c>
      <c r="E2444" s="17" t="inlineStr">
        <is>
          <t>INDIVIDUAL</t>
        </is>
      </c>
      <c r="F2444" s="17" t="inlineStr"/>
      <c r="G2444" s="27" t="n">
        <v>45917</v>
      </c>
      <c r="H2444" s="17" t="inlineStr">
        <is>
          <t>ACTIVE_WAITLIST</t>
        </is>
      </c>
      <c r="I2444" s="17" t="inlineStr">
        <is>
          <t>POINT MIST</t>
        </is>
      </c>
      <c r="J2444" s="17" t="inlineStr">
        <is>
          <t>SAIL_MONO</t>
        </is>
      </c>
      <c r="K2444" s="17" t="n">
        <v>38.7</v>
      </c>
      <c r="L2444" s="17" t="n">
        <v>13.9</v>
      </c>
      <c r="M2444" s="17" t="inlineStr">
        <is>
          <t>ANY</t>
        </is>
      </c>
      <c r="N2444" s="17" t="n">
        <v>24</v>
      </c>
      <c r="O2444" s="17" t="inlineStr">
        <is>
          <t>(360) 555-6081</t>
        </is>
      </c>
      <c r="P2444" s="17" t="inlineStr">
        <is>
          <t>willie_stewart@pugetpost.com</t>
        </is>
      </c>
      <c r="Q2444" s="17" t="inlineStr">
        <is>
          <t>Bellingham</t>
        </is>
      </c>
      <c r="R2444" s="17" t="inlineStr">
        <is>
          <t>WA</t>
        </is>
      </c>
      <c r="S2444" s="17" t="inlineStr">
        <is>
          <t>98225</t>
        </is>
      </c>
      <c r="T2444" s="27" t="n">
        <v>45996</v>
      </c>
      <c r="U2444" s="17" t="n">
        <v>2026</v>
      </c>
      <c r="V2444" s="17" t="inlineStr"/>
    </row>
    <row r="2445">
      <c r="A2445" s="21" t="inlineStr">
        <is>
          <t>WL-03440</t>
        </is>
      </c>
      <c r="B2445" s="21" t="n">
        <v>2440</v>
      </c>
      <c r="C2445" s="21" t="inlineStr">
        <is>
          <t>Alvarez</t>
        </is>
      </c>
      <c r="D2445" s="21" t="inlineStr">
        <is>
          <t>Lisa</t>
        </is>
      </c>
      <c r="E2445" s="21" t="inlineStr">
        <is>
          <t>COMMERCIAL</t>
        </is>
      </c>
      <c r="F2445" s="21" t="inlineStr">
        <is>
          <t>Alvarez Holdings LLC</t>
        </is>
      </c>
      <c r="G2445" s="28" t="n">
        <v>45918</v>
      </c>
      <c r="H2445" s="21" t="inlineStr">
        <is>
          <t>ACTIVE_WAITLIST</t>
        </is>
      </c>
      <c r="I2445" s="21" t="inlineStr">
        <is>
          <t>COHO BAY</t>
        </is>
      </c>
      <c r="J2445" s="21" t="inlineStr">
        <is>
          <t>CRUISER</t>
        </is>
      </c>
      <c r="K2445" s="21" t="n">
        <v>24.1</v>
      </c>
      <c r="L2445" s="21" t="n">
        <v>8.5</v>
      </c>
      <c r="M2445" s="21" t="inlineStr">
        <is>
          <t>Gullwing</t>
        </is>
      </c>
      <c r="N2445" s="21" t="n">
        <v>32</v>
      </c>
      <c r="O2445" s="21" t="inlineStr">
        <is>
          <t>(360) 555-3143</t>
        </is>
      </c>
      <c r="P2445" s="21" t="inlineStr">
        <is>
          <t>lisa.alvarez@pugetpost.com</t>
        </is>
      </c>
      <c r="Q2445" s="21" t="inlineStr">
        <is>
          <t>Longview</t>
        </is>
      </c>
      <c r="R2445" s="21" t="inlineStr">
        <is>
          <t>WA</t>
        </is>
      </c>
      <c r="S2445" s="21" t="inlineStr">
        <is>
          <t>98632</t>
        </is>
      </c>
      <c r="T2445" s="28" t="n">
        <v>45993</v>
      </c>
      <c r="U2445" s="21" t="n">
        <v>2026</v>
      </c>
      <c r="V2445" s="21" t="inlineStr"/>
    </row>
    <row r="2446">
      <c r="A2446" s="17" t="inlineStr">
        <is>
          <t>WL-03441</t>
        </is>
      </c>
      <c r="B2446" s="17" t="n">
        <v>2441</v>
      </c>
      <c r="C2446" s="17" t="inlineStr">
        <is>
          <t>Schultz</t>
        </is>
      </c>
      <c r="D2446" s="17" t="inlineStr">
        <is>
          <t>Jose</t>
        </is>
      </c>
      <c r="E2446" s="17" t="inlineStr">
        <is>
          <t>CORPORATION</t>
        </is>
      </c>
      <c r="F2446" s="17" t="inlineStr">
        <is>
          <t>Schultz Marine LLC</t>
        </is>
      </c>
      <c r="G2446" s="27" t="n">
        <v>45918</v>
      </c>
      <c r="H2446" s="17" t="inlineStr">
        <is>
          <t>ACTIVE_WAITLIST</t>
        </is>
      </c>
      <c r="I2446" s="17" t="inlineStr">
        <is>
          <t>PINTAIL MOON</t>
        </is>
      </c>
      <c r="J2446" s="17" t="inlineStr">
        <is>
          <t>POWER_STERNDRIVE</t>
        </is>
      </c>
      <c r="K2446" s="17" t="n">
        <v>52.5</v>
      </c>
      <c r="L2446" s="17" t="n">
        <v>16.9</v>
      </c>
      <c r="M2446" s="17" t="inlineStr">
        <is>
          <t>OPEN_ONLY</t>
        </is>
      </c>
      <c r="N2446" s="17" t="n">
        <v>28</v>
      </c>
      <c r="O2446" s="17" t="inlineStr">
        <is>
          <t>(541) 555-7197</t>
        </is>
      </c>
      <c r="P2446" s="17" t="inlineStr">
        <is>
          <t>jose_schultz@gmail.example.com</t>
        </is>
      </c>
      <c r="Q2446" s="17" t="inlineStr">
        <is>
          <t>Newport</t>
        </is>
      </c>
      <c r="R2446" s="17" t="inlineStr">
        <is>
          <t>OR</t>
        </is>
      </c>
      <c r="S2446" s="17" t="inlineStr">
        <is>
          <t>97365</t>
        </is>
      </c>
      <c r="T2446" s="27" t="n">
        <v>46003</v>
      </c>
      <c r="U2446" s="17" t="n">
        <v>2026</v>
      </c>
      <c r="V2446" s="17" t="inlineStr"/>
    </row>
    <row r="2447">
      <c r="A2447" s="21" t="inlineStr">
        <is>
          <t>WL-03442</t>
        </is>
      </c>
      <c r="B2447" s="21" t="n">
        <v>2442</v>
      </c>
      <c r="C2447" s="21" t="inlineStr">
        <is>
          <t>Russo</t>
        </is>
      </c>
      <c r="D2447" s="21" t="inlineStr">
        <is>
          <t>Gary</t>
        </is>
      </c>
      <c r="E2447" s="21" t="inlineStr">
        <is>
          <t>PARTNERSHIP</t>
        </is>
      </c>
      <c r="F2447" s="21" t="inlineStr">
        <is>
          <t>Russo Charters Inc</t>
        </is>
      </c>
      <c r="G2447" s="28" t="n">
        <v>45918</v>
      </c>
      <c r="H2447" s="21" t="inlineStr">
        <is>
          <t>ACTIVE_WAITLIST</t>
        </is>
      </c>
      <c r="I2447" s="21" t="inlineStr">
        <is>
          <t>OTTER LIGHT</t>
        </is>
      </c>
      <c r="J2447" s="21" t="inlineStr">
        <is>
          <t>COMMERCIAL_FISH</t>
        </is>
      </c>
      <c r="K2447" s="21" t="n">
        <v>29.5</v>
      </c>
      <c r="L2447" s="21" t="n">
        <v>9.6</v>
      </c>
      <c r="M2447" s="21" t="inlineStr">
        <is>
          <t>Vessbank</t>
        </is>
      </c>
      <c r="N2447" s="21" t="n">
        <v>40</v>
      </c>
      <c r="O2447" s="21" t="inlineStr">
        <is>
          <t>(425) 555-7303</t>
        </is>
      </c>
      <c r="P2447" s="21" t="inlineStr">
        <is>
          <t>gary.russo@gmail.example.com</t>
        </is>
      </c>
      <c r="Q2447" s="21" t="inlineStr">
        <is>
          <t>Everett</t>
        </is>
      </c>
      <c r="R2447" s="21" t="inlineStr">
        <is>
          <t>WA</t>
        </is>
      </c>
      <c r="S2447" s="21" t="inlineStr">
        <is>
          <t>98201</t>
        </is>
      </c>
      <c r="T2447" s="28" t="n">
        <v>46007</v>
      </c>
      <c r="U2447" s="21" t="n">
        <v>2026</v>
      </c>
      <c r="V2447" s="21" t="inlineStr"/>
    </row>
    <row r="2448">
      <c r="A2448" s="17" t="inlineStr">
        <is>
          <t>WL-03443</t>
        </is>
      </c>
      <c r="B2448" s="17" t="n">
        <v>2443</v>
      </c>
      <c r="C2448" s="17" t="inlineStr">
        <is>
          <t>Mccann</t>
        </is>
      </c>
      <c r="D2448" s="17" t="inlineStr">
        <is>
          <t>Katie</t>
        </is>
      </c>
      <c r="E2448" s="17" t="inlineStr">
        <is>
          <t>INDIVIDUAL</t>
        </is>
      </c>
      <c r="F2448" s="17" t="inlineStr"/>
      <c r="G2448" s="27" t="n">
        <v>45918</v>
      </c>
      <c r="H2448" s="17" t="inlineStr">
        <is>
          <t>RETAINER</t>
        </is>
      </c>
      <c r="I2448" s="17" t="inlineStr">
        <is>
          <t>HALIBUT LIGHT</t>
        </is>
      </c>
      <c r="J2448" s="17" t="inlineStr">
        <is>
          <t>SPORTFISH</t>
        </is>
      </c>
      <c r="K2448" s="17" t="n">
        <v>51</v>
      </c>
      <c r="L2448" s="17" t="n">
        <v>17.6</v>
      </c>
      <c r="M2448" s="17" t="inlineStr">
        <is>
          <t>Gullwing</t>
        </is>
      </c>
      <c r="N2448" s="17" t="n">
        <v>24</v>
      </c>
      <c r="O2448" s="17" t="inlineStr">
        <is>
          <t>(425) 555-4006</t>
        </is>
      </c>
      <c r="P2448" s="17" t="inlineStr">
        <is>
          <t>katie_mccann@outlook.example.com</t>
        </is>
      </c>
      <c r="Q2448" s="17" t="inlineStr">
        <is>
          <t>Everett</t>
        </is>
      </c>
      <c r="R2448" s="17" t="inlineStr">
        <is>
          <t>WA</t>
        </is>
      </c>
      <c r="S2448" s="17" t="inlineStr">
        <is>
          <t>98201</t>
        </is>
      </c>
      <c r="T2448" s="27" t="n">
        <v>45999</v>
      </c>
      <c r="U2448" s="17" t="n">
        <v>2026</v>
      </c>
      <c r="V2448" s="17" t="inlineStr"/>
    </row>
    <row r="2449">
      <c r="A2449" s="21" t="inlineStr">
        <is>
          <t>WL-03444</t>
        </is>
      </c>
      <c r="B2449" s="21" t="n">
        <v>2444</v>
      </c>
      <c r="C2449" s="21" t="inlineStr">
        <is>
          <t>Lopez</t>
        </is>
      </c>
      <c r="D2449" s="21" t="inlineStr">
        <is>
          <t>Danielle</t>
        </is>
      </c>
      <c r="E2449" s="21" t="inlineStr">
        <is>
          <t>INDIVIDUAL</t>
        </is>
      </c>
      <c r="F2449" s="21" t="inlineStr"/>
      <c r="G2449" s="28" t="n">
        <v>45919</v>
      </c>
      <c r="H2449" s="21" t="inlineStr">
        <is>
          <t>ACTIVE_WAITLIST</t>
        </is>
      </c>
      <c r="I2449" s="21" t="inlineStr">
        <is>
          <t>DRIFT STAR</t>
        </is>
      </c>
      <c r="J2449" s="21" t="inlineStr">
        <is>
          <t>POWER_INBOARD</t>
        </is>
      </c>
      <c r="K2449" s="21" t="n">
        <v>41.6</v>
      </c>
      <c r="L2449" s="21" t="n">
        <v>14</v>
      </c>
      <c r="M2449" s="21" t="inlineStr">
        <is>
          <t>COVERED_ONLY</t>
        </is>
      </c>
      <c r="N2449" s="21" t="n">
        <v>40</v>
      </c>
      <c r="O2449" s="21" t="inlineStr">
        <is>
          <t>(360) 555-7597</t>
        </is>
      </c>
      <c r="P2449" s="21" t="inlineStr">
        <is>
          <t>daniellelopez@pugetpost.com</t>
        </is>
      </c>
      <c r="Q2449" s="21" t="inlineStr">
        <is>
          <t>Port Angeles</t>
        </is>
      </c>
      <c r="R2449" s="21" t="inlineStr">
        <is>
          <t>WA</t>
        </is>
      </c>
      <c r="S2449" s="21" t="inlineStr">
        <is>
          <t>98362</t>
        </is>
      </c>
      <c r="T2449" s="28" t="n">
        <v>46007</v>
      </c>
      <c r="U2449" s="21" t="n">
        <v>2026</v>
      </c>
      <c r="V2449" s="21" t="inlineStr"/>
    </row>
    <row r="2450">
      <c r="A2450" s="17" t="inlineStr">
        <is>
          <t>WL-03445</t>
        </is>
      </c>
      <c r="B2450" s="17" t="n">
        <v>2445</v>
      </c>
      <c r="C2450" s="17" t="inlineStr">
        <is>
          <t>Ball</t>
        </is>
      </c>
      <c r="D2450" s="17" t="inlineStr">
        <is>
          <t>Gregory</t>
        </is>
      </c>
      <c r="E2450" s="17" t="inlineStr">
        <is>
          <t>INDIVIDUAL</t>
        </is>
      </c>
      <c r="F2450" s="17" t="inlineStr"/>
      <c r="G2450" s="27" t="n">
        <v>45920</v>
      </c>
      <c r="H2450" s="17" t="inlineStr">
        <is>
          <t>RETAINER</t>
        </is>
      </c>
      <c r="I2450" s="17" t="inlineStr">
        <is>
          <t>PINTAIL SONG</t>
        </is>
      </c>
      <c r="J2450" s="17" t="inlineStr">
        <is>
          <t>ELECTRIC</t>
        </is>
      </c>
      <c r="K2450" s="17" t="n">
        <v>25.8</v>
      </c>
      <c r="L2450" s="17" t="n">
        <v>7.2</v>
      </c>
      <c r="M2450" s="17" t="inlineStr">
        <is>
          <t>Vessbank</t>
        </is>
      </c>
      <c r="N2450" s="17" t="n">
        <v>45</v>
      </c>
      <c r="O2450" s="17" t="inlineStr">
        <is>
          <t>(360) 555-6294</t>
        </is>
      </c>
      <c r="P2450" s="17" t="inlineStr">
        <is>
          <t>gregory_ball@pugetpost.com</t>
        </is>
      </c>
      <c r="Q2450" s="17" t="inlineStr">
        <is>
          <t>Port Angeles</t>
        </is>
      </c>
      <c r="R2450" s="17" t="inlineStr">
        <is>
          <t>WA</t>
        </is>
      </c>
      <c r="S2450" s="17" t="inlineStr">
        <is>
          <t>98362</t>
        </is>
      </c>
      <c r="T2450" s="27" t="n">
        <v>46015</v>
      </c>
      <c r="U2450" s="17" t="n">
        <v>2026</v>
      </c>
      <c r="V2450" s="17" t="inlineStr"/>
    </row>
    <row r="2451">
      <c r="A2451" s="21" t="inlineStr">
        <is>
          <t>WL-03446</t>
        </is>
      </c>
      <c r="B2451" s="21" t="n">
        <v>2446</v>
      </c>
      <c r="C2451" s="21" t="inlineStr">
        <is>
          <t>Weaver</t>
        </is>
      </c>
      <c r="D2451" s="21" t="inlineStr">
        <is>
          <t>Joshua</t>
        </is>
      </c>
      <c r="E2451" s="21" t="inlineStr">
        <is>
          <t>COMMERCIAL</t>
        </is>
      </c>
      <c r="F2451" s="21" t="inlineStr">
        <is>
          <t>Weaver Charters Inc</t>
        </is>
      </c>
      <c r="G2451" s="28" t="n">
        <v>45922</v>
      </c>
      <c r="H2451" s="21" t="inlineStr">
        <is>
          <t>ACTIVE_WAITLIST</t>
        </is>
      </c>
      <c r="I2451" s="21" t="inlineStr">
        <is>
          <t>PETREL ROSE</t>
        </is>
      </c>
      <c r="J2451" s="21" t="inlineStr">
        <is>
          <t>CRUISER</t>
        </is>
      </c>
      <c r="K2451" s="21" t="n">
        <v>46.5</v>
      </c>
      <c r="L2451" s="21" t="n">
        <v>15.4</v>
      </c>
      <c r="M2451" s="21" t="inlineStr">
        <is>
          <t>ANY</t>
        </is>
      </c>
      <c r="N2451" s="21" t="n">
        <v>32</v>
      </c>
      <c r="O2451" s="21" t="inlineStr">
        <is>
          <t>(360) 555-0526</t>
        </is>
      </c>
      <c r="P2451" s="21" t="inlineStr">
        <is>
          <t>joshuaweaver@salishnet.net</t>
        </is>
      </c>
      <c r="Q2451" s="21" t="inlineStr">
        <is>
          <t>Aberdeen</t>
        </is>
      </c>
      <c r="R2451" s="21" t="inlineStr">
        <is>
          <t>WA</t>
        </is>
      </c>
      <c r="S2451" s="21" t="inlineStr">
        <is>
          <t>98520</t>
        </is>
      </c>
      <c r="T2451" s="28" t="n">
        <v>46012</v>
      </c>
      <c r="U2451" s="21" t="n">
        <v>2026</v>
      </c>
      <c r="V2451" s="21" t="inlineStr"/>
    </row>
    <row r="2452">
      <c r="A2452" s="17" t="inlineStr">
        <is>
          <t>WL-03447</t>
        </is>
      </c>
      <c r="B2452" s="17" t="n">
        <v>2447</v>
      </c>
      <c r="C2452" s="17" t="inlineStr">
        <is>
          <t>Mcdonald</t>
        </is>
      </c>
      <c r="D2452" s="17" t="inlineStr">
        <is>
          <t>Matthew</t>
        </is>
      </c>
      <c r="E2452" s="17" t="inlineStr">
        <is>
          <t>CORPORATION</t>
        </is>
      </c>
      <c r="F2452" s="17" t="inlineStr">
        <is>
          <t>Mcdonald Holdings LLC</t>
        </is>
      </c>
      <c r="G2452" s="27" t="n">
        <v>45922</v>
      </c>
      <c r="H2452" s="17" t="inlineStr">
        <is>
          <t>ACTIVE_WAITLIST</t>
        </is>
      </c>
      <c r="I2452" s="17" t="inlineStr">
        <is>
          <t>KESTREL VEER</t>
        </is>
      </c>
      <c r="J2452" s="17" t="inlineStr">
        <is>
          <t>POWER_INBOARD</t>
        </is>
      </c>
      <c r="K2452" s="17" t="n">
        <v>52.8</v>
      </c>
      <c r="L2452" s="17" t="n">
        <v>15.5</v>
      </c>
      <c r="M2452" s="17" t="inlineStr">
        <is>
          <t>Vessbank</t>
        </is>
      </c>
      <c r="N2452" s="17" t="n">
        <v>50</v>
      </c>
      <c r="O2452" s="17" t="inlineStr">
        <is>
          <t>(541) 555-4327</t>
        </is>
      </c>
      <c r="P2452" s="17" t="inlineStr">
        <is>
          <t>matthew.mcdonald@quillayute.org</t>
        </is>
      </c>
      <c r="Q2452" s="17" t="inlineStr">
        <is>
          <t>Newport</t>
        </is>
      </c>
      <c r="R2452" s="17" t="inlineStr">
        <is>
          <t>OR</t>
        </is>
      </c>
      <c r="S2452" s="17" t="inlineStr">
        <is>
          <t>97365</t>
        </is>
      </c>
      <c r="T2452" s="27" t="n">
        <v>46010</v>
      </c>
      <c r="U2452" s="17" t="n">
        <v>2026</v>
      </c>
      <c r="V2452" s="17" t="inlineStr"/>
    </row>
    <row r="2453">
      <c r="A2453" s="21" t="inlineStr">
        <is>
          <t>WL-03448</t>
        </is>
      </c>
      <c r="B2453" s="21" t="n">
        <v>2448</v>
      </c>
      <c r="C2453" s="21" t="inlineStr">
        <is>
          <t>Marshall</t>
        </is>
      </c>
      <c r="D2453" s="21" t="inlineStr">
        <is>
          <t>Christopher</t>
        </is>
      </c>
      <c r="E2453" s="21" t="inlineStr">
        <is>
          <t>LLC</t>
        </is>
      </c>
      <c r="F2453" s="21" t="inlineStr">
        <is>
          <t>Marshall Charters Inc</t>
        </is>
      </c>
      <c r="G2453" s="28" t="n">
        <v>45922</v>
      </c>
      <c r="H2453" s="21" t="inlineStr">
        <is>
          <t>SUSPENDED</t>
        </is>
      </c>
      <c r="I2453" s="21" t="inlineStr">
        <is>
          <t>PINTAIL GLIDE</t>
        </is>
      </c>
      <c r="J2453" s="21" t="inlineStr">
        <is>
          <t>TRAWLER</t>
        </is>
      </c>
      <c r="K2453" s="21" t="n">
        <v>48.5</v>
      </c>
      <c r="L2453" s="21" t="n">
        <v>15.2</v>
      </c>
      <c r="M2453" s="21" t="inlineStr">
        <is>
          <t>OPEN_ONLY</t>
        </is>
      </c>
      <c r="N2453" s="21" t="n">
        <v>45</v>
      </c>
      <c r="O2453" s="21" t="inlineStr">
        <is>
          <t>(503) 555-4460</t>
        </is>
      </c>
      <c r="P2453" s="21" t="inlineStr">
        <is>
          <t>christopher_marshall@quillayute.org</t>
        </is>
      </c>
      <c r="Q2453" s="21" t="inlineStr">
        <is>
          <t>Astoria</t>
        </is>
      </c>
      <c r="R2453" s="21" t="inlineStr">
        <is>
          <t>OR</t>
        </is>
      </c>
      <c r="S2453" s="21" t="inlineStr">
        <is>
          <t>97103</t>
        </is>
      </c>
      <c r="T2453" s="28" t="n">
        <v>46011</v>
      </c>
      <c r="U2453" s="21" t="n">
        <v>2026</v>
      </c>
      <c r="V2453" s="21" t="inlineStr"/>
    </row>
    <row r="2454">
      <c r="A2454" s="17" t="inlineStr">
        <is>
          <t>WL-03449</t>
        </is>
      </c>
      <c r="B2454" s="17" t="n">
        <v>2449</v>
      </c>
      <c r="C2454" s="17" t="inlineStr">
        <is>
          <t>Fox</t>
        </is>
      </c>
      <c r="D2454" s="17" t="inlineStr">
        <is>
          <t>Chris</t>
        </is>
      </c>
      <c r="E2454" s="17" t="inlineStr">
        <is>
          <t>NONPROFIT</t>
        </is>
      </c>
      <c r="F2454" s="17" t="inlineStr">
        <is>
          <t>Fox Holdings LLC</t>
        </is>
      </c>
      <c r="G2454" s="27" t="n">
        <v>45922</v>
      </c>
      <c r="H2454" s="17" t="inlineStr">
        <is>
          <t>ACTIVE_WAITLIST</t>
        </is>
      </c>
      <c r="I2454" s="17" t="inlineStr">
        <is>
          <t>OTTER RUNNER</t>
        </is>
      </c>
      <c r="J2454" s="17" t="inlineStr">
        <is>
          <t>POWER_INBOARD</t>
        </is>
      </c>
      <c r="K2454" s="17" t="n">
        <v>56.3</v>
      </c>
      <c r="L2454" s="17" t="n">
        <v>19.3</v>
      </c>
      <c r="M2454" s="17" t="inlineStr">
        <is>
          <t>ANY</t>
        </is>
      </c>
      <c r="N2454" s="17" t="n">
        <v>32</v>
      </c>
      <c r="O2454" s="17" t="inlineStr">
        <is>
          <t>(360) 555-2107</t>
        </is>
      </c>
      <c r="P2454" s="17" t="inlineStr">
        <is>
          <t>chrisfox@pugetpost.com</t>
        </is>
      </c>
      <c r="Q2454" s="17" t="inlineStr">
        <is>
          <t>Chaldale</t>
        </is>
      </c>
      <c r="R2454" s="17" t="inlineStr">
        <is>
          <t>WA</t>
        </is>
      </c>
      <c r="S2454" s="17" t="inlineStr">
        <is>
          <t>98554</t>
        </is>
      </c>
      <c r="T2454" s="27" t="n">
        <v>45997</v>
      </c>
      <c r="U2454" s="17" t="n">
        <v>2026</v>
      </c>
      <c r="V2454" s="17" t="inlineStr"/>
    </row>
    <row r="2455">
      <c r="A2455" s="21" t="inlineStr">
        <is>
          <t>WL-03450</t>
        </is>
      </c>
      <c r="B2455" s="21" t="n">
        <v>2450</v>
      </c>
      <c r="C2455" s="21" t="inlineStr">
        <is>
          <t>Harris</t>
        </is>
      </c>
      <c r="D2455" s="21" t="inlineStr">
        <is>
          <t>Mallory</t>
        </is>
      </c>
      <c r="E2455" s="21" t="inlineStr">
        <is>
          <t>INDIVIDUAL</t>
        </is>
      </c>
      <c r="F2455" s="21" t="inlineStr"/>
      <c r="G2455" s="28" t="n">
        <v>45923</v>
      </c>
      <c r="H2455" s="21" t="inlineStr">
        <is>
          <t>ACTIVE_WAITLIST</t>
        </is>
      </c>
      <c r="I2455" s="21" t="inlineStr">
        <is>
          <t>TIDE WAKE</t>
        </is>
      </c>
      <c r="J2455" s="21" t="inlineStr">
        <is>
          <t>HOUSEBOAT</t>
        </is>
      </c>
      <c r="K2455" s="21" t="n">
        <v>38.2</v>
      </c>
      <c r="L2455" s="21" t="n">
        <v>13</v>
      </c>
      <c r="M2455" s="21" t="inlineStr">
        <is>
          <t>Ledgport</t>
        </is>
      </c>
      <c r="N2455" s="21" t="n">
        <v>50</v>
      </c>
      <c r="O2455" s="21" t="inlineStr">
        <is>
          <t>(253) 555-9451</t>
        </is>
      </c>
      <c r="P2455" s="21" t="inlineStr">
        <is>
          <t>mallory_harris@quillayute.org</t>
        </is>
      </c>
      <c r="Q2455" s="21" t="inlineStr">
        <is>
          <t>Tacoma</t>
        </is>
      </c>
      <c r="R2455" s="21" t="inlineStr">
        <is>
          <t>WA</t>
        </is>
      </c>
      <c r="S2455" s="21" t="inlineStr">
        <is>
          <t>98402</t>
        </is>
      </c>
      <c r="T2455" s="28" t="n">
        <v>46010</v>
      </c>
      <c r="U2455" s="21" t="n">
        <v>2026</v>
      </c>
      <c r="V2455" s="21" t="inlineStr"/>
    </row>
    <row r="2456">
      <c r="A2456" s="17" t="inlineStr">
        <is>
          <t>WL-03451</t>
        </is>
      </c>
      <c r="B2456" s="17" t="n">
        <v>2451</v>
      </c>
      <c r="C2456" s="17" t="inlineStr">
        <is>
          <t>Jones</t>
        </is>
      </c>
      <c r="D2456" s="17" t="inlineStr">
        <is>
          <t>Samantha</t>
        </is>
      </c>
      <c r="E2456" s="17" t="inlineStr">
        <is>
          <t>INDIVIDUAL</t>
        </is>
      </c>
      <c r="F2456" s="17" t="inlineStr"/>
      <c r="G2456" s="27" t="n">
        <v>45924</v>
      </c>
      <c r="H2456" s="17" t="inlineStr">
        <is>
          <t>ACTIVE_WAITLIST</t>
        </is>
      </c>
      <c r="I2456" s="17" t="inlineStr">
        <is>
          <t>SCOTER ROSE</t>
        </is>
      </c>
      <c r="J2456" s="17" t="inlineStr">
        <is>
          <t>POWER_INBOARD</t>
        </is>
      </c>
      <c r="K2456" s="17" t="n">
        <v>50.3</v>
      </c>
      <c r="L2456" s="17" t="n">
        <v>16.3</v>
      </c>
      <c r="M2456" s="17" t="inlineStr">
        <is>
          <t>Gullwing</t>
        </is>
      </c>
      <c r="N2456" s="17" t="n">
        <v>40</v>
      </c>
      <c r="O2456" s="17" t="inlineStr">
        <is>
          <t>(503) 555-2833</t>
        </is>
      </c>
      <c r="P2456" s="17" t="inlineStr">
        <is>
          <t>samantha_jones@pugetpost.com</t>
        </is>
      </c>
      <c r="Q2456" s="17" t="inlineStr">
        <is>
          <t>Astoria</t>
        </is>
      </c>
      <c r="R2456" s="17" t="inlineStr">
        <is>
          <t>OR</t>
        </is>
      </c>
      <c r="S2456" s="17" t="inlineStr">
        <is>
          <t>97103</t>
        </is>
      </c>
      <c r="T2456" s="27" t="n">
        <v>46014</v>
      </c>
      <c r="U2456" s="17" t="n">
        <v>2026</v>
      </c>
      <c r="V2456" s="17" t="inlineStr"/>
    </row>
    <row r="2457">
      <c r="A2457" s="21" t="inlineStr">
        <is>
          <t>WL-03452</t>
        </is>
      </c>
      <c r="B2457" s="21" t="n">
        <v>2452</v>
      </c>
      <c r="C2457" s="21" t="inlineStr">
        <is>
          <t>Wood</t>
        </is>
      </c>
      <c r="D2457" s="21" t="inlineStr">
        <is>
          <t>Nicole</t>
        </is>
      </c>
      <c r="E2457" s="21" t="inlineStr">
        <is>
          <t>INDIVIDUAL</t>
        </is>
      </c>
      <c r="F2457" s="21" t="inlineStr"/>
      <c r="G2457" s="28" t="n">
        <v>45924</v>
      </c>
      <c r="H2457" s="21" t="inlineStr">
        <is>
          <t>ACTIVE_WAITLIST</t>
        </is>
      </c>
      <c r="I2457" s="21" t="inlineStr">
        <is>
          <t>GRAY MOON</t>
        </is>
      </c>
      <c r="J2457" s="21" t="inlineStr">
        <is>
          <t>ELECTRIC</t>
        </is>
      </c>
      <c r="K2457" s="21" t="n">
        <v>34</v>
      </c>
      <c r="L2457" s="21" t="n">
        <v>11.3</v>
      </c>
      <c r="M2457" s="21" t="inlineStr">
        <is>
          <t>COVERED_ONLY</t>
        </is>
      </c>
      <c r="N2457" s="21" t="n">
        <v>36</v>
      </c>
      <c r="O2457" s="21" t="inlineStr">
        <is>
          <t>(206) 555-8245</t>
        </is>
      </c>
      <c r="P2457" s="21" t="inlineStr">
        <is>
          <t>nicole_wood@pugetpost.com</t>
        </is>
      </c>
      <c r="Q2457" s="21" t="inlineStr">
        <is>
          <t>Seattle</t>
        </is>
      </c>
      <c r="R2457" s="21" t="inlineStr">
        <is>
          <t>WA</t>
        </is>
      </c>
      <c r="S2457" s="21" t="inlineStr">
        <is>
          <t>98101</t>
        </is>
      </c>
      <c r="T2457" s="28" t="n">
        <v>45992</v>
      </c>
      <c r="U2457" s="21" t="n">
        <v>2026</v>
      </c>
      <c r="V2457" s="21" t="inlineStr"/>
    </row>
    <row r="2458">
      <c r="A2458" s="17" t="inlineStr">
        <is>
          <t>WL-03453</t>
        </is>
      </c>
      <c r="B2458" s="17" t="n">
        <v>2453</v>
      </c>
      <c r="C2458" s="17" t="inlineStr">
        <is>
          <t>Johnson</t>
        </is>
      </c>
      <c r="D2458" s="17" t="inlineStr">
        <is>
          <t>Kelly</t>
        </is>
      </c>
      <c r="E2458" s="17" t="inlineStr">
        <is>
          <t>NONPROFIT</t>
        </is>
      </c>
      <c r="F2458" s="17" t="inlineStr">
        <is>
          <t>Johnson Marine LLC</t>
        </is>
      </c>
      <c r="G2458" s="27" t="n">
        <v>45925</v>
      </c>
      <c r="H2458" s="17" t="inlineStr">
        <is>
          <t>ACTIVE_WAITLIST</t>
        </is>
      </c>
      <c r="I2458" s="17" t="inlineStr">
        <is>
          <t>MURRE MOON</t>
        </is>
      </c>
      <c r="J2458" s="17" t="inlineStr">
        <is>
          <t>POWER_STERNDRIVE</t>
        </is>
      </c>
      <c r="K2458" s="17" t="n">
        <v>36.8</v>
      </c>
      <c r="L2458" s="17" t="n">
        <v>12.8</v>
      </c>
      <c r="M2458" s="17" t="inlineStr">
        <is>
          <t>COVERED_ONLY</t>
        </is>
      </c>
      <c r="N2458" s="17" t="n">
        <v>40</v>
      </c>
      <c r="O2458" s="17" t="inlineStr">
        <is>
          <t>(360) 555-1858</t>
        </is>
      </c>
      <c r="P2458" s="17" t="inlineStr">
        <is>
          <t>kelly_johnson@quillayute.org</t>
        </is>
      </c>
      <c r="Q2458" s="17" t="inlineStr">
        <is>
          <t>Port Angeles</t>
        </is>
      </c>
      <c r="R2458" s="17" t="inlineStr">
        <is>
          <t>WA</t>
        </is>
      </c>
      <c r="S2458" s="17" t="inlineStr">
        <is>
          <t>98362</t>
        </is>
      </c>
      <c r="T2458" s="27" t="n">
        <v>46018</v>
      </c>
      <c r="U2458" s="17" t="n">
        <v>2026</v>
      </c>
      <c r="V2458" s="17" t="inlineStr"/>
    </row>
    <row r="2459">
      <c r="A2459" s="21" t="inlineStr">
        <is>
          <t>WL-03454</t>
        </is>
      </c>
      <c r="B2459" s="21" t="n">
        <v>2454</v>
      </c>
      <c r="C2459" s="21" t="inlineStr">
        <is>
          <t>Ramirez</t>
        </is>
      </c>
      <c r="D2459" s="21" t="inlineStr">
        <is>
          <t>Jason</t>
        </is>
      </c>
      <c r="E2459" s="21" t="inlineStr">
        <is>
          <t>INDIVIDUAL</t>
        </is>
      </c>
      <c r="F2459" s="21" t="inlineStr"/>
      <c r="G2459" s="28" t="n">
        <v>45925</v>
      </c>
      <c r="H2459" s="21" t="inlineStr">
        <is>
          <t>ACTIVE_WAITLIST</t>
        </is>
      </c>
      <c r="I2459" s="21" t="inlineStr">
        <is>
          <t>SABLE BAY</t>
        </is>
      </c>
      <c r="J2459" s="21" t="inlineStr">
        <is>
          <t>SAIL_MONO</t>
        </is>
      </c>
      <c r="K2459" s="21" t="n">
        <v>55.9</v>
      </c>
      <c r="L2459" s="21" t="n">
        <v>16.7</v>
      </c>
      <c r="M2459" s="21" t="inlineStr">
        <is>
          <t>ANY</t>
        </is>
      </c>
      <c r="N2459" s="21" t="n">
        <v>28</v>
      </c>
      <c r="O2459" s="21" t="inlineStr">
        <is>
          <t>(360) 555-9391</t>
        </is>
      </c>
      <c r="P2459" s="21" t="inlineStr">
        <is>
          <t>jason.ramirez@salishnet.net</t>
        </is>
      </c>
      <c r="Q2459" s="21" t="inlineStr">
        <is>
          <t>Bremerton</t>
        </is>
      </c>
      <c r="R2459" s="21" t="inlineStr">
        <is>
          <t>WA</t>
        </is>
      </c>
      <c r="S2459" s="21" t="inlineStr">
        <is>
          <t>98337</t>
        </is>
      </c>
      <c r="T2459" s="28" t="n">
        <v>46014</v>
      </c>
      <c r="U2459" s="21" t="n">
        <v>2026</v>
      </c>
      <c r="V2459" s="21" t="inlineStr"/>
    </row>
    <row r="2460">
      <c r="A2460" s="17" t="inlineStr">
        <is>
          <t>WL-03455</t>
        </is>
      </c>
      <c r="B2460" s="17" t="n">
        <v>2455</v>
      </c>
      <c r="C2460" s="17" t="inlineStr">
        <is>
          <t>George</t>
        </is>
      </c>
      <c r="D2460" s="17" t="inlineStr">
        <is>
          <t>Taylor</t>
        </is>
      </c>
      <c r="E2460" s="17" t="inlineStr">
        <is>
          <t>INDIVIDUAL</t>
        </is>
      </c>
      <c r="F2460" s="17" t="inlineStr"/>
      <c r="G2460" s="27" t="n">
        <v>45925</v>
      </c>
      <c r="H2460" s="17" t="inlineStr">
        <is>
          <t>ACTIVE_WAITLIST</t>
        </is>
      </c>
      <c r="I2460" s="17" t="inlineStr">
        <is>
          <t>PINTAIL GLIDE</t>
        </is>
      </c>
      <c r="J2460" s="17" t="inlineStr">
        <is>
          <t>POWER_INBOARD</t>
        </is>
      </c>
      <c r="K2460" s="17" t="n">
        <v>60.7</v>
      </c>
      <c r="L2460" s="17" t="n">
        <v>18.6</v>
      </c>
      <c r="M2460" s="17" t="inlineStr">
        <is>
          <t>ANY</t>
        </is>
      </c>
      <c r="N2460" s="17" t="n">
        <v>28</v>
      </c>
      <c r="O2460" s="17" t="inlineStr">
        <is>
          <t>(425) 555-5601</t>
        </is>
      </c>
      <c r="P2460" s="17" t="inlineStr">
        <is>
          <t>taylor_george@pugetpost.com</t>
        </is>
      </c>
      <c r="Q2460" s="17" t="inlineStr">
        <is>
          <t>Everett</t>
        </is>
      </c>
      <c r="R2460" s="17" t="inlineStr">
        <is>
          <t>WA</t>
        </is>
      </c>
      <c r="S2460" s="17" t="inlineStr">
        <is>
          <t>98201</t>
        </is>
      </c>
      <c r="T2460" s="27" t="n">
        <v>46017</v>
      </c>
      <c r="U2460" s="17" t="n">
        <v>2026</v>
      </c>
      <c r="V2460" s="17" t="inlineStr"/>
    </row>
    <row r="2461">
      <c r="A2461" s="21" t="inlineStr">
        <is>
          <t>WL-03456</t>
        </is>
      </c>
      <c r="B2461" s="21" t="n">
        <v>2456</v>
      </c>
      <c r="C2461" s="21" t="inlineStr">
        <is>
          <t>Wilson</t>
        </is>
      </c>
      <c r="D2461" s="21" t="inlineStr">
        <is>
          <t>Stephanie</t>
        </is>
      </c>
      <c r="E2461" s="21" t="inlineStr">
        <is>
          <t>NONPROFIT</t>
        </is>
      </c>
      <c r="F2461" s="21" t="inlineStr">
        <is>
          <t>Wilson Charters Inc</t>
        </is>
      </c>
      <c r="G2461" s="28" t="n">
        <v>45926</v>
      </c>
      <c r="H2461" s="21" t="inlineStr">
        <is>
          <t>ACTIVE_WAITLIST</t>
        </is>
      </c>
      <c r="I2461" s="21" t="inlineStr">
        <is>
          <t>SABLE CREST</t>
        </is>
      </c>
      <c r="J2461" s="21" t="inlineStr">
        <is>
          <t>COMMERCIAL_FISH</t>
        </is>
      </c>
      <c r="K2461" s="21" t="n">
        <v>52.2</v>
      </c>
      <c r="L2461" s="21" t="n">
        <v>17.4</v>
      </c>
      <c r="M2461" s="21" t="inlineStr">
        <is>
          <t>ANY</t>
        </is>
      </c>
      <c r="N2461" s="21" t="n">
        <v>40</v>
      </c>
      <c r="O2461" s="21" t="inlineStr">
        <is>
          <t>(425) 555-2500</t>
        </is>
      </c>
      <c r="P2461" s="21" t="inlineStr">
        <is>
          <t>stephanie_wilson@pugetpost.com</t>
        </is>
      </c>
      <c r="Q2461" s="21" t="inlineStr">
        <is>
          <t>Everett</t>
        </is>
      </c>
      <c r="R2461" s="21" t="inlineStr">
        <is>
          <t>WA</t>
        </is>
      </c>
      <c r="S2461" s="21" t="inlineStr">
        <is>
          <t>98201</t>
        </is>
      </c>
      <c r="T2461" s="28" t="n">
        <v>46009</v>
      </c>
      <c r="U2461" s="21" t="n">
        <v>2026</v>
      </c>
      <c r="V2461" s="21" t="inlineStr"/>
    </row>
    <row r="2462">
      <c r="A2462" s="17" t="inlineStr">
        <is>
          <t>WL-03457</t>
        </is>
      </c>
      <c r="B2462" s="17" t="n">
        <v>2457</v>
      </c>
      <c r="C2462" s="17" t="inlineStr">
        <is>
          <t>Davis</t>
        </is>
      </c>
      <c r="D2462" s="17" t="inlineStr">
        <is>
          <t>Teresa</t>
        </is>
      </c>
      <c r="E2462" s="17" t="inlineStr">
        <is>
          <t>INDIVIDUAL</t>
        </is>
      </c>
      <c r="F2462" s="17" t="inlineStr"/>
      <c r="G2462" s="27" t="n">
        <v>45926</v>
      </c>
      <c r="H2462" s="17" t="inlineStr">
        <is>
          <t>ACTIVE_WAITLIST</t>
        </is>
      </c>
      <c r="I2462" s="17" t="inlineStr">
        <is>
          <t>POINT WIND</t>
        </is>
      </c>
      <c r="J2462" s="17" t="inlineStr">
        <is>
          <t>SAIL_MONO</t>
        </is>
      </c>
      <c r="K2462" s="17" t="n">
        <v>44.8</v>
      </c>
      <c r="L2462" s="17" t="n">
        <v>15.4</v>
      </c>
      <c r="M2462" s="17" t="inlineStr">
        <is>
          <t>COVERED_ONLY</t>
        </is>
      </c>
      <c r="N2462" s="17" t="n">
        <v>32</v>
      </c>
      <c r="O2462" s="17" t="inlineStr">
        <is>
          <t>(503) 555-4315</t>
        </is>
      </c>
      <c r="P2462" s="17" t="inlineStr">
        <is>
          <t>teresa.davis@outlook.example.com</t>
        </is>
      </c>
      <c r="Q2462" s="17" t="inlineStr">
        <is>
          <t>Astoria</t>
        </is>
      </c>
      <c r="R2462" s="17" t="inlineStr">
        <is>
          <t>OR</t>
        </is>
      </c>
      <c r="S2462" s="17" t="inlineStr">
        <is>
          <t>97103</t>
        </is>
      </c>
      <c r="T2462" s="27" t="n">
        <v>45996</v>
      </c>
      <c r="U2462" s="17" t="n">
        <v>2026</v>
      </c>
      <c r="V2462" s="17" t="inlineStr"/>
    </row>
    <row r="2463">
      <c r="A2463" s="21" t="inlineStr">
        <is>
          <t>WL-03458</t>
        </is>
      </c>
      <c r="B2463" s="21" t="n">
        <v>2458</v>
      </c>
      <c r="C2463" s="21" t="inlineStr">
        <is>
          <t>Wells</t>
        </is>
      </c>
      <c r="D2463" s="21" t="inlineStr">
        <is>
          <t>Brittany</t>
        </is>
      </c>
      <c r="E2463" s="21" t="inlineStr">
        <is>
          <t>LLC</t>
        </is>
      </c>
      <c r="F2463" s="21" t="inlineStr">
        <is>
          <t>Wells Holdings LLC</t>
        </is>
      </c>
      <c r="G2463" s="28" t="n">
        <v>45926</v>
      </c>
      <c r="H2463" s="21" t="inlineStr">
        <is>
          <t>ACTIVE_WAITLIST</t>
        </is>
      </c>
      <c r="I2463" s="21" t="inlineStr">
        <is>
          <t>HERON QUEEN</t>
        </is>
      </c>
      <c r="J2463" s="21" t="inlineStr">
        <is>
          <t>POWER_INBOARD</t>
        </is>
      </c>
      <c r="K2463" s="21" t="n">
        <v>21.3</v>
      </c>
      <c r="L2463" s="21" t="n">
        <v>7.2</v>
      </c>
      <c r="M2463" s="21" t="inlineStr">
        <is>
          <t>ANY</t>
        </is>
      </c>
      <c r="N2463" s="21" t="n">
        <v>45</v>
      </c>
      <c r="O2463" s="21" t="inlineStr">
        <is>
          <t>(360) 555-0608</t>
        </is>
      </c>
      <c r="P2463" s="21" t="inlineStr">
        <is>
          <t>brittany.wells@salishnet.net</t>
        </is>
      </c>
      <c r="Q2463" s="21" t="inlineStr">
        <is>
          <t>Longview</t>
        </is>
      </c>
      <c r="R2463" s="21" t="inlineStr">
        <is>
          <t>WA</t>
        </is>
      </c>
      <c r="S2463" s="21" t="inlineStr">
        <is>
          <t>98632</t>
        </is>
      </c>
      <c r="T2463" s="28" t="n">
        <v>46018</v>
      </c>
      <c r="U2463" s="21" t="n">
        <v>2026</v>
      </c>
      <c r="V2463" s="21" t="inlineStr"/>
    </row>
    <row r="2464">
      <c r="A2464" s="17" t="inlineStr">
        <is>
          <t>WL-03459</t>
        </is>
      </c>
      <c r="B2464" s="17" t="n">
        <v>2459</v>
      </c>
      <c r="C2464" s="17" t="inlineStr">
        <is>
          <t>Thomas</t>
        </is>
      </c>
      <c r="D2464" s="17" t="inlineStr">
        <is>
          <t>April</t>
        </is>
      </c>
      <c r="E2464" s="17" t="inlineStr">
        <is>
          <t>INDIVIDUAL</t>
        </is>
      </c>
      <c r="F2464" s="17" t="inlineStr"/>
      <c r="G2464" s="27" t="n">
        <v>45927</v>
      </c>
      <c r="H2464" s="17" t="inlineStr">
        <is>
          <t>ACTIVE_WAITLIST</t>
        </is>
      </c>
      <c r="I2464" s="17" t="inlineStr">
        <is>
          <t>GRAY LINE</t>
        </is>
      </c>
      <c r="J2464" s="17" t="inlineStr">
        <is>
          <t>SPORTFISH</t>
        </is>
      </c>
      <c r="K2464" s="17" t="n">
        <v>51.2</v>
      </c>
      <c r="L2464" s="17" t="n">
        <v>17.2</v>
      </c>
      <c r="M2464" s="17" t="inlineStr">
        <is>
          <t>OPEN_ONLY</t>
        </is>
      </c>
      <c r="N2464" s="17" t="n">
        <v>28</v>
      </c>
      <c r="O2464" s="17" t="inlineStr">
        <is>
          <t>(541) 555-0161</t>
        </is>
      </c>
      <c r="P2464" s="17" t="inlineStr">
        <is>
          <t>april_thomas@pugetpost.com</t>
        </is>
      </c>
      <c r="Q2464" s="17" t="inlineStr">
        <is>
          <t>Newport</t>
        </is>
      </c>
      <c r="R2464" s="17" t="inlineStr">
        <is>
          <t>OR</t>
        </is>
      </c>
      <c r="S2464" s="17" t="inlineStr">
        <is>
          <t>97365</t>
        </is>
      </c>
      <c r="T2464" s="27" t="n">
        <v>46002</v>
      </c>
      <c r="U2464" s="17" t="n">
        <v>2026</v>
      </c>
      <c r="V2464" s="17" t="inlineStr"/>
    </row>
    <row r="2465">
      <c r="A2465" s="21" t="inlineStr">
        <is>
          <t>WL-03460</t>
        </is>
      </c>
      <c r="B2465" s="21" t="n">
        <v>2460</v>
      </c>
      <c r="C2465" s="21" t="inlineStr">
        <is>
          <t>Nolan</t>
        </is>
      </c>
      <c r="D2465" s="21" t="inlineStr">
        <is>
          <t>Shannon</t>
        </is>
      </c>
      <c r="E2465" s="21" t="inlineStr">
        <is>
          <t>INDIVIDUAL</t>
        </is>
      </c>
      <c r="F2465" s="21" t="inlineStr"/>
      <c r="G2465" s="28" t="n">
        <v>45927</v>
      </c>
      <c r="H2465" s="21" t="inlineStr">
        <is>
          <t>ACTIVE_WAITLIST</t>
        </is>
      </c>
      <c r="I2465" s="21" t="inlineStr">
        <is>
          <t>FOUL REACH</t>
        </is>
      </c>
      <c r="J2465" s="21" t="inlineStr">
        <is>
          <t>ELECTRIC</t>
        </is>
      </c>
      <c r="K2465" s="21" t="n">
        <v>60.8</v>
      </c>
      <c r="L2465" s="21" t="n">
        <v>19</v>
      </c>
      <c r="M2465" s="21" t="inlineStr">
        <is>
          <t>COVERED_ONLY</t>
        </is>
      </c>
      <c r="N2465" s="21" t="n">
        <v>24</v>
      </c>
      <c r="O2465" s="21" t="inlineStr">
        <is>
          <t>(360) 555-5085</t>
        </is>
      </c>
      <c r="P2465" s="21" t="inlineStr">
        <is>
          <t>shannon.nolan@quillayute.org</t>
        </is>
      </c>
      <c r="Q2465" s="21" t="inlineStr">
        <is>
          <t>Bremerton</t>
        </is>
      </c>
      <c r="R2465" s="21" t="inlineStr">
        <is>
          <t>WA</t>
        </is>
      </c>
      <c r="S2465" s="21" t="inlineStr">
        <is>
          <t>98337</t>
        </is>
      </c>
      <c r="T2465" s="28" t="n">
        <v>45994</v>
      </c>
      <c r="U2465" s="21" t="n">
        <v>2026</v>
      </c>
      <c r="V2465" s="21" t="inlineStr"/>
    </row>
    <row r="2466">
      <c r="A2466" s="17" t="inlineStr">
        <is>
          <t>WL-03461</t>
        </is>
      </c>
      <c r="B2466" s="17" t="n">
        <v>2461</v>
      </c>
      <c r="C2466" s="17" t="inlineStr">
        <is>
          <t>Hahn</t>
        </is>
      </c>
      <c r="D2466" s="17" t="inlineStr">
        <is>
          <t>Tiffany</t>
        </is>
      </c>
      <c r="E2466" s="17" t="inlineStr">
        <is>
          <t>INDIVIDUAL</t>
        </is>
      </c>
      <c r="F2466" s="17" t="inlineStr"/>
      <c r="G2466" s="27" t="n">
        <v>45928</v>
      </c>
      <c r="H2466" s="17" t="inlineStr">
        <is>
          <t>ACTIVE_WAITLIST</t>
        </is>
      </c>
      <c r="I2466" s="17" t="inlineStr">
        <is>
          <t>SPINDRIFT SOUND</t>
        </is>
      </c>
      <c r="J2466" s="17" t="inlineStr">
        <is>
          <t>TRAWLER</t>
        </is>
      </c>
      <c r="K2466" s="17" t="n">
        <v>22.1</v>
      </c>
      <c r="L2466" s="17" t="n">
        <v>6.5</v>
      </c>
      <c r="M2466" s="17" t="inlineStr">
        <is>
          <t>OPEN_ONLY</t>
        </is>
      </c>
      <c r="N2466" s="17" t="n">
        <v>28</v>
      </c>
      <c r="O2466" s="17" t="inlineStr">
        <is>
          <t>(360) 555-6773</t>
        </is>
      </c>
      <c r="P2466" s="17" t="inlineStr">
        <is>
          <t>tiffanyhahn@harbormail.net</t>
        </is>
      </c>
      <c r="Q2466" s="17" t="inlineStr">
        <is>
          <t>Bellingham</t>
        </is>
      </c>
      <c r="R2466" s="17" t="inlineStr">
        <is>
          <t>WA</t>
        </is>
      </c>
      <c r="S2466" s="17" t="inlineStr">
        <is>
          <t>98225</t>
        </is>
      </c>
      <c r="T2466" s="27" t="n">
        <v>46007</v>
      </c>
      <c r="U2466" s="17" t="n">
        <v>2026</v>
      </c>
      <c r="V2466" s="17" t="inlineStr"/>
    </row>
    <row r="2467">
      <c r="A2467" s="21" t="inlineStr">
        <is>
          <t>WL-03462</t>
        </is>
      </c>
      <c r="B2467" s="21" t="n">
        <v>2462</v>
      </c>
      <c r="C2467" s="21" t="inlineStr">
        <is>
          <t>Martinez</t>
        </is>
      </c>
      <c r="D2467" s="21" t="inlineStr">
        <is>
          <t>Melanie</t>
        </is>
      </c>
      <c r="E2467" s="21" t="inlineStr">
        <is>
          <t>INDIVIDUAL</t>
        </is>
      </c>
      <c r="F2467" s="21" t="inlineStr"/>
      <c r="G2467" s="28" t="n">
        <v>45928</v>
      </c>
      <c r="H2467" s="21" t="inlineStr">
        <is>
          <t>ACTIVE_WAITLIST</t>
        </is>
      </c>
      <c r="I2467" s="21" t="inlineStr">
        <is>
          <t>GRAY HARBOR</t>
        </is>
      </c>
      <c r="J2467" s="21" t="inlineStr">
        <is>
          <t>POWER_OUTBOARD</t>
        </is>
      </c>
      <c r="K2467" s="21" t="n">
        <v>44.2</v>
      </c>
      <c r="L2467" s="21" t="n">
        <v>15.2</v>
      </c>
      <c r="M2467" s="21" t="inlineStr">
        <is>
          <t>OPEN_ONLY</t>
        </is>
      </c>
      <c r="N2467" s="21" t="n">
        <v>24</v>
      </c>
      <c r="O2467" s="21" t="inlineStr">
        <is>
          <t>(360) 555-1221</t>
        </is>
      </c>
      <c r="P2467" s="21" t="inlineStr">
        <is>
          <t>melanie_martinez@quillayute.org</t>
        </is>
      </c>
      <c r="Q2467" s="21" t="inlineStr">
        <is>
          <t>Chaldale</t>
        </is>
      </c>
      <c r="R2467" s="21" t="inlineStr">
        <is>
          <t>WA</t>
        </is>
      </c>
      <c r="S2467" s="21" t="inlineStr">
        <is>
          <t>98554</t>
        </is>
      </c>
      <c r="T2467" s="28" t="n">
        <v>45995</v>
      </c>
      <c r="U2467" s="21" t="n">
        <v>2026</v>
      </c>
      <c r="V2467" s="21" t="inlineStr"/>
    </row>
    <row r="2468">
      <c r="A2468" s="17" t="inlineStr">
        <is>
          <t>WL-03463</t>
        </is>
      </c>
      <c r="B2468" s="17" t="n">
        <v>2463</v>
      </c>
      <c r="C2468" s="17" t="inlineStr">
        <is>
          <t>Dixon</t>
        </is>
      </c>
      <c r="D2468" s="17" t="inlineStr">
        <is>
          <t>Chris</t>
        </is>
      </c>
      <c r="E2468" s="17" t="inlineStr">
        <is>
          <t>PARTNERSHIP</t>
        </is>
      </c>
      <c r="F2468" s="17" t="inlineStr">
        <is>
          <t>Dixon Holdings LLC</t>
        </is>
      </c>
      <c r="G2468" s="27" t="n">
        <v>45929</v>
      </c>
      <c r="H2468" s="17" t="inlineStr">
        <is>
          <t>ACTIVE_WAITLIST</t>
        </is>
      </c>
      <c r="I2468" s="17" t="inlineStr">
        <is>
          <t>KESTREL WEATHER</t>
        </is>
      </c>
      <c r="J2468" s="17" t="inlineStr">
        <is>
          <t>SAIL_MULTI</t>
        </is>
      </c>
      <c r="K2468" s="17" t="n">
        <v>39.1</v>
      </c>
      <c r="L2468" s="17" t="n">
        <v>13.3</v>
      </c>
      <c r="M2468" s="17" t="inlineStr">
        <is>
          <t>OPEN_ONLY</t>
        </is>
      </c>
      <c r="N2468" s="17" t="n">
        <v>24</v>
      </c>
      <c r="O2468" s="17" t="inlineStr">
        <is>
          <t>(541) 555-4839</t>
        </is>
      </c>
      <c r="P2468" s="17" t="inlineStr">
        <is>
          <t>chris.dixon@quillayute.org</t>
        </is>
      </c>
      <c r="Q2468" s="17" t="inlineStr">
        <is>
          <t>Newport</t>
        </is>
      </c>
      <c r="R2468" s="17" t="inlineStr">
        <is>
          <t>OR</t>
        </is>
      </c>
      <c r="S2468" s="17" t="inlineStr">
        <is>
          <t>97365</t>
        </is>
      </c>
      <c r="T2468" s="27" t="n">
        <v>45999</v>
      </c>
      <c r="U2468" s="17" t="n">
        <v>2026</v>
      </c>
      <c r="V2468" s="17" t="inlineStr"/>
    </row>
    <row r="2469">
      <c r="A2469" s="21" t="inlineStr">
        <is>
          <t>WL-03464</t>
        </is>
      </c>
      <c r="B2469" s="21" t="n">
        <v>2464</v>
      </c>
      <c r="C2469" s="21" t="inlineStr">
        <is>
          <t>Spencer</t>
        </is>
      </c>
      <c r="D2469" s="21" t="inlineStr">
        <is>
          <t>Joseph</t>
        </is>
      </c>
      <c r="E2469" s="21" t="inlineStr">
        <is>
          <t>NONPROFIT</t>
        </is>
      </c>
      <c r="F2469" s="21" t="inlineStr">
        <is>
          <t>Spencer Holdings LLC</t>
        </is>
      </c>
      <c r="G2469" s="28" t="n">
        <v>45929</v>
      </c>
      <c r="H2469" s="21" t="inlineStr">
        <is>
          <t>ACTIVE_WAITLIST</t>
        </is>
      </c>
      <c r="I2469" s="21" t="inlineStr">
        <is>
          <t>TIDE GLIDE</t>
        </is>
      </c>
      <c r="J2469" s="21" t="inlineStr">
        <is>
          <t>SAIL_MONO</t>
        </is>
      </c>
      <c r="K2469" s="21" t="n">
        <v>54.1</v>
      </c>
      <c r="L2469" s="21" t="n">
        <v>16.1</v>
      </c>
      <c r="M2469" s="21" t="inlineStr">
        <is>
          <t>COVERED_ONLY</t>
        </is>
      </c>
      <c r="N2469" s="21" t="n">
        <v>40</v>
      </c>
      <c r="O2469" s="21" t="inlineStr">
        <is>
          <t>(360) 555-1424</t>
        </is>
      </c>
      <c r="P2469" s="21" t="inlineStr">
        <is>
          <t>joseph_spencer@pugetpost.com</t>
        </is>
      </c>
      <c r="Q2469" s="21" t="inlineStr">
        <is>
          <t>Bremerton</t>
        </is>
      </c>
      <c r="R2469" s="21" t="inlineStr">
        <is>
          <t>WA</t>
        </is>
      </c>
      <c r="S2469" s="21" t="inlineStr">
        <is>
          <t>98337</t>
        </is>
      </c>
      <c r="T2469" s="28" t="n">
        <v>46007</v>
      </c>
      <c r="U2469" s="21" t="n">
        <v>2026</v>
      </c>
      <c r="V2469" s="21" t="inlineStr"/>
    </row>
    <row r="2470">
      <c r="A2470" s="17" t="inlineStr">
        <is>
          <t>WL-03465</t>
        </is>
      </c>
      <c r="B2470" s="17" t="n">
        <v>2465</v>
      </c>
      <c r="C2470" s="17" t="inlineStr">
        <is>
          <t>Mays</t>
        </is>
      </c>
      <c r="D2470" s="17" t="inlineStr">
        <is>
          <t>Eric</t>
        </is>
      </c>
      <c r="E2470" s="17" t="inlineStr">
        <is>
          <t>LLC</t>
        </is>
      </c>
      <c r="F2470" s="17" t="inlineStr">
        <is>
          <t>Mays Charters Inc</t>
        </is>
      </c>
      <c r="G2470" s="27" t="n">
        <v>45930</v>
      </c>
      <c r="H2470" s="17" t="inlineStr">
        <is>
          <t>ACTIVE_WAITLIST</t>
        </is>
      </c>
      <c r="I2470" s="17" t="inlineStr">
        <is>
          <t>GRAY QUEEN</t>
        </is>
      </c>
      <c r="J2470" s="17" t="inlineStr">
        <is>
          <t>SAIL_MONO</t>
        </is>
      </c>
      <c r="K2470" s="17" t="n">
        <v>40.1</v>
      </c>
      <c r="L2470" s="17" t="n">
        <v>13.4</v>
      </c>
      <c r="M2470" s="17" t="inlineStr">
        <is>
          <t>COVERED_ONLY</t>
        </is>
      </c>
      <c r="N2470" s="17" t="n">
        <v>32</v>
      </c>
      <c r="O2470" s="17" t="inlineStr">
        <is>
          <t>(541) 555-7605</t>
        </is>
      </c>
      <c r="P2470" s="17" t="inlineStr">
        <is>
          <t>ericmays@gmail.example.com</t>
        </is>
      </c>
      <c r="Q2470" s="17" t="inlineStr">
        <is>
          <t>Coos Bay</t>
        </is>
      </c>
      <c r="R2470" s="17" t="inlineStr">
        <is>
          <t>OR</t>
        </is>
      </c>
      <c r="S2470" s="17" t="inlineStr">
        <is>
          <t>97420</t>
        </is>
      </c>
      <c r="T2470" s="27" t="n">
        <v>46016</v>
      </c>
      <c r="U2470" s="17" t="n">
        <v>2026</v>
      </c>
      <c r="V2470" s="17" t="inlineStr"/>
    </row>
    <row r="2471">
      <c r="A2471" s="21" t="inlineStr">
        <is>
          <t>WL-03466</t>
        </is>
      </c>
      <c r="B2471" s="21" t="n">
        <v>2466</v>
      </c>
      <c r="C2471" s="21" t="inlineStr">
        <is>
          <t>Smith</t>
        </is>
      </c>
      <c r="D2471" s="21" t="inlineStr">
        <is>
          <t>Christopher</t>
        </is>
      </c>
      <c r="E2471" s="21" t="inlineStr">
        <is>
          <t>INDIVIDUAL</t>
        </is>
      </c>
      <c r="F2471" s="21" t="inlineStr"/>
      <c r="G2471" s="28" t="n">
        <v>45930</v>
      </c>
      <c r="H2471" s="21" t="inlineStr">
        <is>
          <t>ACTIVE_WAITLIST</t>
        </is>
      </c>
      <c r="I2471" s="21" t="inlineStr">
        <is>
          <t>PETREL DANCER</t>
        </is>
      </c>
      <c r="J2471" s="21" t="inlineStr">
        <is>
          <t>POWER_OUTBOARD</t>
        </is>
      </c>
      <c r="K2471" s="21" t="n">
        <v>55.1</v>
      </c>
      <c r="L2471" s="21" t="n">
        <v>17.4</v>
      </c>
      <c r="M2471" s="21" t="inlineStr">
        <is>
          <t>COVERED_ONLY</t>
        </is>
      </c>
      <c r="N2471" s="21" t="n">
        <v>36</v>
      </c>
      <c r="O2471" s="21" t="inlineStr">
        <is>
          <t>(206) 555-0690</t>
        </is>
      </c>
      <c r="P2471" s="21" t="inlineStr">
        <is>
          <t>christopher_smith@gmail.example.com</t>
        </is>
      </c>
      <c r="Q2471" s="21" t="inlineStr">
        <is>
          <t>Seattle</t>
        </is>
      </c>
      <c r="R2471" s="21" t="inlineStr">
        <is>
          <t>WA</t>
        </is>
      </c>
      <c r="S2471" s="21" t="inlineStr">
        <is>
          <t>98101</t>
        </is>
      </c>
      <c r="T2471" s="28" t="n">
        <v>46006</v>
      </c>
      <c r="U2471" s="21" t="n">
        <v>2026</v>
      </c>
      <c r="V2471" s="21" t="inlineStr"/>
    </row>
    <row r="2472">
      <c r="A2472" s="17" t="inlineStr">
        <is>
          <t>WL-03467</t>
        </is>
      </c>
      <c r="B2472" s="17" t="n">
        <v>2467</v>
      </c>
      <c r="C2472" s="17" t="inlineStr">
        <is>
          <t>Ray</t>
        </is>
      </c>
      <c r="D2472" s="17" t="inlineStr">
        <is>
          <t>Juan</t>
        </is>
      </c>
      <c r="E2472" s="17" t="inlineStr">
        <is>
          <t>LLC</t>
        </is>
      </c>
      <c r="F2472" s="17" t="inlineStr">
        <is>
          <t>Ray Ventures LLC</t>
        </is>
      </c>
      <c r="G2472" s="27" t="n">
        <v>45931</v>
      </c>
      <c r="H2472" s="17" t="inlineStr">
        <is>
          <t>ACTIVE_WAITLIST</t>
        </is>
      </c>
      <c r="I2472" s="17" t="inlineStr">
        <is>
          <t>ANCHOR SONG</t>
        </is>
      </c>
      <c r="J2472" s="17" t="inlineStr">
        <is>
          <t>POWER_INBOARD</t>
        </is>
      </c>
      <c r="K2472" s="17" t="n">
        <v>30.5</v>
      </c>
      <c r="L2472" s="17" t="n">
        <v>10.8</v>
      </c>
      <c r="M2472" s="17" t="inlineStr">
        <is>
          <t>Vessbank</t>
        </is>
      </c>
      <c r="N2472" s="17" t="n">
        <v>45</v>
      </c>
      <c r="O2472" s="17" t="inlineStr">
        <is>
          <t>(360) 555-2111</t>
        </is>
      </c>
      <c r="P2472" s="17" t="inlineStr">
        <is>
          <t>juanray@gmail.example.com</t>
        </is>
      </c>
      <c r="Q2472" s="17" t="inlineStr">
        <is>
          <t>Chaldale</t>
        </is>
      </c>
      <c r="R2472" s="17" t="inlineStr">
        <is>
          <t>WA</t>
        </is>
      </c>
      <c r="S2472" s="17" t="inlineStr">
        <is>
          <t>98554</t>
        </is>
      </c>
      <c r="T2472" s="27" t="n">
        <v>46003</v>
      </c>
      <c r="U2472" s="17" t="n">
        <v>2026</v>
      </c>
      <c r="V2472" s="17" t="inlineStr"/>
    </row>
    <row r="2473">
      <c r="A2473" s="21" t="inlineStr">
        <is>
          <t>WL-03468</t>
        </is>
      </c>
      <c r="B2473" s="21" t="n">
        <v>2468</v>
      </c>
      <c r="C2473" s="21" t="inlineStr">
        <is>
          <t>Peterson</t>
        </is>
      </c>
      <c r="D2473" s="21" t="inlineStr">
        <is>
          <t>Robert</t>
        </is>
      </c>
      <c r="E2473" s="21" t="inlineStr">
        <is>
          <t>INDIVIDUAL</t>
        </is>
      </c>
      <c r="F2473" s="21" t="inlineStr"/>
      <c r="G2473" s="28" t="n">
        <v>45931</v>
      </c>
      <c r="H2473" s="21" t="inlineStr">
        <is>
          <t>ACTIVE_WAITLIST</t>
        </is>
      </c>
      <c r="I2473" s="21" t="inlineStr">
        <is>
          <t>OTTER BAY</t>
        </is>
      </c>
      <c r="J2473" s="21" t="inlineStr">
        <is>
          <t>HOUSEBOAT</t>
        </is>
      </c>
      <c r="K2473" s="21" t="n">
        <v>35.4</v>
      </c>
      <c r="L2473" s="21" t="n">
        <v>11.6</v>
      </c>
      <c r="M2473" s="21" t="inlineStr">
        <is>
          <t>ANY</t>
        </is>
      </c>
      <c r="N2473" s="21" t="n">
        <v>50</v>
      </c>
      <c r="O2473" s="21" t="inlineStr">
        <is>
          <t>(253) 555-7798</t>
        </is>
      </c>
      <c r="P2473" s="21" t="inlineStr"/>
      <c r="Q2473" s="21" t="inlineStr">
        <is>
          <t>Tacoma</t>
        </is>
      </c>
      <c r="R2473" s="21" t="inlineStr">
        <is>
          <t>WA</t>
        </is>
      </c>
      <c r="S2473" s="21" t="inlineStr">
        <is>
          <t>98402</t>
        </is>
      </c>
      <c r="T2473" s="28" t="n">
        <v>46015</v>
      </c>
      <c r="U2473" s="21" t="n">
        <v>2026</v>
      </c>
      <c r="V2473" s="21" t="inlineStr"/>
    </row>
    <row r="2474">
      <c r="A2474" s="17" t="inlineStr">
        <is>
          <t>WL-03469</t>
        </is>
      </c>
      <c r="B2474" s="17" t="n">
        <v>2469</v>
      </c>
      <c r="C2474" s="17" t="inlineStr">
        <is>
          <t>Calhoun</t>
        </is>
      </c>
      <c r="D2474" s="17" t="inlineStr">
        <is>
          <t>Christopher</t>
        </is>
      </c>
      <c r="E2474" s="17" t="inlineStr">
        <is>
          <t>INDIVIDUAL</t>
        </is>
      </c>
      <c r="F2474" s="17" t="inlineStr"/>
      <c r="G2474" s="27" t="n">
        <v>45931</v>
      </c>
      <c r="H2474" s="17" t="inlineStr">
        <is>
          <t>ACTIVE_WAITLIST</t>
        </is>
      </c>
      <c r="I2474" s="17" t="inlineStr">
        <is>
          <t>COHO LIGHT</t>
        </is>
      </c>
      <c r="J2474" s="17" t="inlineStr">
        <is>
          <t>TRAWLER</t>
        </is>
      </c>
      <c r="K2474" s="17" t="n">
        <v>25.8</v>
      </c>
      <c r="L2474" s="17" t="n">
        <v>8</v>
      </c>
      <c r="M2474" s="17" t="inlineStr">
        <is>
          <t>Eastwey</t>
        </is>
      </c>
      <c r="N2474" s="17" t="n">
        <v>36</v>
      </c>
      <c r="O2474" s="17" t="inlineStr">
        <is>
          <t>(360) 555-1037</t>
        </is>
      </c>
      <c r="P2474" s="17" t="inlineStr">
        <is>
          <t>christopher.calhoun@outlook.example.com</t>
        </is>
      </c>
      <c r="Q2474" s="17" t="inlineStr">
        <is>
          <t>Chaldale</t>
        </is>
      </c>
      <c r="R2474" s="17" t="inlineStr">
        <is>
          <t>WA</t>
        </is>
      </c>
      <c r="S2474" s="17" t="inlineStr">
        <is>
          <t>98554</t>
        </is>
      </c>
      <c r="T2474" s="27" t="n">
        <v>46013</v>
      </c>
      <c r="U2474" s="17" t="n">
        <v>2026</v>
      </c>
      <c r="V2474" s="17" t="inlineStr"/>
    </row>
    <row r="2475">
      <c r="A2475" s="21" t="inlineStr">
        <is>
          <t>WL-03470</t>
        </is>
      </c>
      <c r="B2475" s="21" t="n">
        <v>2470</v>
      </c>
      <c r="C2475" s="21" t="inlineStr">
        <is>
          <t>Huffman</t>
        </is>
      </c>
      <c r="D2475" s="21" t="inlineStr">
        <is>
          <t>Nathan</t>
        </is>
      </c>
      <c r="E2475" s="21" t="inlineStr">
        <is>
          <t>INDIVIDUAL</t>
        </is>
      </c>
      <c r="F2475" s="21" t="inlineStr"/>
      <c r="G2475" s="28" t="n">
        <v>45931</v>
      </c>
      <c r="H2475" s="21" t="inlineStr">
        <is>
          <t>ACTIVE_WAITLIST</t>
        </is>
      </c>
      <c r="I2475" s="21" t="inlineStr">
        <is>
          <t>TIDE ROCK</t>
        </is>
      </c>
      <c r="J2475" s="21" t="inlineStr">
        <is>
          <t>CRUISER</t>
        </is>
      </c>
      <c r="K2475" s="21" t="n">
        <v>19.4</v>
      </c>
      <c r="L2475" s="21" t="n">
        <v>6.6</v>
      </c>
      <c r="M2475" s="21" t="inlineStr">
        <is>
          <t>ANY</t>
        </is>
      </c>
      <c r="N2475" s="21" t="n">
        <v>28</v>
      </c>
      <c r="O2475" s="21" t="inlineStr">
        <is>
          <t>(360) 555-2037</t>
        </is>
      </c>
      <c r="P2475" s="21" t="inlineStr">
        <is>
          <t>nathan_huffman@pugetpost.com</t>
        </is>
      </c>
      <c r="Q2475" s="21" t="inlineStr">
        <is>
          <t>Olympia</t>
        </is>
      </c>
      <c r="R2475" s="21" t="inlineStr">
        <is>
          <t>WA</t>
        </is>
      </c>
      <c r="S2475" s="21" t="inlineStr">
        <is>
          <t>98501</t>
        </is>
      </c>
      <c r="T2475" s="28" t="n">
        <v>45998</v>
      </c>
      <c r="U2475" s="21" t="n">
        <v>2026</v>
      </c>
      <c r="V2475" s="21" t="inlineStr"/>
    </row>
    <row r="2476">
      <c r="A2476" s="17" t="inlineStr">
        <is>
          <t>WL-03471</t>
        </is>
      </c>
      <c r="B2476" s="17" t="n">
        <v>2471</v>
      </c>
      <c r="C2476" s="17" t="inlineStr">
        <is>
          <t>Cooley</t>
        </is>
      </c>
      <c r="D2476" s="17" t="inlineStr">
        <is>
          <t>Leroy</t>
        </is>
      </c>
      <c r="E2476" s="17" t="inlineStr">
        <is>
          <t>NONPROFIT</t>
        </is>
      </c>
      <c r="F2476" s="17" t="inlineStr">
        <is>
          <t>Cooley Marine LLC</t>
        </is>
      </c>
      <c r="G2476" s="27" t="n">
        <v>45932</v>
      </c>
      <c r="H2476" s="17" t="inlineStr">
        <is>
          <t>EXPIRED</t>
        </is>
      </c>
      <c r="I2476" s="17" t="inlineStr">
        <is>
          <t>TIDE GLIDE</t>
        </is>
      </c>
      <c r="J2476" s="17" t="inlineStr">
        <is>
          <t>SAIL_MONO</t>
        </is>
      </c>
      <c r="K2476" s="17" t="n">
        <v>37.2</v>
      </c>
      <c r="L2476" s="17" t="n">
        <v>12.9</v>
      </c>
      <c r="M2476" s="17" t="inlineStr">
        <is>
          <t>COVERED_ONLY</t>
        </is>
      </c>
      <c r="N2476" s="17" t="n">
        <v>36</v>
      </c>
      <c r="O2476" s="17" t="inlineStr">
        <is>
          <t>(360) 555-5803</t>
        </is>
      </c>
      <c r="P2476" s="17" t="inlineStr">
        <is>
          <t>leroycooley@pugetpost.com</t>
        </is>
      </c>
      <c r="Q2476" s="17" t="inlineStr">
        <is>
          <t>Longview</t>
        </is>
      </c>
      <c r="R2476" s="17" t="inlineStr">
        <is>
          <t>WA</t>
        </is>
      </c>
      <c r="S2476" s="17" t="inlineStr">
        <is>
          <t>98632</t>
        </is>
      </c>
      <c r="T2476" s="17" t="inlineStr"/>
      <c r="U2476" s="17" t="n">
        <v>2022</v>
      </c>
      <c r="V2476" s="17" t="inlineStr"/>
    </row>
    <row r="2477">
      <c r="A2477" s="21" t="inlineStr">
        <is>
          <t>WL-03472</t>
        </is>
      </c>
      <c r="B2477" s="21" t="n">
        <v>2472</v>
      </c>
      <c r="C2477" s="21" t="inlineStr">
        <is>
          <t>Shea</t>
        </is>
      </c>
      <c r="D2477" s="21" t="inlineStr">
        <is>
          <t>Robert</t>
        </is>
      </c>
      <c r="E2477" s="21" t="inlineStr">
        <is>
          <t>INDIVIDUAL</t>
        </is>
      </c>
      <c r="F2477" s="21" t="inlineStr"/>
      <c r="G2477" s="28" t="n">
        <v>45933</v>
      </c>
      <c r="H2477" s="21" t="inlineStr">
        <is>
          <t>ACTIVE_WAITLIST</t>
        </is>
      </c>
      <c r="I2477" s="21" t="inlineStr">
        <is>
          <t>HALIBUT ROSE</t>
        </is>
      </c>
      <c r="J2477" s="21" t="inlineStr">
        <is>
          <t>SAIL_MULTI</t>
        </is>
      </c>
      <c r="K2477" s="21" t="n">
        <v>48.3</v>
      </c>
      <c r="L2477" s="21" t="n">
        <v>14.3</v>
      </c>
      <c r="M2477" s="21" t="inlineStr">
        <is>
          <t>OPEN_ONLY</t>
        </is>
      </c>
      <c r="N2477" s="21" t="n">
        <v>40</v>
      </c>
      <c r="O2477" s="21" t="inlineStr">
        <is>
          <t>(360) 555-3488</t>
        </is>
      </c>
      <c r="P2477" s="21" t="inlineStr">
        <is>
          <t>robert.shea@salishnet.net</t>
        </is>
      </c>
      <c r="Q2477" s="21" t="inlineStr">
        <is>
          <t>Aberdeen</t>
        </is>
      </c>
      <c r="R2477" s="21" t="inlineStr">
        <is>
          <t>WA</t>
        </is>
      </c>
      <c r="S2477" s="21" t="inlineStr">
        <is>
          <t>98520</t>
        </is>
      </c>
      <c r="T2477" s="28" t="n">
        <v>46007</v>
      </c>
      <c r="U2477" s="21" t="n">
        <v>2026</v>
      </c>
      <c r="V2477" s="21" t="inlineStr"/>
    </row>
    <row r="2478">
      <c r="A2478" s="17" t="inlineStr">
        <is>
          <t>WL-03473</t>
        </is>
      </c>
      <c r="B2478" s="17" t="n">
        <v>2473</v>
      </c>
      <c r="C2478" s="17" t="inlineStr">
        <is>
          <t>Miller</t>
        </is>
      </c>
      <c r="D2478" s="17" t="inlineStr">
        <is>
          <t>Brian</t>
        </is>
      </c>
      <c r="E2478" s="17" t="inlineStr">
        <is>
          <t>LLC</t>
        </is>
      </c>
      <c r="F2478" s="17" t="inlineStr">
        <is>
          <t>Miller Marine LLC</t>
        </is>
      </c>
      <c r="G2478" s="27" t="n">
        <v>45934</v>
      </c>
      <c r="H2478" s="17" t="inlineStr">
        <is>
          <t>ACTIVE_WAITLIST</t>
        </is>
      </c>
      <c r="I2478" s="17" t="inlineStr">
        <is>
          <t>SABLE QUEEN</t>
        </is>
      </c>
      <c r="J2478" s="17" t="inlineStr">
        <is>
          <t>SPORTFISH</t>
        </is>
      </c>
      <c r="K2478" s="17" t="n">
        <v>61.2</v>
      </c>
      <c r="L2478" s="17" t="n">
        <v>20.8</v>
      </c>
      <c r="M2478" s="17" t="inlineStr">
        <is>
          <t>COVERED_ONLY</t>
        </is>
      </c>
      <c r="N2478" s="17" t="n">
        <v>45</v>
      </c>
      <c r="O2478" s="17" t="inlineStr">
        <is>
          <t>(360) 555-3530</t>
        </is>
      </c>
      <c r="P2478" s="17" t="inlineStr">
        <is>
          <t>brian.miller@gmail.example.com</t>
        </is>
      </c>
      <c r="Q2478" s="17" t="inlineStr">
        <is>
          <t>Aberdeen</t>
        </is>
      </c>
      <c r="R2478" s="17" t="inlineStr">
        <is>
          <t>WA</t>
        </is>
      </c>
      <c r="S2478" s="17" t="inlineStr">
        <is>
          <t>98520</t>
        </is>
      </c>
      <c r="T2478" s="27" t="n">
        <v>45992</v>
      </c>
      <c r="U2478" s="17" t="n">
        <v>2026</v>
      </c>
      <c r="V2478" s="17" t="inlineStr"/>
    </row>
    <row r="2479">
      <c r="A2479" s="21" t="inlineStr">
        <is>
          <t>WL-03474</t>
        </is>
      </c>
      <c r="B2479" s="21" t="n">
        <v>2474</v>
      </c>
      <c r="C2479" s="21" t="inlineStr">
        <is>
          <t>Flores</t>
        </is>
      </c>
      <c r="D2479" s="21" t="inlineStr">
        <is>
          <t>Christopher</t>
        </is>
      </c>
      <c r="E2479" s="21" t="inlineStr">
        <is>
          <t>INDIVIDUAL</t>
        </is>
      </c>
      <c r="F2479" s="21" t="inlineStr"/>
      <c r="G2479" s="28" t="n">
        <v>45934</v>
      </c>
      <c r="H2479" s="21" t="inlineStr">
        <is>
          <t>ACTIVE_WAITLIST</t>
        </is>
      </c>
      <c r="I2479" s="21" t="inlineStr">
        <is>
          <t>OTTER GLIDE</t>
        </is>
      </c>
      <c r="J2479" s="21" t="inlineStr">
        <is>
          <t>POWER_STERNDRIVE</t>
        </is>
      </c>
      <c r="K2479" s="21" t="n">
        <v>57.5</v>
      </c>
      <c r="L2479" s="21" t="n">
        <v>19.8</v>
      </c>
      <c r="M2479" s="21" t="inlineStr">
        <is>
          <t>COVERED_ONLY</t>
        </is>
      </c>
      <c r="N2479" s="21" t="n">
        <v>50</v>
      </c>
      <c r="O2479" s="21" t="inlineStr">
        <is>
          <t>(503) 555-0726</t>
        </is>
      </c>
      <c r="P2479" s="21" t="inlineStr">
        <is>
          <t>christopherflores@pugetpost.com</t>
        </is>
      </c>
      <c r="Q2479" s="21" t="inlineStr">
        <is>
          <t>Portland</t>
        </is>
      </c>
      <c r="R2479" s="21" t="inlineStr">
        <is>
          <t>OR</t>
        </is>
      </c>
      <c r="S2479" s="21" t="inlineStr">
        <is>
          <t>97201</t>
        </is>
      </c>
      <c r="T2479" s="28" t="n">
        <v>46007</v>
      </c>
      <c r="U2479" s="21" t="n">
        <v>2026</v>
      </c>
      <c r="V2479" s="21" t="inlineStr"/>
    </row>
    <row r="2480">
      <c r="A2480" s="17" t="inlineStr">
        <is>
          <t>WL-03475</t>
        </is>
      </c>
      <c r="B2480" s="17" t="n">
        <v>2475</v>
      </c>
      <c r="C2480" s="17" t="inlineStr">
        <is>
          <t>Ross</t>
        </is>
      </c>
      <c r="D2480" s="17" t="inlineStr">
        <is>
          <t>Jennifer</t>
        </is>
      </c>
      <c r="E2480" s="17" t="inlineStr">
        <is>
          <t>NONPROFIT</t>
        </is>
      </c>
      <c r="F2480" s="17" t="inlineStr">
        <is>
          <t>Ross Charters Inc</t>
        </is>
      </c>
      <c r="G2480" s="27" t="n">
        <v>45934</v>
      </c>
      <c r="H2480" s="17" t="inlineStr">
        <is>
          <t>ACTIVE_WAITLIST</t>
        </is>
      </c>
      <c r="I2480" s="17" t="inlineStr">
        <is>
          <t>DRIFT MIST</t>
        </is>
      </c>
      <c r="J2480" s="17" t="inlineStr">
        <is>
          <t>POWER_INBOARD</t>
        </is>
      </c>
      <c r="K2480" s="17" t="n">
        <v>25</v>
      </c>
      <c r="L2480" s="17" t="n">
        <v>7.3</v>
      </c>
      <c r="M2480" s="17" t="inlineStr">
        <is>
          <t>ANY</t>
        </is>
      </c>
      <c r="N2480" s="17" t="n">
        <v>50</v>
      </c>
      <c r="O2480" s="17" t="inlineStr">
        <is>
          <t>(503) 555-2718</t>
        </is>
      </c>
      <c r="P2480" s="17" t="inlineStr">
        <is>
          <t>jennifer_ross@salishnet.net</t>
        </is>
      </c>
      <c r="Q2480" s="17" t="inlineStr">
        <is>
          <t>Astoria</t>
        </is>
      </c>
      <c r="R2480" s="17" t="inlineStr">
        <is>
          <t>OR</t>
        </is>
      </c>
      <c r="S2480" s="17" t="inlineStr">
        <is>
          <t>97103</t>
        </is>
      </c>
      <c r="T2480" s="27" t="n">
        <v>46006</v>
      </c>
      <c r="U2480" s="17" t="n">
        <v>2026</v>
      </c>
      <c r="V2480" s="17" t="inlineStr"/>
    </row>
    <row r="2481">
      <c r="A2481" s="21" t="inlineStr">
        <is>
          <t>WL-03476</t>
        </is>
      </c>
      <c r="B2481" s="21" t="n">
        <v>2476</v>
      </c>
      <c r="C2481" s="21" t="inlineStr">
        <is>
          <t>Myers</t>
        </is>
      </c>
      <c r="D2481" s="21" t="inlineStr">
        <is>
          <t>Andrew</t>
        </is>
      </c>
      <c r="E2481" s="21" t="inlineStr">
        <is>
          <t>JOINT</t>
        </is>
      </c>
      <c r="F2481" s="21" t="inlineStr"/>
      <c r="G2481" s="28" t="n">
        <v>45935</v>
      </c>
      <c r="H2481" s="21" t="inlineStr">
        <is>
          <t>RETAINER</t>
        </is>
      </c>
      <c r="I2481" s="21" t="inlineStr">
        <is>
          <t>PETREL VEER</t>
        </is>
      </c>
      <c r="J2481" s="21" t="inlineStr">
        <is>
          <t>SAIL_MONO</t>
        </is>
      </c>
      <c r="K2481" s="21" t="n">
        <v>46.9</v>
      </c>
      <c r="L2481" s="21" t="n">
        <v>13.5</v>
      </c>
      <c r="M2481" s="21" t="inlineStr">
        <is>
          <t>ANY</t>
        </is>
      </c>
      <c r="N2481" s="21" t="n">
        <v>36</v>
      </c>
      <c r="O2481" s="21" t="inlineStr">
        <is>
          <t>(253) 555-7429</t>
        </is>
      </c>
      <c r="P2481" s="21" t="inlineStr">
        <is>
          <t>andrew.myers@outlook.example.com</t>
        </is>
      </c>
      <c r="Q2481" s="21" t="inlineStr">
        <is>
          <t>Tacoma</t>
        </is>
      </c>
      <c r="R2481" s="21" t="inlineStr">
        <is>
          <t>WA</t>
        </is>
      </c>
      <c r="S2481" s="21" t="inlineStr">
        <is>
          <t>98402</t>
        </is>
      </c>
      <c r="T2481" s="28" t="n">
        <v>46013</v>
      </c>
      <c r="U2481" s="21" t="n">
        <v>2026</v>
      </c>
      <c r="V2481" s="21" t="inlineStr"/>
    </row>
    <row r="2482">
      <c r="A2482" s="17" t="inlineStr">
        <is>
          <t>WL-03477</t>
        </is>
      </c>
      <c r="B2482" s="17" t="n">
        <v>2477</v>
      </c>
      <c r="C2482" s="17" t="inlineStr">
        <is>
          <t>Garcia</t>
        </is>
      </c>
      <c r="D2482" s="17" t="inlineStr">
        <is>
          <t>Darryl</t>
        </is>
      </c>
      <c r="E2482" s="17" t="inlineStr">
        <is>
          <t>PARTNERSHIP</t>
        </is>
      </c>
      <c r="F2482" s="17" t="inlineStr">
        <is>
          <t>Garcia Charters Inc</t>
        </is>
      </c>
      <c r="G2482" s="27" t="n">
        <v>45935</v>
      </c>
      <c r="H2482" s="17" t="inlineStr">
        <is>
          <t>ACTIVE_WAITLIST</t>
        </is>
      </c>
      <c r="I2482" s="17" t="inlineStr">
        <is>
          <t>TIDE SHORE</t>
        </is>
      </c>
      <c r="J2482" s="17" t="inlineStr">
        <is>
          <t>SAIL_MONO</t>
        </is>
      </c>
      <c r="K2482" s="17" t="n">
        <v>51.3</v>
      </c>
      <c r="L2482" s="17" t="n">
        <v>18.4</v>
      </c>
      <c r="M2482" s="17" t="inlineStr">
        <is>
          <t>Vessbank</t>
        </is>
      </c>
      <c r="N2482" s="17" t="n">
        <v>45</v>
      </c>
      <c r="O2482" s="17" t="inlineStr">
        <is>
          <t>(360) 555-4469</t>
        </is>
      </c>
      <c r="P2482" s="17" t="inlineStr">
        <is>
          <t>darryl_garcia@quillayute.org</t>
        </is>
      </c>
      <c r="Q2482" s="17" t="inlineStr">
        <is>
          <t>Aberdeen</t>
        </is>
      </c>
      <c r="R2482" s="17" t="inlineStr">
        <is>
          <t>WA</t>
        </is>
      </c>
      <c r="S2482" s="17" t="inlineStr">
        <is>
          <t>98520</t>
        </is>
      </c>
      <c r="T2482" s="27" t="n">
        <v>45993</v>
      </c>
      <c r="U2482" s="17" t="n">
        <v>2026</v>
      </c>
      <c r="V2482" s="17" t="inlineStr"/>
    </row>
    <row r="2483">
      <c r="A2483" s="21" t="inlineStr">
        <is>
          <t>WL-03478</t>
        </is>
      </c>
      <c r="B2483" s="21" t="n">
        <v>2478</v>
      </c>
      <c r="C2483" s="21" t="inlineStr">
        <is>
          <t>Hahn</t>
        </is>
      </c>
      <c r="D2483" s="21" t="inlineStr">
        <is>
          <t>Walter</t>
        </is>
      </c>
      <c r="E2483" s="21" t="inlineStr">
        <is>
          <t>JOINT</t>
        </is>
      </c>
      <c r="F2483" s="21" t="inlineStr"/>
      <c r="G2483" s="28" t="n">
        <v>45935</v>
      </c>
      <c r="H2483" s="21" t="inlineStr">
        <is>
          <t>ACTIVE_WAITLIST</t>
        </is>
      </c>
      <c r="I2483" s="21" t="inlineStr">
        <is>
          <t>SCOTER HARBOR</t>
        </is>
      </c>
      <c r="J2483" s="21" t="inlineStr">
        <is>
          <t>SAIL_MULTI</t>
        </is>
      </c>
      <c r="K2483" s="21" t="n">
        <v>51.5</v>
      </c>
      <c r="L2483" s="21" t="n">
        <v>18.2</v>
      </c>
      <c r="M2483" s="21" t="inlineStr">
        <is>
          <t>ANY</t>
        </is>
      </c>
      <c r="N2483" s="21" t="n">
        <v>40</v>
      </c>
      <c r="O2483" s="21" t="inlineStr">
        <is>
          <t>(360) 555-1190</t>
        </is>
      </c>
      <c r="P2483" s="21" t="inlineStr">
        <is>
          <t>walter_hahn@quillayute.org</t>
        </is>
      </c>
      <c r="Q2483" s="21" t="inlineStr">
        <is>
          <t>Bremerton</t>
        </is>
      </c>
      <c r="R2483" s="21" t="inlineStr">
        <is>
          <t>WA</t>
        </is>
      </c>
      <c r="S2483" s="21" t="inlineStr">
        <is>
          <t>98337</t>
        </is>
      </c>
      <c r="T2483" s="28" t="n">
        <v>45995</v>
      </c>
      <c r="U2483" s="21" t="n">
        <v>2026</v>
      </c>
      <c r="V2483" s="21" t="inlineStr"/>
    </row>
    <row r="2484">
      <c r="A2484" s="17" t="inlineStr">
        <is>
          <t>WL-03479</t>
        </is>
      </c>
      <c r="B2484" s="17" t="n">
        <v>2479</v>
      </c>
      <c r="C2484" s="17" t="inlineStr">
        <is>
          <t>Daugherty</t>
        </is>
      </c>
      <c r="D2484" s="17" t="inlineStr">
        <is>
          <t>Brittney</t>
        </is>
      </c>
      <c r="E2484" s="17" t="inlineStr">
        <is>
          <t>CORPORATION</t>
        </is>
      </c>
      <c r="F2484" s="17" t="inlineStr">
        <is>
          <t>Daugherty Holdings LLC</t>
        </is>
      </c>
      <c r="G2484" s="27" t="n">
        <v>45936</v>
      </c>
      <c r="H2484" s="17" t="inlineStr">
        <is>
          <t>ACTIVE_WAITLIST</t>
        </is>
      </c>
      <c r="I2484" s="17" t="inlineStr">
        <is>
          <t>SALIHS GLIDE</t>
        </is>
      </c>
      <c r="J2484" s="17" t="inlineStr">
        <is>
          <t>SPORTFISH</t>
        </is>
      </c>
      <c r="K2484" s="17" t="n">
        <v>25.3</v>
      </c>
      <c r="L2484" s="17" t="n">
        <v>7.4</v>
      </c>
      <c r="M2484" s="17" t="inlineStr">
        <is>
          <t>Eastwey</t>
        </is>
      </c>
      <c r="N2484" s="17" t="n">
        <v>28</v>
      </c>
      <c r="O2484" s="17" t="inlineStr">
        <is>
          <t>(503) 555-5212</t>
        </is>
      </c>
      <c r="P2484" s="17" t="inlineStr">
        <is>
          <t>brittney_daugherty@salishnet.net</t>
        </is>
      </c>
      <c r="Q2484" s="17" t="inlineStr">
        <is>
          <t>Astoria</t>
        </is>
      </c>
      <c r="R2484" s="17" t="inlineStr">
        <is>
          <t>OR</t>
        </is>
      </c>
      <c r="S2484" s="17" t="inlineStr">
        <is>
          <t>97103</t>
        </is>
      </c>
      <c r="T2484" s="27" t="n">
        <v>46009</v>
      </c>
      <c r="U2484" s="17" t="n">
        <v>2026</v>
      </c>
      <c r="V2484" s="17" t="inlineStr"/>
    </row>
    <row r="2485">
      <c r="A2485" s="21" t="inlineStr">
        <is>
          <t>WL-03480</t>
        </is>
      </c>
      <c r="B2485" s="21" t="n">
        <v>2480</v>
      </c>
      <c r="C2485" s="21" t="inlineStr">
        <is>
          <t>Taylor</t>
        </is>
      </c>
      <c r="D2485" s="21" t="inlineStr">
        <is>
          <t>Melissa</t>
        </is>
      </c>
      <c r="E2485" s="21" t="inlineStr">
        <is>
          <t>INDIVIDUAL</t>
        </is>
      </c>
      <c r="F2485" s="21" t="inlineStr"/>
      <c r="G2485" s="28" t="n">
        <v>45937</v>
      </c>
      <c r="H2485" s="21" t="inlineStr">
        <is>
          <t>ACTIVE_WAITLIST</t>
        </is>
      </c>
      <c r="I2485" s="21" t="inlineStr">
        <is>
          <t>KESTREL DANCER</t>
        </is>
      </c>
      <c r="J2485" s="21" t="inlineStr">
        <is>
          <t>SPORTFISH</t>
        </is>
      </c>
      <c r="K2485" s="21" t="n">
        <v>58.1</v>
      </c>
      <c r="L2485" s="21" t="n">
        <v>19.4</v>
      </c>
      <c r="M2485" s="21" t="inlineStr">
        <is>
          <t>COVERED_ONLY</t>
        </is>
      </c>
      <c r="N2485" s="21" t="n">
        <v>32</v>
      </c>
      <c r="O2485" s="21" t="inlineStr">
        <is>
          <t>(360) 555-3287</t>
        </is>
      </c>
      <c r="P2485" s="21" t="inlineStr">
        <is>
          <t>melissataylor@harbormail.net</t>
        </is>
      </c>
      <c r="Q2485" s="21" t="inlineStr">
        <is>
          <t>Port Angeles</t>
        </is>
      </c>
      <c r="R2485" s="21" t="inlineStr">
        <is>
          <t>WA</t>
        </is>
      </c>
      <c r="S2485" s="21" t="inlineStr">
        <is>
          <t>98362</t>
        </is>
      </c>
      <c r="T2485" s="28" t="n">
        <v>46015</v>
      </c>
      <c r="U2485" s="21" t="n">
        <v>2026</v>
      </c>
      <c r="V2485" s="21" t="inlineStr"/>
    </row>
    <row r="2486">
      <c r="A2486" s="17" t="inlineStr">
        <is>
          <t>WL-03481</t>
        </is>
      </c>
      <c r="B2486" s="17" t="n">
        <v>2481</v>
      </c>
      <c r="C2486" s="17" t="inlineStr">
        <is>
          <t>Madden</t>
        </is>
      </c>
      <c r="D2486" s="17" t="inlineStr">
        <is>
          <t>William</t>
        </is>
      </c>
      <c r="E2486" s="17" t="inlineStr">
        <is>
          <t>LLC</t>
        </is>
      </c>
      <c r="F2486" s="17" t="inlineStr">
        <is>
          <t>Madden Ventures LLC</t>
        </is>
      </c>
      <c r="G2486" s="27" t="n">
        <v>45937</v>
      </c>
      <c r="H2486" s="17" t="inlineStr">
        <is>
          <t>ACTIVE_WAITLIST</t>
        </is>
      </c>
      <c r="I2486" s="17" t="inlineStr">
        <is>
          <t>COHO WAKE</t>
        </is>
      </c>
      <c r="J2486" s="17" t="inlineStr">
        <is>
          <t>POWER_OUTBOARD</t>
        </is>
      </c>
      <c r="K2486" s="17" t="n">
        <v>22.1</v>
      </c>
      <c r="L2486" s="17" t="n">
        <v>6.3</v>
      </c>
      <c r="M2486" s="17" t="inlineStr">
        <is>
          <t>OPEN_ONLY</t>
        </is>
      </c>
      <c r="N2486" s="17" t="n">
        <v>45</v>
      </c>
      <c r="O2486" s="17" t="inlineStr">
        <is>
          <t>(541) 555-0147</t>
        </is>
      </c>
      <c r="P2486" s="17" t="inlineStr"/>
      <c r="Q2486" s="17" t="inlineStr">
        <is>
          <t>Coos Bay</t>
        </is>
      </c>
      <c r="R2486" s="17" t="inlineStr">
        <is>
          <t>OR</t>
        </is>
      </c>
      <c r="S2486" s="17" t="inlineStr">
        <is>
          <t>97420</t>
        </is>
      </c>
      <c r="T2486" s="27" t="n">
        <v>46012</v>
      </c>
      <c r="U2486" s="17" t="n">
        <v>2026</v>
      </c>
      <c r="V2486" s="17" t="inlineStr"/>
    </row>
    <row r="2487">
      <c r="A2487" s="21" t="inlineStr">
        <is>
          <t>WL-03482</t>
        </is>
      </c>
      <c r="B2487" s="21" t="n">
        <v>2482</v>
      </c>
      <c r="C2487" s="21" t="inlineStr">
        <is>
          <t>Gonzalez</t>
        </is>
      </c>
      <c r="D2487" s="21" t="inlineStr">
        <is>
          <t>James</t>
        </is>
      </c>
      <c r="E2487" s="21" t="inlineStr">
        <is>
          <t>JOINT</t>
        </is>
      </c>
      <c r="F2487" s="21" t="inlineStr"/>
      <c r="G2487" s="28" t="n">
        <v>45938</v>
      </c>
      <c r="H2487" s="21" t="inlineStr">
        <is>
          <t>RETAINER</t>
        </is>
      </c>
      <c r="I2487" s="21" t="inlineStr">
        <is>
          <t>KESTREL WIND</t>
        </is>
      </c>
      <c r="J2487" s="21" t="inlineStr">
        <is>
          <t>POWER_INBOARD</t>
        </is>
      </c>
      <c r="K2487" s="21" t="n">
        <v>24.2</v>
      </c>
      <c r="L2487" s="21" t="n">
        <v>8</v>
      </c>
      <c r="M2487" s="21" t="inlineStr">
        <is>
          <t>Vessbank</t>
        </is>
      </c>
      <c r="N2487" s="21" t="n">
        <v>36</v>
      </c>
      <c r="O2487" s="21" t="inlineStr">
        <is>
          <t>(206) 555-6891</t>
        </is>
      </c>
      <c r="P2487" s="21" t="inlineStr">
        <is>
          <t>james_gonzalez@pugetpost.com</t>
        </is>
      </c>
      <c r="Q2487" s="21" t="inlineStr">
        <is>
          <t>Seattle</t>
        </is>
      </c>
      <c r="R2487" s="21" t="inlineStr">
        <is>
          <t>WA</t>
        </is>
      </c>
      <c r="S2487" s="21" t="inlineStr">
        <is>
          <t>98101</t>
        </is>
      </c>
      <c r="T2487" s="28" t="n">
        <v>46003</v>
      </c>
      <c r="U2487" s="21" t="n">
        <v>2026</v>
      </c>
      <c r="V2487" s="21" t="inlineStr"/>
    </row>
    <row r="2488">
      <c r="A2488" s="17" t="inlineStr">
        <is>
          <t>WL-03483</t>
        </is>
      </c>
      <c r="B2488" s="17" t="n">
        <v>2483</v>
      </c>
      <c r="C2488" s="17" t="inlineStr">
        <is>
          <t>Hendricks</t>
        </is>
      </c>
      <c r="D2488" s="17" t="inlineStr">
        <is>
          <t>Lawrence</t>
        </is>
      </c>
      <c r="E2488" s="17" t="inlineStr">
        <is>
          <t>COMMERCIAL</t>
        </is>
      </c>
      <c r="F2488" s="17" t="inlineStr">
        <is>
          <t>Hendricks Ventures LLC</t>
        </is>
      </c>
      <c r="G2488" s="27" t="n">
        <v>45938</v>
      </c>
      <c r="H2488" s="17" t="inlineStr">
        <is>
          <t>ACTIVE_WAITLIST</t>
        </is>
      </c>
      <c r="I2488" s="17" t="inlineStr">
        <is>
          <t>COHO SHORE</t>
        </is>
      </c>
      <c r="J2488" s="17" t="inlineStr">
        <is>
          <t>CRUISER</t>
        </is>
      </c>
      <c r="K2488" s="17" t="n">
        <v>36.3</v>
      </c>
      <c r="L2488" s="17" t="n">
        <v>10.7</v>
      </c>
      <c r="M2488" s="17" t="inlineStr">
        <is>
          <t>Ledgport</t>
        </is>
      </c>
      <c r="N2488" s="17" t="n">
        <v>32</v>
      </c>
      <c r="O2488" s="17" t="inlineStr">
        <is>
          <t>(360) 555-5856</t>
        </is>
      </c>
      <c r="P2488" s="17" t="inlineStr">
        <is>
          <t>lawrencehendricks@gmail.example.com</t>
        </is>
      </c>
      <c r="Q2488" s="17" t="inlineStr">
        <is>
          <t>Olympia</t>
        </is>
      </c>
      <c r="R2488" s="17" t="inlineStr">
        <is>
          <t>WA</t>
        </is>
      </c>
      <c r="S2488" s="17" t="inlineStr">
        <is>
          <t>98501</t>
        </is>
      </c>
      <c r="T2488" s="27" t="n">
        <v>46002</v>
      </c>
      <c r="U2488" s="17" t="n">
        <v>2026</v>
      </c>
      <c r="V2488" s="17" t="inlineStr"/>
    </row>
    <row r="2489">
      <c r="A2489" s="21" t="inlineStr">
        <is>
          <t>WL-03484</t>
        </is>
      </c>
      <c r="B2489" s="21" t="n">
        <v>2484</v>
      </c>
      <c r="C2489" s="21" t="inlineStr">
        <is>
          <t>Jackson</t>
        </is>
      </c>
      <c r="D2489" s="21" t="inlineStr">
        <is>
          <t>Mikayla</t>
        </is>
      </c>
      <c r="E2489" s="21" t="inlineStr">
        <is>
          <t>NONPROFIT</t>
        </is>
      </c>
      <c r="F2489" s="21" t="inlineStr">
        <is>
          <t>Jackson Ventures LLC</t>
        </is>
      </c>
      <c r="G2489" s="28" t="n">
        <v>45939</v>
      </c>
      <c r="H2489" s="21" t="inlineStr">
        <is>
          <t>ACTIVE_WAITLIST</t>
        </is>
      </c>
      <c r="I2489" s="21" t="inlineStr">
        <is>
          <t>BRANT WAKE</t>
        </is>
      </c>
      <c r="J2489" s="21" t="inlineStr">
        <is>
          <t>HOUSEBOAT</t>
        </is>
      </c>
      <c r="K2489" s="21" t="n">
        <v>56.1</v>
      </c>
      <c r="L2489" s="21" t="n">
        <v>18.7</v>
      </c>
      <c r="M2489" s="21" t="inlineStr">
        <is>
          <t>COVERED_ONLY</t>
        </is>
      </c>
      <c r="N2489" s="21" t="n">
        <v>50</v>
      </c>
      <c r="O2489" s="21" t="inlineStr">
        <is>
          <t>(541) 555-4886</t>
        </is>
      </c>
      <c r="P2489" s="21" t="inlineStr">
        <is>
          <t>mikaylajackson@salishnet.net</t>
        </is>
      </c>
      <c r="Q2489" s="21" t="inlineStr">
        <is>
          <t>Newport</t>
        </is>
      </c>
      <c r="R2489" s="21" t="inlineStr">
        <is>
          <t>OR</t>
        </is>
      </c>
      <c r="S2489" s="21" t="inlineStr">
        <is>
          <t>97365</t>
        </is>
      </c>
      <c r="T2489" s="28" t="n">
        <v>46004</v>
      </c>
      <c r="U2489" s="21" t="n">
        <v>2026</v>
      </c>
      <c r="V2489" s="21" t="inlineStr"/>
    </row>
    <row r="2490">
      <c r="A2490" s="17" t="inlineStr">
        <is>
          <t>WL-03485</t>
        </is>
      </c>
      <c r="B2490" s="17" t="n">
        <v>2485</v>
      </c>
      <c r="C2490" s="17" t="inlineStr">
        <is>
          <t>Moon</t>
        </is>
      </c>
      <c r="D2490" s="17" t="inlineStr">
        <is>
          <t>Timothy</t>
        </is>
      </c>
      <c r="E2490" s="17" t="inlineStr">
        <is>
          <t>LLC</t>
        </is>
      </c>
      <c r="F2490" s="17" t="inlineStr">
        <is>
          <t>Moon Marine LLC</t>
        </is>
      </c>
      <c r="G2490" s="27" t="n">
        <v>45939</v>
      </c>
      <c r="H2490" s="17" t="inlineStr">
        <is>
          <t>ACTIVE_WAITLIST</t>
        </is>
      </c>
      <c r="I2490" s="17" t="inlineStr">
        <is>
          <t>FOUL GLIDE</t>
        </is>
      </c>
      <c r="J2490" s="17" t="inlineStr">
        <is>
          <t>POWER_INBOARD</t>
        </is>
      </c>
      <c r="K2490" s="17" t="n">
        <v>42.5</v>
      </c>
      <c r="L2490" s="17" t="n">
        <v>12</v>
      </c>
      <c r="M2490" s="17" t="inlineStr">
        <is>
          <t>ANY</t>
        </is>
      </c>
      <c r="N2490" s="17" t="n">
        <v>24</v>
      </c>
      <c r="O2490" s="17" t="inlineStr">
        <is>
          <t>(503) 555-4524</t>
        </is>
      </c>
      <c r="P2490" s="17" t="inlineStr">
        <is>
          <t>timothy.moon@quillayute.org</t>
        </is>
      </c>
      <c r="Q2490" s="17" t="inlineStr">
        <is>
          <t>Astoria</t>
        </is>
      </c>
      <c r="R2490" s="17" t="inlineStr">
        <is>
          <t>OR</t>
        </is>
      </c>
      <c r="S2490" s="17" t="inlineStr">
        <is>
          <t>97103</t>
        </is>
      </c>
      <c r="T2490" s="27" t="n">
        <v>45997</v>
      </c>
      <c r="U2490" s="17" t="n">
        <v>2026</v>
      </c>
      <c r="V2490" s="17" t="inlineStr"/>
    </row>
    <row r="2491">
      <c r="A2491" s="21" t="inlineStr">
        <is>
          <t>WL-03486</t>
        </is>
      </c>
      <c r="B2491" s="21" t="n">
        <v>2486</v>
      </c>
      <c r="C2491" s="21" t="inlineStr">
        <is>
          <t>Murillo</t>
        </is>
      </c>
      <c r="D2491" s="21" t="inlineStr">
        <is>
          <t>Mary</t>
        </is>
      </c>
      <c r="E2491" s="21" t="inlineStr">
        <is>
          <t>NONPROFIT</t>
        </is>
      </c>
      <c r="F2491" s="21" t="inlineStr">
        <is>
          <t>Murillo Holdings LLC</t>
        </is>
      </c>
      <c r="G2491" s="28" t="n">
        <v>45940</v>
      </c>
      <c r="H2491" s="21" t="inlineStr">
        <is>
          <t>ACTIVE_WAITLIST</t>
        </is>
      </c>
      <c r="I2491" s="21" t="inlineStr">
        <is>
          <t>HERON ROSE</t>
        </is>
      </c>
      <c r="J2491" s="21" t="inlineStr">
        <is>
          <t>TRAWLER</t>
        </is>
      </c>
      <c r="K2491" s="21" t="n">
        <v>28</v>
      </c>
      <c r="L2491" s="21" t="n">
        <v>8.699999999999999</v>
      </c>
      <c r="M2491" s="21" t="inlineStr">
        <is>
          <t>ANY</t>
        </is>
      </c>
      <c r="N2491" s="21" t="n">
        <v>32</v>
      </c>
      <c r="O2491" s="21" t="inlineStr">
        <is>
          <t>(425) 555-8123</t>
        </is>
      </c>
      <c r="P2491" s="21" t="inlineStr">
        <is>
          <t>mary.murillo@quillayute.org</t>
        </is>
      </c>
      <c r="Q2491" s="21" t="inlineStr">
        <is>
          <t>Everett</t>
        </is>
      </c>
      <c r="R2491" s="21" t="inlineStr">
        <is>
          <t>WA</t>
        </is>
      </c>
      <c r="S2491" s="21" t="inlineStr">
        <is>
          <t>98201</t>
        </is>
      </c>
      <c r="T2491" s="28" t="n">
        <v>46015</v>
      </c>
      <c r="U2491" s="21" t="n">
        <v>2026</v>
      </c>
      <c r="V2491" s="21" t="inlineStr"/>
    </row>
    <row r="2492">
      <c r="A2492" s="17" t="inlineStr">
        <is>
          <t>WL-03487</t>
        </is>
      </c>
      <c r="B2492" s="17" t="n">
        <v>2487</v>
      </c>
      <c r="C2492" s="17" t="inlineStr">
        <is>
          <t>Hunter</t>
        </is>
      </c>
      <c r="D2492" s="17" t="inlineStr">
        <is>
          <t>David</t>
        </is>
      </c>
      <c r="E2492" s="17" t="inlineStr">
        <is>
          <t>JOINT</t>
        </is>
      </c>
      <c r="F2492" s="17" t="inlineStr"/>
      <c r="G2492" s="27" t="n">
        <v>45940</v>
      </c>
      <c r="H2492" s="17" t="inlineStr">
        <is>
          <t>EXPIRED</t>
        </is>
      </c>
      <c r="I2492" s="17" t="inlineStr">
        <is>
          <t>OTTER QUEEN</t>
        </is>
      </c>
      <c r="J2492" s="17" t="inlineStr">
        <is>
          <t>ELECTRIC</t>
        </is>
      </c>
      <c r="K2492" s="17" t="n">
        <v>24.4</v>
      </c>
      <c r="L2492" s="17" t="n">
        <v>7.1</v>
      </c>
      <c r="M2492" s="17" t="inlineStr">
        <is>
          <t>COVERED_ONLY</t>
        </is>
      </c>
      <c r="N2492" s="17" t="n">
        <v>40</v>
      </c>
      <c r="O2492" s="17" t="inlineStr">
        <is>
          <t>(253) 555-4094</t>
        </is>
      </c>
      <c r="P2492" s="17" t="inlineStr"/>
      <c r="Q2492" s="17" t="inlineStr">
        <is>
          <t>Tacoma</t>
        </is>
      </c>
      <c r="R2492" s="17" t="inlineStr">
        <is>
          <t>WA</t>
        </is>
      </c>
      <c r="S2492" s="17" t="inlineStr">
        <is>
          <t>98402</t>
        </is>
      </c>
      <c r="T2492" s="17" t="inlineStr"/>
      <c r="U2492" s="17" t="n">
        <v>2022</v>
      </c>
      <c r="V2492" s="17" t="inlineStr"/>
    </row>
    <row r="2493">
      <c r="A2493" s="21" t="inlineStr">
        <is>
          <t>WL-03488</t>
        </is>
      </c>
      <c r="B2493" s="21" t="n">
        <v>2488</v>
      </c>
      <c r="C2493" s="21" t="inlineStr">
        <is>
          <t>Hill</t>
        </is>
      </c>
      <c r="D2493" s="21" t="inlineStr">
        <is>
          <t>Albert</t>
        </is>
      </c>
      <c r="E2493" s="21" t="inlineStr">
        <is>
          <t>INDIVIDUAL</t>
        </is>
      </c>
      <c r="F2493" s="21" t="inlineStr"/>
      <c r="G2493" s="28" t="n">
        <v>45941</v>
      </c>
      <c r="H2493" s="21" t="inlineStr">
        <is>
          <t>ACTIVE_WAITLIST</t>
        </is>
      </c>
      <c r="I2493" s="21" t="inlineStr">
        <is>
          <t>OSPREY PASSAGE</t>
        </is>
      </c>
      <c r="J2493" s="21" t="inlineStr">
        <is>
          <t>POWER_INBOARD</t>
        </is>
      </c>
      <c r="K2493" s="21" t="n">
        <v>34.5</v>
      </c>
      <c r="L2493" s="21" t="n">
        <v>10.5</v>
      </c>
      <c r="M2493" s="21" t="inlineStr">
        <is>
          <t>ANY</t>
        </is>
      </c>
      <c r="N2493" s="21" t="n">
        <v>40</v>
      </c>
      <c r="O2493" s="21" t="inlineStr">
        <is>
          <t>(503) 555-2225</t>
        </is>
      </c>
      <c r="P2493" s="21" t="inlineStr">
        <is>
          <t>alberthill@harbormail.net</t>
        </is>
      </c>
      <c r="Q2493" s="21" t="inlineStr">
        <is>
          <t>Astoria</t>
        </is>
      </c>
      <c r="R2493" s="21" t="inlineStr">
        <is>
          <t>OR</t>
        </is>
      </c>
      <c r="S2493" s="21" t="inlineStr">
        <is>
          <t>97103</t>
        </is>
      </c>
      <c r="T2493" s="28" t="n">
        <v>46005</v>
      </c>
      <c r="U2493" s="21" t="n">
        <v>2026</v>
      </c>
      <c r="V2493" s="21" t="inlineStr"/>
    </row>
    <row r="2494">
      <c r="A2494" s="17" t="inlineStr">
        <is>
          <t>WL-03489</t>
        </is>
      </c>
      <c r="B2494" s="17" t="n">
        <v>2489</v>
      </c>
      <c r="C2494" s="17" t="inlineStr">
        <is>
          <t>Padilla</t>
        </is>
      </c>
      <c r="D2494" s="17" t="inlineStr">
        <is>
          <t>Alec</t>
        </is>
      </c>
      <c r="E2494" s="17" t="inlineStr">
        <is>
          <t>JOINT</t>
        </is>
      </c>
      <c r="F2494" s="17" t="inlineStr"/>
      <c r="G2494" s="27" t="n">
        <v>45941</v>
      </c>
      <c r="H2494" s="17" t="inlineStr">
        <is>
          <t>ACTIVE_WAITLIST</t>
        </is>
      </c>
      <c r="I2494" s="17" t="inlineStr">
        <is>
          <t>POINT STAR</t>
        </is>
      </c>
      <c r="J2494" s="17" t="inlineStr">
        <is>
          <t>POWER_INBOARD</t>
        </is>
      </c>
      <c r="K2494" s="17" t="n">
        <v>59.8</v>
      </c>
      <c r="L2494" s="17" t="n">
        <v>18.2</v>
      </c>
      <c r="M2494" s="17" t="inlineStr">
        <is>
          <t>COVERED_ONLY</t>
        </is>
      </c>
      <c r="N2494" s="17" t="n">
        <v>36</v>
      </c>
      <c r="O2494" s="17" t="inlineStr">
        <is>
          <t>(541) 555-0627</t>
        </is>
      </c>
      <c r="P2494" s="17" t="inlineStr">
        <is>
          <t>alec.padilla@pugetpost.com</t>
        </is>
      </c>
      <c r="Q2494" s="17" t="inlineStr">
        <is>
          <t>Coos Bay</t>
        </is>
      </c>
      <c r="R2494" s="17" t="inlineStr">
        <is>
          <t>OR</t>
        </is>
      </c>
      <c r="S2494" s="17" t="inlineStr">
        <is>
          <t>97420</t>
        </is>
      </c>
      <c r="T2494" s="27" t="n">
        <v>46006</v>
      </c>
      <c r="U2494" s="17" t="n">
        <v>2026</v>
      </c>
      <c r="V2494" s="17" t="inlineStr"/>
    </row>
    <row r="2495">
      <c r="A2495" s="21" t="inlineStr">
        <is>
          <t>WL-03490</t>
        </is>
      </c>
      <c r="B2495" s="21" t="n">
        <v>2490</v>
      </c>
      <c r="C2495" s="21" t="inlineStr">
        <is>
          <t>Browning</t>
        </is>
      </c>
      <c r="D2495" s="21" t="inlineStr">
        <is>
          <t>Julian</t>
        </is>
      </c>
      <c r="E2495" s="21" t="inlineStr">
        <is>
          <t>TRUST</t>
        </is>
      </c>
      <c r="F2495" s="21" t="inlineStr">
        <is>
          <t>Browning Charters Inc</t>
        </is>
      </c>
      <c r="G2495" s="28" t="n">
        <v>45942</v>
      </c>
      <c r="H2495" s="21" t="inlineStr">
        <is>
          <t>ACTIVE_WAITLIST</t>
        </is>
      </c>
      <c r="I2495" s="21" t="inlineStr">
        <is>
          <t>DRIFT LIGHT</t>
        </is>
      </c>
      <c r="J2495" s="21" t="inlineStr">
        <is>
          <t>HOUSEBOAT</t>
        </is>
      </c>
      <c r="K2495" s="21" t="n">
        <v>50.7</v>
      </c>
      <c r="L2495" s="21" t="n">
        <v>16.1</v>
      </c>
      <c r="M2495" s="21" t="inlineStr">
        <is>
          <t>ANY</t>
        </is>
      </c>
      <c r="N2495" s="21" t="n">
        <v>45</v>
      </c>
      <c r="O2495" s="21" t="inlineStr">
        <is>
          <t>(360) 555-5436</t>
        </is>
      </c>
      <c r="P2495" s="21" t="inlineStr"/>
      <c r="Q2495" s="21" t="inlineStr">
        <is>
          <t>Longview</t>
        </is>
      </c>
      <c r="R2495" s="21" t="inlineStr">
        <is>
          <t>WA</t>
        </is>
      </c>
      <c r="S2495" s="21" t="inlineStr">
        <is>
          <t>98632</t>
        </is>
      </c>
      <c r="T2495" s="28" t="n">
        <v>45998</v>
      </c>
      <c r="U2495" s="21" t="n">
        <v>2026</v>
      </c>
      <c r="V2495" s="21" t="inlineStr"/>
    </row>
    <row r="2496">
      <c r="A2496" s="17" t="inlineStr">
        <is>
          <t>WL-03491</t>
        </is>
      </c>
      <c r="B2496" s="17" t="n">
        <v>2491</v>
      </c>
      <c r="C2496" s="17" t="inlineStr">
        <is>
          <t>Flowers</t>
        </is>
      </c>
      <c r="D2496" s="17" t="inlineStr">
        <is>
          <t>Daniel</t>
        </is>
      </c>
      <c r="E2496" s="17" t="inlineStr">
        <is>
          <t>NONPROFIT</t>
        </is>
      </c>
      <c r="F2496" s="17" t="inlineStr">
        <is>
          <t>Flowers Holdings LLC</t>
        </is>
      </c>
      <c r="G2496" s="27" t="n">
        <v>45942</v>
      </c>
      <c r="H2496" s="17" t="inlineStr">
        <is>
          <t>EXPIRED</t>
        </is>
      </c>
      <c r="I2496" s="17" t="inlineStr">
        <is>
          <t>OTTER REACH</t>
        </is>
      </c>
      <c r="J2496" s="17" t="inlineStr">
        <is>
          <t>CRUISER</t>
        </is>
      </c>
      <c r="K2496" s="17" t="n">
        <v>38</v>
      </c>
      <c r="L2496" s="17" t="n">
        <v>11.2</v>
      </c>
      <c r="M2496" s="17" t="inlineStr">
        <is>
          <t>ANY</t>
        </is>
      </c>
      <c r="N2496" s="17" t="n">
        <v>28</v>
      </c>
      <c r="O2496" s="17" t="inlineStr">
        <is>
          <t>(360) 555-3287</t>
        </is>
      </c>
      <c r="P2496" s="17" t="inlineStr">
        <is>
          <t>danielflowers@salishnet.net</t>
        </is>
      </c>
      <c r="Q2496" s="17" t="inlineStr">
        <is>
          <t>Longview</t>
        </is>
      </c>
      <c r="R2496" s="17" t="inlineStr">
        <is>
          <t>WA</t>
        </is>
      </c>
      <c r="S2496" s="17" t="inlineStr">
        <is>
          <t>98632</t>
        </is>
      </c>
      <c r="T2496" s="17" t="inlineStr"/>
      <c r="U2496" s="17" t="n">
        <v>2022</v>
      </c>
      <c r="V2496" s="17" t="inlineStr"/>
    </row>
    <row r="2497">
      <c r="A2497" s="21" t="inlineStr">
        <is>
          <t>WL-03492</t>
        </is>
      </c>
      <c r="B2497" s="21" t="n">
        <v>2492</v>
      </c>
      <c r="C2497" s="21" t="inlineStr">
        <is>
          <t>Hernandez</t>
        </is>
      </c>
      <c r="D2497" s="21" t="inlineStr">
        <is>
          <t>Lisa</t>
        </is>
      </c>
      <c r="E2497" s="21" t="inlineStr">
        <is>
          <t>INDIVIDUAL</t>
        </is>
      </c>
      <c r="F2497" s="21" t="inlineStr"/>
      <c r="G2497" s="28" t="n">
        <v>45942</v>
      </c>
      <c r="H2497" s="21" t="inlineStr">
        <is>
          <t>ACTIVE_WAITLIST</t>
        </is>
      </c>
      <c r="I2497" s="21" t="inlineStr">
        <is>
          <t>ANCHOR QUEEN</t>
        </is>
      </c>
      <c r="J2497" s="21" t="inlineStr">
        <is>
          <t>CRUISER</t>
        </is>
      </c>
      <c r="K2497" s="21" t="n">
        <v>32.7</v>
      </c>
      <c r="L2497" s="21" t="n">
        <v>10.9</v>
      </c>
      <c r="M2497" s="21" t="inlineStr">
        <is>
          <t>Gullwing</t>
        </is>
      </c>
      <c r="N2497" s="21" t="n">
        <v>45</v>
      </c>
      <c r="O2497" s="21" t="inlineStr">
        <is>
          <t>(360) 555-0846</t>
        </is>
      </c>
      <c r="P2497" s="21" t="inlineStr">
        <is>
          <t>lisa.hernandez@gmail.example.com</t>
        </is>
      </c>
      <c r="Q2497" s="21" t="inlineStr">
        <is>
          <t>Bellingham</t>
        </is>
      </c>
      <c r="R2497" s="21" t="inlineStr">
        <is>
          <t>WA</t>
        </is>
      </c>
      <c r="S2497" s="21" t="inlineStr">
        <is>
          <t>98225</t>
        </is>
      </c>
      <c r="T2497" s="28" t="n">
        <v>45993</v>
      </c>
      <c r="U2497" s="21" t="n">
        <v>2026</v>
      </c>
      <c r="V2497" s="21" t="inlineStr"/>
    </row>
    <row r="2498">
      <c r="A2498" s="17" t="inlineStr">
        <is>
          <t>WL-03493</t>
        </is>
      </c>
      <c r="B2498" s="17" t="n">
        <v>2493</v>
      </c>
      <c r="C2498" s="17" t="inlineStr">
        <is>
          <t>Patterson</t>
        </is>
      </c>
      <c r="D2498" s="17" t="inlineStr">
        <is>
          <t>Francisco</t>
        </is>
      </c>
      <c r="E2498" s="17" t="inlineStr">
        <is>
          <t>INDIVIDUAL</t>
        </is>
      </c>
      <c r="F2498" s="17" t="inlineStr"/>
      <c r="G2498" s="27" t="n">
        <v>45942</v>
      </c>
      <c r="H2498" s="17" t="inlineStr">
        <is>
          <t>ACTIVE_WAITLIST</t>
        </is>
      </c>
      <c r="I2498" s="17" t="inlineStr">
        <is>
          <t>SPINDRIFT LIGHT</t>
        </is>
      </c>
      <c r="J2498" s="17" t="inlineStr">
        <is>
          <t>COMMERCIAL_FISH</t>
        </is>
      </c>
      <c r="K2498" s="17" t="n">
        <v>48.3</v>
      </c>
      <c r="L2498" s="17" t="n">
        <v>14.3</v>
      </c>
      <c r="M2498" s="17" t="inlineStr">
        <is>
          <t>ANY</t>
        </is>
      </c>
      <c r="N2498" s="17" t="n">
        <v>32</v>
      </c>
      <c r="O2498" s="17" t="inlineStr">
        <is>
          <t>(360) 555-7360</t>
        </is>
      </c>
      <c r="P2498" s="17" t="inlineStr">
        <is>
          <t>francisco.patterson@harbormail.net</t>
        </is>
      </c>
      <c r="Q2498" s="17" t="inlineStr">
        <is>
          <t>Bellingham</t>
        </is>
      </c>
      <c r="R2498" s="17" t="inlineStr">
        <is>
          <t>WA</t>
        </is>
      </c>
      <c r="S2498" s="17" t="inlineStr">
        <is>
          <t>98225</t>
        </is>
      </c>
      <c r="T2498" s="27" t="n">
        <v>46012</v>
      </c>
      <c r="U2498" s="17" t="n">
        <v>2026</v>
      </c>
      <c r="V2498" s="17" t="inlineStr"/>
    </row>
    <row r="2499">
      <c r="A2499" s="21" t="inlineStr">
        <is>
          <t>WL-03494</t>
        </is>
      </c>
      <c r="B2499" s="21" t="n">
        <v>2494</v>
      </c>
      <c r="C2499" s="21" t="inlineStr">
        <is>
          <t>Owen</t>
        </is>
      </c>
      <c r="D2499" s="21" t="inlineStr">
        <is>
          <t>Donna</t>
        </is>
      </c>
      <c r="E2499" s="21" t="inlineStr">
        <is>
          <t>INDIVIDUAL</t>
        </is>
      </c>
      <c r="F2499" s="21" t="inlineStr"/>
      <c r="G2499" s="28" t="n">
        <v>45943</v>
      </c>
      <c r="H2499" s="21" t="inlineStr">
        <is>
          <t>ACTIVE_WAITLIST</t>
        </is>
      </c>
      <c r="I2499" s="21" t="inlineStr">
        <is>
          <t>ANCHOR GLIDE</t>
        </is>
      </c>
      <c r="J2499" s="21" t="inlineStr">
        <is>
          <t>POWER_STERNDRIVE</t>
        </is>
      </c>
      <c r="K2499" s="21" t="n">
        <v>43.5</v>
      </c>
      <c r="L2499" s="21" t="n">
        <v>13.8</v>
      </c>
      <c r="M2499" s="21" t="inlineStr">
        <is>
          <t>Vessbank</t>
        </is>
      </c>
      <c r="N2499" s="21" t="n">
        <v>32</v>
      </c>
      <c r="O2499" s="21" t="inlineStr">
        <is>
          <t>(425) 555-8525</t>
        </is>
      </c>
      <c r="P2499" s="21" t="inlineStr">
        <is>
          <t>donna.owen@gmail.example.com</t>
        </is>
      </c>
      <c r="Q2499" s="21" t="inlineStr">
        <is>
          <t>Everett</t>
        </is>
      </c>
      <c r="R2499" s="21" t="inlineStr">
        <is>
          <t>WA</t>
        </is>
      </c>
      <c r="S2499" s="21" t="inlineStr">
        <is>
          <t>98201</t>
        </is>
      </c>
      <c r="T2499" s="28" t="n">
        <v>46013</v>
      </c>
      <c r="U2499" s="21" t="n">
        <v>2026</v>
      </c>
      <c r="V2499" s="21" t="inlineStr"/>
    </row>
    <row r="2500">
      <c r="A2500" s="17" t="inlineStr">
        <is>
          <t>WL-03495</t>
        </is>
      </c>
      <c r="B2500" s="17" t="n">
        <v>2495</v>
      </c>
      <c r="C2500" s="17" t="inlineStr">
        <is>
          <t>Watson</t>
        </is>
      </c>
      <c r="D2500" s="17" t="inlineStr">
        <is>
          <t>Sara</t>
        </is>
      </c>
      <c r="E2500" s="17" t="inlineStr">
        <is>
          <t>INDIVIDUAL</t>
        </is>
      </c>
      <c r="F2500" s="17" t="inlineStr"/>
      <c r="G2500" s="27" t="n">
        <v>45943</v>
      </c>
      <c r="H2500" s="17" t="inlineStr">
        <is>
          <t>ACTIVE_WAITLIST</t>
        </is>
      </c>
      <c r="I2500" s="17" t="inlineStr">
        <is>
          <t>DRIFT MOON</t>
        </is>
      </c>
      <c r="J2500" s="17" t="inlineStr">
        <is>
          <t>CRUISER</t>
        </is>
      </c>
      <c r="K2500" s="17" t="n">
        <v>45.7</v>
      </c>
      <c r="L2500" s="17" t="n">
        <v>14.6</v>
      </c>
      <c r="M2500" s="17" t="inlineStr">
        <is>
          <t>OPEN_ONLY</t>
        </is>
      </c>
      <c r="N2500" s="17" t="n">
        <v>28</v>
      </c>
      <c r="O2500" s="17" t="inlineStr">
        <is>
          <t>(360) 555-7641</t>
        </is>
      </c>
      <c r="P2500" s="17" t="inlineStr">
        <is>
          <t>sara.watson@quillayute.org</t>
        </is>
      </c>
      <c r="Q2500" s="17" t="inlineStr">
        <is>
          <t>Aberdeen</t>
        </is>
      </c>
      <c r="R2500" s="17" t="inlineStr">
        <is>
          <t>WA</t>
        </is>
      </c>
      <c r="S2500" s="17" t="inlineStr">
        <is>
          <t>98520</t>
        </is>
      </c>
      <c r="T2500" s="27" t="n">
        <v>46001</v>
      </c>
      <c r="U2500" s="17" t="n">
        <v>2026</v>
      </c>
      <c r="V2500" s="17" t="inlineStr"/>
    </row>
    <row r="2501">
      <c r="A2501" s="21" t="inlineStr">
        <is>
          <t>WL-03496</t>
        </is>
      </c>
      <c r="B2501" s="21" t="n">
        <v>2496</v>
      </c>
      <c r="C2501" s="21" t="inlineStr">
        <is>
          <t>Koch</t>
        </is>
      </c>
      <c r="D2501" s="21" t="inlineStr">
        <is>
          <t>Pamela</t>
        </is>
      </c>
      <c r="E2501" s="21" t="inlineStr">
        <is>
          <t>JOINT</t>
        </is>
      </c>
      <c r="F2501" s="21" t="inlineStr"/>
      <c r="G2501" s="28" t="n">
        <v>45943</v>
      </c>
      <c r="H2501" s="21" t="inlineStr">
        <is>
          <t>ACTIVE_WAITLIST</t>
        </is>
      </c>
      <c r="I2501" s="21" t="inlineStr">
        <is>
          <t>BRANT DANCER</t>
        </is>
      </c>
      <c r="J2501" s="21" t="inlineStr">
        <is>
          <t>SAIL_MONO</t>
        </is>
      </c>
      <c r="K2501" s="21" t="n">
        <v>53.2</v>
      </c>
      <c r="L2501" s="21" t="n">
        <v>19</v>
      </c>
      <c r="M2501" s="21" t="inlineStr">
        <is>
          <t>COVERED_ONLY</t>
        </is>
      </c>
      <c r="N2501" s="21" t="n">
        <v>28</v>
      </c>
      <c r="O2501" s="21" t="inlineStr">
        <is>
          <t>(360) 555-3044</t>
        </is>
      </c>
      <c r="P2501" s="21" t="inlineStr"/>
      <c r="Q2501" s="21" t="inlineStr">
        <is>
          <t>Longview</t>
        </is>
      </c>
      <c r="R2501" s="21" t="inlineStr">
        <is>
          <t>WA</t>
        </is>
      </c>
      <c r="S2501" s="21" t="inlineStr">
        <is>
          <t>98632</t>
        </is>
      </c>
      <c r="T2501" s="28" t="n">
        <v>46001</v>
      </c>
      <c r="U2501" s="21" t="n">
        <v>2026</v>
      </c>
      <c r="V2501" s="21" t="inlineStr"/>
    </row>
    <row r="2502">
      <c r="A2502" s="17" t="inlineStr">
        <is>
          <t>WL-03497</t>
        </is>
      </c>
      <c r="B2502" s="17" t="n">
        <v>2497</v>
      </c>
      <c r="C2502" s="17" t="inlineStr">
        <is>
          <t>Norman</t>
        </is>
      </c>
      <c r="D2502" s="17" t="inlineStr">
        <is>
          <t>David</t>
        </is>
      </c>
      <c r="E2502" s="17" t="inlineStr">
        <is>
          <t>INDIVIDUAL</t>
        </is>
      </c>
      <c r="F2502" s="17" t="inlineStr"/>
      <c r="G2502" s="27" t="n">
        <v>45946</v>
      </c>
      <c r="H2502" s="17" t="inlineStr">
        <is>
          <t>ACTIVE_WAITLIST</t>
        </is>
      </c>
      <c r="I2502" s="17" t="inlineStr">
        <is>
          <t>MURRE WAKE</t>
        </is>
      </c>
      <c r="J2502" s="17" t="inlineStr">
        <is>
          <t>COMMERCIAL_FISH</t>
        </is>
      </c>
      <c r="K2502" s="17" t="n">
        <v>43.4</v>
      </c>
      <c r="L2502" s="17" t="n">
        <v>14.1</v>
      </c>
      <c r="M2502" s="17" t="inlineStr">
        <is>
          <t>Gullwing</t>
        </is>
      </c>
      <c r="N2502" s="17" t="n">
        <v>40</v>
      </c>
      <c r="O2502" s="17" t="inlineStr">
        <is>
          <t>(541) 555-0315</t>
        </is>
      </c>
      <c r="P2502" s="17" t="inlineStr">
        <is>
          <t>davidnorman@quillayute.org</t>
        </is>
      </c>
      <c r="Q2502" s="17" t="inlineStr">
        <is>
          <t>Coos Bay</t>
        </is>
      </c>
      <c r="R2502" s="17" t="inlineStr">
        <is>
          <t>OR</t>
        </is>
      </c>
      <c r="S2502" s="17" t="inlineStr">
        <is>
          <t>97420</t>
        </is>
      </c>
      <c r="T2502" s="27" t="n">
        <v>46010</v>
      </c>
      <c r="U2502" s="17" t="n">
        <v>2026</v>
      </c>
      <c r="V2502" s="17" t="inlineStr"/>
    </row>
    <row r="2503">
      <c r="A2503" s="21" t="inlineStr">
        <is>
          <t>WL-03498</t>
        </is>
      </c>
      <c r="B2503" s="21" t="n">
        <v>2498</v>
      </c>
      <c r="C2503" s="21" t="inlineStr">
        <is>
          <t>Bell</t>
        </is>
      </c>
      <c r="D2503" s="21" t="inlineStr">
        <is>
          <t>Andrew</t>
        </is>
      </c>
      <c r="E2503" s="21" t="inlineStr">
        <is>
          <t>TRUST</t>
        </is>
      </c>
      <c r="F2503" s="21" t="inlineStr">
        <is>
          <t>Bell Marine LLC</t>
        </is>
      </c>
      <c r="G2503" s="28" t="n">
        <v>45946</v>
      </c>
      <c r="H2503" s="21" t="inlineStr">
        <is>
          <t>ACTIVE_WAITLIST</t>
        </is>
      </c>
      <c r="I2503" s="21" t="inlineStr">
        <is>
          <t>TIDE ROSE</t>
        </is>
      </c>
      <c r="J2503" s="21" t="inlineStr">
        <is>
          <t>SPORTFISH</t>
        </is>
      </c>
      <c r="K2503" s="21" t="n">
        <v>41.3</v>
      </c>
      <c r="L2503" s="21" t="n">
        <v>14</v>
      </c>
      <c r="M2503" s="21" t="inlineStr">
        <is>
          <t>ANY</t>
        </is>
      </c>
      <c r="N2503" s="21" t="n">
        <v>40</v>
      </c>
      <c r="O2503" s="21" t="inlineStr">
        <is>
          <t>(541) 555-5067</t>
        </is>
      </c>
      <c r="P2503" s="21" t="inlineStr">
        <is>
          <t>andrewbell@harbormail.net</t>
        </is>
      </c>
      <c r="Q2503" s="21" t="inlineStr">
        <is>
          <t>Coos Bay</t>
        </is>
      </c>
      <c r="R2503" s="21" t="inlineStr">
        <is>
          <t>OR</t>
        </is>
      </c>
      <c r="S2503" s="21" t="inlineStr">
        <is>
          <t>97420</t>
        </is>
      </c>
      <c r="T2503" s="28" t="n">
        <v>46011</v>
      </c>
      <c r="U2503" s="21" t="n">
        <v>2026</v>
      </c>
      <c r="V2503" s="21" t="inlineStr"/>
    </row>
    <row r="2504">
      <c r="A2504" s="17" t="inlineStr">
        <is>
          <t>WL-03499</t>
        </is>
      </c>
      <c r="B2504" s="17" t="n">
        <v>2499</v>
      </c>
      <c r="C2504" s="17" t="inlineStr">
        <is>
          <t>Foster</t>
        </is>
      </c>
      <c r="D2504" s="17" t="inlineStr">
        <is>
          <t>Cameron</t>
        </is>
      </c>
      <c r="E2504" s="17" t="inlineStr">
        <is>
          <t>PARTNERSHIP</t>
        </is>
      </c>
      <c r="F2504" s="17" t="inlineStr">
        <is>
          <t>Foster Holdings LLC</t>
        </is>
      </c>
      <c r="G2504" s="27" t="n">
        <v>45947</v>
      </c>
      <c r="H2504" s="17" t="inlineStr">
        <is>
          <t>ACTIVE_WAITLIST</t>
        </is>
      </c>
      <c r="I2504" s="17" t="inlineStr">
        <is>
          <t>DRIFT SONG</t>
        </is>
      </c>
      <c r="J2504" s="17" t="inlineStr">
        <is>
          <t>SAIL_MONO</t>
        </is>
      </c>
      <c r="K2504" s="17" t="n">
        <v>21.8</v>
      </c>
      <c r="L2504" s="17" t="n">
        <v>7.1</v>
      </c>
      <c r="M2504" s="17" t="inlineStr">
        <is>
          <t>ANY</t>
        </is>
      </c>
      <c r="N2504" s="17" t="n">
        <v>50</v>
      </c>
      <c r="O2504" s="17" t="inlineStr">
        <is>
          <t>(253) 555-8970</t>
        </is>
      </c>
      <c r="P2504" s="17" t="inlineStr">
        <is>
          <t>cameron_foster@quillayute.org</t>
        </is>
      </c>
      <c r="Q2504" s="17" t="inlineStr">
        <is>
          <t>Tacoma</t>
        </is>
      </c>
      <c r="R2504" s="17" t="inlineStr">
        <is>
          <t>WA</t>
        </is>
      </c>
      <c r="S2504" s="17" t="inlineStr">
        <is>
          <t>98402</t>
        </is>
      </c>
      <c r="T2504" s="27" t="n">
        <v>45997</v>
      </c>
      <c r="U2504" s="17" t="n">
        <v>2026</v>
      </c>
      <c r="V2504" s="17" t="inlineStr"/>
    </row>
    <row r="2505">
      <c r="A2505" s="21" t="inlineStr">
        <is>
          <t>WL-03500</t>
        </is>
      </c>
      <c r="B2505" s="21" t="n">
        <v>2500</v>
      </c>
      <c r="C2505" s="21" t="inlineStr">
        <is>
          <t>Fletcher</t>
        </is>
      </c>
      <c r="D2505" s="21" t="inlineStr">
        <is>
          <t>Rebecca</t>
        </is>
      </c>
      <c r="E2505" s="21" t="inlineStr">
        <is>
          <t>INDIVIDUAL</t>
        </is>
      </c>
      <c r="F2505" s="21" t="inlineStr"/>
      <c r="G2505" s="28" t="n">
        <v>45947</v>
      </c>
      <c r="H2505" s="21" t="inlineStr">
        <is>
          <t>ACTIVE_WAITLIST</t>
        </is>
      </c>
      <c r="I2505" s="21" t="inlineStr">
        <is>
          <t>CORMORANT ROSE</t>
        </is>
      </c>
      <c r="J2505" s="21" t="inlineStr">
        <is>
          <t>ELECTRIC</t>
        </is>
      </c>
      <c r="K2505" s="21" t="n">
        <v>54</v>
      </c>
      <c r="L2505" s="21" t="n">
        <v>16.7</v>
      </c>
      <c r="M2505" s="21" t="inlineStr">
        <is>
          <t>Gullwing</t>
        </is>
      </c>
      <c r="N2505" s="21" t="n">
        <v>36</v>
      </c>
      <c r="O2505" s="21" t="inlineStr">
        <is>
          <t>(503) 555-0722</t>
        </is>
      </c>
      <c r="P2505" s="21" t="inlineStr">
        <is>
          <t>rebeccafletcher@harbormail.net</t>
        </is>
      </c>
      <c r="Q2505" s="21" t="inlineStr">
        <is>
          <t>Astoria</t>
        </is>
      </c>
      <c r="R2505" s="21" t="inlineStr">
        <is>
          <t>OR</t>
        </is>
      </c>
      <c r="S2505" s="21" t="inlineStr">
        <is>
          <t>97103</t>
        </is>
      </c>
      <c r="T2505" s="28" t="n">
        <v>45993</v>
      </c>
      <c r="U2505" s="21" t="n">
        <v>2026</v>
      </c>
      <c r="V2505" s="21" t="inlineStr"/>
    </row>
    <row r="2506">
      <c r="A2506" s="17" t="inlineStr">
        <is>
          <t>WL-03501</t>
        </is>
      </c>
      <c r="B2506" s="17" t="n">
        <v>2501</v>
      </c>
      <c r="C2506" s="17" t="inlineStr">
        <is>
          <t>Campos</t>
        </is>
      </c>
      <c r="D2506" s="17" t="inlineStr">
        <is>
          <t>Shelley</t>
        </is>
      </c>
      <c r="E2506" s="17" t="inlineStr">
        <is>
          <t>LLC</t>
        </is>
      </c>
      <c r="F2506" s="17" t="inlineStr">
        <is>
          <t>Campos Charters Inc</t>
        </is>
      </c>
      <c r="G2506" s="27" t="n">
        <v>45948</v>
      </c>
      <c r="H2506" s="17" t="inlineStr">
        <is>
          <t>ACTIVE_WAITLIST</t>
        </is>
      </c>
      <c r="I2506" s="17" t="inlineStr">
        <is>
          <t>DRIFT SHORE</t>
        </is>
      </c>
      <c r="J2506" s="17" t="inlineStr">
        <is>
          <t>SAIL_MONO</t>
        </is>
      </c>
      <c r="K2506" s="17" t="n">
        <v>35.5</v>
      </c>
      <c r="L2506" s="17" t="n">
        <v>12.6</v>
      </c>
      <c r="M2506" s="17" t="inlineStr">
        <is>
          <t>Ledgport</t>
        </is>
      </c>
      <c r="N2506" s="17" t="n">
        <v>45</v>
      </c>
      <c r="O2506" s="17" t="inlineStr">
        <is>
          <t>(503) 555-5684</t>
        </is>
      </c>
      <c r="P2506" s="17" t="inlineStr">
        <is>
          <t>shelley.campos@quillayute.org</t>
        </is>
      </c>
      <c r="Q2506" s="17" t="inlineStr">
        <is>
          <t>Astoria</t>
        </is>
      </c>
      <c r="R2506" s="17" t="inlineStr">
        <is>
          <t>OR</t>
        </is>
      </c>
      <c r="S2506" s="17" t="inlineStr">
        <is>
          <t>97103</t>
        </is>
      </c>
      <c r="T2506" s="27" t="n">
        <v>46010</v>
      </c>
      <c r="U2506" s="17" t="n">
        <v>2026</v>
      </c>
      <c r="V2506" s="17" t="inlineStr"/>
    </row>
    <row r="2507">
      <c r="A2507" s="21" t="inlineStr">
        <is>
          <t>WL-03502</t>
        </is>
      </c>
      <c r="B2507" s="21" t="n">
        <v>2502</v>
      </c>
      <c r="C2507" s="21" t="inlineStr">
        <is>
          <t>Bryant</t>
        </is>
      </c>
      <c r="D2507" s="21" t="inlineStr">
        <is>
          <t>Jennifer</t>
        </is>
      </c>
      <c r="E2507" s="21" t="inlineStr">
        <is>
          <t>INDIVIDUAL</t>
        </is>
      </c>
      <c r="F2507" s="21" t="inlineStr"/>
      <c r="G2507" s="28" t="n">
        <v>45948</v>
      </c>
      <c r="H2507" s="21" t="inlineStr">
        <is>
          <t>ACTIVE_WAITLIST</t>
        </is>
      </c>
      <c r="I2507" s="21" t="inlineStr">
        <is>
          <t>OSPREY DANCER</t>
        </is>
      </c>
      <c r="J2507" s="21" t="inlineStr">
        <is>
          <t>POWER_STERNDRIVE</t>
        </is>
      </c>
      <c r="K2507" s="21" t="n">
        <v>42.5</v>
      </c>
      <c r="L2507" s="21" t="n">
        <v>14.2</v>
      </c>
      <c r="M2507" s="21" t="inlineStr">
        <is>
          <t>OPEN_ONLY</t>
        </is>
      </c>
      <c r="N2507" s="21" t="n">
        <v>50</v>
      </c>
      <c r="O2507" s="21" t="inlineStr">
        <is>
          <t>(360) 555-9496</t>
        </is>
      </c>
      <c r="P2507" s="21" t="inlineStr">
        <is>
          <t>jenniferbryant@quillayute.org</t>
        </is>
      </c>
      <c r="Q2507" s="21" t="inlineStr">
        <is>
          <t>Longview</t>
        </is>
      </c>
      <c r="R2507" s="21" t="inlineStr">
        <is>
          <t>WA</t>
        </is>
      </c>
      <c r="S2507" s="21" t="inlineStr">
        <is>
          <t>98632</t>
        </is>
      </c>
      <c r="T2507" s="28" t="n">
        <v>46019</v>
      </c>
      <c r="U2507" s="21" t="n">
        <v>2026</v>
      </c>
      <c r="V2507" s="21" t="inlineStr"/>
    </row>
    <row r="2508">
      <c r="A2508" s="17" t="inlineStr">
        <is>
          <t>WL-03503</t>
        </is>
      </c>
      <c r="B2508" s="17" t="n">
        <v>2503</v>
      </c>
      <c r="C2508" s="17" t="inlineStr">
        <is>
          <t>Elliott</t>
        </is>
      </c>
      <c r="D2508" s="17" t="inlineStr">
        <is>
          <t>Shelly</t>
        </is>
      </c>
      <c r="E2508" s="17" t="inlineStr">
        <is>
          <t>JOINT</t>
        </is>
      </c>
      <c r="F2508" s="17" t="inlineStr"/>
      <c r="G2508" s="27" t="n">
        <v>45949</v>
      </c>
      <c r="H2508" s="17" t="inlineStr">
        <is>
          <t>ACTIVE_WAITLIST</t>
        </is>
      </c>
      <c r="I2508" s="17" t="inlineStr">
        <is>
          <t>WIDGEON RUNNER</t>
        </is>
      </c>
      <c r="J2508" s="17" t="inlineStr">
        <is>
          <t>POWER_INBOARD</t>
        </is>
      </c>
      <c r="K2508" s="17" t="n">
        <v>23</v>
      </c>
      <c r="L2508" s="17" t="n">
        <v>8</v>
      </c>
      <c r="M2508" s="17" t="inlineStr">
        <is>
          <t>Vessbank</t>
        </is>
      </c>
      <c r="N2508" s="17" t="n">
        <v>50</v>
      </c>
      <c r="O2508" s="17" t="inlineStr">
        <is>
          <t>(541) 555-5668</t>
        </is>
      </c>
      <c r="P2508" s="17" t="inlineStr">
        <is>
          <t>shelly.elliott@harbormail.net</t>
        </is>
      </c>
      <c r="Q2508" s="17" t="inlineStr">
        <is>
          <t>Coos Bay</t>
        </is>
      </c>
      <c r="R2508" s="17" t="inlineStr">
        <is>
          <t>OR</t>
        </is>
      </c>
      <c r="S2508" s="17" t="inlineStr">
        <is>
          <t>97420</t>
        </is>
      </c>
      <c r="T2508" s="27" t="n">
        <v>46017</v>
      </c>
      <c r="U2508" s="17" t="n">
        <v>2026</v>
      </c>
      <c r="V2508" s="17" t="inlineStr"/>
    </row>
    <row r="2509">
      <c r="A2509" s="21" t="inlineStr">
        <is>
          <t>WL-03504</t>
        </is>
      </c>
      <c r="B2509" s="21" t="n">
        <v>2504</v>
      </c>
      <c r="C2509" s="21" t="inlineStr">
        <is>
          <t>Brady</t>
        </is>
      </c>
      <c r="D2509" s="21" t="inlineStr">
        <is>
          <t>Paul</t>
        </is>
      </c>
      <c r="E2509" s="21" t="inlineStr">
        <is>
          <t>JOINT</t>
        </is>
      </c>
      <c r="F2509" s="21" t="inlineStr"/>
      <c r="G2509" s="28" t="n">
        <v>45950</v>
      </c>
      <c r="H2509" s="21" t="inlineStr">
        <is>
          <t>ACTIVE_WAITLIST</t>
        </is>
      </c>
      <c r="I2509" s="21" t="inlineStr">
        <is>
          <t>POINT WIND</t>
        </is>
      </c>
      <c r="J2509" s="21" t="inlineStr">
        <is>
          <t>SAIL_MONO</t>
        </is>
      </c>
      <c r="K2509" s="21" t="n">
        <v>42</v>
      </c>
      <c r="L2509" s="21" t="n">
        <v>14.1</v>
      </c>
      <c r="M2509" s="21" t="inlineStr">
        <is>
          <t>Eastwey</t>
        </is>
      </c>
      <c r="N2509" s="21" t="n">
        <v>50</v>
      </c>
      <c r="O2509" s="21" t="inlineStr">
        <is>
          <t>(360) 555-9625</t>
        </is>
      </c>
      <c r="P2509" s="21" t="inlineStr">
        <is>
          <t>paulbrady@quillayute.org</t>
        </is>
      </c>
      <c r="Q2509" s="21" t="inlineStr">
        <is>
          <t>Chaldale</t>
        </is>
      </c>
      <c r="R2509" s="21" t="inlineStr">
        <is>
          <t>WA</t>
        </is>
      </c>
      <c r="S2509" s="21" t="inlineStr">
        <is>
          <t>98554</t>
        </is>
      </c>
      <c r="T2509" s="28" t="n">
        <v>46003</v>
      </c>
      <c r="U2509" s="21" t="n">
        <v>2026</v>
      </c>
      <c r="V2509" s="21" t="inlineStr"/>
    </row>
    <row r="2510">
      <c r="A2510" s="17" t="inlineStr">
        <is>
          <t>WL-03505</t>
        </is>
      </c>
      <c r="B2510" s="17" t="n">
        <v>2505</v>
      </c>
      <c r="C2510" s="17" t="inlineStr">
        <is>
          <t>Chung</t>
        </is>
      </c>
      <c r="D2510" s="17" t="inlineStr">
        <is>
          <t>Alexandra</t>
        </is>
      </c>
      <c r="E2510" s="17" t="inlineStr">
        <is>
          <t>LLC</t>
        </is>
      </c>
      <c r="F2510" s="17" t="inlineStr">
        <is>
          <t>Chung Charters Inc</t>
        </is>
      </c>
      <c r="G2510" s="27" t="n">
        <v>45950</v>
      </c>
      <c r="H2510" s="17" t="inlineStr">
        <is>
          <t>ACTIVE_WAITLIST</t>
        </is>
      </c>
      <c r="I2510" s="17" t="inlineStr">
        <is>
          <t>SANDERLING SOUND</t>
        </is>
      </c>
      <c r="J2510" s="17" t="inlineStr">
        <is>
          <t>POWER_INBOARD</t>
        </is>
      </c>
      <c r="K2510" s="17" t="n">
        <v>43.2</v>
      </c>
      <c r="L2510" s="17" t="n">
        <v>15.2</v>
      </c>
      <c r="M2510" s="17" t="inlineStr">
        <is>
          <t>OPEN_ONLY</t>
        </is>
      </c>
      <c r="N2510" s="17" t="n">
        <v>24</v>
      </c>
      <c r="O2510" s="17" t="inlineStr">
        <is>
          <t>(541) 555-1471</t>
        </is>
      </c>
      <c r="P2510" s="17" t="inlineStr">
        <is>
          <t>alexandra_chung@quillayute.org</t>
        </is>
      </c>
      <c r="Q2510" s="17" t="inlineStr">
        <is>
          <t>Newport</t>
        </is>
      </c>
      <c r="R2510" s="17" t="inlineStr">
        <is>
          <t>OR</t>
        </is>
      </c>
      <c r="S2510" s="17" t="inlineStr">
        <is>
          <t>97365</t>
        </is>
      </c>
      <c r="T2510" s="27" t="n">
        <v>46013</v>
      </c>
      <c r="U2510" s="17" t="n">
        <v>2026</v>
      </c>
      <c r="V2510" s="17" t="inlineStr"/>
    </row>
    <row r="2511">
      <c r="A2511" s="21" t="inlineStr">
        <is>
          <t>WL-03506</t>
        </is>
      </c>
      <c r="B2511" s="21" t="n">
        <v>2506</v>
      </c>
      <c r="C2511" s="21" t="inlineStr">
        <is>
          <t>Wilson</t>
        </is>
      </c>
      <c r="D2511" s="21" t="inlineStr">
        <is>
          <t>Sarah</t>
        </is>
      </c>
      <c r="E2511" s="21" t="inlineStr">
        <is>
          <t>COMMERCIAL</t>
        </is>
      </c>
      <c r="F2511" s="21" t="inlineStr">
        <is>
          <t>Wilson Marine LLC</t>
        </is>
      </c>
      <c r="G2511" s="28" t="n">
        <v>45952</v>
      </c>
      <c r="H2511" s="21" t="inlineStr">
        <is>
          <t>RETAINER</t>
        </is>
      </c>
      <c r="I2511" s="21" t="inlineStr">
        <is>
          <t>DRIFT MIST</t>
        </is>
      </c>
      <c r="J2511" s="21" t="inlineStr">
        <is>
          <t>ELECTRIC</t>
        </is>
      </c>
      <c r="K2511" s="21" t="n">
        <v>23.6</v>
      </c>
      <c r="L2511" s="21" t="n">
        <v>8</v>
      </c>
      <c r="M2511" s="21" t="inlineStr">
        <is>
          <t>ANY</t>
        </is>
      </c>
      <c r="N2511" s="21" t="n">
        <v>50</v>
      </c>
      <c r="O2511" s="21" t="inlineStr">
        <is>
          <t>(541) 555-9806</t>
        </is>
      </c>
      <c r="P2511" s="21" t="inlineStr">
        <is>
          <t>sarahwilson@gmail.example.com</t>
        </is>
      </c>
      <c r="Q2511" s="21" t="inlineStr">
        <is>
          <t>Newport</t>
        </is>
      </c>
      <c r="R2511" s="21" t="inlineStr">
        <is>
          <t>OR</t>
        </is>
      </c>
      <c r="S2511" s="21" t="inlineStr">
        <is>
          <t>97365</t>
        </is>
      </c>
      <c r="T2511" s="28" t="n">
        <v>46004</v>
      </c>
      <c r="U2511" s="21" t="n">
        <v>2026</v>
      </c>
      <c r="V2511" s="21" t="inlineStr"/>
    </row>
    <row r="2512">
      <c r="A2512" s="17" t="inlineStr">
        <is>
          <t>WL-03507</t>
        </is>
      </c>
      <c r="B2512" s="17" t="n">
        <v>2507</v>
      </c>
      <c r="C2512" s="17" t="inlineStr">
        <is>
          <t>Chambers</t>
        </is>
      </c>
      <c r="D2512" s="17" t="inlineStr">
        <is>
          <t>John</t>
        </is>
      </c>
      <c r="E2512" s="17" t="inlineStr">
        <is>
          <t>PARTNERSHIP</t>
        </is>
      </c>
      <c r="F2512" s="17" t="inlineStr">
        <is>
          <t>Chambers Marine LLC</t>
        </is>
      </c>
      <c r="G2512" s="27" t="n">
        <v>45953</v>
      </c>
      <c r="H2512" s="17" t="inlineStr">
        <is>
          <t>ACTIVE_WAITLIST</t>
        </is>
      </c>
      <c r="I2512" s="17" t="inlineStr">
        <is>
          <t>KESTREL RUNNER</t>
        </is>
      </c>
      <c r="J2512" s="17" t="inlineStr">
        <is>
          <t>SAIL_MONO</t>
        </is>
      </c>
      <c r="K2512" s="17" t="n">
        <v>23.3</v>
      </c>
      <c r="L2512" s="17" t="n">
        <v>8.199999999999999</v>
      </c>
      <c r="M2512" s="17" t="inlineStr">
        <is>
          <t>ANY</t>
        </is>
      </c>
      <c r="N2512" s="17" t="n">
        <v>24</v>
      </c>
      <c r="O2512" s="17" t="inlineStr">
        <is>
          <t>(541) 555-2930</t>
        </is>
      </c>
      <c r="P2512" s="17" t="inlineStr">
        <is>
          <t>john.chambers@outlook.example.com</t>
        </is>
      </c>
      <c r="Q2512" s="17" t="inlineStr">
        <is>
          <t>Newport</t>
        </is>
      </c>
      <c r="R2512" s="17" t="inlineStr">
        <is>
          <t>OR</t>
        </is>
      </c>
      <c r="S2512" s="17" t="inlineStr">
        <is>
          <t>97365</t>
        </is>
      </c>
      <c r="T2512" s="27" t="n">
        <v>45992</v>
      </c>
      <c r="U2512" s="17" t="n">
        <v>2026</v>
      </c>
      <c r="V2512" s="17" t="inlineStr"/>
    </row>
    <row r="2513">
      <c r="A2513" s="21" t="inlineStr">
        <is>
          <t>WL-03508</t>
        </is>
      </c>
      <c r="B2513" s="21" t="n">
        <v>2508</v>
      </c>
      <c r="C2513" s="21" t="inlineStr">
        <is>
          <t>Cross</t>
        </is>
      </c>
      <c r="D2513" s="21" t="inlineStr">
        <is>
          <t>Michael</t>
        </is>
      </c>
      <c r="E2513" s="21" t="inlineStr">
        <is>
          <t>NONPROFIT</t>
        </is>
      </c>
      <c r="F2513" s="21" t="inlineStr">
        <is>
          <t>Cross Marine LLC</t>
        </is>
      </c>
      <c r="G2513" s="28" t="n">
        <v>45953</v>
      </c>
      <c r="H2513" s="21" t="inlineStr">
        <is>
          <t>ACTIVE_WAITLIST</t>
        </is>
      </c>
      <c r="I2513" s="21" t="inlineStr">
        <is>
          <t>BRANT LIGHT</t>
        </is>
      </c>
      <c r="J2513" s="21" t="inlineStr">
        <is>
          <t>POWER_OUTBOARD</t>
        </is>
      </c>
      <c r="K2513" s="21" t="n">
        <v>39.9</v>
      </c>
      <c r="L2513" s="21" t="n">
        <v>12.4</v>
      </c>
      <c r="M2513" s="21" t="inlineStr">
        <is>
          <t>COVERED_ONLY</t>
        </is>
      </c>
      <c r="N2513" s="21" t="n">
        <v>24</v>
      </c>
      <c r="O2513" s="21" t="inlineStr">
        <is>
          <t>(360) 555-6878</t>
        </is>
      </c>
      <c r="P2513" s="21" t="inlineStr">
        <is>
          <t>michael.cross@quillayute.org</t>
        </is>
      </c>
      <c r="Q2513" s="21" t="inlineStr">
        <is>
          <t>Port Angeles</t>
        </is>
      </c>
      <c r="R2513" s="21" t="inlineStr">
        <is>
          <t>WA</t>
        </is>
      </c>
      <c r="S2513" s="21" t="inlineStr">
        <is>
          <t>98362</t>
        </is>
      </c>
      <c r="T2513" s="28" t="n">
        <v>46018</v>
      </c>
      <c r="U2513" s="21" t="n">
        <v>2026</v>
      </c>
      <c r="V2513" s="21" t="inlineStr"/>
    </row>
    <row r="2514">
      <c r="A2514" s="17" t="inlineStr">
        <is>
          <t>WL-03509</t>
        </is>
      </c>
      <c r="B2514" s="17" t="n">
        <v>2509</v>
      </c>
      <c r="C2514" s="17" t="inlineStr">
        <is>
          <t>Kline</t>
        </is>
      </c>
      <c r="D2514" s="17" t="inlineStr">
        <is>
          <t>Sabrina</t>
        </is>
      </c>
      <c r="E2514" s="17" t="inlineStr">
        <is>
          <t>PARTNERSHIP</t>
        </is>
      </c>
      <c r="F2514" s="17" t="inlineStr">
        <is>
          <t>Kline Marine LLC</t>
        </is>
      </c>
      <c r="G2514" s="27" t="n">
        <v>45954</v>
      </c>
      <c r="H2514" s="17" t="inlineStr">
        <is>
          <t>RETAINER</t>
        </is>
      </c>
      <c r="I2514" s="17" t="inlineStr">
        <is>
          <t>ANCHOR LIGHT</t>
        </is>
      </c>
      <c r="J2514" s="17" t="inlineStr">
        <is>
          <t>POWER_STERNDRIVE</t>
        </is>
      </c>
      <c r="K2514" s="17" t="n">
        <v>34.7</v>
      </c>
      <c r="L2514" s="17" t="n">
        <v>10.6</v>
      </c>
      <c r="M2514" s="17" t="inlineStr">
        <is>
          <t>ANY</t>
        </is>
      </c>
      <c r="N2514" s="17" t="n">
        <v>40</v>
      </c>
      <c r="O2514" s="17" t="inlineStr">
        <is>
          <t>(360) 555-7870</t>
        </is>
      </c>
      <c r="P2514" s="17" t="inlineStr">
        <is>
          <t>sabrinakline@harbormail.net</t>
        </is>
      </c>
      <c r="Q2514" s="17" t="inlineStr">
        <is>
          <t>Aberdeen</t>
        </is>
      </c>
      <c r="R2514" s="17" t="inlineStr">
        <is>
          <t>WA</t>
        </is>
      </c>
      <c r="S2514" s="17" t="inlineStr">
        <is>
          <t>98520</t>
        </is>
      </c>
      <c r="T2514" s="27" t="n">
        <v>46002</v>
      </c>
      <c r="U2514" s="17" t="n">
        <v>2026</v>
      </c>
      <c r="V2514" s="17" t="inlineStr"/>
    </row>
    <row r="2515">
      <c r="A2515" s="21" t="inlineStr">
        <is>
          <t>WL-03510</t>
        </is>
      </c>
      <c r="B2515" s="21" t="n">
        <v>2510</v>
      </c>
      <c r="C2515" s="21" t="inlineStr">
        <is>
          <t>Pearson</t>
        </is>
      </c>
      <c r="D2515" s="21" t="inlineStr">
        <is>
          <t>Kimberly</t>
        </is>
      </c>
      <c r="E2515" s="21" t="inlineStr">
        <is>
          <t>COMMERCIAL</t>
        </is>
      </c>
      <c r="F2515" s="21" t="inlineStr">
        <is>
          <t>Pearson Ventures LLC</t>
        </is>
      </c>
      <c r="G2515" s="28" t="n">
        <v>45954</v>
      </c>
      <c r="H2515" s="21" t="inlineStr">
        <is>
          <t>ACTIVE_WAITLIST</t>
        </is>
      </c>
      <c r="I2515" s="21" t="inlineStr">
        <is>
          <t>GRAY MOON</t>
        </is>
      </c>
      <c r="J2515" s="21" t="inlineStr">
        <is>
          <t>POWER_INBOARD</t>
        </is>
      </c>
      <c r="K2515" s="21" t="n">
        <v>42</v>
      </c>
      <c r="L2515" s="21" t="n">
        <v>12.7</v>
      </c>
      <c r="M2515" s="21" t="inlineStr">
        <is>
          <t>COVERED_ONLY</t>
        </is>
      </c>
      <c r="N2515" s="21" t="n">
        <v>36</v>
      </c>
      <c r="O2515" s="21" t="inlineStr">
        <is>
          <t>(360) 555-7135</t>
        </is>
      </c>
      <c r="P2515" s="21" t="inlineStr">
        <is>
          <t>kimberly_pearson@harbormail.net</t>
        </is>
      </c>
      <c r="Q2515" s="21" t="inlineStr">
        <is>
          <t>Chaldale</t>
        </is>
      </c>
      <c r="R2515" s="21" t="inlineStr">
        <is>
          <t>WA</t>
        </is>
      </c>
      <c r="S2515" s="21" t="inlineStr">
        <is>
          <t>98554</t>
        </is>
      </c>
      <c r="T2515" s="28" t="n">
        <v>45992</v>
      </c>
      <c r="U2515" s="21" t="n">
        <v>2026</v>
      </c>
      <c r="V2515" s="21" t="inlineStr"/>
    </row>
    <row r="2516">
      <c r="A2516" s="17" t="inlineStr">
        <is>
          <t>WL-03511</t>
        </is>
      </c>
      <c r="B2516" s="17" t="n">
        <v>2511</v>
      </c>
      <c r="C2516" s="17" t="inlineStr">
        <is>
          <t>Turner</t>
        </is>
      </c>
      <c r="D2516" s="17" t="inlineStr">
        <is>
          <t>Kristen</t>
        </is>
      </c>
      <c r="E2516" s="17" t="inlineStr">
        <is>
          <t>JOINT</t>
        </is>
      </c>
      <c r="F2516" s="17" t="inlineStr"/>
      <c r="G2516" s="27" t="n">
        <v>45954</v>
      </c>
      <c r="H2516" s="17" t="inlineStr">
        <is>
          <t>ACTIVE_WAITLIST</t>
        </is>
      </c>
      <c r="I2516" s="17" t="inlineStr">
        <is>
          <t>SALISH REACH</t>
        </is>
      </c>
      <c r="J2516" s="17" t="inlineStr">
        <is>
          <t>HOUSEBOAT</t>
        </is>
      </c>
      <c r="K2516" s="17" t="n">
        <v>40.4</v>
      </c>
      <c r="L2516" s="17" t="n">
        <v>13.5</v>
      </c>
      <c r="M2516" s="17" t="inlineStr">
        <is>
          <t>Vessbank</t>
        </is>
      </c>
      <c r="N2516" s="17" t="n">
        <v>32</v>
      </c>
      <c r="O2516" s="17" t="inlineStr">
        <is>
          <t>(541) 555-6395</t>
        </is>
      </c>
      <c r="P2516" s="17" t="inlineStr">
        <is>
          <t>kristen_turner@pugetpost.com</t>
        </is>
      </c>
      <c r="Q2516" s="17" t="inlineStr">
        <is>
          <t>Coos Bay</t>
        </is>
      </c>
      <c r="R2516" s="17" t="inlineStr">
        <is>
          <t>OR</t>
        </is>
      </c>
      <c r="S2516" s="17" t="inlineStr">
        <is>
          <t>97420</t>
        </is>
      </c>
      <c r="T2516" s="27" t="n">
        <v>45992</v>
      </c>
      <c r="U2516" s="17" t="n">
        <v>2026</v>
      </c>
      <c r="V2516" s="17" t="inlineStr"/>
    </row>
    <row r="2517">
      <c r="A2517" s="21" t="inlineStr">
        <is>
          <t>WL-03512</t>
        </is>
      </c>
      <c r="B2517" s="21" t="n">
        <v>2512</v>
      </c>
      <c r="C2517" s="21" t="inlineStr">
        <is>
          <t>Holland</t>
        </is>
      </c>
      <c r="D2517" s="21" t="inlineStr">
        <is>
          <t>Lisa</t>
        </is>
      </c>
      <c r="E2517" s="21" t="inlineStr">
        <is>
          <t>LLC</t>
        </is>
      </c>
      <c r="F2517" s="21" t="inlineStr">
        <is>
          <t>Holland Ventures LLC</t>
        </is>
      </c>
      <c r="G2517" s="28" t="n">
        <v>45955</v>
      </c>
      <c r="H2517" s="21" t="inlineStr">
        <is>
          <t>ACTIVE_WAITLIST</t>
        </is>
      </c>
      <c r="I2517" s="21" t="inlineStr">
        <is>
          <t>DRIFT REACH</t>
        </is>
      </c>
      <c r="J2517" s="21" t="inlineStr">
        <is>
          <t>CRUISER</t>
        </is>
      </c>
      <c r="K2517" s="21" t="n">
        <v>57.3</v>
      </c>
      <c r="L2517" s="21" t="n">
        <v>16.2</v>
      </c>
      <c r="M2517" s="21" t="inlineStr">
        <is>
          <t>COVERED_ONLY</t>
        </is>
      </c>
      <c r="N2517" s="21" t="n">
        <v>32</v>
      </c>
      <c r="O2517" s="21" t="inlineStr">
        <is>
          <t>(253) 555-6251</t>
        </is>
      </c>
      <c r="P2517" s="21" t="inlineStr">
        <is>
          <t>lisa.holland@harbormail.net</t>
        </is>
      </c>
      <c r="Q2517" s="21" t="inlineStr">
        <is>
          <t>Tacoma</t>
        </is>
      </c>
      <c r="R2517" s="21" t="inlineStr">
        <is>
          <t>WA</t>
        </is>
      </c>
      <c r="S2517" s="21" t="inlineStr">
        <is>
          <t>98402</t>
        </is>
      </c>
      <c r="T2517" s="28" t="n">
        <v>46005</v>
      </c>
      <c r="U2517" s="21" t="n">
        <v>2026</v>
      </c>
      <c r="V2517" s="21" t="inlineStr"/>
    </row>
    <row r="2518">
      <c r="A2518" s="17" t="inlineStr">
        <is>
          <t>WL-03513</t>
        </is>
      </c>
      <c r="B2518" s="17" t="n">
        <v>2513</v>
      </c>
      <c r="C2518" s="17" t="inlineStr">
        <is>
          <t>Lee</t>
        </is>
      </c>
      <c r="D2518" s="17" t="inlineStr">
        <is>
          <t>Rose</t>
        </is>
      </c>
      <c r="E2518" s="17" t="inlineStr">
        <is>
          <t>INDIVIDUAL</t>
        </is>
      </c>
      <c r="F2518" s="17" t="inlineStr"/>
      <c r="G2518" s="27" t="n">
        <v>45955</v>
      </c>
      <c r="H2518" s="17" t="inlineStr">
        <is>
          <t>ACTIVE_WAITLIST</t>
        </is>
      </c>
      <c r="I2518" s="17" t="inlineStr">
        <is>
          <t>PETREL MOON</t>
        </is>
      </c>
      <c r="J2518" s="17" t="inlineStr">
        <is>
          <t>COMMERCIAL_FISH</t>
        </is>
      </c>
      <c r="K2518" s="17" t="n">
        <v>47.1</v>
      </c>
      <c r="L2518" s="17" t="n">
        <v>15.4</v>
      </c>
      <c r="M2518" s="17" t="inlineStr">
        <is>
          <t>Vessbank</t>
        </is>
      </c>
      <c r="N2518" s="17" t="n">
        <v>45</v>
      </c>
      <c r="O2518" s="17" t="inlineStr">
        <is>
          <t>(360) 555-4281</t>
        </is>
      </c>
      <c r="P2518" s="17" t="inlineStr">
        <is>
          <t>rose.lee@quillayute.org</t>
        </is>
      </c>
      <c r="Q2518" s="17" t="inlineStr">
        <is>
          <t>Longview</t>
        </is>
      </c>
      <c r="R2518" s="17" t="inlineStr">
        <is>
          <t>WA</t>
        </is>
      </c>
      <c r="S2518" s="17" t="inlineStr">
        <is>
          <t>98632</t>
        </is>
      </c>
      <c r="T2518" s="27" t="n">
        <v>46011</v>
      </c>
      <c r="U2518" s="17" t="n">
        <v>2026</v>
      </c>
      <c r="V2518" s="17" t="inlineStr"/>
    </row>
    <row r="2519">
      <c r="A2519" s="21" t="inlineStr">
        <is>
          <t>WL-03514</t>
        </is>
      </c>
      <c r="B2519" s="21" t="n">
        <v>2514</v>
      </c>
      <c r="C2519" s="21" t="inlineStr">
        <is>
          <t>Davila</t>
        </is>
      </c>
      <c r="D2519" s="21" t="inlineStr">
        <is>
          <t>Marvin</t>
        </is>
      </c>
      <c r="E2519" s="21" t="inlineStr">
        <is>
          <t>JOINT</t>
        </is>
      </c>
      <c r="F2519" s="21" t="inlineStr"/>
      <c r="G2519" s="28" t="n">
        <v>45956</v>
      </c>
      <c r="H2519" s="21" t="inlineStr">
        <is>
          <t>ACTIVE_WAITLIST</t>
        </is>
      </c>
      <c r="I2519" s="21" t="inlineStr">
        <is>
          <t>SEAL LINE</t>
        </is>
      </c>
      <c r="J2519" s="21" t="inlineStr">
        <is>
          <t>SAIL_MULTI</t>
        </is>
      </c>
      <c r="K2519" s="21" t="n">
        <v>45</v>
      </c>
      <c r="L2519" s="21" t="n">
        <v>15.7</v>
      </c>
      <c r="M2519" s="21" t="inlineStr">
        <is>
          <t>ANY</t>
        </is>
      </c>
      <c r="N2519" s="21" t="n">
        <v>45</v>
      </c>
      <c r="O2519" s="21" t="inlineStr">
        <is>
          <t>(360) 555-6006</t>
        </is>
      </c>
      <c r="P2519" s="21" t="inlineStr">
        <is>
          <t>marvin.davila@gmail.example.com</t>
        </is>
      </c>
      <c r="Q2519" s="21" t="inlineStr">
        <is>
          <t>Olympia</t>
        </is>
      </c>
      <c r="R2519" s="21" t="inlineStr">
        <is>
          <t>WA</t>
        </is>
      </c>
      <c r="S2519" s="21" t="inlineStr">
        <is>
          <t>98501</t>
        </is>
      </c>
      <c r="T2519" s="28" t="n">
        <v>45992</v>
      </c>
      <c r="U2519" s="21" t="n">
        <v>2026</v>
      </c>
      <c r="V2519" s="21" t="inlineStr"/>
    </row>
    <row r="2520">
      <c r="A2520" s="17" t="inlineStr">
        <is>
          <t>WL-03515</t>
        </is>
      </c>
      <c r="B2520" s="17" t="n">
        <v>2515</v>
      </c>
      <c r="C2520" s="17" t="inlineStr">
        <is>
          <t>Ramirez</t>
        </is>
      </c>
      <c r="D2520" s="17" t="inlineStr">
        <is>
          <t>Adam</t>
        </is>
      </c>
      <c r="E2520" s="17" t="inlineStr">
        <is>
          <t>JOINT</t>
        </is>
      </c>
      <c r="F2520" s="17" t="inlineStr"/>
      <c r="G2520" s="27" t="n">
        <v>45956</v>
      </c>
      <c r="H2520" s="17" t="inlineStr">
        <is>
          <t>ACTIVE_WAITLIST</t>
        </is>
      </c>
      <c r="I2520" s="17" t="inlineStr">
        <is>
          <t>PINTAIL ANN</t>
        </is>
      </c>
      <c r="J2520" s="17" t="inlineStr">
        <is>
          <t>TRAWLER</t>
        </is>
      </c>
      <c r="K2520" s="17" t="n">
        <v>21.8</v>
      </c>
      <c r="L2520" s="17" t="n">
        <v>7.3</v>
      </c>
      <c r="M2520" s="17" t="inlineStr">
        <is>
          <t>Ledgport</t>
        </is>
      </c>
      <c r="N2520" s="17" t="n">
        <v>28</v>
      </c>
      <c r="O2520" s="17" t="inlineStr">
        <is>
          <t>(360) 555-9860</t>
        </is>
      </c>
      <c r="P2520" s="17" t="inlineStr">
        <is>
          <t>adam.ramirez@gmail.example.com</t>
        </is>
      </c>
      <c r="Q2520" s="17" t="inlineStr">
        <is>
          <t>Port Angeles</t>
        </is>
      </c>
      <c r="R2520" s="17" t="inlineStr">
        <is>
          <t>WA</t>
        </is>
      </c>
      <c r="S2520" s="17" t="inlineStr">
        <is>
          <t>98362</t>
        </is>
      </c>
      <c r="T2520" s="27" t="n">
        <v>46000</v>
      </c>
      <c r="U2520" s="17" t="n">
        <v>2026</v>
      </c>
      <c r="V2520" s="17" t="inlineStr"/>
    </row>
    <row r="2521">
      <c r="A2521" s="21" t="inlineStr">
        <is>
          <t>WL-03516</t>
        </is>
      </c>
      <c r="B2521" s="21" t="n">
        <v>2516</v>
      </c>
      <c r="C2521" s="21" t="inlineStr">
        <is>
          <t>Mcgrath</t>
        </is>
      </c>
      <c r="D2521" s="21" t="inlineStr">
        <is>
          <t>Tiffany</t>
        </is>
      </c>
      <c r="E2521" s="21" t="inlineStr">
        <is>
          <t>CORPORATION</t>
        </is>
      </c>
      <c r="F2521" s="21" t="inlineStr">
        <is>
          <t>Mcgrath Charters Inc</t>
        </is>
      </c>
      <c r="G2521" s="28" t="n">
        <v>45957</v>
      </c>
      <c r="H2521" s="21" t="inlineStr">
        <is>
          <t>ACTIVE_WAITLIST</t>
        </is>
      </c>
      <c r="I2521" s="21" t="inlineStr">
        <is>
          <t>PINTAIL MOON</t>
        </is>
      </c>
      <c r="J2521" s="21" t="inlineStr">
        <is>
          <t>POWER_OUTBOARD</t>
        </is>
      </c>
      <c r="K2521" s="21" t="n">
        <v>20.5</v>
      </c>
      <c r="L2521" s="21" t="n">
        <v>6.9</v>
      </c>
      <c r="M2521" s="21" t="inlineStr">
        <is>
          <t>COVERED_ONLY</t>
        </is>
      </c>
      <c r="N2521" s="21" t="n">
        <v>50</v>
      </c>
      <c r="O2521" s="21" t="inlineStr">
        <is>
          <t>(541) 555-8279</t>
        </is>
      </c>
      <c r="P2521" s="21" t="inlineStr">
        <is>
          <t>tiffanymcgrath@pugetpost.com</t>
        </is>
      </c>
      <c r="Q2521" s="21" t="inlineStr">
        <is>
          <t>Newport</t>
        </is>
      </c>
      <c r="R2521" s="21" t="inlineStr">
        <is>
          <t>OR</t>
        </is>
      </c>
      <c r="S2521" s="21" t="inlineStr">
        <is>
          <t>97365</t>
        </is>
      </c>
      <c r="T2521" s="28" t="n">
        <v>46008</v>
      </c>
      <c r="U2521" s="21" t="n">
        <v>2026</v>
      </c>
      <c r="V2521" s="21" t="inlineStr"/>
    </row>
    <row r="2522">
      <c r="A2522" s="17" t="inlineStr">
        <is>
          <t>WL-03517</t>
        </is>
      </c>
      <c r="B2522" s="17" t="n">
        <v>2517</v>
      </c>
      <c r="C2522" s="17" t="inlineStr">
        <is>
          <t>Peters</t>
        </is>
      </c>
      <c r="D2522" s="17" t="inlineStr">
        <is>
          <t>Ruth</t>
        </is>
      </c>
      <c r="E2522" s="17" t="inlineStr">
        <is>
          <t>INDIVIDUAL</t>
        </is>
      </c>
      <c r="F2522" s="17" t="inlineStr"/>
      <c r="G2522" s="27" t="n">
        <v>45958</v>
      </c>
      <c r="H2522" s="17" t="inlineStr">
        <is>
          <t>ACTIVE_WAITLIST</t>
        </is>
      </c>
      <c r="I2522" s="17" t="inlineStr">
        <is>
          <t>CORMORANT BAY</t>
        </is>
      </c>
      <c r="J2522" s="17" t="inlineStr">
        <is>
          <t>SAIL_MONO</t>
        </is>
      </c>
      <c r="K2522" s="17" t="n">
        <v>58.9</v>
      </c>
      <c r="L2522" s="17" t="n">
        <v>17.3</v>
      </c>
      <c r="M2522" s="17" t="inlineStr">
        <is>
          <t>OPEN_ONLY</t>
        </is>
      </c>
      <c r="N2522" s="17" t="n">
        <v>40</v>
      </c>
      <c r="O2522" s="17" t="inlineStr">
        <is>
          <t>(360) 555-6170</t>
        </is>
      </c>
      <c r="P2522" s="17" t="inlineStr">
        <is>
          <t>ruthpeters@harbormail.net</t>
        </is>
      </c>
      <c r="Q2522" s="17" t="inlineStr">
        <is>
          <t>Bremerton</t>
        </is>
      </c>
      <c r="R2522" s="17" t="inlineStr">
        <is>
          <t>WA</t>
        </is>
      </c>
      <c r="S2522" s="17" t="inlineStr">
        <is>
          <t>98337</t>
        </is>
      </c>
      <c r="T2522" s="27" t="n">
        <v>46011</v>
      </c>
      <c r="U2522" s="17" t="n">
        <v>2026</v>
      </c>
      <c r="V2522" s="17" t="inlineStr"/>
    </row>
    <row r="2523">
      <c r="A2523" s="21" t="inlineStr">
        <is>
          <t>WL-03518</t>
        </is>
      </c>
      <c r="B2523" s="21" t="n">
        <v>2518</v>
      </c>
      <c r="C2523" s="21" t="inlineStr">
        <is>
          <t>Donovan</t>
        </is>
      </c>
      <c r="D2523" s="21" t="inlineStr">
        <is>
          <t>Jorge</t>
        </is>
      </c>
      <c r="E2523" s="21" t="inlineStr">
        <is>
          <t>INDIVIDUAL</t>
        </is>
      </c>
      <c r="F2523" s="21" t="inlineStr"/>
      <c r="G2523" s="28" t="n">
        <v>45959</v>
      </c>
      <c r="H2523" s="21" t="inlineStr">
        <is>
          <t>ACTIVE_WAITLIST</t>
        </is>
      </c>
      <c r="I2523" s="21" t="inlineStr">
        <is>
          <t>PETREL ROSE</t>
        </is>
      </c>
      <c r="J2523" s="21" t="inlineStr">
        <is>
          <t>COMMERCIAL_FISH</t>
        </is>
      </c>
      <c r="K2523" s="21" t="n">
        <v>26.3</v>
      </c>
      <c r="L2523" s="21" t="n">
        <v>7.4</v>
      </c>
      <c r="M2523" s="21" t="inlineStr">
        <is>
          <t>Salmonberry</t>
        </is>
      </c>
      <c r="N2523" s="21" t="n">
        <v>36</v>
      </c>
      <c r="O2523" s="21" t="inlineStr">
        <is>
          <t>(360) 555-9846</t>
        </is>
      </c>
      <c r="P2523" s="21" t="inlineStr">
        <is>
          <t>jorge.donovan@quillayute.org</t>
        </is>
      </c>
      <c r="Q2523" s="21" t="inlineStr">
        <is>
          <t>Chaldale</t>
        </is>
      </c>
      <c r="R2523" s="21" t="inlineStr">
        <is>
          <t>WA</t>
        </is>
      </c>
      <c r="S2523" s="21" t="inlineStr">
        <is>
          <t>98554</t>
        </is>
      </c>
      <c r="T2523" s="28" t="n">
        <v>45993</v>
      </c>
      <c r="U2523" s="21" t="n">
        <v>2026</v>
      </c>
      <c r="V2523" s="21" t="inlineStr"/>
    </row>
    <row r="2524">
      <c r="A2524" s="17" t="inlineStr">
        <is>
          <t>WL-03519</t>
        </is>
      </c>
      <c r="B2524" s="17" t="n">
        <v>2519</v>
      </c>
      <c r="C2524" s="17" t="inlineStr">
        <is>
          <t>Moore</t>
        </is>
      </c>
      <c r="D2524" s="17" t="inlineStr">
        <is>
          <t>Crystal</t>
        </is>
      </c>
      <c r="E2524" s="17" t="inlineStr">
        <is>
          <t>JOINT</t>
        </is>
      </c>
      <c r="F2524" s="17" t="inlineStr"/>
      <c r="G2524" s="27" t="n">
        <v>45962</v>
      </c>
      <c r="H2524" s="17" t="inlineStr">
        <is>
          <t>ACTIVE_WAITLIST</t>
        </is>
      </c>
      <c r="I2524" s="17" t="inlineStr">
        <is>
          <t>HALIBUT WIND</t>
        </is>
      </c>
      <c r="J2524" s="17" t="inlineStr">
        <is>
          <t>HOUSEBOAT</t>
        </is>
      </c>
      <c r="K2524" s="17" t="n">
        <v>31.9</v>
      </c>
      <c r="L2524" s="17" t="n">
        <v>9.800000000000001</v>
      </c>
      <c r="M2524" s="17" t="inlineStr">
        <is>
          <t>COVERED_ONLY</t>
        </is>
      </c>
      <c r="N2524" s="17" t="n">
        <v>40</v>
      </c>
      <c r="O2524" s="17" t="inlineStr">
        <is>
          <t>(503) 555-5057</t>
        </is>
      </c>
      <c r="P2524" s="17" t="inlineStr">
        <is>
          <t>crystal_moore@pugetpost.com</t>
        </is>
      </c>
      <c r="Q2524" s="17" t="inlineStr">
        <is>
          <t>Astoria</t>
        </is>
      </c>
      <c r="R2524" s="17" t="inlineStr">
        <is>
          <t>OR</t>
        </is>
      </c>
      <c r="S2524" s="17" t="inlineStr">
        <is>
          <t>97103</t>
        </is>
      </c>
      <c r="T2524" s="27" t="n">
        <v>45997</v>
      </c>
      <c r="U2524" s="17" t="n">
        <v>2026</v>
      </c>
      <c r="V2524" s="17" t="inlineStr"/>
    </row>
    <row r="2525">
      <c r="A2525" s="21" t="inlineStr">
        <is>
          <t>WL-03520</t>
        </is>
      </c>
      <c r="B2525" s="21" t="n">
        <v>2520</v>
      </c>
      <c r="C2525" s="21" t="inlineStr">
        <is>
          <t>Barnett</t>
        </is>
      </c>
      <c r="D2525" s="21" t="inlineStr">
        <is>
          <t>Carlos</t>
        </is>
      </c>
      <c r="E2525" s="21" t="inlineStr">
        <is>
          <t>LLC</t>
        </is>
      </c>
      <c r="F2525" s="21" t="inlineStr">
        <is>
          <t>Barnett Marine LLC</t>
        </is>
      </c>
      <c r="G2525" s="28" t="n">
        <v>45962</v>
      </c>
      <c r="H2525" s="21" t="inlineStr">
        <is>
          <t>ACTIVE_WAITLIST</t>
        </is>
      </c>
      <c r="I2525" s="21" t="inlineStr">
        <is>
          <t>SPINDRIFT STAR</t>
        </is>
      </c>
      <c r="J2525" s="21" t="inlineStr">
        <is>
          <t>COMMERCIAL_FISH</t>
        </is>
      </c>
      <c r="K2525" s="21" t="n">
        <v>52</v>
      </c>
      <c r="L2525" s="21" t="n">
        <v>16.5</v>
      </c>
      <c r="M2525" s="21" t="inlineStr">
        <is>
          <t>COVERED_ONLY</t>
        </is>
      </c>
      <c r="N2525" s="21" t="n">
        <v>36</v>
      </c>
      <c r="O2525" s="21" t="inlineStr">
        <is>
          <t>(253) 555-6590</t>
        </is>
      </c>
      <c r="P2525" s="21" t="inlineStr">
        <is>
          <t>carlos_barnett@pugetpost.com</t>
        </is>
      </c>
      <c r="Q2525" s="21" t="inlineStr">
        <is>
          <t>Tacoma</t>
        </is>
      </c>
      <c r="R2525" s="21" t="inlineStr">
        <is>
          <t>WA</t>
        </is>
      </c>
      <c r="S2525" s="21" t="inlineStr">
        <is>
          <t>98402</t>
        </is>
      </c>
      <c r="T2525" s="28" t="n">
        <v>46016</v>
      </c>
      <c r="U2525" s="21" t="n">
        <v>2026</v>
      </c>
      <c r="V2525" s="21" t="inlineStr"/>
    </row>
    <row r="2526">
      <c r="A2526" s="17" t="inlineStr">
        <is>
          <t>WL-03521</t>
        </is>
      </c>
      <c r="B2526" s="17" t="n">
        <v>2521</v>
      </c>
      <c r="C2526" s="17" t="inlineStr">
        <is>
          <t>Nelson</t>
        </is>
      </c>
      <c r="D2526" s="17" t="inlineStr">
        <is>
          <t>Penny</t>
        </is>
      </c>
      <c r="E2526" s="17" t="inlineStr">
        <is>
          <t>PARTNERSHIP</t>
        </is>
      </c>
      <c r="F2526" s="17" t="inlineStr">
        <is>
          <t>Nelson Holdings LLC</t>
        </is>
      </c>
      <c r="G2526" s="27" t="n">
        <v>45962</v>
      </c>
      <c r="H2526" s="17" t="inlineStr">
        <is>
          <t>ACTIVE_WAITLIST</t>
        </is>
      </c>
      <c r="I2526" s="17" t="inlineStr">
        <is>
          <t>OSPREY ANN</t>
        </is>
      </c>
      <c r="J2526" s="17" t="inlineStr">
        <is>
          <t>HOUSEBOAT</t>
        </is>
      </c>
      <c r="K2526" s="17" t="n">
        <v>61.1</v>
      </c>
      <c r="L2526" s="17" t="n">
        <v>21.1</v>
      </c>
      <c r="M2526" s="17" t="inlineStr">
        <is>
          <t>ANY</t>
        </is>
      </c>
      <c r="N2526" s="17" t="n">
        <v>40</v>
      </c>
      <c r="O2526" s="17" t="inlineStr">
        <is>
          <t>(360) 555-1620</t>
        </is>
      </c>
      <c r="P2526" s="17" t="inlineStr">
        <is>
          <t>penny.nelson@outlook.example.com</t>
        </is>
      </c>
      <c r="Q2526" s="17" t="inlineStr">
        <is>
          <t>Aberdeen</t>
        </is>
      </c>
      <c r="R2526" s="17" t="inlineStr">
        <is>
          <t>WA</t>
        </is>
      </c>
      <c r="S2526" s="17" t="inlineStr">
        <is>
          <t>98520</t>
        </is>
      </c>
      <c r="T2526" s="27" t="n">
        <v>46000</v>
      </c>
      <c r="U2526" s="17" t="n">
        <v>2026</v>
      </c>
      <c r="V2526" s="17" t="inlineStr"/>
    </row>
    <row r="2527">
      <c r="A2527" s="21" t="inlineStr">
        <is>
          <t>WL-03522</t>
        </is>
      </c>
      <c r="B2527" s="21" t="n">
        <v>2522</v>
      </c>
      <c r="C2527" s="21" t="inlineStr">
        <is>
          <t>Sanchez</t>
        </is>
      </c>
      <c r="D2527" s="21" t="inlineStr">
        <is>
          <t>Austin</t>
        </is>
      </c>
      <c r="E2527" s="21" t="inlineStr">
        <is>
          <t>TRUST</t>
        </is>
      </c>
      <c r="F2527" s="21" t="inlineStr">
        <is>
          <t>Sanchez Marine LLC</t>
        </is>
      </c>
      <c r="G2527" s="28" t="n">
        <v>45963</v>
      </c>
      <c r="H2527" s="21" t="inlineStr">
        <is>
          <t>ACTIVE_WAITLIST</t>
        </is>
      </c>
      <c r="I2527" s="21" t="inlineStr">
        <is>
          <t>MURRE QUEEN</t>
        </is>
      </c>
      <c r="J2527" s="21" t="inlineStr">
        <is>
          <t>SAIL_MULTI</t>
        </is>
      </c>
      <c r="K2527" s="21" t="n">
        <v>46.1</v>
      </c>
      <c r="L2527" s="21" t="n">
        <v>15</v>
      </c>
      <c r="M2527" s="21" t="inlineStr">
        <is>
          <t>ANY</t>
        </is>
      </c>
      <c r="N2527" s="21" t="n">
        <v>45</v>
      </c>
      <c r="O2527" s="21" t="inlineStr">
        <is>
          <t>(360) 555-0700</t>
        </is>
      </c>
      <c r="P2527" s="21" t="inlineStr">
        <is>
          <t>austin_sanchez@outlook.example.com</t>
        </is>
      </c>
      <c r="Q2527" s="21" t="inlineStr">
        <is>
          <t>Longview</t>
        </is>
      </c>
      <c r="R2527" s="21" t="inlineStr">
        <is>
          <t>WA</t>
        </is>
      </c>
      <c r="S2527" s="21" t="inlineStr">
        <is>
          <t>98632</t>
        </is>
      </c>
      <c r="T2527" s="28" t="n">
        <v>46007</v>
      </c>
      <c r="U2527" s="21" t="n">
        <v>2026</v>
      </c>
      <c r="V2527" s="21" t="inlineStr"/>
    </row>
    <row r="2528">
      <c r="A2528" s="17" t="inlineStr">
        <is>
          <t>WL-03523</t>
        </is>
      </c>
      <c r="B2528" s="17" t="n">
        <v>2523</v>
      </c>
      <c r="C2528" s="17" t="inlineStr">
        <is>
          <t>Glover</t>
        </is>
      </c>
      <c r="D2528" s="17" t="inlineStr">
        <is>
          <t>Darlene</t>
        </is>
      </c>
      <c r="E2528" s="17" t="inlineStr">
        <is>
          <t>INDIVIDUAL</t>
        </is>
      </c>
      <c r="F2528" s="17" t="inlineStr"/>
      <c r="G2528" s="27" t="n">
        <v>45963</v>
      </c>
      <c r="H2528" s="17" t="inlineStr">
        <is>
          <t>ACTIVE_WAITLIST</t>
        </is>
      </c>
      <c r="I2528" s="17" t="inlineStr">
        <is>
          <t>HERON SOUND</t>
        </is>
      </c>
      <c r="J2528" s="17" t="inlineStr">
        <is>
          <t>SAIL_MONO</t>
        </is>
      </c>
      <c r="K2528" s="17" t="n">
        <v>53.1</v>
      </c>
      <c r="L2528" s="17" t="n">
        <v>17.6</v>
      </c>
      <c r="M2528" s="17" t="inlineStr">
        <is>
          <t>COVERED_ONLY</t>
        </is>
      </c>
      <c r="N2528" s="17" t="n">
        <v>50</v>
      </c>
      <c r="O2528" s="17" t="inlineStr">
        <is>
          <t>(541) 555-0720</t>
        </is>
      </c>
      <c r="P2528" s="17" t="inlineStr">
        <is>
          <t>darleneglover@pugetpost.com</t>
        </is>
      </c>
      <c r="Q2528" s="17" t="inlineStr">
        <is>
          <t>Coos Bay</t>
        </is>
      </c>
      <c r="R2528" s="17" t="inlineStr">
        <is>
          <t>OR</t>
        </is>
      </c>
      <c r="S2528" s="17" t="inlineStr">
        <is>
          <t>97420</t>
        </is>
      </c>
      <c r="T2528" s="27" t="n">
        <v>46019</v>
      </c>
      <c r="U2528" s="17" t="n">
        <v>2026</v>
      </c>
      <c r="V2528" s="17" t="inlineStr"/>
    </row>
    <row r="2529">
      <c r="A2529" s="21" t="inlineStr">
        <is>
          <t>WL-03524</t>
        </is>
      </c>
      <c r="B2529" s="21" t="n">
        <v>2524</v>
      </c>
      <c r="C2529" s="21" t="inlineStr">
        <is>
          <t>Hayes</t>
        </is>
      </c>
      <c r="D2529" s="21" t="inlineStr">
        <is>
          <t>James</t>
        </is>
      </c>
      <c r="E2529" s="21" t="inlineStr">
        <is>
          <t>PARTNERSHIP</t>
        </is>
      </c>
      <c r="F2529" s="21" t="inlineStr">
        <is>
          <t>Hayes Charters Inc</t>
        </is>
      </c>
      <c r="G2529" s="28" t="n">
        <v>45963</v>
      </c>
      <c r="H2529" s="21" t="inlineStr">
        <is>
          <t>ACTIVE_WAITLIST</t>
        </is>
      </c>
      <c r="I2529" s="21" t="inlineStr">
        <is>
          <t>SEAL ROSE</t>
        </is>
      </c>
      <c r="J2529" s="21" t="inlineStr">
        <is>
          <t>ELECTRIC</t>
        </is>
      </c>
      <c r="K2529" s="21" t="n">
        <v>32.1</v>
      </c>
      <c r="L2529" s="21" t="n">
        <v>10</v>
      </c>
      <c r="M2529" s="21" t="inlineStr">
        <is>
          <t>ANY</t>
        </is>
      </c>
      <c r="N2529" s="21" t="n">
        <v>40</v>
      </c>
      <c r="O2529" s="21" t="inlineStr">
        <is>
          <t>(253) 555-6440</t>
        </is>
      </c>
      <c r="P2529" s="21" t="inlineStr">
        <is>
          <t>jameshayes@harbormail.net</t>
        </is>
      </c>
      <c r="Q2529" s="21" t="inlineStr">
        <is>
          <t>Tacoma</t>
        </is>
      </c>
      <c r="R2529" s="21" t="inlineStr">
        <is>
          <t>WA</t>
        </is>
      </c>
      <c r="S2529" s="21" t="inlineStr">
        <is>
          <t>98402</t>
        </is>
      </c>
      <c r="T2529" s="28" t="n">
        <v>46006</v>
      </c>
      <c r="U2529" s="21" t="n">
        <v>2026</v>
      </c>
      <c r="V2529" s="21" t="inlineStr"/>
    </row>
    <row r="2530">
      <c r="A2530" s="17" t="inlineStr">
        <is>
          <t>WL-03525</t>
        </is>
      </c>
      <c r="B2530" s="17" t="n">
        <v>2525</v>
      </c>
      <c r="C2530" s="17" t="inlineStr">
        <is>
          <t>Richardson</t>
        </is>
      </c>
      <c r="D2530" s="17" t="inlineStr">
        <is>
          <t>Samuel</t>
        </is>
      </c>
      <c r="E2530" s="17" t="inlineStr">
        <is>
          <t>PARTNERSHIP</t>
        </is>
      </c>
      <c r="F2530" s="17" t="inlineStr">
        <is>
          <t>Richardson Holdings LLC</t>
        </is>
      </c>
      <c r="G2530" s="27" t="n">
        <v>45963</v>
      </c>
      <c r="H2530" s="17" t="inlineStr">
        <is>
          <t>RETAINER</t>
        </is>
      </c>
      <c r="I2530" s="17" t="inlineStr">
        <is>
          <t>OTTER QUEEN</t>
        </is>
      </c>
      <c r="J2530" s="17" t="inlineStr">
        <is>
          <t>HOUSEBOAT</t>
        </is>
      </c>
      <c r="K2530" s="17" t="n">
        <v>45.8</v>
      </c>
      <c r="L2530" s="17" t="n">
        <v>14.7</v>
      </c>
      <c r="M2530" s="17" t="inlineStr">
        <is>
          <t>ANY</t>
        </is>
      </c>
      <c r="N2530" s="17" t="n">
        <v>40</v>
      </c>
      <c r="O2530" s="17" t="inlineStr">
        <is>
          <t>(206) 555-8146</t>
        </is>
      </c>
      <c r="P2530" s="17" t="inlineStr">
        <is>
          <t>samuelrichardson@quillayute.org</t>
        </is>
      </c>
      <c r="Q2530" s="17" t="inlineStr">
        <is>
          <t>Seattle</t>
        </is>
      </c>
      <c r="R2530" s="17" t="inlineStr">
        <is>
          <t>WA</t>
        </is>
      </c>
      <c r="S2530" s="17" t="inlineStr">
        <is>
          <t>98101</t>
        </is>
      </c>
      <c r="T2530" s="27" t="n">
        <v>45993</v>
      </c>
      <c r="U2530" s="17" t="n">
        <v>2026</v>
      </c>
      <c r="V2530" s="17" t="inlineStr"/>
    </row>
    <row r="2531">
      <c r="A2531" s="21" t="inlineStr">
        <is>
          <t>WL-03526</t>
        </is>
      </c>
      <c r="B2531" s="21" t="n">
        <v>2526</v>
      </c>
      <c r="C2531" s="21" t="inlineStr">
        <is>
          <t>West</t>
        </is>
      </c>
      <c r="D2531" s="21" t="inlineStr">
        <is>
          <t>Michael</t>
        </is>
      </c>
      <c r="E2531" s="21" t="inlineStr">
        <is>
          <t>PARTNERSHIP</t>
        </is>
      </c>
      <c r="F2531" s="21" t="inlineStr">
        <is>
          <t>West Ventures LLC</t>
        </is>
      </c>
      <c r="G2531" s="28" t="n">
        <v>45964</v>
      </c>
      <c r="H2531" s="21" t="inlineStr">
        <is>
          <t>ACTIVE_WAITLIST</t>
        </is>
      </c>
      <c r="I2531" s="21" t="inlineStr">
        <is>
          <t>HALIBUT CREST</t>
        </is>
      </c>
      <c r="J2531" s="21" t="inlineStr">
        <is>
          <t>CRUISER</t>
        </is>
      </c>
      <c r="K2531" s="21" t="n">
        <v>35.1</v>
      </c>
      <c r="L2531" s="21" t="n">
        <v>10.3</v>
      </c>
      <c r="M2531" s="21" t="inlineStr">
        <is>
          <t>Vessbank</t>
        </is>
      </c>
      <c r="N2531" s="21" t="n">
        <v>36</v>
      </c>
      <c r="O2531" s="21" t="inlineStr">
        <is>
          <t>(503) 555-8898</t>
        </is>
      </c>
      <c r="P2531" s="21" t="inlineStr">
        <is>
          <t>michael.west@harbormail.net</t>
        </is>
      </c>
      <c r="Q2531" s="21" t="inlineStr">
        <is>
          <t>Portland</t>
        </is>
      </c>
      <c r="R2531" s="21" t="inlineStr">
        <is>
          <t>OR</t>
        </is>
      </c>
      <c r="S2531" s="21" t="inlineStr">
        <is>
          <t>97201</t>
        </is>
      </c>
      <c r="T2531" s="28" t="n">
        <v>46019</v>
      </c>
      <c r="U2531" s="21" t="n">
        <v>2026</v>
      </c>
      <c r="V2531" s="21" t="inlineStr"/>
    </row>
    <row r="2532">
      <c r="A2532" s="17" t="inlineStr">
        <is>
          <t>WL-03527</t>
        </is>
      </c>
      <c r="B2532" s="17" t="n">
        <v>2527</v>
      </c>
      <c r="C2532" s="17" t="inlineStr">
        <is>
          <t>Logan</t>
        </is>
      </c>
      <c r="D2532" s="17" t="inlineStr">
        <is>
          <t>Ashley</t>
        </is>
      </c>
      <c r="E2532" s="17" t="inlineStr">
        <is>
          <t>COMMERCIAL</t>
        </is>
      </c>
      <c r="F2532" s="17" t="inlineStr">
        <is>
          <t>Logan Ventures LLC</t>
        </is>
      </c>
      <c r="G2532" s="27" t="n">
        <v>45965</v>
      </c>
      <c r="H2532" s="17" t="inlineStr">
        <is>
          <t>ACTIVE_WAITLIST</t>
        </is>
      </c>
      <c r="I2532" s="17" t="inlineStr">
        <is>
          <t>WIDGEON BAY</t>
        </is>
      </c>
      <c r="J2532" s="17" t="inlineStr">
        <is>
          <t>SPORTFISH</t>
        </is>
      </c>
      <c r="K2532" s="17" t="n">
        <v>30.5</v>
      </c>
      <c r="L2532" s="17" t="n">
        <v>9.800000000000001</v>
      </c>
      <c r="M2532" s="17" t="inlineStr">
        <is>
          <t>ANY</t>
        </is>
      </c>
      <c r="N2532" s="17" t="n">
        <v>36</v>
      </c>
      <c r="O2532" s="17" t="inlineStr">
        <is>
          <t>(360) 555-8757</t>
        </is>
      </c>
      <c r="P2532" s="17" t="inlineStr">
        <is>
          <t>ashley_logan@salishnet.net</t>
        </is>
      </c>
      <c r="Q2532" s="17" t="inlineStr">
        <is>
          <t>Bremerton</t>
        </is>
      </c>
      <c r="R2532" s="17" t="inlineStr">
        <is>
          <t>WA</t>
        </is>
      </c>
      <c r="S2532" s="17" t="inlineStr">
        <is>
          <t>98337</t>
        </is>
      </c>
      <c r="T2532" s="27" t="n">
        <v>46000</v>
      </c>
      <c r="U2532" s="17" t="n">
        <v>2026</v>
      </c>
      <c r="V2532" s="17" t="inlineStr"/>
    </row>
    <row r="2533">
      <c r="A2533" s="21" t="inlineStr">
        <is>
          <t>WL-03528</t>
        </is>
      </c>
      <c r="B2533" s="21" t="n">
        <v>2528</v>
      </c>
      <c r="C2533" s="21" t="inlineStr">
        <is>
          <t>Hudson</t>
        </is>
      </c>
      <c r="D2533" s="21" t="inlineStr">
        <is>
          <t>Gina</t>
        </is>
      </c>
      <c r="E2533" s="21" t="inlineStr">
        <is>
          <t>TRUST</t>
        </is>
      </c>
      <c r="F2533" s="21" t="inlineStr">
        <is>
          <t>Hudson Marine LLC</t>
        </is>
      </c>
      <c r="G2533" s="28" t="n">
        <v>45965</v>
      </c>
      <c r="H2533" s="21" t="inlineStr">
        <is>
          <t>ACTIVE_WAITLIST</t>
        </is>
      </c>
      <c r="I2533" s="21" t="inlineStr">
        <is>
          <t>BRANT MIST</t>
        </is>
      </c>
      <c r="J2533" s="21" t="inlineStr">
        <is>
          <t>POWER_OUTBOARD</t>
        </is>
      </c>
      <c r="K2533" s="21" t="n">
        <v>43.1</v>
      </c>
      <c r="L2533" s="21" t="n">
        <v>15.3</v>
      </c>
      <c r="M2533" s="21" t="inlineStr">
        <is>
          <t>ANY</t>
        </is>
      </c>
      <c r="N2533" s="21" t="n">
        <v>32</v>
      </c>
      <c r="O2533" s="21" t="inlineStr">
        <is>
          <t>(360) 555-1943</t>
        </is>
      </c>
      <c r="P2533" s="21" t="inlineStr">
        <is>
          <t>gina_hudson@pugetpost.com</t>
        </is>
      </c>
      <c r="Q2533" s="21" t="inlineStr">
        <is>
          <t>Bellingham</t>
        </is>
      </c>
      <c r="R2533" s="21" t="inlineStr">
        <is>
          <t>WA</t>
        </is>
      </c>
      <c r="S2533" s="21" t="inlineStr">
        <is>
          <t>98225</t>
        </is>
      </c>
      <c r="T2533" s="28" t="n">
        <v>46012</v>
      </c>
      <c r="U2533" s="21" t="n">
        <v>2026</v>
      </c>
      <c r="V2533" s="21" t="inlineStr"/>
    </row>
    <row r="2534">
      <c r="A2534" s="17" t="inlineStr">
        <is>
          <t>WL-03529</t>
        </is>
      </c>
      <c r="B2534" s="17" t="n">
        <v>2529</v>
      </c>
      <c r="C2534" s="17" t="inlineStr">
        <is>
          <t>Bautista</t>
        </is>
      </c>
      <c r="D2534" s="17" t="inlineStr">
        <is>
          <t>Jeanette</t>
        </is>
      </c>
      <c r="E2534" s="17" t="inlineStr">
        <is>
          <t>CORPORATION</t>
        </is>
      </c>
      <c r="F2534" s="17" t="inlineStr">
        <is>
          <t>Bautista Marine LLC</t>
        </is>
      </c>
      <c r="G2534" s="27" t="n">
        <v>45965</v>
      </c>
      <c r="H2534" s="17" t="inlineStr">
        <is>
          <t>ACTIVE_WAITLIST</t>
        </is>
      </c>
      <c r="I2534" s="17" t="inlineStr">
        <is>
          <t>BRANT HARBOR</t>
        </is>
      </c>
      <c r="J2534" s="17" t="inlineStr">
        <is>
          <t>POWER_STERNDRIVE</t>
        </is>
      </c>
      <c r="K2534" s="17" t="n">
        <v>41.7</v>
      </c>
      <c r="L2534" s="17" t="n">
        <v>12.3</v>
      </c>
      <c r="M2534" s="17" t="inlineStr">
        <is>
          <t>Vessbank</t>
        </is>
      </c>
      <c r="N2534" s="17" t="n">
        <v>36</v>
      </c>
      <c r="O2534" s="17" t="inlineStr">
        <is>
          <t>(425) 555-1122</t>
        </is>
      </c>
      <c r="P2534" s="17" t="inlineStr">
        <is>
          <t>jeanette.bautista@pugetpost.com</t>
        </is>
      </c>
      <c r="Q2534" s="17" t="inlineStr">
        <is>
          <t>Everett</t>
        </is>
      </c>
      <c r="R2534" s="17" t="inlineStr">
        <is>
          <t>WA</t>
        </is>
      </c>
      <c r="S2534" s="17" t="inlineStr">
        <is>
          <t>98201</t>
        </is>
      </c>
      <c r="T2534" s="27" t="n">
        <v>46019</v>
      </c>
      <c r="U2534" s="17" t="n">
        <v>2026</v>
      </c>
      <c r="V2534" s="17" t="inlineStr"/>
    </row>
    <row r="2535">
      <c r="A2535" s="21" t="inlineStr">
        <is>
          <t>WL-03530</t>
        </is>
      </c>
      <c r="B2535" s="21" t="n">
        <v>2530</v>
      </c>
      <c r="C2535" s="21" t="inlineStr">
        <is>
          <t>Dominguez</t>
        </is>
      </c>
      <c r="D2535" s="21" t="inlineStr">
        <is>
          <t>Jay</t>
        </is>
      </c>
      <c r="E2535" s="21" t="inlineStr">
        <is>
          <t>PARTNERSHIP</t>
        </is>
      </c>
      <c r="F2535" s="21" t="inlineStr">
        <is>
          <t>Dominguez Ventures LLC</t>
        </is>
      </c>
      <c r="G2535" s="28" t="n">
        <v>45965</v>
      </c>
      <c r="H2535" s="21" t="inlineStr">
        <is>
          <t>ACTIVE_WAITLIST</t>
        </is>
      </c>
      <c r="I2535" s="21" t="inlineStr">
        <is>
          <t>GRAY ROSE</t>
        </is>
      </c>
      <c r="J2535" s="21" t="inlineStr">
        <is>
          <t>SAIL_MULTI</t>
        </is>
      </c>
      <c r="K2535" s="21" t="n">
        <v>40.6</v>
      </c>
      <c r="L2535" s="21" t="n">
        <v>13.1</v>
      </c>
      <c r="M2535" s="21" t="inlineStr">
        <is>
          <t>COVERED_ONLY</t>
        </is>
      </c>
      <c r="N2535" s="21" t="n">
        <v>40</v>
      </c>
      <c r="O2535" s="21" t="inlineStr">
        <is>
          <t>(360) 555-3580</t>
        </is>
      </c>
      <c r="P2535" s="21" t="inlineStr">
        <is>
          <t>jay.dominguez@pugetpost.com</t>
        </is>
      </c>
      <c r="Q2535" s="21" t="inlineStr">
        <is>
          <t>Chaldale</t>
        </is>
      </c>
      <c r="R2535" s="21" t="inlineStr">
        <is>
          <t>WA</t>
        </is>
      </c>
      <c r="S2535" s="21" t="inlineStr">
        <is>
          <t>98554</t>
        </is>
      </c>
      <c r="T2535" s="28" t="n">
        <v>46017</v>
      </c>
      <c r="U2535" s="21" t="n">
        <v>2026</v>
      </c>
      <c r="V2535" s="21" t="inlineStr"/>
    </row>
    <row r="2536">
      <c r="A2536" s="17" t="inlineStr">
        <is>
          <t>WL-03531</t>
        </is>
      </c>
      <c r="B2536" s="17" t="n">
        <v>2531</v>
      </c>
      <c r="C2536" s="17" t="inlineStr">
        <is>
          <t>Golden</t>
        </is>
      </c>
      <c r="D2536" s="17" t="inlineStr">
        <is>
          <t>Nicole</t>
        </is>
      </c>
      <c r="E2536" s="17" t="inlineStr">
        <is>
          <t>PARTNERSHIP</t>
        </is>
      </c>
      <c r="F2536" s="17" t="inlineStr">
        <is>
          <t>Golden Marine LLC</t>
        </is>
      </c>
      <c r="G2536" s="27" t="n">
        <v>45966</v>
      </c>
      <c r="H2536" s="17" t="inlineStr">
        <is>
          <t>ACTIVE_WAITLIST</t>
        </is>
      </c>
      <c r="I2536" s="17" t="inlineStr">
        <is>
          <t>OTTER PASSAGE</t>
        </is>
      </c>
      <c r="J2536" s="17" t="inlineStr">
        <is>
          <t>POWER_STERNDRIVE</t>
        </is>
      </c>
      <c r="K2536" s="17" t="n">
        <v>47.4</v>
      </c>
      <c r="L2536" s="17" t="n">
        <v>16.6</v>
      </c>
      <c r="M2536" s="17" t="inlineStr">
        <is>
          <t>COVERED_ONLY</t>
        </is>
      </c>
      <c r="N2536" s="17" t="n">
        <v>24</v>
      </c>
      <c r="O2536" s="17" t="inlineStr">
        <is>
          <t>(503) 555-6538</t>
        </is>
      </c>
      <c r="P2536" s="17" t="inlineStr">
        <is>
          <t>nicole_golden@harbormail.net</t>
        </is>
      </c>
      <c r="Q2536" s="17" t="inlineStr">
        <is>
          <t>Astoria</t>
        </is>
      </c>
      <c r="R2536" s="17" t="inlineStr">
        <is>
          <t>OR</t>
        </is>
      </c>
      <c r="S2536" s="17" t="inlineStr">
        <is>
          <t>97103</t>
        </is>
      </c>
      <c r="T2536" s="27" t="n">
        <v>46017</v>
      </c>
      <c r="U2536" s="17" t="n">
        <v>2026</v>
      </c>
      <c r="V2536" s="17" t="inlineStr"/>
    </row>
    <row r="2537">
      <c r="A2537" s="21" t="inlineStr">
        <is>
          <t>WL-03532</t>
        </is>
      </c>
      <c r="B2537" s="21" t="n">
        <v>2532</v>
      </c>
      <c r="C2537" s="21" t="inlineStr">
        <is>
          <t>May</t>
        </is>
      </c>
      <c r="D2537" s="21" t="inlineStr">
        <is>
          <t>Tanya</t>
        </is>
      </c>
      <c r="E2537" s="21" t="inlineStr">
        <is>
          <t>LLC</t>
        </is>
      </c>
      <c r="F2537" s="21" t="inlineStr">
        <is>
          <t>May Charters Inc</t>
        </is>
      </c>
      <c r="G2537" s="28" t="n">
        <v>45967</v>
      </c>
      <c r="H2537" s="21" t="inlineStr">
        <is>
          <t>ACTIVE_WAITLIST</t>
        </is>
      </c>
      <c r="I2537" s="21" t="inlineStr">
        <is>
          <t>ANCHOR STAR</t>
        </is>
      </c>
      <c r="J2537" s="21" t="inlineStr">
        <is>
          <t>SAIL_MONO</t>
        </is>
      </c>
      <c r="K2537" s="21" t="n">
        <v>18.1</v>
      </c>
      <c r="L2537" s="21" t="n">
        <v>5.9</v>
      </c>
      <c r="M2537" s="21" t="inlineStr">
        <is>
          <t>Salmonberry</t>
        </is>
      </c>
      <c r="N2537" s="21" t="n">
        <v>32</v>
      </c>
      <c r="O2537" s="21" t="inlineStr">
        <is>
          <t>(360) 555-0257</t>
        </is>
      </c>
      <c r="P2537" s="21" t="inlineStr">
        <is>
          <t>tanya_may@harbormail.net</t>
        </is>
      </c>
      <c r="Q2537" s="21" t="inlineStr">
        <is>
          <t>Longview</t>
        </is>
      </c>
      <c r="R2537" s="21" t="inlineStr">
        <is>
          <t>WA</t>
        </is>
      </c>
      <c r="S2537" s="21" t="inlineStr">
        <is>
          <t>98632</t>
        </is>
      </c>
      <c r="T2537" s="28" t="n">
        <v>46011</v>
      </c>
      <c r="U2537" s="21" t="n">
        <v>2026</v>
      </c>
      <c r="V2537" s="21" t="inlineStr"/>
    </row>
    <row r="2538">
      <c r="A2538" s="17" t="inlineStr">
        <is>
          <t>WL-03533</t>
        </is>
      </c>
      <c r="B2538" s="17" t="n">
        <v>2533</v>
      </c>
      <c r="C2538" s="17" t="inlineStr">
        <is>
          <t>Wilson</t>
        </is>
      </c>
      <c r="D2538" s="17" t="inlineStr">
        <is>
          <t>Brian</t>
        </is>
      </c>
      <c r="E2538" s="17" t="inlineStr">
        <is>
          <t>INDIVIDUAL</t>
        </is>
      </c>
      <c r="F2538" s="17" t="inlineStr"/>
      <c r="G2538" s="27" t="n">
        <v>45967</v>
      </c>
      <c r="H2538" s="17" t="inlineStr">
        <is>
          <t>ACTIVE_WAITLIST</t>
        </is>
      </c>
      <c r="I2538" s="17" t="inlineStr">
        <is>
          <t>SEAL ROSE</t>
        </is>
      </c>
      <c r="J2538" s="17" t="inlineStr">
        <is>
          <t>SAIL_MONO</t>
        </is>
      </c>
      <c r="K2538" s="17" t="n">
        <v>61.9</v>
      </c>
      <c r="L2538" s="17" t="n">
        <v>20.6</v>
      </c>
      <c r="M2538" s="17" t="inlineStr">
        <is>
          <t>COVERED_ONLY</t>
        </is>
      </c>
      <c r="N2538" s="17" t="n">
        <v>28</v>
      </c>
      <c r="O2538" s="17" t="inlineStr">
        <is>
          <t>(253) 555-6710</t>
        </is>
      </c>
      <c r="P2538" s="17" t="inlineStr">
        <is>
          <t>brian.wilson@salishnet.net</t>
        </is>
      </c>
      <c r="Q2538" s="17" t="inlineStr">
        <is>
          <t>Tacoma</t>
        </is>
      </c>
      <c r="R2538" s="17" t="inlineStr">
        <is>
          <t>WA</t>
        </is>
      </c>
      <c r="S2538" s="17" t="inlineStr">
        <is>
          <t>98402</t>
        </is>
      </c>
      <c r="T2538" s="27" t="n">
        <v>46010</v>
      </c>
      <c r="U2538" s="17" t="n">
        <v>2026</v>
      </c>
      <c r="V2538" s="17" t="inlineStr"/>
    </row>
    <row r="2539">
      <c r="A2539" s="21" t="inlineStr">
        <is>
          <t>WL-03534</t>
        </is>
      </c>
      <c r="B2539" s="21" t="n">
        <v>2534</v>
      </c>
      <c r="C2539" s="21" t="inlineStr">
        <is>
          <t>Morris</t>
        </is>
      </c>
      <c r="D2539" s="21" t="inlineStr">
        <is>
          <t>Henry</t>
        </is>
      </c>
      <c r="E2539" s="21" t="inlineStr">
        <is>
          <t>INDIVIDUAL</t>
        </is>
      </c>
      <c r="F2539" s="21" t="inlineStr"/>
      <c r="G2539" s="28" t="n">
        <v>45968</v>
      </c>
      <c r="H2539" s="21" t="inlineStr">
        <is>
          <t>ACTIVE_WAITLIST</t>
        </is>
      </c>
      <c r="I2539" s="21" t="inlineStr">
        <is>
          <t>SABLE MIST</t>
        </is>
      </c>
      <c r="J2539" s="21" t="inlineStr">
        <is>
          <t>HOUSEBOAT</t>
        </is>
      </c>
      <c r="K2539" s="21" t="n">
        <v>59.7</v>
      </c>
      <c r="L2539" s="21" t="n">
        <v>17.4</v>
      </c>
      <c r="M2539" s="21" t="inlineStr">
        <is>
          <t>ANY</t>
        </is>
      </c>
      <c r="N2539" s="21" t="n">
        <v>36</v>
      </c>
      <c r="O2539" s="21" t="inlineStr">
        <is>
          <t>(253) 555-4985</t>
        </is>
      </c>
      <c r="P2539" s="21" t="inlineStr">
        <is>
          <t>henry_morris@salishnet.net</t>
        </is>
      </c>
      <c r="Q2539" s="21" t="inlineStr">
        <is>
          <t>Tacoma</t>
        </is>
      </c>
      <c r="R2539" s="21" t="inlineStr">
        <is>
          <t>WA</t>
        </is>
      </c>
      <c r="S2539" s="21" t="inlineStr">
        <is>
          <t>98402</t>
        </is>
      </c>
      <c r="T2539" s="28" t="n">
        <v>45997</v>
      </c>
      <c r="U2539" s="21" t="n">
        <v>2026</v>
      </c>
      <c r="V2539" s="21" t="inlineStr"/>
    </row>
    <row r="2540">
      <c r="A2540" s="17" t="inlineStr">
        <is>
          <t>WL-03535</t>
        </is>
      </c>
      <c r="B2540" s="17" t="n">
        <v>2535</v>
      </c>
      <c r="C2540" s="17" t="inlineStr">
        <is>
          <t>Castro</t>
        </is>
      </c>
      <c r="D2540" s="17" t="inlineStr">
        <is>
          <t>Allison</t>
        </is>
      </c>
      <c r="E2540" s="17" t="inlineStr">
        <is>
          <t>LLC</t>
        </is>
      </c>
      <c r="F2540" s="17" t="inlineStr">
        <is>
          <t>Castro Marine LLC</t>
        </is>
      </c>
      <c r="G2540" s="27" t="n">
        <v>45969</v>
      </c>
      <c r="H2540" s="17" t="inlineStr">
        <is>
          <t>RETAINER</t>
        </is>
      </c>
      <c r="I2540" s="17" t="inlineStr">
        <is>
          <t>SANDERLING ANN</t>
        </is>
      </c>
      <c r="J2540" s="17" t="inlineStr">
        <is>
          <t>SPORTFISH</t>
        </is>
      </c>
      <c r="K2540" s="17" t="n">
        <v>57.7</v>
      </c>
      <c r="L2540" s="17" t="n">
        <v>19.4</v>
      </c>
      <c r="M2540" s="17" t="inlineStr">
        <is>
          <t>COVERED_ONLY</t>
        </is>
      </c>
      <c r="N2540" s="17" t="n">
        <v>24</v>
      </c>
      <c r="O2540" s="17" t="inlineStr">
        <is>
          <t>(253) 555-8702</t>
        </is>
      </c>
      <c r="P2540" s="17" t="inlineStr">
        <is>
          <t>allison_castro@salishnet.net</t>
        </is>
      </c>
      <c r="Q2540" s="17" t="inlineStr">
        <is>
          <t>Tacoma</t>
        </is>
      </c>
      <c r="R2540" s="17" t="inlineStr">
        <is>
          <t>WA</t>
        </is>
      </c>
      <c r="S2540" s="17" t="inlineStr">
        <is>
          <t>98402</t>
        </is>
      </c>
      <c r="T2540" s="27" t="n">
        <v>46008</v>
      </c>
      <c r="U2540" s="17" t="n">
        <v>2026</v>
      </c>
      <c r="V2540" s="17" t="inlineStr"/>
    </row>
    <row r="2541">
      <c r="A2541" s="21" t="inlineStr">
        <is>
          <t>WL-03536</t>
        </is>
      </c>
      <c r="B2541" s="21" t="n">
        <v>2536</v>
      </c>
      <c r="C2541" s="21" t="inlineStr">
        <is>
          <t>Elliott</t>
        </is>
      </c>
      <c r="D2541" s="21" t="inlineStr">
        <is>
          <t>Susan</t>
        </is>
      </c>
      <c r="E2541" s="21" t="inlineStr">
        <is>
          <t>LLC</t>
        </is>
      </c>
      <c r="F2541" s="21" t="inlineStr">
        <is>
          <t>Elliott Charters Inc</t>
        </is>
      </c>
      <c r="G2541" s="28" t="n">
        <v>45969</v>
      </c>
      <c r="H2541" s="21" t="inlineStr">
        <is>
          <t>RETAINER</t>
        </is>
      </c>
      <c r="I2541" s="21" t="inlineStr">
        <is>
          <t>DRIFT SHORE</t>
        </is>
      </c>
      <c r="J2541" s="21" t="inlineStr">
        <is>
          <t>CRUISER</t>
        </is>
      </c>
      <c r="K2541" s="21" t="n">
        <v>31.1</v>
      </c>
      <c r="L2541" s="21" t="n">
        <v>9.1</v>
      </c>
      <c r="M2541" s="21" t="inlineStr">
        <is>
          <t>Ledgport</t>
        </is>
      </c>
      <c r="N2541" s="21" t="n">
        <v>36</v>
      </c>
      <c r="O2541" s="21" t="inlineStr">
        <is>
          <t>(360) 555-8055</t>
        </is>
      </c>
      <c r="P2541" s="21" t="inlineStr">
        <is>
          <t>susan_elliott@harbormail.net</t>
        </is>
      </c>
      <c r="Q2541" s="21" t="inlineStr">
        <is>
          <t>Chaldale</t>
        </is>
      </c>
      <c r="R2541" s="21" t="inlineStr">
        <is>
          <t>WA</t>
        </is>
      </c>
      <c r="S2541" s="21" t="inlineStr">
        <is>
          <t>98554</t>
        </is>
      </c>
      <c r="T2541" s="28" t="n">
        <v>46005</v>
      </c>
      <c r="U2541" s="21" t="n">
        <v>2026</v>
      </c>
      <c r="V2541" s="21" t="inlineStr"/>
    </row>
    <row r="2542">
      <c r="A2542" s="17" t="inlineStr">
        <is>
          <t>WL-03537</t>
        </is>
      </c>
      <c r="B2542" s="17" t="n">
        <v>2537</v>
      </c>
      <c r="C2542" s="17" t="inlineStr">
        <is>
          <t>Wheeler</t>
        </is>
      </c>
      <c r="D2542" s="17" t="inlineStr">
        <is>
          <t>Angel</t>
        </is>
      </c>
      <c r="E2542" s="17" t="inlineStr">
        <is>
          <t>INDIVIDUAL</t>
        </is>
      </c>
      <c r="F2542" s="17" t="inlineStr"/>
      <c r="G2542" s="27" t="n">
        <v>45969</v>
      </c>
      <c r="H2542" s="17" t="inlineStr">
        <is>
          <t>RETAINER</t>
        </is>
      </c>
      <c r="I2542" s="17" t="inlineStr">
        <is>
          <t>WIDGEON SONG</t>
        </is>
      </c>
      <c r="J2542" s="17" t="inlineStr">
        <is>
          <t>TRAWLER</t>
        </is>
      </c>
      <c r="K2542" s="17" t="n">
        <v>42.9</v>
      </c>
      <c r="L2542" s="17" t="n">
        <v>14.4</v>
      </c>
      <c r="M2542" s="17" t="inlineStr">
        <is>
          <t>ANY</t>
        </is>
      </c>
      <c r="N2542" s="17" t="n">
        <v>50</v>
      </c>
      <c r="O2542" s="17" t="inlineStr">
        <is>
          <t>(360) 555-6161</t>
        </is>
      </c>
      <c r="P2542" s="17" t="inlineStr">
        <is>
          <t>angelwheeler@salishnet.net</t>
        </is>
      </c>
      <c r="Q2542" s="17" t="inlineStr">
        <is>
          <t>Longview</t>
        </is>
      </c>
      <c r="R2542" s="17" t="inlineStr">
        <is>
          <t>WA</t>
        </is>
      </c>
      <c r="S2542" s="17" t="inlineStr">
        <is>
          <t>98632</t>
        </is>
      </c>
      <c r="T2542" s="27" t="n">
        <v>46002</v>
      </c>
      <c r="U2542" s="17" t="n">
        <v>2026</v>
      </c>
      <c r="V2542" s="17" t="inlineStr"/>
    </row>
    <row r="2543">
      <c r="A2543" s="21" t="inlineStr">
        <is>
          <t>WL-03538</t>
        </is>
      </c>
      <c r="B2543" s="21" t="n">
        <v>2538</v>
      </c>
      <c r="C2543" s="21" t="inlineStr">
        <is>
          <t>Gardner</t>
        </is>
      </c>
      <c r="D2543" s="21" t="inlineStr">
        <is>
          <t>Kevin</t>
        </is>
      </c>
      <c r="E2543" s="21" t="inlineStr">
        <is>
          <t>JOINT</t>
        </is>
      </c>
      <c r="F2543" s="21" t="inlineStr"/>
      <c r="G2543" s="28" t="n">
        <v>45972</v>
      </c>
      <c r="H2543" s="21" t="inlineStr">
        <is>
          <t>RETAINER</t>
        </is>
      </c>
      <c r="I2543" s="21" t="inlineStr">
        <is>
          <t>PETREL LIGHT</t>
        </is>
      </c>
      <c r="J2543" s="21" t="inlineStr">
        <is>
          <t>POWER_STERNDRIVE</t>
        </is>
      </c>
      <c r="K2543" s="21" t="n">
        <v>37.1</v>
      </c>
      <c r="L2543" s="21" t="n">
        <v>11.3</v>
      </c>
      <c r="M2543" s="21" t="inlineStr">
        <is>
          <t>Vessbank</t>
        </is>
      </c>
      <c r="N2543" s="21" t="n">
        <v>32</v>
      </c>
      <c r="O2543" s="21" t="inlineStr">
        <is>
          <t>(503) 555-2000</t>
        </is>
      </c>
      <c r="P2543" s="21" t="inlineStr">
        <is>
          <t>kevingardner@quillayute.org</t>
        </is>
      </c>
      <c r="Q2543" s="21" t="inlineStr">
        <is>
          <t>Portland</t>
        </is>
      </c>
      <c r="R2543" s="21" t="inlineStr">
        <is>
          <t>OR</t>
        </is>
      </c>
      <c r="S2543" s="21" t="inlineStr">
        <is>
          <t>97201</t>
        </is>
      </c>
      <c r="T2543" s="28" t="n">
        <v>45999</v>
      </c>
      <c r="U2543" s="21" t="n">
        <v>2026</v>
      </c>
      <c r="V2543" s="21" t="inlineStr"/>
    </row>
    <row r="2544">
      <c r="A2544" s="17" t="inlineStr">
        <is>
          <t>WL-03539</t>
        </is>
      </c>
      <c r="B2544" s="17" t="n">
        <v>2539</v>
      </c>
      <c r="C2544" s="17" t="inlineStr">
        <is>
          <t>Martinez</t>
        </is>
      </c>
      <c r="D2544" s="17" t="inlineStr">
        <is>
          <t>Arthur</t>
        </is>
      </c>
      <c r="E2544" s="17" t="inlineStr">
        <is>
          <t>LLC</t>
        </is>
      </c>
      <c r="F2544" s="17" t="inlineStr">
        <is>
          <t>Martinez Holdings LLC</t>
        </is>
      </c>
      <c r="G2544" s="27" t="n">
        <v>45973</v>
      </c>
      <c r="H2544" s="17" t="inlineStr">
        <is>
          <t>ACTIVE_WAITLIST</t>
        </is>
      </c>
      <c r="I2544" s="17" t="inlineStr">
        <is>
          <t>DRIFT RUNNER</t>
        </is>
      </c>
      <c r="J2544" s="17" t="inlineStr">
        <is>
          <t>TRAWLER</t>
        </is>
      </c>
      <c r="K2544" s="17" t="n">
        <v>50</v>
      </c>
      <c r="L2544" s="17" t="n">
        <v>15.1</v>
      </c>
      <c r="M2544" s="17" t="inlineStr">
        <is>
          <t>OPEN_ONLY</t>
        </is>
      </c>
      <c r="N2544" s="17" t="n">
        <v>36</v>
      </c>
      <c r="O2544" s="17" t="inlineStr">
        <is>
          <t>(503) 555-8104</t>
        </is>
      </c>
      <c r="P2544" s="17" t="inlineStr">
        <is>
          <t>arthur_martinez@outlook.example.com</t>
        </is>
      </c>
      <c r="Q2544" s="17" t="inlineStr">
        <is>
          <t>Astoria</t>
        </is>
      </c>
      <c r="R2544" s="17" t="inlineStr">
        <is>
          <t>OR</t>
        </is>
      </c>
      <c r="S2544" s="17" t="inlineStr">
        <is>
          <t>97103</t>
        </is>
      </c>
      <c r="T2544" s="27" t="n">
        <v>45993</v>
      </c>
      <c r="U2544" s="17" t="n">
        <v>2026</v>
      </c>
      <c r="V2544" s="17" t="inlineStr"/>
    </row>
    <row r="2545">
      <c r="A2545" s="21" t="inlineStr">
        <is>
          <t>WL-03540</t>
        </is>
      </c>
      <c r="B2545" s="21" t="n">
        <v>2540</v>
      </c>
      <c r="C2545" s="21" t="inlineStr">
        <is>
          <t>Crane</t>
        </is>
      </c>
      <c r="D2545" s="21" t="inlineStr">
        <is>
          <t>Julie</t>
        </is>
      </c>
      <c r="E2545" s="21" t="inlineStr">
        <is>
          <t>INDIVIDUAL</t>
        </is>
      </c>
      <c r="F2545" s="21" t="inlineStr"/>
      <c r="G2545" s="28" t="n">
        <v>45973</v>
      </c>
      <c r="H2545" s="21" t="inlineStr">
        <is>
          <t>ACTIVE_WAITLIST</t>
        </is>
      </c>
      <c r="I2545" s="21" t="inlineStr">
        <is>
          <t>BRANT DANCER</t>
        </is>
      </c>
      <c r="J2545" s="21" t="inlineStr">
        <is>
          <t>SAIL_MONO</t>
        </is>
      </c>
      <c r="K2545" s="21" t="n">
        <v>41.5</v>
      </c>
      <c r="L2545" s="21" t="n">
        <v>12.3</v>
      </c>
      <c r="M2545" s="21" t="inlineStr">
        <is>
          <t>OPEN_ONLY</t>
        </is>
      </c>
      <c r="N2545" s="21" t="n">
        <v>45</v>
      </c>
      <c r="O2545" s="21" t="inlineStr">
        <is>
          <t>(360) 555-4200</t>
        </is>
      </c>
      <c r="P2545" s="21" t="inlineStr">
        <is>
          <t>julie.crane@gmail.example.com</t>
        </is>
      </c>
      <c r="Q2545" s="21" t="inlineStr">
        <is>
          <t>Olympia</t>
        </is>
      </c>
      <c r="R2545" s="21" t="inlineStr">
        <is>
          <t>WA</t>
        </is>
      </c>
      <c r="S2545" s="21" t="inlineStr">
        <is>
          <t>98501</t>
        </is>
      </c>
      <c r="T2545" s="28" t="n">
        <v>46011</v>
      </c>
      <c r="U2545" s="21" t="n">
        <v>2026</v>
      </c>
      <c r="V2545" s="21" t="inlineStr"/>
    </row>
    <row r="2546">
      <c r="A2546" s="17" t="inlineStr">
        <is>
          <t>WL-03541</t>
        </is>
      </c>
      <c r="B2546" s="17" t="n">
        <v>2541</v>
      </c>
      <c r="C2546" s="17" t="inlineStr">
        <is>
          <t>Myers</t>
        </is>
      </c>
      <c r="D2546" s="17" t="inlineStr">
        <is>
          <t>Michael</t>
        </is>
      </c>
      <c r="E2546" s="17" t="inlineStr">
        <is>
          <t>INDIVIDUAL</t>
        </is>
      </c>
      <c r="F2546" s="17" t="inlineStr"/>
      <c r="G2546" s="27" t="n">
        <v>45974</v>
      </c>
      <c r="H2546" s="17" t="inlineStr">
        <is>
          <t>ACTIVE_WAITLIST</t>
        </is>
      </c>
      <c r="I2546" s="17" t="inlineStr">
        <is>
          <t>OSPREY STAR</t>
        </is>
      </c>
      <c r="J2546" s="17" t="inlineStr">
        <is>
          <t>TRAWLER</t>
        </is>
      </c>
      <c r="K2546" s="17" t="n">
        <v>42.9</v>
      </c>
      <c r="L2546" s="17" t="n">
        <v>15.1</v>
      </c>
      <c r="M2546" s="17" t="inlineStr">
        <is>
          <t>ANY</t>
        </is>
      </c>
      <c r="N2546" s="17" t="n">
        <v>45</v>
      </c>
      <c r="O2546" s="17" t="inlineStr">
        <is>
          <t>(541) 555-1455</t>
        </is>
      </c>
      <c r="P2546" s="17" t="inlineStr">
        <is>
          <t>michael.myers@harbormail.net</t>
        </is>
      </c>
      <c r="Q2546" s="17" t="inlineStr">
        <is>
          <t>Newport</t>
        </is>
      </c>
      <c r="R2546" s="17" t="inlineStr">
        <is>
          <t>OR</t>
        </is>
      </c>
      <c r="S2546" s="17" t="inlineStr">
        <is>
          <t>97365</t>
        </is>
      </c>
      <c r="T2546" s="27" t="n">
        <v>45998</v>
      </c>
      <c r="U2546" s="17" t="n">
        <v>2026</v>
      </c>
      <c r="V2546" s="17" t="inlineStr"/>
    </row>
    <row r="2547">
      <c r="A2547" s="21" t="inlineStr">
        <is>
          <t>WL-03542</t>
        </is>
      </c>
      <c r="B2547" s="21" t="n">
        <v>2542</v>
      </c>
      <c r="C2547" s="21" t="inlineStr">
        <is>
          <t>Rivas</t>
        </is>
      </c>
      <c r="D2547" s="21" t="inlineStr">
        <is>
          <t>Kristina</t>
        </is>
      </c>
      <c r="E2547" s="21" t="inlineStr">
        <is>
          <t>NONPROFIT</t>
        </is>
      </c>
      <c r="F2547" s="21" t="inlineStr">
        <is>
          <t>Rivas Charters Inc</t>
        </is>
      </c>
      <c r="G2547" s="28" t="n">
        <v>45974</v>
      </c>
      <c r="H2547" s="21" t="inlineStr">
        <is>
          <t>RETAINER</t>
        </is>
      </c>
      <c r="I2547" s="21" t="inlineStr">
        <is>
          <t>SEAL SHORE</t>
        </is>
      </c>
      <c r="J2547" s="21" t="inlineStr">
        <is>
          <t>TRAWLER</t>
        </is>
      </c>
      <c r="K2547" s="21" t="n">
        <v>60.5</v>
      </c>
      <c r="L2547" s="21" t="n">
        <v>21</v>
      </c>
      <c r="M2547" s="21" t="inlineStr">
        <is>
          <t>ANY</t>
        </is>
      </c>
      <c r="N2547" s="21" t="n">
        <v>50</v>
      </c>
      <c r="O2547" s="21" t="inlineStr">
        <is>
          <t>(360) 555-9760</t>
        </is>
      </c>
      <c r="P2547" s="21" t="inlineStr">
        <is>
          <t>kristina_rivas@salishnet.net</t>
        </is>
      </c>
      <c r="Q2547" s="21" t="inlineStr">
        <is>
          <t>Chaldale</t>
        </is>
      </c>
      <c r="R2547" s="21" t="inlineStr">
        <is>
          <t>WA</t>
        </is>
      </c>
      <c r="S2547" s="21" t="inlineStr">
        <is>
          <t>98554</t>
        </is>
      </c>
      <c r="T2547" s="28" t="n">
        <v>46011</v>
      </c>
      <c r="U2547" s="21" t="n">
        <v>2026</v>
      </c>
      <c r="V2547" s="21" t="inlineStr"/>
    </row>
    <row r="2548">
      <c r="A2548" s="17" t="inlineStr">
        <is>
          <t>WL-03543</t>
        </is>
      </c>
      <c r="B2548" s="17" t="n">
        <v>2543</v>
      </c>
      <c r="C2548" s="17" t="inlineStr">
        <is>
          <t>Harrison</t>
        </is>
      </c>
      <c r="D2548" s="17" t="inlineStr">
        <is>
          <t>Joseph</t>
        </is>
      </c>
      <c r="E2548" s="17" t="inlineStr">
        <is>
          <t>LLC</t>
        </is>
      </c>
      <c r="F2548" s="17" t="inlineStr">
        <is>
          <t>Harrison Marine LLC</t>
        </is>
      </c>
      <c r="G2548" s="27" t="n">
        <v>45975</v>
      </c>
      <c r="H2548" s="17" t="inlineStr">
        <is>
          <t>RETAINER</t>
        </is>
      </c>
      <c r="I2548" s="17" t="inlineStr">
        <is>
          <t>BRANT STAR</t>
        </is>
      </c>
      <c r="J2548" s="17" t="inlineStr">
        <is>
          <t>CRUISER</t>
        </is>
      </c>
      <c r="K2548" s="17" t="n">
        <v>47.5</v>
      </c>
      <c r="L2548" s="17" t="n">
        <v>14</v>
      </c>
      <c r="M2548" s="17" t="inlineStr">
        <is>
          <t>ANY</t>
        </is>
      </c>
      <c r="N2548" s="17" t="n">
        <v>45</v>
      </c>
      <c r="O2548" s="17" t="inlineStr">
        <is>
          <t>(503) 555-1447</t>
        </is>
      </c>
      <c r="P2548" s="17" t="inlineStr">
        <is>
          <t>joseph_harrison@outlook.example.com</t>
        </is>
      </c>
      <c r="Q2548" s="17" t="inlineStr">
        <is>
          <t>Portland</t>
        </is>
      </c>
      <c r="R2548" s="17" t="inlineStr">
        <is>
          <t>OR</t>
        </is>
      </c>
      <c r="S2548" s="17" t="inlineStr">
        <is>
          <t>97201</t>
        </is>
      </c>
      <c r="T2548" s="27" t="n">
        <v>46007</v>
      </c>
      <c r="U2548" s="17" t="n">
        <v>2026</v>
      </c>
      <c r="V2548" s="17" t="inlineStr"/>
    </row>
    <row r="2549">
      <c r="A2549" s="21" t="inlineStr">
        <is>
          <t>WL-03544</t>
        </is>
      </c>
      <c r="B2549" s="21" t="n">
        <v>2544</v>
      </c>
      <c r="C2549" s="21" t="inlineStr">
        <is>
          <t>Walker</t>
        </is>
      </c>
      <c r="D2549" s="21" t="inlineStr">
        <is>
          <t>Sarah</t>
        </is>
      </c>
      <c r="E2549" s="21" t="inlineStr">
        <is>
          <t>JOINT</t>
        </is>
      </c>
      <c r="F2549" s="21" t="inlineStr"/>
      <c r="G2549" s="28" t="n">
        <v>45975</v>
      </c>
      <c r="H2549" s="21" t="inlineStr">
        <is>
          <t>ACTIVE_WAITLIST</t>
        </is>
      </c>
      <c r="I2549" s="21" t="inlineStr">
        <is>
          <t>HERON MIST</t>
        </is>
      </c>
      <c r="J2549" s="21" t="inlineStr">
        <is>
          <t>SPORTFISH</t>
        </is>
      </c>
      <c r="K2549" s="21" t="n">
        <v>19.3</v>
      </c>
      <c r="L2549" s="21" t="n">
        <v>6.5</v>
      </c>
      <c r="M2549" s="21" t="inlineStr">
        <is>
          <t>ANY</t>
        </is>
      </c>
      <c r="N2549" s="21" t="n">
        <v>50</v>
      </c>
      <c r="O2549" s="21" t="inlineStr">
        <is>
          <t>(360) 555-3383</t>
        </is>
      </c>
      <c r="P2549" s="21" t="inlineStr">
        <is>
          <t>sarah_walker@harbormail.net</t>
        </is>
      </c>
      <c r="Q2549" s="21" t="inlineStr">
        <is>
          <t>Chaldale</t>
        </is>
      </c>
      <c r="R2549" s="21" t="inlineStr">
        <is>
          <t>WA</t>
        </is>
      </c>
      <c r="S2549" s="21" t="inlineStr">
        <is>
          <t>98554</t>
        </is>
      </c>
      <c r="T2549" s="28" t="n">
        <v>45996</v>
      </c>
      <c r="U2549" s="21" t="n">
        <v>2026</v>
      </c>
      <c r="V2549" s="21" t="inlineStr"/>
    </row>
    <row r="2550">
      <c r="A2550" s="17" t="inlineStr">
        <is>
          <t>WL-03545</t>
        </is>
      </c>
      <c r="B2550" s="17" t="n">
        <v>2545</v>
      </c>
      <c r="C2550" s="17" t="inlineStr">
        <is>
          <t>Chen</t>
        </is>
      </c>
      <c r="D2550" s="17" t="inlineStr">
        <is>
          <t>Barbara</t>
        </is>
      </c>
      <c r="E2550" s="17" t="inlineStr">
        <is>
          <t>INDIVIDUAL</t>
        </is>
      </c>
      <c r="F2550" s="17" t="inlineStr"/>
      <c r="G2550" s="27" t="n">
        <v>45976</v>
      </c>
      <c r="H2550" s="17" t="inlineStr">
        <is>
          <t>ACTIVE_WAITLIST</t>
        </is>
      </c>
      <c r="I2550" s="17" t="inlineStr">
        <is>
          <t>BRANT RUNNER</t>
        </is>
      </c>
      <c r="J2550" s="17" t="inlineStr">
        <is>
          <t>COMMERCIAL_FISH</t>
        </is>
      </c>
      <c r="K2550" s="17" t="n">
        <v>42.2</v>
      </c>
      <c r="L2550" s="17" t="n">
        <v>13.7</v>
      </c>
      <c r="M2550" s="17" t="inlineStr">
        <is>
          <t>ANY</t>
        </is>
      </c>
      <c r="N2550" s="17" t="n">
        <v>50</v>
      </c>
      <c r="O2550" s="17" t="inlineStr">
        <is>
          <t>(360) 555-8829</t>
        </is>
      </c>
      <c r="P2550" s="17" t="inlineStr">
        <is>
          <t>barbara_chen@pugetpost.com</t>
        </is>
      </c>
      <c r="Q2550" s="17" t="inlineStr">
        <is>
          <t>Olympia</t>
        </is>
      </c>
      <c r="R2550" s="17" t="inlineStr">
        <is>
          <t>WA</t>
        </is>
      </c>
      <c r="S2550" s="17" t="inlineStr">
        <is>
          <t>98501</t>
        </is>
      </c>
      <c r="T2550" s="27" t="n">
        <v>46005</v>
      </c>
      <c r="U2550" s="17" t="n">
        <v>2026</v>
      </c>
      <c r="V2550" s="17" t="inlineStr"/>
    </row>
    <row r="2551">
      <c r="A2551" s="21" t="inlineStr">
        <is>
          <t>WL-03546</t>
        </is>
      </c>
      <c r="B2551" s="21" t="n">
        <v>2546</v>
      </c>
      <c r="C2551" s="21" t="inlineStr">
        <is>
          <t>Huynh</t>
        </is>
      </c>
      <c r="D2551" s="21" t="inlineStr">
        <is>
          <t>Samantha</t>
        </is>
      </c>
      <c r="E2551" s="21" t="inlineStr">
        <is>
          <t>COMMERCIAL</t>
        </is>
      </c>
      <c r="F2551" s="21" t="inlineStr">
        <is>
          <t>Huynh Ventures LLC</t>
        </is>
      </c>
      <c r="G2551" s="28" t="n">
        <v>45976</v>
      </c>
      <c r="H2551" s="21" t="inlineStr">
        <is>
          <t>RETAINER</t>
        </is>
      </c>
      <c r="I2551" s="21" t="inlineStr">
        <is>
          <t>BRANT ROCK</t>
        </is>
      </c>
      <c r="J2551" s="21" t="inlineStr">
        <is>
          <t>TRAWLER</t>
        </is>
      </c>
      <c r="K2551" s="21" t="n">
        <v>18.2</v>
      </c>
      <c r="L2551" s="21" t="n">
        <v>5.4</v>
      </c>
      <c r="M2551" s="21" t="inlineStr">
        <is>
          <t>Vessbank</t>
        </is>
      </c>
      <c r="N2551" s="21" t="n">
        <v>36</v>
      </c>
      <c r="O2551" s="21" t="inlineStr">
        <is>
          <t>(503) 555-9168</t>
        </is>
      </c>
      <c r="P2551" s="21" t="inlineStr">
        <is>
          <t>samanthahuynh@gmail.example.com</t>
        </is>
      </c>
      <c r="Q2551" s="21" t="inlineStr">
        <is>
          <t>Astoria</t>
        </is>
      </c>
      <c r="R2551" s="21" t="inlineStr">
        <is>
          <t>OR</t>
        </is>
      </c>
      <c r="S2551" s="21" t="inlineStr">
        <is>
          <t>97103</t>
        </is>
      </c>
      <c r="T2551" s="28" t="n">
        <v>45997</v>
      </c>
      <c r="U2551" s="21" t="n">
        <v>2026</v>
      </c>
      <c r="V2551" s="21" t="inlineStr"/>
    </row>
    <row r="2552">
      <c r="A2552" s="17" t="inlineStr">
        <is>
          <t>WL-03547</t>
        </is>
      </c>
      <c r="B2552" s="17" t="n">
        <v>2547</v>
      </c>
      <c r="C2552" s="17" t="inlineStr">
        <is>
          <t>Ward</t>
        </is>
      </c>
      <c r="D2552" s="17" t="inlineStr">
        <is>
          <t>Amber</t>
        </is>
      </c>
      <c r="E2552" s="17" t="inlineStr">
        <is>
          <t>INDIVIDUAL</t>
        </is>
      </c>
      <c r="F2552" s="17" t="inlineStr"/>
      <c r="G2552" s="27" t="n">
        <v>45976</v>
      </c>
      <c r="H2552" s="17" t="inlineStr">
        <is>
          <t>ACTIVE_WAITLIST</t>
        </is>
      </c>
      <c r="I2552" s="17" t="inlineStr">
        <is>
          <t>ANCHOR BAY</t>
        </is>
      </c>
      <c r="J2552" s="17" t="inlineStr">
        <is>
          <t>POWER_INBOARD</t>
        </is>
      </c>
      <c r="K2552" s="17" t="n">
        <v>48.4</v>
      </c>
      <c r="L2552" s="17" t="n">
        <v>16.5</v>
      </c>
      <c r="M2552" s="17" t="inlineStr">
        <is>
          <t>ANY</t>
        </is>
      </c>
      <c r="N2552" s="17" t="n">
        <v>50</v>
      </c>
      <c r="O2552" s="17" t="inlineStr">
        <is>
          <t>(360) 555-9754</t>
        </is>
      </c>
      <c r="P2552" s="17" t="inlineStr">
        <is>
          <t>amber.ward@quillayute.org</t>
        </is>
      </c>
      <c r="Q2552" s="17" t="inlineStr">
        <is>
          <t>Port Angeles</t>
        </is>
      </c>
      <c r="R2552" s="17" t="inlineStr">
        <is>
          <t>WA</t>
        </is>
      </c>
      <c r="S2552" s="17" t="inlineStr">
        <is>
          <t>98362</t>
        </is>
      </c>
      <c r="T2552" s="27" t="n">
        <v>45999</v>
      </c>
      <c r="U2552" s="17" t="n">
        <v>2026</v>
      </c>
      <c r="V2552" s="17" t="inlineStr"/>
    </row>
    <row r="2553">
      <c r="A2553" s="21" t="inlineStr">
        <is>
          <t>WL-03548</t>
        </is>
      </c>
      <c r="B2553" s="21" t="n">
        <v>2548</v>
      </c>
      <c r="C2553" s="21" t="inlineStr">
        <is>
          <t>Clark</t>
        </is>
      </c>
      <c r="D2553" s="21" t="inlineStr">
        <is>
          <t>Michael</t>
        </is>
      </c>
      <c r="E2553" s="21" t="inlineStr">
        <is>
          <t>CORPORATION</t>
        </is>
      </c>
      <c r="F2553" s="21" t="inlineStr">
        <is>
          <t>Clark Marine LLC</t>
        </is>
      </c>
      <c r="G2553" s="28" t="n">
        <v>45977</v>
      </c>
      <c r="H2553" s="21" t="inlineStr">
        <is>
          <t>ACTIVE_WAITLIST</t>
        </is>
      </c>
      <c r="I2553" s="21" t="inlineStr">
        <is>
          <t>BRANT STAR</t>
        </is>
      </c>
      <c r="J2553" s="21" t="inlineStr">
        <is>
          <t>POWER_STERNDRIVE</t>
        </is>
      </c>
      <c r="K2553" s="21" t="n">
        <v>37.4</v>
      </c>
      <c r="L2553" s="21" t="n">
        <v>11.2</v>
      </c>
      <c r="M2553" s="21" t="inlineStr">
        <is>
          <t>Ledgport</t>
        </is>
      </c>
      <c r="N2553" s="21" t="n">
        <v>50</v>
      </c>
      <c r="O2553" s="21" t="inlineStr">
        <is>
          <t>(206) 555-4099</t>
        </is>
      </c>
      <c r="P2553" s="21" t="inlineStr">
        <is>
          <t>michael_clark@gmail.example.com</t>
        </is>
      </c>
      <c r="Q2553" s="21" t="inlineStr">
        <is>
          <t>Seattle</t>
        </is>
      </c>
      <c r="R2553" s="21" t="inlineStr">
        <is>
          <t>WA</t>
        </is>
      </c>
      <c r="S2553" s="21" t="inlineStr">
        <is>
          <t>98101</t>
        </is>
      </c>
      <c r="T2553" s="28" t="n">
        <v>46010</v>
      </c>
      <c r="U2553" s="21" t="n">
        <v>2026</v>
      </c>
      <c r="V2553" s="21" t="inlineStr"/>
    </row>
    <row r="2554">
      <c r="A2554" s="17" t="inlineStr">
        <is>
          <t>WL-03549</t>
        </is>
      </c>
      <c r="B2554" s="17" t="n">
        <v>2549</v>
      </c>
      <c r="C2554" s="17" t="inlineStr">
        <is>
          <t>Howard</t>
        </is>
      </c>
      <c r="D2554" s="17" t="inlineStr">
        <is>
          <t>Erika</t>
        </is>
      </c>
      <c r="E2554" s="17" t="inlineStr">
        <is>
          <t>INDIVIDUAL</t>
        </is>
      </c>
      <c r="F2554" s="17" t="inlineStr"/>
      <c r="G2554" s="27" t="n">
        <v>45977</v>
      </c>
      <c r="H2554" s="17" t="inlineStr">
        <is>
          <t>ACTIVE_WAITLIST</t>
        </is>
      </c>
      <c r="I2554" s="17" t="inlineStr">
        <is>
          <t>HALIBUT CREST</t>
        </is>
      </c>
      <c r="J2554" s="17" t="inlineStr">
        <is>
          <t>SAIL_MONO</t>
        </is>
      </c>
      <c r="K2554" s="17" t="n">
        <v>55.5</v>
      </c>
      <c r="L2554" s="17" t="n">
        <v>16.9</v>
      </c>
      <c r="M2554" s="17" t="inlineStr">
        <is>
          <t>COVERED_ONLY</t>
        </is>
      </c>
      <c r="N2554" s="17" t="n">
        <v>28</v>
      </c>
      <c r="O2554" s="17" t="inlineStr">
        <is>
          <t>(360) 555-6537</t>
        </is>
      </c>
      <c r="P2554" s="17" t="inlineStr">
        <is>
          <t>erika_howard@pugetpost.com</t>
        </is>
      </c>
      <c r="Q2554" s="17" t="inlineStr">
        <is>
          <t>Olympia</t>
        </is>
      </c>
      <c r="R2554" s="17" t="inlineStr">
        <is>
          <t>WA</t>
        </is>
      </c>
      <c r="S2554" s="17" t="inlineStr">
        <is>
          <t>98501</t>
        </is>
      </c>
      <c r="T2554" s="27" t="n">
        <v>45998</v>
      </c>
      <c r="U2554" s="17" t="n">
        <v>2026</v>
      </c>
      <c r="V2554" s="17" t="inlineStr"/>
    </row>
    <row r="2555">
      <c r="A2555" s="21" t="inlineStr">
        <is>
          <t>WL-03550</t>
        </is>
      </c>
      <c r="B2555" s="21" t="n">
        <v>2550</v>
      </c>
      <c r="C2555" s="21" t="inlineStr">
        <is>
          <t>Parker</t>
        </is>
      </c>
      <c r="D2555" s="21" t="inlineStr">
        <is>
          <t>Brenda</t>
        </is>
      </c>
      <c r="E2555" s="21" t="inlineStr">
        <is>
          <t>JOINT</t>
        </is>
      </c>
      <c r="F2555" s="21" t="inlineStr"/>
      <c r="G2555" s="28" t="n">
        <v>45978</v>
      </c>
      <c r="H2555" s="21" t="inlineStr">
        <is>
          <t>ACTIVE_WAITLIST</t>
        </is>
      </c>
      <c r="I2555" s="21" t="inlineStr">
        <is>
          <t>BRANT LINE</t>
        </is>
      </c>
      <c r="J2555" s="21" t="inlineStr">
        <is>
          <t>POWER_INBOARD</t>
        </is>
      </c>
      <c r="K2555" s="21" t="n">
        <v>45.6</v>
      </c>
      <c r="L2555" s="21" t="n">
        <v>14.6</v>
      </c>
      <c r="M2555" s="21" t="inlineStr">
        <is>
          <t>Vessbank</t>
        </is>
      </c>
      <c r="N2555" s="21" t="n">
        <v>50</v>
      </c>
      <c r="O2555" s="21" t="inlineStr">
        <is>
          <t>(360) 555-6155</t>
        </is>
      </c>
      <c r="P2555" s="21" t="inlineStr">
        <is>
          <t>brendaparker@gmail.example.com</t>
        </is>
      </c>
      <c r="Q2555" s="21" t="inlineStr">
        <is>
          <t>Chaldale</t>
        </is>
      </c>
      <c r="R2555" s="21" t="inlineStr">
        <is>
          <t>WA</t>
        </is>
      </c>
      <c r="S2555" s="21" t="inlineStr">
        <is>
          <t>98554</t>
        </is>
      </c>
      <c r="T2555" s="28" t="n">
        <v>45993</v>
      </c>
      <c r="U2555" s="21" t="n">
        <v>2026</v>
      </c>
      <c r="V2555" s="21" t="inlineStr"/>
    </row>
    <row r="2556">
      <c r="A2556" s="17" t="inlineStr">
        <is>
          <t>WL-03551</t>
        </is>
      </c>
      <c r="B2556" s="17" t="n">
        <v>2551</v>
      </c>
      <c r="C2556" s="17" t="inlineStr">
        <is>
          <t>Fisher</t>
        </is>
      </c>
      <c r="D2556" s="17" t="inlineStr">
        <is>
          <t>Jennifer</t>
        </is>
      </c>
      <c r="E2556" s="17" t="inlineStr">
        <is>
          <t>PARTNERSHIP</t>
        </is>
      </c>
      <c r="F2556" s="17" t="inlineStr">
        <is>
          <t>Fisher Marine LLC</t>
        </is>
      </c>
      <c r="G2556" s="27" t="n">
        <v>45978</v>
      </c>
      <c r="H2556" s="17" t="inlineStr">
        <is>
          <t>ACTIVE_WAITLIST</t>
        </is>
      </c>
      <c r="I2556" s="17" t="inlineStr">
        <is>
          <t>PINTAIL BAY</t>
        </is>
      </c>
      <c r="J2556" s="17" t="inlineStr">
        <is>
          <t>SAIL_MONO</t>
        </is>
      </c>
      <c r="K2556" s="17" t="n">
        <v>58.3</v>
      </c>
      <c r="L2556" s="17" t="n">
        <v>17.3</v>
      </c>
      <c r="M2556" s="17" t="inlineStr">
        <is>
          <t>OPEN_ONLY</t>
        </is>
      </c>
      <c r="N2556" s="17" t="n">
        <v>24</v>
      </c>
      <c r="O2556" s="17" t="inlineStr">
        <is>
          <t>(425) 555-3781</t>
        </is>
      </c>
      <c r="P2556" s="17" t="inlineStr">
        <is>
          <t>jenniferfisher@harbormail.net</t>
        </is>
      </c>
      <c r="Q2556" s="17" t="inlineStr">
        <is>
          <t>Everett</t>
        </is>
      </c>
      <c r="R2556" s="17" t="inlineStr">
        <is>
          <t>WA</t>
        </is>
      </c>
      <c r="S2556" s="17" t="inlineStr">
        <is>
          <t>98201</t>
        </is>
      </c>
      <c r="T2556" s="27" t="n">
        <v>46010</v>
      </c>
      <c r="U2556" s="17" t="n">
        <v>2026</v>
      </c>
      <c r="V2556" s="17" t="inlineStr"/>
    </row>
    <row r="2557">
      <c r="A2557" s="21" t="inlineStr">
        <is>
          <t>WL-03552</t>
        </is>
      </c>
      <c r="B2557" s="21" t="n">
        <v>2552</v>
      </c>
      <c r="C2557" s="21" t="inlineStr">
        <is>
          <t>Hammond</t>
        </is>
      </c>
      <c r="D2557" s="21" t="inlineStr">
        <is>
          <t>Dawn</t>
        </is>
      </c>
      <c r="E2557" s="21" t="inlineStr">
        <is>
          <t>JOINT</t>
        </is>
      </c>
      <c r="F2557" s="21" t="inlineStr"/>
      <c r="G2557" s="28" t="n">
        <v>45979</v>
      </c>
      <c r="H2557" s="21" t="inlineStr">
        <is>
          <t>ACTIVE_WAITLIST</t>
        </is>
      </c>
      <c r="I2557" s="21" t="inlineStr">
        <is>
          <t>SALISH BAY</t>
        </is>
      </c>
      <c r="J2557" s="21" t="inlineStr">
        <is>
          <t>SAIL_MULTI</t>
        </is>
      </c>
      <c r="K2557" s="21" t="n">
        <v>58.8</v>
      </c>
      <c r="L2557" s="21" t="n">
        <v>18.4</v>
      </c>
      <c r="M2557" s="21" t="inlineStr">
        <is>
          <t>ANY</t>
        </is>
      </c>
      <c r="N2557" s="21" t="n">
        <v>40</v>
      </c>
      <c r="O2557" s="21" t="inlineStr">
        <is>
          <t>(541) 555-1192</t>
        </is>
      </c>
      <c r="P2557" s="21" t="inlineStr">
        <is>
          <t>dawn_hammond@quillayute.org</t>
        </is>
      </c>
      <c r="Q2557" s="21" t="inlineStr">
        <is>
          <t>Coos Bay</t>
        </is>
      </c>
      <c r="R2557" s="21" t="inlineStr">
        <is>
          <t>OR</t>
        </is>
      </c>
      <c r="S2557" s="21" t="inlineStr">
        <is>
          <t>97420</t>
        </is>
      </c>
      <c r="T2557" s="28" t="n">
        <v>46010</v>
      </c>
      <c r="U2557" s="21" t="n">
        <v>2026</v>
      </c>
      <c r="V2557" s="21" t="inlineStr"/>
    </row>
    <row r="2558">
      <c r="A2558" s="17" t="inlineStr">
        <is>
          <t>WL-03553</t>
        </is>
      </c>
      <c r="B2558" s="17" t="n">
        <v>2553</v>
      </c>
      <c r="C2558" s="17" t="inlineStr">
        <is>
          <t>Gomez</t>
        </is>
      </c>
      <c r="D2558" s="17" t="inlineStr">
        <is>
          <t>Kaitlyn</t>
        </is>
      </c>
      <c r="E2558" s="17" t="inlineStr">
        <is>
          <t>INDIVIDUAL</t>
        </is>
      </c>
      <c r="F2558" s="17" t="inlineStr"/>
      <c r="G2558" s="27" t="n">
        <v>45979</v>
      </c>
      <c r="H2558" s="17" t="inlineStr">
        <is>
          <t>ACTIVE_WAITLIST</t>
        </is>
      </c>
      <c r="I2558" s="17" t="inlineStr">
        <is>
          <t>TIDE ANN</t>
        </is>
      </c>
      <c r="J2558" s="17" t="inlineStr">
        <is>
          <t>CRUISER</t>
        </is>
      </c>
      <c r="K2558" s="17" t="n">
        <v>53.4</v>
      </c>
      <c r="L2558" s="17" t="n">
        <v>18</v>
      </c>
      <c r="M2558" s="17" t="inlineStr">
        <is>
          <t>ANY</t>
        </is>
      </c>
      <c r="N2558" s="17" t="n">
        <v>40</v>
      </c>
      <c r="O2558" s="17" t="inlineStr">
        <is>
          <t>(425) 555-8421</t>
        </is>
      </c>
      <c r="P2558" s="17" t="inlineStr">
        <is>
          <t>kaitlyn.gomez@pugetpost.com</t>
        </is>
      </c>
      <c r="Q2558" s="17" t="inlineStr">
        <is>
          <t>Everett</t>
        </is>
      </c>
      <c r="R2558" s="17" t="inlineStr">
        <is>
          <t>WA</t>
        </is>
      </c>
      <c r="S2558" s="17" t="inlineStr">
        <is>
          <t>98201</t>
        </is>
      </c>
      <c r="T2558" s="27" t="n">
        <v>45999</v>
      </c>
      <c r="U2558" s="17" t="n">
        <v>2026</v>
      </c>
      <c r="V2558" s="17" t="inlineStr"/>
    </row>
    <row r="2559">
      <c r="A2559" s="21" t="inlineStr">
        <is>
          <t>WL-03554</t>
        </is>
      </c>
      <c r="B2559" s="21" t="n">
        <v>2554</v>
      </c>
      <c r="C2559" s="21" t="inlineStr">
        <is>
          <t>Maddox</t>
        </is>
      </c>
      <c r="D2559" s="21" t="inlineStr">
        <is>
          <t>Justin</t>
        </is>
      </c>
      <c r="E2559" s="21" t="inlineStr">
        <is>
          <t>INDIVIDUAL</t>
        </is>
      </c>
      <c r="F2559" s="21" t="inlineStr"/>
      <c r="G2559" s="28" t="n">
        <v>45980</v>
      </c>
      <c r="H2559" s="21" t="inlineStr">
        <is>
          <t>ACTIVE_WAITLIST</t>
        </is>
      </c>
      <c r="I2559" s="21" t="inlineStr">
        <is>
          <t>CORMORANT LINE</t>
        </is>
      </c>
      <c r="J2559" s="21" t="inlineStr">
        <is>
          <t>POWER_INBOARD</t>
        </is>
      </c>
      <c r="K2559" s="21" t="n">
        <v>21.6</v>
      </c>
      <c r="L2559" s="21" t="n">
        <v>7</v>
      </c>
      <c r="M2559" s="21" t="inlineStr">
        <is>
          <t>COVERED_ONLY</t>
        </is>
      </c>
      <c r="N2559" s="21" t="n">
        <v>45</v>
      </c>
      <c r="O2559" s="21" t="inlineStr">
        <is>
          <t>(503) 555-8915</t>
        </is>
      </c>
      <c r="P2559" s="21" t="inlineStr">
        <is>
          <t>justinmaddox@gmail.example.com</t>
        </is>
      </c>
      <c r="Q2559" s="21" t="inlineStr">
        <is>
          <t>Astoria</t>
        </is>
      </c>
      <c r="R2559" s="21" t="inlineStr">
        <is>
          <t>OR</t>
        </is>
      </c>
      <c r="S2559" s="21" t="inlineStr">
        <is>
          <t>97103</t>
        </is>
      </c>
      <c r="T2559" s="28" t="n">
        <v>46006</v>
      </c>
      <c r="U2559" s="21" t="n">
        <v>2026</v>
      </c>
      <c r="V2559" s="21" t="inlineStr"/>
    </row>
    <row r="2560">
      <c r="A2560" s="17" t="inlineStr">
        <is>
          <t>WL-03555</t>
        </is>
      </c>
      <c r="B2560" s="17" t="n">
        <v>2555</v>
      </c>
      <c r="C2560" s="17" t="inlineStr">
        <is>
          <t>Clark</t>
        </is>
      </c>
      <c r="D2560" s="17" t="inlineStr">
        <is>
          <t>Andrea</t>
        </is>
      </c>
      <c r="E2560" s="17" t="inlineStr">
        <is>
          <t>PARTNERSHIP</t>
        </is>
      </c>
      <c r="F2560" s="17" t="inlineStr">
        <is>
          <t>Clark Ventures LLC</t>
        </is>
      </c>
      <c r="G2560" s="27" t="n">
        <v>45980</v>
      </c>
      <c r="H2560" s="17" t="inlineStr">
        <is>
          <t>RETAINER</t>
        </is>
      </c>
      <c r="I2560" s="17" t="inlineStr">
        <is>
          <t>GRAY BAY</t>
        </is>
      </c>
      <c r="J2560" s="17" t="inlineStr">
        <is>
          <t>SAIL_MONO</t>
        </is>
      </c>
      <c r="K2560" s="17" t="n">
        <v>55.2</v>
      </c>
      <c r="L2560" s="17" t="n">
        <v>18.6</v>
      </c>
      <c r="M2560" s="17" t="inlineStr">
        <is>
          <t>ANY</t>
        </is>
      </c>
      <c r="N2560" s="17" t="n">
        <v>45</v>
      </c>
      <c r="O2560" s="17" t="inlineStr">
        <is>
          <t>(503) 555-9175</t>
        </is>
      </c>
      <c r="P2560" s="17" t="inlineStr">
        <is>
          <t>andrea_clark@quillayute.org</t>
        </is>
      </c>
      <c r="Q2560" s="17" t="inlineStr">
        <is>
          <t>Portland</t>
        </is>
      </c>
      <c r="R2560" s="17" t="inlineStr">
        <is>
          <t>OR</t>
        </is>
      </c>
      <c r="S2560" s="17" t="inlineStr">
        <is>
          <t>97201</t>
        </is>
      </c>
      <c r="T2560" s="27" t="n">
        <v>46002</v>
      </c>
      <c r="U2560" s="17" t="n">
        <v>2026</v>
      </c>
      <c r="V2560" s="17" t="inlineStr"/>
    </row>
    <row r="2561">
      <c r="A2561" s="21" t="inlineStr">
        <is>
          <t>WL-03556</t>
        </is>
      </c>
      <c r="B2561" s="21" t="n">
        <v>2556</v>
      </c>
      <c r="C2561" s="21" t="inlineStr">
        <is>
          <t>Bird</t>
        </is>
      </c>
      <c r="D2561" s="21" t="inlineStr">
        <is>
          <t>Scott</t>
        </is>
      </c>
      <c r="E2561" s="21" t="inlineStr">
        <is>
          <t>JOINT</t>
        </is>
      </c>
      <c r="F2561" s="21" t="inlineStr"/>
      <c r="G2561" s="28" t="n">
        <v>45980</v>
      </c>
      <c r="H2561" s="21" t="inlineStr">
        <is>
          <t>ACTIVE_WAITLIST</t>
        </is>
      </c>
      <c r="I2561" s="21" t="inlineStr">
        <is>
          <t>PINTAIL QUEEN</t>
        </is>
      </c>
      <c r="J2561" s="21" t="inlineStr">
        <is>
          <t>POWER_OUTBOARD</t>
        </is>
      </c>
      <c r="K2561" s="21" t="n">
        <v>60.7</v>
      </c>
      <c r="L2561" s="21" t="n">
        <v>21.5</v>
      </c>
      <c r="M2561" s="21" t="inlineStr">
        <is>
          <t>COVERED_ONLY</t>
        </is>
      </c>
      <c r="N2561" s="21" t="n">
        <v>50</v>
      </c>
      <c r="O2561" s="21" t="inlineStr">
        <is>
          <t>(541) 555-8280</t>
        </is>
      </c>
      <c r="P2561" s="21" t="inlineStr">
        <is>
          <t>scottbird@salishnet.net</t>
        </is>
      </c>
      <c r="Q2561" s="21" t="inlineStr">
        <is>
          <t>Coos Bay</t>
        </is>
      </c>
      <c r="R2561" s="21" t="inlineStr">
        <is>
          <t>OR</t>
        </is>
      </c>
      <c r="S2561" s="21" t="inlineStr">
        <is>
          <t>97420</t>
        </is>
      </c>
      <c r="T2561" s="28" t="n">
        <v>45994</v>
      </c>
      <c r="U2561" s="21" t="n">
        <v>2026</v>
      </c>
      <c r="V2561" s="21" t="inlineStr"/>
    </row>
    <row r="2562">
      <c r="A2562" s="17" t="inlineStr">
        <is>
          <t>WL-03557</t>
        </is>
      </c>
      <c r="B2562" s="17" t="n">
        <v>2557</v>
      </c>
      <c r="C2562" s="17" t="inlineStr">
        <is>
          <t>Smith</t>
        </is>
      </c>
      <c r="D2562" s="17" t="inlineStr">
        <is>
          <t>Tiffany</t>
        </is>
      </c>
      <c r="E2562" s="17" t="inlineStr">
        <is>
          <t>INDIVIDUAL</t>
        </is>
      </c>
      <c r="F2562" s="17" t="inlineStr"/>
      <c r="G2562" s="27" t="n">
        <v>45980</v>
      </c>
      <c r="H2562" s="17" t="inlineStr">
        <is>
          <t>ACTIVE_WAITLIST</t>
        </is>
      </c>
      <c r="I2562" s="17" t="inlineStr">
        <is>
          <t>CORMORANT WAKE</t>
        </is>
      </c>
      <c r="J2562" s="17" t="inlineStr">
        <is>
          <t>ELECTRIC</t>
        </is>
      </c>
      <c r="K2562" s="17" t="n">
        <v>26.6</v>
      </c>
      <c r="L2562" s="17" t="n">
        <v>8.199999999999999</v>
      </c>
      <c r="M2562" s="17" t="inlineStr">
        <is>
          <t>ANY</t>
        </is>
      </c>
      <c r="N2562" s="17" t="n">
        <v>28</v>
      </c>
      <c r="O2562" s="17" t="inlineStr">
        <is>
          <t>(206) 555-2201</t>
        </is>
      </c>
      <c r="P2562" s="17" t="inlineStr">
        <is>
          <t>tiffanysmith@salishnet.net</t>
        </is>
      </c>
      <c r="Q2562" s="17" t="inlineStr">
        <is>
          <t>Seattle</t>
        </is>
      </c>
      <c r="R2562" s="17" t="inlineStr">
        <is>
          <t>WA</t>
        </is>
      </c>
      <c r="S2562" s="17" t="inlineStr">
        <is>
          <t>98101</t>
        </is>
      </c>
      <c r="T2562" s="27" t="n">
        <v>46003</v>
      </c>
      <c r="U2562" s="17" t="n">
        <v>2026</v>
      </c>
      <c r="V2562" s="17" t="inlineStr"/>
    </row>
    <row r="2563">
      <c r="A2563" s="21" t="inlineStr">
        <is>
          <t>WL-03558</t>
        </is>
      </c>
      <c r="B2563" s="21" t="n">
        <v>2558</v>
      </c>
      <c r="C2563" s="21" t="inlineStr">
        <is>
          <t>Davis</t>
        </is>
      </c>
      <c r="D2563" s="21" t="inlineStr">
        <is>
          <t>Jeremy</t>
        </is>
      </c>
      <c r="E2563" s="21" t="inlineStr">
        <is>
          <t>PARTNERSHIP</t>
        </is>
      </c>
      <c r="F2563" s="21" t="inlineStr">
        <is>
          <t>Davis Ventures LLC</t>
        </is>
      </c>
      <c r="G2563" s="28" t="n">
        <v>45981</v>
      </c>
      <c r="H2563" s="21" t="inlineStr">
        <is>
          <t>ACTIVE_WAITLIST</t>
        </is>
      </c>
      <c r="I2563" s="21" t="inlineStr">
        <is>
          <t>GRAY LIGHT</t>
        </is>
      </c>
      <c r="J2563" s="21" t="inlineStr">
        <is>
          <t>CRUISER</t>
        </is>
      </c>
      <c r="K2563" s="21" t="n">
        <v>54.5</v>
      </c>
      <c r="L2563" s="21" t="n">
        <v>18.5</v>
      </c>
      <c r="M2563" s="21" t="inlineStr">
        <is>
          <t>ANY</t>
        </is>
      </c>
      <c r="N2563" s="21" t="n">
        <v>40</v>
      </c>
      <c r="O2563" s="21" t="inlineStr">
        <is>
          <t>(360) 555-9198</t>
        </is>
      </c>
      <c r="P2563" s="21" t="inlineStr">
        <is>
          <t>jeremy_davis@quillayute.org</t>
        </is>
      </c>
      <c r="Q2563" s="21" t="inlineStr">
        <is>
          <t>Bellingham</t>
        </is>
      </c>
      <c r="R2563" s="21" t="inlineStr">
        <is>
          <t>WA</t>
        </is>
      </c>
      <c r="S2563" s="21" t="inlineStr">
        <is>
          <t>98225</t>
        </is>
      </c>
      <c r="T2563" s="28" t="n">
        <v>46005</v>
      </c>
      <c r="U2563" s="21" t="n">
        <v>2026</v>
      </c>
      <c r="V2563" s="21" t="inlineStr"/>
    </row>
    <row r="2564">
      <c r="A2564" s="17" t="inlineStr">
        <is>
          <t>WL-03559</t>
        </is>
      </c>
      <c r="B2564" s="17" t="n">
        <v>2559</v>
      </c>
      <c r="C2564" s="17" t="inlineStr">
        <is>
          <t>Sanders</t>
        </is>
      </c>
      <c r="D2564" s="17" t="inlineStr">
        <is>
          <t>David</t>
        </is>
      </c>
      <c r="E2564" s="17" t="inlineStr">
        <is>
          <t>INDIVIDUAL</t>
        </is>
      </c>
      <c r="F2564" s="17" t="inlineStr"/>
      <c r="G2564" s="27" t="n">
        <v>45981</v>
      </c>
      <c r="H2564" s="17" t="inlineStr">
        <is>
          <t>ACTIVE_WAITLIST</t>
        </is>
      </c>
      <c r="I2564" s="17" t="inlineStr">
        <is>
          <t>KESTREL VEER</t>
        </is>
      </c>
      <c r="J2564" s="17" t="inlineStr">
        <is>
          <t>CRUISER</t>
        </is>
      </c>
      <c r="K2564" s="17" t="n">
        <v>36.5</v>
      </c>
      <c r="L2564" s="17" t="n">
        <v>11.6</v>
      </c>
      <c r="M2564" s="17" t="inlineStr">
        <is>
          <t>ANY</t>
        </is>
      </c>
      <c r="N2564" s="17" t="n">
        <v>36</v>
      </c>
      <c r="O2564" s="17" t="inlineStr">
        <is>
          <t>(541) 555-7328</t>
        </is>
      </c>
      <c r="P2564" s="17" t="inlineStr">
        <is>
          <t>davidsanders@quillayute.org</t>
        </is>
      </c>
      <c r="Q2564" s="17" t="inlineStr">
        <is>
          <t>Coos Bay</t>
        </is>
      </c>
      <c r="R2564" s="17" t="inlineStr">
        <is>
          <t>OR</t>
        </is>
      </c>
      <c r="S2564" s="17" t="inlineStr">
        <is>
          <t>97420</t>
        </is>
      </c>
      <c r="T2564" s="27" t="n">
        <v>46012</v>
      </c>
      <c r="U2564" s="17" t="n">
        <v>2026</v>
      </c>
      <c r="V2564" s="17" t="inlineStr"/>
    </row>
    <row r="2565">
      <c r="A2565" s="21" t="inlineStr">
        <is>
          <t>WL-03560</t>
        </is>
      </c>
      <c r="B2565" s="21" t="n">
        <v>2560</v>
      </c>
      <c r="C2565" s="21" t="inlineStr">
        <is>
          <t>Pham</t>
        </is>
      </c>
      <c r="D2565" s="21" t="inlineStr">
        <is>
          <t>Anthony</t>
        </is>
      </c>
      <c r="E2565" s="21" t="inlineStr">
        <is>
          <t>INDIVIDUAL</t>
        </is>
      </c>
      <c r="F2565" s="21" t="inlineStr"/>
      <c r="G2565" s="28" t="n">
        <v>45982</v>
      </c>
      <c r="H2565" s="21" t="inlineStr">
        <is>
          <t>ACTIVE_WAITLIST</t>
        </is>
      </c>
      <c r="I2565" s="21" t="inlineStr">
        <is>
          <t>SEAL LIGHT</t>
        </is>
      </c>
      <c r="J2565" s="21" t="inlineStr">
        <is>
          <t>TRAWLER</t>
        </is>
      </c>
      <c r="K2565" s="21" t="n">
        <v>30.4</v>
      </c>
      <c r="L2565" s="21" t="n">
        <v>8.699999999999999</v>
      </c>
      <c r="M2565" s="21" t="inlineStr">
        <is>
          <t>Ledgport</t>
        </is>
      </c>
      <c r="N2565" s="21" t="n">
        <v>40</v>
      </c>
      <c r="O2565" s="21" t="inlineStr">
        <is>
          <t>(206) 555-7060</t>
        </is>
      </c>
      <c r="P2565" s="21" t="inlineStr">
        <is>
          <t>anthony.pham@salishnet.net</t>
        </is>
      </c>
      <c r="Q2565" s="21" t="inlineStr">
        <is>
          <t>Seattle</t>
        </is>
      </c>
      <c r="R2565" s="21" t="inlineStr">
        <is>
          <t>WA</t>
        </is>
      </c>
      <c r="S2565" s="21" t="inlineStr">
        <is>
          <t>98101</t>
        </is>
      </c>
      <c r="T2565" s="28" t="n">
        <v>45993</v>
      </c>
      <c r="U2565" s="21" t="n">
        <v>2026</v>
      </c>
      <c r="V2565" s="21" t="inlineStr"/>
    </row>
    <row r="2566">
      <c r="A2566" s="17" t="inlineStr">
        <is>
          <t>WL-03561</t>
        </is>
      </c>
      <c r="B2566" s="17" t="n">
        <v>2561</v>
      </c>
      <c r="C2566" s="17" t="inlineStr">
        <is>
          <t>Crawford</t>
        </is>
      </c>
      <c r="D2566" s="17" t="inlineStr">
        <is>
          <t>Rebecca</t>
        </is>
      </c>
      <c r="E2566" s="17" t="inlineStr">
        <is>
          <t>LLC</t>
        </is>
      </c>
      <c r="F2566" s="17" t="inlineStr">
        <is>
          <t>Crawford Holdings LLC</t>
        </is>
      </c>
      <c r="G2566" s="27" t="n">
        <v>45982</v>
      </c>
      <c r="H2566" s="17" t="inlineStr">
        <is>
          <t>ACTIVE_WAITLIST</t>
        </is>
      </c>
      <c r="I2566" s="17" t="inlineStr">
        <is>
          <t>PINTAIL LINE</t>
        </is>
      </c>
      <c r="J2566" s="17" t="inlineStr">
        <is>
          <t>COMMERCIAL_FISH</t>
        </is>
      </c>
      <c r="K2566" s="17" t="n">
        <v>23.5</v>
      </c>
      <c r="L2566" s="17" t="n">
        <v>7.4</v>
      </c>
      <c r="M2566" s="17" t="inlineStr">
        <is>
          <t>ANY</t>
        </is>
      </c>
      <c r="N2566" s="17" t="n">
        <v>24</v>
      </c>
      <c r="O2566" s="17" t="inlineStr">
        <is>
          <t>(360) 555-5583</t>
        </is>
      </c>
      <c r="P2566" s="17" t="inlineStr">
        <is>
          <t>rebeccacrawford@pugetpost.com</t>
        </is>
      </c>
      <c r="Q2566" s="17" t="inlineStr">
        <is>
          <t>Bellingham</t>
        </is>
      </c>
      <c r="R2566" s="17" t="inlineStr">
        <is>
          <t>WA</t>
        </is>
      </c>
      <c r="S2566" s="17" t="inlineStr">
        <is>
          <t>98225</t>
        </is>
      </c>
      <c r="T2566" s="27" t="n">
        <v>46014</v>
      </c>
      <c r="U2566" s="17" t="n">
        <v>2026</v>
      </c>
      <c r="V2566" s="17" t="inlineStr"/>
    </row>
    <row r="2567">
      <c r="A2567" s="21" t="inlineStr">
        <is>
          <t>WL-03562</t>
        </is>
      </c>
      <c r="B2567" s="21" t="n">
        <v>2562</v>
      </c>
      <c r="C2567" s="21" t="inlineStr">
        <is>
          <t>Davis</t>
        </is>
      </c>
      <c r="D2567" s="21" t="inlineStr">
        <is>
          <t>Tara</t>
        </is>
      </c>
      <c r="E2567" s="21" t="inlineStr">
        <is>
          <t>CORPORATION</t>
        </is>
      </c>
      <c r="F2567" s="21" t="inlineStr">
        <is>
          <t>Davis Holdings LLC</t>
        </is>
      </c>
      <c r="G2567" s="28" t="n">
        <v>45982</v>
      </c>
      <c r="H2567" s="21" t="inlineStr">
        <is>
          <t>ACTIVE_WAITLIST</t>
        </is>
      </c>
      <c r="I2567" s="21" t="inlineStr">
        <is>
          <t>ANCHOR SHORE</t>
        </is>
      </c>
      <c r="J2567" s="21" t="inlineStr">
        <is>
          <t>COMMERCIAL_FISH</t>
        </is>
      </c>
      <c r="K2567" s="21" t="n">
        <v>47.4</v>
      </c>
      <c r="L2567" s="21" t="n">
        <v>14.3</v>
      </c>
      <c r="M2567" s="21" t="inlineStr">
        <is>
          <t>Vessbank</t>
        </is>
      </c>
      <c r="N2567" s="21" t="n">
        <v>45</v>
      </c>
      <c r="O2567" s="21" t="inlineStr">
        <is>
          <t>(360) 555-3387</t>
        </is>
      </c>
      <c r="P2567" s="21" t="inlineStr">
        <is>
          <t>taradavis@quillayute.org</t>
        </is>
      </c>
      <c r="Q2567" s="21" t="inlineStr">
        <is>
          <t>Port Angeles</t>
        </is>
      </c>
      <c r="R2567" s="21" t="inlineStr">
        <is>
          <t>WA</t>
        </is>
      </c>
      <c r="S2567" s="21" t="inlineStr">
        <is>
          <t>98362</t>
        </is>
      </c>
      <c r="T2567" s="28" t="n">
        <v>46002</v>
      </c>
      <c r="U2567" s="21" t="n">
        <v>2026</v>
      </c>
      <c r="V2567" s="21" t="inlineStr"/>
    </row>
    <row r="2568">
      <c r="A2568" s="17" t="inlineStr">
        <is>
          <t>WL-03563</t>
        </is>
      </c>
      <c r="B2568" s="17" t="n">
        <v>2563</v>
      </c>
      <c r="C2568" s="17" t="inlineStr">
        <is>
          <t>Bryant</t>
        </is>
      </c>
      <c r="D2568" s="17" t="inlineStr">
        <is>
          <t>Ellen</t>
        </is>
      </c>
      <c r="E2568" s="17" t="inlineStr">
        <is>
          <t>NONPROFIT</t>
        </is>
      </c>
      <c r="F2568" s="17" t="inlineStr">
        <is>
          <t>Bryant Ventures LLC</t>
        </is>
      </c>
      <c r="G2568" s="27" t="n">
        <v>45983</v>
      </c>
      <c r="H2568" s="17" t="inlineStr">
        <is>
          <t>ACTIVE_WAITLIST</t>
        </is>
      </c>
      <c r="I2568" s="17" t="inlineStr">
        <is>
          <t>CORMORANT MIST</t>
        </is>
      </c>
      <c r="J2568" s="17" t="inlineStr">
        <is>
          <t>CRUISER</t>
        </is>
      </c>
      <c r="K2568" s="17" t="n">
        <v>53.8</v>
      </c>
      <c r="L2568" s="17" t="n">
        <v>19.2</v>
      </c>
      <c r="M2568" s="17" t="inlineStr">
        <is>
          <t>OPEN_ONLY</t>
        </is>
      </c>
      <c r="N2568" s="17" t="n">
        <v>45</v>
      </c>
      <c r="O2568" s="17" t="inlineStr">
        <is>
          <t>(425) 555-9153</t>
        </is>
      </c>
      <c r="P2568" s="17" t="inlineStr">
        <is>
          <t>ellen_bryant@harbormail.net</t>
        </is>
      </c>
      <c r="Q2568" s="17" t="inlineStr">
        <is>
          <t>Everett</t>
        </is>
      </c>
      <c r="R2568" s="17" t="inlineStr">
        <is>
          <t>WA</t>
        </is>
      </c>
      <c r="S2568" s="17" t="inlineStr">
        <is>
          <t>98201</t>
        </is>
      </c>
      <c r="T2568" s="27" t="n">
        <v>45999</v>
      </c>
      <c r="U2568" s="17" t="n">
        <v>2026</v>
      </c>
      <c r="V2568" s="17" t="inlineStr"/>
    </row>
    <row r="2569">
      <c r="A2569" s="21" t="inlineStr">
        <is>
          <t>WL-03564</t>
        </is>
      </c>
      <c r="B2569" s="21" t="n">
        <v>2564</v>
      </c>
      <c r="C2569" s="21" t="inlineStr">
        <is>
          <t>Hernandez</t>
        </is>
      </c>
      <c r="D2569" s="21" t="inlineStr">
        <is>
          <t>Amy</t>
        </is>
      </c>
      <c r="E2569" s="21" t="inlineStr">
        <is>
          <t>PARTNERSHIP</t>
        </is>
      </c>
      <c r="F2569" s="21" t="inlineStr">
        <is>
          <t>Hernandez Ventures LLC</t>
        </is>
      </c>
      <c r="G2569" s="28" t="n">
        <v>45985</v>
      </c>
      <c r="H2569" s="21" t="inlineStr">
        <is>
          <t>ACTIVE_WAITLIST</t>
        </is>
      </c>
      <c r="I2569" s="21" t="inlineStr">
        <is>
          <t>DRIFT LIGHT</t>
        </is>
      </c>
      <c r="J2569" s="21" t="inlineStr">
        <is>
          <t>TRAWLER</t>
        </is>
      </c>
      <c r="K2569" s="21" t="n">
        <v>41.8</v>
      </c>
      <c r="L2569" s="21" t="n">
        <v>14.5</v>
      </c>
      <c r="M2569" s="21" t="inlineStr">
        <is>
          <t>Vessbank</t>
        </is>
      </c>
      <c r="N2569" s="21" t="n">
        <v>32</v>
      </c>
      <c r="O2569" s="21" t="inlineStr">
        <is>
          <t>(360) 555-2787</t>
        </is>
      </c>
      <c r="P2569" s="21" t="inlineStr">
        <is>
          <t>amyhernandez@gmail.example.com</t>
        </is>
      </c>
      <c r="Q2569" s="21" t="inlineStr">
        <is>
          <t>Bellingham</t>
        </is>
      </c>
      <c r="R2569" s="21" t="inlineStr">
        <is>
          <t>WA</t>
        </is>
      </c>
      <c r="S2569" s="21" t="inlineStr">
        <is>
          <t>98225</t>
        </is>
      </c>
      <c r="T2569" s="28" t="n">
        <v>46008</v>
      </c>
      <c r="U2569" s="21" t="n">
        <v>2026</v>
      </c>
      <c r="V2569" s="21" t="inlineStr"/>
    </row>
    <row r="2570">
      <c r="A2570" s="17" t="inlineStr">
        <is>
          <t>WL-03565</t>
        </is>
      </c>
      <c r="B2570" s="17" t="n">
        <v>2565</v>
      </c>
      <c r="C2570" s="17" t="inlineStr">
        <is>
          <t>Rosario</t>
        </is>
      </c>
      <c r="D2570" s="17" t="inlineStr">
        <is>
          <t>Brian</t>
        </is>
      </c>
      <c r="E2570" s="17" t="inlineStr">
        <is>
          <t>INDIVIDUAL</t>
        </is>
      </c>
      <c r="F2570" s="17" t="inlineStr"/>
      <c r="G2570" s="27" t="n">
        <v>45985</v>
      </c>
      <c r="H2570" s="17" t="inlineStr">
        <is>
          <t>ACTIVE_WAITLIST</t>
        </is>
      </c>
      <c r="I2570" s="17" t="inlineStr">
        <is>
          <t>HERON HARBOR</t>
        </is>
      </c>
      <c r="J2570" s="17" t="inlineStr">
        <is>
          <t>ELECTRIC</t>
        </is>
      </c>
      <c r="K2570" s="17" t="n">
        <v>53.9</v>
      </c>
      <c r="L2570" s="17" t="n">
        <v>16.5</v>
      </c>
      <c r="M2570" s="17" t="inlineStr">
        <is>
          <t>Ledgport</t>
        </is>
      </c>
      <c r="N2570" s="17" t="n">
        <v>50</v>
      </c>
      <c r="O2570" s="17" t="inlineStr">
        <is>
          <t>(360) 555-3223</t>
        </is>
      </c>
      <c r="P2570" s="17" t="inlineStr">
        <is>
          <t>brian.rosario@outlook.example.com</t>
        </is>
      </c>
      <c r="Q2570" s="17" t="inlineStr">
        <is>
          <t>Chaldale</t>
        </is>
      </c>
      <c r="R2570" s="17" t="inlineStr">
        <is>
          <t>WA</t>
        </is>
      </c>
      <c r="S2570" s="17" t="inlineStr">
        <is>
          <t>98554</t>
        </is>
      </c>
      <c r="T2570" s="27" t="n">
        <v>46019</v>
      </c>
      <c r="U2570" s="17" t="n">
        <v>2026</v>
      </c>
      <c r="V2570" s="17" t="inlineStr"/>
    </row>
    <row r="2571">
      <c r="A2571" s="21" t="inlineStr">
        <is>
          <t>WL-03566</t>
        </is>
      </c>
      <c r="B2571" s="21" t="n">
        <v>2566</v>
      </c>
      <c r="C2571" s="21" t="inlineStr">
        <is>
          <t>Moore</t>
        </is>
      </c>
      <c r="D2571" s="21" t="inlineStr">
        <is>
          <t>Terry</t>
        </is>
      </c>
      <c r="E2571" s="21" t="inlineStr">
        <is>
          <t>CORPORATION</t>
        </is>
      </c>
      <c r="F2571" s="21" t="inlineStr">
        <is>
          <t>Moore Holdings LLC</t>
        </is>
      </c>
      <c r="G2571" s="28" t="n">
        <v>45986</v>
      </c>
      <c r="H2571" s="21" t="inlineStr">
        <is>
          <t>ACTIVE_WAITLIST</t>
        </is>
      </c>
      <c r="I2571" s="21" t="inlineStr">
        <is>
          <t>FOUL STAR</t>
        </is>
      </c>
      <c r="J2571" s="21" t="inlineStr">
        <is>
          <t>POWER_INBOARD</t>
        </is>
      </c>
      <c r="K2571" s="21" t="n">
        <v>48.2</v>
      </c>
      <c r="L2571" s="21" t="n">
        <v>16.8</v>
      </c>
      <c r="M2571" s="21" t="inlineStr">
        <is>
          <t>OPEN_ONLY</t>
        </is>
      </c>
      <c r="N2571" s="21" t="n">
        <v>32</v>
      </c>
      <c r="O2571" s="21" t="inlineStr">
        <is>
          <t>(360) 555-8554</t>
        </is>
      </c>
      <c r="P2571" s="21" t="inlineStr">
        <is>
          <t>terry.moore@pugetpost.com</t>
        </is>
      </c>
      <c r="Q2571" s="21" t="inlineStr">
        <is>
          <t>Bremerton</t>
        </is>
      </c>
      <c r="R2571" s="21" t="inlineStr">
        <is>
          <t>WA</t>
        </is>
      </c>
      <c r="S2571" s="21" t="inlineStr">
        <is>
          <t>98337</t>
        </is>
      </c>
      <c r="T2571" s="28" t="n">
        <v>46018</v>
      </c>
      <c r="U2571" s="21" t="n">
        <v>2026</v>
      </c>
      <c r="V2571" s="21" t="inlineStr"/>
    </row>
    <row r="2572">
      <c r="A2572" s="17" t="inlineStr">
        <is>
          <t>WL-03567</t>
        </is>
      </c>
      <c r="B2572" s="17" t="n">
        <v>2567</v>
      </c>
      <c r="C2572" s="17" t="inlineStr">
        <is>
          <t>Vargas</t>
        </is>
      </c>
      <c r="D2572" s="17" t="inlineStr">
        <is>
          <t>Kevin</t>
        </is>
      </c>
      <c r="E2572" s="17" t="inlineStr">
        <is>
          <t>LLC</t>
        </is>
      </c>
      <c r="F2572" s="17" t="inlineStr">
        <is>
          <t>Vargas Charters Inc</t>
        </is>
      </c>
      <c r="G2572" s="27" t="n">
        <v>45986</v>
      </c>
      <c r="H2572" s="17" t="inlineStr">
        <is>
          <t>ACTIVE_WAITLIST</t>
        </is>
      </c>
      <c r="I2572" s="17" t="inlineStr">
        <is>
          <t>SABLE WAKE</t>
        </is>
      </c>
      <c r="J2572" s="17" t="inlineStr">
        <is>
          <t>CRUISER</t>
        </is>
      </c>
      <c r="K2572" s="17" t="n">
        <v>52.8</v>
      </c>
      <c r="L2572" s="17" t="n">
        <v>17.9</v>
      </c>
      <c r="M2572" s="17" t="inlineStr">
        <is>
          <t>ANY</t>
        </is>
      </c>
      <c r="N2572" s="17" t="n">
        <v>50</v>
      </c>
      <c r="O2572" s="17" t="inlineStr">
        <is>
          <t>(360) 555-3651</t>
        </is>
      </c>
      <c r="P2572" s="17" t="inlineStr">
        <is>
          <t>kevinvargas@outlook.example.com</t>
        </is>
      </c>
      <c r="Q2572" s="17" t="inlineStr">
        <is>
          <t>Port Angeles</t>
        </is>
      </c>
      <c r="R2572" s="17" t="inlineStr">
        <is>
          <t>WA</t>
        </is>
      </c>
      <c r="S2572" s="17" t="inlineStr">
        <is>
          <t>98362</t>
        </is>
      </c>
      <c r="T2572" s="27" t="n">
        <v>46003</v>
      </c>
      <c r="U2572" s="17" t="n">
        <v>2026</v>
      </c>
      <c r="V2572" s="17" t="inlineStr"/>
    </row>
    <row r="2573">
      <c r="A2573" s="21" t="inlineStr">
        <is>
          <t>WL-03568</t>
        </is>
      </c>
      <c r="B2573" s="21" t="n">
        <v>2568</v>
      </c>
      <c r="C2573" s="21" t="inlineStr">
        <is>
          <t>Jensen</t>
        </is>
      </c>
      <c r="D2573" s="21" t="inlineStr">
        <is>
          <t>Ricardo</t>
        </is>
      </c>
      <c r="E2573" s="21" t="inlineStr">
        <is>
          <t>INDIVIDUAL</t>
        </is>
      </c>
      <c r="F2573" s="21" t="inlineStr"/>
      <c r="G2573" s="28" t="n">
        <v>45988</v>
      </c>
      <c r="H2573" s="21" t="inlineStr">
        <is>
          <t>ACTIVE_WAITLIST</t>
        </is>
      </c>
      <c r="I2573" s="21" t="inlineStr">
        <is>
          <t>SABLE HARBOR</t>
        </is>
      </c>
      <c r="J2573" s="21" t="inlineStr">
        <is>
          <t>SAIL_MONO</t>
        </is>
      </c>
      <c r="K2573" s="21" t="n">
        <v>26.2</v>
      </c>
      <c r="L2573" s="21" t="n">
        <v>7.5</v>
      </c>
      <c r="M2573" s="21" t="inlineStr">
        <is>
          <t>ANY</t>
        </is>
      </c>
      <c r="N2573" s="21" t="n">
        <v>45</v>
      </c>
      <c r="O2573" s="21" t="inlineStr">
        <is>
          <t>(425) 555-5380</t>
        </is>
      </c>
      <c r="P2573" s="21" t="inlineStr">
        <is>
          <t>ricardo_jensen@outlook.example.com</t>
        </is>
      </c>
      <c r="Q2573" s="21" t="inlineStr">
        <is>
          <t>Everett</t>
        </is>
      </c>
      <c r="R2573" s="21" t="inlineStr">
        <is>
          <t>WA</t>
        </is>
      </c>
      <c r="S2573" s="21" t="inlineStr">
        <is>
          <t>98201</t>
        </is>
      </c>
      <c r="T2573" s="28" t="n">
        <v>46001</v>
      </c>
      <c r="U2573" s="21" t="n">
        <v>2026</v>
      </c>
      <c r="V2573" s="21" t="inlineStr"/>
    </row>
    <row r="2574">
      <c r="A2574" s="17" t="inlineStr">
        <is>
          <t>WL-03569</t>
        </is>
      </c>
      <c r="B2574" s="17" t="n">
        <v>2569</v>
      </c>
      <c r="C2574" s="17" t="inlineStr">
        <is>
          <t>Hicks</t>
        </is>
      </c>
      <c r="D2574" s="17" t="inlineStr">
        <is>
          <t>Mary</t>
        </is>
      </c>
      <c r="E2574" s="17" t="inlineStr">
        <is>
          <t>PARTNERSHIP</t>
        </is>
      </c>
      <c r="F2574" s="17" t="inlineStr">
        <is>
          <t>Hicks Charters Inc</t>
        </is>
      </c>
      <c r="G2574" s="27" t="n">
        <v>45989</v>
      </c>
      <c r="H2574" s="17" t="inlineStr">
        <is>
          <t>ACTIVE_WAITLIST</t>
        </is>
      </c>
      <c r="I2574" s="17" t="inlineStr">
        <is>
          <t>DRIFT REACH</t>
        </is>
      </c>
      <c r="J2574" s="17" t="inlineStr">
        <is>
          <t>SPORTFISH</t>
        </is>
      </c>
      <c r="K2574" s="17" t="n">
        <v>25.1</v>
      </c>
      <c r="L2574" s="17" t="n">
        <v>8.699999999999999</v>
      </c>
      <c r="M2574" s="17" t="inlineStr">
        <is>
          <t>COVERED_ONLY</t>
        </is>
      </c>
      <c r="N2574" s="17" t="n">
        <v>50</v>
      </c>
      <c r="O2574" s="17" t="inlineStr">
        <is>
          <t>(541) 555-2655</t>
        </is>
      </c>
      <c r="P2574" s="17" t="inlineStr">
        <is>
          <t>maryhicks@outlook.example.com</t>
        </is>
      </c>
      <c r="Q2574" s="17" t="inlineStr">
        <is>
          <t>Newport</t>
        </is>
      </c>
      <c r="R2574" s="17" t="inlineStr">
        <is>
          <t>OR</t>
        </is>
      </c>
      <c r="S2574" s="17" t="inlineStr">
        <is>
          <t>97365</t>
        </is>
      </c>
      <c r="T2574" s="27" t="n">
        <v>46005</v>
      </c>
      <c r="U2574" s="17" t="n">
        <v>2026</v>
      </c>
      <c r="V2574" s="17" t="inlineStr"/>
    </row>
    <row r="2575">
      <c r="A2575" s="21" t="inlineStr">
        <is>
          <t>WL-03570</t>
        </is>
      </c>
      <c r="B2575" s="21" t="n">
        <v>2570</v>
      </c>
      <c r="C2575" s="21" t="inlineStr">
        <is>
          <t>Smith</t>
        </is>
      </c>
      <c r="D2575" s="21" t="inlineStr">
        <is>
          <t>Michael</t>
        </is>
      </c>
      <c r="E2575" s="21" t="inlineStr">
        <is>
          <t>JOINT</t>
        </is>
      </c>
      <c r="F2575" s="21" t="inlineStr"/>
      <c r="G2575" s="28" t="n">
        <v>45989</v>
      </c>
      <c r="H2575" s="21" t="inlineStr">
        <is>
          <t>ACTIVE_WAITLIST</t>
        </is>
      </c>
      <c r="I2575" s="21" t="inlineStr">
        <is>
          <t>HALIBUT CREST</t>
        </is>
      </c>
      <c r="J2575" s="21" t="inlineStr">
        <is>
          <t>CRUISER</t>
        </is>
      </c>
      <c r="K2575" s="21" t="n">
        <v>24.4</v>
      </c>
      <c r="L2575" s="21" t="n">
        <v>8.699999999999999</v>
      </c>
      <c r="M2575" s="21" t="inlineStr">
        <is>
          <t>Ledgport</t>
        </is>
      </c>
      <c r="N2575" s="21" t="n">
        <v>40</v>
      </c>
      <c r="O2575" s="21" t="inlineStr">
        <is>
          <t>(253) 555-7455</t>
        </is>
      </c>
      <c r="P2575" s="21" t="inlineStr">
        <is>
          <t>michael.smith@harbormail.net</t>
        </is>
      </c>
      <c r="Q2575" s="21" t="inlineStr">
        <is>
          <t>Tacoma</t>
        </is>
      </c>
      <c r="R2575" s="21" t="inlineStr">
        <is>
          <t>WA</t>
        </is>
      </c>
      <c r="S2575" s="21" t="inlineStr">
        <is>
          <t>98402</t>
        </is>
      </c>
      <c r="T2575" s="28" t="n">
        <v>46014</v>
      </c>
      <c r="U2575" s="21" t="n">
        <v>2026</v>
      </c>
      <c r="V2575" s="21" t="inlineStr"/>
    </row>
    <row r="2576">
      <c r="A2576" s="17" t="inlineStr">
        <is>
          <t>WL-03571</t>
        </is>
      </c>
      <c r="B2576" s="17" t="n">
        <v>2571</v>
      </c>
      <c r="C2576" s="17" t="inlineStr">
        <is>
          <t>Merritt</t>
        </is>
      </c>
      <c r="D2576" s="17" t="inlineStr">
        <is>
          <t>Rebecca</t>
        </is>
      </c>
      <c r="E2576" s="17" t="inlineStr">
        <is>
          <t>INDIVIDUAL</t>
        </is>
      </c>
      <c r="F2576" s="17" t="inlineStr"/>
      <c r="G2576" s="27" t="n">
        <v>45989</v>
      </c>
      <c r="H2576" s="17" t="inlineStr">
        <is>
          <t>ACTIVE_WAITLIST</t>
        </is>
      </c>
      <c r="I2576" s="17" t="inlineStr">
        <is>
          <t>CORMORANT STAR</t>
        </is>
      </c>
      <c r="J2576" s="17" t="inlineStr">
        <is>
          <t>SAIL_MONO</t>
        </is>
      </c>
      <c r="K2576" s="17" t="n">
        <v>38.2</v>
      </c>
      <c r="L2576" s="17" t="n">
        <v>12.7</v>
      </c>
      <c r="M2576" s="17" t="inlineStr">
        <is>
          <t>Ledgport</t>
        </is>
      </c>
      <c r="N2576" s="17" t="n">
        <v>45</v>
      </c>
      <c r="O2576" s="17" t="inlineStr">
        <is>
          <t>(206) 555-2680</t>
        </is>
      </c>
      <c r="P2576" s="17" t="inlineStr">
        <is>
          <t>rebecca_merritt@harbormail.net</t>
        </is>
      </c>
      <c r="Q2576" s="17" t="inlineStr">
        <is>
          <t>Seattle</t>
        </is>
      </c>
      <c r="R2576" s="17" t="inlineStr">
        <is>
          <t>WA</t>
        </is>
      </c>
      <c r="S2576" s="17" t="inlineStr">
        <is>
          <t>98101</t>
        </is>
      </c>
      <c r="T2576" s="27" t="n">
        <v>45996</v>
      </c>
      <c r="U2576" s="17" t="n">
        <v>2026</v>
      </c>
      <c r="V2576" s="17" t="inlineStr"/>
    </row>
    <row r="2577">
      <c r="A2577" s="21" t="inlineStr">
        <is>
          <t>WL-03572</t>
        </is>
      </c>
      <c r="B2577" s="21" t="n">
        <v>2572</v>
      </c>
      <c r="C2577" s="21" t="inlineStr">
        <is>
          <t>Morrison</t>
        </is>
      </c>
      <c r="D2577" s="21" t="inlineStr">
        <is>
          <t>Anthony</t>
        </is>
      </c>
      <c r="E2577" s="21" t="inlineStr">
        <is>
          <t>INDIVIDUAL</t>
        </is>
      </c>
      <c r="F2577" s="21" t="inlineStr"/>
      <c r="G2577" s="28" t="n">
        <v>45989</v>
      </c>
      <c r="H2577" s="21" t="inlineStr">
        <is>
          <t>RETAINER</t>
        </is>
      </c>
      <c r="I2577" s="21" t="inlineStr">
        <is>
          <t>MURRE PASSAGE</t>
        </is>
      </c>
      <c r="J2577" s="21" t="inlineStr">
        <is>
          <t>SAIL_MONO</t>
        </is>
      </c>
      <c r="K2577" s="21" t="n">
        <v>50.5</v>
      </c>
      <c r="L2577" s="21" t="n">
        <v>16.7</v>
      </c>
      <c r="M2577" s="21" t="inlineStr">
        <is>
          <t>ANY</t>
        </is>
      </c>
      <c r="N2577" s="21" t="n">
        <v>36</v>
      </c>
      <c r="O2577" s="21" t="inlineStr">
        <is>
          <t>(541) 555-0103</t>
        </is>
      </c>
      <c r="P2577" s="21" t="inlineStr">
        <is>
          <t>anthony_morrison@quillayute.org</t>
        </is>
      </c>
      <c r="Q2577" s="21" t="inlineStr">
        <is>
          <t>Coos Bay</t>
        </is>
      </c>
      <c r="R2577" s="21" t="inlineStr">
        <is>
          <t>OR</t>
        </is>
      </c>
      <c r="S2577" s="21" t="inlineStr">
        <is>
          <t>97420</t>
        </is>
      </c>
      <c r="T2577" s="28" t="n">
        <v>46015</v>
      </c>
      <c r="U2577" s="21" t="n">
        <v>2026</v>
      </c>
      <c r="V2577" s="21" t="inlineStr"/>
    </row>
    <row r="2578">
      <c r="A2578" s="17" t="inlineStr">
        <is>
          <t>WL-03573</t>
        </is>
      </c>
      <c r="B2578" s="17" t="n">
        <v>2573</v>
      </c>
      <c r="C2578" s="17" t="inlineStr">
        <is>
          <t>Sanchez</t>
        </is>
      </c>
      <c r="D2578" s="17" t="inlineStr">
        <is>
          <t>Kathy</t>
        </is>
      </c>
      <c r="E2578" s="17" t="inlineStr">
        <is>
          <t>PARTNERSHIP</t>
        </is>
      </c>
      <c r="F2578" s="17" t="inlineStr">
        <is>
          <t>Sanchez Ventures LLC</t>
        </is>
      </c>
      <c r="G2578" s="27" t="n">
        <v>45990</v>
      </c>
      <c r="H2578" s="17" t="inlineStr">
        <is>
          <t>ACTIVE_WAITLIST</t>
        </is>
      </c>
      <c r="I2578" s="17" t="inlineStr">
        <is>
          <t>TIDE WEATHER</t>
        </is>
      </c>
      <c r="J2578" s="17" t="inlineStr">
        <is>
          <t>SPORTFISH</t>
        </is>
      </c>
      <c r="K2578" s="17" t="n">
        <v>33.1</v>
      </c>
      <c r="L2578" s="17" t="n">
        <v>10.8</v>
      </c>
      <c r="M2578" s="17" t="inlineStr">
        <is>
          <t>Salmonberry</t>
        </is>
      </c>
      <c r="N2578" s="17" t="n">
        <v>36</v>
      </c>
      <c r="O2578" s="17" t="inlineStr">
        <is>
          <t>(253) 555-1079</t>
        </is>
      </c>
      <c r="P2578" s="17" t="inlineStr">
        <is>
          <t>kathy.sanchez@salishnet.net</t>
        </is>
      </c>
      <c r="Q2578" s="17" t="inlineStr">
        <is>
          <t>Tacoma</t>
        </is>
      </c>
      <c r="R2578" s="17" t="inlineStr">
        <is>
          <t>WA</t>
        </is>
      </c>
      <c r="S2578" s="17" t="inlineStr">
        <is>
          <t>98402</t>
        </is>
      </c>
      <c r="T2578" s="27" t="n">
        <v>45996</v>
      </c>
      <c r="U2578" s="17" t="n">
        <v>2026</v>
      </c>
      <c r="V2578" s="17" t="inlineStr"/>
    </row>
    <row r="2579">
      <c r="A2579" s="21" t="inlineStr">
        <is>
          <t>WL-03574</t>
        </is>
      </c>
      <c r="B2579" s="21" t="n">
        <v>2574</v>
      </c>
      <c r="C2579" s="21" t="inlineStr">
        <is>
          <t>Boyd</t>
        </is>
      </c>
      <c r="D2579" s="21" t="inlineStr">
        <is>
          <t>Christine</t>
        </is>
      </c>
      <c r="E2579" s="21" t="inlineStr">
        <is>
          <t>INDIVIDUAL</t>
        </is>
      </c>
      <c r="F2579" s="21" t="inlineStr"/>
      <c r="G2579" s="28" t="n">
        <v>45990</v>
      </c>
      <c r="H2579" s="21" t="inlineStr">
        <is>
          <t>SUSPENDED</t>
        </is>
      </c>
      <c r="I2579" s="21" t="inlineStr">
        <is>
          <t>CORMORANT BAY</t>
        </is>
      </c>
      <c r="J2579" s="21" t="inlineStr">
        <is>
          <t>CRUISER</t>
        </is>
      </c>
      <c r="K2579" s="21" t="n">
        <v>38.5</v>
      </c>
      <c r="L2579" s="21" t="n">
        <v>11.3</v>
      </c>
      <c r="M2579" s="21" t="inlineStr">
        <is>
          <t>OPEN_ONLY</t>
        </is>
      </c>
      <c r="N2579" s="21" t="n">
        <v>24</v>
      </c>
      <c r="O2579" s="21" t="inlineStr">
        <is>
          <t>(541) 555-1706</t>
        </is>
      </c>
      <c r="P2579" s="21" t="inlineStr">
        <is>
          <t>christineboyd@harbormail.net</t>
        </is>
      </c>
      <c r="Q2579" s="21" t="inlineStr">
        <is>
          <t>Newport</t>
        </is>
      </c>
      <c r="R2579" s="21" t="inlineStr">
        <is>
          <t>OR</t>
        </is>
      </c>
      <c r="S2579" s="21" t="inlineStr">
        <is>
          <t>97365</t>
        </is>
      </c>
      <c r="T2579" s="28" t="n">
        <v>45999</v>
      </c>
      <c r="U2579" s="21" t="n">
        <v>2026</v>
      </c>
      <c r="V2579" s="21" t="inlineStr"/>
    </row>
    <row r="2580">
      <c r="A2580" s="17" t="inlineStr">
        <is>
          <t>WL-03575</t>
        </is>
      </c>
      <c r="B2580" s="17" t="n">
        <v>2575</v>
      </c>
      <c r="C2580" s="17" t="inlineStr">
        <is>
          <t>Johnson</t>
        </is>
      </c>
      <c r="D2580" s="17" t="inlineStr">
        <is>
          <t>Charles</t>
        </is>
      </c>
      <c r="E2580" s="17" t="inlineStr">
        <is>
          <t>PARTNERSHIP</t>
        </is>
      </c>
      <c r="F2580" s="17" t="inlineStr">
        <is>
          <t>Johnson Marine LLC</t>
        </is>
      </c>
      <c r="G2580" s="27" t="n">
        <v>45991</v>
      </c>
      <c r="H2580" s="17" t="inlineStr">
        <is>
          <t>SUSPENDED</t>
        </is>
      </c>
      <c r="I2580" s="17" t="inlineStr">
        <is>
          <t>SANDERLING SOUND</t>
        </is>
      </c>
      <c r="J2580" s="17" t="inlineStr">
        <is>
          <t>COMMERCIAL_FISH</t>
        </is>
      </c>
      <c r="K2580" s="17" t="n">
        <v>41.2</v>
      </c>
      <c r="L2580" s="17" t="n">
        <v>12.2</v>
      </c>
      <c r="M2580" s="17" t="inlineStr">
        <is>
          <t>Vessbank</t>
        </is>
      </c>
      <c r="N2580" s="17" t="n">
        <v>36</v>
      </c>
      <c r="O2580" s="17" t="inlineStr">
        <is>
          <t>(360) 555-0797</t>
        </is>
      </c>
      <c r="P2580" s="17" t="inlineStr">
        <is>
          <t>charles.johnson@quillayute.org</t>
        </is>
      </c>
      <c r="Q2580" s="17" t="inlineStr">
        <is>
          <t>Bremerton</t>
        </is>
      </c>
      <c r="R2580" s="17" t="inlineStr">
        <is>
          <t>WA</t>
        </is>
      </c>
      <c r="S2580" s="17" t="inlineStr">
        <is>
          <t>98337</t>
        </is>
      </c>
      <c r="T2580" s="27" t="n">
        <v>46016</v>
      </c>
      <c r="U2580" s="17" t="n">
        <v>2026</v>
      </c>
      <c r="V2580" s="17" t="inlineStr"/>
    </row>
    <row r="2581">
      <c r="A2581" s="21" t="inlineStr">
        <is>
          <t>WL-03576</t>
        </is>
      </c>
      <c r="B2581" s="21" t="n">
        <v>2576</v>
      </c>
      <c r="C2581" s="21" t="inlineStr">
        <is>
          <t>Cooper</t>
        </is>
      </c>
      <c r="D2581" s="21" t="inlineStr">
        <is>
          <t>Aimee</t>
        </is>
      </c>
      <c r="E2581" s="21" t="inlineStr">
        <is>
          <t>CORPORATION</t>
        </is>
      </c>
      <c r="F2581" s="21" t="inlineStr">
        <is>
          <t>Cooper Ventures LLC</t>
        </is>
      </c>
      <c r="G2581" s="28" t="n">
        <v>45992</v>
      </c>
      <c r="H2581" s="21" t="inlineStr">
        <is>
          <t>ACTIVE_WAITLIST</t>
        </is>
      </c>
      <c r="I2581" s="21" t="inlineStr">
        <is>
          <t>KESTREL ROCK</t>
        </is>
      </c>
      <c r="J2581" s="21" t="inlineStr">
        <is>
          <t>ELECTRIC</t>
        </is>
      </c>
      <c r="K2581" s="21" t="n">
        <v>36.2</v>
      </c>
      <c r="L2581" s="21" t="n">
        <v>12.7</v>
      </c>
      <c r="M2581" s="21" t="inlineStr">
        <is>
          <t>OPEN_ONLY</t>
        </is>
      </c>
      <c r="N2581" s="21" t="n">
        <v>28</v>
      </c>
      <c r="O2581" s="21" t="inlineStr">
        <is>
          <t>(360) 555-4402</t>
        </is>
      </c>
      <c r="P2581" s="21" t="inlineStr">
        <is>
          <t>aimee_cooper@salishnet.net</t>
        </is>
      </c>
      <c r="Q2581" s="21" t="inlineStr">
        <is>
          <t>Port Angeles</t>
        </is>
      </c>
      <c r="R2581" s="21" t="inlineStr">
        <is>
          <t>WA</t>
        </is>
      </c>
      <c r="S2581" s="21" t="inlineStr">
        <is>
          <t>98362</t>
        </is>
      </c>
      <c r="T2581" s="28" t="n">
        <v>45992</v>
      </c>
      <c r="U2581" s="21" t="n">
        <v>2026</v>
      </c>
      <c r="V2581" s="21" t="inlineStr"/>
    </row>
    <row r="2582">
      <c r="A2582" s="17" t="inlineStr">
        <is>
          <t>WL-03577</t>
        </is>
      </c>
      <c r="B2582" s="17" t="n">
        <v>2577</v>
      </c>
      <c r="C2582" s="17" t="inlineStr">
        <is>
          <t>Bell</t>
        </is>
      </c>
      <c r="D2582" s="17" t="inlineStr">
        <is>
          <t>Charles</t>
        </is>
      </c>
      <c r="E2582" s="17" t="inlineStr">
        <is>
          <t>INDIVIDUAL</t>
        </is>
      </c>
      <c r="F2582" s="17" t="inlineStr"/>
      <c r="G2582" s="27" t="n">
        <v>45993</v>
      </c>
      <c r="H2582" s="17" t="inlineStr">
        <is>
          <t>ACTIVE_WAITLIST</t>
        </is>
      </c>
      <c r="I2582" s="17" t="inlineStr">
        <is>
          <t>HALIBUT ROCK</t>
        </is>
      </c>
      <c r="J2582" s="17" t="inlineStr">
        <is>
          <t>TRAWLER</t>
        </is>
      </c>
      <c r="K2582" s="17" t="n">
        <v>27.1</v>
      </c>
      <c r="L2582" s="17" t="n">
        <v>8</v>
      </c>
      <c r="M2582" s="17" t="inlineStr">
        <is>
          <t>Gullwing</t>
        </is>
      </c>
      <c r="N2582" s="17" t="n">
        <v>24</v>
      </c>
      <c r="O2582" s="17" t="inlineStr">
        <is>
          <t>(360) 555-3482</t>
        </is>
      </c>
      <c r="P2582" s="17" t="inlineStr">
        <is>
          <t>charlesbell@pugetpost.com</t>
        </is>
      </c>
      <c r="Q2582" s="17" t="inlineStr">
        <is>
          <t>Aberdeen</t>
        </is>
      </c>
      <c r="R2582" s="17" t="inlineStr">
        <is>
          <t>WA</t>
        </is>
      </c>
      <c r="S2582" s="17" t="inlineStr">
        <is>
          <t>98520</t>
        </is>
      </c>
      <c r="T2582" s="27" t="n">
        <v>46002</v>
      </c>
      <c r="U2582" s="17" t="n">
        <v>2026</v>
      </c>
      <c r="V2582" s="17" t="inlineStr"/>
    </row>
    <row r="2583">
      <c r="A2583" s="21" t="inlineStr">
        <is>
          <t>WL-03578</t>
        </is>
      </c>
      <c r="B2583" s="21" t="n">
        <v>2578</v>
      </c>
      <c r="C2583" s="21" t="inlineStr">
        <is>
          <t>Beck</t>
        </is>
      </c>
      <c r="D2583" s="21" t="inlineStr">
        <is>
          <t>William</t>
        </is>
      </c>
      <c r="E2583" s="21" t="inlineStr">
        <is>
          <t>JOINT</t>
        </is>
      </c>
      <c r="F2583" s="21" t="inlineStr"/>
      <c r="G2583" s="28" t="n">
        <v>45993</v>
      </c>
      <c r="H2583" s="21" t="inlineStr">
        <is>
          <t>ACTIVE_WAITLIST</t>
        </is>
      </c>
      <c r="I2583" s="21" t="inlineStr">
        <is>
          <t>HALIBUT CREST</t>
        </is>
      </c>
      <c r="J2583" s="21" t="inlineStr">
        <is>
          <t>SAIL_MONO</t>
        </is>
      </c>
      <c r="K2583" s="21" t="n">
        <v>44.5</v>
      </c>
      <c r="L2583" s="21" t="n">
        <v>15.2</v>
      </c>
      <c r="M2583" s="21" t="inlineStr">
        <is>
          <t>OPEN_ONLY</t>
        </is>
      </c>
      <c r="N2583" s="21" t="n">
        <v>50</v>
      </c>
      <c r="O2583" s="21" t="inlineStr">
        <is>
          <t>(360) 555-3343</t>
        </is>
      </c>
      <c r="P2583" s="21" t="inlineStr">
        <is>
          <t>william_beck@pugetpost.com</t>
        </is>
      </c>
      <c r="Q2583" s="21" t="inlineStr">
        <is>
          <t>Aberdeen</t>
        </is>
      </c>
      <c r="R2583" s="21" t="inlineStr">
        <is>
          <t>WA</t>
        </is>
      </c>
      <c r="S2583" s="21" t="inlineStr">
        <is>
          <t>98520</t>
        </is>
      </c>
      <c r="T2583" s="28" t="n">
        <v>45999</v>
      </c>
      <c r="U2583" s="21" t="n">
        <v>2026</v>
      </c>
      <c r="V2583" s="21" t="inlineStr"/>
    </row>
    <row r="2584">
      <c r="A2584" s="17" t="inlineStr">
        <is>
          <t>WL-03579</t>
        </is>
      </c>
      <c r="B2584" s="17" t="n">
        <v>2579</v>
      </c>
      <c r="C2584" s="17" t="inlineStr">
        <is>
          <t>Greer</t>
        </is>
      </c>
      <c r="D2584" s="17" t="inlineStr">
        <is>
          <t>Jeanne</t>
        </is>
      </c>
      <c r="E2584" s="17" t="inlineStr">
        <is>
          <t>TRUST</t>
        </is>
      </c>
      <c r="F2584" s="17" t="inlineStr">
        <is>
          <t>Greer Charters Inc</t>
        </is>
      </c>
      <c r="G2584" s="27" t="n">
        <v>45993</v>
      </c>
      <c r="H2584" s="17" t="inlineStr">
        <is>
          <t>ACTIVE_WAITLIST</t>
        </is>
      </c>
      <c r="I2584" s="17" t="inlineStr">
        <is>
          <t>OTTER LIGHT</t>
        </is>
      </c>
      <c r="J2584" s="17" t="inlineStr">
        <is>
          <t>POWER_STERNDRIVE</t>
        </is>
      </c>
      <c r="K2584" s="17" t="n">
        <v>40.8</v>
      </c>
      <c r="L2584" s="17" t="n">
        <v>12.6</v>
      </c>
      <c r="M2584" s="17" t="inlineStr">
        <is>
          <t>OPEN_ONLY</t>
        </is>
      </c>
      <c r="N2584" s="17" t="n">
        <v>50</v>
      </c>
      <c r="O2584" s="17" t="inlineStr">
        <is>
          <t>(206) 555-3689</t>
        </is>
      </c>
      <c r="P2584" s="17" t="inlineStr">
        <is>
          <t>jeanne_greer@gmail.example.com</t>
        </is>
      </c>
      <c r="Q2584" s="17" t="inlineStr">
        <is>
          <t>Seattle</t>
        </is>
      </c>
      <c r="R2584" s="17" t="inlineStr">
        <is>
          <t>WA</t>
        </is>
      </c>
      <c r="S2584" s="17" t="inlineStr">
        <is>
          <t>98101</t>
        </is>
      </c>
      <c r="T2584" s="27" t="n">
        <v>45993</v>
      </c>
      <c r="U2584" s="17" t="n">
        <v>2026</v>
      </c>
      <c r="V2584" s="17" t="inlineStr"/>
    </row>
    <row r="2585">
      <c r="A2585" s="21" t="inlineStr">
        <is>
          <t>WL-03580</t>
        </is>
      </c>
      <c r="B2585" s="21" t="n">
        <v>2580</v>
      </c>
      <c r="C2585" s="21" t="inlineStr">
        <is>
          <t>Carson</t>
        </is>
      </c>
      <c r="D2585" s="21" t="inlineStr">
        <is>
          <t>Rebecca</t>
        </is>
      </c>
      <c r="E2585" s="21" t="inlineStr">
        <is>
          <t>INDIVIDUAL</t>
        </is>
      </c>
      <c r="F2585" s="21" t="inlineStr"/>
      <c r="G2585" s="28" t="n">
        <v>45993</v>
      </c>
      <c r="H2585" s="21" t="inlineStr">
        <is>
          <t>ACTIVE_WAITLIST</t>
        </is>
      </c>
      <c r="I2585" s="21" t="inlineStr">
        <is>
          <t>ANCHOR QUEEN</t>
        </is>
      </c>
      <c r="J2585" s="21" t="inlineStr">
        <is>
          <t>POWER_STERNDRIVE</t>
        </is>
      </c>
      <c r="K2585" s="21" t="n">
        <v>49.1</v>
      </c>
      <c r="L2585" s="21" t="n">
        <v>16.3</v>
      </c>
      <c r="M2585" s="21" t="inlineStr">
        <is>
          <t>Gullwing</t>
        </is>
      </c>
      <c r="N2585" s="21" t="n">
        <v>32</v>
      </c>
      <c r="O2585" s="21" t="inlineStr">
        <is>
          <t>(425) 555-1317</t>
        </is>
      </c>
      <c r="P2585" s="21" t="inlineStr">
        <is>
          <t>rebecca_carson@outlook.example.com</t>
        </is>
      </c>
      <c r="Q2585" s="21" t="inlineStr">
        <is>
          <t>Everett</t>
        </is>
      </c>
      <c r="R2585" s="21" t="inlineStr">
        <is>
          <t>WA</t>
        </is>
      </c>
      <c r="S2585" s="21" t="inlineStr">
        <is>
          <t>98201</t>
        </is>
      </c>
      <c r="T2585" s="28" t="n">
        <v>45998</v>
      </c>
      <c r="U2585" s="21" t="n">
        <v>2026</v>
      </c>
      <c r="V2585" s="21" t="inlineStr"/>
    </row>
    <row r="2586">
      <c r="A2586" s="17" t="inlineStr">
        <is>
          <t>WL-03581</t>
        </is>
      </c>
      <c r="B2586" s="17" t="n">
        <v>2581</v>
      </c>
      <c r="C2586" s="17" t="inlineStr">
        <is>
          <t>Baker</t>
        </is>
      </c>
      <c r="D2586" s="17" t="inlineStr">
        <is>
          <t>April</t>
        </is>
      </c>
      <c r="E2586" s="17" t="inlineStr">
        <is>
          <t>LLC</t>
        </is>
      </c>
      <c r="F2586" s="17" t="inlineStr">
        <is>
          <t>Baker Marine LLC</t>
        </is>
      </c>
      <c r="G2586" s="27" t="n">
        <v>45994</v>
      </c>
      <c r="H2586" s="17" t="inlineStr">
        <is>
          <t>ACTIVE_WAITLIST</t>
        </is>
      </c>
      <c r="I2586" s="17" t="inlineStr">
        <is>
          <t>WIDGEON GLIDE</t>
        </is>
      </c>
      <c r="J2586" s="17" t="inlineStr">
        <is>
          <t>COMMERCIAL_FISH</t>
        </is>
      </c>
      <c r="K2586" s="17" t="n">
        <v>36.9</v>
      </c>
      <c r="L2586" s="17" t="n">
        <v>11.3</v>
      </c>
      <c r="M2586" s="17" t="inlineStr">
        <is>
          <t>COVERED_ONLY</t>
        </is>
      </c>
      <c r="N2586" s="17" t="n">
        <v>45</v>
      </c>
      <c r="O2586" s="17" t="inlineStr">
        <is>
          <t>(541) 555-4029</t>
        </is>
      </c>
      <c r="P2586" s="17" t="inlineStr">
        <is>
          <t>april_baker@quillayute.org</t>
        </is>
      </c>
      <c r="Q2586" s="17" t="inlineStr">
        <is>
          <t>Coos Bay</t>
        </is>
      </c>
      <c r="R2586" s="17" t="inlineStr">
        <is>
          <t>OR</t>
        </is>
      </c>
      <c r="S2586" s="17" t="inlineStr">
        <is>
          <t>97420</t>
        </is>
      </c>
      <c r="T2586" s="27" t="n">
        <v>46000</v>
      </c>
      <c r="U2586" s="17" t="n">
        <v>2026</v>
      </c>
      <c r="V2586" s="17" t="inlineStr"/>
    </row>
    <row r="2587">
      <c r="A2587" s="21" t="inlineStr">
        <is>
          <t>WL-03582</t>
        </is>
      </c>
      <c r="B2587" s="21" t="n">
        <v>2582</v>
      </c>
      <c r="C2587" s="21" t="inlineStr">
        <is>
          <t>Jones</t>
        </is>
      </c>
      <c r="D2587" s="21" t="inlineStr">
        <is>
          <t>Melissa</t>
        </is>
      </c>
      <c r="E2587" s="21" t="inlineStr">
        <is>
          <t>NONPROFIT</t>
        </is>
      </c>
      <c r="F2587" s="21" t="inlineStr">
        <is>
          <t>Jones Holdings LLC</t>
        </is>
      </c>
      <c r="G2587" s="28" t="n">
        <v>45995</v>
      </c>
      <c r="H2587" s="21" t="inlineStr">
        <is>
          <t>ACTIVE_WAITLIST</t>
        </is>
      </c>
      <c r="I2587" s="21" t="inlineStr">
        <is>
          <t>OTTER GLIDE</t>
        </is>
      </c>
      <c r="J2587" s="21" t="inlineStr">
        <is>
          <t>SPORTFISH</t>
        </is>
      </c>
      <c r="K2587" s="21" t="n">
        <v>19.9</v>
      </c>
      <c r="L2587" s="21" t="n">
        <v>6.9</v>
      </c>
      <c r="M2587" s="21" t="inlineStr">
        <is>
          <t>ANY</t>
        </is>
      </c>
      <c r="N2587" s="21" t="n">
        <v>32</v>
      </c>
      <c r="O2587" s="21" t="inlineStr">
        <is>
          <t>(425) 555-2023</t>
        </is>
      </c>
      <c r="P2587" s="21" t="inlineStr">
        <is>
          <t>melissa.jones@quillayute.org</t>
        </is>
      </c>
      <c r="Q2587" s="21" t="inlineStr">
        <is>
          <t>Everett</t>
        </is>
      </c>
      <c r="R2587" s="21" t="inlineStr">
        <is>
          <t>WA</t>
        </is>
      </c>
      <c r="S2587" s="21" t="inlineStr">
        <is>
          <t>98201</t>
        </is>
      </c>
      <c r="T2587" s="28" t="n">
        <v>46014</v>
      </c>
      <c r="U2587" s="21" t="n">
        <v>2026</v>
      </c>
      <c r="V2587" s="21" t="inlineStr"/>
    </row>
    <row r="2588">
      <c r="A2588" s="17" t="inlineStr">
        <is>
          <t>WL-03583</t>
        </is>
      </c>
      <c r="B2588" s="17" t="n">
        <v>2583</v>
      </c>
      <c r="C2588" s="17" t="inlineStr">
        <is>
          <t>Martin</t>
        </is>
      </c>
      <c r="D2588" s="17" t="inlineStr">
        <is>
          <t>Walter</t>
        </is>
      </c>
      <c r="E2588" s="17" t="inlineStr">
        <is>
          <t>JOINT</t>
        </is>
      </c>
      <c r="F2588" s="17" t="inlineStr"/>
      <c r="G2588" s="27" t="n">
        <v>45995</v>
      </c>
      <c r="H2588" s="17" t="inlineStr">
        <is>
          <t>ACTIVE_WAITLIST</t>
        </is>
      </c>
      <c r="I2588" s="17" t="inlineStr">
        <is>
          <t>PINTAIL LIGHT</t>
        </is>
      </c>
      <c r="J2588" s="17" t="inlineStr">
        <is>
          <t>HOUSEBOAT</t>
        </is>
      </c>
      <c r="K2588" s="17" t="n">
        <v>50.6</v>
      </c>
      <c r="L2588" s="17" t="n">
        <v>16.4</v>
      </c>
      <c r="M2588" s="17" t="inlineStr">
        <is>
          <t>OPEN_ONLY</t>
        </is>
      </c>
      <c r="N2588" s="17" t="n">
        <v>40</v>
      </c>
      <c r="O2588" s="17" t="inlineStr">
        <is>
          <t>(503) 555-2603</t>
        </is>
      </c>
      <c r="P2588" s="17" t="inlineStr">
        <is>
          <t>walter.martin@gmail.example.com</t>
        </is>
      </c>
      <c r="Q2588" s="17" t="inlineStr">
        <is>
          <t>Astoria</t>
        </is>
      </c>
      <c r="R2588" s="17" t="inlineStr">
        <is>
          <t>OR</t>
        </is>
      </c>
      <c r="S2588" s="17" t="inlineStr">
        <is>
          <t>97103</t>
        </is>
      </c>
      <c r="T2588" s="27" t="n">
        <v>45997</v>
      </c>
      <c r="U2588" s="17" t="n">
        <v>2026</v>
      </c>
      <c r="V2588" s="17" t="inlineStr"/>
    </row>
    <row r="2589">
      <c r="A2589" s="21" t="inlineStr">
        <is>
          <t>WL-03584</t>
        </is>
      </c>
      <c r="B2589" s="21" t="n">
        <v>2584</v>
      </c>
      <c r="C2589" s="21" t="inlineStr">
        <is>
          <t>Stafford</t>
        </is>
      </c>
      <c r="D2589" s="21" t="inlineStr">
        <is>
          <t>Stephanie</t>
        </is>
      </c>
      <c r="E2589" s="21" t="inlineStr">
        <is>
          <t>JOINT</t>
        </is>
      </c>
      <c r="F2589" s="21" t="inlineStr"/>
      <c r="G2589" s="28" t="n">
        <v>45996</v>
      </c>
      <c r="H2589" s="21" t="inlineStr">
        <is>
          <t>ACTIVE_WAITLIST</t>
        </is>
      </c>
      <c r="I2589" s="21" t="inlineStr">
        <is>
          <t>DRIFT STAR</t>
        </is>
      </c>
      <c r="J2589" s="21" t="inlineStr">
        <is>
          <t>ELECTRIC</t>
        </is>
      </c>
      <c r="K2589" s="21" t="n">
        <v>26.5</v>
      </c>
      <c r="L2589" s="21" t="n">
        <v>8.9</v>
      </c>
      <c r="M2589" s="21" t="inlineStr">
        <is>
          <t>OPEN_ONLY</t>
        </is>
      </c>
      <c r="N2589" s="21" t="n">
        <v>24</v>
      </c>
      <c r="O2589" s="21" t="inlineStr">
        <is>
          <t>(360) 555-5082</t>
        </is>
      </c>
      <c r="P2589" s="21" t="inlineStr">
        <is>
          <t>stephanie.stafford@quillayute.org</t>
        </is>
      </c>
      <c r="Q2589" s="21" t="inlineStr">
        <is>
          <t>Bremerton</t>
        </is>
      </c>
      <c r="R2589" s="21" t="inlineStr">
        <is>
          <t>WA</t>
        </is>
      </c>
      <c r="S2589" s="21" t="inlineStr">
        <is>
          <t>98337</t>
        </is>
      </c>
      <c r="T2589" s="28" t="n">
        <v>46009</v>
      </c>
      <c r="U2589" s="21" t="n">
        <v>2026</v>
      </c>
      <c r="V2589" s="21" t="inlineStr"/>
    </row>
    <row r="2590">
      <c r="A2590" s="17" t="inlineStr">
        <is>
          <t>WL-03585</t>
        </is>
      </c>
      <c r="B2590" s="17" t="n">
        <v>2585</v>
      </c>
      <c r="C2590" s="17" t="inlineStr">
        <is>
          <t>Black</t>
        </is>
      </c>
      <c r="D2590" s="17" t="inlineStr">
        <is>
          <t>Randy</t>
        </is>
      </c>
      <c r="E2590" s="17" t="inlineStr">
        <is>
          <t>LLC</t>
        </is>
      </c>
      <c r="F2590" s="17" t="inlineStr">
        <is>
          <t>Black Charters Inc</t>
        </is>
      </c>
      <c r="G2590" s="27" t="n">
        <v>45996</v>
      </c>
      <c r="H2590" s="17" t="inlineStr">
        <is>
          <t>EXPIRED</t>
        </is>
      </c>
      <c r="I2590" s="17" t="inlineStr">
        <is>
          <t>HERON MIST</t>
        </is>
      </c>
      <c r="J2590" s="17" t="inlineStr">
        <is>
          <t>SAIL_MONO</t>
        </is>
      </c>
      <c r="K2590" s="17" t="n">
        <v>35.6</v>
      </c>
      <c r="L2590" s="17" t="n">
        <v>10.8</v>
      </c>
      <c r="M2590" s="17" t="inlineStr">
        <is>
          <t>COVERED_ONLY</t>
        </is>
      </c>
      <c r="N2590" s="17" t="n">
        <v>36</v>
      </c>
      <c r="O2590" s="17" t="inlineStr">
        <is>
          <t>(253) 555-8414</t>
        </is>
      </c>
      <c r="P2590" s="17" t="inlineStr">
        <is>
          <t>randyblack@outlook.example.com</t>
        </is>
      </c>
      <c r="Q2590" s="17" t="inlineStr">
        <is>
          <t>Tacoma</t>
        </is>
      </c>
      <c r="R2590" s="17" t="inlineStr">
        <is>
          <t>WA</t>
        </is>
      </c>
      <c r="S2590" s="17" t="inlineStr">
        <is>
          <t>98402</t>
        </is>
      </c>
      <c r="T2590" s="17" t="inlineStr"/>
      <c r="U2590" s="17" t="n">
        <v>2022</v>
      </c>
      <c r="V2590" s="17" t="inlineStr"/>
    </row>
    <row r="2591">
      <c r="A2591" s="21" t="inlineStr">
        <is>
          <t>WL-03586</t>
        </is>
      </c>
      <c r="B2591" s="21" t="n">
        <v>2586</v>
      </c>
      <c r="C2591" s="21" t="inlineStr">
        <is>
          <t>Rhodes</t>
        </is>
      </c>
      <c r="D2591" s="21" t="inlineStr">
        <is>
          <t>Jasmine</t>
        </is>
      </c>
      <c r="E2591" s="21" t="inlineStr">
        <is>
          <t>LLC</t>
        </is>
      </c>
      <c r="F2591" s="21" t="inlineStr">
        <is>
          <t>Rhodes Marine LLC</t>
        </is>
      </c>
      <c r="G2591" s="28" t="n">
        <v>45997</v>
      </c>
      <c r="H2591" s="21" t="inlineStr">
        <is>
          <t>ACTIVE_WAITLIST</t>
        </is>
      </c>
      <c r="I2591" s="21" t="inlineStr">
        <is>
          <t>DRIFT DANCER</t>
        </is>
      </c>
      <c r="J2591" s="21" t="inlineStr">
        <is>
          <t>COMMERCIAL_FISH</t>
        </is>
      </c>
      <c r="K2591" s="21" t="n">
        <v>61.1</v>
      </c>
      <c r="L2591" s="21" t="n">
        <v>20.1</v>
      </c>
      <c r="M2591" s="21" t="inlineStr">
        <is>
          <t>ANY</t>
        </is>
      </c>
      <c r="N2591" s="21" t="n">
        <v>32</v>
      </c>
      <c r="O2591" s="21" t="inlineStr">
        <is>
          <t>(360) 555-8133</t>
        </is>
      </c>
      <c r="P2591" s="21" t="inlineStr">
        <is>
          <t>jasminerhodes@salishnet.net</t>
        </is>
      </c>
      <c r="Q2591" s="21" t="inlineStr">
        <is>
          <t>Bellingham</t>
        </is>
      </c>
      <c r="R2591" s="21" t="inlineStr">
        <is>
          <t>WA</t>
        </is>
      </c>
      <c r="S2591" s="21" t="inlineStr">
        <is>
          <t>98225</t>
        </is>
      </c>
      <c r="T2591" s="28" t="n">
        <v>46010</v>
      </c>
      <c r="U2591" s="21" t="n">
        <v>2026</v>
      </c>
      <c r="V2591" s="21" t="inlineStr"/>
    </row>
    <row r="2592">
      <c r="A2592" s="17" t="inlineStr">
        <is>
          <t>WL-03587</t>
        </is>
      </c>
      <c r="B2592" s="17" t="n">
        <v>2587</v>
      </c>
      <c r="C2592" s="17" t="inlineStr">
        <is>
          <t>Cole</t>
        </is>
      </c>
      <c r="D2592" s="17" t="inlineStr">
        <is>
          <t>George</t>
        </is>
      </c>
      <c r="E2592" s="17" t="inlineStr">
        <is>
          <t>CORPORATION</t>
        </is>
      </c>
      <c r="F2592" s="17" t="inlineStr">
        <is>
          <t>Cole Ventures LLC</t>
        </is>
      </c>
      <c r="G2592" s="27" t="n">
        <v>45999</v>
      </c>
      <c r="H2592" s="17" t="inlineStr">
        <is>
          <t>SUSPENDED</t>
        </is>
      </c>
      <c r="I2592" s="17" t="inlineStr">
        <is>
          <t>OTTER GLIDE</t>
        </is>
      </c>
      <c r="J2592" s="17" t="inlineStr">
        <is>
          <t>HOUSEBOAT</t>
        </is>
      </c>
      <c r="K2592" s="17" t="n">
        <v>40.4</v>
      </c>
      <c r="L2592" s="17" t="n">
        <v>11.5</v>
      </c>
      <c r="M2592" s="17" t="inlineStr">
        <is>
          <t>ANY</t>
        </is>
      </c>
      <c r="N2592" s="17" t="n">
        <v>36</v>
      </c>
      <c r="O2592" s="17" t="inlineStr">
        <is>
          <t>(503) 555-7903</t>
        </is>
      </c>
      <c r="P2592" s="17" t="inlineStr">
        <is>
          <t>georgecole@outlook.example.com</t>
        </is>
      </c>
      <c r="Q2592" s="17" t="inlineStr">
        <is>
          <t>Portland</t>
        </is>
      </c>
      <c r="R2592" s="17" t="inlineStr">
        <is>
          <t>OR</t>
        </is>
      </c>
      <c r="S2592" s="17" t="inlineStr">
        <is>
          <t>97201</t>
        </is>
      </c>
      <c r="T2592" s="27" t="n">
        <v>46005</v>
      </c>
      <c r="U2592" s="17" t="n">
        <v>2026</v>
      </c>
      <c r="V2592" s="17" t="inlineStr"/>
    </row>
    <row r="2593">
      <c r="A2593" s="21" t="inlineStr">
        <is>
          <t>WL-03588</t>
        </is>
      </c>
      <c r="B2593" s="21" t="n">
        <v>2588</v>
      </c>
      <c r="C2593" s="21" t="inlineStr">
        <is>
          <t>Olson</t>
        </is>
      </c>
      <c r="D2593" s="21" t="inlineStr">
        <is>
          <t>Angela</t>
        </is>
      </c>
      <c r="E2593" s="21" t="inlineStr">
        <is>
          <t>TRUST</t>
        </is>
      </c>
      <c r="F2593" s="21" t="inlineStr">
        <is>
          <t>Olson Charters Inc</t>
        </is>
      </c>
      <c r="G2593" s="28" t="n">
        <v>46000</v>
      </c>
      <c r="H2593" s="21" t="inlineStr">
        <is>
          <t>ACTIVE_WAITLIST</t>
        </is>
      </c>
      <c r="I2593" s="21" t="inlineStr">
        <is>
          <t>OSPREY WIND</t>
        </is>
      </c>
      <c r="J2593" s="21" t="inlineStr">
        <is>
          <t>SPORTFISH</t>
        </is>
      </c>
      <c r="K2593" s="21" t="n">
        <v>51.5</v>
      </c>
      <c r="L2593" s="21" t="n">
        <v>18.2</v>
      </c>
      <c r="M2593" s="21" t="inlineStr">
        <is>
          <t>ANY</t>
        </is>
      </c>
      <c r="N2593" s="21" t="n">
        <v>32</v>
      </c>
      <c r="O2593" s="21" t="inlineStr">
        <is>
          <t>(541) 555-9456</t>
        </is>
      </c>
      <c r="P2593" s="21" t="inlineStr">
        <is>
          <t>angela_olson@quillayute.org</t>
        </is>
      </c>
      <c r="Q2593" s="21" t="inlineStr">
        <is>
          <t>Coos Bay</t>
        </is>
      </c>
      <c r="R2593" s="21" t="inlineStr">
        <is>
          <t>OR</t>
        </is>
      </c>
      <c r="S2593" s="21" t="inlineStr">
        <is>
          <t>97420</t>
        </is>
      </c>
      <c r="T2593" s="28" t="n">
        <v>46019</v>
      </c>
      <c r="U2593" s="21" t="n">
        <v>2026</v>
      </c>
      <c r="V2593" s="21" t="inlineStr"/>
    </row>
    <row r="2594">
      <c r="A2594" s="17" t="inlineStr">
        <is>
          <t>WL-03589</t>
        </is>
      </c>
      <c r="B2594" s="17" t="n">
        <v>2589</v>
      </c>
      <c r="C2594" s="17" t="inlineStr">
        <is>
          <t>Wilson</t>
        </is>
      </c>
      <c r="D2594" s="17" t="inlineStr">
        <is>
          <t>Christine</t>
        </is>
      </c>
      <c r="E2594" s="17" t="inlineStr">
        <is>
          <t>NONPROFIT</t>
        </is>
      </c>
      <c r="F2594" s="17" t="inlineStr">
        <is>
          <t>Wilson Marine LLC</t>
        </is>
      </c>
      <c r="G2594" s="27" t="n">
        <v>46000</v>
      </c>
      <c r="H2594" s="17" t="inlineStr">
        <is>
          <t>ACTIVE_WAITLIST</t>
        </is>
      </c>
      <c r="I2594" s="17" t="inlineStr">
        <is>
          <t>HALIBUT PASSAGE</t>
        </is>
      </c>
      <c r="J2594" s="17" t="inlineStr">
        <is>
          <t>POWER_STERNDRIVE</t>
        </is>
      </c>
      <c r="K2594" s="17" t="n">
        <v>36.5</v>
      </c>
      <c r="L2594" s="17" t="n">
        <v>12.3</v>
      </c>
      <c r="M2594" s="17" t="inlineStr">
        <is>
          <t>ANY</t>
        </is>
      </c>
      <c r="N2594" s="17" t="n">
        <v>32</v>
      </c>
      <c r="O2594" s="17" t="inlineStr">
        <is>
          <t>(541) 555-9029</t>
        </is>
      </c>
      <c r="P2594" s="17" t="inlineStr"/>
      <c r="Q2594" s="17" t="inlineStr">
        <is>
          <t>Coos Bay</t>
        </is>
      </c>
      <c r="R2594" s="17" t="inlineStr">
        <is>
          <t>OR</t>
        </is>
      </c>
      <c r="S2594" s="17" t="inlineStr">
        <is>
          <t>97420</t>
        </is>
      </c>
      <c r="T2594" s="27" t="n">
        <v>46006</v>
      </c>
      <c r="U2594" s="17" t="n">
        <v>2026</v>
      </c>
      <c r="V2594" s="17" t="inlineStr"/>
    </row>
    <row r="2595">
      <c r="A2595" s="21" t="inlineStr">
        <is>
          <t>WL-03590</t>
        </is>
      </c>
      <c r="B2595" s="21" t="n">
        <v>2590</v>
      </c>
      <c r="C2595" s="21" t="inlineStr">
        <is>
          <t>Johnson</t>
        </is>
      </c>
      <c r="D2595" s="21" t="inlineStr">
        <is>
          <t>Dawn</t>
        </is>
      </c>
      <c r="E2595" s="21" t="inlineStr">
        <is>
          <t>JOINT</t>
        </is>
      </c>
      <c r="F2595" s="21" t="inlineStr"/>
      <c r="G2595" s="28" t="n">
        <v>46000</v>
      </c>
      <c r="H2595" s="21" t="inlineStr">
        <is>
          <t>ACTIVE_WAITLIST</t>
        </is>
      </c>
      <c r="I2595" s="21" t="inlineStr">
        <is>
          <t>SANDERLING HARBOR</t>
        </is>
      </c>
      <c r="J2595" s="21" t="inlineStr">
        <is>
          <t>COMMERCIAL_FISH</t>
        </is>
      </c>
      <c r="K2595" s="21" t="n">
        <v>27.5</v>
      </c>
      <c r="L2595" s="21" t="n">
        <v>9.6</v>
      </c>
      <c r="M2595" s="21" t="inlineStr">
        <is>
          <t>ANY</t>
        </is>
      </c>
      <c r="N2595" s="21" t="n">
        <v>45</v>
      </c>
      <c r="O2595" s="21" t="inlineStr">
        <is>
          <t>(360) 555-9951</t>
        </is>
      </c>
      <c r="P2595" s="21" t="inlineStr"/>
      <c r="Q2595" s="21" t="inlineStr">
        <is>
          <t>Olympia</t>
        </is>
      </c>
      <c r="R2595" s="21" t="inlineStr">
        <is>
          <t>WA</t>
        </is>
      </c>
      <c r="S2595" s="21" t="inlineStr">
        <is>
          <t>98501</t>
        </is>
      </c>
      <c r="T2595" s="28" t="n">
        <v>45995</v>
      </c>
      <c r="U2595" s="21" t="n">
        <v>2026</v>
      </c>
      <c r="V2595" s="21" t="inlineStr">
        <is>
          <t xml:space="preserve"> </t>
        </is>
      </c>
    </row>
    <row r="2596">
      <c r="A2596" s="17" t="inlineStr">
        <is>
          <t>WL-03591</t>
        </is>
      </c>
      <c r="B2596" s="17" t="n">
        <v>2591</v>
      </c>
      <c r="C2596" s="17" t="inlineStr">
        <is>
          <t>Spence</t>
        </is>
      </c>
      <c r="D2596" s="17" t="inlineStr">
        <is>
          <t>Matthew</t>
        </is>
      </c>
      <c r="E2596" s="17" t="inlineStr">
        <is>
          <t>JOINT</t>
        </is>
      </c>
      <c r="F2596" s="17" t="inlineStr"/>
      <c r="G2596" s="27" t="n">
        <v>46000</v>
      </c>
      <c r="H2596" s="17" t="inlineStr">
        <is>
          <t>ACTIVE_WAITLIST</t>
        </is>
      </c>
      <c r="I2596" s="17" t="inlineStr">
        <is>
          <t>COHO DANCER</t>
        </is>
      </c>
      <c r="J2596" s="17" t="inlineStr">
        <is>
          <t>POWER_INBOARD</t>
        </is>
      </c>
      <c r="K2596" s="17" t="n">
        <v>30.4</v>
      </c>
      <c r="L2596" s="17" t="n">
        <v>8.699999999999999</v>
      </c>
      <c r="M2596" s="17" t="inlineStr">
        <is>
          <t>ANY</t>
        </is>
      </c>
      <c r="N2596" s="17" t="n">
        <v>24</v>
      </c>
      <c r="O2596" s="17" t="inlineStr">
        <is>
          <t>(253) 555-4517</t>
        </is>
      </c>
      <c r="P2596" s="17" t="inlineStr">
        <is>
          <t>matthewspence@harbormail.net</t>
        </is>
      </c>
      <c r="Q2596" s="17" t="inlineStr">
        <is>
          <t>Tacoma</t>
        </is>
      </c>
      <c r="R2596" s="17" t="inlineStr">
        <is>
          <t>WA</t>
        </is>
      </c>
      <c r="S2596" s="17" t="inlineStr">
        <is>
          <t>98402</t>
        </is>
      </c>
      <c r="T2596" s="27" t="n">
        <v>45996</v>
      </c>
      <c r="U2596" s="17" t="n">
        <v>2026</v>
      </c>
      <c r="V2596" s="17" t="inlineStr"/>
    </row>
    <row r="2597">
      <c r="A2597" s="21" t="inlineStr">
        <is>
          <t>WL-03592</t>
        </is>
      </c>
      <c r="B2597" s="21" t="n">
        <v>2592</v>
      </c>
      <c r="C2597" s="21" t="inlineStr">
        <is>
          <t>Freeman</t>
        </is>
      </c>
      <c r="D2597" s="21" t="inlineStr">
        <is>
          <t>Melinda</t>
        </is>
      </c>
      <c r="E2597" s="21" t="inlineStr">
        <is>
          <t>INDIVIDUAL</t>
        </is>
      </c>
      <c r="F2597" s="21" t="inlineStr"/>
      <c r="G2597" s="28" t="n">
        <v>46001</v>
      </c>
      <c r="H2597" s="21" t="inlineStr">
        <is>
          <t>ACTIVE_WAITLIST</t>
        </is>
      </c>
      <c r="I2597" s="21" t="inlineStr">
        <is>
          <t>FOUL DANCER</t>
        </is>
      </c>
      <c r="J2597" s="21" t="inlineStr">
        <is>
          <t>POWER_STERNDRIVE</t>
        </is>
      </c>
      <c r="K2597" s="21" t="n">
        <v>40.3</v>
      </c>
      <c r="L2597" s="21" t="n">
        <v>13.9</v>
      </c>
      <c r="M2597" s="21" t="inlineStr">
        <is>
          <t>ANY</t>
        </is>
      </c>
      <c r="N2597" s="21" t="n">
        <v>24</v>
      </c>
      <c r="O2597" s="21" t="inlineStr">
        <is>
          <t>(360) 555-9184</t>
        </is>
      </c>
      <c r="P2597" s="21" t="inlineStr">
        <is>
          <t>melinda_freeman@pugetpost.com</t>
        </is>
      </c>
      <c r="Q2597" s="21" t="inlineStr">
        <is>
          <t>Olympia</t>
        </is>
      </c>
      <c r="R2597" s="21" t="inlineStr">
        <is>
          <t>WA</t>
        </is>
      </c>
      <c r="S2597" s="21" t="inlineStr">
        <is>
          <t>98501</t>
        </is>
      </c>
      <c r="T2597" s="28" t="n">
        <v>45996</v>
      </c>
      <c r="U2597" s="21" t="n">
        <v>2026</v>
      </c>
      <c r="V2597" s="21" t="inlineStr"/>
    </row>
    <row r="2598">
      <c r="A2598" s="17" t="inlineStr">
        <is>
          <t>WL-03593</t>
        </is>
      </c>
      <c r="B2598" s="17" t="n">
        <v>2593</v>
      </c>
      <c r="C2598" s="17" t="inlineStr">
        <is>
          <t>Friedman</t>
        </is>
      </c>
      <c r="D2598" s="17" t="inlineStr">
        <is>
          <t>Aaron</t>
        </is>
      </c>
      <c r="E2598" s="17" t="inlineStr">
        <is>
          <t>PARTNERSHIP</t>
        </is>
      </c>
      <c r="F2598" s="17" t="inlineStr">
        <is>
          <t>Friedman Ventures LLC</t>
        </is>
      </c>
      <c r="G2598" s="27" t="n">
        <v>46001</v>
      </c>
      <c r="H2598" s="17" t="inlineStr">
        <is>
          <t>RETAINER</t>
        </is>
      </c>
      <c r="I2598" s="17" t="inlineStr">
        <is>
          <t>PETREL SONG</t>
        </is>
      </c>
      <c r="J2598" s="17" t="inlineStr">
        <is>
          <t>TRAWLER</t>
        </is>
      </c>
      <c r="K2598" s="17" t="n">
        <v>60.6</v>
      </c>
      <c r="L2598" s="17" t="n">
        <v>20</v>
      </c>
      <c r="M2598" s="17" t="inlineStr">
        <is>
          <t>Ledgport</t>
        </is>
      </c>
      <c r="N2598" s="17" t="n">
        <v>40</v>
      </c>
      <c r="O2598" s="17" t="inlineStr">
        <is>
          <t>(541) 555-3929</t>
        </is>
      </c>
      <c r="P2598" s="17" t="inlineStr">
        <is>
          <t>aaron.friedman@quillayute.org</t>
        </is>
      </c>
      <c r="Q2598" s="17" t="inlineStr">
        <is>
          <t>Coos Bay</t>
        </is>
      </c>
      <c r="R2598" s="17" t="inlineStr">
        <is>
          <t>OR</t>
        </is>
      </c>
      <c r="S2598" s="17" t="inlineStr">
        <is>
          <t>97420</t>
        </is>
      </c>
      <c r="T2598" s="27" t="n">
        <v>45996</v>
      </c>
      <c r="U2598" s="17" t="n">
        <v>2026</v>
      </c>
      <c r="V2598" s="17" t="inlineStr"/>
    </row>
    <row r="2599">
      <c r="A2599" s="21" t="inlineStr">
        <is>
          <t>WL-03594</t>
        </is>
      </c>
      <c r="B2599" s="21" t="n">
        <v>2594</v>
      </c>
      <c r="C2599" s="21" t="inlineStr">
        <is>
          <t>Smith</t>
        </is>
      </c>
      <c r="D2599" s="21" t="inlineStr">
        <is>
          <t>Teresa</t>
        </is>
      </c>
      <c r="E2599" s="21" t="inlineStr">
        <is>
          <t>PARTNERSHIP</t>
        </is>
      </c>
      <c r="F2599" s="21" t="inlineStr">
        <is>
          <t>Smith Marine LLC</t>
        </is>
      </c>
      <c r="G2599" s="28" t="n">
        <v>46002</v>
      </c>
      <c r="H2599" s="21" t="inlineStr">
        <is>
          <t>ACTIVE_WAITLIST</t>
        </is>
      </c>
      <c r="I2599" s="21" t="inlineStr">
        <is>
          <t>MURRE ANN</t>
        </is>
      </c>
      <c r="J2599" s="21" t="inlineStr">
        <is>
          <t>SAIL_MONO</t>
        </is>
      </c>
      <c r="K2599" s="21" t="n">
        <v>40.5</v>
      </c>
      <c r="L2599" s="21" t="n">
        <v>12.6</v>
      </c>
      <c r="M2599" s="21" t="inlineStr">
        <is>
          <t>Ledgport</t>
        </is>
      </c>
      <c r="N2599" s="21" t="n">
        <v>28</v>
      </c>
      <c r="O2599" s="21" t="inlineStr">
        <is>
          <t>(503) 555-3732</t>
        </is>
      </c>
      <c r="P2599" s="21" t="inlineStr">
        <is>
          <t>teresa_smith@gmail.example.com</t>
        </is>
      </c>
      <c r="Q2599" s="21" t="inlineStr">
        <is>
          <t>Portland</t>
        </is>
      </c>
      <c r="R2599" s="21" t="inlineStr">
        <is>
          <t>OR</t>
        </is>
      </c>
      <c r="S2599" s="21" t="inlineStr">
        <is>
          <t>97201</t>
        </is>
      </c>
      <c r="T2599" s="28" t="n">
        <v>45992</v>
      </c>
      <c r="U2599" s="21" t="n">
        <v>2026</v>
      </c>
      <c r="V2599" s="21" t="inlineStr"/>
    </row>
    <row r="2600">
      <c r="A2600" s="17" t="inlineStr">
        <is>
          <t>WL-03595</t>
        </is>
      </c>
      <c r="B2600" s="17" t="n">
        <v>2595</v>
      </c>
      <c r="C2600" s="17" t="inlineStr">
        <is>
          <t>Johnson</t>
        </is>
      </c>
      <c r="D2600" s="17" t="inlineStr">
        <is>
          <t>Roger</t>
        </is>
      </c>
      <c r="E2600" s="17" t="inlineStr">
        <is>
          <t>CORPORATION</t>
        </is>
      </c>
      <c r="F2600" s="17" t="inlineStr">
        <is>
          <t>Johnson Holdings LLC</t>
        </is>
      </c>
      <c r="G2600" s="27" t="n">
        <v>46002</v>
      </c>
      <c r="H2600" s="17" t="inlineStr">
        <is>
          <t>ACTIVE_WAITLIST</t>
        </is>
      </c>
      <c r="I2600" s="17" t="inlineStr">
        <is>
          <t>KESTREL ANN</t>
        </is>
      </c>
      <c r="J2600" s="17" t="inlineStr">
        <is>
          <t>CRUISER</t>
        </is>
      </c>
      <c r="K2600" s="17" t="n">
        <v>36.1</v>
      </c>
      <c r="L2600" s="17" t="n">
        <v>11.3</v>
      </c>
      <c r="M2600" s="17" t="inlineStr">
        <is>
          <t>ANY</t>
        </is>
      </c>
      <c r="N2600" s="17" t="n">
        <v>40</v>
      </c>
      <c r="O2600" s="17" t="inlineStr">
        <is>
          <t>(253) 555-4575</t>
        </is>
      </c>
      <c r="P2600" s="17" t="inlineStr">
        <is>
          <t>rogerjohnson@pugetpost.com</t>
        </is>
      </c>
      <c r="Q2600" s="17" t="inlineStr">
        <is>
          <t>Tacoma</t>
        </is>
      </c>
      <c r="R2600" s="17" t="inlineStr">
        <is>
          <t>WA</t>
        </is>
      </c>
      <c r="S2600" s="17" t="inlineStr">
        <is>
          <t>98402</t>
        </is>
      </c>
      <c r="T2600" s="27" t="n">
        <v>46008</v>
      </c>
      <c r="U2600" s="17" t="n">
        <v>2026</v>
      </c>
      <c r="V2600" s="17" t="inlineStr"/>
    </row>
    <row r="2601">
      <c r="A2601" s="21" t="inlineStr">
        <is>
          <t>WL-03596</t>
        </is>
      </c>
      <c r="B2601" s="21" t="n">
        <v>2596</v>
      </c>
      <c r="C2601" s="21" t="inlineStr">
        <is>
          <t>Hamilton</t>
        </is>
      </c>
      <c r="D2601" s="21" t="inlineStr">
        <is>
          <t>Adam</t>
        </is>
      </c>
      <c r="E2601" s="21" t="inlineStr">
        <is>
          <t>CORPORATION</t>
        </is>
      </c>
      <c r="F2601" s="21" t="inlineStr">
        <is>
          <t>Hamilton Marine LLC</t>
        </is>
      </c>
      <c r="G2601" s="28" t="n">
        <v>46003</v>
      </c>
      <c r="H2601" s="21" t="inlineStr">
        <is>
          <t>RETAINER</t>
        </is>
      </c>
      <c r="I2601" s="21" t="inlineStr">
        <is>
          <t>SCOTER MOON</t>
        </is>
      </c>
      <c r="J2601" s="21" t="inlineStr">
        <is>
          <t>ELECTRIC</t>
        </is>
      </c>
      <c r="K2601" s="21" t="n">
        <v>37.8</v>
      </c>
      <c r="L2601" s="21" t="n">
        <v>12.6</v>
      </c>
      <c r="M2601" s="21" t="inlineStr">
        <is>
          <t>Ledgport</t>
        </is>
      </c>
      <c r="N2601" s="21" t="n">
        <v>28</v>
      </c>
      <c r="O2601" s="21" t="inlineStr">
        <is>
          <t>(206) 555-3775</t>
        </is>
      </c>
      <c r="P2601" s="21" t="inlineStr">
        <is>
          <t>adamhamilton@salishnet.net</t>
        </is>
      </c>
      <c r="Q2601" s="21" t="inlineStr">
        <is>
          <t>Seattle</t>
        </is>
      </c>
      <c r="R2601" s="21" t="inlineStr">
        <is>
          <t>WA</t>
        </is>
      </c>
      <c r="S2601" s="21" t="inlineStr">
        <is>
          <t>98101</t>
        </is>
      </c>
      <c r="T2601" s="28" t="n">
        <v>45993</v>
      </c>
      <c r="U2601" s="21" t="n">
        <v>2026</v>
      </c>
      <c r="V2601" s="21" t="inlineStr"/>
    </row>
    <row r="2602">
      <c r="A2602" s="17" t="inlineStr">
        <is>
          <t>WL-03597</t>
        </is>
      </c>
      <c r="B2602" s="17" t="n">
        <v>2597</v>
      </c>
      <c r="C2602" s="17" t="inlineStr">
        <is>
          <t>Diaz</t>
        </is>
      </c>
      <c r="D2602" s="17" t="inlineStr">
        <is>
          <t>Justin</t>
        </is>
      </c>
      <c r="E2602" s="17" t="inlineStr">
        <is>
          <t>PARTNERSHIP</t>
        </is>
      </c>
      <c r="F2602" s="17" t="inlineStr">
        <is>
          <t>Diaz Charters Inc</t>
        </is>
      </c>
      <c r="G2602" s="27" t="n">
        <v>46003</v>
      </c>
      <c r="H2602" s="17" t="inlineStr">
        <is>
          <t>ACTIVE_WAITLIST</t>
        </is>
      </c>
      <c r="I2602" s="17" t="inlineStr">
        <is>
          <t>TIDE STAR</t>
        </is>
      </c>
      <c r="J2602" s="17" t="inlineStr">
        <is>
          <t>HOUSEBOAT</t>
        </is>
      </c>
      <c r="K2602" s="17" t="n">
        <v>32.5</v>
      </c>
      <c r="L2602" s="17" t="n">
        <v>11.7</v>
      </c>
      <c r="M2602" s="17" t="inlineStr">
        <is>
          <t>COVERED_ONLY</t>
        </is>
      </c>
      <c r="N2602" s="17" t="n">
        <v>50</v>
      </c>
      <c r="O2602" s="17" t="inlineStr">
        <is>
          <t>(360) 555-7124</t>
        </is>
      </c>
      <c r="P2602" s="17" t="inlineStr">
        <is>
          <t>justin.diaz@pugetpost.com</t>
        </is>
      </c>
      <c r="Q2602" s="17" t="inlineStr">
        <is>
          <t>Bremerton</t>
        </is>
      </c>
      <c r="R2602" s="17" t="inlineStr">
        <is>
          <t>WA</t>
        </is>
      </c>
      <c r="S2602" s="17" t="inlineStr">
        <is>
          <t>98337</t>
        </is>
      </c>
      <c r="T2602" s="27" t="n">
        <v>46000</v>
      </c>
      <c r="U2602" s="17" t="n">
        <v>2026</v>
      </c>
      <c r="V2602" s="17" t="inlineStr"/>
    </row>
    <row r="2603">
      <c r="A2603" s="21" t="inlineStr">
        <is>
          <t>WL-03598</t>
        </is>
      </c>
      <c r="B2603" s="21" t="n">
        <v>2598</v>
      </c>
      <c r="C2603" s="21" t="inlineStr">
        <is>
          <t>Williams</t>
        </is>
      </c>
      <c r="D2603" s="21" t="inlineStr">
        <is>
          <t>Randy</t>
        </is>
      </c>
      <c r="E2603" s="21" t="inlineStr">
        <is>
          <t>LLC</t>
        </is>
      </c>
      <c r="F2603" s="21" t="inlineStr">
        <is>
          <t>Williams Holdings LLC</t>
        </is>
      </c>
      <c r="G2603" s="28" t="n">
        <v>46004</v>
      </c>
      <c r="H2603" s="21" t="inlineStr">
        <is>
          <t>ACTIVE_WAITLIST</t>
        </is>
      </c>
      <c r="I2603" s="21" t="inlineStr">
        <is>
          <t>TIDE RUNNER</t>
        </is>
      </c>
      <c r="J2603" s="21" t="inlineStr">
        <is>
          <t>SAIL_MONO</t>
        </is>
      </c>
      <c r="K2603" s="21" t="n">
        <v>27.9</v>
      </c>
      <c r="L2603" s="21" t="n">
        <v>9.800000000000001</v>
      </c>
      <c r="M2603" s="21" t="inlineStr">
        <is>
          <t>Eastwey</t>
        </is>
      </c>
      <c r="N2603" s="21" t="n">
        <v>45</v>
      </c>
      <c r="O2603" s="21" t="inlineStr">
        <is>
          <t>(541) 555-3487</t>
        </is>
      </c>
      <c r="P2603" s="21" t="inlineStr">
        <is>
          <t>randy_williams@quillayute.org</t>
        </is>
      </c>
      <c r="Q2603" s="21" t="inlineStr">
        <is>
          <t>Newport</t>
        </is>
      </c>
      <c r="R2603" s="21" t="inlineStr">
        <is>
          <t>OR</t>
        </is>
      </c>
      <c r="S2603" s="21" t="inlineStr">
        <is>
          <t>97365</t>
        </is>
      </c>
      <c r="T2603" s="28" t="n">
        <v>46019</v>
      </c>
      <c r="U2603" s="21" t="n">
        <v>2026</v>
      </c>
      <c r="V2603" s="21" t="inlineStr"/>
    </row>
    <row r="2604">
      <c r="A2604" s="17" t="inlineStr">
        <is>
          <t>WL-03599</t>
        </is>
      </c>
      <c r="B2604" s="17" t="n">
        <v>2599</v>
      </c>
      <c r="C2604" s="17" t="inlineStr">
        <is>
          <t>Baker</t>
        </is>
      </c>
      <c r="D2604" s="17" t="inlineStr">
        <is>
          <t>Jonathan</t>
        </is>
      </c>
      <c r="E2604" s="17" t="inlineStr">
        <is>
          <t>NONPROFIT</t>
        </is>
      </c>
      <c r="F2604" s="17" t="inlineStr">
        <is>
          <t>Baker Ventures LLC</t>
        </is>
      </c>
      <c r="G2604" s="27" t="n">
        <v>46005</v>
      </c>
      <c r="H2604" s="17" t="inlineStr">
        <is>
          <t>ACTIVE_WAITLIST</t>
        </is>
      </c>
      <c r="I2604" s="17" t="inlineStr">
        <is>
          <t>DRIFT QUEEN</t>
        </is>
      </c>
      <c r="J2604" s="17" t="inlineStr">
        <is>
          <t>POWER_STERNDRIVE</t>
        </is>
      </c>
      <c r="K2604" s="17" t="n">
        <v>42.4</v>
      </c>
      <c r="L2604" s="17" t="n">
        <v>11.9</v>
      </c>
      <c r="M2604" s="17" t="inlineStr">
        <is>
          <t>COVERED_ONLY</t>
        </is>
      </c>
      <c r="N2604" s="17" t="n">
        <v>45</v>
      </c>
      <c r="O2604" s="17" t="inlineStr">
        <is>
          <t>(253) 555-5375</t>
        </is>
      </c>
      <c r="P2604" s="17" t="inlineStr">
        <is>
          <t>jonathanbaker@outlook.example.com</t>
        </is>
      </c>
      <c r="Q2604" s="17" t="inlineStr">
        <is>
          <t>Tacoma</t>
        </is>
      </c>
      <c r="R2604" s="17" t="inlineStr">
        <is>
          <t>WA</t>
        </is>
      </c>
      <c r="S2604" s="17" t="inlineStr">
        <is>
          <t>98402</t>
        </is>
      </c>
      <c r="T2604" s="27" t="n">
        <v>46007</v>
      </c>
      <c r="U2604" s="17" t="n">
        <v>2026</v>
      </c>
      <c r="V2604" s="17" t="inlineStr"/>
    </row>
    <row r="2605">
      <c r="A2605" s="21" t="inlineStr">
        <is>
          <t>WL-03600</t>
        </is>
      </c>
      <c r="B2605" s="21" t="n">
        <v>2600</v>
      </c>
      <c r="C2605" s="21" t="inlineStr">
        <is>
          <t>Miller</t>
        </is>
      </c>
      <c r="D2605" s="21" t="inlineStr">
        <is>
          <t>Bruce</t>
        </is>
      </c>
      <c r="E2605" s="21" t="inlineStr">
        <is>
          <t>COMMERCIAL</t>
        </is>
      </c>
      <c r="F2605" s="21" t="inlineStr">
        <is>
          <t>Miller Ventures LLC</t>
        </is>
      </c>
      <c r="G2605" s="28" t="n">
        <v>46005</v>
      </c>
      <c r="H2605" s="21" t="inlineStr">
        <is>
          <t>SUSPENDED</t>
        </is>
      </c>
      <c r="I2605" s="21" t="inlineStr">
        <is>
          <t>DRIFT REACH</t>
        </is>
      </c>
      <c r="J2605" s="21" t="inlineStr">
        <is>
          <t>POWER_INBOARD</t>
        </is>
      </c>
      <c r="K2605" s="21" t="n">
        <v>49.8</v>
      </c>
      <c r="L2605" s="21" t="n">
        <v>15.7</v>
      </c>
      <c r="M2605" s="21" t="inlineStr">
        <is>
          <t>ANY</t>
        </is>
      </c>
      <c r="N2605" s="21" t="n">
        <v>50</v>
      </c>
      <c r="O2605" s="21" t="inlineStr">
        <is>
          <t>(503) 555-0154</t>
        </is>
      </c>
      <c r="P2605" s="21" t="inlineStr">
        <is>
          <t>brucemiller@quillayute.org</t>
        </is>
      </c>
      <c r="Q2605" s="21" t="inlineStr">
        <is>
          <t>Astoria</t>
        </is>
      </c>
      <c r="R2605" s="21" t="inlineStr">
        <is>
          <t>OR</t>
        </is>
      </c>
      <c r="S2605" s="21" t="inlineStr">
        <is>
          <t>97103</t>
        </is>
      </c>
      <c r="T2605" s="28" t="n">
        <v>45994</v>
      </c>
      <c r="U2605" s="21" t="n">
        <v>2026</v>
      </c>
      <c r="V2605" s="21" t="inlineStr"/>
    </row>
    <row r="2606">
      <c r="A2606" s="17" t="inlineStr">
        <is>
          <t>WL-03601</t>
        </is>
      </c>
      <c r="B2606" s="17" t="n">
        <v>2601</v>
      </c>
      <c r="C2606" s="17" t="inlineStr">
        <is>
          <t>Perez</t>
        </is>
      </c>
      <c r="D2606" s="17" t="inlineStr">
        <is>
          <t>Jenny</t>
        </is>
      </c>
      <c r="E2606" s="17" t="inlineStr">
        <is>
          <t>CORPORATION</t>
        </is>
      </c>
      <c r="F2606" s="17" t="inlineStr">
        <is>
          <t>Perez Ventures LLC</t>
        </is>
      </c>
      <c r="G2606" s="27" t="n">
        <v>46006</v>
      </c>
      <c r="H2606" s="17" t="inlineStr">
        <is>
          <t>ACTIVE_WAITLIST</t>
        </is>
      </c>
      <c r="I2606" s="17" t="inlineStr">
        <is>
          <t>MURRE MIST</t>
        </is>
      </c>
      <c r="J2606" s="17" t="inlineStr">
        <is>
          <t>TRAWLER</t>
        </is>
      </c>
      <c r="K2606" s="17" t="n">
        <v>30.9</v>
      </c>
      <c r="L2606" s="17" t="n">
        <v>10.1</v>
      </c>
      <c r="M2606" s="17" t="inlineStr">
        <is>
          <t>COVERED_ONLY</t>
        </is>
      </c>
      <c r="N2606" s="17" t="n">
        <v>28</v>
      </c>
      <c r="O2606" s="17" t="inlineStr">
        <is>
          <t>(360) 555-9791</t>
        </is>
      </c>
      <c r="P2606" s="17" t="inlineStr">
        <is>
          <t>jenny_perez@salishnet.net</t>
        </is>
      </c>
      <c r="Q2606" s="17" t="inlineStr">
        <is>
          <t>Olympia</t>
        </is>
      </c>
      <c r="R2606" s="17" t="inlineStr">
        <is>
          <t>WA</t>
        </is>
      </c>
      <c r="S2606" s="17" t="inlineStr">
        <is>
          <t>98501</t>
        </is>
      </c>
      <c r="T2606" s="27" t="n">
        <v>46013</v>
      </c>
      <c r="U2606" s="17" t="n">
        <v>2026</v>
      </c>
      <c r="V2606" s="17" t="inlineStr"/>
    </row>
    <row r="2607">
      <c r="A2607" s="21" t="inlineStr">
        <is>
          <t>WL-03602</t>
        </is>
      </c>
      <c r="B2607" s="21" t="n">
        <v>2602</v>
      </c>
      <c r="C2607" s="21" t="inlineStr">
        <is>
          <t>Horne</t>
        </is>
      </c>
      <c r="D2607" s="21" t="inlineStr">
        <is>
          <t>Michael</t>
        </is>
      </c>
      <c r="E2607" s="21" t="inlineStr">
        <is>
          <t>TRUST</t>
        </is>
      </c>
      <c r="F2607" s="21" t="inlineStr">
        <is>
          <t>Horne Marine LLC</t>
        </is>
      </c>
      <c r="G2607" s="28" t="n">
        <v>46006</v>
      </c>
      <c r="H2607" s="21" t="inlineStr">
        <is>
          <t>ACTIVE_WAITLIST</t>
        </is>
      </c>
      <c r="I2607" s="21" t="inlineStr">
        <is>
          <t>SEAL MIST</t>
        </is>
      </c>
      <c r="J2607" s="21" t="inlineStr">
        <is>
          <t>TRAWLER</t>
        </is>
      </c>
      <c r="K2607" s="21" t="n">
        <v>19</v>
      </c>
      <c r="L2607" s="21" t="n">
        <v>5.5</v>
      </c>
      <c r="M2607" s="21" t="inlineStr">
        <is>
          <t>Ledgport</t>
        </is>
      </c>
      <c r="N2607" s="21" t="n">
        <v>40</v>
      </c>
      <c r="O2607" s="21" t="inlineStr">
        <is>
          <t>(541) 555-3505</t>
        </is>
      </c>
      <c r="P2607" s="21" t="inlineStr">
        <is>
          <t>michael_horne@pugetpost.com</t>
        </is>
      </c>
      <c r="Q2607" s="21" t="inlineStr">
        <is>
          <t>Coos Bay</t>
        </is>
      </c>
      <c r="R2607" s="21" t="inlineStr">
        <is>
          <t>OR</t>
        </is>
      </c>
      <c r="S2607" s="21" t="inlineStr">
        <is>
          <t>97420</t>
        </is>
      </c>
      <c r="T2607" s="28" t="n">
        <v>46016</v>
      </c>
      <c r="U2607" s="21" t="n">
        <v>2026</v>
      </c>
      <c r="V2607" s="21" t="inlineStr"/>
    </row>
    <row r="2608">
      <c r="A2608" s="17" t="inlineStr">
        <is>
          <t>WL-03603</t>
        </is>
      </c>
      <c r="B2608" s="17" t="n">
        <v>2603</v>
      </c>
      <c r="C2608" s="17" t="inlineStr">
        <is>
          <t>Sanders</t>
        </is>
      </c>
      <c r="D2608" s="17" t="inlineStr">
        <is>
          <t>Steven</t>
        </is>
      </c>
      <c r="E2608" s="17" t="inlineStr">
        <is>
          <t>INDIVIDUAL</t>
        </is>
      </c>
      <c r="F2608" s="17" t="inlineStr"/>
      <c r="G2608" s="27" t="n">
        <v>46007</v>
      </c>
      <c r="H2608" s="17" t="inlineStr">
        <is>
          <t>ACTIVE_WAITLIST</t>
        </is>
      </c>
      <c r="I2608" s="17" t="inlineStr">
        <is>
          <t>PETREL PASSAGE</t>
        </is>
      </c>
      <c r="J2608" s="17" t="inlineStr">
        <is>
          <t>SAIL_MONO</t>
        </is>
      </c>
      <c r="K2608" s="17" t="n">
        <v>34</v>
      </c>
      <c r="L2608" s="17" t="n">
        <v>11</v>
      </c>
      <c r="M2608" s="17" t="inlineStr">
        <is>
          <t>Salmonberry</t>
        </is>
      </c>
      <c r="N2608" s="17" t="n">
        <v>24</v>
      </c>
      <c r="O2608" s="17" t="inlineStr">
        <is>
          <t>(360) 555-0728</t>
        </is>
      </c>
      <c r="P2608" s="17" t="inlineStr">
        <is>
          <t>steven.sanders@salishnet.net</t>
        </is>
      </c>
      <c r="Q2608" s="17" t="inlineStr">
        <is>
          <t>Bellingham</t>
        </is>
      </c>
      <c r="R2608" s="17" t="inlineStr">
        <is>
          <t>WA</t>
        </is>
      </c>
      <c r="S2608" s="17" t="inlineStr">
        <is>
          <t>98225</t>
        </is>
      </c>
      <c r="T2608" s="27" t="n">
        <v>45997</v>
      </c>
      <c r="U2608" s="17" t="n">
        <v>2026</v>
      </c>
      <c r="V2608" s="17" t="inlineStr"/>
    </row>
    <row r="2609">
      <c r="A2609" s="21" t="inlineStr">
        <is>
          <t>WL-03604</t>
        </is>
      </c>
      <c r="B2609" s="21" t="n">
        <v>2604</v>
      </c>
      <c r="C2609" s="21" t="inlineStr">
        <is>
          <t>Rodriguez</t>
        </is>
      </c>
      <c r="D2609" s="21" t="inlineStr">
        <is>
          <t>Lawrence</t>
        </is>
      </c>
      <c r="E2609" s="21" t="inlineStr">
        <is>
          <t>CORPORATION</t>
        </is>
      </c>
      <c r="F2609" s="21" t="inlineStr">
        <is>
          <t>Rodriguez Ventures LLC</t>
        </is>
      </c>
      <c r="G2609" s="28" t="n">
        <v>46008</v>
      </c>
      <c r="H2609" s="21" t="inlineStr">
        <is>
          <t>ACTIVE_WAITLIST</t>
        </is>
      </c>
      <c r="I2609" s="21" t="inlineStr">
        <is>
          <t>BRANT SHORE</t>
        </is>
      </c>
      <c r="J2609" s="21" t="inlineStr">
        <is>
          <t>POWER_OUTBOARD</t>
        </is>
      </c>
      <c r="K2609" s="21" t="n">
        <v>54.1</v>
      </c>
      <c r="L2609" s="21" t="n">
        <v>18.4</v>
      </c>
      <c r="M2609" s="21" t="inlineStr">
        <is>
          <t>Eastwey</t>
        </is>
      </c>
      <c r="N2609" s="21" t="n">
        <v>36</v>
      </c>
      <c r="O2609" s="21" t="inlineStr">
        <is>
          <t>(425) 555-7693</t>
        </is>
      </c>
      <c r="P2609" s="21" t="inlineStr">
        <is>
          <t>lawrence_rodriguez@gmail.example.com</t>
        </is>
      </c>
      <c r="Q2609" s="21" t="inlineStr">
        <is>
          <t>Everett</t>
        </is>
      </c>
      <c r="R2609" s="21" t="inlineStr">
        <is>
          <t>WA</t>
        </is>
      </c>
      <c r="S2609" s="21" t="inlineStr">
        <is>
          <t>98201</t>
        </is>
      </c>
      <c r="T2609" s="28" t="n">
        <v>46006</v>
      </c>
      <c r="U2609" s="21" t="n">
        <v>2026</v>
      </c>
      <c r="V2609" s="21" t="inlineStr"/>
    </row>
    <row r="2610">
      <c r="A2610" s="17" t="inlineStr">
        <is>
          <t>WL-03605</t>
        </is>
      </c>
      <c r="B2610" s="17" t="n">
        <v>2605</v>
      </c>
      <c r="C2610" s="17" t="inlineStr">
        <is>
          <t>Johnson</t>
        </is>
      </c>
      <c r="D2610" s="17" t="inlineStr">
        <is>
          <t>Nicholas</t>
        </is>
      </c>
      <c r="E2610" s="17" t="inlineStr">
        <is>
          <t>COMMERCIAL</t>
        </is>
      </c>
      <c r="F2610" s="17" t="inlineStr">
        <is>
          <t>Johnson Holdings LLC</t>
        </is>
      </c>
      <c r="G2610" s="27" t="n">
        <v>46008</v>
      </c>
      <c r="H2610" s="17" t="inlineStr">
        <is>
          <t>ACTIVE_WAITLIST</t>
        </is>
      </c>
      <c r="I2610" s="17" t="inlineStr">
        <is>
          <t>SEAL CREST</t>
        </is>
      </c>
      <c r="J2610" s="17" t="inlineStr">
        <is>
          <t>POWER_STERNDRIVE</t>
        </is>
      </c>
      <c r="K2610" s="17" t="n">
        <v>51.1</v>
      </c>
      <c r="L2610" s="17" t="n">
        <v>14.7</v>
      </c>
      <c r="M2610" s="17" t="inlineStr">
        <is>
          <t>ANY</t>
        </is>
      </c>
      <c r="N2610" s="17" t="n">
        <v>45</v>
      </c>
      <c r="O2610" s="17" t="inlineStr">
        <is>
          <t>(360) 555-5150</t>
        </is>
      </c>
      <c r="P2610" s="17" t="inlineStr">
        <is>
          <t>nicholas.johnson@salishnet.net</t>
        </is>
      </c>
      <c r="Q2610" s="17" t="inlineStr">
        <is>
          <t>Olympia</t>
        </is>
      </c>
      <c r="R2610" s="17" t="inlineStr">
        <is>
          <t>WA</t>
        </is>
      </c>
      <c r="S2610" s="17" t="inlineStr">
        <is>
          <t>98501</t>
        </is>
      </c>
      <c r="T2610" s="27" t="n">
        <v>46015</v>
      </c>
      <c r="U2610" s="17" t="n">
        <v>2026</v>
      </c>
      <c r="V2610" s="17" t="inlineStr"/>
    </row>
    <row r="2611">
      <c r="A2611" s="21" t="inlineStr">
        <is>
          <t>WL-03606</t>
        </is>
      </c>
      <c r="B2611" s="21" t="n">
        <v>2606</v>
      </c>
      <c r="C2611" s="21" t="inlineStr">
        <is>
          <t>Garcia</t>
        </is>
      </c>
      <c r="D2611" s="21" t="inlineStr">
        <is>
          <t>Jared</t>
        </is>
      </c>
      <c r="E2611" s="21" t="inlineStr">
        <is>
          <t>CORPORATION</t>
        </is>
      </c>
      <c r="F2611" s="21" t="inlineStr">
        <is>
          <t>Garcia Holdings LLC</t>
        </is>
      </c>
      <c r="G2611" s="28" t="n">
        <v>46009</v>
      </c>
      <c r="H2611" s="21" t="inlineStr">
        <is>
          <t>ACTIVE_WAITLIST</t>
        </is>
      </c>
      <c r="I2611" s="21" t="inlineStr">
        <is>
          <t>PINTAIL VEER</t>
        </is>
      </c>
      <c r="J2611" s="21" t="inlineStr">
        <is>
          <t>COMMERCIAL_FISH</t>
        </is>
      </c>
      <c r="K2611" s="21" t="n">
        <v>53.2</v>
      </c>
      <c r="L2611" s="21" t="n">
        <v>18.2</v>
      </c>
      <c r="M2611" s="21" t="inlineStr">
        <is>
          <t>ANY</t>
        </is>
      </c>
      <c r="N2611" s="21" t="n">
        <v>24</v>
      </c>
      <c r="O2611" s="21" t="inlineStr">
        <is>
          <t>(541) 555-4033</t>
        </is>
      </c>
      <c r="P2611" s="21" t="inlineStr">
        <is>
          <t>jared.garcia@outlook.example.com</t>
        </is>
      </c>
      <c r="Q2611" s="21" t="inlineStr">
        <is>
          <t>Newport</t>
        </is>
      </c>
      <c r="R2611" s="21" t="inlineStr">
        <is>
          <t>OR</t>
        </is>
      </c>
      <c r="S2611" s="21" t="inlineStr">
        <is>
          <t>97365</t>
        </is>
      </c>
      <c r="T2611" s="28" t="n">
        <v>46019</v>
      </c>
      <c r="U2611" s="21" t="n">
        <v>2026</v>
      </c>
      <c r="V2611" s="21" t="inlineStr"/>
    </row>
    <row r="2612">
      <c r="A2612" s="17" t="inlineStr">
        <is>
          <t>WL-03607</t>
        </is>
      </c>
      <c r="B2612" s="17" t="n">
        <v>2607</v>
      </c>
      <c r="C2612" s="17" t="inlineStr">
        <is>
          <t>Green</t>
        </is>
      </c>
      <c r="D2612" s="17" t="inlineStr">
        <is>
          <t>Ross</t>
        </is>
      </c>
      <c r="E2612" s="17" t="inlineStr">
        <is>
          <t>INDIVIDUAL</t>
        </is>
      </c>
      <c r="F2612" s="17" t="inlineStr"/>
      <c r="G2612" s="27" t="n">
        <v>46010</v>
      </c>
      <c r="H2612" s="17" t="inlineStr">
        <is>
          <t>ACTIVE_WAITLIST</t>
        </is>
      </c>
      <c r="I2612" s="17" t="inlineStr">
        <is>
          <t>FOUL WEATHER</t>
        </is>
      </c>
      <c r="J2612" s="17" t="inlineStr">
        <is>
          <t>POWER_STERNDRIVE</t>
        </is>
      </c>
      <c r="K2612" s="17" t="n">
        <v>39.4</v>
      </c>
      <c r="L2612" s="17" t="n">
        <v>11.1</v>
      </c>
      <c r="M2612" s="17" t="inlineStr">
        <is>
          <t>OPEN_ONLY</t>
        </is>
      </c>
      <c r="N2612" s="17" t="n">
        <v>32</v>
      </c>
      <c r="O2612" s="17" t="inlineStr">
        <is>
          <t>(253) 555-1620</t>
        </is>
      </c>
      <c r="P2612" s="17" t="inlineStr">
        <is>
          <t>ross_green@harbormail.net</t>
        </is>
      </c>
      <c r="Q2612" s="17" t="inlineStr">
        <is>
          <t>Tacoma</t>
        </is>
      </c>
      <c r="R2612" s="17" t="inlineStr">
        <is>
          <t>WA</t>
        </is>
      </c>
      <c r="S2612" s="17" t="inlineStr">
        <is>
          <t>98402</t>
        </is>
      </c>
      <c r="T2612" s="27" t="n">
        <v>45992</v>
      </c>
      <c r="U2612" s="17" t="n">
        <v>2026</v>
      </c>
      <c r="V2612" s="17" t="inlineStr"/>
    </row>
    <row r="2613">
      <c r="A2613" s="21" t="inlineStr">
        <is>
          <t>WL-03608</t>
        </is>
      </c>
      <c r="B2613" s="21" t="n">
        <v>2608</v>
      </c>
      <c r="C2613" s="21" t="inlineStr">
        <is>
          <t>May</t>
        </is>
      </c>
      <c r="D2613" s="21" t="inlineStr">
        <is>
          <t>Daniel</t>
        </is>
      </c>
      <c r="E2613" s="21" t="inlineStr">
        <is>
          <t>COMMERCIAL</t>
        </is>
      </c>
      <c r="F2613" s="21" t="inlineStr">
        <is>
          <t>May Ventures LLC</t>
        </is>
      </c>
      <c r="G2613" s="28" t="n">
        <v>46010</v>
      </c>
      <c r="H2613" s="21" t="inlineStr">
        <is>
          <t>ACTIVE_WAITLIST</t>
        </is>
      </c>
      <c r="I2613" s="21" t="inlineStr">
        <is>
          <t>SANDERLING ROSE</t>
        </is>
      </c>
      <c r="J2613" s="21" t="inlineStr">
        <is>
          <t>CRUISER</t>
        </is>
      </c>
      <c r="K2613" s="21" t="n">
        <v>37.7</v>
      </c>
      <c r="L2613" s="21" t="n">
        <v>11.8</v>
      </c>
      <c r="M2613" s="21" t="inlineStr">
        <is>
          <t>ANY</t>
        </is>
      </c>
      <c r="N2613" s="21" t="n">
        <v>50</v>
      </c>
      <c r="O2613" s="21" t="inlineStr">
        <is>
          <t>(206) 555-2455</t>
        </is>
      </c>
      <c r="P2613" s="21" t="inlineStr">
        <is>
          <t>daniel_may@salishnet.net</t>
        </is>
      </c>
      <c r="Q2613" s="21" t="inlineStr">
        <is>
          <t>Seattle</t>
        </is>
      </c>
      <c r="R2613" s="21" t="inlineStr">
        <is>
          <t>WA</t>
        </is>
      </c>
      <c r="S2613" s="21" t="inlineStr">
        <is>
          <t>98101</t>
        </is>
      </c>
      <c r="T2613" s="28" t="n">
        <v>45993</v>
      </c>
      <c r="U2613" s="21" t="n">
        <v>2026</v>
      </c>
      <c r="V2613" s="21" t="inlineStr"/>
    </row>
    <row r="2614">
      <c r="A2614" s="17" t="inlineStr">
        <is>
          <t>WL-03609</t>
        </is>
      </c>
      <c r="B2614" s="17" t="n">
        <v>2609</v>
      </c>
      <c r="C2614" s="17" t="inlineStr">
        <is>
          <t>Dunn</t>
        </is>
      </c>
      <c r="D2614" s="17" t="inlineStr">
        <is>
          <t>Daniel</t>
        </is>
      </c>
      <c r="E2614" s="17" t="inlineStr">
        <is>
          <t>JOINT</t>
        </is>
      </c>
      <c r="F2614" s="17" t="inlineStr"/>
      <c r="G2614" s="27" t="n">
        <v>46010</v>
      </c>
      <c r="H2614" s="17" t="inlineStr">
        <is>
          <t>ACTIVE_WAITLIST</t>
        </is>
      </c>
      <c r="I2614" s="17" t="inlineStr">
        <is>
          <t>SCOTER REACH</t>
        </is>
      </c>
      <c r="J2614" s="17" t="inlineStr">
        <is>
          <t>CRUISER</t>
        </is>
      </c>
      <c r="K2614" s="17" t="n">
        <v>59.7</v>
      </c>
      <c r="L2614" s="17" t="n">
        <v>16.9</v>
      </c>
      <c r="M2614" s="17" t="inlineStr">
        <is>
          <t>Ledgport</t>
        </is>
      </c>
      <c r="N2614" s="17" t="n">
        <v>32</v>
      </c>
      <c r="O2614" s="17" t="inlineStr">
        <is>
          <t>(541) 555-2861</t>
        </is>
      </c>
      <c r="P2614" s="17" t="inlineStr">
        <is>
          <t>daniel.dunn@outlook.example.com</t>
        </is>
      </c>
      <c r="Q2614" s="17" t="inlineStr">
        <is>
          <t>Coos Bay</t>
        </is>
      </c>
      <c r="R2614" s="17" t="inlineStr">
        <is>
          <t>OR</t>
        </is>
      </c>
      <c r="S2614" s="17" t="inlineStr">
        <is>
          <t>97420</t>
        </is>
      </c>
      <c r="T2614" s="27" t="n">
        <v>46014</v>
      </c>
      <c r="U2614" s="17" t="n">
        <v>2026</v>
      </c>
      <c r="V2614" s="17" t="inlineStr"/>
    </row>
    <row r="2615">
      <c r="A2615" s="21" t="inlineStr">
        <is>
          <t>WL-03610</t>
        </is>
      </c>
      <c r="B2615" s="21" t="n">
        <v>2610</v>
      </c>
      <c r="C2615" s="21" t="inlineStr">
        <is>
          <t>Austin</t>
        </is>
      </c>
      <c r="D2615" s="21" t="inlineStr">
        <is>
          <t>David</t>
        </is>
      </c>
      <c r="E2615" s="21" t="inlineStr">
        <is>
          <t>INDIVIDUAL</t>
        </is>
      </c>
      <c r="F2615" s="21" t="inlineStr"/>
      <c r="G2615" s="28" t="n">
        <v>46011</v>
      </c>
      <c r="H2615" s="21" t="inlineStr">
        <is>
          <t>ACTIVE_WAITLIST</t>
        </is>
      </c>
      <c r="I2615" s="21" t="inlineStr">
        <is>
          <t>OTTER ROSE</t>
        </is>
      </c>
      <c r="J2615" s="21" t="inlineStr">
        <is>
          <t>SAIL_MONO</t>
        </is>
      </c>
      <c r="K2615" s="21" t="n">
        <v>30.5</v>
      </c>
      <c r="L2615" s="21" t="n">
        <v>9.199999999999999</v>
      </c>
      <c r="M2615" s="21" t="inlineStr">
        <is>
          <t>COVERED_ONLY</t>
        </is>
      </c>
      <c r="N2615" s="21" t="n">
        <v>24</v>
      </c>
      <c r="O2615" s="21" t="inlineStr">
        <is>
          <t>(253) 555-8197</t>
        </is>
      </c>
      <c r="P2615" s="21" t="inlineStr">
        <is>
          <t>david.austin@salishnet.net</t>
        </is>
      </c>
      <c r="Q2615" s="21" t="inlineStr">
        <is>
          <t>Tacoma</t>
        </is>
      </c>
      <c r="R2615" s="21" t="inlineStr">
        <is>
          <t>WA</t>
        </is>
      </c>
      <c r="S2615" s="21" t="inlineStr">
        <is>
          <t>98402</t>
        </is>
      </c>
      <c r="T2615" s="28" t="n">
        <v>46003</v>
      </c>
      <c r="U2615" s="21" t="n">
        <v>2026</v>
      </c>
      <c r="V2615" s="21" t="inlineStr"/>
    </row>
    <row r="2616">
      <c r="A2616" s="17" t="inlineStr">
        <is>
          <t>WL-03611</t>
        </is>
      </c>
      <c r="B2616" s="17" t="n">
        <v>2611</v>
      </c>
      <c r="C2616" s="17" t="inlineStr">
        <is>
          <t>Morris</t>
        </is>
      </c>
      <c r="D2616" s="17" t="inlineStr">
        <is>
          <t>Madeline</t>
        </is>
      </c>
      <c r="E2616" s="17" t="inlineStr">
        <is>
          <t>INDIVIDUAL</t>
        </is>
      </c>
      <c r="F2616" s="17" t="inlineStr"/>
      <c r="G2616" s="27" t="n">
        <v>46012</v>
      </c>
      <c r="H2616" s="17" t="inlineStr">
        <is>
          <t>ACTIVE_WAITLIST</t>
        </is>
      </c>
      <c r="I2616" s="17" t="inlineStr">
        <is>
          <t>HALIBUT CREST</t>
        </is>
      </c>
      <c r="J2616" s="17" t="inlineStr">
        <is>
          <t>TRAWLER</t>
        </is>
      </c>
      <c r="K2616" s="17" t="n">
        <v>40.2</v>
      </c>
      <c r="L2616" s="17" t="n">
        <v>14</v>
      </c>
      <c r="M2616" s="17" t="inlineStr">
        <is>
          <t>COVERED_ONLY</t>
        </is>
      </c>
      <c r="N2616" s="17" t="n">
        <v>50</v>
      </c>
      <c r="O2616" s="17" t="inlineStr">
        <is>
          <t>(503) 555-6693</t>
        </is>
      </c>
      <c r="P2616" s="17" t="inlineStr">
        <is>
          <t>madeline.morris@pugetpost.com</t>
        </is>
      </c>
      <c r="Q2616" s="17" t="inlineStr">
        <is>
          <t>Astoria</t>
        </is>
      </c>
      <c r="R2616" s="17" t="inlineStr">
        <is>
          <t>OR</t>
        </is>
      </c>
      <c r="S2616" s="17" t="inlineStr">
        <is>
          <t>97103</t>
        </is>
      </c>
      <c r="T2616" s="27" t="n">
        <v>46000</v>
      </c>
      <c r="U2616" s="17" t="n">
        <v>2026</v>
      </c>
      <c r="V2616" s="17" t="inlineStr"/>
    </row>
    <row r="2617">
      <c r="A2617" s="21" t="inlineStr">
        <is>
          <t>WL-03612</t>
        </is>
      </c>
      <c r="B2617" s="21" t="n">
        <v>2612</v>
      </c>
      <c r="C2617" s="21" t="inlineStr">
        <is>
          <t>Rivas</t>
        </is>
      </c>
      <c r="D2617" s="21" t="inlineStr">
        <is>
          <t>Jessica</t>
        </is>
      </c>
      <c r="E2617" s="21" t="inlineStr">
        <is>
          <t>INDIVIDUAL</t>
        </is>
      </c>
      <c r="F2617" s="21" t="inlineStr"/>
      <c r="G2617" s="28" t="n">
        <v>46012</v>
      </c>
      <c r="H2617" s="21" t="inlineStr">
        <is>
          <t>RETAINER</t>
        </is>
      </c>
      <c r="I2617" s="21" t="inlineStr">
        <is>
          <t>COHO SONG</t>
        </is>
      </c>
      <c r="J2617" s="21" t="inlineStr">
        <is>
          <t>SAIL_MONO</t>
        </is>
      </c>
      <c r="K2617" s="21" t="n">
        <v>36.6</v>
      </c>
      <c r="L2617" s="21" t="n">
        <v>12.6</v>
      </c>
      <c r="M2617" s="21" t="inlineStr">
        <is>
          <t>COVERED_ONLY</t>
        </is>
      </c>
      <c r="N2617" s="21" t="n">
        <v>40</v>
      </c>
      <c r="O2617" s="21" t="inlineStr">
        <is>
          <t>(360) 555-9420</t>
        </is>
      </c>
      <c r="P2617" s="21" t="inlineStr">
        <is>
          <t>jessica.rivas@gmail.example.com</t>
        </is>
      </c>
      <c r="Q2617" s="21" t="inlineStr">
        <is>
          <t>Longview</t>
        </is>
      </c>
      <c r="R2617" s="21" t="inlineStr">
        <is>
          <t>WA</t>
        </is>
      </c>
      <c r="S2617" s="21" t="inlineStr">
        <is>
          <t>98632</t>
        </is>
      </c>
      <c r="T2617" s="28" t="n">
        <v>46006</v>
      </c>
      <c r="U2617" s="21" t="n">
        <v>2026</v>
      </c>
      <c r="V2617" s="21" t="inlineStr"/>
    </row>
    <row r="2618">
      <c r="A2618" s="17" t="inlineStr">
        <is>
          <t>WL-03613</t>
        </is>
      </c>
      <c r="B2618" s="17" t="n">
        <v>2613</v>
      </c>
      <c r="C2618" s="17" t="inlineStr">
        <is>
          <t>Li</t>
        </is>
      </c>
      <c r="D2618" s="17" t="inlineStr">
        <is>
          <t>Michael</t>
        </is>
      </c>
      <c r="E2618" s="17" t="inlineStr">
        <is>
          <t>INDIVIDUAL</t>
        </is>
      </c>
      <c r="F2618" s="17" t="inlineStr"/>
      <c r="G2618" s="27" t="n">
        <v>46012</v>
      </c>
      <c r="H2618" s="17" t="inlineStr">
        <is>
          <t>ACTIVE_WAITLIST</t>
        </is>
      </c>
      <c r="I2618" s="17" t="inlineStr">
        <is>
          <t>OTTER HARBOR</t>
        </is>
      </c>
      <c r="J2618" s="17" t="inlineStr">
        <is>
          <t>SAIL_MULTI</t>
        </is>
      </c>
      <c r="K2618" s="17" t="n">
        <v>25.1</v>
      </c>
      <c r="L2618" s="17" t="n">
        <v>7.5</v>
      </c>
      <c r="M2618" s="17" t="inlineStr">
        <is>
          <t>ANY</t>
        </is>
      </c>
      <c r="N2618" s="17" t="n">
        <v>24</v>
      </c>
      <c r="O2618" s="17" t="inlineStr">
        <is>
          <t>(360) 555-2426</t>
        </is>
      </c>
      <c r="P2618" s="17" t="inlineStr">
        <is>
          <t>michael.li@harbormail.net</t>
        </is>
      </c>
      <c r="Q2618" s="17" t="inlineStr">
        <is>
          <t>Port Angeles</t>
        </is>
      </c>
      <c r="R2618" s="17" t="inlineStr">
        <is>
          <t>WA</t>
        </is>
      </c>
      <c r="S2618" s="17" t="inlineStr">
        <is>
          <t>98362</t>
        </is>
      </c>
      <c r="T2618" s="27" t="n">
        <v>45999</v>
      </c>
      <c r="U2618" s="17" t="n">
        <v>2026</v>
      </c>
      <c r="V2618" s="17" t="inlineStr"/>
    </row>
    <row r="2619">
      <c r="A2619" s="21" t="inlineStr">
        <is>
          <t>WL-03614</t>
        </is>
      </c>
      <c r="B2619" s="21" t="n">
        <v>2614</v>
      </c>
      <c r="C2619" s="21" t="inlineStr">
        <is>
          <t>Waters</t>
        </is>
      </c>
      <c r="D2619" s="21" t="inlineStr">
        <is>
          <t>Richard</t>
        </is>
      </c>
      <c r="E2619" s="21" t="inlineStr">
        <is>
          <t>TRUST</t>
        </is>
      </c>
      <c r="F2619" s="21" t="inlineStr">
        <is>
          <t>Waters Marine LLC</t>
        </is>
      </c>
      <c r="G2619" s="28" t="n">
        <v>46013</v>
      </c>
      <c r="H2619" s="21" t="inlineStr">
        <is>
          <t>ACTIVE_WAITLIST</t>
        </is>
      </c>
      <c r="I2619" s="21" t="inlineStr">
        <is>
          <t>PINTAIL HARBOR</t>
        </is>
      </c>
      <c r="J2619" s="21" t="inlineStr">
        <is>
          <t>COMMERCIAL_FISH</t>
        </is>
      </c>
      <c r="K2619" s="21" t="n">
        <v>42.5</v>
      </c>
      <c r="L2619" s="21" t="n">
        <v>14.5</v>
      </c>
      <c r="M2619" s="21" t="inlineStr">
        <is>
          <t>COVERED_ONLY</t>
        </is>
      </c>
      <c r="N2619" s="21" t="n">
        <v>24</v>
      </c>
      <c r="O2619" s="21" t="inlineStr">
        <is>
          <t>(206) 555-7633</t>
        </is>
      </c>
      <c r="P2619" s="21" t="inlineStr">
        <is>
          <t>richardwaters@salishnet.net</t>
        </is>
      </c>
      <c r="Q2619" s="21" t="inlineStr">
        <is>
          <t>Seattle</t>
        </is>
      </c>
      <c r="R2619" s="21" t="inlineStr">
        <is>
          <t>WA</t>
        </is>
      </c>
      <c r="S2619" s="21" t="inlineStr">
        <is>
          <t>98101</t>
        </is>
      </c>
      <c r="T2619" s="28" t="n">
        <v>46015</v>
      </c>
      <c r="U2619" s="21" t="n">
        <v>2026</v>
      </c>
      <c r="V2619" s="21" t="inlineStr"/>
    </row>
    <row r="2620">
      <c r="A2620" s="17" t="inlineStr">
        <is>
          <t>WL-03615</t>
        </is>
      </c>
      <c r="B2620" s="17" t="n">
        <v>2615</v>
      </c>
      <c r="C2620" s="17" t="inlineStr">
        <is>
          <t>Cook</t>
        </is>
      </c>
      <c r="D2620" s="17" t="inlineStr">
        <is>
          <t>Kathryn</t>
        </is>
      </c>
      <c r="E2620" s="17" t="inlineStr">
        <is>
          <t>NONPROFIT</t>
        </is>
      </c>
      <c r="F2620" s="17" t="inlineStr">
        <is>
          <t>Cook Holdings LLC</t>
        </is>
      </c>
      <c r="G2620" s="27" t="n">
        <v>46015</v>
      </c>
      <c r="H2620" s="17" t="inlineStr">
        <is>
          <t>ACTIVE_WAITLIST</t>
        </is>
      </c>
      <c r="I2620" s="17" t="inlineStr">
        <is>
          <t>WIDGEON PASSAGE</t>
        </is>
      </c>
      <c r="J2620" s="17" t="inlineStr">
        <is>
          <t>SAIL_MONO</t>
        </is>
      </c>
      <c r="K2620" s="17" t="n">
        <v>25.2</v>
      </c>
      <c r="L2620" s="17" t="n">
        <v>7.6</v>
      </c>
      <c r="M2620" s="17" t="inlineStr">
        <is>
          <t>OPEN_ONLY</t>
        </is>
      </c>
      <c r="N2620" s="17" t="n">
        <v>32</v>
      </c>
      <c r="O2620" s="17" t="inlineStr">
        <is>
          <t>(206) 555-7733</t>
        </is>
      </c>
      <c r="P2620" s="17" t="inlineStr">
        <is>
          <t>kathryn_cook@gmail.example.com</t>
        </is>
      </c>
      <c r="Q2620" s="17" t="inlineStr">
        <is>
          <t>Seattle</t>
        </is>
      </c>
      <c r="R2620" s="17" t="inlineStr">
        <is>
          <t>WA</t>
        </is>
      </c>
      <c r="S2620" s="17" t="inlineStr">
        <is>
          <t>98101</t>
        </is>
      </c>
      <c r="T2620" s="27" t="n">
        <v>45999</v>
      </c>
      <c r="U2620" s="17" t="n">
        <v>2026</v>
      </c>
      <c r="V2620" s="17" t="inlineStr"/>
    </row>
    <row r="2621">
      <c r="A2621" s="21" t="inlineStr">
        <is>
          <t>WL-03616</t>
        </is>
      </c>
      <c r="B2621" s="21" t="n">
        <v>2616</v>
      </c>
      <c r="C2621" s="21" t="inlineStr">
        <is>
          <t>King</t>
        </is>
      </c>
      <c r="D2621" s="21" t="inlineStr">
        <is>
          <t>Martin</t>
        </is>
      </c>
      <c r="E2621" s="21" t="inlineStr">
        <is>
          <t>INDIVIDUAL</t>
        </is>
      </c>
      <c r="F2621" s="21" t="inlineStr"/>
      <c r="G2621" s="28" t="n">
        <v>46015</v>
      </c>
      <c r="H2621" s="21" t="inlineStr">
        <is>
          <t>ACTIVE_WAITLIST</t>
        </is>
      </c>
      <c r="I2621" s="21" t="inlineStr">
        <is>
          <t>WIDGEON LIGHT</t>
        </is>
      </c>
      <c r="J2621" s="21" t="inlineStr">
        <is>
          <t>POWER_STERNDRIVE</t>
        </is>
      </c>
      <c r="K2621" s="21" t="n">
        <v>53.6</v>
      </c>
      <c r="L2621" s="21" t="n">
        <v>17.7</v>
      </c>
      <c r="M2621" s="21" t="inlineStr">
        <is>
          <t>COVERED_ONLY</t>
        </is>
      </c>
      <c r="N2621" s="21" t="n">
        <v>32</v>
      </c>
      <c r="O2621" s="21" t="inlineStr">
        <is>
          <t>(360) 555-2680</t>
        </is>
      </c>
      <c r="P2621" s="21" t="inlineStr">
        <is>
          <t>martin_king@harbormail.net</t>
        </is>
      </c>
      <c r="Q2621" s="21" t="inlineStr">
        <is>
          <t>Olympia</t>
        </is>
      </c>
      <c r="R2621" s="21" t="inlineStr">
        <is>
          <t>WA</t>
        </is>
      </c>
      <c r="S2621" s="21" t="inlineStr">
        <is>
          <t>98501</t>
        </is>
      </c>
      <c r="T2621" s="28" t="n">
        <v>46013</v>
      </c>
      <c r="U2621" s="21" t="n">
        <v>2026</v>
      </c>
      <c r="V2621" s="21" t="inlineStr"/>
    </row>
    <row r="2622">
      <c r="A2622" s="17" t="inlineStr">
        <is>
          <t>WL-03617</t>
        </is>
      </c>
      <c r="B2622" s="17" t="n">
        <v>2617</v>
      </c>
      <c r="C2622" s="17" t="inlineStr">
        <is>
          <t>Vaughan</t>
        </is>
      </c>
      <c r="D2622" s="17" t="inlineStr">
        <is>
          <t>Kimberly</t>
        </is>
      </c>
      <c r="E2622" s="17" t="inlineStr">
        <is>
          <t>JOINT</t>
        </is>
      </c>
      <c r="F2622" s="17" t="inlineStr"/>
      <c r="G2622" s="27" t="n">
        <v>46015</v>
      </c>
      <c r="H2622" s="17" t="inlineStr">
        <is>
          <t>ACTIVE_WAITLIST</t>
        </is>
      </c>
      <c r="I2622" s="17" t="inlineStr">
        <is>
          <t>KESTREL PASSAGE</t>
        </is>
      </c>
      <c r="J2622" s="17" t="inlineStr">
        <is>
          <t>HOUSEBOAT</t>
        </is>
      </c>
      <c r="K2622" s="17" t="n">
        <v>34.8</v>
      </c>
      <c r="L2622" s="17" t="n">
        <v>11.1</v>
      </c>
      <c r="M2622" s="17" t="inlineStr">
        <is>
          <t>COVERED_ONLY</t>
        </is>
      </c>
      <c r="N2622" s="17" t="n">
        <v>24</v>
      </c>
      <c r="O2622" s="17" t="inlineStr">
        <is>
          <t>(541) 555-5914</t>
        </is>
      </c>
      <c r="P2622" s="17" t="inlineStr">
        <is>
          <t>kimberly_vaughan@gmail.example.com</t>
        </is>
      </c>
      <c r="Q2622" s="17" t="inlineStr">
        <is>
          <t>Newport</t>
        </is>
      </c>
      <c r="R2622" s="17" t="inlineStr">
        <is>
          <t>OR</t>
        </is>
      </c>
      <c r="S2622" s="17" t="inlineStr">
        <is>
          <t>97365</t>
        </is>
      </c>
      <c r="T2622" s="27" t="n">
        <v>46004</v>
      </c>
      <c r="U2622" s="17" t="n">
        <v>2026</v>
      </c>
      <c r="V2622" s="17" t="inlineStr"/>
    </row>
    <row r="2623">
      <c r="A2623" s="21" t="inlineStr">
        <is>
          <t>WL-03618</t>
        </is>
      </c>
      <c r="B2623" s="21" t="n">
        <v>2618</v>
      </c>
      <c r="C2623" s="21" t="inlineStr">
        <is>
          <t>Oneill</t>
        </is>
      </c>
      <c r="D2623" s="21" t="inlineStr">
        <is>
          <t>Kimberly</t>
        </is>
      </c>
      <c r="E2623" s="21" t="inlineStr">
        <is>
          <t>PARTNERSHIP</t>
        </is>
      </c>
      <c r="F2623" s="21" t="inlineStr">
        <is>
          <t>Oneill Ventures LLC</t>
        </is>
      </c>
      <c r="G2623" s="28" t="n">
        <v>46015</v>
      </c>
      <c r="H2623" s="21" t="inlineStr">
        <is>
          <t>ACTIVE_WAITLIST</t>
        </is>
      </c>
      <c r="I2623" s="21" t="inlineStr">
        <is>
          <t>KESTREL SONG</t>
        </is>
      </c>
      <c r="J2623" s="21" t="inlineStr">
        <is>
          <t>SAIL_MONO</t>
        </is>
      </c>
      <c r="K2623" s="21" t="n">
        <v>18.7</v>
      </c>
      <c r="L2623" s="21" t="n">
        <v>5.5</v>
      </c>
      <c r="M2623" s="21" t="inlineStr">
        <is>
          <t>ANY</t>
        </is>
      </c>
      <c r="N2623" s="21" t="n">
        <v>32</v>
      </c>
      <c r="O2623" s="21" t="inlineStr">
        <is>
          <t>(541) 555-7399</t>
        </is>
      </c>
      <c r="P2623" s="21" t="inlineStr">
        <is>
          <t>kimberly_oneill@salishnet.net</t>
        </is>
      </c>
      <c r="Q2623" s="21" t="inlineStr">
        <is>
          <t>Newport</t>
        </is>
      </c>
      <c r="R2623" s="21" t="inlineStr">
        <is>
          <t>OR</t>
        </is>
      </c>
      <c r="S2623" s="21" t="inlineStr">
        <is>
          <t>97365</t>
        </is>
      </c>
      <c r="T2623" s="28" t="n">
        <v>46004</v>
      </c>
      <c r="U2623" s="21" t="n">
        <v>2026</v>
      </c>
      <c r="V2623" s="21" t="inlineStr"/>
    </row>
    <row r="2624">
      <c r="A2624" s="17" t="inlineStr">
        <is>
          <t>WL-03619</t>
        </is>
      </c>
      <c r="B2624" s="17" t="n">
        <v>2619</v>
      </c>
      <c r="C2624" s="17" t="inlineStr">
        <is>
          <t>Hanson</t>
        </is>
      </c>
      <c r="D2624" s="17" t="inlineStr">
        <is>
          <t>Jesse</t>
        </is>
      </c>
      <c r="E2624" s="17" t="inlineStr">
        <is>
          <t>PARTNERSHIP</t>
        </is>
      </c>
      <c r="F2624" s="17" t="inlineStr">
        <is>
          <t>Hanson Marine LLC</t>
        </is>
      </c>
      <c r="G2624" s="27" t="n">
        <v>46016</v>
      </c>
      <c r="H2624" s="17" t="inlineStr">
        <is>
          <t>ACTIVE_WAITLIST</t>
        </is>
      </c>
      <c r="I2624" s="17" t="inlineStr">
        <is>
          <t>WIDGEON SOUND</t>
        </is>
      </c>
      <c r="J2624" s="17" t="inlineStr">
        <is>
          <t>CRUISER</t>
        </is>
      </c>
      <c r="K2624" s="17" t="n">
        <v>38.9</v>
      </c>
      <c r="L2624" s="17" t="n">
        <v>11.6</v>
      </c>
      <c r="M2624" s="17" t="inlineStr">
        <is>
          <t>OPEN_ONLY</t>
        </is>
      </c>
      <c r="N2624" s="17" t="n">
        <v>45</v>
      </c>
      <c r="O2624" s="17" t="inlineStr">
        <is>
          <t>(425) 555-0693</t>
        </is>
      </c>
      <c r="P2624" s="17" t="inlineStr">
        <is>
          <t>jessehanson@gmail.example.com</t>
        </is>
      </c>
      <c r="Q2624" s="17" t="inlineStr">
        <is>
          <t>Everett</t>
        </is>
      </c>
      <c r="R2624" s="17" t="inlineStr">
        <is>
          <t>WA</t>
        </is>
      </c>
      <c r="S2624" s="17" t="inlineStr">
        <is>
          <t>98201</t>
        </is>
      </c>
      <c r="T2624" s="27" t="n">
        <v>46004</v>
      </c>
      <c r="U2624" s="17" t="n">
        <v>2026</v>
      </c>
      <c r="V2624" s="17" t="inlineStr"/>
    </row>
    <row r="2625">
      <c r="A2625" s="21" t="inlineStr">
        <is>
          <t>WL-03620</t>
        </is>
      </c>
      <c r="B2625" s="21" t="n">
        <v>2620</v>
      </c>
      <c r="C2625" s="21" t="inlineStr">
        <is>
          <t>Cameron</t>
        </is>
      </c>
      <c r="D2625" s="21" t="inlineStr">
        <is>
          <t>Brian</t>
        </is>
      </c>
      <c r="E2625" s="21" t="inlineStr">
        <is>
          <t>CORPORATION</t>
        </is>
      </c>
      <c r="F2625" s="21" t="inlineStr">
        <is>
          <t>Cameron Marine LLC</t>
        </is>
      </c>
      <c r="G2625" s="28" t="n">
        <v>46018</v>
      </c>
      <c r="H2625" s="21" t="inlineStr">
        <is>
          <t>ACTIVE_WAITLIST</t>
        </is>
      </c>
      <c r="I2625" s="21" t="inlineStr">
        <is>
          <t>OTTER SHORE</t>
        </is>
      </c>
      <c r="J2625" s="21" t="inlineStr">
        <is>
          <t>CRUISER</t>
        </is>
      </c>
      <c r="K2625" s="21" t="n">
        <v>19.6</v>
      </c>
      <c r="L2625" s="21" t="n">
        <v>6.4</v>
      </c>
      <c r="M2625" s="21" t="inlineStr">
        <is>
          <t>Ledgport</t>
        </is>
      </c>
      <c r="N2625" s="21" t="n">
        <v>40</v>
      </c>
      <c r="O2625" s="21" t="inlineStr">
        <is>
          <t>(541) 555-5748</t>
        </is>
      </c>
      <c r="P2625" s="21" t="inlineStr"/>
      <c r="Q2625" s="21" t="inlineStr">
        <is>
          <t>Coos Bay</t>
        </is>
      </c>
      <c r="R2625" s="21" t="inlineStr">
        <is>
          <t>OR</t>
        </is>
      </c>
      <c r="S2625" s="21" t="inlineStr">
        <is>
          <t>97420</t>
        </is>
      </c>
      <c r="T2625" s="28" t="n">
        <v>45998</v>
      </c>
      <c r="U2625" s="21" t="n">
        <v>2026</v>
      </c>
      <c r="V2625" s="21" t="inlineStr"/>
    </row>
    <row r="2626">
      <c r="A2626" s="17" t="inlineStr">
        <is>
          <t>WL-03621</t>
        </is>
      </c>
      <c r="B2626" s="17" t="n">
        <v>2621</v>
      </c>
      <c r="C2626" s="17" t="inlineStr">
        <is>
          <t>Powers</t>
        </is>
      </c>
      <c r="D2626" s="17" t="inlineStr">
        <is>
          <t>Denise</t>
        </is>
      </c>
      <c r="E2626" s="17" t="inlineStr">
        <is>
          <t>INDIVIDUAL</t>
        </is>
      </c>
      <c r="F2626" s="17" t="inlineStr"/>
      <c r="G2626" s="27" t="n">
        <v>46018</v>
      </c>
      <c r="H2626" s="17" t="inlineStr">
        <is>
          <t>ACTIVE_WAITLIST</t>
        </is>
      </c>
      <c r="I2626" s="17" t="inlineStr">
        <is>
          <t>SALISH WAKE</t>
        </is>
      </c>
      <c r="J2626" s="17" t="inlineStr">
        <is>
          <t>SAIL_MULTI</t>
        </is>
      </c>
      <c r="K2626" s="17" t="n">
        <v>53.5</v>
      </c>
      <c r="L2626" s="17" t="n">
        <v>16.8</v>
      </c>
      <c r="M2626" s="17" t="inlineStr">
        <is>
          <t>Eastwey</t>
        </is>
      </c>
      <c r="N2626" s="17" t="n">
        <v>36</v>
      </c>
      <c r="O2626" s="17" t="inlineStr">
        <is>
          <t>(206) 555-5552</t>
        </is>
      </c>
      <c r="P2626" s="17" t="inlineStr">
        <is>
          <t>denise.powers@pugetpost.com</t>
        </is>
      </c>
      <c r="Q2626" s="17" t="inlineStr">
        <is>
          <t>Seattle</t>
        </is>
      </c>
      <c r="R2626" s="17" t="inlineStr">
        <is>
          <t>WA</t>
        </is>
      </c>
      <c r="S2626" s="17" t="inlineStr">
        <is>
          <t>98101</t>
        </is>
      </c>
      <c r="T2626" s="27" t="n">
        <v>46003</v>
      </c>
      <c r="U2626" s="17" t="n">
        <v>2026</v>
      </c>
      <c r="V2626" s="17" t="inlineStr"/>
    </row>
    <row r="2627">
      <c r="A2627" s="21" t="inlineStr">
        <is>
          <t>WL-03622</t>
        </is>
      </c>
      <c r="B2627" s="21" t="n">
        <v>2622</v>
      </c>
      <c r="C2627" s="21" t="inlineStr">
        <is>
          <t>Johnson</t>
        </is>
      </c>
      <c r="D2627" s="21" t="inlineStr">
        <is>
          <t>Madeline</t>
        </is>
      </c>
      <c r="E2627" s="21" t="inlineStr">
        <is>
          <t>INDIVIDUAL</t>
        </is>
      </c>
      <c r="F2627" s="21" t="inlineStr"/>
      <c r="G2627" s="28" t="n">
        <v>46018</v>
      </c>
      <c r="H2627" s="21" t="inlineStr">
        <is>
          <t>ACTIVE_WAITLIST</t>
        </is>
      </c>
      <c r="I2627" s="21" t="inlineStr">
        <is>
          <t>SALISH REACH</t>
        </is>
      </c>
      <c r="J2627" s="21" t="inlineStr">
        <is>
          <t>COMMERCIAL_FISH</t>
        </is>
      </c>
      <c r="K2627" s="21" t="n">
        <v>35.7</v>
      </c>
      <c r="L2627" s="21" t="n">
        <v>12.3</v>
      </c>
      <c r="M2627" s="21" t="inlineStr">
        <is>
          <t>ANY</t>
        </is>
      </c>
      <c r="N2627" s="21" t="n">
        <v>50</v>
      </c>
      <c r="O2627" s="21" t="inlineStr">
        <is>
          <t>(360) 555-6016</t>
        </is>
      </c>
      <c r="P2627" s="21" t="inlineStr">
        <is>
          <t>madeline_johnson@quillayute.org</t>
        </is>
      </c>
      <c r="Q2627" s="21" t="inlineStr">
        <is>
          <t>Chaldale</t>
        </is>
      </c>
      <c r="R2627" s="21" t="inlineStr">
        <is>
          <t>WA</t>
        </is>
      </c>
      <c r="S2627" s="21" t="inlineStr">
        <is>
          <t>98554</t>
        </is>
      </c>
      <c r="T2627" s="28" t="n">
        <v>46008</v>
      </c>
      <c r="U2627" s="21" t="n">
        <v>2026</v>
      </c>
      <c r="V2627" s="21" t="inlineStr"/>
    </row>
    <row r="2628">
      <c r="A2628" s="17" t="inlineStr">
        <is>
          <t>WL-03623</t>
        </is>
      </c>
      <c r="B2628" s="17" t="n">
        <v>2623</v>
      </c>
      <c r="C2628" s="17" t="inlineStr">
        <is>
          <t>Dorsey</t>
        </is>
      </c>
      <c r="D2628" s="17" t="inlineStr">
        <is>
          <t>Justin</t>
        </is>
      </c>
      <c r="E2628" s="17" t="inlineStr">
        <is>
          <t>JOINT</t>
        </is>
      </c>
      <c r="F2628" s="17" t="inlineStr"/>
      <c r="G2628" s="27" t="n">
        <v>46018</v>
      </c>
      <c r="H2628" s="17" t="inlineStr">
        <is>
          <t>SUSPENDED</t>
        </is>
      </c>
      <c r="I2628" s="17" t="inlineStr">
        <is>
          <t>POINT LIGHT</t>
        </is>
      </c>
      <c r="J2628" s="17" t="inlineStr">
        <is>
          <t>SAIL_MULTI</t>
        </is>
      </c>
      <c r="K2628" s="17" t="n">
        <v>50.2</v>
      </c>
      <c r="L2628" s="17" t="n">
        <v>17.4</v>
      </c>
      <c r="M2628" s="17" t="inlineStr">
        <is>
          <t>ANY</t>
        </is>
      </c>
      <c r="N2628" s="17" t="n">
        <v>28</v>
      </c>
      <c r="O2628" s="17" t="inlineStr">
        <is>
          <t>(503) 555-9843</t>
        </is>
      </c>
      <c r="P2628" s="17" t="inlineStr">
        <is>
          <t>justindorsey@gmail.example.com</t>
        </is>
      </c>
      <c r="Q2628" s="17" t="inlineStr">
        <is>
          <t>Astoria</t>
        </is>
      </c>
      <c r="R2628" s="17" t="inlineStr">
        <is>
          <t>OR</t>
        </is>
      </c>
      <c r="S2628" s="17" t="inlineStr">
        <is>
          <t>97103</t>
        </is>
      </c>
      <c r="T2628" s="27" t="n">
        <v>46004</v>
      </c>
      <c r="U2628" s="17" t="n">
        <v>2026</v>
      </c>
      <c r="V2628" s="17" t="inlineStr"/>
    </row>
    <row r="2629">
      <c r="A2629" s="21" t="inlineStr">
        <is>
          <t>WL-03624</t>
        </is>
      </c>
      <c r="B2629" s="21" t="n">
        <v>2624</v>
      </c>
      <c r="C2629" s="21" t="inlineStr">
        <is>
          <t>Rodriguez</t>
        </is>
      </c>
      <c r="D2629" s="21" t="inlineStr">
        <is>
          <t>Robert</t>
        </is>
      </c>
      <c r="E2629" s="21" t="inlineStr">
        <is>
          <t>INDIVIDUAL</t>
        </is>
      </c>
      <c r="F2629" s="21" t="inlineStr"/>
      <c r="G2629" s="28" t="n">
        <v>46019</v>
      </c>
      <c r="H2629" s="21" t="inlineStr">
        <is>
          <t>ACTIVE_WAITLIST</t>
        </is>
      </c>
      <c r="I2629" s="21" t="inlineStr">
        <is>
          <t>COHO ANN</t>
        </is>
      </c>
      <c r="J2629" s="21" t="inlineStr">
        <is>
          <t>POWER_STERNDRIVE</t>
        </is>
      </c>
      <c r="K2629" s="21" t="n">
        <v>30.9</v>
      </c>
      <c r="L2629" s="21" t="n">
        <v>8.800000000000001</v>
      </c>
      <c r="M2629" s="21" t="inlineStr">
        <is>
          <t>ANY</t>
        </is>
      </c>
      <c r="N2629" s="21" t="n">
        <v>32</v>
      </c>
      <c r="O2629" s="21" t="inlineStr">
        <is>
          <t>(541) 555-0376</t>
        </is>
      </c>
      <c r="P2629" s="21" t="inlineStr">
        <is>
          <t>robertrodriguez@harbormail.net</t>
        </is>
      </c>
      <c r="Q2629" s="21" t="inlineStr">
        <is>
          <t>Newport</t>
        </is>
      </c>
      <c r="R2629" s="21" t="inlineStr">
        <is>
          <t>OR</t>
        </is>
      </c>
      <c r="S2629" s="21" t="inlineStr">
        <is>
          <t>97365</t>
        </is>
      </c>
      <c r="T2629" s="28" t="n">
        <v>46004</v>
      </c>
      <c r="U2629" s="21" t="n">
        <v>2026</v>
      </c>
      <c r="V2629" s="21" t="inlineStr"/>
    </row>
    <row r="2630">
      <c r="A2630" s="17" t="inlineStr">
        <is>
          <t>WL-03625</t>
        </is>
      </c>
      <c r="B2630" s="17" t="n">
        <v>2625</v>
      </c>
      <c r="C2630" s="17" t="inlineStr">
        <is>
          <t>Johnson</t>
        </is>
      </c>
      <c r="D2630" s="17" t="inlineStr">
        <is>
          <t>Vincent</t>
        </is>
      </c>
      <c r="E2630" s="17" t="inlineStr">
        <is>
          <t>COMMERCIAL</t>
        </is>
      </c>
      <c r="F2630" s="17" t="inlineStr">
        <is>
          <t>Johnson Holdings LLC</t>
        </is>
      </c>
      <c r="G2630" s="27" t="n">
        <v>46019</v>
      </c>
      <c r="H2630" s="17" t="inlineStr">
        <is>
          <t>ACTIVE_WAITLIST</t>
        </is>
      </c>
      <c r="I2630" s="17" t="inlineStr">
        <is>
          <t>ANCHOR DANCER</t>
        </is>
      </c>
      <c r="J2630" s="17" t="inlineStr">
        <is>
          <t>SAIL_MONO</t>
        </is>
      </c>
      <c r="K2630" s="17" t="n">
        <v>42.8</v>
      </c>
      <c r="L2630" s="17" t="n">
        <v>14.1</v>
      </c>
      <c r="M2630" s="17" t="inlineStr">
        <is>
          <t>ANY</t>
        </is>
      </c>
      <c r="N2630" s="17" t="n">
        <v>32</v>
      </c>
      <c r="O2630" s="17" t="inlineStr">
        <is>
          <t>(253) 555-4145</t>
        </is>
      </c>
      <c r="P2630" s="17" t="inlineStr">
        <is>
          <t>vincent_johnson@pugetpost.com</t>
        </is>
      </c>
      <c r="Q2630" s="17" t="inlineStr">
        <is>
          <t>Tacoma</t>
        </is>
      </c>
      <c r="R2630" s="17" t="inlineStr">
        <is>
          <t>WA</t>
        </is>
      </c>
      <c r="S2630" s="17" t="inlineStr">
        <is>
          <t>98402</t>
        </is>
      </c>
      <c r="T2630" s="27" t="n">
        <v>45993</v>
      </c>
      <c r="U2630" s="17" t="n">
        <v>2026</v>
      </c>
      <c r="V2630" s="17" t="inlineStr"/>
    </row>
    <row r="2631">
      <c r="A2631" s="21" t="inlineStr">
        <is>
          <t>WL-03626</t>
        </is>
      </c>
      <c r="B2631" s="21" t="n">
        <v>2626</v>
      </c>
      <c r="C2631" s="21" t="inlineStr">
        <is>
          <t>Martin</t>
        </is>
      </c>
      <c r="D2631" s="21" t="inlineStr">
        <is>
          <t>James</t>
        </is>
      </c>
      <c r="E2631" s="21" t="inlineStr">
        <is>
          <t>NONPROFIT</t>
        </is>
      </c>
      <c r="F2631" s="21" t="inlineStr">
        <is>
          <t>Martin Charters Inc</t>
        </is>
      </c>
      <c r="G2631" s="28" t="n">
        <v>46020</v>
      </c>
      <c r="H2631" s="21" t="inlineStr">
        <is>
          <t>ACTIVE_WAITLIST</t>
        </is>
      </c>
      <c r="I2631" s="21" t="inlineStr">
        <is>
          <t>TIDE DANCER</t>
        </is>
      </c>
      <c r="J2631" s="21" t="inlineStr">
        <is>
          <t>POWER_STERNDRIVE</t>
        </is>
      </c>
      <c r="K2631" s="21" t="n">
        <v>32.9</v>
      </c>
      <c r="L2631" s="21" t="n">
        <v>11.7</v>
      </c>
      <c r="M2631" s="21" t="inlineStr">
        <is>
          <t>ANY</t>
        </is>
      </c>
      <c r="N2631" s="21" t="n">
        <v>45</v>
      </c>
      <c r="O2631" s="21" t="inlineStr">
        <is>
          <t>(360) 555-3682</t>
        </is>
      </c>
      <c r="P2631" s="21" t="inlineStr">
        <is>
          <t>jamesmartin@pugetpost.com</t>
        </is>
      </c>
      <c r="Q2631" s="21" t="inlineStr">
        <is>
          <t>Bellingham</t>
        </is>
      </c>
      <c r="R2631" s="21" t="inlineStr">
        <is>
          <t>WA</t>
        </is>
      </c>
      <c r="S2631" s="21" t="inlineStr">
        <is>
          <t>98225</t>
        </is>
      </c>
      <c r="T2631" s="28" t="n">
        <v>45998</v>
      </c>
      <c r="U2631" s="21" t="n">
        <v>2026</v>
      </c>
      <c r="V2631" s="21" t="inlineStr"/>
    </row>
    <row r="2632">
      <c r="A2632" s="17" t="inlineStr">
        <is>
          <t>WL-03627</t>
        </is>
      </c>
      <c r="B2632" s="17" t="n">
        <v>2627</v>
      </c>
      <c r="C2632" s="17" t="inlineStr">
        <is>
          <t>Wilson</t>
        </is>
      </c>
      <c r="D2632" s="17" t="inlineStr">
        <is>
          <t>Michelle</t>
        </is>
      </c>
      <c r="E2632" s="17" t="inlineStr">
        <is>
          <t>INDIVIDUAL</t>
        </is>
      </c>
      <c r="F2632" s="17" t="inlineStr"/>
      <c r="G2632" s="27" t="n">
        <v>46021</v>
      </c>
      <c r="H2632" s="17" t="inlineStr">
        <is>
          <t>EXPIRED</t>
        </is>
      </c>
      <c r="I2632" s="17" t="inlineStr">
        <is>
          <t>SPINDRIFT GLIDE</t>
        </is>
      </c>
      <c r="J2632" s="17" t="inlineStr">
        <is>
          <t>POWER_OUTBOARD</t>
        </is>
      </c>
      <c r="K2632" s="17" t="n">
        <v>61.7</v>
      </c>
      <c r="L2632" s="17" t="n">
        <v>17.9</v>
      </c>
      <c r="M2632" s="17" t="inlineStr">
        <is>
          <t>OPEN_ONLY</t>
        </is>
      </c>
      <c r="N2632" s="17" t="n">
        <v>24</v>
      </c>
      <c r="O2632" s="17" t="inlineStr">
        <is>
          <t>(360) 555-2755</t>
        </is>
      </c>
      <c r="P2632" s="17" t="inlineStr">
        <is>
          <t>michelle_wilson@gmail.example.com</t>
        </is>
      </c>
      <c r="Q2632" s="17" t="inlineStr">
        <is>
          <t>Longview</t>
        </is>
      </c>
      <c r="R2632" s="17" t="inlineStr">
        <is>
          <t>WA</t>
        </is>
      </c>
      <c r="S2632" s="17" t="inlineStr">
        <is>
          <t>98632</t>
        </is>
      </c>
      <c r="T2632" s="17" t="inlineStr"/>
      <c r="U2632" s="17" t="n">
        <v>2022</v>
      </c>
      <c r="V2632" s="17" t="inlineStr"/>
    </row>
    <row r="2633">
      <c r="A2633" s="21" t="inlineStr">
        <is>
          <t>WL-03628</t>
        </is>
      </c>
      <c r="B2633" s="21" t="n">
        <v>2628</v>
      </c>
      <c r="C2633" s="21" t="inlineStr">
        <is>
          <t>Johnson</t>
        </is>
      </c>
      <c r="D2633" s="21" t="inlineStr">
        <is>
          <t>Makayla</t>
        </is>
      </c>
      <c r="E2633" s="21" t="inlineStr">
        <is>
          <t>TRUST</t>
        </is>
      </c>
      <c r="F2633" s="21" t="inlineStr">
        <is>
          <t>Johnson Charters Inc</t>
        </is>
      </c>
      <c r="G2633" s="28" t="n">
        <v>46022</v>
      </c>
      <c r="H2633" s="21" t="inlineStr">
        <is>
          <t>ACTIVE_WAITLIST</t>
        </is>
      </c>
      <c r="I2633" s="21" t="inlineStr">
        <is>
          <t>BRANT ROCK</t>
        </is>
      </c>
      <c r="J2633" s="21" t="inlineStr">
        <is>
          <t>CRUISER</t>
        </is>
      </c>
      <c r="K2633" s="21" t="n">
        <v>36.7</v>
      </c>
      <c r="L2633" s="21" t="n">
        <v>12.9</v>
      </c>
      <c r="M2633" s="21" t="inlineStr">
        <is>
          <t>ANY</t>
        </is>
      </c>
      <c r="N2633" s="21" t="n">
        <v>36</v>
      </c>
      <c r="O2633" s="21" t="inlineStr">
        <is>
          <t>(541) 555-1500</t>
        </is>
      </c>
      <c r="P2633" s="21" t="inlineStr">
        <is>
          <t>makaylajohnson@outlook.example.com</t>
        </is>
      </c>
      <c r="Q2633" s="21" t="inlineStr">
        <is>
          <t>Newport</t>
        </is>
      </c>
      <c r="R2633" s="21" t="inlineStr">
        <is>
          <t>OR</t>
        </is>
      </c>
      <c r="S2633" s="21" t="inlineStr">
        <is>
          <t>97365</t>
        </is>
      </c>
      <c r="T2633" s="28" t="n">
        <v>46000</v>
      </c>
      <c r="U2633" s="21" t="n">
        <v>2026</v>
      </c>
      <c r="V2633" s="21" t="inlineStr"/>
    </row>
    <row r="2634">
      <c r="A2634" s="17" t="inlineStr">
        <is>
          <t>WL-03629</t>
        </is>
      </c>
      <c r="B2634" s="17" t="n">
        <v>2629</v>
      </c>
      <c r="C2634" s="17" t="inlineStr">
        <is>
          <t>Parks</t>
        </is>
      </c>
      <c r="D2634" s="17" t="inlineStr">
        <is>
          <t>Justin</t>
        </is>
      </c>
      <c r="E2634" s="17" t="inlineStr">
        <is>
          <t>INDIVIDUAL</t>
        </is>
      </c>
      <c r="F2634" s="17" t="inlineStr"/>
      <c r="G2634" s="27" t="n">
        <v>46022</v>
      </c>
      <c r="H2634" s="17" t="inlineStr">
        <is>
          <t>ACTIVE_WAITLIST</t>
        </is>
      </c>
      <c r="I2634" s="17" t="inlineStr">
        <is>
          <t>COHO WIND</t>
        </is>
      </c>
      <c r="J2634" s="17" t="inlineStr">
        <is>
          <t>CRUISER</t>
        </is>
      </c>
      <c r="K2634" s="17" t="n">
        <v>26.5</v>
      </c>
      <c r="L2634" s="17" t="n">
        <v>8.1</v>
      </c>
      <c r="M2634" s="17" t="inlineStr">
        <is>
          <t>ANY</t>
        </is>
      </c>
      <c r="N2634" s="17" t="n">
        <v>50</v>
      </c>
      <c r="O2634" s="17" t="inlineStr">
        <is>
          <t>(360) 555-5879</t>
        </is>
      </c>
      <c r="P2634" s="17" t="inlineStr">
        <is>
          <t>justin.parks@salishnet.net</t>
        </is>
      </c>
      <c r="Q2634" s="17" t="inlineStr">
        <is>
          <t>Olympia</t>
        </is>
      </c>
      <c r="R2634" s="17" t="inlineStr">
        <is>
          <t>WA</t>
        </is>
      </c>
      <c r="S2634" s="17" t="inlineStr">
        <is>
          <t>98501</t>
        </is>
      </c>
      <c r="T2634" s="27" t="n">
        <v>46012</v>
      </c>
      <c r="U2634" s="17" t="n">
        <v>2026</v>
      </c>
      <c r="V2634" s="17" t="inlineStr"/>
    </row>
    <row r="2635">
      <c r="A2635" s="21" t="inlineStr">
        <is>
          <t>WL-03630</t>
        </is>
      </c>
      <c r="B2635" s="21" t="n">
        <v>2630</v>
      </c>
      <c r="C2635" s="21" t="inlineStr">
        <is>
          <t>Torres</t>
        </is>
      </c>
      <c r="D2635" s="21" t="inlineStr">
        <is>
          <t>Tiffany</t>
        </is>
      </c>
      <c r="E2635" s="21" t="inlineStr">
        <is>
          <t>COMMERCIAL</t>
        </is>
      </c>
      <c r="F2635" s="21" t="inlineStr">
        <is>
          <t>Torres Holdings LLC</t>
        </is>
      </c>
      <c r="G2635" s="28" t="n">
        <v>46023</v>
      </c>
      <c r="H2635" s="21" t="inlineStr">
        <is>
          <t>ACTIVE_WAITLIST</t>
        </is>
      </c>
      <c r="I2635" s="21" t="inlineStr">
        <is>
          <t>SCOTER MIST</t>
        </is>
      </c>
      <c r="J2635" s="21" t="inlineStr">
        <is>
          <t>POWER_STERNDRIVE</t>
        </is>
      </c>
      <c r="K2635" s="21" t="n">
        <v>22.2</v>
      </c>
      <c r="L2635" s="21" t="n">
        <v>6.3</v>
      </c>
      <c r="M2635" s="21" t="inlineStr">
        <is>
          <t>ANY</t>
        </is>
      </c>
      <c r="N2635" s="21" t="n">
        <v>24</v>
      </c>
      <c r="O2635" s="21" t="inlineStr">
        <is>
          <t>(253) 555-9556</t>
        </is>
      </c>
      <c r="P2635" s="21" t="inlineStr">
        <is>
          <t>tiffany_torres@pugetpost.com</t>
        </is>
      </c>
      <c r="Q2635" s="21" t="inlineStr">
        <is>
          <t>Tacoma</t>
        </is>
      </c>
      <c r="R2635" s="21" t="inlineStr">
        <is>
          <t>WA</t>
        </is>
      </c>
      <c r="S2635" s="21" t="inlineStr">
        <is>
          <t>98402</t>
        </is>
      </c>
      <c r="T2635" s="28" t="n">
        <v>46016</v>
      </c>
      <c r="U2635" s="21" t="n">
        <v>2026</v>
      </c>
      <c r="V2635" s="21" t="inlineStr"/>
    </row>
    <row r="2636">
      <c r="A2636" s="17" t="inlineStr">
        <is>
          <t>WL-03631</t>
        </is>
      </c>
      <c r="B2636" s="17" t="n">
        <v>2631</v>
      </c>
      <c r="C2636" s="17" t="inlineStr">
        <is>
          <t>Chavez</t>
        </is>
      </c>
      <c r="D2636" s="17" t="inlineStr">
        <is>
          <t>Jeanne</t>
        </is>
      </c>
      <c r="E2636" s="17" t="inlineStr">
        <is>
          <t>INDIVIDUAL</t>
        </is>
      </c>
      <c r="F2636" s="17" t="inlineStr"/>
      <c r="G2636" s="27" t="n">
        <v>46024</v>
      </c>
      <c r="H2636" s="17" t="inlineStr">
        <is>
          <t>ACTIVE_WAITLIST</t>
        </is>
      </c>
      <c r="I2636" s="17" t="inlineStr">
        <is>
          <t>ANCHOR ROCK</t>
        </is>
      </c>
      <c r="J2636" s="17" t="inlineStr">
        <is>
          <t>SAIL_MONO</t>
        </is>
      </c>
      <c r="K2636" s="17" t="n">
        <v>36.3</v>
      </c>
      <c r="L2636" s="17" t="n">
        <v>11.8</v>
      </c>
      <c r="M2636" s="17" t="inlineStr">
        <is>
          <t>Ledgport</t>
        </is>
      </c>
      <c r="N2636" s="17" t="n">
        <v>36</v>
      </c>
      <c r="O2636" s="17" t="inlineStr">
        <is>
          <t>(360) 555-2324</t>
        </is>
      </c>
      <c r="P2636" s="17" t="inlineStr">
        <is>
          <t>jeanne_chavez@pugetpost.com</t>
        </is>
      </c>
      <c r="Q2636" s="17" t="inlineStr">
        <is>
          <t>Aberdeen</t>
        </is>
      </c>
      <c r="R2636" s="17" t="inlineStr">
        <is>
          <t>WA</t>
        </is>
      </c>
      <c r="S2636" s="17" t="inlineStr">
        <is>
          <t>98520</t>
        </is>
      </c>
      <c r="T2636" s="27" t="n">
        <v>46004</v>
      </c>
      <c r="U2636" s="17" t="n">
        <v>2026</v>
      </c>
      <c r="V2636" s="17" t="inlineStr"/>
    </row>
    <row r="2637">
      <c r="A2637" s="21" t="inlineStr">
        <is>
          <t>WL-03632</t>
        </is>
      </c>
      <c r="B2637" s="21" t="n">
        <v>2632</v>
      </c>
      <c r="C2637" s="21" t="inlineStr">
        <is>
          <t>Wallace</t>
        </is>
      </c>
      <c r="D2637" s="21" t="inlineStr">
        <is>
          <t>Melissa</t>
        </is>
      </c>
      <c r="E2637" s="21" t="inlineStr">
        <is>
          <t>INDIVIDUAL</t>
        </is>
      </c>
      <c r="F2637" s="21" t="inlineStr"/>
      <c r="G2637" s="28" t="n">
        <v>46026</v>
      </c>
      <c r="H2637" s="21" t="inlineStr">
        <is>
          <t>ACTIVE_WAITLIST</t>
        </is>
      </c>
      <c r="I2637" s="21" t="inlineStr">
        <is>
          <t>SALISH LINE</t>
        </is>
      </c>
      <c r="J2637" s="21" t="inlineStr">
        <is>
          <t>POWER_STERNDRIVE</t>
        </is>
      </c>
      <c r="K2637" s="21" t="n">
        <v>36.5</v>
      </c>
      <c r="L2637" s="21" t="n">
        <v>12.3</v>
      </c>
      <c r="M2637" s="21" t="inlineStr">
        <is>
          <t>Ledgport</t>
        </is>
      </c>
      <c r="N2637" s="21" t="n">
        <v>36</v>
      </c>
      <c r="O2637" s="21" t="inlineStr">
        <is>
          <t>(360) 555-7101</t>
        </is>
      </c>
      <c r="P2637" s="21" t="inlineStr">
        <is>
          <t>melissa_wallace@outlook.example.com</t>
        </is>
      </c>
      <c r="Q2637" s="21" t="inlineStr">
        <is>
          <t>Port Angeles</t>
        </is>
      </c>
      <c r="R2637" s="21" t="inlineStr">
        <is>
          <t>WA</t>
        </is>
      </c>
      <c r="S2637" s="21" t="inlineStr">
        <is>
          <t>98362</t>
        </is>
      </c>
      <c r="T2637" s="28" t="n">
        <v>46013</v>
      </c>
      <c r="U2637" s="21" t="n">
        <v>2026</v>
      </c>
      <c r="V2637" s="21" t="inlineStr">
        <is>
          <t xml:space="preserve"> </t>
        </is>
      </c>
    </row>
    <row r="2638">
      <c r="A2638" s="17" t="inlineStr">
        <is>
          <t>WL-03633</t>
        </is>
      </c>
      <c r="B2638" s="17" t="n">
        <v>2633</v>
      </c>
      <c r="C2638" s="17" t="inlineStr">
        <is>
          <t>Powell</t>
        </is>
      </c>
      <c r="D2638" s="17" t="inlineStr">
        <is>
          <t>Keith</t>
        </is>
      </c>
      <c r="E2638" s="17" t="inlineStr">
        <is>
          <t>INDIVIDUAL</t>
        </is>
      </c>
      <c r="F2638" s="17" t="inlineStr"/>
      <c r="G2638" s="27" t="n">
        <v>46026</v>
      </c>
      <c r="H2638" s="17" t="inlineStr">
        <is>
          <t>ACTIVE_WAITLIST</t>
        </is>
      </c>
      <c r="I2638" s="17" t="inlineStr">
        <is>
          <t>PINTAIL RUNNER</t>
        </is>
      </c>
      <c r="J2638" s="17" t="inlineStr">
        <is>
          <t>POWER_STERNDRIVE</t>
        </is>
      </c>
      <c r="K2638" s="17" t="n">
        <v>22.1</v>
      </c>
      <c r="L2638" s="17" t="n">
        <v>7.3</v>
      </c>
      <c r="M2638" s="17" t="inlineStr">
        <is>
          <t>Ledgport</t>
        </is>
      </c>
      <c r="N2638" s="17" t="n">
        <v>28</v>
      </c>
      <c r="O2638" s="17" t="inlineStr">
        <is>
          <t>(541) 555-1287</t>
        </is>
      </c>
      <c r="P2638" s="17" t="inlineStr">
        <is>
          <t>keith.powell@harbormail.net</t>
        </is>
      </c>
      <c r="Q2638" s="17" t="inlineStr">
        <is>
          <t>Newport</t>
        </is>
      </c>
      <c r="R2638" s="17" t="inlineStr">
        <is>
          <t>OR</t>
        </is>
      </c>
      <c r="S2638" s="17" t="inlineStr">
        <is>
          <t>97365</t>
        </is>
      </c>
      <c r="T2638" s="27" t="n">
        <v>45998</v>
      </c>
      <c r="U2638" s="17" t="n">
        <v>2026</v>
      </c>
      <c r="V2638" s="17" t="inlineStr"/>
    </row>
    <row r="2639">
      <c r="A2639" s="21" t="inlineStr">
        <is>
          <t>WL-03634</t>
        </is>
      </c>
      <c r="B2639" s="21" t="n">
        <v>2634</v>
      </c>
      <c r="C2639" s="21" t="inlineStr">
        <is>
          <t>Brown</t>
        </is>
      </c>
      <c r="D2639" s="21" t="inlineStr">
        <is>
          <t>Michelle</t>
        </is>
      </c>
      <c r="E2639" s="21" t="inlineStr">
        <is>
          <t>INDIVIDUAL</t>
        </is>
      </c>
      <c r="F2639" s="21" t="inlineStr"/>
      <c r="G2639" s="28" t="n">
        <v>46026</v>
      </c>
      <c r="H2639" s="21" t="inlineStr">
        <is>
          <t>EXPIRED</t>
        </is>
      </c>
      <c r="I2639" s="21" t="inlineStr">
        <is>
          <t>HALIBUT LINE</t>
        </is>
      </c>
      <c r="J2639" s="21" t="inlineStr">
        <is>
          <t>POWER_STERNDRIVE</t>
        </is>
      </c>
      <c r="K2639" s="21" t="n">
        <v>53</v>
      </c>
      <c r="L2639" s="21" t="n">
        <v>18.2</v>
      </c>
      <c r="M2639" s="21" t="inlineStr">
        <is>
          <t>OPEN_ONLY</t>
        </is>
      </c>
      <c r="N2639" s="21" t="n">
        <v>24</v>
      </c>
      <c r="O2639" s="21" t="inlineStr">
        <is>
          <t>(541) 555-4223</t>
        </is>
      </c>
      <c r="P2639" s="21" t="inlineStr">
        <is>
          <t>michelle.brown@salishnet.net</t>
        </is>
      </c>
      <c r="Q2639" s="21" t="inlineStr">
        <is>
          <t>Coos Bay</t>
        </is>
      </c>
      <c r="R2639" s="21" t="inlineStr">
        <is>
          <t>OR</t>
        </is>
      </c>
      <c r="S2639" s="21" t="inlineStr">
        <is>
          <t>97420</t>
        </is>
      </c>
      <c r="T2639" s="21" t="inlineStr"/>
      <c r="U2639" s="21" t="n">
        <v>2023</v>
      </c>
      <c r="V2639" s="21" t="inlineStr"/>
    </row>
    <row r="2640">
      <c r="A2640" s="17" t="inlineStr">
        <is>
          <t>WL-03635</t>
        </is>
      </c>
      <c r="B2640" s="17" t="n">
        <v>2635</v>
      </c>
      <c r="C2640" s="17" t="inlineStr">
        <is>
          <t>Myers</t>
        </is>
      </c>
      <c r="D2640" s="17" t="inlineStr">
        <is>
          <t>Christine</t>
        </is>
      </c>
      <c r="E2640" s="17" t="inlineStr">
        <is>
          <t>INDIVIDUAL</t>
        </is>
      </c>
      <c r="F2640" s="17" t="inlineStr"/>
      <c r="G2640" s="27" t="n">
        <v>46027</v>
      </c>
      <c r="H2640" s="17" t="inlineStr">
        <is>
          <t>ACTIVE_WAITLIST</t>
        </is>
      </c>
      <c r="I2640" s="17" t="inlineStr">
        <is>
          <t>MURRE SHORE</t>
        </is>
      </c>
      <c r="J2640" s="17" t="inlineStr">
        <is>
          <t>POWER_INBOARD</t>
        </is>
      </c>
      <c r="K2640" s="17" t="n">
        <v>35.2</v>
      </c>
      <c r="L2640" s="17" t="n">
        <v>11.7</v>
      </c>
      <c r="M2640" s="17" t="inlineStr">
        <is>
          <t>COVERED_ONLY</t>
        </is>
      </c>
      <c r="N2640" s="17" t="n">
        <v>40</v>
      </c>
      <c r="O2640" s="17" t="inlineStr">
        <is>
          <t>(360) 555-7381</t>
        </is>
      </c>
      <c r="P2640" s="17" t="inlineStr">
        <is>
          <t>christinemyers@gmail.example.com</t>
        </is>
      </c>
      <c r="Q2640" s="17" t="inlineStr">
        <is>
          <t>Port Angeles</t>
        </is>
      </c>
      <c r="R2640" s="17" t="inlineStr">
        <is>
          <t>WA</t>
        </is>
      </c>
      <c r="S2640" s="17" t="inlineStr">
        <is>
          <t>98362</t>
        </is>
      </c>
      <c r="T2640" s="27" t="n">
        <v>46017</v>
      </c>
      <c r="U2640" s="17" t="n">
        <v>2026</v>
      </c>
      <c r="V2640" s="17" t="inlineStr"/>
    </row>
    <row r="2641">
      <c r="A2641" s="21" t="inlineStr">
        <is>
          <t>WL-03636</t>
        </is>
      </c>
      <c r="B2641" s="21" t="n">
        <v>2636</v>
      </c>
      <c r="C2641" s="21" t="inlineStr">
        <is>
          <t>Flores</t>
        </is>
      </c>
      <c r="D2641" s="21" t="inlineStr">
        <is>
          <t>Amy</t>
        </is>
      </c>
      <c r="E2641" s="21" t="inlineStr">
        <is>
          <t>CORPORATION</t>
        </is>
      </c>
      <c r="F2641" s="21" t="inlineStr">
        <is>
          <t>Flores Charters Inc</t>
        </is>
      </c>
      <c r="G2641" s="28" t="n">
        <v>46027</v>
      </c>
      <c r="H2641" s="21" t="inlineStr">
        <is>
          <t>ACTIVE_WAITLIST</t>
        </is>
      </c>
      <c r="I2641" s="21" t="inlineStr">
        <is>
          <t>SCOTER BAY</t>
        </is>
      </c>
      <c r="J2641" s="21" t="inlineStr">
        <is>
          <t>SPORTFISH</t>
        </is>
      </c>
      <c r="K2641" s="21" t="n">
        <v>29.3</v>
      </c>
      <c r="L2641" s="21" t="n">
        <v>9.4</v>
      </c>
      <c r="M2641" s="21" t="inlineStr">
        <is>
          <t>OPEN_ONLY</t>
        </is>
      </c>
      <c r="N2641" s="21" t="n">
        <v>24</v>
      </c>
      <c r="O2641" s="21" t="inlineStr">
        <is>
          <t>(360) 555-3002</t>
        </is>
      </c>
      <c r="P2641" s="21" t="inlineStr">
        <is>
          <t>amy.flores@outlook.example.com</t>
        </is>
      </c>
      <c r="Q2641" s="21" t="inlineStr">
        <is>
          <t>Bremerton</t>
        </is>
      </c>
      <c r="R2641" s="21" t="inlineStr">
        <is>
          <t>WA</t>
        </is>
      </c>
      <c r="S2641" s="21" t="inlineStr">
        <is>
          <t>98337</t>
        </is>
      </c>
      <c r="T2641" s="28" t="n">
        <v>46011</v>
      </c>
      <c r="U2641" s="21" t="n">
        <v>2026</v>
      </c>
      <c r="V2641" s="21" t="inlineStr"/>
    </row>
    <row r="2642">
      <c r="A2642" s="17" t="inlineStr">
        <is>
          <t>WL-03637</t>
        </is>
      </c>
      <c r="B2642" s="17" t="n">
        <v>2637</v>
      </c>
      <c r="C2642" s="17" t="inlineStr">
        <is>
          <t>Cardenas</t>
        </is>
      </c>
      <c r="D2642" s="17" t="inlineStr">
        <is>
          <t>Molly</t>
        </is>
      </c>
      <c r="E2642" s="17" t="inlineStr">
        <is>
          <t>JOINT</t>
        </is>
      </c>
      <c r="F2642" s="17" t="inlineStr"/>
      <c r="G2642" s="27" t="n">
        <v>46027</v>
      </c>
      <c r="H2642" s="17" t="inlineStr">
        <is>
          <t>EXPIRED</t>
        </is>
      </c>
      <c r="I2642" s="17" t="inlineStr">
        <is>
          <t>HERON SHORE</t>
        </is>
      </c>
      <c r="J2642" s="17" t="inlineStr">
        <is>
          <t>SAIL_MULTI</t>
        </is>
      </c>
      <c r="K2642" s="17" t="n">
        <v>56.1</v>
      </c>
      <c r="L2642" s="17" t="n">
        <v>18.7</v>
      </c>
      <c r="M2642" s="17" t="inlineStr">
        <is>
          <t>Ledgport</t>
        </is>
      </c>
      <c r="N2642" s="17" t="n">
        <v>40</v>
      </c>
      <c r="O2642" s="17" t="inlineStr">
        <is>
          <t>(360) 555-3871</t>
        </is>
      </c>
      <c r="P2642" s="17" t="inlineStr">
        <is>
          <t>mollycardenas@quillayute.org</t>
        </is>
      </c>
      <c r="Q2642" s="17" t="inlineStr">
        <is>
          <t>Bremerton</t>
        </is>
      </c>
      <c r="R2642" s="17" t="inlineStr">
        <is>
          <t>WA</t>
        </is>
      </c>
      <c r="S2642" s="17" t="inlineStr">
        <is>
          <t>98337</t>
        </is>
      </c>
      <c r="T2642" s="17" t="inlineStr"/>
      <c r="U2642" s="17" t="n">
        <v>2023</v>
      </c>
      <c r="V2642" s="17" t="inlineStr"/>
    </row>
    <row r="2643">
      <c r="A2643" s="21" t="inlineStr">
        <is>
          <t>WL-03638</t>
        </is>
      </c>
      <c r="B2643" s="21" t="n">
        <v>2638</v>
      </c>
      <c r="C2643" s="21" t="inlineStr">
        <is>
          <t>Stanley</t>
        </is>
      </c>
      <c r="D2643" s="21" t="inlineStr">
        <is>
          <t>Edward</t>
        </is>
      </c>
      <c r="E2643" s="21" t="inlineStr">
        <is>
          <t>INDIVIDUAL</t>
        </is>
      </c>
      <c r="F2643" s="21" t="inlineStr"/>
      <c r="G2643" s="28" t="n">
        <v>46028</v>
      </c>
      <c r="H2643" s="21" t="inlineStr">
        <is>
          <t>ACTIVE_WAITLIST</t>
        </is>
      </c>
      <c r="I2643" s="21" t="inlineStr">
        <is>
          <t>PINTAIL BAY</t>
        </is>
      </c>
      <c r="J2643" s="21" t="inlineStr">
        <is>
          <t>CRUISER</t>
        </is>
      </c>
      <c r="K2643" s="21" t="n">
        <v>34.4</v>
      </c>
      <c r="L2643" s="21" t="n">
        <v>10.4</v>
      </c>
      <c r="M2643" s="21" t="inlineStr">
        <is>
          <t>Gullwing</t>
        </is>
      </c>
      <c r="N2643" s="21" t="n">
        <v>24</v>
      </c>
      <c r="O2643" s="21" t="inlineStr">
        <is>
          <t>(360) 555-8463</t>
        </is>
      </c>
      <c r="P2643" s="21" t="inlineStr">
        <is>
          <t>edwardstanley@salishnet.net</t>
        </is>
      </c>
      <c r="Q2643" s="21" t="inlineStr">
        <is>
          <t>Olympia</t>
        </is>
      </c>
      <c r="R2643" s="21" t="inlineStr">
        <is>
          <t>WA</t>
        </is>
      </c>
      <c r="S2643" s="21" t="inlineStr">
        <is>
          <t>98501</t>
        </is>
      </c>
      <c r="T2643" s="28" t="n">
        <v>46002</v>
      </c>
      <c r="U2643" s="21" t="n">
        <v>2026</v>
      </c>
      <c r="V2643" s="21" t="inlineStr"/>
    </row>
    <row r="2644">
      <c r="A2644" s="17" t="inlineStr">
        <is>
          <t>WL-03639</t>
        </is>
      </c>
      <c r="B2644" s="17" t="n">
        <v>2639</v>
      </c>
      <c r="C2644" s="17" t="inlineStr">
        <is>
          <t>Graves</t>
        </is>
      </c>
      <c r="D2644" s="17" t="inlineStr">
        <is>
          <t>Toni</t>
        </is>
      </c>
      <c r="E2644" s="17" t="inlineStr">
        <is>
          <t>INDIVIDUAL</t>
        </is>
      </c>
      <c r="F2644" s="17" t="inlineStr"/>
      <c r="G2644" s="27" t="n">
        <v>46029</v>
      </c>
      <c r="H2644" s="17" t="inlineStr">
        <is>
          <t>ACTIVE_WAITLIST</t>
        </is>
      </c>
      <c r="I2644" s="17" t="inlineStr">
        <is>
          <t>PETREL SOUND</t>
        </is>
      </c>
      <c r="J2644" s="17" t="inlineStr">
        <is>
          <t>CRUISER</t>
        </is>
      </c>
      <c r="K2644" s="17" t="n">
        <v>39</v>
      </c>
      <c r="L2644" s="17" t="n">
        <v>12.7</v>
      </c>
      <c r="M2644" s="17" t="inlineStr">
        <is>
          <t>COVERED_ONLY</t>
        </is>
      </c>
      <c r="N2644" s="17" t="n">
        <v>40</v>
      </c>
      <c r="O2644" s="17" t="inlineStr">
        <is>
          <t>(360) 555-6838</t>
        </is>
      </c>
      <c r="P2644" s="17" t="inlineStr">
        <is>
          <t>tonigraves@pugetpost.com</t>
        </is>
      </c>
      <c r="Q2644" s="17" t="inlineStr">
        <is>
          <t>Port Angeles</t>
        </is>
      </c>
      <c r="R2644" s="17" t="inlineStr">
        <is>
          <t>WA</t>
        </is>
      </c>
      <c r="S2644" s="17" t="inlineStr">
        <is>
          <t>98362</t>
        </is>
      </c>
      <c r="T2644" s="27" t="n">
        <v>46014</v>
      </c>
      <c r="U2644" s="17" t="n">
        <v>2026</v>
      </c>
      <c r="V2644" s="17" t="inlineStr"/>
    </row>
    <row r="2645">
      <c r="A2645" s="21" t="inlineStr">
        <is>
          <t>WL-03640</t>
        </is>
      </c>
      <c r="B2645" s="21" t="n">
        <v>2640</v>
      </c>
      <c r="C2645" s="21" t="inlineStr">
        <is>
          <t>Turner</t>
        </is>
      </c>
      <c r="D2645" s="21" t="inlineStr">
        <is>
          <t>Jessica</t>
        </is>
      </c>
      <c r="E2645" s="21" t="inlineStr">
        <is>
          <t>JOINT</t>
        </is>
      </c>
      <c r="F2645" s="21" t="inlineStr"/>
      <c r="G2645" s="28" t="n">
        <v>46030</v>
      </c>
      <c r="H2645" s="21" t="inlineStr">
        <is>
          <t>ACTIVE_WAITLIST</t>
        </is>
      </c>
      <c r="I2645" s="21" t="inlineStr">
        <is>
          <t>CORMORANT DANCER</t>
        </is>
      </c>
      <c r="J2645" s="21" t="inlineStr">
        <is>
          <t>COMMERCIAL_FISH</t>
        </is>
      </c>
      <c r="K2645" s="21" t="n">
        <v>44.9</v>
      </c>
      <c r="L2645" s="21" t="n">
        <v>15.3</v>
      </c>
      <c r="M2645" s="21" t="inlineStr">
        <is>
          <t>Eastwey</t>
        </is>
      </c>
      <c r="N2645" s="21" t="n">
        <v>50</v>
      </c>
      <c r="O2645" s="21" t="inlineStr">
        <is>
          <t>(503) 555-3466</t>
        </is>
      </c>
      <c r="P2645" s="21" t="inlineStr">
        <is>
          <t>jessica_turner@outlook.example.com</t>
        </is>
      </c>
      <c r="Q2645" s="21" t="inlineStr">
        <is>
          <t>Portland</t>
        </is>
      </c>
      <c r="R2645" s="21" t="inlineStr">
        <is>
          <t>OR</t>
        </is>
      </c>
      <c r="S2645" s="21" t="inlineStr">
        <is>
          <t>97201</t>
        </is>
      </c>
      <c r="T2645" s="28" t="n">
        <v>46013</v>
      </c>
      <c r="U2645" s="21" t="n">
        <v>2026</v>
      </c>
      <c r="V2645" s="21" t="inlineStr"/>
    </row>
    <row r="2646">
      <c r="A2646" s="17" t="inlineStr">
        <is>
          <t>WL-03641</t>
        </is>
      </c>
      <c r="B2646" s="17" t="n">
        <v>2641</v>
      </c>
      <c r="C2646" s="17" t="inlineStr">
        <is>
          <t>Bailey</t>
        </is>
      </c>
      <c r="D2646" s="17" t="inlineStr">
        <is>
          <t>Tony</t>
        </is>
      </c>
      <c r="E2646" s="17" t="inlineStr">
        <is>
          <t>NONPROFIT</t>
        </is>
      </c>
      <c r="F2646" s="17" t="inlineStr">
        <is>
          <t>Bailey Charters Inc</t>
        </is>
      </c>
      <c r="G2646" s="27" t="n">
        <v>46030</v>
      </c>
      <c r="H2646" s="17" t="inlineStr">
        <is>
          <t>ACTIVE_WAITLIST</t>
        </is>
      </c>
      <c r="I2646" s="17" t="inlineStr">
        <is>
          <t>GRAY WIND</t>
        </is>
      </c>
      <c r="J2646" s="17" t="inlineStr">
        <is>
          <t>POWER_STERNDRIVE</t>
        </is>
      </c>
      <c r="K2646" s="17" t="n">
        <v>23.7</v>
      </c>
      <c r="L2646" s="17" t="n">
        <v>7.9</v>
      </c>
      <c r="M2646" s="17" t="inlineStr">
        <is>
          <t>ANY</t>
        </is>
      </c>
      <c r="N2646" s="17" t="n">
        <v>40</v>
      </c>
      <c r="O2646" s="17" t="inlineStr">
        <is>
          <t>(503) 555-0653</t>
        </is>
      </c>
      <c r="P2646" s="17" t="inlineStr">
        <is>
          <t>tony.bailey@gmail.example.com</t>
        </is>
      </c>
      <c r="Q2646" s="17" t="inlineStr">
        <is>
          <t>Astoria</t>
        </is>
      </c>
      <c r="R2646" s="17" t="inlineStr">
        <is>
          <t>OR</t>
        </is>
      </c>
      <c r="S2646" s="17" t="inlineStr">
        <is>
          <t>97103</t>
        </is>
      </c>
      <c r="T2646" s="27" t="n">
        <v>45995</v>
      </c>
      <c r="U2646" s="17" t="n">
        <v>2026</v>
      </c>
      <c r="V2646" s="17" t="inlineStr"/>
    </row>
    <row r="2647">
      <c r="A2647" s="21" t="inlineStr">
        <is>
          <t>WL-03642</t>
        </is>
      </c>
      <c r="B2647" s="21" t="n">
        <v>2642</v>
      </c>
      <c r="C2647" s="21" t="inlineStr">
        <is>
          <t>Johnson</t>
        </is>
      </c>
      <c r="D2647" s="21" t="inlineStr">
        <is>
          <t>John</t>
        </is>
      </c>
      <c r="E2647" s="21" t="inlineStr">
        <is>
          <t>TRUST</t>
        </is>
      </c>
      <c r="F2647" s="21" t="inlineStr">
        <is>
          <t>Johnson Marine LLC</t>
        </is>
      </c>
      <c r="G2647" s="28" t="n">
        <v>46030</v>
      </c>
      <c r="H2647" s="21" t="inlineStr">
        <is>
          <t>EXPIRED</t>
        </is>
      </c>
      <c r="I2647" s="21" t="inlineStr">
        <is>
          <t>BRANT LIGHT</t>
        </is>
      </c>
      <c r="J2647" s="21" t="inlineStr">
        <is>
          <t>SAIL_MULTI</t>
        </is>
      </c>
      <c r="K2647" s="21" t="n">
        <v>56.4</v>
      </c>
      <c r="L2647" s="21" t="n">
        <v>17</v>
      </c>
      <c r="M2647" s="21" t="inlineStr">
        <is>
          <t>ANY</t>
        </is>
      </c>
      <c r="N2647" s="21" t="n">
        <v>28</v>
      </c>
      <c r="O2647" s="21" t="inlineStr">
        <is>
          <t>(360) 555-4561</t>
        </is>
      </c>
      <c r="P2647" s="21" t="inlineStr">
        <is>
          <t>johnjohnson@salishnet.net</t>
        </is>
      </c>
      <c r="Q2647" s="21" t="inlineStr">
        <is>
          <t>Longview</t>
        </is>
      </c>
      <c r="R2647" s="21" t="inlineStr">
        <is>
          <t>WA</t>
        </is>
      </c>
      <c r="S2647" s="21" t="inlineStr">
        <is>
          <t>98632</t>
        </is>
      </c>
      <c r="T2647" s="21" t="inlineStr"/>
      <c r="U2647" s="21" t="n">
        <v>2023</v>
      </c>
      <c r="V2647" s="21" t="inlineStr"/>
    </row>
    <row r="2648">
      <c r="A2648" s="17" t="inlineStr">
        <is>
          <t>WL-03643</t>
        </is>
      </c>
      <c r="B2648" s="17" t="n">
        <v>2643</v>
      </c>
      <c r="C2648" s="17" t="inlineStr">
        <is>
          <t>Woods</t>
        </is>
      </c>
      <c r="D2648" s="17" t="inlineStr">
        <is>
          <t>Jeanette</t>
        </is>
      </c>
      <c r="E2648" s="17" t="inlineStr">
        <is>
          <t>JOINT</t>
        </is>
      </c>
      <c r="F2648" s="17" t="inlineStr"/>
      <c r="G2648" s="27" t="n">
        <v>46030</v>
      </c>
      <c r="H2648" s="17" t="inlineStr">
        <is>
          <t>RETAINER</t>
        </is>
      </c>
      <c r="I2648" s="17" t="inlineStr">
        <is>
          <t>SEAL MOON</t>
        </is>
      </c>
      <c r="J2648" s="17" t="inlineStr">
        <is>
          <t>SPORTFISH</t>
        </is>
      </c>
      <c r="K2648" s="17" t="n">
        <v>18.4</v>
      </c>
      <c r="L2648" s="17" t="n">
        <v>6</v>
      </c>
      <c r="M2648" s="17" t="inlineStr">
        <is>
          <t>COVERED_ONLY</t>
        </is>
      </c>
      <c r="N2648" s="17" t="n">
        <v>28</v>
      </c>
      <c r="O2648" s="17" t="inlineStr">
        <is>
          <t>(206) 555-4793</t>
        </is>
      </c>
      <c r="P2648" s="17" t="inlineStr">
        <is>
          <t>jeanette.woods@outlook.example.com</t>
        </is>
      </c>
      <c r="Q2648" s="17" t="inlineStr">
        <is>
          <t>Seattle</t>
        </is>
      </c>
      <c r="R2648" s="17" t="inlineStr">
        <is>
          <t>WA</t>
        </is>
      </c>
      <c r="S2648" s="17" t="inlineStr">
        <is>
          <t>98101</t>
        </is>
      </c>
      <c r="T2648" s="27" t="n">
        <v>46016</v>
      </c>
      <c r="U2648" s="17" t="n">
        <v>2026</v>
      </c>
      <c r="V2648" s="17" t="inlineStr"/>
    </row>
    <row r="2649">
      <c r="A2649" s="21" t="inlineStr">
        <is>
          <t>WL-03644</t>
        </is>
      </c>
      <c r="B2649" s="21" t="n">
        <v>2644</v>
      </c>
      <c r="C2649" s="21" t="inlineStr">
        <is>
          <t>Blackburn</t>
        </is>
      </c>
      <c r="D2649" s="21" t="inlineStr">
        <is>
          <t>Daniel</t>
        </is>
      </c>
      <c r="E2649" s="21" t="inlineStr">
        <is>
          <t>INDIVIDUAL</t>
        </is>
      </c>
      <c r="F2649" s="21" t="inlineStr"/>
      <c r="G2649" s="28" t="n">
        <v>46031</v>
      </c>
      <c r="H2649" s="21" t="inlineStr">
        <is>
          <t>ACTIVE_WAITLIST</t>
        </is>
      </c>
      <c r="I2649" s="21" t="inlineStr">
        <is>
          <t>ANCHOR WEATHER</t>
        </is>
      </c>
      <c r="J2649" s="21" t="inlineStr">
        <is>
          <t>CRUISER</t>
        </is>
      </c>
      <c r="K2649" s="21" t="n">
        <v>52.5</v>
      </c>
      <c r="L2649" s="21" t="n">
        <v>16.6</v>
      </c>
      <c r="M2649" s="21" t="inlineStr">
        <is>
          <t>Ledgport</t>
        </is>
      </c>
      <c r="N2649" s="21" t="n">
        <v>45</v>
      </c>
      <c r="O2649" s="21" t="inlineStr">
        <is>
          <t>(360) 555-4055</t>
        </is>
      </c>
      <c r="P2649" s="21" t="inlineStr">
        <is>
          <t>daniel_blackburn@harbormail.net</t>
        </is>
      </c>
      <c r="Q2649" s="21" t="inlineStr">
        <is>
          <t>Bellingham</t>
        </is>
      </c>
      <c r="R2649" s="21" t="inlineStr">
        <is>
          <t>WA</t>
        </is>
      </c>
      <c r="S2649" s="21" t="inlineStr">
        <is>
          <t>98225</t>
        </is>
      </c>
      <c r="T2649" s="28" t="n">
        <v>46008</v>
      </c>
      <c r="U2649" s="21" t="n">
        <v>2026</v>
      </c>
      <c r="V2649" s="21" t="inlineStr"/>
    </row>
    <row r="2650">
      <c r="A2650" s="17" t="inlineStr">
        <is>
          <t>WL-03645</t>
        </is>
      </c>
      <c r="B2650" s="17" t="n">
        <v>2645</v>
      </c>
      <c r="C2650" s="17" t="inlineStr">
        <is>
          <t>Blake</t>
        </is>
      </c>
      <c r="D2650" s="17" t="inlineStr">
        <is>
          <t>Tracy</t>
        </is>
      </c>
      <c r="E2650" s="17" t="inlineStr">
        <is>
          <t>JOINT</t>
        </is>
      </c>
      <c r="F2650" s="17" t="inlineStr"/>
      <c r="G2650" s="27" t="n">
        <v>46031</v>
      </c>
      <c r="H2650" s="17" t="inlineStr">
        <is>
          <t>ACTIVE_WAITLIST</t>
        </is>
      </c>
      <c r="I2650" s="17" t="inlineStr">
        <is>
          <t>SCOTER GLIDE</t>
        </is>
      </c>
      <c r="J2650" s="17" t="inlineStr">
        <is>
          <t>POWER_STERNDRIVE</t>
        </is>
      </c>
      <c r="K2650" s="17" t="n">
        <v>31.4</v>
      </c>
      <c r="L2650" s="17" t="n">
        <v>10.4</v>
      </c>
      <c r="M2650" s="17" t="inlineStr">
        <is>
          <t>ANY</t>
        </is>
      </c>
      <c r="N2650" s="17" t="n">
        <v>28</v>
      </c>
      <c r="O2650" s="17" t="inlineStr">
        <is>
          <t>(360) 555-7184</t>
        </is>
      </c>
      <c r="P2650" s="17" t="inlineStr">
        <is>
          <t>tracy.blake@gmail.example.com</t>
        </is>
      </c>
      <c r="Q2650" s="17" t="inlineStr">
        <is>
          <t>Aberdeen</t>
        </is>
      </c>
      <c r="R2650" s="17" t="inlineStr">
        <is>
          <t>WA</t>
        </is>
      </c>
      <c r="S2650" s="17" t="inlineStr">
        <is>
          <t>98520</t>
        </is>
      </c>
      <c r="T2650" s="27" t="n">
        <v>46015</v>
      </c>
      <c r="U2650" s="17" t="n">
        <v>2026</v>
      </c>
      <c r="V2650" s="17" t="inlineStr"/>
    </row>
    <row r="2651">
      <c r="A2651" s="21" t="inlineStr">
        <is>
          <t>WL-03646</t>
        </is>
      </c>
      <c r="B2651" s="21" t="n">
        <v>2646</v>
      </c>
      <c r="C2651" s="21" t="inlineStr">
        <is>
          <t>Grimes</t>
        </is>
      </c>
      <c r="D2651" s="21" t="inlineStr">
        <is>
          <t>James</t>
        </is>
      </c>
      <c r="E2651" s="21" t="inlineStr">
        <is>
          <t>INDIVIDUAL</t>
        </is>
      </c>
      <c r="F2651" s="21" t="inlineStr"/>
      <c r="G2651" s="28" t="n">
        <v>46031</v>
      </c>
      <c r="H2651" s="21" t="inlineStr">
        <is>
          <t>ACTIVE_WAITLIST</t>
        </is>
      </c>
      <c r="I2651" s="21" t="inlineStr">
        <is>
          <t>KESTREL VEER</t>
        </is>
      </c>
      <c r="J2651" s="21" t="inlineStr">
        <is>
          <t>ELECTRIC</t>
        </is>
      </c>
      <c r="K2651" s="21" t="n">
        <v>51.3</v>
      </c>
      <c r="L2651" s="21" t="n">
        <v>16</v>
      </c>
      <c r="M2651" s="21" t="inlineStr">
        <is>
          <t>ANY</t>
        </is>
      </c>
      <c r="N2651" s="21" t="n">
        <v>28</v>
      </c>
      <c r="O2651" s="21" t="inlineStr">
        <is>
          <t>(360) 555-7395</t>
        </is>
      </c>
      <c r="P2651" s="21" t="inlineStr">
        <is>
          <t>james.grimes@harbormail.net</t>
        </is>
      </c>
      <c r="Q2651" s="21" t="inlineStr">
        <is>
          <t>Olympia</t>
        </is>
      </c>
      <c r="R2651" s="21" t="inlineStr">
        <is>
          <t>WA</t>
        </is>
      </c>
      <c r="S2651" s="21" t="inlineStr">
        <is>
          <t>98501</t>
        </is>
      </c>
      <c r="T2651" s="28" t="n">
        <v>46002</v>
      </c>
      <c r="U2651" s="21" t="n">
        <v>2026</v>
      </c>
      <c r="V2651" s="21" t="inlineStr"/>
    </row>
    <row r="2652">
      <c r="A2652" s="17" t="inlineStr">
        <is>
          <t>WL-03647</t>
        </is>
      </c>
      <c r="B2652" s="17" t="n">
        <v>2647</v>
      </c>
      <c r="C2652" s="17" t="inlineStr">
        <is>
          <t>York</t>
        </is>
      </c>
      <c r="D2652" s="17" t="inlineStr">
        <is>
          <t>Autumn</t>
        </is>
      </c>
      <c r="E2652" s="17" t="inlineStr">
        <is>
          <t>JOINT</t>
        </is>
      </c>
      <c r="F2652" s="17" t="inlineStr"/>
      <c r="G2652" s="27" t="n">
        <v>46031</v>
      </c>
      <c r="H2652" s="17" t="inlineStr">
        <is>
          <t>ACTIVE_WAITLIST</t>
        </is>
      </c>
      <c r="I2652" s="17" t="inlineStr">
        <is>
          <t>ANCHOR WAKE</t>
        </is>
      </c>
      <c r="J2652" s="17" t="inlineStr">
        <is>
          <t>SAIL_MULTI</t>
        </is>
      </c>
      <c r="K2652" s="17" t="n">
        <v>46.6</v>
      </c>
      <c r="L2652" s="17" t="n">
        <v>14.9</v>
      </c>
      <c r="M2652" s="17" t="inlineStr">
        <is>
          <t>ANY</t>
        </is>
      </c>
      <c r="N2652" s="17" t="n">
        <v>40</v>
      </c>
      <c r="O2652" s="17" t="inlineStr">
        <is>
          <t>(206) 555-8952</t>
        </is>
      </c>
      <c r="P2652" s="17" t="inlineStr">
        <is>
          <t>autumn.york@quillayute.org</t>
        </is>
      </c>
      <c r="Q2652" s="17" t="inlineStr">
        <is>
          <t>Seattle</t>
        </is>
      </c>
      <c r="R2652" s="17" t="inlineStr">
        <is>
          <t>WA</t>
        </is>
      </c>
      <c r="S2652" s="17" t="inlineStr">
        <is>
          <t>98101</t>
        </is>
      </c>
      <c r="T2652" s="27" t="n">
        <v>46004</v>
      </c>
      <c r="U2652" s="17" t="n">
        <v>2026</v>
      </c>
      <c r="V2652" s="17" t="inlineStr"/>
    </row>
    <row r="2653">
      <c r="A2653" s="21" t="inlineStr">
        <is>
          <t>WL-03648</t>
        </is>
      </c>
      <c r="B2653" s="21" t="n">
        <v>2648</v>
      </c>
      <c r="C2653" s="21" t="inlineStr">
        <is>
          <t>Thomas</t>
        </is>
      </c>
      <c r="D2653" s="21" t="inlineStr">
        <is>
          <t>Danny</t>
        </is>
      </c>
      <c r="E2653" s="21" t="inlineStr">
        <is>
          <t>COMMERCIAL</t>
        </is>
      </c>
      <c r="F2653" s="21" t="inlineStr">
        <is>
          <t>Thomas Marine LLC</t>
        </is>
      </c>
      <c r="G2653" s="28" t="n">
        <v>46031</v>
      </c>
      <c r="H2653" s="21" t="inlineStr">
        <is>
          <t>ACTIVE_WAITLIST</t>
        </is>
      </c>
      <c r="I2653" s="21" t="inlineStr">
        <is>
          <t>COHO WEATHER</t>
        </is>
      </c>
      <c r="J2653" s="21" t="inlineStr">
        <is>
          <t>SAIL_MULTI</t>
        </is>
      </c>
      <c r="K2653" s="21" t="n">
        <v>51.6</v>
      </c>
      <c r="L2653" s="21" t="n">
        <v>14.5</v>
      </c>
      <c r="M2653" s="21" t="inlineStr">
        <is>
          <t>COVERED_ONLY</t>
        </is>
      </c>
      <c r="N2653" s="21" t="n">
        <v>40</v>
      </c>
      <c r="O2653" s="21" t="inlineStr">
        <is>
          <t>(503) 555-8819</t>
        </is>
      </c>
      <c r="P2653" s="21" t="inlineStr">
        <is>
          <t>danny_thomas@gmail.example.com</t>
        </is>
      </c>
      <c r="Q2653" s="21" t="inlineStr">
        <is>
          <t>Astoria</t>
        </is>
      </c>
      <c r="R2653" s="21" t="inlineStr">
        <is>
          <t>OR</t>
        </is>
      </c>
      <c r="S2653" s="21" t="inlineStr">
        <is>
          <t>97103</t>
        </is>
      </c>
      <c r="T2653" s="28" t="n">
        <v>46008</v>
      </c>
      <c r="U2653" s="21" t="n">
        <v>2026</v>
      </c>
      <c r="V2653" s="21" t="inlineStr"/>
    </row>
    <row r="2654">
      <c r="A2654" s="17" t="inlineStr">
        <is>
          <t>WL-03649</t>
        </is>
      </c>
      <c r="B2654" s="17" t="n">
        <v>2649</v>
      </c>
      <c r="C2654" s="17" t="inlineStr">
        <is>
          <t>Flores</t>
        </is>
      </c>
      <c r="D2654" s="17" t="inlineStr">
        <is>
          <t>Veronica</t>
        </is>
      </c>
      <c r="E2654" s="17" t="inlineStr">
        <is>
          <t>INDIVIDUAL</t>
        </is>
      </c>
      <c r="F2654" s="17" t="inlineStr"/>
      <c r="G2654" s="27" t="n">
        <v>46032</v>
      </c>
      <c r="H2654" s="17" t="inlineStr">
        <is>
          <t>ACTIVE_WAITLIST</t>
        </is>
      </c>
      <c r="I2654" s="17" t="inlineStr">
        <is>
          <t>SALISH STAR</t>
        </is>
      </c>
      <c r="J2654" s="17" t="inlineStr">
        <is>
          <t>SAIL_MULTI</t>
        </is>
      </c>
      <c r="K2654" s="17" t="n">
        <v>22.4</v>
      </c>
      <c r="L2654" s="17" t="n">
        <v>7.3</v>
      </c>
      <c r="M2654" s="17" t="inlineStr">
        <is>
          <t>Vessbank</t>
        </is>
      </c>
      <c r="N2654" s="17" t="n">
        <v>28</v>
      </c>
      <c r="O2654" s="17" t="inlineStr">
        <is>
          <t>(360) 555-5991</t>
        </is>
      </c>
      <c r="P2654" s="17" t="inlineStr">
        <is>
          <t>veronica.flores@pugetpost.com</t>
        </is>
      </c>
      <c r="Q2654" s="17" t="inlineStr">
        <is>
          <t>Chaldale</t>
        </is>
      </c>
      <c r="R2654" s="17" t="inlineStr">
        <is>
          <t>WA</t>
        </is>
      </c>
      <c r="S2654" s="17" t="inlineStr">
        <is>
          <t>98554</t>
        </is>
      </c>
      <c r="T2654" s="27" t="n">
        <v>46007</v>
      </c>
      <c r="U2654" s="17" t="n">
        <v>2026</v>
      </c>
      <c r="V2654" s="17" t="inlineStr"/>
    </row>
    <row r="2655">
      <c r="A2655" s="21" t="inlineStr">
        <is>
          <t>WL-03650</t>
        </is>
      </c>
      <c r="B2655" s="21" t="n">
        <v>2650</v>
      </c>
      <c r="C2655" s="21" t="inlineStr">
        <is>
          <t>Roth</t>
        </is>
      </c>
      <c r="D2655" s="21" t="inlineStr">
        <is>
          <t>Sean</t>
        </is>
      </c>
      <c r="E2655" s="21" t="inlineStr">
        <is>
          <t>INDIVIDUAL</t>
        </is>
      </c>
      <c r="F2655" s="21" t="inlineStr"/>
      <c r="G2655" s="28" t="n">
        <v>46032</v>
      </c>
      <c r="H2655" s="21" t="inlineStr">
        <is>
          <t>SUSPENDED</t>
        </is>
      </c>
      <c r="I2655" s="21" t="inlineStr">
        <is>
          <t>PINTAIL WIND</t>
        </is>
      </c>
      <c r="J2655" s="21" t="inlineStr">
        <is>
          <t>SAIL_MONO</t>
        </is>
      </c>
      <c r="K2655" s="21" t="n">
        <v>50.8</v>
      </c>
      <c r="L2655" s="21" t="n">
        <v>16.3</v>
      </c>
      <c r="M2655" s="21" t="inlineStr">
        <is>
          <t>ANY</t>
        </is>
      </c>
      <c r="N2655" s="21" t="n">
        <v>45</v>
      </c>
      <c r="O2655" s="21" t="inlineStr">
        <is>
          <t>(503) 555-7171</t>
        </is>
      </c>
      <c r="P2655" s="21" t="inlineStr">
        <is>
          <t>sean.roth@salishnet.net</t>
        </is>
      </c>
      <c r="Q2655" s="21" t="inlineStr">
        <is>
          <t>Astoria</t>
        </is>
      </c>
      <c r="R2655" s="21" t="inlineStr">
        <is>
          <t>OR</t>
        </is>
      </c>
      <c r="S2655" s="21" t="inlineStr">
        <is>
          <t>97103</t>
        </is>
      </c>
      <c r="T2655" s="28" t="n">
        <v>46003</v>
      </c>
      <c r="U2655" s="21" t="n">
        <v>2026</v>
      </c>
      <c r="V2655" s="21" t="inlineStr"/>
    </row>
    <row r="2656">
      <c r="A2656" s="17" t="inlineStr">
        <is>
          <t>WL-03651</t>
        </is>
      </c>
      <c r="B2656" s="17" t="n">
        <v>2651</v>
      </c>
      <c r="C2656" s="17" t="inlineStr">
        <is>
          <t>Drake</t>
        </is>
      </c>
      <c r="D2656" s="17" t="inlineStr">
        <is>
          <t>Troy</t>
        </is>
      </c>
      <c r="E2656" s="17" t="inlineStr">
        <is>
          <t>INDIVIDUAL</t>
        </is>
      </c>
      <c r="F2656" s="17" t="inlineStr"/>
      <c r="G2656" s="27" t="n">
        <v>46033</v>
      </c>
      <c r="H2656" s="17" t="inlineStr">
        <is>
          <t>ACTIVE_WAITLIST</t>
        </is>
      </c>
      <c r="I2656" s="17" t="inlineStr">
        <is>
          <t>SANDERLING WAKE</t>
        </is>
      </c>
      <c r="J2656" s="17" t="inlineStr">
        <is>
          <t>ELECTRIC</t>
        </is>
      </c>
      <c r="K2656" s="17" t="n">
        <v>24.2</v>
      </c>
      <c r="L2656" s="17" t="n">
        <v>8.699999999999999</v>
      </c>
      <c r="M2656" s="17" t="inlineStr">
        <is>
          <t>OPEN_ONLY</t>
        </is>
      </c>
      <c r="N2656" s="17" t="n">
        <v>40</v>
      </c>
      <c r="O2656" s="17" t="inlineStr">
        <is>
          <t>(360) 555-3661</t>
        </is>
      </c>
      <c r="P2656" s="17" t="inlineStr">
        <is>
          <t>troy.drake@outlook.example.com</t>
        </is>
      </c>
      <c r="Q2656" s="17" t="inlineStr">
        <is>
          <t>Port Angeles</t>
        </is>
      </c>
      <c r="R2656" s="17" t="inlineStr">
        <is>
          <t>WA</t>
        </is>
      </c>
      <c r="S2656" s="17" t="inlineStr">
        <is>
          <t>98362</t>
        </is>
      </c>
      <c r="T2656" s="27" t="n">
        <v>46015</v>
      </c>
      <c r="U2656" s="17" t="n">
        <v>2026</v>
      </c>
      <c r="V2656" s="17" t="inlineStr"/>
    </row>
    <row r="2657">
      <c r="A2657" s="21" t="inlineStr">
        <is>
          <t>WL-03652</t>
        </is>
      </c>
      <c r="B2657" s="21" t="n">
        <v>2652</v>
      </c>
      <c r="C2657" s="21" t="inlineStr">
        <is>
          <t>Strickland</t>
        </is>
      </c>
      <c r="D2657" s="21" t="inlineStr">
        <is>
          <t>Lisa</t>
        </is>
      </c>
      <c r="E2657" s="21" t="inlineStr">
        <is>
          <t>INDIVIDUAL</t>
        </is>
      </c>
      <c r="F2657" s="21" t="inlineStr"/>
      <c r="G2657" s="28" t="n">
        <v>46033</v>
      </c>
      <c r="H2657" s="21" t="inlineStr">
        <is>
          <t>ACTIVE_WAITLIST</t>
        </is>
      </c>
      <c r="I2657" s="21" t="inlineStr">
        <is>
          <t>SCOETR WEATHER</t>
        </is>
      </c>
      <c r="J2657" s="21" t="inlineStr">
        <is>
          <t>POWER_OUTBOARD</t>
        </is>
      </c>
      <c r="K2657" s="21" t="n">
        <v>27.7</v>
      </c>
      <c r="L2657" s="21" t="n">
        <v>8.4</v>
      </c>
      <c r="M2657" s="21" t="inlineStr">
        <is>
          <t>COVERED_ONLY</t>
        </is>
      </c>
      <c r="N2657" s="21" t="n">
        <v>50</v>
      </c>
      <c r="O2657" s="21" t="inlineStr">
        <is>
          <t>(541) 555-9750</t>
        </is>
      </c>
      <c r="P2657" s="21" t="inlineStr">
        <is>
          <t>lisa.strickland@salishnet.net</t>
        </is>
      </c>
      <c r="Q2657" s="21" t="inlineStr">
        <is>
          <t>Coos Bay</t>
        </is>
      </c>
      <c r="R2657" s="21" t="inlineStr">
        <is>
          <t>OR</t>
        </is>
      </c>
      <c r="S2657" s="21" t="inlineStr">
        <is>
          <t>97420</t>
        </is>
      </c>
      <c r="T2657" s="28" t="n">
        <v>46018</v>
      </c>
      <c r="U2657" s="21" t="n">
        <v>2026</v>
      </c>
      <c r="V2657" s="21" t="inlineStr"/>
    </row>
    <row r="2658">
      <c r="A2658" s="17" t="inlineStr">
        <is>
          <t>WL-03653</t>
        </is>
      </c>
      <c r="B2658" s="17" t="n">
        <v>2653</v>
      </c>
      <c r="C2658" s="17" t="inlineStr">
        <is>
          <t>Carter</t>
        </is>
      </c>
      <c r="D2658" s="17" t="inlineStr">
        <is>
          <t>Rodney</t>
        </is>
      </c>
      <c r="E2658" s="17" t="inlineStr">
        <is>
          <t>INDIVIDUAL</t>
        </is>
      </c>
      <c r="F2658" s="17" t="inlineStr"/>
      <c r="G2658" s="27" t="n">
        <v>46033</v>
      </c>
      <c r="H2658" s="17" t="inlineStr">
        <is>
          <t>ACTIVE_WAITLIST</t>
        </is>
      </c>
      <c r="I2658" s="17" t="inlineStr">
        <is>
          <t>ANCHOR DANCER</t>
        </is>
      </c>
      <c r="J2658" s="17" t="inlineStr">
        <is>
          <t>POWER_INBOARD</t>
        </is>
      </c>
      <c r="K2658" s="17" t="n">
        <v>57.9</v>
      </c>
      <c r="L2658" s="17" t="n">
        <v>19.1</v>
      </c>
      <c r="M2658" s="17" t="inlineStr">
        <is>
          <t>Ledgport</t>
        </is>
      </c>
      <c r="N2658" s="17" t="n">
        <v>45</v>
      </c>
      <c r="O2658" s="17" t="inlineStr">
        <is>
          <t>(541) 555-7571</t>
        </is>
      </c>
      <c r="P2658" s="17" t="inlineStr">
        <is>
          <t>rodneycarter@quillayute.org</t>
        </is>
      </c>
      <c r="Q2658" s="17" t="inlineStr">
        <is>
          <t>Coos Bay</t>
        </is>
      </c>
      <c r="R2658" s="17" t="inlineStr">
        <is>
          <t>OR</t>
        </is>
      </c>
      <c r="S2658" s="17" t="inlineStr">
        <is>
          <t>97420</t>
        </is>
      </c>
      <c r="T2658" s="27" t="n">
        <v>45999</v>
      </c>
      <c r="U2658" s="17" t="n">
        <v>2026</v>
      </c>
      <c r="V2658" s="17" t="inlineStr"/>
    </row>
    <row r="2659">
      <c r="A2659" s="21" t="inlineStr">
        <is>
          <t>WL-03654</t>
        </is>
      </c>
      <c r="B2659" s="21" t="n">
        <v>2654</v>
      </c>
      <c r="C2659" s="21" t="inlineStr">
        <is>
          <t>Merritt</t>
        </is>
      </c>
      <c r="D2659" s="21" t="inlineStr">
        <is>
          <t>Kerri</t>
        </is>
      </c>
      <c r="E2659" s="21" t="inlineStr">
        <is>
          <t>INDIVIDUAL</t>
        </is>
      </c>
      <c r="F2659" s="21" t="inlineStr"/>
      <c r="G2659" s="28" t="n">
        <v>46034</v>
      </c>
      <c r="H2659" s="21" t="inlineStr">
        <is>
          <t>ACTIVE_WAITLIST</t>
        </is>
      </c>
      <c r="I2659" s="21" t="inlineStr">
        <is>
          <t>KESTREL STAR</t>
        </is>
      </c>
      <c r="J2659" s="21" t="inlineStr">
        <is>
          <t>COMMERCIAL_FISH</t>
        </is>
      </c>
      <c r="K2659" s="21" t="n">
        <v>50.4</v>
      </c>
      <c r="L2659" s="21" t="n">
        <v>16.5</v>
      </c>
      <c r="M2659" s="21" t="inlineStr">
        <is>
          <t>ANY</t>
        </is>
      </c>
      <c r="N2659" s="21" t="n">
        <v>45</v>
      </c>
      <c r="O2659" s="21" t="inlineStr">
        <is>
          <t>(360) 555-1682</t>
        </is>
      </c>
      <c r="P2659" s="21" t="inlineStr">
        <is>
          <t>kerri.merritt@pugetpost.com</t>
        </is>
      </c>
      <c r="Q2659" s="21" t="inlineStr">
        <is>
          <t>Chaldale</t>
        </is>
      </c>
      <c r="R2659" s="21" t="inlineStr">
        <is>
          <t>WA</t>
        </is>
      </c>
      <c r="S2659" s="21" t="inlineStr">
        <is>
          <t>98554</t>
        </is>
      </c>
      <c r="T2659" s="28" t="n">
        <v>46007</v>
      </c>
      <c r="U2659" s="21" t="n">
        <v>2026</v>
      </c>
      <c r="V2659" s="21" t="inlineStr"/>
    </row>
    <row r="2660">
      <c r="A2660" s="17" t="inlineStr">
        <is>
          <t>WL-03655</t>
        </is>
      </c>
      <c r="B2660" s="17" t="n">
        <v>2655</v>
      </c>
      <c r="C2660" s="17" t="inlineStr">
        <is>
          <t>Garrison</t>
        </is>
      </c>
      <c r="D2660" s="17" t="inlineStr">
        <is>
          <t>Sharon</t>
        </is>
      </c>
      <c r="E2660" s="17" t="inlineStr">
        <is>
          <t>NONPROFIT</t>
        </is>
      </c>
      <c r="F2660" s="17" t="inlineStr">
        <is>
          <t>Garrison Charters Inc</t>
        </is>
      </c>
      <c r="G2660" s="27" t="n">
        <v>46034</v>
      </c>
      <c r="H2660" s="17" t="inlineStr">
        <is>
          <t>ACTIVE_WAITLIST</t>
        </is>
      </c>
      <c r="I2660" s="17" t="inlineStr">
        <is>
          <t>SALISH SONG</t>
        </is>
      </c>
      <c r="J2660" s="17" t="inlineStr">
        <is>
          <t>TRAWLER</t>
        </is>
      </c>
      <c r="K2660" s="17" t="n">
        <v>51.4</v>
      </c>
      <c r="L2660" s="17" t="n">
        <v>14.8</v>
      </c>
      <c r="M2660" s="17" t="inlineStr">
        <is>
          <t>Ledgport</t>
        </is>
      </c>
      <c r="N2660" s="17" t="n">
        <v>50</v>
      </c>
      <c r="O2660" s="17" t="inlineStr">
        <is>
          <t>(360) 555-3278</t>
        </is>
      </c>
      <c r="P2660" s="17" t="inlineStr">
        <is>
          <t>sharongarrison@quillayute.org</t>
        </is>
      </c>
      <c r="Q2660" s="17" t="inlineStr">
        <is>
          <t>Aberdeen</t>
        </is>
      </c>
      <c r="R2660" s="17" t="inlineStr">
        <is>
          <t>WA</t>
        </is>
      </c>
      <c r="S2660" s="17" t="inlineStr">
        <is>
          <t>98520</t>
        </is>
      </c>
      <c r="T2660" s="27" t="n">
        <v>46015</v>
      </c>
      <c r="U2660" s="17" t="n">
        <v>2026</v>
      </c>
      <c r="V2660" s="17" t="inlineStr"/>
    </row>
    <row r="2661">
      <c r="A2661" s="21" t="inlineStr">
        <is>
          <t>WL-03656</t>
        </is>
      </c>
      <c r="B2661" s="21" t="n">
        <v>2656</v>
      </c>
      <c r="C2661" s="21" t="inlineStr">
        <is>
          <t>Martinez</t>
        </is>
      </c>
      <c r="D2661" s="21" t="inlineStr">
        <is>
          <t>Heidi</t>
        </is>
      </c>
      <c r="E2661" s="21" t="inlineStr">
        <is>
          <t>INDIVIDUAL</t>
        </is>
      </c>
      <c r="F2661" s="21" t="inlineStr"/>
      <c r="G2661" s="28" t="n">
        <v>46034</v>
      </c>
      <c r="H2661" s="21" t="inlineStr">
        <is>
          <t>ACTIVE_WAITLIST</t>
        </is>
      </c>
      <c r="I2661" s="21" t="inlineStr">
        <is>
          <t>PETREL DANCER</t>
        </is>
      </c>
      <c r="J2661" s="21" t="inlineStr">
        <is>
          <t>POWER_INBOARD</t>
        </is>
      </c>
      <c r="K2661" s="21" t="n">
        <v>49.6</v>
      </c>
      <c r="L2661" s="21" t="n">
        <v>15.8</v>
      </c>
      <c r="M2661" s="21" t="inlineStr">
        <is>
          <t>ANY</t>
        </is>
      </c>
      <c r="N2661" s="21" t="n">
        <v>28</v>
      </c>
      <c r="O2661" s="21" t="inlineStr">
        <is>
          <t>(503) 555-1056</t>
        </is>
      </c>
      <c r="P2661" s="21" t="inlineStr">
        <is>
          <t>heidi_martinez@salishnet.net</t>
        </is>
      </c>
      <c r="Q2661" s="21" t="inlineStr">
        <is>
          <t>Portland</t>
        </is>
      </c>
      <c r="R2661" s="21" t="inlineStr">
        <is>
          <t>OR</t>
        </is>
      </c>
      <c r="S2661" s="21" t="inlineStr">
        <is>
          <t>97201</t>
        </is>
      </c>
      <c r="T2661" s="28" t="n">
        <v>46016</v>
      </c>
      <c r="U2661" s="21" t="n">
        <v>2026</v>
      </c>
      <c r="V2661" s="21" t="inlineStr"/>
    </row>
    <row r="2662">
      <c r="A2662" s="17" t="inlineStr">
        <is>
          <t>WL-03657</t>
        </is>
      </c>
      <c r="B2662" s="17" t="n">
        <v>2657</v>
      </c>
      <c r="C2662" s="17" t="inlineStr">
        <is>
          <t>Wagner</t>
        </is>
      </c>
      <c r="D2662" s="17" t="inlineStr">
        <is>
          <t>Melissa</t>
        </is>
      </c>
      <c r="E2662" s="17" t="inlineStr">
        <is>
          <t>INDIVIDUAL</t>
        </is>
      </c>
      <c r="F2662" s="17" t="inlineStr"/>
      <c r="G2662" s="27" t="n">
        <v>46034</v>
      </c>
      <c r="H2662" s="17" t="inlineStr">
        <is>
          <t>ACTIVE_WAITLIST</t>
        </is>
      </c>
      <c r="I2662" s="17" t="inlineStr">
        <is>
          <t>TOTER ROCK</t>
        </is>
      </c>
      <c r="J2662" s="17" t="inlineStr">
        <is>
          <t>HOUSEBOAT</t>
        </is>
      </c>
      <c r="K2662" s="17" t="n">
        <v>51.3</v>
      </c>
      <c r="L2662" s="17" t="n">
        <v>15.7</v>
      </c>
      <c r="M2662" s="17" t="inlineStr">
        <is>
          <t>ANY</t>
        </is>
      </c>
      <c r="N2662" s="17" t="n">
        <v>24</v>
      </c>
      <c r="O2662" s="17" t="inlineStr">
        <is>
          <t>(360) 555-0572</t>
        </is>
      </c>
      <c r="P2662" s="17" t="inlineStr">
        <is>
          <t>melissa.wagner@harbormail.net</t>
        </is>
      </c>
      <c r="Q2662" s="17" t="inlineStr">
        <is>
          <t>Bremerton</t>
        </is>
      </c>
      <c r="R2662" s="17" t="inlineStr">
        <is>
          <t>WA</t>
        </is>
      </c>
      <c r="S2662" s="17" t="inlineStr">
        <is>
          <t>98337</t>
        </is>
      </c>
      <c r="T2662" s="27" t="n">
        <v>45998</v>
      </c>
      <c r="U2662" s="17" t="n">
        <v>2026</v>
      </c>
      <c r="V2662" s="17" t="inlineStr"/>
    </row>
    <row r="2663">
      <c r="A2663" s="21" t="inlineStr">
        <is>
          <t>WL-03658</t>
        </is>
      </c>
      <c r="B2663" s="21" t="n">
        <v>2658</v>
      </c>
      <c r="C2663" s="21" t="inlineStr">
        <is>
          <t>Washington</t>
        </is>
      </c>
      <c r="D2663" s="21" t="inlineStr">
        <is>
          <t>William</t>
        </is>
      </c>
      <c r="E2663" s="21" t="inlineStr">
        <is>
          <t>PARTNERSHIP</t>
        </is>
      </c>
      <c r="F2663" s="21" t="inlineStr">
        <is>
          <t>Washington Marine LLC</t>
        </is>
      </c>
      <c r="G2663" s="28" t="n">
        <v>46036</v>
      </c>
      <c r="H2663" s="21" t="inlineStr">
        <is>
          <t>ACTIVE_WAITLIST</t>
        </is>
      </c>
      <c r="I2663" s="21" t="inlineStr">
        <is>
          <t>MURRE STAR</t>
        </is>
      </c>
      <c r="J2663" s="21" t="inlineStr">
        <is>
          <t>POWER_INBOARD</t>
        </is>
      </c>
      <c r="K2663" s="21" t="n">
        <v>35.4</v>
      </c>
      <c r="L2663" s="21" t="n">
        <v>12.7</v>
      </c>
      <c r="M2663" s="21" t="inlineStr">
        <is>
          <t>OPEN_ONLY</t>
        </is>
      </c>
      <c r="N2663" s="21" t="n">
        <v>32</v>
      </c>
      <c r="O2663" s="21" t="inlineStr">
        <is>
          <t>(360) 555-1440</t>
        </is>
      </c>
      <c r="P2663" s="21" t="inlineStr">
        <is>
          <t>william.washington@salishnet.net</t>
        </is>
      </c>
      <c r="Q2663" s="21" t="inlineStr">
        <is>
          <t>Bellingham</t>
        </is>
      </c>
      <c r="R2663" s="21" t="inlineStr">
        <is>
          <t>WA</t>
        </is>
      </c>
      <c r="S2663" s="21" t="inlineStr">
        <is>
          <t>98225</t>
        </is>
      </c>
      <c r="T2663" s="28" t="n">
        <v>46004</v>
      </c>
      <c r="U2663" s="21" t="n">
        <v>2026</v>
      </c>
      <c r="V2663" s="21" t="inlineStr"/>
    </row>
    <row r="2664">
      <c r="A2664" s="17" t="inlineStr">
        <is>
          <t>WL-03659</t>
        </is>
      </c>
      <c r="B2664" s="17" t="n">
        <v>2659</v>
      </c>
      <c r="C2664" s="17" t="inlineStr">
        <is>
          <t>Estes</t>
        </is>
      </c>
      <c r="D2664" s="17" t="inlineStr">
        <is>
          <t>Joshua</t>
        </is>
      </c>
      <c r="E2664" s="17" t="inlineStr">
        <is>
          <t>NONPROFIT</t>
        </is>
      </c>
      <c r="F2664" s="17" t="inlineStr">
        <is>
          <t>Estes Holdings LLC</t>
        </is>
      </c>
      <c r="G2664" s="27" t="n">
        <v>46037</v>
      </c>
      <c r="H2664" s="17" t="inlineStr">
        <is>
          <t>ACTIVE_WAITLIST</t>
        </is>
      </c>
      <c r="I2664" s="17" t="inlineStr">
        <is>
          <t>SANDERLING ROCK</t>
        </is>
      </c>
      <c r="J2664" s="17" t="inlineStr">
        <is>
          <t>CRUISER</t>
        </is>
      </c>
      <c r="K2664" s="17" t="n">
        <v>39.5</v>
      </c>
      <c r="L2664" s="17" t="n">
        <v>12.7</v>
      </c>
      <c r="M2664" s="17" t="inlineStr">
        <is>
          <t>Vessbank</t>
        </is>
      </c>
      <c r="N2664" s="17" t="n">
        <v>36</v>
      </c>
      <c r="O2664" s="17" t="inlineStr">
        <is>
          <t>(360) 555-7159</t>
        </is>
      </c>
      <c r="P2664" s="17" t="inlineStr">
        <is>
          <t>joshuaestes@gmail.example.com</t>
        </is>
      </c>
      <c r="Q2664" s="17" t="inlineStr">
        <is>
          <t>Aberdeen</t>
        </is>
      </c>
      <c r="R2664" s="17" t="inlineStr">
        <is>
          <t>WA</t>
        </is>
      </c>
      <c r="S2664" s="17" t="inlineStr">
        <is>
          <t>98520</t>
        </is>
      </c>
      <c r="T2664" s="27" t="n">
        <v>46009</v>
      </c>
      <c r="U2664" s="17" t="n">
        <v>2026</v>
      </c>
      <c r="V2664" s="17" t="inlineStr"/>
    </row>
    <row r="2665">
      <c r="A2665" s="21" t="inlineStr">
        <is>
          <t>WL-03660</t>
        </is>
      </c>
      <c r="B2665" s="21" t="n">
        <v>2660</v>
      </c>
      <c r="C2665" s="21" t="inlineStr">
        <is>
          <t>Sutton</t>
        </is>
      </c>
      <c r="D2665" s="21" t="inlineStr">
        <is>
          <t>David</t>
        </is>
      </c>
      <c r="E2665" s="21" t="inlineStr">
        <is>
          <t>INDIVIDUAL</t>
        </is>
      </c>
      <c r="F2665" s="21" t="inlineStr"/>
      <c r="G2665" s="28" t="n">
        <v>46038</v>
      </c>
      <c r="H2665" s="21" t="inlineStr">
        <is>
          <t>ACTIVE_WAITLIST</t>
        </is>
      </c>
      <c r="I2665" s="21" t="inlineStr">
        <is>
          <t>CORMORANT REACH</t>
        </is>
      </c>
      <c r="J2665" s="21" t="inlineStr">
        <is>
          <t>SAIL_MULTI</t>
        </is>
      </c>
      <c r="K2665" s="21" t="n">
        <v>58.3</v>
      </c>
      <c r="L2665" s="21" t="n">
        <v>19.7</v>
      </c>
      <c r="M2665" s="21" t="inlineStr">
        <is>
          <t>Vessbank</t>
        </is>
      </c>
      <c r="N2665" s="21" t="n">
        <v>36</v>
      </c>
      <c r="O2665" s="21" t="inlineStr">
        <is>
          <t>(503) 555-4140</t>
        </is>
      </c>
      <c r="P2665" s="21" t="inlineStr">
        <is>
          <t>david.sutton@quillayute.org</t>
        </is>
      </c>
      <c r="Q2665" s="21" t="inlineStr">
        <is>
          <t>Astoria</t>
        </is>
      </c>
      <c r="R2665" s="21" t="inlineStr">
        <is>
          <t>OR</t>
        </is>
      </c>
      <c r="S2665" s="21" t="inlineStr">
        <is>
          <t>97103</t>
        </is>
      </c>
      <c r="T2665" s="28" t="n">
        <v>46000</v>
      </c>
      <c r="U2665" s="21" t="n">
        <v>2026</v>
      </c>
      <c r="V2665" s="21" t="inlineStr"/>
    </row>
    <row r="2666">
      <c r="A2666" s="17" t="inlineStr">
        <is>
          <t>WL-03661</t>
        </is>
      </c>
      <c r="B2666" s="17" t="n">
        <v>2661</v>
      </c>
      <c r="C2666" s="17" t="inlineStr">
        <is>
          <t>Williams</t>
        </is>
      </c>
      <c r="D2666" s="17" t="inlineStr">
        <is>
          <t>Kenneth</t>
        </is>
      </c>
      <c r="E2666" s="17" t="inlineStr">
        <is>
          <t>JOINT</t>
        </is>
      </c>
      <c r="F2666" s="17" t="inlineStr"/>
      <c r="G2666" s="27" t="n">
        <v>46038</v>
      </c>
      <c r="H2666" s="17" t="inlineStr">
        <is>
          <t>ACTIVE_WAITLIST</t>
        </is>
      </c>
      <c r="I2666" s="17" t="inlineStr">
        <is>
          <t>TIDE SOUND</t>
        </is>
      </c>
      <c r="J2666" s="17" t="inlineStr">
        <is>
          <t>POWER_OUTBOARD</t>
        </is>
      </c>
      <c r="K2666" s="17" t="n">
        <v>54.8</v>
      </c>
      <c r="L2666" s="17" t="n">
        <v>18.4</v>
      </c>
      <c r="M2666" s="17" t="inlineStr">
        <is>
          <t>Vessbank</t>
        </is>
      </c>
      <c r="N2666" s="17" t="n">
        <v>45</v>
      </c>
      <c r="O2666" s="17" t="inlineStr">
        <is>
          <t>(360) 555-5839</t>
        </is>
      </c>
      <c r="P2666" s="17" t="inlineStr">
        <is>
          <t>kennethwilliams@quillayute.org</t>
        </is>
      </c>
      <c r="Q2666" s="17" t="inlineStr">
        <is>
          <t>Longview</t>
        </is>
      </c>
      <c r="R2666" s="17" t="inlineStr">
        <is>
          <t>WA</t>
        </is>
      </c>
      <c r="S2666" s="17" t="inlineStr">
        <is>
          <t>98632</t>
        </is>
      </c>
      <c r="T2666" s="27" t="n">
        <v>46014</v>
      </c>
      <c r="U2666" s="17" t="n">
        <v>2026</v>
      </c>
      <c r="V2666" s="17" t="inlineStr"/>
    </row>
    <row r="2667">
      <c r="A2667" s="21" t="inlineStr">
        <is>
          <t>WL-03662</t>
        </is>
      </c>
      <c r="B2667" s="21" t="n">
        <v>2662</v>
      </c>
      <c r="C2667" s="21" t="inlineStr">
        <is>
          <t>Murphy</t>
        </is>
      </c>
      <c r="D2667" s="21" t="inlineStr">
        <is>
          <t>Kevin</t>
        </is>
      </c>
      <c r="E2667" s="21" t="inlineStr">
        <is>
          <t>INDIVIDUAL</t>
        </is>
      </c>
      <c r="F2667" s="21" t="inlineStr"/>
      <c r="G2667" s="28" t="n">
        <v>46041</v>
      </c>
      <c r="H2667" s="21" t="inlineStr">
        <is>
          <t>EXPIRED</t>
        </is>
      </c>
      <c r="I2667" s="21" t="inlineStr">
        <is>
          <t>SABLE SONG</t>
        </is>
      </c>
      <c r="J2667" s="21" t="inlineStr">
        <is>
          <t>ELECTRIC</t>
        </is>
      </c>
      <c r="K2667" s="21" t="n">
        <v>26.9</v>
      </c>
      <c r="L2667" s="21" t="n">
        <v>7.7</v>
      </c>
      <c r="M2667" s="21" t="inlineStr">
        <is>
          <t>Vessbank</t>
        </is>
      </c>
      <c r="N2667" s="21" t="n">
        <v>24</v>
      </c>
      <c r="O2667" s="21" t="inlineStr">
        <is>
          <t>(253) 555-9176</t>
        </is>
      </c>
      <c r="P2667" s="21" t="inlineStr">
        <is>
          <t>kevinmurphy@gmail.example.com</t>
        </is>
      </c>
      <c r="Q2667" s="21" t="inlineStr">
        <is>
          <t>Tacoma</t>
        </is>
      </c>
      <c r="R2667" s="21" t="inlineStr">
        <is>
          <t>WA</t>
        </is>
      </c>
      <c r="S2667" s="21" t="inlineStr">
        <is>
          <t>98402</t>
        </is>
      </c>
      <c r="T2667" s="21" t="inlineStr"/>
      <c r="U2667" s="21" t="n">
        <v>2023</v>
      </c>
      <c r="V2667" s="21" t="inlineStr"/>
    </row>
    <row r="2668">
      <c r="A2668" s="17" t="inlineStr">
        <is>
          <t>WL-03663</t>
        </is>
      </c>
      <c r="B2668" s="17" t="n">
        <v>2663</v>
      </c>
      <c r="C2668" s="17" t="inlineStr">
        <is>
          <t>Page</t>
        </is>
      </c>
      <c r="D2668" s="17" t="inlineStr">
        <is>
          <t>Jasmine</t>
        </is>
      </c>
      <c r="E2668" s="17" t="inlineStr">
        <is>
          <t>JOINT</t>
        </is>
      </c>
      <c r="F2668" s="17" t="inlineStr"/>
      <c r="G2668" s="27" t="n">
        <v>46041</v>
      </c>
      <c r="H2668" s="17" t="inlineStr">
        <is>
          <t>ACTIVE_WAITLIST</t>
        </is>
      </c>
      <c r="I2668" s="17" t="inlineStr">
        <is>
          <t>PINTAIL WAKE</t>
        </is>
      </c>
      <c r="J2668" s="17" t="inlineStr">
        <is>
          <t>POWER_OUTBOARD</t>
        </is>
      </c>
      <c r="K2668" s="17" t="n">
        <v>54.6</v>
      </c>
      <c r="L2668" s="17" t="n">
        <v>19.3</v>
      </c>
      <c r="M2668" s="17" t="inlineStr">
        <is>
          <t>OPEN_ONLY</t>
        </is>
      </c>
      <c r="N2668" s="17" t="n">
        <v>24</v>
      </c>
      <c r="O2668" s="17" t="inlineStr">
        <is>
          <t>(206) 555-9274</t>
        </is>
      </c>
      <c r="P2668" s="17" t="inlineStr">
        <is>
          <t>jasminepage@quillayute.org</t>
        </is>
      </c>
      <c r="Q2668" s="17" t="inlineStr">
        <is>
          <t>Seattle</t>
        </is>
      </c>
      <c r="R2668" s="17" t="inlineStr">
        <is>
          <t>WA</t>
        </is>
      </c>
      <c r="S2668" s="17" t="inlineStr">
        <is>
          <t>98101</t>
        </is>
      </c>
      <c r="T2668" s="27" t="n">
        <v>46002</v>
      </c>
      <c r="U2668" s="17" t="n">
        <v>2026</v>
      </c>
      <c r="V2668" s="17" t="inlineStr"/>
    </row>
    <row r="2669">
      <c r="A2669" s="21" t="inlineStr">
        <is>
          <t>WL-03664</t>
        </is>
      </c>
      <c r="B2669" s="21" t="n">
        <v>2664</v>
      </c>
      <c r="C2669" s="21" t="inlineStr">
        <is>
          <t>Meza</t>
        </is>
      </c>
      <c r="D2669" s="21" t="inlineStr">
        <is>
          <t>Ricky</t>
        </is>
      </c>
      <c r="E2669" s="21" t="inlineStr">
        <is>
          <t>JOINT</t>
        </is>
      </c>
      <c r="F2669" s="21" t="inlineStr"/>
      <c r="G2669" s="28" t="n">
        <v>46042</v>
      </c>
      <c r="H2669" s="21" t="inlineStr">
        <is>
          <t>ACTIVE_WAITLIST</t>
        </is>
      </c>
      <c r="I2669" s="21" t="inlineStr">
        <is>
          <t>PETREL DANCER</t>
        </is>
      </c>
      <c r="J2669" s="21" t="inlineStr">
        <is>
          <t>CRUISER</t>
        </is>
      </c>
      <c r="K2669" s="21" t="n">
        <v>24.6</v>
      </c>
      <c r="L2669" s="21" t="n">
        <v>7.1</v>
      </c>
      <c r="M2669" s="21" t="inlineStr">
        <is>
          <t>COVERED_ONLY</t>
        </is>
      </c>
      <c r="N2669" s="21" t="n">
        <v>28</v>
      </c>
      <c r="O2669" s="21" t="inlineStr">
        <is>
          <t>(360) 555-5076</t>
        </is>
      </c>
      <c r="P2669" s="21" t="inlineStr">
        <is>
          <t>ricky_meza@salishnet.net</t>
        </is>
      </c>
      <c r="Q2669" s="21" t="inlineStr">
        <is>
          <t>Olympia</t>
        </is>
      </c>
      <c r="R2669" s="21" t="inlineStr">
        <is>
          <t>WA</t>
        </is>
      </c>
      <c r="S2669" s="21" t="inlineStr">
        <is>
          <t>98501</t>
        </is>
      </c>
      <c r="T2669" s="28" t="n">
        <v>46003</v>
      </c>
      <c r="U2669" s="21" t="n">
        <v>2026</v>
      </c>
      <c r="V2669" s="21" t="inlineStr"/>
    </row>
    <row r="2670">
      <c r="A2670" s="17" t="inlineStr">
        <is>
          <t>WL-03665</t>
        </is>
      </c>
      <c r="B2670" s="17" t="n">
        <v>2665</v>
      </c>
      <c r="C2670" s="17" t="inlineStr">
        <is>
          <t>Middleton</t>
        </is>
      </c>
      <c r="D2670" s="17" t="inlineStr">
        <is>
          <t>Maria</t>
        </is>
      </c>
      <c r="E2670" s="17" t="inlineStr">
        <is>
          <t>INDIVIDUAL</t>
        </is>
      </c>
      <c r="F2670" s="17" t="inlineStr"/>
      <c r="G2670" s="27" t="n">
        <v>46042</v>
      </c>
      <c r="H2670" s="17" t="inlineStr">
        <is>
          <t>ACTIVE_WAITLIST</t>
        </is>
      </c>
      <c r="I2670" s="17" t="inlineStr">
        <is>
          <t>ANCHOR MOON</t>
        </is>
      </c>
      <c r="J2670" s="17" t="inlineStr">
        <is>
          <t>POWER_STERNDRIVE</t>
        </is>
      </c>
      <c r="K2670" s="17" t="n">
        <v>22</v>
      </c>
      <c r="L2670" s="17" t="n">
        <v>7</v>
      </c>
      <c r="M2670" s="17" t="inlineStr">
        <is>
          <t>Gullwing</t>
        </is>
      </c>
      <c r="N2670" s="17" t="n">
        <v>36</v>
      </c>
      <c r="O2670" s="17" t="inlineStr">
        <is>
          <t>(360) 555-9359</t>
        </is>
      </c>
      <c r="P2670" s="17" t="inlineStr">
        <is>
          <t>maria_middleton@outlook.example.com</t>
        </is>
      </c>
      <c r="Q2670" s="17" t="inlineStr">
        <is>
          <t>Port Angeles</t>
        </is>
      </c>
      <c r="R2670" s="17" t="inlineStr">
        <is>
          <t>WA</t>
        </is>
      </c>
      <c r="S2670" s="17" t="inlineStr">
        <is>
          <t>98362</t>
        </is>
      </c>
      <c r="T2670" s="27" t="n">
        <v>45995</v>
      </c>
      <c r="U2670" s="17" t="n">
        <v>2026</v>
      </c>
      <c r="V2670" s="17" t="inlineStr"/>
    </row>
    <row r="2671">
      <c r="A2671" s="21" t="inlineStr">
        <is>
          <t>WL-03666</t>
        </is>
      </c>
      <c r="B2671" s="21" t="n">
        <v>2666</v>
      </c>
      <c r="C2671" s="21" t="inlineStr">
        <is>
          <t>Franco</t>
        </is>
      </c>
      <c r="D2671" s="21" t="inlineStr">
        <is>
          <t>Andrea</t>
        </is>
      </c>
      <c r="E2671" s="21" t="inlineStr">
        <is>
          <t>PARTNERSHIP</t>
        </is>
      </c>
      <c r="F2671" s="21" t="inlineStr">
        <is>
          <t>Franco Ventures LLC</t>
        </is>
      </c>
      <c r="G2671" s="28" t="n">
        <v>46043</v>
      </c>
      <c r="H2671" s="21" t="inlineStr">
        <is>
          <t>ACTIVE_WAITLIST</t>
        </is>
      </c>
      <c r="I2671" s="21" t="inlineStr">
        <is>
          <t>GRAY SONG</t>
        </is>
      </c>
      <c r="J2671" s="21" t="inlineStr">
        <is>
          <t>SPORTFISH</t>
        </is>
      </c>
      <c r="K2671" s="21" t="n">
        <v>55.3</v>
      </c>
      <c r="L2671" s="21" t="n">
        <v>16.9</v>
      </c>
      <c r="M2671" s="21" t="inlineStr">
        <is>
          <t>Ledgport</t>
        </is>
      </c>
      <c r="N2671" s="21" t="n">
        <v>32</v>
      </c>
      <c r="O2671" s="21" t="inlineStr">
        <is>
          <t>(253) 555-8997</t>
        </is>
      </c>
      <c r="P2671" s="21" t="inlineStr">
        <is>
          <t>andreafranco@outlook.example.com</t>
        </is>
      </c>
      <c r="Q2671" s="21" t="inlineStr">
        <is>
          <t>Tacoma</t>
        </is>
      </c>
      <c r="R2671" s="21" t="inlineStr">
        <is>
          <t>WA</t>
        </is>
      </c>
      <c r="S2671" s="21" t="inlineStr">
        <is>
          <t>98402</t>
        </is>
      </c>
      <c r="T2671" s="28" t="n">
        <v>46002</v>
      </c>
      <c r="U2671" s="21" t="n">
        <v>2026</v>
      </c>
      <c r="V2671" s="21" t="inlineStr"/>
    </row>
    <row r="2672">
      <c r="A2672" s="17" t="inlineStr">
        <is>
          <t>WL-03667</t>
        </is>
      </c>
      <c r="B2672" s="17" t="n">
        <v>2667</v>
      </c>
      <c r="C2672" s="17" t="inlineStr">
        <is>
          <t>Bean</t>
        </is>
      </c>
      <c r="D2672" s="17" t="inlineStr">
        <is>
          <t>Amber</t>
        </is>
      </c>
      <c r="E2672" s="17" t="inlineStr">
        <is>
          <t>TRUST</t>
        </is>
      </c>
      <c r="F2672" s="17" t="inlineStr">
        <is>
          <t>Bean Charters Inc</t>
        </is>
      </c>
      <c r="G2672" s="27" t="n">
        <v>46043</v>
      </c>
      <c r="H2672" s="17" t="inlineStr">
        <is>
          <t>ACTIVE_WAITLIST</t>
        </is>
      </c>
      <c r="I2672" s="17" t="inlineStr">
        <is>
          <t>POINT LIGHT</t>
        </is>
      </c>
      <c r="J2672" s="17" t="inlineStr">
        <is>
          <t>TRAWLER</t>
        </is>
      </c>
      <c r="K2672" s="17" t="n">
        <v>33.4</v>
      </c>
      <c r="L2672" s="17" t="n">
        <v>10.3</v>
      </c>
      <c r="M2672" s="17" t="inlineStr">
        <is>
          <t>Ledgport</t>
        </is>
      </c>
      <c r="N2672" s="17" t="n">
        <v>32</v>
      </c>
      <c r="O2672" s="17" t="inlineStr">
        <is>
          <t>(360) 555-6453</t>
        </is>
      </c>
      <c r="P2672" s="17" t="inlineStr">
        <is>
          <t>amberbean@gmail.example.com</t>
        </is>
      </c>
      <c r="Q2672" s="17" t="inlineStr">
        <is>
          <t>Olympia</t>
        </is>
      </c>
      <c r="R2672" s="17" t="inlineStr">
        <is>
          <t>WA</t>
        </is>
      </c>
      <c r="S2672" s="17" t="inlineStr">
        <is>
          <t>98501</t>
        </is>
      </c>
      <c r="T2672" s="27" t="n">
        <v>45996</v>
      </c>
      <c r="U2672" s="17" t="n">
        <v>2026</v>
      </c>
      <c r="V2672" s="17" t="inlineStr"/>
    </row>
    <row r="2673">
      <c r="A2673" s="21" t="inlineStr">
        <is>
          <t>WL-03668</t>
        </is>
      </c>
      <c r="B2673" s="21" t="n">
        <v>2668</v>
      </c>
      <c r="C2673" s="21" t="inlineStr">
        <is>
          <t>Morris</t>
        </is>
      </c>
      <c r="D2673" s="21" t="inlineStr">
        <is>
          <t>Anthony</t>
        </is>
      </c>
      <c r="E2673" s="21" t="inlineStr">
        <is>
          <t>INDIVIDUAL</t>
        </is>
      </c>
      <c r="F2673" s="21" t="inlineStr"/>
      <c r="G2673" s="28" t="n">
        <v>46043</v>
      </c>
      <c r="H2673" s="21" t="inlineStr">
        <is>
          <t>ACTIVE_WAITLIST</t>
        </is>
      </c>
      <c r="I2673" s="21" t="inlineStr">
        <is>
          <t>DRIFT GLIDE</t>
        </is>
      </c>
      <c r="J2673" s="21" t="inlineStr">
        <is>
          <t>HOUSEBOAT</t>
        </is>
      </c>
      <c r="K2673" s="21" t="n">
        <v>34.1</v>
      </c>
      <c r="L2673" s="21" t="n">
        <v>9.699999999999999</v>
      </c>
      <c r="M2673" s="21" t="inlineStr">
        <is>
          <t>Salmonberry</t>
        </is>
      </c>
      <c r="N2673" s="21" t="n">
        <v>50</v>
      </c>
      <c r="O2673" s="21" t="inlineStr">
        <is>
          <t>(503) 555-0666</t>
        </is>
      </c>
      <c r="P2673" s="21" t="inlineStr">
        <is>
          <t>anthony.morris@harbormail.net</t>
        </is>
      </c>
      <c r="Q2673" s="21" t="inlineStr">
        <is>
          <t>Astoria</t>
        </is>
      </c>
      <c r="R2673" s="21" t="inlineStr">
        <is>
          <t>OR</t>
        </is>
      </c>
      <c r="S2673" s="21" t="inlineStr">
        <is>
          <t>97103</t>
        </is>
      </c>
      <c r="T2673" s="28" t="n">
        <v>46000</v>
      </c>
      <c r="U2673" s="21" t="n">
        <v>2026</v>
      </c>
      <c r="V2673" s="21" t="inlineStr"/>
    </row>
    <row r="2674">
      <c r="A2674" s="17" t="inlineStr">
        <is>
          <t>WL-03669</t>
        </is>
      </c>
      <c r="B2674" s="17" t="n">
        <v>2669</v>
      </c>
      <c r="C2674" s="17" t="inlineStr">
        <is>
          <t>Powers</t>
        </is>
      </c>
      <c r="D2674" s="17" t="inlineStr">
        <is>
          <t>Samantha</t>
        </is>
      </c>
      <c r="E2674" s="17" t="inlineStr">
        <is>
          <t>INDIVIDUAL</t>
        </is>
      </c>
      <c r="F2674" s="17" t="inlineStr"/>
      <c r="G2674" s="27" t="n">
        <v>46044</v>
      </c>
      <c r="H2674" s="17" t="inlineStr">
        <is>
          <t>ACTIVE_WAITLIST</t>
        </is>
      </c>
      <c r="I2674" s="17" t="inlineStr">
        <is>
          <t>OTTER REACH</t>
        </is>
      </c>
      <c r="J2674" s="17" t="inlineStr">
        <is>
          <t>SAIL_MONO</t>
        </is>
      </c>
      <c r="K2674" s="17" t="n">
        <v>20.4</v>
      </c>
      <c r="L2674" s="17" t="n">
        <v>5.9</v>
      </c>
      <c r="M2674" s="17" t="inlineStr">
        <is>
          <t>Vessbank</t>
        </is>
      </c>
      <c r="N2674" s="17" t="n">
        <v>36</v>
      </c>
      <c r="O2674" s="17" t="inlineStr">
        <is>
          <t>(360) 555-0653</t>
        </is>
      </c>
      <c r="P2674" s="17" t="inlineStr">
        <is>
          <t>samantha.powers@harbormail.net</t>
        </is>
      </c>
      <c r="Q2674" s="17" t="inlineStr">
        <is>
          <t>Chaldale</t>
        </is>
      </c>
      <c r="R2674" s="17" t="inlineStr">
        <is>
          <t>WA</t>
        </is>
      </c>
      <c r="S2674" s="17" t="inlineStr">
        <is>
          <t>98554</t>
        </is>
      </c>
      <c r="T2674" s="27" t="n">
        <v>46002</v>
      </c>
      <c r="U2674" s="17" t="n">
        <v>2026</v>
      </c>
      <c r="V2674" s="17" t="inlineStr"/>
    </row>
    <row r="2675">
      <c r="A2675" s="21" t="inlineStr">
        <is>
          <t>WL-03670</t>
        </is>
      </c>
      <c r="B2675" s="21" t="n">
        <v>2670</v>
      </c>
      <c r="C2675" s="21" t="inlineStr">
        <is>
          <t>Jones</t>
        </is>
      </c>
      <c r="D2675" s="21" t="inlineStr">
        <is>
          <t>Brian</t>
        </is>
      </c>
      <c r="E2675" s="21" t="inlineStr">
        <is>
          <t>CORPORATION</t>
        </is>
      </c>
      <c r="F2675" s="21" t="inlineStr">
        <is>
          <t>Jones Marine LLC</t>
        </is>
      </c>
      <c r="G2675" s="28" t="n">
        <v>46044</v>
      </c>
      <c r="H2675" s="21" t="inlineStr">
        <is>
          <t>RETAINER</t>
        </is>
      </c>
      <c r="I2675" s="21" t="inlineStr">
        <is>
          <t>TIDE SHORE</t>
        </is>
      </c>
      <c r="J2675" s="21" t="inlineStr">
        <is>
          <t>SAIL_MONO</t>
        </is>
      </c>
      <c r="K2675" s="21" t="n">
        <v>39.1</v>
      </c>
      <c r="L2675" s="21" t="n">
        <v>13.6</v>
      </c>
      <c r="M2675" s="21" t="inlineStr">
        <is>
          <t>OPEN_ONLY</t>
        </is>
      </c>
      <c r="N2675" s="21" t="n">
        <v>45</v>
      </c>
      <c r="O2675" s="21" t="inlineStr">
        <is>
          <t>(503) 555-5123</t>
        </is>
      </c>
      <c r="P2675" s="21" t="inlineStr">
        <is>
          <t>brianjones@pugetpost.com</t>
        </is>
      </c>
      <c r="Q2675" s="21" t="inlineStr">
        <is>
          <t>Astoria</t>
        </is>
      </c>
      <c r="R2675" s="21" t="inlineStr">
        <is>
          <t>OR</t>
        </is>
      </c>
      <c r="S2675" s="21" t="inlineStr">
        <is>
          <t>97103</t>
        </is>
      </c>
      <c r="T2675" s="28" t="n">
        <v>46006</v>
      </c>
      <c r="U2675" s="21" t="n">
        <v>2026</v>
      </c>
      <c r="V2675" s="21" t="inlineStr"/>
    </row>
    <row r="2676">
      <c r="A2676" s="17" t="inlineStr">
        <is>
          <t>WL-03671</t>
        </is>
      </c>
      <c r="B2676" s="17" t="n">
        <v>2671</v>
      </c>
      <c r="C2676" s="17" t="inlineStr">
        <is>
          <t>Martinez</t>
        </is>
      </c>
      <c r="D2676" s="17" t="inlineStr">
        <is>
          <t>Thomas</t>
        </is>
      </c>
      <c r="E2676" s="17" t="inlineStr">
        <is>
          <t>INDIVIDUAL</t>
        </is>
      </c>
      <c r="F2676" s="17" t="inlineStr"/>
      <c r="G2676" s="27" t="n">
        <v>46045</v>
      </c>
      <c r="H2676" s="17" t="inlineStr">
        <is>
          <t>ACTIVE_WAITLIST</t>
        </is>
      </c>
      <c r="I2676" s="17" t="inlineStr">
        <is>
          <t>BRANT QUEEN</t>
        </is>
      </c>
      <c r="J2676" s="17" t="inlineStr">
        <is>
          <t>POWER_STERNDRIVE</t>
        </is>
      </c>
      <c r="K2676" s="17" t="n">
        <v>38.1</v>
      </c>
      <c r="L2676" s="17" t="n">
        <v>11.6</v>
      </c>
      <c r="M2676" s="17" t="inlineStr">
        <is>
          <t>Salmonberry</t>
        </is>
      </c>
      <c r="N2676" s="17" t="n">
        <v>36</v>
      </c>
      <c r="O2676" s="17" t="inlineStr">
        <is>
          <t>(360) 555-8588</t>
        </is>
      </c>
      <c r="P2676" s="17" t="inlineStr"/>
      <c r="Q2676" s="17" t="inlineStr">
        <is>
          <t>Olympia</t>
        </is>
      </c>
      <c r="R2676" s="17" t="inlineStr">
        <is>
          <t>WA</t>
        </is>
      </c>
      <c r="S2676" s="17" t="inlineStr">
        <is>
          <t>98501</t>
        </is>
      </c>
      <c r="T2676" s="27" t="n">
        <v>45992</v>
      </c>
      <c r="U2676" s="17" t="n">
        <v>2026</v>
      </c>
      <c r="V2676" s="17" t="inlineStr"/>
    </row>
    <row r="2677">
      <c r="A2677" s="21" t="inlineStr">
        <is>
          <t>WL-03672</t>
        </is>
      </c>
      <c r="B2677" s="21" t="n">
        <v>2672</v>
      </c>
      <c r="C2677" s="21" t="inlineStr">
        <is>
          <t>Sparks</t>
        </is>
      </c>
      <c r="D2677" s="21" t="inlineStr">
        <is>
          <t>Robin</t>
        </is>
      </c>
      <c r="E2677" s="21" t="inlineStr">
        <is>
          <t>COMMERCIAL</t>
        </is>
      </c>
      <c r="F2677" s="21" t="inlineStr">
        <is>
          <t>Sparks Ventures LLC</t>
        </is>
      </c>
      <c r="G2677" s="28" t="n">
        <v>46045</v>
      </c>
      <c r="H2677" s="21" t="inlineStr">
        <is>
          <t>RETAINER</t>
        </is>
      </c>
      <c r="I2677" s="21" t="inlineStr">
        <is>
          <t>CORMORANT WAKE</t>
        </is>
      </c>
      <c r="J2677" s="21" t="inlineStr">
        <is>
          <t>TRAWLER</t>
        </is>
      </c>
      <c r="K2677" s="21" t="n">
        <v>36.1</v>
      </c>
      <c r="L2677" s="21" t="n">
        <v>10.3</v>
      </c>
      <c r="M2677" s="21" t="inlineStr">
        <is>
          <t>COVERED_ONLY</t>
        </is>
      </c>
      <c r="N2677" s="21" t="n">
        <v>24</v>
      </c>
      <c r="O2677" s="21" t="inlineStr">
        <is>
          <t>(206) 555-5019</t>
        </is>
      </c>
      <c r="P2677" s="21" t="inlineStr"/>
      <c r="Q2677" s="21" t="inlineStr">
        <is>
          <t>Seattle</t>
        </is>
      </c>
      <c r="R2677" s="21" t="inlineStr">
        <is>
          <t>WA</t>
        </is>
      </c>
      <c r="S2677" s="21" t="inlineStr">
        <is>
          <t>98101</t>
        </is>
      </c>
      <c r="T2677" s="28" t="n">
        <v>45997</v>
      </c>
      <c r="U2677" s="21" t="n">
        <v>2026</v>
      </c>
      <c r="V2677" s="21" t="inlineStr"/>
    </row>
    <row r="2678">
      <c r="A2678" s="17" t="inlineStr">
        <is>
          <t>WL-03673</t>
        </is>
      </c>
      <c r="B2678" s="17" t="n">
        <v>2673</v>
      </c>
      <c r="C2678" s="17" t="inlineStr">
        <is>
          <t>Gibson</t>
        </is>
      </c>
      <c r="D2678" s="17" t="inlineStr">
        <is>
          <t>Angela</t>
        </is>
      </c>
      <c r="E2678" s="17" t="inlineStr">
        <is>
          <t>INDIVIDUAL</t>
        </is>
      </c>
      <c r="F2678" s="17" t="inlineStr"/>
      <c r="G2678" s="27" t="n">
        <v>46046</v>
      </c>
      <c r="H2678" s="17" t="inlineStr">
        <is>
          <t>ACTIVE_WAITLIST</t>
        </is>
      </c>
      <c r="I2678" s="17" t="inlineStr">
        <is>
          <t>SCOTER ROSE</t>
        </is>
      </c>
      <c r="J2678" s="17" t="inlineStr">
        <is>
          <t>HOUSEBOAT</t>
        </is>
      </c>
      <c r="K2678" s="17" t="n">
        <v>46.4</v>
      </c>
      <c r="L2678" s="17" t="n">
        <v>14.5</v>
      </c>
      <c r="M2678" s="17" t="inlineStr">
        <is>
          <t>Salmonberry</t>
        </is>
      </c>
      <c r="N2678" s="17" t="n">
        <v>32</v>
      </c>
      <c r="O2678" s="17" t="inlineStr">
        <is>
          <t>(503) 555-3052</t>
        </is>
      </c>
      <c r="P2678" s="17" t="inlineStr">
        <is>
          <t>angela_gibson@harbormail.net</t>
        </is>
      </c>
      <c r="Q2678" s="17" t="inlineStr">
        <is>
          <t>Portland</t>
        </is>
      </c>
      <c r="R2678" s="17" t="inlineStr">
        <is>
          <t>OR</t>
        </is>
      </c>
      <c r="S2678" s="17" t="inlineStr">
        <is>
          <t>97201</t>
        </is>
      </c>
      <c r="T2678" s="27" t="n">
        <v>46010</v>
      </c>
      <c r="U2678" s="17" t="n">
        <v>2026</v>
      </c>
      <c r="V2678" s="17" t="inlineStr"/>
    </row>
    <row r="2679">
      <c r="A2679" s="21" t="inlineStr">
        <is>
          <t>WL-03674</t>
        </is>
      </c>
      <c r="B2679" s="21" t="n">
        <v>2674</v>
      </c>
      <c r="C2679" s="21" t="inlineStr">
        <is>
          <t>Scott</t>
        </is>
      </c>
      <c r="D2679" s="21" t="inlineStr">
        <is>
          <t>Savannah</t>
        </is>
      </c>
      <c r="E2679" s="21" t="inlineStr">
        <is>
          <t>INDIVIDUAL</t>
        </is>
      </c>
      <c r="F2679" s="21" t="inlineStr"/>
      <c r="G2679" s="28" t="n">
        <v>46046</v>
      </c>
      <c r="H2679" s="21" t="inlineStr">
        <is>
          <t>ACTIVE_WAITLIST</t>
        </is>
      </c>
      <c r="I2679" s="21" t="inlineStr">
        <is>
          <t>MURRE QUEEN</t>
        </is>
      </c>
      <c r="J2679" s="21" t="inlineStr">
        <is>
          <t>CRUISER</t>
        </is>
      </c>
      <c r="K2679" s="21" t="n">
        <v>33.4</v>
      </c>
      <c r="L2679" s="21" t="n">
        <v>10.7</v>
      </c>
      <c r="M2679" s="21" t="inlineStr">
        <is>
          <t>Ledgport</t>
        </is>
      </c>
      <c r="N2679" s="21" t="n">
        <v>50</v>
      </c>
      <c r="O2679" s="21" t="inlineStr">
        <is>
          <t>(541) 555-9698</t>
        </is>
      </c>
      <c r="P2679" s="21" t="inlineStr">
        <is>
          <t>savannah_scott@pugetpost.com</t>
        </is>
      </c>
      <c r="Q2679" s="21" t="inlineStr">
        <is>
          <t>Newport</t>
        </is>
      </c>
      <c r="R2679" s="21" t="inlineStr">
        <is>
          <t>OR</t>
        </is>
      </c>
      <c r="S2679" s="21" t="inlineStr">
        <is>
          <t>97365</t>
        </is>
      </c>
      <c r="T2679" s="28" t="n">
        <v>46018</v>
      </c>
      <c r="U2679" s="21" t="n">
        <v>2026</v>
      </c>
      <c r="V2679" s="21" t="inlineStr"/>
    </row>
    <row r="2680">
      <c r="A2680" s="17" t="inlineStr">
        <is>
          <t>WL-03675</t>
        </is>
      </c>
      <c r="B2680" s="17" t="n">
        <v>2675</v>
      </c>
      <c r="C2680" s="17" t="inlineStr">
        <is>
          <t>Barrett</t>
        </is>
      </c>
      <c r="D2680" s="17" t="inlineStr">
        <is>
          <t>Randy</t>
        </is>
      </c>
      <c r="E2680" s="17" t="inlineStr">
        <is>
          <t>INDIVIDUAL</t>
        </is>
      </c>
      <c r="F2680" s="17" t="inlineStr"/>
      <c r="G2680" s="27" t="n">
        <v>46046</v>
      </c>
      <c r="H2680" s="17" t="inlineStr">
        <is>
          <t>ACTIVE_WAITLIST</t>
        </is>
      </c>
      <c r="I2680" s="17" t="inlineStr">
        <is>
          <t>PETREL WAKE</t>
        </is>
      </c>
      <c r="J2680" s="17" t="inlineStr">
        <is>
          <t>SAIL_MULTI</t>
        </is>
      </c>
      <c r="K2680" s="17" t="n">
        <v>29</v>
      </c>
      <c r="L2680" s="17" t="n">
        <v>10</v>
      </c>
      <c r="M2680" s="17" t="inlineStr">
        <is>
          <t>Gullwing</t>
        </is>
      </c>
      <c r="N2680" s="17" t="n">
        <v>36</v>
      </c>
      <c r="O2680" s="17" t="inlineStr">
        <is>
          <t>(360) 555-7195</t>
        </is>
      </c>
      <c r="P2680" s="17" t="inlineStr">
        <is>
          <t>randy.barrett@pugetpost.com</t>
        </is>
      </c>
      <c r="Q2680" s="17" t="inlineStr">
        <is>
          <t>Longview</t>
        </is>
      </c>
      <c r="R2680" s="17" t="inlineStr">
        <is>
          <t>WA</t>
        </is>
      </c>
      <c r="S2680" s="17" t="inlineStr">
        <is>
          <t>98632</t>
        </is>
      </c>
      <c r="T2680" s="27" t="n">
        <v>46001</v>
      </c>
      <c r="U2680" s="17" t="n">
        <v>2026</v>
      </c>
      <c r="V2680" s="17" t="inlineStr"/>
    </row>
    <row r="2681">
      <c r="A2681" s="21" t="inlineStr">
        <is>
          <t>WL-03676</t>
        </is>
      </c>
      <c r="B2681" s="21" t="n">
        <v>2676</v>
      </c>
      <c r="C2681" s="21" t="inlineStr">
        <is>
          <t>Barajas</t>
        </is>
      </c>
      <c r="D2681" s="21" t="inlineStr">
        <is>
          <t>Antonio</t>
        </is>
      </c>
      <c r="E2681" s="21" t="inlineStr">
        <is>
          <t>LLC</t>
        </is>
      </c>
      <c r="F2681" s="21" t="inlineStr">
        <is>
          <t>Barajas Marine LLC</t>
        </is>
      </c>
      <c r="G2681" s="28" t="n">
        <v>46046</v>
      </c>
      <c r="H2681" s="21" t="inlineStr">
        <is>
          <t>ACTIVE_WAITLIST</t>
        </is>
      </c>
      <c r="I2681" s="21" t="inlineStr">
        <is>
          <t>WIDGEON ERACH</t>
        </is>
      </c>
      <c r="J2681" s="21" t="inlineStr">
        <is>
          <t>ELECTRIC</t>
        </is>
      </c>
      <c r="K2681" s="21" t="n">
        <v>50.6</v>
      </c>
      <c r="L2681" s="21" t="n">
        <v>17.9</v>
      </c>
      <c r="M2681" s="21" t="inlineStr">
        <is>
          <t>Ledgport</t>
        </is>
      </c>
      <c r="N2681" s="21" t="n">
        <v>50</v>
      </c>
      <c r="O2681" s="21" t="inlineStr">
        <is>
          <t>(503) 555-0597</t>
        </is>
      </c>
      <c r="P2681" s="21" t="inlineStr">
        <is>
          <t>antonio_barajas@salishnet.net</t>
        </is>
      </c>
      <c r="Q2681" s="21" t="inlineStr">
        <is>
          <t>Astoria</t>
        </is>
      </c>
      <c r="R2681" s="21" t="inlineStr">
        <is>
          <t>OR</t>
        </is>
      </c>
      <c r="S2681" s="21" t="inlineStr">
        <is>
          <t>97103</t>
        </is>
      </c>
      <c r="T2681" s="28" t="n">
        <v>46014</v>
      </c>
      <c r="U2681" s="21" t="n">
        <v>2026</v>
      </c>
      <c r="V2681" s="21" t="inlineStr"/>
    </row>
    <row r="2682">
      <c r="A2682" s="17" t="inlineStr">
        <is>
          <t>WL-03677</t>
        </is>
      </c>
      <c r="B2682" s="17" t="n">
        <v>2677</v>
      </c>
      <c r="C2682" s="17" t="inlineStr">
        <is>
          <t>Schaefer</t>
        </is>
      </c>
      <c r="D2682" s="17" t="inlineStr">
        <is>
          <t>Mark</t>
        </is>
      </c>
      <c r="E2682" s="17" t="inlineStr">
        <is>
          <t>TRUST</t>
        </is>
      </c>
      <c r="F2682" s="17" t="inlineStr">
        <is>
          <t>Schaefer Ventures LLC</t>
        </is>
      </c>
      <c r="G2682" s="27" t="n">
        <v>46047</v>
      </c>
      <c r="H2682" s="17" t="inlineStr">
        <is>
          <t>RETAINER</t>
        </is>
      </c>
      <c r="I2682" s="17" t="inlineStr">
        <is>
          <t>SEAL PASSAGE</t>
        </is>
      </c>
      <c r="J2682" s="17" t="inlineStr">
        <is>
          <t>SAIL_MONO</t>
        </is>
      </c>
      <c r="K2682" s="17" t="n">
        <v>31.8</v>
      </c>
      <c r="L2682" s="17" t="n">
        <v>9.300000000000001</v>
      </c>
      <c r="M2682" s="17" t="inlineStr">
        <is>
          <t>COVERED_ONLY</t>
        </is>
      </c>
      <c r="N2682" s="17" t="n">
        <v>36</v>
      </c>
      <c r="O2682" s="17" t="inlineStr">
        <is>
          <t>(360) 555-3121</t>
        </is>
      </c>
      <c r="P2682" s="17" t="inlineStr">
        <is>
          <t>mark.schaefer@salishnet.net</t>
        </is>
      </c>
      <c r="Q2682" s="17" t="inlineStr">
        <is>
          <t>Port Angeles</t>
        </is>
      </c>
      <c r="R2682" s="17" t="inlineStr">
        <is>
          <t>WA</t>
        </is>
      </c>
      <c r="S2682" s="17" t="inlineStr">
        <is>
          <t>98362</t>
        </is>
      </c>
      <c r="T2682" s="27" t="n">
        <v>46014</v>
      </c>
      <c r="U2682" s="17" t="n">
        <v>2026</v>
      </c>
      <c r="V2682" s="17" t="inlineStr"/>
    </row>
    <row r="2683">
      <c r="A2683" s="21" t="inlineStr">
        <is>
          <t>WL-03678</t>
        </is>
      </c>
      <c r="B2683" s="21" t="n">
        <v>2678</v>
      </c>
      <c r="C2683" s="21" t="inlineStr">
        <is>
          <t>Davis</t>
        </is>
      </c>
      <c r="D2683" s="21" t="inlineStr">
        <is>
          <t>Jill</t>
        </is>
      </c>
      <c r="E2683" s="21" t="inlineStr">
        <is>
          <t>JOINT</t>
        </is>
      </c>
      <c r="F2683" s="21" t="inlineStr"/>
      <c r="G2683" s="28" t="n">
        <v>46047</v>
      </c>
      <c r="H2683" s="21" t="inlineStr">
        <is>
          <t>ACTIVE_WAITLIST</t>
        </is>
      </c>
      <c r="I2683" s="21" t="inlineStr">
        <is>
          <t>FOUL CREST</t>
        </is>
      </c>
      <c r="J2683" s="21" t="inlineStr">
        <is>
          <t>POWER_INBOARD</t>
        </is>
      </c>
      <c r="K2683" s="21" t="n">
        <v>45.1</v>
      </c>
      <c r="L2683" s="21" t="n">
        <v>14.4</v>
      </c>
      <c r="M2683" s="21" t="inlineStr">
        <is>
          <t>ANY</t>
        </is>
      </c>
      <c r="N2683" s="21" t="n">
        <v>50</v>
      </c>
      <c r="O2683" s="21" t="inlineStr">
        <is>
          <t>(360) 555-5187</t>
        </is>
      </c>
      <c r="P2683" s="21" t="inlineStr">
        <is>
          <t>jill.davis@salishnet.net</t>
        </is>
      </c>
      <c r="Q2683" s="21" t="inlineStr">
        <is>
          <t>Bellingham</t>
        </is>
      </c>
      <c r="R2683" s="21" t="inlineStr">
        <is>
          <t>WA</t>
        </is>
      </c>
      <c r="S2683" s="21" t="inlineStr">
        <is>
          <t>98225</t>
        </is>
      </c>
      <c r="T2683" s="28" t="n">
        <v>46019</v>
      </c>
      <c r="U2683" s="21" t="n">
        <v>2026</v>
      </c>
      <c r="V2683" s="21" t="inlineStr"/>
    </row>
    <row r="2684">
      <c r="A2684" s="17" t="inlineStr">
        <is>
          <t>WL-03679</t>
        </is>
      </c>
      <c r="B2684" s="17" t="n">
        <v>2679</v>
      </c>
      <c r="C2684" s="17" t="inlineStr">
        <is>
          <t>Page</t>
        </is>
      </c>
      <c r="D2684" s="17" t="inlineStr">
        <is>
          <t>Tracy</t>
        </is>
      </c>
      <c r="E2684" s="17" t="inlineStr">
        <is>
          <t>INDIVIDUAL</t>
        </is>
      </c>
      <c r="F2684" s="17" t="inlineStr"/>
      <c r="G2684" s="27" t="n">
        <v>46048</v>
      </c>
      <c r="H2684" s="17" t="inlineStr">
        <is>
          <t>ACTIVE_WAITLIST</t>
        </is>
      </c>
      <c r="I2684" s="17" t="inlineStr">
        <is>
          <t>TIDE WAKE</t>
        </is>
      </c>
      <c r="J2684" s="17" t="inlineStr">
        <is>
          <t>SAIL_MONO</t>
        </is>
      </c>
      <c r="K2684" s="17" t="n">
        <v>26.4</v>
      </c>
      <c r="L2684" s="17" t="n">
        <v>7.9</v>
      </c>
      <c r="M2684" s="17" t="inlineStr">
        <is>
          <t>OPEN_ONLY</t>
        </is>
      </c>
      <c r="N2684" s="17" t="n">
        <v>50</v>
      </c>
      <c r="O2684" s="17" t="inlineStr">
        <is>
          <t>(206) 555-3927</t>
        </is>
      </c>
      <c r="P2684" s="17" t="inlineStr">
        <is>
          <t>tracy.page@outlook.example.com</t>
        </is>
      </c>
      <c r="Q2684" s="17" t="inlineStr">
        <is>
          <t>Seattle</t>
        </is>
      </c>
      <c r="R2684" s="17" t="inlineStr">
        <is>
          <t>WA</t>
        </is>
      </c>
      <c r="S2684" s="17" t="inlineStr">
        <is>
          <t>98101</t>
        </is>
      </c>
      <c r="T2684" s="27" t="n">
        <v>46000</v>
      </c>
      <c r="U2684" s="17" t="n">
        <v>2026</v>
      </c>
      <c r="V2684" s="17" t="inlineStr"/>
    </row>
    <row r="2685">
      <c r="A2685" s="21" t="inlineStr">
        <is>
          <t>WL-03680</t>
        </is>
      </c>
      <c r="B2685" s="21" t="n">
        <v>2680</v>
      </c>
      <c r="C2685" s="21" t="inlineStr">
        <is>
          <t>Bates</t>
        </is>
      </c>
      <c r="D2685" s="21" t="inlineStr">
        <is>
          <t>Thomas</t>
        </is>
      </c>
      <c r="E2685" s="21" t="inlineStr">
        <is>
          <t>JOINT</t>
        </is>
      </c>
      <c r="F2685" s="21" t="inlineStr"/>
      <c r="G2685" s="28" t="n">
        <v>46049</v>
      </c>
      <c r="H2685" s="21" t="inlineStr">
        <is>
          <t>ACTIVE_WAITLIST</t>
        </is>
      </c>
      <c r="I2685" s="21" t="inlineStr">
        <is>
          <t>SABLE SONG</t>
        </is>
      </c>
      <c r="J2685" s="21" t="inlineStr">
        <is>
          <t>SAIL_MONO</t>
        </is>
      </c>
      <c r="K2685" s="21" t="n">
        <v>23</v>
      </c>
      <c r="L2685" s="21" t="n">
        <v>7.1</v>
      </c>
      <c r="M2685" s="21" t="inlineStr">
        <is>
          <t>COVERED_ONLY</t>
        </is>
      </c>
      <c r="N2685" s="21" t="n">
        <v>45</v>
      </c>
      <c r="O2685" s="21" t="inlineStr">
        <is>
          <t>(360) 555-0580</t>
        </is>
      </c>
      <c r="P2685" s="21" t="inlineStr">
        <is>
          <t>thomas.bates@harbormail.net</t>
        </is>
      </c>
      <c r="Q2685" s="21" t="inlineStr">
        <is>
          <t>Port Angeles</t>
        </is>
      </c>
      <c r="R2685" s="21" t="inlineStr">
        <is>
          <t>WA</t>
        </is>
      </c>
      <c r="S2685" s="21" t="inlineStr">
        <is>
          <t>98362</t>
        </is>
      </c>
      <c r="T2685" s="28" t="n">
        <v>45997</v>
      </c>
      <c r="U2685" s="21" t="n">
        <v>2026</v>
      </c>
      <c r="V2685" s="21" t="inlineStr"/>
    </row>
    <row r="2686">
      <c r="A2686" s="17" t="inlineStr">
        <is>
          <t>WL-03681</t>
        </is>
      </c>
      <c r="B2686" s="17" t="n">
        <v>2681</v>
      </c>
      <c r="C2686" s="17" t="inlineStr">
        <is>
          <t>Brown</t>
        </is>
      </c>
      <c r="D2686" s="17" t="inlineStr">
        <is>
          <t>Robert</t>
        </is>
      </c>
      <c r="E2686" s="17" t="inlineStr">
        <is>
          <t>COMMERCIAL</t>
        </is>
      </c>
      <c r="F2686" s="17" t="inlineStr">
        <is>
          <t>Brown Charters Inc</t>
        </is>
      </c>
      <c r="G2686" s="27" t="n">
        <v>46050</v>
      </c>
      <c r="H2686" s="17" t="inlineStr">
        <is>
          <t>ACTIVE_WAITLIST</t>
        </is>
      </c>
      <c r="I2686" s="17" t="inlineStr">
        <is>
          <t>SANDERLING BAY</t>
        </is>
      </c>
      <c r="J2686" s="17" t="inlineStr">
        <is>
          <t>POWER_INBOARD</t>
        </is>
      </c>
      <c r="K2686" s="17" t="n">
        <v>48.5</v>
      </c>
      <c r="L2686" s="17" t="n">
        <v>14.6</v>
      </c>
      <c r="M2686" s="17" t="inlineStr">
        <is>
          <t>Vessbank</t>
        </is>
      </c>
      <c r="N2686" s="17" t="n">
        <v>28</v>
      </c>
      <c r="O2686" s="17" t="inlineStr">
        <is>
          <t>(360) 555-6783</t>
        </is>
      </c>
      <c r="P2686" s="17" t="inlineStr">
        <is>
          <t>robert.brown@harbormail.net</t>
        </is>
      </c>
      <c r="Q2686" s="17" t="inlineStr">
        <is>
          <t>Port Angeles</t>
        </is>
      </c>
      <c r="R2686" s="17" t="inlineStr">
        <is>
          <t>WA</t>
        </is>
      </c>
      <c r="S2686" s="17" t="inlineStr">
        <is>
          <t>98362</t>
        </is>
      </c>
      <c r="T2686" s="27" t="n">
        <v>46015</v>
      </c>
      <c r="U2686" s="17" t="n">
        <v>2026</v>
      </c>
      <c r="V2686" s="17" t="inlineStr"/>
    </row>
    <row r="2687">
      <c r="A2687" s="21" t="inlineStr">
        <is>
          <t>WL-03682</t>
        </is>
      </c>
      <c r="B2687" s="21" t="n">
        <v>2682</v>
      </c>
      <c r="C2687" s="21" t="inlineStr">
        <is>
          <t>Anderson</t>
        </is>
      </c>
      <c r="D2687" s="21" t="inlineStr">
        <is>
          <t>Paul</t>
        </is>
      </c>
      <c r="E2687" s="21" t="inlineStr">
        <is>
          <t>JOINT</t>
        </is>
      </c>
      <c r="F2687" s="21" t="inlineStr"/>
      <c r="G2687" s="28" t="n">
        <v>46050</v>
      </c>
      <c r="H2687" s="21" t="inlineStr">
        <is>
          <t>ACTIVE_WAITLIST</t>
        </is>
      </c>
      <c r="I2687" s="21" t="inlineStr">
        <is>
          <t>SANDERLING DANCER</t>
        </is>
      </c>
      <c r="J2687" s="21" t="inlineStr">
        <is>
          <t>POWER_INBOARD</t>
        </is>
      </c>
      <c r="K2687" s="21" t="n">
        <v>23.5</v>
      </c>
      <c r="L2687" s="21" t="n">
        <v>7.5</v>
      </c>
      <c r="M2687" s="21" t="inlineStr">
        <is>
          <t>ANY</t>
        </is>
      </c>
      <c r="N2687" s="21" t="n">
        <v>32</v>
      </c>
      <c r="O2687" s="21" t="inlineStr">
        <is>
          <t>(360) 555-1510</t>
        </is>
      </c>
      <c r="P2687" s="21" t="inlineStr">
        <is>
          <t>paulanderson@gmail.example.com</t>
        </is>
      </c>
      <c r="Q2687" s="21" t="inlineStr">
        <is>
          <t>Longview</t>
        </is>
      </c>
      <c r="R2687" s="21" t="inlineStr">
        <is>
          <t>WA</t>
        </is>
      </c>
      <c r="S2687" s="21" t="inlineStr">
        <is>
          <t>98632</t>
        </is>
      </c>
      <c r="T2687" s="28" t="n">
        <v>45997</v>
      </c>
      <c r="U2687" s="21" t="n">
        <v>2026</v>
      </c>
      <c r="V2687" s="21" t="inlineStr"/>
    </row>
    <row r="2688">
      <c r="A2688" s="17" t="inlineStr">
        <is>
          <t>WL-03683</t>
        </is>
      </c>
      <c r="B2688" s="17" t="n">
        <v>2683</v>
      </c>
      <c r="C2688" s="17" t="inlineStr">
        <is>
          <t>Carter</t>
        </is>
      </c>
      <c r="D2688" s="17" t="inlineStr">
        <is>
          <t>Shawn</t>
        </is>
      </c>
      <c r="E2688" s="17" t="inlineStr">
        <is>
          <t>COMMERCIAL</t>
        </is>
      </c>
      <c r="F2688" s="17" t="inlineStr">
        <is>
          <t>Carter Marine LLC</t>
        </is>
      </c>
      <c r="G2688" s="27" t="n">
        <v>46050</v>
      </c>
      <c r="H2688" s="17" t="inlineStr">
        <is>
          <t>ACTIVE_WAITLIST</t>
        </is>
      </c>
      <c r="I2688" s="17" t="inlineStr">
        <is>
          <t>BRANT SOUND</t>
        </is>
      </c>
      <c r="J2688" s="17" t="inlineStr">
        <is>
          <t>POWER_OUTBOARD</t>
        </is>
      </c>
      <c r="K2688" s="17" t="n">
        <v>57.9</v>
      </c>
      <c r="L2688" s="17" t="n">
        <v>16.9</v>
      </c>
      <c r="M2688" s="17" t="inlineStr">
        <is>
          <t>COVERED_ONLY</t>
        </is>
      </c>
      <c r="N2688" s="17" t="n">
        <v>45</v>
      </c>
      <c r="O2688" s="17" t="inlineStr">
        <is>
          <t>(253) 555-2458</t>
        </is>
      </c>
      <c r="P2688" s="17" t="inlineStr">
        <is>
          <t>shawncarter@harbormail.net</t>
        </is>
      </c>
      <c r="Q2688" s="17" t="inlineStr">
        <is>
          <t>Tacoma</t>
        </is>
      </c>
      <c r="R2688" s="17" t="inlineStr">
        <is>
          <t>WA</t>
        </is>
      </c>
      <c r="S2688" s="17" t="inlineStr">
        <is>
          <t>98402</t>
        </is>
      </c>
      <c r="T2688" s="27" t="n">
        <v>46001</v>
      </c>
      <c r="U2688" s="17" t="n">
        <v>2026</v>
      </c>
      <c r="V2688" s="17" t="inlineStr"/>
    </row>
    <row r="2689">
      <c r="A2689" s="21" t="inlineStr">
        <is>
          <t>WL-03684</t>
        </is>
      </c>
      <c r="B2689" s="21" t="n">
        <v>2684</v>
      </c>
      <c r="C2689" s="21" t="inlineStr">
        <is>
          <t>Butler</t>
        </is>
      </c>
      <c r="D2689" s="21" t="inlineStr">
        <is>
          <t>David</t>
        </is>
      </c>
      <c r="E2689" s="21" t="inlineStr">
        <is>
          <t>LLC</t>
        </is>
      </c>
      <c r="F2689" s="21" t="inlineStr">
        <is>
          <t>Butler Holdings LLC</t>
        </is>
      </c>
      <c r="G2689" s="28" t="n">
        <v>46050</v>
      </c>
      <c r="H2689" s="21" t="inlineStr">
        <is>
          <t>ACTIVE_WAITLIST</t>
        </is>
      </c>
      <c r="I2689" s="21" t="inlineStr">
        <is>
          <t>HALIBUT WIND</t>
        </is>
      </c>
      <c r="J2689" s="21" t="inlineStr">
        <is>
          <t>POWER_INBOARD</t>
        </is>
      </c>
      <c r="K2689" s="21" t="n">
        <v>45.6</v>
      </c>
      <c r="L2689" s="21" t="n">
        <v>12.8</v>
      </c>
      <c r="M2689" s="21" t="inlineStr">
        <is>
          <t>Vessbank</t>
        </is>
      </c>
      <c r="N2689" s="21" t="n">
        <v>45</v>
      </c>
      <c r="O2689" s="21" t="inlineStr">
        <is>
          <t>(253) 555-6504</t>
        </is>
      </c>
      <c r="P2689" s="21" t="inlineStr">
        <is>
          <t>david_butler@quillayute.org</t>
        </is>
      </c>
      <c r="Q2689" s="21" t="inlineStr">
        <is>
          <t>Tacoma</t>
        </is>
      </c>
      <c r="R2689" s="21" t="inlineStr">
        <is>
          <t>WA</t>
        </is>
      </c>
      <c r="S2689" s="21" t="inlineStr">
        <is>
          <t>98402</t>
        </is>
      </c>
      <c r="T2689" s="28" t="n">
        <v>46010</v>
      </c>
      <c r="U2689" s="21" t="n">
        <v>2026</v>
      </c>
      <c r="V2689" s="21" t="inlineStr"/>
    </row>
    <row r="2690">
      <c r="A2690" s="17" t="inlineStr">
        <is>
          <t>WL-03685</t>
        </is>
      </c>
      <c r="B2690" s="17" t="n">
        <v>2685</v>
      </c>
      <c r="C2690" s="17" t="inlineStr">
        <is>
          <t>Mcguire</t>
        </is>
      </c>
      <c r="D2690" s="17" t="inlineStr">
        <is>
          <t>Kim</t>
        </is>
      </c>
      <c r="E2690" s="17" t="inlineStr">
        <is>
          <t>NONPROFIT</t>
        </is>
      </c>
      <c r="F2690" s="17" t="inlineStr">
        <is>
          <t>Mcguire Charters Inc</t>
        </is>
      </c>
      <c r="G2690" s="27" t="n">
        <v>46051</v>
      </c>
      <c r="H2690" s="17" t="inlineStr">
        <is>
          <t>ACTIVE_WAITLIST</t>
        </is>
      </c>
      <c r="I2690" s="17" t="inlineStr">
        <is>
          <t>MURRE SOUND</t>
        </is>
      </c>
      <c r="J2690" s="17" t="inlineStr">
        <is>
          <t>POWER_STERNDRIVE</t>
        </is>
      </c>
      <c r="K2690" s="17" t="n">
        <v>27.2</v>
      </c>
      <c r="L2690" s="17" t="n">
        <v>9.1</v>
      </c>
      <c r="M2690" s="17" t="inlineStr">
        <is>
          <t>Vessbank</t>
        </is>
      </c>
      <c r="N2690" s="17" t="n">
        <v>40</v>
      </c>
      <c r="O2690" s="17" t="inlineStr">
        <is>
          <t>(360) 555-9959</t>
        </is>
      </c>
      <c r="P2690" s="17" t="inlineStr">
        <is>
          <t>kimmcguire@outlook.example.com</t>
        </is>
      </c>
      <c r="Q2690" s="17" t="inlineStr">
        <is>
          <t>Bremerton</t>
        </is>
      </c>
      <c r="R2690" s="17" t="inlineStr">
        <is>
          <t>WA</t>
        </is>
      </c>
      <c r="S2690" s="17" t="inlineStr">
        <is>
          <t>98337</t>
        </is>
      </c>
      <c r="T2690" s="27" t="n">
        <v>45995</v>
      </c>
      <c r="U2690" s="17" t="n">
        <v>2026</v>
      </c>
      <c r="V2690" s="17" t="inlineStr"/>
    </row>
    <row r="2691">
      <c r="A2691" s="21" t="inlineStr">
        <is>
          <t>WL-03686</t>
        </is>
      </c>
      <c r="B2691" s="21" t="n">
        <v>2686</v>
      </c>
      <c r="C2691" s="21" t="inlineStr">
        <is>
          <t>Howard</t>
        </is>
      </c>
      <c r="D2691" s="21" t="inlineStr">
        <is>
          <t>Candice</t>
        </is>
      </c>
      <c r="E2691" s="21" t="inlineStr">
        <is>
          <t>JOINT</t>
        </is>
      </c>
      <c r="F2691" s="21" t="inlineStr"/>
      <c r="G2691" s="28" t="n">
        <v>46051</v>
      </c>
      <c r="H2691" s="21" t="inlineStr">
        <is>
          <t>ACTIVE_WAITLIST</t>
        </is>
      </c>
      <c r="I2691" s="21" t="inlineStr">
        <is>
          <t>GRAY ANN</t>
        </is>
      </c>
      <c r="J2691" s="21" t="inlineStr">
        <is>
          <t>SAIL_MONO</t>
        </is>
      </c>
      <c r="K2691" s="21" t="n">
        <v>53.2</v>
      </c>
      <c r="L2691" s="21" t="n">
        <v>16.7</v>
      </c>
      <c r="M2691" s="21" t="inlineStr">
        <is>
          <t>COVERED_ONLY</t>
        </is>
      </c>
      <c r="N2691" s="21" t="n">
        <v>32</v>
      </c>
      <c r="O2691" s="21" t="inlineStr">
        <is>
          <t>(360) 555-5178</t>
        </is>
      </c>
      <c r="P2691" s="21" t="inlineStr">
        <is>
          <t>candice_howard@harbormail.net</t>
        </is>
      </c>
      <c r="Q2691" s="21" t="inlineStr">
        <is>
          <t>Longview</t>
        </is>
      </c>
      <c r="R2691" s="21" t="inlineStr">
        <is>
          <t>WA</t>
        </is>
      </c>
      <c r="S2691" s="21" t="inlineStr">
        <is>
          <t>98632</t>
        </is>
      </c>
      <c r="T2691" s="28" t="n">
        <v>46016</v>
      </c>
      <c r="U2691" s="21" t="n">
        <v>2026</v>
      </c>
      <c r="V2691" s="21" t="inlineStr"/>
    </row>
    <row r="2692">
      <c r="A2692" s="17" t="inlineStr">
        <is>
          <t>WL-03687</t>
        </is>
      </c>
      <c r="B2692" s="17" t="n">
        <v>2687</v>
      </c>
      <c r="C2692" s="17" t="inlineStr">
        <is>
          <t>Mccoy</t>
        </is>
      </c>
      <c r="D2692" s="17" t="inlineStr">
        <is>
          <t>Marissa</t>
        </is>
      </c>
      <c r="E2692" s="17" t="inlineStr">
        <is>
          <t>CORPORATION</t>
        </is>
      </c>
      <c r="F2692" s="17" t="inlineStr">
        <is>
          <t>Mccoy Holdings LLC</t>
        </is>
      </c>
      <c r="G2692" s="27" t="n">
        <v>46051</v>
      </c>
      <c r="H2692" s="17" t="inlineStr">
        <is>
          <t>SUSPENDED</t>
        </is>
      </c>
      <c r="I2692" s="17" t="inlineStr">
        <is>
          <t>MURRE WEATHER</t>
        </is>
      </c>
      <c r="J2692" s="17" t="inlineStr">
        <is>
          <t>POWER_OUTBOARD</t>
        </is>
      </c>
      <c r="K2692" s="17" t="n">
        <v>38</v>
      </c>
      <c r="L2692" s="17" t="n">
        <v>11.5</v>
      </c>
      <c r="M2692" s="17" t="inlineStr">
        <is>
          <t>ANY</t>
        </is>
      </c>
      <c r="N2692" s="17" t="n">
        <v>32</v>
      </c>
      <c r="O2692" s="17" t="inlineStr">
        <is>
          <t>(425) 555-6657</t>
        </is>
      </c>
      <c r="P2692" s="17" t="inlineStr">
        <is>
          <t>marissa.mccoy@gmail.example.com</t>
        </is>
      </c>
      <c r="Q2692" s="17" t="inlineStr">
        <is>
          <t>Everett</t>
        </is>
      </c>
      <c r="R2692" s="17" t="inlineStr">
        <is>
          <t>WA</t>
        </is>
      </c>
      <c r="S2692" s="17" t="inlineStr">
        <is>
          <t>98201</t>
        </is>
      </c>
      <c r="T2692" s="27" t="n">
        <v>46000</v>
      </c>
      <c r="U2692" s="17" t="n">
        <v>2026</v>
      </c>
      <c r="V2692" s="17" t="inlineStr"/>
    </row>
    <row r="2693">
      <c r="A2693" s="21" t="inlineStr">
        <is>
          <t>WL-03688</t>
        </is>
      </c>
      <c r="B2693" s="21" t="n">
        <v>2688</v>
      </c>
      <c r="C2693" s="21" t="inlineStr">
        <is>
          <t>Rodriguez</t>
        </is>
      </c>
      <c r="D2693" s="21" t="inlineStr">
        <is>
          <t>Gilbert</t>
        </is>
      </c>
      <c r="E2693" s="21" t="inlineStr">
        <is>
          <t>INDIVIDUAL</t>
        </is>
      </c>
      <c r="F2693" s="21" t="inlineStr"/>
      <c r="G2693" s="28" t="n">
        <v>46051</v>
      </c>
      <c r="H2693" s="21" t="inlineStr">
        <is>
          <t>ACTIVE_WAITLIST</t>
        </is>
      </c>
      <c r="I2693" s="21" t="inlineStr">
        <is>
          <t>GRAY DANCER</t>
        </is>
      </c>
      <c r="J2693" s="21" t="inlineStr">
        <is>
          <t>COMMERCIAL_FISH</t>
        </is>
      </c>
      <c r="K2693" s="21" t="n">
        <v>44.7</v>
      </c>
      <c r="L2693" s="21" t="n">
        <v>13.1</v>
      </c>
      <c r="M2693" s="21" t="inlineStr">
        <is>
          <t>COVERED_ONLY</t>
        </is>
      </c>
      <c r="N2693" s="21" t="n">
        <v>24</v>
      </c>
      <c r="O2693" s="21" t="inlineStr">
        <is>
          <t>(541) 555-5227</t>
        </is>
      </c>
      <c r="P2693" s="21" t="inlineStr">
        <is>
          <t>gilbertrodriguez@pugetpost.com</t>
        </is>
      </c>
      <c r="Q2693" s="21" t="inlineStr">
        <is>
          <t>Newport</t>
        </is>
      </c>
      <c r="R2693" s="21" t="inlineStr">
        <is>
          <t>OR</t>
        </is>
      </c>
      <c r="S2693" s="21" t="inlineStr">
        <is>
          <t>97365</t>
        </is>
      </c>
      <c r="T2693" s="28" t="n">
        <v>45999</v>
      </c>
      <c r="U2693" s="21" t="n">
        <v>2026</v>
      </c>
      <c r="V2693" s="21" t="inlineStr"/>
    </row>
    <row r="2694">
      <c r="A2694" s="17" t="inlineStr">
        <is>
          <t>WL-03689</t>
        </is>
      </c>
      <c r="B2694" s="17" t="n">
        <v>2689</v>
      </c>
      <c r="C2694" s="17" t="inlineStr">
        <is>
          <t>Scott</t>
        </is>
      </c>
      <c r="D2694" s="17" t="inlineStr">
        <is>
          <t>Keith</t>
        </is>
      </c>
      <c r="E2694" s="17" t="inlineStr">
        <is>
          <t>INDIVIDUAL</t>
        </is>
      </c>
      <c r="F2694" s="17" t="inlineStr"/>
      <c r="G2694" s="27" t="n">
        <v>46053</v>
      </c>
      <c r="H2694" s="17" t="inlineStr">
        <is>
          <t>ACTIVE_WAITLIST</t>
        </is>
      </c>
      <c r="I2694" s="17" t="inlineStr">
        <is>
          <t>COHO STAR</t>
        </is>
      </c>
      <c r="J2694" s="17" t="inlineStr">
        <is>
          <t>ELECTRIC</t>
        </is>
      </c>
      <c r="K2694" s="17" t="n">
        <v>39</v>
      </c>
      <c r="L2694" s="17" t="n">
        <v>13.8</v>
      </c>
      <c r="M2694" s="17" t="inlineStr">
        <is>
          <t>COVERED_ONLY</t>
        </is>
      </c>
      <c r="N2694" s="17" t="n">
        <v>36</v>
      </c>
      <c r="O2694" s="17" t="inlineStr">
        <is>
          <t>(253) 555-9972</t>
        </is>
      </c>
      <c r="P2694" s="17" t="inlineStr">
        <is>
          <t>keith_scott@outlook.example.com</t>
        </is>
      </c>
      <c r="Q2694" s="17" t="inlineStr">
        <is>
          <t>Tacoma</t>
        </is>
      </c>
      <c r="R2694" s="17" t="inlineStr">
        <is>
          <t>WA</t>
        </is>
      </c>
      <c r="S2694" s="17" t="inlineStr">
        <is>
          <t>98402</t>
        </is>
      </c>
      <c r="T2694" s="27" t="n">
        <v>45995</v>
      </c>
      <c r="U2694" s="17" t="n">
        <v>2026</v>
      </c>
      <c r="V2694" s="17" t="inlineStr"/>
    </row>
    <row r="2695">
      <c r="A2695" s="21" t="inlineStr">
        <is>
          <t>WL-03690</t>
        </is>
      </c>
      <c r="B2695" s="21" t="n">
        <v>2690</v>
      </c>
      <c r="C2695" s="21" t="inlineStr">
        <is>
          <t>Patel</t>
        </is>
      </c>
      <c r="D2695" s="21" t="inlineStr">
        <is>
          <t>John</t>
        </is>
      </c>
      <c r="E2695" s="21" t="inlineStr">
        <is>
          <t>JOINT</t>
        </is>
      </c>
      <c r="F2695" s="21" t="inlineStr"/>
      <c r="G2695" s="28" t="n">
        <v>46054</v>
      </c>
      <c r="H2695" s="21" t="inlineStr">
        <is>
          <t>ACTIVE_WAITLIST</t>
        </is>
      </c>
      <c r="I2695" s="21" t="inlineStr">
        <is>
          <t>OSPREY RUNNER</t>
        </is>
      </c>
      <c r="J2695" s="21" t="inlineStr">
        <is>
          <t>POWER_INBOARD</t>
        </is>
      </c>
      <c r="K2695" s="21" t="n">
        <v>46.8</v>
      </c>
      <c r="L2695" s="21" t="n">
        <v>13.3</v>
      </c>
      <c r="M2695" s="21" t="inlineStr">
        <is>
          <t>COVERED_ONLY</t>
        </is>
      </c>
      <c r="N2695" s="21" t="n">
        <v>28</v>
      </c>
      <c r="O2695" s="21" t="inlineStr">
        <is>
          <t>(206) 555-7879</t>
        </is>
      </c>
      <c r="P2695" s="21" t="inlineStr">
        <is>
          <t>john.patel@quillayute.org</t>
        </is>
      </c>
      <c r="Q2695" s="21" t="inlineStr">
        <is>
          <t>Seattle</t>
        </is>
      </c>
      <c r="R2695" s="21" t="inlineStr">
        <is>
          <t>WA</t>
        </is>
      </c>
      <c r="S2695" s="21" t="inlineStr">
        <is>
          <t>98101</t>
        </is>
      </c>
      <c r="T2695" s="28" t="n">
        <v>45997</v>
      </c>
      <c r="U2695" s="21" t="n">
        <v>2026</v>
      </c>
      <c r="V2695" s="21" t="inlineStr"/>
    </row>
    <row r="2696">
      <c r="A2696" s="17" t="inlineStr">
        <is>
          <t>WL-03691</t>
        </is>
      </c>
      <c r="B2696" s="17" t="n">
        <v>2691</v>
      </c>
      <c r="C2696" s="17" t="inlineStr">
        <is>
          <t>Kennedy</t>
        </is>
      </c>
      <c r="D2696" s="17" t="inlineStr">
        <is>
          <t>Mary</t>
        </is>
      </c>
      <c r="E2696" s="17" t="inlineStr">
        <is>
          <t>JOINT</t>
        </is>
      </c>
      <c r="F2696" s="17" t="inlineStr"/>
      <c r="G2696" s="27" t="n">
        <v>46054</v>
      </c>
      <c r="H2696" s="17" t="inlineStr">
        <is>
          <t>ACTIVE_WAITLIST</t>
        </is>
      </c>
      <c r="I2696" s="17" t="inlineStr">
        <is>
          <t>FOUL ANN</t>
        </is>
      </c>
      <c r="J2696" s="17" t="inlineStr">
        <is>
          <t>POWER_STERNDRIVE</t>
        </is>
      </c>
      <c r="K2696" s="17" t="n">
        <v>52.9</v>
      </c>
      <c r="L2696" s="17" t="n">
        <v>17.7</v>
      </c>
      <c r="M2696" s="17" t="inlineStr">
        <is>
          <t>COVERED_ONLY</t>
        </is>
      </c>
      <c r="N2696" s="17" t="n">
        <v>28</v>
      </c>
      <c r="O2696" s="17" t="inlineStr">
        <is>
          <t>(253) 555-2766</t>
        </is>
      </c>
      <c r="P2696" s="17" t="inlineStr">
        <is>
          <t>mary_kennedy@gmail.example.com</t>
        </is>
      </c>
      <c r="Q2696" s="17" t="inlineStr">
        <is>
          <t>Tacoma</t>
        </is>
      </c>
      <c r="R2696" s="17" t="inlineStr">
        <is>
          <t>WA</t>
        </is>
      </c>
      <c r="S2696" s="17" t="inlineStr">
        <is>
          <t>98402</t>
        </is>
      </c>
      <c r="T2696" s="27" t="n">
        <v>46015</v>
      </c>
      <c r="U2696" s="17" t="n">
        <v>2026</v>
      </c>
      <c r="V2696" s="17" t="inlineStr"/>
    </row>
    <row r="2697">
      <c r="A2697" s="21" t="inlineStr">
        <is>
          <t>WL-03692</t>
        </is>
      </c>
      <c r="B2697" s="21" t="n">
        <v>2692</v>
      </c>
      <c r="C2697" s="21" t="inlineStr">
        <is>
          <t>Wilkins</t>
        </is>
      </c>
      <c r="D2697" s="21" t="inlineStr">
        <is>
          <t>Warren</t>
        </is>
      </c>
      <c r="E2697" s="21" t="inlineStr">
        <is>
          <t>TRUST</t>
        </is>
      </c>
      <c r="F2697" s="21" t="inlineStr">
        <is>
          <t>Wilkins Ventures LLC</t>
        </is>
      </c>
      <c r="G2697" s="28" t="n">
        <v>46054</v>
      </c>
      <c r="H2697" s="21" t="inlineStr">
        <is>
          <t>ACTIVE_WAITLIST</t>
        </is>
      </c>
      <c r="I2697" s="21" t="inlineStr">
        <is>
          <t>WIDGEON CREST</t>
        </is>
      </c>
      <c r="J2697" s="21" t="inlineStr">
        <is>
          <t>ELECTRIC</t>
        </is>
      </c>
      <c r="K2697" s="21" t="n">
        <v>25.9</v>
      </c>
      <c r="L2697" s="21" t="n">
        <v>8.6</v>
      </c>
      <c r="M2697" s="21" t="inlineStr">
        <is>
          <t>Ledgport</t>
        </is>
      </c>
      <c r="N2697" s="21" t="n">
        <v>36</v>
      </c>
      <c r="O2697" s="21" t="inlineStr">
        <is>
          <t>(360) 555-4606</t>
        </is>
      </c>
      <c r="P2697" s="21" t="inlineStr">
        <is>
          <t>warren_wilkins@harbormail.net</t>
        </is>
      </c>
      <c r="Q2697" s="21" t="inlineStr">
        <is>
          <t>Aberdeen</t>
        </is>
      </c>
      <c r="R2697" s="21" t="inlineStr">
        <is>
          <t>WA</t>
        </is>
      </c>
      <c r="S2697" s="21" t="inlineStr">
        <is>
          <t>98520</t>
        </is>
      </c>
      <c r="T2697" s="28" t="n">
        <v>45995</v>
      </c>
      <c r="U2697" s="21" t="n">
        <v>2026</v>
      </c>
      <c r="V2697" s="21" t="inlineStr"/>
    </row>
    <row r="2698">
      <c r="A2698" s="17" t="inlineStr">
        <is>
          <t>WL-03693</t>
        </is>
      </c>
      <c r="B2698" s="17" t="n">
        <v>2693</v>
      </c>
      <c r="C2698" s="17" t="inlineStr">
        <is>
          <t>Williams</t>
        </is>
      </c>
      <c r="D2698" s="17" t="inlineStr">
        <is>
          <t>Wendy</t>
        </is>
      </c>
      <c r="E2698" s="17" t="inlineStr">
        <is>
          <t>JOINT</t>
        </is>
      </c>
      <c r="F2698" s="17" t="inlineStr"/>
      <c r="G2698" s="27" t="n">
        <v>46055</v>
      </c>
      <c r="H2698" s="17" t="inlineStr">
        <is>
          <t>ACTIVE_WAITLIST</t>
        </is>
      </c>
      <c r="I2698" s="17" t="inlineStr">
        <is>
          <t>SPINDRIFT VEER</t>
        </is>
      </c>
      <c r="J2698" s="17" t="inlineStr">
        <is>
          <t>HOUSEBOAT</t>
        </is>
      </c>
      <c r="K2698" s="17" t="n">
        <v>43.6</v>
      </c>
      <c r="L2698" s="17" t="n">
        <v>12.5</v>
      </c>
      <c r="M2698" s="17" t="inlineStr">
        <is>
          <t>Ledgport</t>
        </is>
      </c>
      <c r="N2698" s="17" t="n">
        <v>36</v>
      </c>
      <c r="O2698" s="17" t="inlineStr">
        <is>
          <t>(360) 555-5055</t>
        </is>
      </c>
      <c r="P2698" s="17" t="inlineStr">
        <is>
          <t>wendy.williams@salishnet.net</t>
        </is>
      </c>
      <c r="Q2698" s="17" t="inlineStr">
        <is>
          <t>Bremerton</t>
        </is>
      </c>
      <c r="R2698" s="17" t="inlineStr">
        <is>
          <t>WA</t>
        </is>
      </c>
      <c r="S2698" s="17" t="inlineStr">
        <is>
          <t>98337</t>
        </is>
      </c>
      <c r="T2698" s="27" t="n">
        <v>46003</v>
      </c>
      <c r="U2698" s="17" t="n">
        <v>2026</v>
      </c>
      <c r="V2698" s="17" t="inlineStr"/>
    </row>
    <row r="2699">
      <c r="A2699" s="21" t="inlineStr">
        <is>
          <t>WL-03694</t>
        </is>
      </c>
      <c r="B2699" s="21" t="n">
        <v>2694</v>
      </c>
      <c r="C2699" s="21" t="inlineStr">
        <is>
          <t>Vasquez</t>
        </is>
      </c>
      <c r="D2699" s="21" t="inlineStr">
        <is>
          <t>Alan</t>
        </is>
      </c>
      <c r="E2699" s="21" t="inlineStr">
        <is>
          <t>JOINT</t>
        </is>
      </c>
      <c r="F2699" s="21" t="inlineStr"/>
      <c r="G2699" s="28" t="n">
        <v>46055</v>
      </c>
      <c r="H2699" s="21" t="inlineStr">
        <is>
          <t>RETAINER</t>
        </is>
      </c>
      <c r="I2699" s="21" t="inlineStr">
        <is>
          <t>COHO MOON</t>
        </is>
      </c>
      <c r="J2699" s="21" t="inlineStr">
        <is>
          <t>POWER_INBOARD</t>
        </is>
      </c>
      <c r="K2699" s="21" t="n">
        <v>60.9</v>
      </c>
      <c r="L2699" s="21" t="n">
        <v>17.3</v>
      </c>
      <c r="M2699" s="21" t="inlineStr">
        <is>
          <t>ANY</t>
        </is>
      </c>
      <c r="N2699" s="21" t="n">
        <v>40</v>
      </c>
      <c r="O2699" s="21" t="inlineStr">
        <is>
          <t>(206) 555-9004</t>
        </is>
      </c>
      <c r="P2699" s="21" t="inlineStr">
        <is>
          <t>alan_vasquez@quillayute.org</t>
        </is>
      </c>
      <c r="Q2699" s="21" t="inlineStr">
        <is>
          <t>Seattle</t>
        </is>
      </c>
      <c r="R2699" s="21" t="inlineStr">
        <is>
          <t>WA</t>
        </is>
      </c>
      <c r="S2699" s="21" t="inlineStr">
        <is>
          <t>98101</t>
        </is>
      </c>
      <c r="T2699" s="28" t="n">
        <v>46002</v>
      </c>
      <c r="U2699" s="21" t="n">
        <v>2026</v>
      </c>
      <c r="V2699" s="21" t="inlineStr"/>
    </row>
    <row r="2700">
      <c r="A2700" s="17" t="inlineStr">
        <is>
          <t>WL-03695</t>
        </is>
      </c>
      <c r="B2700" s="17" t="n">
        <v>2695</v>
      </c>
      <c r="C2700" s="17" t="inlineStr">
        <is>
          <t>Ramirez</t>
        </is>
      </c>
      <c r="D2700" s="17" t="inlineStr">
        <is>
          <t>Deborah</t>
        </is>
      </c>
      <c r="E2700" s="17" t="inlineStr">
        <is>
          <t>INDIVIDUAL</t>
        </is>
      </c>
      <c r="F2700" s="17" t="inlineStr"/>
      <c r="G2700" s="27" t="n">
        <v>46056</v>
      </c>
      <c r="H2700" s="17" t="inlineStr">
        <is>
          <t>ACTIVE_WAITLIST</t>
        </is>
      </c>
      <c r="I2700" s="17" t="inlineStr">
        <is>
          <t>OSPREY GLIDE</t>
        </is>
      </c>
      <c r="J2700" s="17" t="inlineStr">
        <is>
          <t>SAIL_MONO</t>
        </is>
      </c>
      <c r="K2700" s="17" t="n">
        <v>18.6</v>
      </c>
      <c r="L2700" s="17" t="n">
        <v>6</v>
      </c>
      <c r="M2700" s="17" t="inlineStr">
        <is>
          <t>COVERED_ONLY</t>
        </is>
      </c>
      <c r="N2700" s="17" t="n">
        <v>32</v>
      </c>
      <c r="O2700" s="17" t="inlineStr">
        <is>
          <t>(425) 555-4136</t>
        </is>
      </c>
      <c r="P2700" s="17" t="inlineStr">
        <is>
          <t>deborah.ramirez@harbormail.net</t>
        </is>
      </c>
      <c r="Q2700" s="17" t="inlineStr">
        <is>
          <t>Everett</t>
        </is>
      </c>
      <c r="R2700" s="17" t="inlineStr">
        <is>
          <t>WA</t>
        </is>
      </c>
      <c r="S2700" s="17" t="inlineStr">
        <is>
          <t>98201</t>
        </is>
      </c>
      <c r="T2700" s="27" t="n">
        <v>46002</v>
      </c>
      <c r="U2700" s="17" t="n">
        <v>2026</v>
      </c>
      <c r="V2700" s="17" t="inlineStr"/>
    </row>
    <row r="2701">
      <c r="A2701" s="21" t="inlineStr">
        <is>
          <t>WL-03696</t>
        </is>
      </c>
      <c r="B2701" s="21" t="n">
        <v>2696</v>
      </c>
      <c r="C2701" s="21" t="inlineStr">
        <is>
          <t>Duncan</t>
        </is>
      </c>
      <c r="D2701" s="21" t="inlineStr">
        <is>
          <t>Natalie</t>
        </is>
      </c>
      <c r="E2701" s="21" t="inlineStr">
        <is>
          <t>PARTNERSHIP</t>
        </is>
      </c>
      <c r="F2701" s="21" t="inlineStr">
        <is>
          <t>Duncan Holdings LLC</t>
        </is>
      </c>
      <c r="G2701" s="28" t="n">
        <v>46056</v>
      </c>
      <c r="H2701" s="21" t="inlineStr">
        <is>
          <t>ACTIVE_WAITLIST</t>
        </is>
      </c>
      <c r="I2701" s="21" t="inlineStr">
        <is>
          <t>TIDE ROCK</t>
        </is>
      </c>
      <c r="J2701" s="21" t="inlineStr">
        <is>
          <t>CRUISER</t>
        </is>
      </c>
      <c r="K2701" s="21" t="n">
        <v>52.7</v>
      </c>
      <c r="L2701" s="21" t="n">
        <v>17</v>
      </c>
      <c r="M2701" s="21" t="inlineStr">
        <is>
          <t>Ledgport</t>
        </is>
      </c>
      <c r="N2701" s="21" t="n">
        <v>45</v>
      </c>
      <c r="O2701" s="21" t="inlineStr">
        <is>
          <t>(360) 555-5611</t>
        </is>
      </c>
      <c r="P2701" s="21" t="inlineStr">
        <is>
          <t>natalie.duncan@gmail.example.com</t>
        </is>
      </c>
      <c r="Q2701" s="21" t="inlineStr">
        <is>
          <t>Port Angeles</t>
        </is>
      </c>
      <c r="R2701" s="21" t="inlineStr">
        <is>
          <t>WA</t>
        </is>
      </c>
      <c r="S2701" s="21" t="inlineStr">
        <is>
          <t>98362</t>
        </is>
      </c>
      <c r="T2701" s="28" t="n">
        <v>46000</v>
      </c>
      <c r="U2701" s="21" t="n">
        <v>2026</v>
      </c>
      <c r="V2701" s="21" t="inlineStr"/>
    </row>
    <row r="2702">
      <c r="A2702" s="17" t="inlineStr">
        <is>
          <t>WL-03697</t>
        </is>
      </c>
      <c r="B2702" s="17" t="n">
        <v>2697</v>
      </c>
      <c r="C2702" s="17" t="inlineStr">
        <is>
          <t>Nichols</t>
        </is>
      </c>
      <c r="D2702" s="17" t="inlineStr">
        <is>
          <t>Joel</t>
        </is>
      </c>
      <c r="E2702" s="17" t="inlineStr">
        <is>
          <t>JOINT</t>
        </is>
      </c>
      <c r="F2702" s="17" t="inlineStr"/>
      <c r="G2702" s="27" t="n">
        <v>46057</v>
      </c>
      <c r="H2702" s="17" t="inlineStr">
        <is>
          <t>ACTIVE_WAITLIST</t>
        </is>
      </c>
      <c r="I2702" s="17" t="inlineStr">
        <is>
          <t>MURRE ROSE</t>
        </is>
      </c>
      <c r="J2702" s="17" t="inlineStr">
        <is>
          <t>HOUSEBOAT</t>
        </is>
      </c>
      <c r="K2702" s="17" t="n">
        <v>37.4</v>
      </c>
      <c r="L2702" s="17" t="n">
        <v>11.7</v>
      </c>
      <c r="M2702" s="17" t="inlineStr">
        <is>
          <t>COVERED_ONLY</t>
        </is>
      </c>
      <c r="N2702" s="17" t="n">
        <v>45</v>
      </c>
      <c r="O2702" s="17" t="inlineStr">
        <is>
          <t>(360) 555-8844</t>
        </is>
      </c>
      <c r="P2702" s="17" t="inlineStr">
        <is>
          <t>joel.nichols@outlook.example.com</t>
        </is>
      </c>
      <c r="Q2702" s="17" t="inlineStr">
        <is>
          <t>Aberdeen</t>
        </is>
      </c>
      <c r="R2702" s="17" t="inlineStr">
        <is>
          <t>WA</t>
        </is>
      </c>
      <c r="S2702" s="17" t="inlineStr">
        <is>
          <t>98520</t>
        </is>
      </c>
      <c r="T2702" s="27" t="n">
        <v>45992</v>
      </c>
      <c r="U2702" s="17" t="n">
        <v>2026</v>
      </c>
      <c r="V2702" s="17" t="inlineStr"/>
    </row>
    <row r="2703">
      <c r="A2703" s="21" t="inlineStr">
        <is>
          <t>WL-03698</t>
        </is>
      </c>
      <c r="B2703" s="21" t="n">
        <v>2698</v>
      </c>
      <c r="C2703" s="21" t="inlineStr">
        <is>
          <t>Martinez</t>
        </is>
      </c>
      <c r="D2703" s="21" t="inlineStr">
        <is>
          <t>Tonya</t>
        </is>
      </c>
      <c r="E2703" s="21" t="inlineStr">
        <is>
          <t>JOINT</t>
        </is>
      </c>
      <c r="F2703" s="21" t="inlineStr"/>
      <c r="G2703" s="28" t="n">
        <v>46058</v>
      </c>
      <c r="H2703" s="21" t="inlineStr">
        <is>
          <t>ACTIVE_WAITLIST</t>
        </is>
      </c>
      <c r="I2703" s="21" t="inlineStr">
        <is>
          <t>SEAL ROCK</t>
        </is>
      </c>
      <c r="J2703" s="21" t="inlineStr">
        <is>
          <t>CRUISER</t>
        </is>
      </c>
      <c r="K2703" s="21" t="n">
        <v>24.3</v>
      </c>
      <c r="L2703" s="21" t="n">
        <v>7.6</v>
      </c>
      <c r="M2703" s="21" t="inlineStr">
        <is>
          <t>Eastwey</t>
        </is>
      </c>
      <c r="N2703" s="21" t="n">
        <v>36</v>
      </c>
      <c r="O2703" s="21" t="inlineStr">
        <is>
          <t>(360) 555-0266</t>
        </is>
      </c>
      <c r="P2703" s="21" t="inlineStr">
        <is>
          <t>tonyamartinez@pugetpost.com</t>
        </is>
      </c>
      <c r="Q2703" s="21" t="inlineStr">
        <is>
          <t>Longview</t>
        </is>
      </c>
      <c r="R2703" s="21" t="inlineStr">
        <is>
          <t>WA</t>
        </is>
      </c>
      <c r="S2703" s="21" t="inlineStr">
        <is>
          <t>98632</t>
        </is>
      </c>
      <c r="T2703" s="28" t="n">
        <v>45997</v>
      </c>
      <c r="U2703" s="21" t="n">
        <v>2026</v>
      </c>
      <c r="V2703" s="21" t="inlineStr"/>
    </row>
    <row r="2704">
      <c r="A2704" s="17" t="inlineStr">
        <is>
          <t>WL-03699</t>
        </is>
      </c>
      <c r="B2704" s="17" t="n">
        <v>2699</v>
      </c>
      <c r="C2704" s="17" t="inlineStr">
        <is>
          <t>Duncan</t>
        </is>
      </c>
      <c r="D2704" s="17" t="inlineStr">
        <is>
          <t>Christopher</t>
        </is>
      </c>
      <c r="E2704" s="17" t="inlineStr">
        <is>
          <t>COMMERCIAL</t>
        </is>
      </c>
      <c r="F2704" s="17" t="inlineStr">
        <is>
          <t>Duncan Ventures LLC</t>
        </is>
      </c>
      <c r="G2704" s="27" t="n">
        <v>46058</v>
      </c>
      <c r="H2704" s="17" t="inlineStr">
        <is>
          <t>ACTIVE_WAITLIST</t>
        </is>
      </c>
      <c r="I2704" s="17" t="inlineStr">
        <is>
          <t>SPINDRIFT RUNNER</t>
        </is>
      </c>
      <c r="J2704" s="17" t="inlineStr">
        <is>
          <t>SAIL_MONO</t>
        </is>
      </c>
      <c r="K2704" s="17" t="n">
        <v>55.4</v>
      </c>
      <c r="L2704" s="17" t="n">
        <v>18.4</v>
      </c>
      <c r="M2704" s="17" t="inlineStr">
        <is>
          <t>Eastwey</t>
        </is>
      </c>
      <c r="N2704" s="17" t="n">
        <v>36</v>
      </c>
      <c r="O2704" s="17" t="inlineStr">
        <is>
          <t>(360) 555-8302</t>
        </is>
      </c>
      <c r="P2704" s="17" t="inlineStr">
        <is>
          <t>christopher.duncan@outlook.example.com</t>
        </is>
      </c>
      <c r="Q2704" s="17" t="inlineStr">
        <is>
          <t>Chaldale</t>
        </is>
      </c>
      <c r="R2704" s="17" t="inlineStr">
        <is>
          <t>WA</t>
        </is>
      </c>
      <c r="S2704" s="17" t="inlineStr">
        <is>
          <t>98554</t>
        </is>
      </c>
      <c r="T2704" s="27" t="n">
        <v>46014</v>
      </c>
      <c r="U2704" s="17" t="n">
        <v>2026</v>
      </c>
      <c r="V2704" s="17" t="inlineStr"/>
    </row>
    <row r="2705">
      <c r="A2705" s="21" t="inlineStr">
        <is>
          <t>WL-03700</t>
        </is>
      </c>
      <c r="B2705" s="21" t="n">
        <v>2700</v>
      </c>
      <c r="C2705" s="21" t="inlineStr">
        <is>
          <t>Diaz</t>
        </is>
      </c>
      <c r="D2705" s="21" t="inlineStr">
        <is>
          <t>Jonathan</t>
        </is>
      </c>
      <c r="E2705" s="21" t="inlineStr">
        <is>
          <t>PARTNERSHIP</t>
        </is>
      </c>
      <c r="F2705" s="21" t="inlineStr">
        <is>
          <t>Diaz Holdings LLC</t>
        </is>
      </c>
      <c r="G2705" s="28" t="n">
        <v>46059</v>
      </c>
      <c r="H2705" s="21" t="inlineStr">
        <is>
          <t>ACTIVE_WAITLIST</t>
        </is>
      </c>
      <c r="I2705" s="21" t="inlineStr">
        <is>
          <t>HALIBUT MOON</t>
        </is>
      </c>
      <c r="J2705" s="21" t="inlineStr">
        <is>
          <t>SAIL_MONO</t>
        </is>
      </c>
      <c r="K2705" s="21" t="n">
        <v>18.6</v>
      </c>
      <c r="L2705" s="21" t="n">
        <v>5.9</v>
      </c>
      <c r="M2705" s="21" t="inlineStr">
        <is>
          <t>ANY</t>
        </is>
      </c>
      <c r="N2705" s="21" t="n">
        <v>45</v>
      </c>
      <c r="O2705" s="21" t="inlineStr">
        <is>
          <t>(541) 555-1972</t>
        </is>
      </c>
      <c r="P2705" s="21" t="inlineStr">
        <is>
          <t>jonathan.diaz@gmail.example.com</t>
        </is>
      </c>
      <c r="Q2705" s="21" t="inlineStr">
        <is>
          <t>Newport</t>
        </is>
      </c>
      <c r="R2705" s="21" t="inlineStr">
        <is>
          <t>OR</t>
        </is>
      </c>
      <c r="S2705" s="21" t="inlineStr">
        <is>
          <t>97365</t>
        </is>
      </c>
      <c r="T2705" s="28" t="n">
        <v>46008</v>
      </c>
      <c r="U2705" s="21" t="n">
        <v>2026</v>
      </c>
      <c r="V2705" s="21" t="inlineStr"/>
    </row>
    <row r="2706">
      <c r="A2706" s="17" t="inlineStr">
        <is>
          <t>WL-03701</t>
        </is>
      </c>
      <c r="B2706" s="17" t="n">
        <v>2701</v>
      </c>
      <c r="C2706" s="17" t="inlineStr">
        <is>
          <t>Davidson</t>
        </is>
      </c>
      <c r="D2706" s="17" t="inlineStr">
        <is>
          <t>James</t>
        </is>
      </c>
      <c r="E2706" s="17" t="inlineStr">
        <is>
          <t>INDIVIDUAL</t>
        </is>
      </c>
      <c r="F2706" s="17" t="inlineStr"/>
      <c r="G2706" s="27" t="n">
        <v>46059</v>
      </c>
      <c r="H2706" s="17" t="inlineStr">
        <is>
          <t>ACTIVE_WAITLIST</t>
        </is>
      </c>
      <c r="I2706" s="17" t="inlineStr">
        <is>
          <t>PETREL SHORE</t>
        </is>
      </c>
      <c r="J2706" s="17" t="inlineStr">
        <is>
          <t>POWER_INBOARD</t>
        </is>
      </c>
      <c r="K2706" s="17" t="n">
        <v>23.5</v>
      </c>
      <c r="L2706" s="17" t="n">
        <v>6.7</v>
      </c>
      <c r="M2706" s="17" t="inlineStr">
        <is>
          <t>Ledgport</t>
        </is>
      </c>
      <c r="N2706" s="17" t="n">
        <v>28</v>
      </c>
      <c r="O2706" s="17" t="inlineStr">
        <is>
          <t>(360) 555-9442</t>
        </is>
      </c>
      <c r="P2706" s="17" t="inlineStr">
        <is>
          <t>jamesdavidson@harbormail.net</t>
        </is>
      </c>
      <c r="Q2706" s="17" t="inlineStr">
        <is>
          <t>Chaldale</t>
        </is>
      </c>
      <c r="R2706" s="17" t="inlineStr">
        <is>
          <t>WA</t>
        </is>
      </c>
      <c r="S2706" s="17" t="inlineStr">
        <is>
          <t>98554</t>
        </is>
      </c>
      <c r="T2706" s="27" t="n">
        <v>45999</v>
      </c>
      <c r="U2706" s="17" t="n">
        <v>2026</v>
      </c>
      <c r="V2706" s="17" t="inlineStr"/>
    </row>
    <row r="2707">
      <c r="A2707" s="21" t="inlineStr">
        <is>
          <t>WL-03702</t>
        </is>
      </c>
      <c r="B2707" s="21" t="n">
        <v>2702</v>
      </c>
      <c r="C2707" s="21" t="inlineStr">
        <is>
          <t>Burke</t>
        </is>
      </c>
      <c r="D2707" s="21" t="inlineStr">
        <is>
          <t>Crystal</t>
        </is>
      </c>
      <c r="E2707" s="21" t="inlineStr">
        <is>
          <t>INDIVIDUAL</t>
        </is>
      </c>
      <c r="F2707" s="21" t="inlineStr"/>
      <c r="G2707" s="28" t="n">
        <v>46060</v>
      </c>
      <c r="H2707" s="21" t="inlineStr">
        <is>
          <t>RETAINER</t>
        </is>
      </c>
      <c r="I2707" s="21" t="inlineStr">
        <is>
          <t>SANDERLING DANCER</t>
        </is>
      </c>
      <c r="J2707" s="21" t="inlineStr">
        <is>
          <t>SAIL_MONO</t>
        </is>
      </c>
      <c r="K2707" s="21" t="n">
        <v>23.1</v>
      </c>
      <c r="L2707" s="21" t="n">
        <v>7.7</v>
      </c>
      <c r="M2707" s="21" t="inlineStr">
        <is>
          <t>OPEN_ONLY</t>
        </is>
      </c>
      <c r="N2707" s="21" t="n">
        <v>50</v>
      </c>
      <c r="O2707" s="21" t="inlineStr">
        <is>
          <t>(503) 555-7450</t>
        </is>
      </c>
      <c r="P2707" s="21" t="inlineStr">
        <is>
          <t>crystalburke@harbormail.net</t>
        </is>
      </c>
      <c r="Q2707" s="21" t="inlineStr">
        <is>
          <t>Astoria</t>
        </is>
      </c>
      <c r="R2707" s="21" t="inlineStr">
        <is>
          <t>OR</t>
        </is>
      </c>
      <c r="S2707" s="21" t="inlineStr">
        <is>
          <t>97103</t>
        </is>
      </c>
      <c r="T2707" s="28" t="n">
        <v>46000</v>
      </c>
      <c r="U2707" s="21" t="n">
        <v>2026</v>
      </c>
      <c r="V2707" s="21" t="inlineStr"/>
    </row>
    <row r="2708">
      <c r="A2708" s="17" t="inlineStr">
        <is>
          <t>WL-03703</t>
        </is>
      </c>
      <c r="B2708" s="17" t="n">
        <v>2703</v>
      </c>
      <c r="C2708" s="17" t="inlineStr">
        <is>
          <t>Jefferson</t>
        </is>
      </c>
      <c r="D2708" s="17" t="inlineStr">
        <is>
          <t>Cindy</t>
        </is>
      </c>
      <c r="E2708" s="17" t="inlineStr">
        <is>
          <t>LLC</t>
        </is>
      </c>
      <c r="F2708" s="17" t="inlineStr">
        <is>
          <t>Jefferson Charters Inc</t>
        </is>
      </c>
      <c r="G2708" s="27" t="n">
        <v>46060</v>
      </c>
      <c r="H2708" s="17" t="inlineStr">
        <is>
          <t>ACTIVE_WAITLIST</t>
        </is>
      </c>
      <c r="I2708" s="17" t="inlineStr">
        <is>
          <t>BRANT LINE</t>
        </is>
      </c>
      <c r="J2708" s="17" t="inlineStr">
        <is>
          <t>ELECTRIC</t>
        </is>
      </c>
      <c r="K2708" s="17" t="n">
        <v>30.1</v>
      </c>
      <c r="L2708" s="17" t="n">
        <v>9</v>
      </c>
      <c r="M2708" s="17" t="inlineStr">
        <is>
          <t>COVERED_ONLY</t>
        </is>
      </c>
      <c r="N2708" s="17" t="n">
        <v>28</v>
      </c>
      <c r="O2708" s="17" t="inlineStr">
        <is>
          <t>(360) 555-1396</t>
        </is>
      </c>
      <c r="P2708" s="17" t="inlineStr">
        <is>
          <t>cindyjefferson@outlook.example.com</t>
        </is>
      </c>
      <c r="Q2708" s="17" t="inlineStr">
        <is>
          <t>Bremerton</t>
        </is>
      </c>
      <c r="R2708" s="17" t="inlineStr">
        <is>
          <t>WA</t>
        </is>
      </c>
      <c r="S2708" s="17" t="inlineStr">
        <is>
          <t>98337</t>
        </is>
      </c>
      <c r="T2708" s="27" t="n">
        <v>46016</v>
      </c>
      <c r="U2708" s="17" t="n">
        <v>2026</v>
      </c>
      <c r="V2708" s="17" t="inlineStr"/>
    </row>
    <row r="2709">
      <c r="A2709" s="21" t="inlineStr">
        <is>
          <t>WL-03704</t>
        </is>
      </c>
      <c r="B2709" s="21" t="n">
        <v>2704</v>
      </c>
      <c r="C2709" s="21" t="inlineStr">
        <is>
          <t>Ballard</t>
        </is>
      </c>
      <c r="D2709" s="21" t="inlineStr">
        <is>
          <t>Heather</t>
        </is>
      </c>
      <c r="E2709" s="21" t="inlineStr">
        <is>
          <t>NONPROFIT</t>
        </is>
      </c>
      <c r="F2709" s="21" t="inlineStr">
        <is>
          <t>Ballard Charters Inc</t>
        </is>
      </c>
      <c r="G2709" s="28" t="n">
        <v>46061</v>
      </c>
      <c r="H2709" s="21" t="inlineStr">
        <is>
          <t>ACTIVE_WAITLIST</t>
        </is>
      </c>
      <c r="I2709" s="21" t="inlineStr">
        <is>
          <t>POINT REACH</t>
        </is>
      </c>
      <c r="J2709" s="21" t="inlineStr">
        <is>
          <t>POWER_INBOARD</t>
        </is>
      </c>
      <c r="K2709" s="21" t="n">
        <v>50.3</v>
      </c>
      <c r="L2709" s="21" t="n">
        <v>14.4</v>
      </c>
      <c r="M2709" s="21" t="inlineStr">
        <is>
          <t>ANY</t>
        </is>
      </c>
      <c r="N2709" s="21" t="n">
        <v>28</v>
      </c>
      <c r="O2709" s="21" t="inlineStr">
        <is>
          <t>(541) 555-8344</t>
        </is>
      </c>
      <c r="P2709" s="21" t="inlineStr">
        <is>
          <t>heatherballard@outlook.example.com</t>
        </is>
      </c>
      <c r="Q2709" s="21" t="inlineStr">
        <is>
          <t>Newport</t>
        </is>
      </c>
      <c r="R2709" s="21" t="inlineStr">
        <is>
          <t>OR</t>
        </is>
      </c>
      <c r="S2709" s="21" t="inlineStr">
        <is>
          <t>97365</t>
        </is>
      </c>
      <c r="T2709" s="28" t="n">
        <v>46005</v>
      </c>
      <c r="U2709" s="21" t="n">
        <v>2026</v>
      </c>
      <c r="V2709" s="21" t="inlineStr"/>
    </row>
    <row r="2710">
      <c r="A2710" s="17" t="inlineStr">
        <is>
          <t>WL-03705</t>
        </is>
      </c>
      <c r="B2710" s="17" t="n">
        <v>2705</v>
      </c>
      <c r="C2710" s="17" t="inlineStr">
        <is>
          <t>Garcia</t>
        </is>
      </c>
      <c r="D2710" s="17" t="inlineStr">
        <is>
          <t>Brittany</t>
        </is>
      </c>
      <c r="E2710" s="17" t="inlineStr">
        <is>
          <t>JOINT</t>
        </is>
      </c>
      <c r="F2710" s="17" t="inlineStr"/>
      <c r="G2710" s="27" t="n">
        <v>46061</v>
      </c>
      <c r="H2710" s="17" t="inlineStr">
        <is>
          <t>ACTIVE_WAITLIST</t>
        </is>
      </c>
      <c r="I2710" s="17" t="inlineStr">
        <is>
          <t>PINTAIL VEER</t>
        </is>
      </c>
      <c r="J2710" s="17" t="inlineStr">
        <is>
          <t>POWER_INBOARD</t>
        </is>
      </c>
      <c r="K2710" s="17" t="n">
        <v>36</v>
      </c>
      <c r="L2710" s="17" t="n">
        <v>10.2</v>
      </c>
      <c r="M2710" s="17" t="inlineStr">
        <is>
          <t>ANY</t>
        </is>
      </c>
      <c r="N2710" s="17" t="n">
        <v>45</v>
      </c>
      <c r="O2710" s="17" t="inlineStr">
        <is>
          <t>(360) 555-3751</t>
        </is>
      </c>
      <c r="P2710" s="17" t="inlineStr">
        <is>
          <t>brittany_garcia@outlook.example.com</t>
        </is>
      </c>
      <c r="Q2710" s="17" t="inlineStr">
        <is>
          <t>Bremerton</t>
        </is>
      </c>
      <c r="R2710" s="17" t="inlineStr">
        <is>
          <t>WA</t>
        </is>
      </c>
      <c r="S2710" s="17" t="inlineStr">
        <is>
          <t>98337</t>
        </is>
      </c>
      <c r="T2710" s="27" t="n">
        <v>45995</v>
      </c>
      <c r="U2710" s="17" t="n">
        <v>2026</v>
      </c>
      <c r="V2710" s="17" t="inlineStr"/>
    </row>
    <row r="2711">
      <c r="A2711" s="21" t="inlineStr">
        <is>
          <t>WL-03706</t>
        </is>
      </c>
      <c r="B2711" s="21" t="n">
        <v>2706</v>
      </c>
      <c r="C2711" s="21" t="inlineStr">
        <is>
          <t>Richmond</t>
        </is>
      </c>
      <c r="D2711" s="21" t="inlineStr">
        <is>
          <t>Nicole</t>
        </is>
      </c>
      <c r="E2711" s="21" t="inlineStr">
        <is>
          <t>NONPROFIT</t>
        </is>
      </c>
      <c r="F2711" s="21" t="inlineStr">
        <is>
          <t>Richmond Marine LLC</t>
        </is>
      </c>
      <c r="G2711" s="28" t="n">
        <v>46062</v>
      </c>
      <c r="H2711" s="21" t="inlineStr">
        <is>
          <t>ACTIVE_WAITLIST</t>
        </is>
      </c>
      <c r="I2711" s="21" t="inlineStr">
        <is>
          <t>CORMORANT BAY</t>
        </is>
      </c>
      <c r="J2711" s="21" t="inlineStr">
        <is>
          <t>POWER_STERNDRIVE</t>
        </is>
      </c>
      <c r="K2711" s="21" t="n">
        <v>34.5</v>
      </c>
      <c r="L2711" s="21" t="n">
        <v>10.4</v>
      </c>
      <c r="M2711" s="21" t="inlineStr">
        <is>
          <t>Vessbank</t>
        </is>
      </c>
      <c r="N2711" s="21" t="n">
        <v>45</v>
      </c>
      <c r="O2711" s="21" t="inlineStr">
        <is>
          <t>(253) 555-7861</t>
        </is>
      </c>
      <c r="P2711" s="21" t="inlineStr">
        <is>
          <t>nicolerichmond@harbormail.net</t>
        </is>
      </c>
      <c r="Q2711" s="21" t="inlineStr">
        <is>
          <t>Tacoma</t>
        </is>
      </c>
      <c r="R2711" s="21" t="inlineStr">
        <is>
          <t>WA</t>
        </is>
      </c>
      <c r="S2711" s="21" t="inlineStr">
        <is>
          <t>98402</t>
        </is>
      </c>
      <c r="T2711" s="28" t="n">
        <v>45997</v>
      </c>
      <c r="U2711" s="21" t="n">
        <v>2026</v>
      </c>
      <c r="V2711" s="21" t="inlineStr"/>
    </row>
    <row r="2712">
      <c r="A2712" s="17" t="inlineStr">
        <is>
          <t>WL-03707</t>
        </is>
      </c>
      <c r="B2712" s="17" t="n">
        <v>2707</v>
      </c>
      <c r="C2712" s="17" t="inlineStr">
        <is>
          <t>Lopez</t>
        </is>
      </c>
      <c r="D2712" s="17" t="inlineStr">
        <is>
          <t>Michael</t>
        </is>
      </c>
      <c r="E2712" s="17" t="inlineStr">
        <is>
          <t>TRUST</t>
        </is>
      </c>
      <c r="F2712" s="17" t="inlineStr">
        <is>
          <t>Lopez Marine LLC</t>
        </is>
      </c>
      <c r="G2712" s="27" t="n">
        <v>46062</v>
      </c>
      <c r="H2712" s="17" t="inlineStr">
        <is>
          <t>RETAINER</t>
        </is>
      </c>
      <c r="I2712" s="17" t="inlineStr">
        <is>
          <t>HALIBUT SHORE</t>
        </is>
      </c>
      <c r="J2712" s="17" t="inlineStr">
        <is>
          <t>CRUISER</t>
        </is>
      </c>
      <c r="K2712" s="17" t="n">
        <v>48.1</v>
      </c>
      <c r="L2712" s="17" t="n">
        <v>13.5</v>
      </c>
      <c r="M2712" s="17" t="inlineStr">
        <is>
          <t>Ledgport</t>
        </is>
      </c>
      <c r="N2712" s="17" t="n">
        <v>40</v>
      </c>
      <c r="O2712" s="17" t="inlineStr">
        <is>
          <t>(360) 555-6680</t>
        </is>
      </c>
      <c r="P2712" s="17" t="inlineStr">
        <is>
          <t>michael.lopez@salishnet.net</t>
        </is>
      </c>
      <c r="Q2712" s="17" t="inlineStr">
        <is>
          <t>Aberdeen</t>
        </is>
      </c>
      <c r="R2712" s="17" t="inlineStr">
        <is>
          <t>WA</t>
        </is>
      </c>
      <c r="S2712" s="17" t="inlineStr">
        <is>
          <t>98520</t>
        </is>
      </c>
      <c r="T2712" s="27" t="n">
        <v>45999</v>
      </c>
      <c r="U2712" s="17" t="n">
        <v>2026</v>
      </c>
      <c r="V2712" s="17" t="inlineStr"/>
    </row>
    <row r="2713">
      <c r="A2713" s="21" t="inlineStr">
        <is>
          <t>WL-03708</t>
        </is>
      </c>
      <c r="B2713" s="21" t="n">
        <v>2708</v>
      </c>
      <c r="C2713" s="21" t="inlineStr">
        <is>
          <t>Anderson</t>
        </is>
      </c>
      <c r="D2713" s="21" t="inlineStr">
        <is>
          <t>Catherine</t>
        </is>
      </c>
      <c r="E2713" s="21" t="inlineStr">
        <is>
          <t>JOINT</t>
        </is>
      </c>
      <c r="F2713" s="21" t="inlineStr"/>
      <c r="G2713" s="28" t="n">
        <v>46062</v>
      </c>
      <c r="H2713" s="21" t="inlineStr">
        <is>
          <t>ACTIVE_WAITLIST</t>
        </is>
      </c>
      <c r="I2713" s="21" t="inlineStr">
        <is>
          <t>KESTREL BAY</t>
        </is>
      </c>
      <c r="J2713" s="21" t="inlineStr">
        <is>
          <t>SPORTFISH</t>
        </is>
      </c>
      <c r="K2713" s="21" t="n">
        <v>61</v>
      </c>
      <c r="L2713" s="21" t="n">
        <v>19.3</v>
      </c>
      <c r="M2713" s="21" t="inlineStr">
        <is>
          <t>COVERED_ONLY</t>
        </is>
      </c>
      <c r="N2713" s="21" t="n">
        <v>36</v>
      </c>
      <c r="O2713" s="21" t="inlineStr">
        <is>
          <t>(360) 555-9298</t>
        </is>
      </c>
      <c r="P2713" s="21" t="inlineStr">
        <is>
          <t>catherine_anderson@salishnet.net</t>
        </is>
      </c>
      <c r="Q2713" s="21" t="inlineStr">
        <is>
          <t>Olympia</t>
        </is>
      </c>
      <c r="R2713" s="21" t="inlineStr">
        <is>
          <t>WA</t>
        </is>
      </c>
      <c r="S2713" s="21" t="inlineStr">
        <is>
          <t>98501</t>
        </is>
      </c>
      <c r="T2713" s="28" t="n">
        <v>46002</v>
      </c>
      <c r="U2713" s="21" t="n">
        <v>2026</v>
      </c>
      <c r="V2713" s="21" t="inlineStr"/>
    </row>
    <row r="2714">
      <c r="A2714" s="17" t="inlineStr">
        <is>
          <t>WL-03709</t>
        </is>
      </c>
      <c r="B2714" s="17" t="n">
        <v>2709</v>
      </c>
      <c r="C2714" s="17" t="inlineStr">
        <is>
          <t>Mays</t>
        </is>
      </c>
      <c r="D2714" s="17" t="inlineStr">
        <is>
          <t>Brandy</t>
        </is>
      </c>
      <c r="E2714" s="17" t="inlineStr">
        <is>
          <t>INDIVIDUAL</t>
        </is>
      </c>
      <c r="F2714" s="17" t="inlineStr"/>
      <c r="G2714" s="27" t="n">
        <v>46062</v>
      </c>
      <c r="H2714" s="17" t="inlineStr">
        <is>
          <t>ACTIVE_WAITLIST</t>
        </is>
      </c>
      <c r="I2714" s="17" t="inlineStr">
        <is>
          <t>OTTER ROCK</t>
        </is>
      </c>
      <c r="J2714" s="17" t="inlineStr">
        <is>
          <t>HOUSEBOAT</t>
        </is>
      </c>
      <c r="K2714" s="17" t="n">
        <v>54.1</v>
      </c>
      <c r="L2714" s="17" t="n">
        <v>18.4</v>
      </c>
      <c r="M2714" s="17" t="inlineStr">
        <is>
          <t>COVERED_ONLY</t>
        </is>
      </c>
      <c r="N2714" s="17" t="n">
        <v>40</v>
      </c>
      <c r="O2714" s="17" t="inlineStr">
        <is>
          <t>(503) 555-0334</t>
        </is>
      </c>
      <c r="P2714" s="17" t="inlineStr">
        <is>
          <t>brandy.mays@quillayute.org</t>
        </is>
      </c>
      <c r="Q2714" s="17" t="inlineStr">
        <is>
          <t>Portland</t>
        </is>
      </c>
      <c r="R2714" s="17" t="inlineStr">
        <is>
          <t>OR</t>
        </is>
      </c>
      <c r="S2714" s="17" t="inlineStr">
        <is>
          <t>97201</t>
        </is>
      </c>
      <c r="T2714" s="27" t="n">
        <v>46015</v>
      </c>
      <c r="U2714" s="17" t="n">
        <v>2026</v>
      </c>
      <c r="V2714" s="17" t="inlineStr"/>
    </row>
    <row r="2715">
      <c r="A2715" s="21" t="inlineStr">
        <is>
          <t>WL-03710</t>
        </is>
      </c>
      <c r="B2715" s="21" t="n">
        <v>2710</v>
      </c>
      <c r="C2715" s="21" t="inlineStr">
        <is>
          <t>Ortiz</t>
        </is>
      </c>
      <c r="D2715" s="21" t="inlineStr">
        <is>
          <t>John</t>
        </is>
      </c>
      <c r="E2715" s="21" t="inlineStr">
        <is>
          <t>TRUST</t>
        </is>
      </c>
      <c r="F2715" s="21" t="inlineStr">
        <is>
          <t>Ortiz Ventures LLC</t>
        </is>
      </c>
      <c r="G2715" s="28" t="n">
        <v>46063</v>
      </c>
      <c r="H2715" s="21" t="inlineStr">
        <is>
          <t>ACTIVE_WAITLIST</t>
        </is>
      </c>
      <c r="I2715" s="21" t="inlineStr">
        <is>
          <t>KESTREL WEATHER</t>
        </is>
      </c>
      <c r="J2715" s="21" t="inlineStr">
        <is>
          <t>POWER_INBOARD</t>
        </is>
      </c>
      <c r="K2715" s="21" t="n">
        <v>44.5</v>
      </c>
      <c r="L2715" s="21" t="n">
        <v>15.2</v>
      </c>
      <c r="M2715" s="21" t="inlineStr">
        <is>
          <t>Salmonberry</t>
        </is>
      </c>
      <c r="N2715" s="21" t="n">
        <v>32</v>
      </c>
      <c r="O2715" s="21" t="inlineStr">
        <is>
          <t>(206) 555-1228</t>
        </is>
      </c>
      <c r="P2715" s="21" t="inlineStr"/>
      <c r="Q2715" s="21" t="inlineStr">
        <is>
          <t>Seattle</t>
        </is>
      </c>
      <c r="R2715" s="21" t="inlineStr">
        <is>
          <t>WA</t>
        </is>
      </c>
      <c r="S2715" s="21" t="inlineStr">
        <is>
          <t>98101</t>
        </is>
      </c>
      <c r="T2715" s="28" t="n">
        <v>46009</v>
      </c>
      <c r="U2715" s="21" t="n">
        <v>2026</v>
      </c>
      <c r="V2715" s="21" t="inlineStr"/>
    </row>
    <row r="2716">
      <c r="A2716" s="17" t="inlineStr">
        <is>
          <t>WL-03711</t>
        </is>
      </c>
      <c r="B2716" s="17" t="n">
        <v>2711</v>
      </c>
      <c r="C2716" s="17" t="inlineStr">
        <is>
          <t>Webster</t>
        </is>
      </c>
      <c r="D2716" s="17" t="inlineStr">
        <is>
          <t>Adam</t>
        </is>
      </c>
      <c r="E2716" s="17" t="inlineStr">
        <is>
          <t>NONPROFIT</t>
        </is>
      </c>
      <c r="F2716" s="17" t="inlineStr">
        <is>
          <t>Webster Charters Inc</t>
        </is>
      </c>
      <c r="G2716" s="27" t="n">
        <v>46064</v>
      </c>
      <c r="H2716" s="17" t="inlineStr">
        <is>
          <t>ACTIVE_WAITLIST</t>
        </is>
      </c>
      <c r="I2716" s="17" t="inlineStr">
        <is>
          <t>DRIFT HARBOR</t>
        </is>
      </c>
      <c r="J2716" s="17" t="inlineStr">
        <is>
          <t>POWER_INBOARD</t>
        </is>
      </c>
      <c r="K2716" s="17" t="n">
        <v>53.5</v>
      </c>
      <c r="L2716" s="17" t="n">
        <v>15.4</v>
      </c>
      <c r="M2716" s="17" t="inlineStr">
        <is>
          <t>OPEN_ONLY</t>
        </is>
      </c>
      <c r="N2716" s="17" t="n">
        <v>50</v>
      </c>
      <c r="O2716" s="17" t="inlineStr">
        <is>
          <t>(360) 555-4940</t>
        </is>
      </c>
      <c r="P2716" s="17" t="inlineStr"/>
      <c r="Q2716" s="17" t="inlineStr">
        <is>
          <t>Port Angeles</t>
        </is>
      </c>
      <c r="R2716" s="17" t="inlineStr">
        <is>
          <t>WA</t>
        </is>
      </c>
      <c r="S2716" s="17" t="inlineStr">
        <is>
          <t>98362</t>
        </is>
      </c>
      <c r="T2716" s="27" t="n">
        <v>45996</v>
      </c>
      <c r="U2716" s="17" t="n">
        <v>2026</v>
      </c>
      <c r="V2716" s="17" t="inlineStr"/>
    </row>
    <row r="2717">
      <c r="A2717" s="21" t="inlineStr">
        <is>
          <t>WL-03712</t>
        </is>
      </c>
      <c r="B2717" s="21" t="n">
        <v>2712</v>
      </c>
      <c r="C2717" s="21" t="inlineStr">
        <is>
          <t>Graham</t>
        </is>
      </c>
      <c r="D2717" s="21" t="inlineStr">
        <is>
          <t>Charles</t>
        </is>
      </c>
      <c r="E2717" s="21" t="inlineStr">
        <is>
          <t>CORPORATION</t>
        </is>
      </c>
      <c r="F2717" s="21" t="inlineStr">
        <is>
          <t>Graham Holdings LLC</t>
        </is>
      </c>
      <c r="G2717" s="28" t="n">
        <v>46065</v>
      </c>
      <c r="H2717" s="21" t="inlineStr">
        <is>
          <t>RETAINER</t>
        </is>
      </c>
      <c r="I2717" s="21" t="inlineStr">
        <is>
          <t>TIDE SONG</t>
        </is>
      </c>
      <c r="J2717" s="21" t="inlineStr">
        <is>
          <t>POWER_INBOARD</t>
        </is>
      </c>
      <c r="K2717" s="21" t="n">
        <v>38.8</v>
      </c>
      <c r="L2717" s="21" t="n">
        <v>12.7</v>
      </c>
      <c r="M2717" s="21" t="inlineStr">
        <is>
          <t>Eastwey</t>
        </is>
      </c>
      <c r="N2717" s="21" t="n">
        <v>40</v>
      </c>
      <c r="O2717" s="21" t="inlineStr">
        <is>
          <t>(425) 555-0197</t>
        </is>
      </c>
      <c r="P2717" s="21" t="inlineStr">
        <is>
          <t>charles_graham@salishnet.net</t>
        </is>
      </c>
      <c r="Q2717" s="21" t="inlineStr">
        <is>
          <t>Everett</t>
        </is>
      </c>
      <c r="R2717" s="21" t="inlineStr">
        <is>
          <t>WA</t>
        </is>
      </c>
      <c r="S2717" s="21" t="inlineStr">
        <is>
          <t>98201</t>
        </is>
      </c>
      <c r="T2717" s="28" t="n">
        <v>46013</v>
      </c>
      <c r="U2717" s="21" t="n">
        <v>2026</v>
      </c>
      <c r="V2717" s="21" t="inlineStr"/>
    </row>
    <row r="2718">
      <c r="A2718" s="17" t="inlineStr">
        <is>
          <t>WL-03713</t>
        </is>
      </c>
      <c r="B2718" s="17" t="n">
        <v>2713</v>
      </c>
      <c r="C2718" s="17" t="inlineStr">
        <is>
          <t>Smith</t>
        </is>
      </c>
      <c r="D2718" s="17" t="inlineStr">
        <is>
          <t>Jessica</t>
        </is>
      </c>
      <c r="E2718" s="17" t="inlineStr">
        <is>
          <t>INDIVIDUAL</t>
        </is>
      </c>
      <c r="F2718" s="17" t="inlineStr"/>
      <c r="G2718" s="27" t="n">
        <v>46068</v>
      </c>
      <c r="H2718" s="17" t="inlineStr">
        <is>
          <t>ACTIVE_WAITLIST</t>
        </is>
      </c>
      <c r="I2718" s="17" t="inlineStr">
        <is>
          <t>GRAY ROCK</t>
        </is>
      </c>
      <c r="J2718" s="17" t="inlineStr">
        <is>
          <t>SAIL_MONO</t>
        </is>
      </c>
      <c r="K2718" s="17" t="n">
        <v>48</v>
      </c>
      <c r="L2718" s="17" t="n">
        <v>14.9</v>
      </c>
      <c r="M2718" s="17" t="inlineStr">
        <is>
          <t>ANY</t>
        </is>
      </c>
      <c r="N2718" s="17" t="n">
        <v>32</v>
      </c>
      <c r="O2718" s="17" t="inlineStr">
        <is>
          <t>(253) 555-3863</t>
        </is>
      </c>
      <c r="P2718" s="17" t="inlineStr">
        <is>
          <t>jessica_smith@quillayute.org</t>
        </is>
      </c>
      <c r="Q2718" s="17" t="inlineStr">
        <is>
          <t>Tacoma</t>
        </is>
      </c>
      <c r="R2718" s="17" t="inlineStr">
        <is>
          <t>WA</t>
        </is>
      </c>
      <c r="S2718" s="17" t="inlineStr">
        <is>
          <t>98402</t>
        </is>
      </c>
      <c r="T2718" s="27" t="n">
        <v>46015</v>
      </c>
      <c r="U2718" s="17" t="n">
        <v>2026</v>
      </c>
      <c r="V2718" s="17" t="inlineStr"/>
    </row>
    <row r="2719">
      <c r="A2719" s="21" t="inlineStr">
        <is>
          <t>WL-03714</t>
        </is>
      </c>
      <c r="B2719" s="21" t="n">
        <v>2714</v>
      </c>
      <c r="C2719" s="21" t="inlineStr">
        <is>
          <t>Mitchell</t>
        </is>
      </c>
      <c r="D2719" s="21" t="inlineStr">
        <is>
          <t>Christopher</t>
        </is>
      </c>
      <c r="E2719" s="21" t="inlineStr">
        <is>
          <t>LLC</t>
        </is>
      </c>
      <c r="F2719" s="21" t="inlineStr">
        <is>
          <t>Mitchell Charters Inc</t>
        </is>
      </c>
      <c r="G2719" s="28" t="n">
        <v>46069</v>
      </c>
      <c r="H2719" s="21" t="inlineStr">
        <is>
          <t>ACTIVE_WAITLIST</t>
        </is>
      </c>
      <c r="I2719" s="21" t="inlineStr">
        <is>
          <t>SCOTER STAR</t>
        </is>
      </c>
      <c r="J2719" s="21" t="inlineStr">
        <is>
          <t>COMMERCIAL_FISH</t>
        </is>
      </c>
      <c r="K2719" s="21" t="n">
        <v>42.9</v>
      </c>
      <c r="L2719" s="21" t="n">
        <v>12.6</v>
      </c>
      <c r="M2719" s="21" t="inlineStr">
        <is>
          <t>Gullwing</t>
        </is>
      </c>
      <c r="N2719" s="21" t="n">
        <v>36</v>
      </c>
      <c r="O2719" s="21" t="inlineStr">
        <is>
          <t>(253) 555-0583</t>
        </is>
      </c>
      <c r="P2719" s="21" t="inlineStr">
        <is>
          <t>christopher_mitchell@outlook.example.com</t>
        </is>
      </c>
      <c r="Q2719" s="21" t="inlineStr">
        <is>
          <t>Tacoma</t>
        </is>
      </c>
      <c r="R2719" s="21" t="inlineStr">
        <is>
          <t>WA</t>
        </is>
      </c>
      <c r="S2719" s="21" t="inlineStr">
        <is>
          <t>98402</t>
        </is>
      </c>
      <c r="T2719" s="28" t="n">
        <v>46004</v>
      </c>
      <c r="U2719" s="21" t="n">
        <v>2026</v>
      </c>
      <c r="V2719" s="21" t="inlineStr"/>
    </row>
    <row r="2720">
      <c r="A2720" s="17" t="inlineStr">
        <is>
          <t>WL-03715</t>
        </is>
      </c>
      <c r="B2720" s="17" t="n">
        <v>2715</v>
      </c>
      <c r="C2720" s="17" t="inlineStr">
        <is>
          <t>Lee</t>
        </is>
      </c>
      <c r="D2720" s="17" t="inlineStr">
        <is>
          <t>Aaron</t>
        </is>
      </c>
      <c r="E2720" s="17" t="inlineStr">
        <is>
          <t>JOINT</t>
        </is>
      </c>
      <c r="F2720" s="17" t="inlineStr"/>
      <c r="G2720" s="27" t="n">
        <v>46069</v>
      </c>
      <c r="H2720" s="17" t="inlineStr">
        <is>
          <t>ACTIVE_WAITLIST</t>
        </is>
      </c>
      <c r="I2720" s="17" t="inlineStr">
        <is>
          <t>TIDE QUEEN</t>
        </is>
      </c>
      <c r="J2720" s="17" t="inlineStr">
        <is>
          <t>CRUISER</t>
        </is>
      </c>
      <c r="K2720" s="17" t="n">
        <v>37</v>
      </c>
      <c r="L2720" s="17" t="n">
        <v>11</v>
      </c>
      <c r="M2720" s="17" t="inlineStr">
        <is>
          <t>Vessbank</t>
        </is>
      </c>
      <c r="N2720" s="17" t="n">
        <v>45</v>
      </c>
      <c r="O2720" s="17" t="inlineStr">
        <is>
          <t>(360) 555-5628</t>
        </is>
      </c>
      <c r="P2720" s="17" t="inlineStr">
        <is>
          <t>aaronlee@gmail.example.com</t>
        </is>
      </c>
      <c r="Q2720" s="17" t="inlineStr">
        <is>
          <t>Aberdeen</t>
        </is>
      </c>
      <c r="R2720" s="17" t="inlineStr">
        <is>
          <t>WA</t>
        </is>
      </c>
      <c r="S2720" s="17" t="inlineStr">
        <is>
          <t>98520</t>
        </is>
      </c>
      <c r="T2720" s="27" t="n">
        <v>45996</v>
      </c>
      <c r="U2720" s="17" t="n">
        <v>2026</v>
      </c>
      <c r="V2720" s="17" t="inlineStr"/>
    </row>
    <row r="2721">
      <c r="A2721" s="21" t="inlineStr">
        <is>
          <t>WL-03716</t>
        </is>
      </c>
      <c r="B2721" s="21" t="n">
        <v>2716</v>
      </c>
      <c r="C2721" s="21" t="inlineStr">
        <is>
          <t>Tyler</t>
        </is>
      </c>
      <c r="D2721" s="21" t="inlineStr">
        <is>
          <t>Sharon</t>
        </is>
      </c>
      <c r="E2721" s="21" t="inlineStr">
        <is>
          <t>TRUST</t>
        </is>
      </c>
      <c r="F2721" s="21" t="inlineStr">
        <is>
          <t>Tyler Charters Inc</t>
        </is>
      </c>
      <c r="G2721" s="28" t="n">
        <v>46069</v>
      </c>
      <c r="H2721" s="21" t="inlineStr">
        <is>
          <t>RETAINER</t>
        </is>
      </c>
      <c r="I2721" s="21" t="inlineStr">
        <is>
          <t>FOUL SONG</t>
        </is>
      </c>
      <c r="J2721" s="21" t="inlineStr">
        <is>
          <t>POWER_STERNDRIVE</t>
        </is>
      </c>
      <c r="K2721" s="21" t="n">
        <v>56.4</v>
      </c>
      <c r="L2721" s="21" t="n">
        <v>18.6</v>
      </c>
      <c r="M2721" s="21" t="inlineStr">
        <is>
          <t>COVERED_ONLY</t>
        </is>
      </c>
      <c r="N2721" s="21" t="n">
        <v>45</v>
      </c>
      <c r="O2721" s="21" t="inlineStr">
        <is>
          <t>(425) 555-9073</t>
        </is>
      </c>
      <c r="P2721" s="21" t="inlineStr">
        <is>
          <t>sharon.tyler@pugetpost.com</t>
        </is>
      </c>
      <c r="Q2721" s="21" t="inlineStr">
        <is>
          <t>Everett</t>
        </is>
      </c>
      <c r="R2721" s="21" t="inlineStr">
        <is>
          <t>WA</t>
        </is>
      </c>
      <c r="S2721" s="21" t="inlineStr">
        <is>
          <t>98201</t>
        </is>
      </c>
      <c r="T2721" s="28" t="n">
        <v>45995</v>
      </c>
      <c r="U2721" s="21" t="n">
        <v>2026</v>
      </c>
      <c r="V2721" s="21" t="inlineStr"/>
    </row>
    <row r="2722">
      <c r="A2722" s="17" t="inlineStr">
        <is>
          <t>WL-03717</t>
        </is>
      </c>
      <c r="B2722" s="17" t="n">
        <v>2717</v>
      </c>
      <c r="C2722" s="17" t="inlineStr">
        <is>
          <t>Schmitt</t>
        </is>
      </c>
      <c r="D2722" s="17" t="inlineStr">
        <is>
          <t>Roy</t>
        </is>
      </c>
      <c r="E2722" s="17" t="inlineStr">
        <is>
          <t>COMMERCIAL</t>
        </is>
      </c>
      <c r="F2722" s="17" t="inlineStr">
        <is>
          <t>Schmitt Marine LLC</t>
        </is>
      </c>
      <c r="G2722" s="27" t="n">
        <v>46069</v>
      </c>
      <c r="H2722" s="17" t="inlineStr">
        <is>
          <t>ACTIVE_WAITLIST</t>
        </is>
      </c>
      <c r="I2722" s="17" t="inlineStr">
        <is>
          <t>OSPREY SHORE</t>
        </is>
      </c>
      <c r="J2722" s="17" t="inlineStr">
        <is>
          <t>POWER_INBOARD</t>
        </is>
      </c>
      <c r="K2722" s="17" t="n">
        <v>44.2</v>
      </c>
      <c r="L2722" s="17" t="n">
        <v>15.5</v>
      </c>
      <c r="M2722" s="17" t="inlineStr">
        <is>
          <t>OPEN_ONLY</t>
        </is>
      </c>
      <c r="N2722" s="17" t="n">
        <v>50</v>
      </c>
      <c r="O2722" s="17" t="inlineStr">
        <is>
          <t>(360) 555-2652</t>
        </is>
      </c>
      <c r="P2722" s="17" t="inlineStr">
        <is>
          <t>royschmitt@salishnet.net</t>
        </is>
      </c>
      <c r="Q2722" s="17" t="inlineStr">
        <is>
          <t>Port Angeles</t>
        </is>
      </c>
      <c r="R2722" s="17" t="inlineStr">
        <is>
          <t>WA</t>
        </is>
      </c>
      <c r="S2722" s="17" t="inlineStr">
        <is>
          <t>98362</t>
        </is>
      </c>
      <c r="T2722" s="27" t="n">
        <v>46001</v>
      </c>
      <c r="U2722" s="17" t="n">
        <v>2026</v>
      </c>
      <c r="V2722" s="17" t="inlineStr"/>
    </row>
    <row r="2723">
      <c r="A2723" s="21" t="inlineStr">
        <is>
          <t>WL-03718</t>
        </is>
      </c>
      <c r="B2723" s="21" t="n">
        <v>2718</v>
      </c>
      <c r="C2723" s="21" t="inlineStr">
        <is>
          <t>Bradley</t>
        </is>
      </c>
      <c r="D2723" s="21" t="inlineStr">
        <is>
          <t>Cheyenne</t>
        </is>
      </c>
      <c r="E2723" s="21" t="inlineStr">
        <is>
          <t>TRUST</t>
        </is>
      </c>
      <c r="F2723" s="21" t="inlineStr">
        <is>
          <t>Bradley Charters Inc</t>
        </is>
      </c>
      <c r="G2723" s="28" t="n">
        <v>46070</v>
      </c>
      <c r="H2723" s="21" t="inlineStr">
        <is>
          <t>EXPIRED</t>
        </is>
      </c>
      <c r="I2723" s="21" t="inlineStr">
        <is>
          <t>FOUL WIND</t>
        </is>
      </c>
      <c r="J2723" s="21" t="inlineStr">
        <is>
          <t>SAIL_MULTI</t>
        </is>
      </c>
      <c r="K2723" s="21" t="n">
        <v>47.4</v>
      </c>
      <c r="L2723" s="21" t="n">
        <v>14.8</v>
      </c>
      <c r="M2723" s="21" t="inlineStr">
        <is>
          <t>Ledgport</t>
        </is>
      </c>
      <c r="N2723" s="21" t="n">
        <v>36</v>
      </c>
      <c r="O2723" s="21" t="inlineStr">
        <is>
          <t>(425) 555-0659</t>
        </is>
      </c>
      <c r="P2723" s="21" t="inlineStr">
        <is>
          <t>cheyenne_bradley@outlook.example.com</t>
        </is>
      </c>
      <c r="Q2723" s="21" t="inlineStr">
        <is>
          <t>Everett</t>
        </is>
      </c>
      <c r="R2723" s="21" t="inlineStr">
        <is>
          <t>WA</t>
        </is>
      </c>
      <c r="S2723" s="21" t="inlineStr">
        <is>
          <t>98201</t>
        </is>
      </c>
      <c r="T2723" s="21" t="inlineStr"/>
      <c r="U2723" s="21" t="n">
        <v>2023</v>
      </c>
      <c r="V2723" s="21" t="inlineStr"/>
    </row>
    <row r="2724">
      <c r="A2724" s="17" t="inlineStr">
        <is>
          <t>WL-03719</t>
        </is>
      </c>
      <c r="B2724" s="17" t="n">
        <v>2719</v>
      </c>
      <c r="C2724" s="17" t="inlineStr">
        <is>
          <t>Adkins</t>
        </is>
      </c>
      <c r="D2724" s="17" t="inlineStr">
        <is>
          <t>Sheila</t>
        </is>
      </c>
      <c r="E2724" s="17" t="inlineStr">
        <is>
          <t>INDIVIDUAL</t>
        </is>
      </c>
      <c r="F2724" s="17" t="inlineStr"/>
      <c r="G2724" s="27" t="n">
        <v>46070</v>
      </c>
      <c r="H2724" s="17" t="inlineStr">
        <is>
          <t>RETAINER</t>
        </is>
      </c>
      <c r="I2724" s="17" t="inlineStr">
        <is>
          <t>WIDGEON ROSE</t>
        </is>
      </c>
      <c r="J2724" s="17" t="inlineStr">
        <is>
          <t>POWER_INBOARD</t>
        </is>
      </c>
      <c r="K2724" s="17" t="n">
        <v>20.2</v>
      </c>
      <c r="L2724" s="17" t="n">
        <v>6.9</v>
      </c>
      <c r="M2724" s="17" t="inlineStr">
        <is>
          <t>COVERED_ONLY</t>
        </is>
      </c>
      <c r="N2724" s="17" t="n">
        <v>45</v>
      </c>
      <c r="O2724" s="17" t="inlineStr">
        <is>
          <t>(425) 555-1835</t>
        </is>
      </c>
      <c r="P2724" s="17" t="inlineStr">
        <is>
          <t>sheilaadkins@salishnet.net</t>
        </is>
      </c>
      <c r="Q2724" s="17" t="inlineStr">
        <is>
          <t>Everett</t>
        </is>
      </c>
      <c r="R2724" s="17" t="inlineStr">
        <is>
          <t>WA</t>
        </is>
      </c>
      <c r="S2724" s="17" t="inlineStr">
        <is>
          <t>98201</t>
        </is>
      </c>
      <c r="T2724" s="27" t="n">
        <v>46017</v>
      </c>
      <c r="U2724" s="17" t="n">
        <v>2026</v>
      </c>
      <c r="V2724" s="17" t="inlineStr"/>
    </row>
    <row r="2725">
      <c r="A2725" s="21" t="inlineStr">
        <is>
          <t>WL-03720</t>
        </is>
      </c>
      <c r="B2725" s="21" t="n">
        <v>2720</v>
      </c>
      <c r="C2725" s="21" t="inlineStr">
        <is>
          <t>Blair</t>
        </is>
      </c>
      <c r="D2725" s="21" t="inlineStr">
        <is>
          <t>Kristen</t>
        </is>
      </c>
      <c r="E2725" s="21" t="inlineStr">
        <is>
          <t>NONPROFIT</t>
        </is>
      </c>
      <c r="F2725" s="21" t="inlineStr">
        <is>
          <t>Blair Ventures LLC</t>
        </is>
      </c>
      <c r="G2725" s="28" t="n">
        <v>46070</v>
      </c>
      <c r="H2725" s="21" t="inlineStr">
        <is>
          <t>ACTIVE_WAITLIST</t>
        </is>
      </c>
      <c r="I2725" s="21" t="inlineStr">
        <is>
          <t>PETREL ROSE</t>
        </is>
      </c>
      <c r="J2725" s="21" t="inlineStr">
        <is>
          <t>POWER_STERNDRIVE</t>
        </is>
      </c>
      <c r="K2725" s="21" t="n">
        <v>25.2</v>
      </c>
      <c r="L2725" s="21" t="n">
        <v>7.4</v>
      </c>
      <c r="M2725" s="21" t="inlineStr">
        <is>
          <t>Vessbank</t>
        </is>
      </c>
      <c r="N2725" s="21" t="n">
        <v>24</v>
      </c>
      <c r="O2725" s="21" t="inlineStr">
        <is>
          <t>(360) 555-2162</t>
        </is>
      </c>
      <c r="P2725" s="21" t="inlineStr">
        <is>
          <t>kristenblair@gmail.example.com</t>
        </is>
      </c>
      <c r="Q2725" s="21" t="inlineStr">
        <is>
          <t>Longview</t>
        </is>
      </c>
      <c r="R2725" s="21" t="inlineStr">
        <is>
          <t>WA</t>
        </is>
      </c>
      <c r="S2725" s="21" t="inlineStr">
        <is>
          <t>98632</t>
        </is>
      </c>
      <c r="T2725" s="28" t="n">
        <v>46004</v>
      </c>
      <c r="U2725" s="21" t="n">
        <v>2026</v>
      </c>
      <c r="V2725" s="21" t="inlineStr"/>
    </row>
    <row r="2726">
      <c r="A2726" s="17" t="inlineStr">
        <is>
          <t>WL-03721</t>
        </is>
      </c>
      <c r="B2726" s="17" t="n">
        <v>2721</v>
      </c>
      <c r="C2726" s="17" t="inlineStr">
        <is>
          <t>Vaughn</t>
        </is>
      </c>
      <c r="D2726" s="17" t="inlineStr">
        <is>
          <t>Ann</t>
        </is>
      </c>
      <c r="E2726" s="17" t="inlineStr">
        <is>
          <t>INDIVIDUAL</t>
        </is>
      </c>
      <c r="F2726" s="17" t="inlineStr"/>
      <c r="G2726" s="27" t="n">
        <v>46071</v>
      </c>
      <c r="H2726" s="17" t="inlineStr">
        <is>
          <t>ACTIVE_WAITLIST</t>
        </is>
      </c>
      <c r="I2726" s="17" t="inlineStr">
        <is>
          <t>TIDE RUNNER</t>
        </is>
      </c>
      <c r="J2726" s="17" t="inlineStr">
        <is>
          <t>COMMERCIAL_FISH</t>
        </is>
      </c>
      <c r="K2726" s="17" t="n">
        <v>39.1</v>
      </c>
      <c r="L2726" s="17" t="n">
        <v>12.8</v>
      </c>
      <c r="M2726" s="17" t="inlineStr">
        <is>
          <t>OPEN_ONLY</t>
        </is>
      </c>
      <c r="N2726" s="17" t="n">
        <v>50</v>
      </c>
      <c r="O2726" s="17" t="inlineStr">
        <is>
          <t>(360) 555-1906</t>
        </is>
      </c>
      <c r="P2726" s="17" t="inlineStr">
        <is>
          <t>annvaughn@harbormail.net</t>
        </is>
      </c>
      <c r="Q2726" s="17" t="inlineStr">
        <is>
          <t>Bellingham</t>
        </is>
      </c>
      <c r="R2726" s="17" t="inlineStr">
        <is>
          <t>WA</t>
        </is>
      </c>
      <c r="S2726" s="17" t="inlineStr">
        <is>
          <t>98225</t>
        </is>
      </c>
      <c r="T2726" s="27" t="n">
        <v>46008</v>
      </c>
      <c r="U2726" s="17" t="n">
        <v>2026</v>
      </c>
      <c r="V2726" s="17" t="inlineStr"/>
    </row>
    <row r="2727">
      <c r="A2727" s="21" t="inlineStr">
        <is>
          <t>WL-03722</t>
        </is>
      </c>
      <c r="B2727" s="21" t="n">
        <v>2722</v>
      </c>
      <c r="C2727" s="21" t="inlineStr">
        <is>
          <t>Stone</t>
        </is>
      </c>
      <c r="D2727" s="21" t="inlineStr">
        <is>
          <t>Seth</t>
        </is>
      </c>
      <c r="E2727" s="21" t="inlineStr">
        <is>
          <t>INDIVIDUAL</t>
        </is>
      </c>
      <c r="F2727" s="21" t="inlineStr"/>
      <c r="G2727" s="28" t="n">
        <v>46072</v>
      </c>
      <c r="H2727" s="21" t="inlineStr">
        <is>
          <t>ACTIVE_WAITLIST</t>
        </is>
      </c>
      <c r="I2727" s="21" t="inlineStr">
        <is>
          <t>WIDGEON SOUND</t>
        </is>
      </c>
      <c r="J2727" s="21" t="inlineStr">
        <is>
          <t>POWER_OUTBOARD</t>
        </is>
      </c>
      <c r="K2727" s="21" t="n">
        <v>22.4</v>
      </c>
      <c r="L2727" s="21" t="n">
        <v>7.9</v>
      </c>
      <c r="M2727" s="21" t="inlineStr">
        <is>
          <t>Ledgport</t>
        </is>
      </c>
      <c r="N2727" s="21" t="n">
        <v>45</v>
      </c>
      <c r="O2727" s="21" t="inlineStr">
        <is>
          <t>(253) 555-8423</t>
        </is>
      </c>
      <c r="P2727" s="21" t="inlineStr">
        <is>
          <t>sethstone@gmail.example.com</t>
        </is>
      </c>
      <c r="Q2727" s="21" t="inlineStr">
        <is>
          <t>Tacoma</t>
        </is>
      </c>
      <c r="R2727" s="21" t="inlineStr">
        <is>
          <t>WA</t>
        </is>
      </c>
      <c r="S2727" s="21" t="inlineStr">
        <is>
          <t>98402</t>
        </is>
      </c>
      <c r="T2727" s="28" t="n">
        <v>45997</v>
      </c>
      <c r="U2727" s="21" t="n">
        <v>2026</v>
      </c>
      <c r="V2727" s="21" t="inlineStr"/>
    </row>
    <row r="2728">
      <c r="A2728" s="17" t="inlineStr">
        <is>
          <t>WL-03723</t>
        </is>
      </c>
      <c r="B2728" s="17" t="n">
        <v>2723</v>
      </c>
      <c r="C2728" s="17" t="inlineStr">
        <is>
          <t>Douglas</t>
        </is>
      </c>
      <c r="D2728" s="17" t="inlineStr">
        <is>
          <t>Michael</t>
        </is>
      </c>
      <c r="E2728" s="17" t="inlineStr">
        <is>
          <t>JOINT</t>
        </is>
      </c>
      <c r="F2728" s="17" t="inlineStr"/>
      <c r="G2728" s="27" t="n">
        <v>46073</v>
      </c>
      <c r="H2728" s="17" t="inlineStr">
        <is>
          <t>ACTIVE_WAITLIST</t>
        </is>
      </c>
      <c r="I2728" s="17" t="inlineStr">
        <is>
          <t>HERON STAR</t>
        </is>
      </c>
      <c r="J2728" s="17" t="inlineStr">
        <is>
          <t>SAIL_MONO</t>
        </is>
      </c>
      <c r="K2728" s="17" t="n">
        <v>28.1</v>
      </c>
      <c r="L2728" s="17" t="n">
        <v>9.6</v>
      </c>
      <c r="M2728" s="17" t="inlineStr">
        <is>
          <t>Vessbank</t>
        </is>
      </c>
      <c r="N2728" s="17" t="n">
        <v>24</v>
      </c>
      <c r="O2728" s="17" t="inlineStr">
        <is>
          <t>(360) 555-3287</t>
        </is>
      </c>
      <c r="P2728" s="17" t="inlineStr">
        <is>
          <t>michael.douglas@gmail.example.com</t>
        </is>
      </c>
      <c r="Q2728" s="17" t="inlineStr">
        <is>
          <t>Bremerton</t>
        </is>
      </c>
      <c r="R2728" s="17" t="inlineStr">
        <is>
          <t>WA</t>
        </is>
      </c>
      <c r="S2728" s="17" t="inlineStr">
        <is>
          <t>98337</t>
        </is>
      </c>
      <c r="T2728" s="27" t="n">
        <v>46012</v>
      </c>
      <c r="U2728" s="17" t="n">
        <v>2026</v>
      </c>
      <c r="V2728" s="17" t="inlineStr"/>
    </row>
    <row r="2729">
      <c r="A2729" s="21" t="inlineStr">
        <is>
          <t>WL-03724</t>
        </is>
      </c>
      <c r="B2729" s="21" t="n">
        <v>2724</v>
      </c>
      <c r="C2729" s="21" t="inlineStr">
        <is>
          <t>Garza</t>
        </is>
      </c>
      <c r="D2729" s="21" t="inlineStr">
        <is>
          <t>Ryan</t>
        </is>
      </c>
      <c r="E2729" s="21" t="inlineStr">
        <is>
          <t>JOINT</t>
        </is>
      </c>
      <c r="F2729" s="21" t="inlineStr"/>
      <c r="G2729" s="28" t="n">
        <v>46073</v>
      </c>
      <c r="H2729" s="21" t="inlineStr">
        <is>
          <t>ACTIVE_WAITLIST</t>
        </is>
      </c>
      <c r="I2729" s="21" t="inlineStr">
        <is>
          <t>FOUL GLIDE</t>
        </is>
      </c>
      <c r="J2729" s="21" t="inlineStr">
        <is>
          <t>SAIL_MONO</t>
        </is>
      </c>
      <c r="K2729" s="21" t="n">
        <v>44.2</v>
      </c>
      <c r="L2729" s="21" t="n">
        <v>12.6</v>
      </c>
      <c r="M2729" s="21" t="inlineStr">
        <is>
          <t>Eastwey</t>
        </is>
      </c>
      <c r="N2729" s="21" t="n">
        <v>28</v>
      </c>
      <c r="O2729" s="21" t="inlineStr">
        <is>
          <t>(541) 555-4886</t>
        </is>
      </c>
      <c r="P2729" s="21" t="inlineStr">
        <is>
          <t>ryangarza@pugetpost.com</t>
        </is>
      </c>
      <c r="Q2729" s="21" t="inlineStr">
        <is>
          <t>Coos Bay</t>
        </is>
      </c>
      <c r="R2729" s="21" t="inlineStr">
        <is>
          <t>OR</t>
        </is>
      </c>
      <c r="S2729" s="21" t="inlineStr">
        <is>
          <t>97420</t>
        </is>
      </c>
      <c r="T2729" s="28" t="n">
        <v>46003</v>
      </c>
      <c r="U2729" s="21" t="n">
        <v>2026</v>
      </c>
      <c r="V2729" s="21" t="inlineStr"/>
    </row>
    <row r="2730">
      <c r="A2730" s="17" t="inlineStr">
        <is>
          <t>WL-03725</t>
        </is>
      </c>
      <c r="B2730" s="17" t="n">
        <v>2725</v>
      </c>
      <c r="C2730" s="17" t="inlineStr">
        <is>
          <t>Martinez</t>
        </is>
      </c>
      <c r="D2730" s="17" t="inlineStr">
        <is>
          <t>Edwin</t>
        </is>
      </c>
      <c r="E2730" s="17" t="inlineStr">
        <is>
          <t>COMMERCIAL</t>
        </is>
      </c>
      <c r="F2730" s="17" t="inlineStr">
        <is>
          <t>Martinez Charters Inc</t>
        </is>
      </c>
      <c r="G2730" s="27" t="n">
        <v>46073</v>
      </c>
      <c r="H2730" s="17" t="inlineStr">
        <is>
          <t>ACTIVE_WAITLIST</t>
        </is>
      </c>
      <c r="I2730" s="17" t="inlineStr">
        <is>
          <t>SEAL SHORE</t>
        </is>
      </c>
      <c r="J2730" s="17" t="inlineStr">
        <is>
          <t>POWER_OUTBOARD</t>
        </is>
      </c>
      <c r="K2730" s="17" t="n">
        <v>59.8</v>
      </c>
      <c r="L2730" s="17" t="n">
        <v>20.4</v>
      </c>
      <c r="M2730" s="17" t="inlineStr">
        <is>
          <t>ANY</t>
        </is>
      </c>
      <c r="N2730" s="17" t="n">
        <v>28</v>
      </c>
      <c r="O2730" s="17" t="inlineStr">
        <is>
          <t>(360) 555-8660</t>
        </is>
      </c>
      <c r="P2730" s="17" t="inlineStr">
        <is>
          <t>edwinmartinez@gmail.example.com</t>
        </is>
      </c>
      <c r="Q2730" s="17" t="inlineStr">
        <is>
          <t>Port Angeles</t>
        </is>
      </c>
      <c r="R2730" s="17" t="inlineStr">
        <is>
          <t>WA</t>
        </is>
      </c>
      <c r="S2730" s="17" t="inlineStr">
        <is>
          <t>98362</t>
        </is>
      </c>
      <c r="T2730" s="27" t="n">
        <v>46001</v>
      </c>
      <c r="U2730" s="17" t="n">
        <v>2026</v>
      </c>
      <c r="V2730" s="17" t="inlineStr"/>
    </row>
    <row r="2731">
      <c r="A2731" s="21" t="inlineStr">
        <is>
          <t>WL-03726</t>
        </is>
      </c>
      <c r="B2731" s="21" t="n">
        <v>2726</v>
      </c>
      <c r="C2731" s="21" t="inlineStr">
        <is>
          <t>Johnson</t>
        </is>
      </c>
      <c r="D2731" s="21" t="inlineStr">
        <is>
          <t>Christina</t>
        </is>
      </c>
      <c r="E2731" s="21" t="inlineStr">
        <is>
          <t>NONPROFIT</t>
        </is>
      </c>
      <c r="F2731" s="21" t="inlineStr">
        <is>
          <t>Johnson Charters Inc</t>
        </is>
      </c>
      <c r="G2731" s="28" t="n">
        <v>46075</v>
      </c>
      <c r="H2731" s="21" t="inlineStr">
        <is>
          <t>ACTIVE_WAITLIST</t>
        </is>
      </c>
      <c r="I2731" s="21" t="inlineStr">
        <is>
          <t>PETREL QUEEN</t>
        </is>
      </c>
      <c r="J2731" s="21" t="inlineStr">
        <is>
          <t>POWER_STERNDRIVE</t>
        </is>
      </c>
      <c r="K2731" s="21" t="n">
        <v>32.3</v>
      </c>
      <c r="L2731" s="21" t="n">
        <v>10.7</v>
      </c>
      <c r="M2731" s="21" t="inlineStr">
        <is>
          <t>Vessbank</t>
        </is>
      </c>
      <c r="N2731" s="21" t="n">
        <v>40</v>
      </c>
      <c r="O2731" s="21" t="inlineStr">
        <is>
          <t>(360) 555-2545</t>
        </is>
      </c>
      <c r="P2731" s="21" t="inlineStr">
        <is>
          <t>christinajohnson@pugetpost.com</t>
        </is>
      </c>
      <c r="Q2731" s="21" t="inlineStr">
        <is>
          <t>Bellingham</t>
        </is>
      </c>
      <c r="R2731" s="21" t="inlineStr">
        <is>
          <t>WA</t>
        </is>
      </c>
      <c r="S2731" s="21" t="inlineStr">
        <is>
          <t>98225</t>
        </is>
      </c>
      <c r="T2731" s="28" t="n">
        <v>46013</v>
      </c>
      <c r="U2731" s="21" t="n">
        <v>2026</v>
      </c>
      <c r="V2731" s="21" t="inlineStr"/>
    </row>
    <row r="2732">
      <c r="A2732" s="17" t="inlineStr">
        <is>
          <t>WL-03727</t>
        </is>
      </c>
      <c r="B2732" s="17" t="n">
        <v>2727</v>
      </c>
      <c r="C2732" s="17" t="inlineStr">
        <is>
          <t>Crawford</t>
        </is>
      </c>
      <c r="D2732" s="17" t="inlineStr">
        <is>
          <t>Vanessa</t>
        </is>
      </c>
      <c r="E2732" s="17" t="inlineStr">
        <is>
          <t>INDIVIDUAL</t>
        </is>
      </c>
      <c r="F2732" s="17" t="inlineStr"/>
      <c r="G2732" s="27" t="n">
        <v>46076</v>
      </c>
      <c r="H2732" s="17" t="inlineStr">
        <is>
          <t>ACTIVE_WAITLIST</t>
        </is>
      </c>
      <c r="I2732" s="17" t="inlineStr">
        <is>
          <t>DRIFT DANCER</t>
        </is>
      </c>
      <c r="J2732" s="17" t="inlineStr">
        <is>
          <t>ELECTRIC</t>
        </is>
      </c>
      <c r="K2732" s="17" t="n">
        <v>29.6</v>
      </c>
      <c r="L2732" s="17" t="n">
        <v>10.1</v>
      </c>
      <c r="M2732" s="17" t="inlineStr">
        <is>
          <t>ANY</t>
        </is>
      </c>
      <c r="N2732" s="17" t="n">
        <v>32</v>
      </c>
      <c r="O2732" s="17" t="inlineStr">
        <is>
          <t>(360) 555-7547</t>
        </is>
      </c>
      <c r="P2732" s="17" t="inlineStr">
        <is>
          <t>vanessacrawford@pugetpost.com</t>
        </is>
      </c>
      <c r="Q2732" s="17" t="inlineStr">
        <is>
          <t>Chaldale</t>
        </is>
      </c>
      <c r="R2732" s="17" t="inlineStr">
        <is>
          <t>WA</t>
        </is>
      </c>
      <c r="S2732" s="17" t="inlineStr">
        <is>
          <t>98554</t>
        </is>
      </c>
      <c r="T2732" s="27" t="n">
        <v>46003</v>
      </c>
      <c r="U2732" s="17" t="n">
        <v>2026</v>
      </c>
      <c r="V2732" s="17" t="inlineStr"/>
    </row>
    <row r="2733">
      <c r="A2733" s="21" t="inlineStr">
        <is>
          <t>WL-03728</t>
        </is>
      </c>
      <c r="B2733" s="21" t="n">
        <v>2728</v>
      </c>
      <c r="C2733" s="21" t="inlineStr">
        <is>
          <t>Wade</t>
        </is>
      </c>
      <c r="D2733" s="21" t="inlineStr">
        <is>
          <t>Gary</t>
        </is>
      </c>
      <c r="E2733" s="21" t="inlineStr">
        <is>
          <t>COMMERCIAL</t>
        </is>
      </c>
      <c r="F2733" s="21" t="inlineStr">
        <is>
          <t>Wade Marine LLC</t>
        </is>
      </c>
      <c r="G2733" s="28" t="n">
        <v>46076</v>
      </c>
      <c r="H2733" s="21" t="inlineStr">
        <is>
          <t>ACTIVE_WAITLIST</t>
        </is>
      </c>
      <c r="I2733" s="21" t="inlineStr">
        <is>
          <t>WIDGEON LIGHT</t>
        </is>
      </c>
      <c r="J2733" s="21" t="inlineStr">
        <is>
          <t>SPORTFISH</t>
        </is>
      </c>
      <c r="K2733" s="21" t="n">
        <v>38</v>
      </c>
      <c r="L2733" s="21" t="n">
        <v>12</v>
      </c>
      <c r="M2733" s="21" t="inlineStr">
        <is>
          <t>ANY</t>
        </is>
      </c>
      <c r="N2733" s="21" t="n">
        <v>40</v>
      </c>
      <c r="O2733" s="21" t="inlineStr">
        <is>
          <t>(425) 555-7833</t>
        </is>
      </c>
      <c r="P2733" s="21" t="inlineStr">
        <is>
          <t>gary.wade@pugetpost.com</t>
        </is>
      </c>
      <c r="Q2733" s="21" t="inlineStr">
        <is>
          <t>Everett</t>
        </is>
      </c>
      <c r="R2733" s="21" t="inlineStr">
        <is>
          <t>WA</t>
        </is>
      </c>
      <c r="S2733" s="21" t="inlineStr">
        <is>
          <t>98201</t>
        </is>
      </c>
      <c r="T2733" s="28" t="n">
        <v>46004</v>
      </c>
      <c r="U2733" s="21" t="n">
        <v>2026</v>
      </c>
      <c r="V2733" s="21" t="inlineStr"/>
    </row>
    <row r="2734">
      <c r="A2734" s="17" t="inlineStr">
        <is>
          <t>WL-03729</t>
        </is>
      </c>
      <c r="B2734" s="17" t="n">
        <v>2729</v>
      </c>
      <c r="C2734" s="17" t="inlineStr">
        <is>
          <t>Jackson</t>
        </is>
      </c>
      <c r="D2734" s="17" t="inlineStr">
        <is>
          <t>Sara</t>
        </is>
      </c>
      <c r="E2734" s="17" t="inlineStr">
        <is>
          <t>JOINT</t>
        </is>
      </c>
      <c r="F2734" s="17" t="inlineStr"/>
      <c r="G2734" s="27" t="n">
        <v>46078</v>
      </c>
      <c r="H2734" s="17" t="inlineStr">
        <is>
          <t>ACTIVE_WAITLIST</t>
        </is>
      </c>
      <c r="I2734" s="17" t="inlineStr">
        <is>
          <t>OSPREY GLIDE</t>
        </is>
      </c>
      <c r="J2734" s="17" t="inlineStr">
        <is>
          <t>CRUISER</t>
        </is>
      </c>
      <c r="K2734" s="17" t="n">
        <v>58.1</v>
      </c>
      <c r="L2734" s="17" t="n">
        <v>16.4</v>
      </c>
      <c r="M2734" s="17" t="inlineStr">
        <is>
          <t>ANY</t>
        </is>
      </c>
      <c r="N2734" s="17" t="n">
        <v>24</v>
      </c>
      <c r="O2734" s="17" t="inlineStr">
        <is>
          <t>(360) 555-1069</t>
        </is>
      </c>
      <c r="P2734" s="17" t="inlineStr">
        <is>
          <t>sarajackson@salishnet.net</t>
        </is>
      </c>
      <c r="Q2734" s="17" t="inlineStr">
        <is>
          <t>Bremerton</t>
        </is>
      </c>
      <c r="R2734" s="17" t="inlineStr">
        <is>
          <t>WA</t>
        </is>
      </c>
      <c r="S2734" s="17" t="inlineStr">
        <is>
          <t>98337</t>
        </is>
      </c>
      <c r="T2734" s="27" t="n">
        <v>46018</v>
      </c>
      <c r="U2734" s="17" t="n">
        <v>2026</v>
      </c>
      <c r="V2734" s="17" t="inlineStr"/>
    </row>
    <row r="2735">
      <c r="A2735" s="21" t="inlineStr">
        <is>
          <t>WL-03730</t>
        </is>
      </c>
      <c r="B2735" s="21" t="n">
        <v>2730</v>
      </c>
      <c r="C2735" s="21" t="inlineStr">
        <is>
          <t>Miller</t>
        </is>
      </c>
      <c r="D2735" s="21" t="inlineStr">
        <is>
          <t>Vincent</t>
        </is>
      </c>
      <c r="E2735" s="21" t="inlineStr">
        <is>
          <t>JOINT</t>
        </is>
      </c>
      <c r="F2735" s="21" t="inlineStr"/>
      <c r="G2735" s="28" t="n">
        <v>46078</v>
      </c>
      <c r="H2735" s="21" t="inlineStr">
        <is>
          <t>RETAINER</t>
        </is>
      </c>
      <c r="I2735" s="21" t="inlineStr">
        <is>
          <t>COHO LIGHT</t>
        </is>
      </c>
      <c r="J2735" s="21" t="inlineStr">
        <is>
          <t>TRAWLER</t>
        </is>
      </c>
      <c r="K2735" s="21" t="n">
        <v>37.6</v>
      </c>
      <c r="L2735" s="21" t="n">
        <v>10.5</v>
      </c>
      <c r="M2735" s="21" t="inlineStr">
        <is>
          <t>ANY</t>
        </is>
      </c>
      <c r="N2735" s="21" t="n">
        <v>40</v>
      </c>
      <c r="O2735" s="21" t="inlineStr">
        <is>
          <t>(541) 555-2650</t>
        </is>
      </c>
      <c r="P2735" s="21" t="inlineStr">
        <is>
          <t>vincent_miller@pugetpost.com</t>
        </is>
      </c>
      <c r="Q2735" s="21" t="inlineStr">
        <is>
          <t>Newport</t>
        </is>
      </c>
      <c r="R2735" s="21" t="inlineStr">
        <is>
          <t>OR</t>
        </is>
      </c>
      <c r="S2735" s="21" t="inlineStr">
        <is>
          <t>97365</t>
        </is>
      </c>
      <c r="T2735" s="28" t="n">
        <v>46004</v>
      </c>
      <c r="U2735" s="21" t="n">
        <v>2026</v>
      </c>
      <c r="V2735" s="21" t="inlineStr"/>
    </row>
    <row r="2736">
      <c r="A2736" s="17" t="inlineStr">
        <is>
          <t>WL-03731</t>
        </is>
      </c>
      <c r="B2736" s="17" t="n">
        <v>2731</v>
      </c>
      <c r="C2736" s="17" t="inlineStr">
        <is>
          <t>Clay</t>
        </is>
      </c>
      <c r="D2736" s="17" t="inlineStr">
        <is>
          <t>Kevin</t>
        </is>
      </c>
      <c r="E2736" s="17" t="inlineStr">
        <is>
          <t>INDIVIDUAL</t>
        </is>
      </c>
      <c r="F2736" s="17" t="inlineStr"/>
      <c r="G2736" s="27" t="n">
        <v>46079</v>
      </c>
      <c r="H2736" s="17" t="inlineStr">
        <is>
          <t>ACTIVE_WAITLIST</t>
        </is>
      </c>
      <c r="I2736" s="17" t="inlineStr">
        <is>
          <t>ANCHOR VEER</t>
        </is>
      </c>
      <c r="J2736" s="17" t="inlineStr">
        <is>
          <t>SAIL_MULTI</t>
        </is>
      </c>
      <c r="K2736" s="17" t="n">
        <v>42.5</v>
      </c>
      <c r="L2736" s="17" t="n">
        <v>12.3</v>
      </c>
      <c r="M2736" s="17" t="inlineStr">
        <is>
          <t>COVERED_ONLY</t>
        </is>
      </c>
      <c r="N2736" s="17" t="n">
        <v>40</v>
      </c>
      <c r="O2736" s="17" t="inlineStr">
        <is>
          <t>(360) 555-4836</t>
        </is>
      </c>
      <c r="P2736" s="17" t="inlineStr">
        <is>
          <t>kevin.clay@pugetpost.com</t>
        </is>
      </c>
      <c r="Q2736" s="17" t="inlineStr">
        <is>
          <t>Bellingham</t>
        </is>
      </c>
      <c r="R2736" s="17" t="inlineStr">
        <is>
          <t>WA</t>
        </is>
      </c>
      <c r="S2736" s="17" t="inlineStr">
        <is>
          <t>98225</t>
        </is>
      </c>
      <c r="T2736" s="27" t="n">
        <v>46000</v>
      </c>
      <c r="U2736" s="17" t="n">
        <v>2026</v>
      </c>
      <c r="V2736" s="17" t="inlineStr"/>
    </row>
    <row r="2737">
      <c r="A2737" s="21" t="inlineStr">
        <is>
          <t>WL-03732</t>
        </is>
      </c>
      <c r="B2737" s="21" t="n">
        <v>2732</v>
      </c>
      <c r="C2737" s="21" t="inlineStr">
        <is>
          <t>Montoya</t>
        </is>
      </c>
      <c r="D2737" s="21" t="inlineStr">
        <is>
          <t>Cheryl</t>
        </is>
      </c>
      <c r="E2737" s="21" t="inlineStr">
        <is>
          <t>NONPROFIT</t>
        </is>
      </c>
      <c r="F2737" s="21" t="inlineStr">
        <is>
          <t>Montoya Holdings LLC</t>
        </is>
      </c>
      <c r="G2737" s="28" t="n">
        <v>46081</v>
      </c>
      <c r="H2737" s="21" t="inlineStr">
        <is>
          <t>SUSPENDED</t>
        </is>
      </c>
      <c r="I2737" s="21" t="inlineStr">
        <is>
          <t>SPINDRIFT SONG</t>
        </is>
      </c>
      <c r="J2737" s="21" t="inlineStr">
        <is>
          <t>SAIL_MULTI</t>
        </is>
      </c>
      <c r="K2737" s="21" t="n">
        <v>41.4</v>
      </c>
      <c r="L2737" s="21" t="n">
        <v>13.4</v>
      </c>
      <c r="M2737" s="21" t="inlineStr">
        <is>
          <t>Ledgport</t>
        </is>
      </c>
      <c r="N2737" s="21" t="n">
        <v>50</v>
      </c>
      <c r="O2737" s="21" t="inlineStr">
        <is>
          <t>(360) 555-7332</t>
        </is>
      </c>
      <c r="P2737" s="21" t="inlineStr">
        <is>
          <t>cheryl.montoya@harbormail.net</t>
        </is>
      </c>
      <c r="Q2737" s="21" t="inlineStr">
        <is>
          <t>Chaldale</t>
        </is>
      </c>
      <c r="R2737" s="21" t="inlineStr">
        <is>
          <t>WA</t>
        </is>
      </c>
      <c r="S2737" s="21" t="inlineStr">
        <is>
          <t>98554</t>
        </is>
      </c>
      <c r="T2737" s="28" t="n">
        <v>46017</v>
      </c>
      <c r="U2737" s="21" t="n">
        <v>2026</v>
      </c>
      <c r="V2737" s="21" t="inlineStr"/>
    </row>
    <row r="2738">
      <c r="A2738" s="17" t="inlineStr">
        <is>
          <t>WL-03733</t>
        </is>
      </c>
      <c r="B2738" s="17" t="n">
        <v>2733</v>
      </c>
      <c r="C2738" s="17" t="inlineStr">
        <is>
          <t>Richmond</t>
        </is>
      </c>
      <c r="D2738" s="17" t="inlineStr">
        <is>
          <t>Theresa</t>
        </is>
      </c>
      <c r="E2738" s="17" t="inlineStr">
        <is>
          <t>NONPROFIT</t>
        </is>
      </c>
      <c r="F2738" s="17" t="inlineStr">
        <is>
          <t>Richmond Ventures LLC</t>
        </is>
      </c>
      <c r="G2738" s="27" t="n">
        <v>46081</v>
      </c>
      <c r="H2738" s="17" t="inlineStr">
        <is>
          <t>RETAINER</t>
        </is>
      </c>
      <c r="I2738" s="17" t="inlineStr">
        <is>
          <t>GRAY LINE</t>
        </is>
      </c>
      <c r="J2738" s="17" t="inlineStr">
        <is>
          <t>ELECTRIC</t>
        </is>
      </c>
      <c r="K2738" s="17" t="n">
        <v>37</v>
      </c>
      <c r="L2738" s="17" t="n">
        <v>11.8</v>
      </c>
      <c r="M2738" s="17" t="inlineStr">
        <is>
          <t>Ledgport</t>
        </is>
      </c>
      <c r="N2738" s="17" t="n">
        <v>28</v>
      </c>
      <c r="O2738" s="17" t="inlineStr">
        <is>
          <t>(360) 555-1144</t>
        </is>
      </c>
      <c r="P2738" s="17" t="inlineStr">
        <is>
          <t>theresa.richmond@quillayute.org</t>
        </is>
      </c>
      <c r="Q2738" s="17" t="inlineStr">
        <is>
          <t>Bremerton</t>
        </is>
      </c>
      <c r="R2738" s="17" t="inlineStr">
        <is>
          <t>WA</t>
        </is>
      </c>
      <c r="S2738" s="17" t="inlineStr">
        <is>
          <t>98337</t>
        </is>
      </c>
      <c r="T2738" s="27" t="n">
        <v>45993</v>
      </c>
      <c r="U2738" s="17" t="n">
        <v>2026</v>
      </c>
      <c r="V2738" s="17" t="inlineStr"/>
    </row>
    <row r="2739">
      <c r="A2739" s="21" t="inlineStr">
        <is>
          <t>WL-03734</t>
        </is>
      </c>
      <c r="B2739" s="21" t="n">
        <v>2734</v>
      </c>
      <c r="C2739" s="21" t="inlineStr">
        <is>
          <t>Lewis</t>
        </is>
      </c>
      <c r="D2739" s="21" t="inlineStr">
        <is>
          <t>Erin</t>
        </is>
      </c>
      <c r="E2739" s="21" t="inlineStr">
        <is>
          <t>TRUST</t>
        </is>
      </c>
      <c r="F2739" s="21" t="inlineStr">
        <is>
          <t>Lewis Charters Inc</t>
        </is>
      </c>
      <c r="G2739" s="28" t="n">
        <v>46082</v>
      </c>
      <c r="H2739" s="21" t="inlineStr">
        <is>
          <t>ACTIVE_WAITLIST</t>
        </is>
      </c>
      <c r="I2739" s="21" t="inlineStr">
        <is>
          <t>HALIBUT QUEEN</t>
        </is>
      </c>
      <c r="J2739" s="21" t="inlineStr">
        <is>
          <t>SAIL_MULTI</t>
        </is>
      </c>
      <c r="K2739" s="21" t="n">
        <v>51.6</v>
      </c>
      <c r="L2739" s="21" t="n">
        <v>16.7</v>
      </c>
      <c r="M2739" s="21" t="inlineStr">
        <is>
          <t>COVERED_ONLY</t>
        </is>
      </c>
      <c r="N2739" s="21" t="n">
        <v>36</v>
      </c>
      <c r="O2739" s="21" t="inlineStr">
        <is>
          <t>(541) 555-7048</t>
        </is>
      </c>
      <c r="P2739" s="21" t="inlineStr">
        <is>
          <t>erinlewis@salishnet.net</t>
        </is>
      </c>
      <c r="Q2739" s="21" t="inlineStr">
        <is>
          <t>Coos Bay</t>
        </is>
      </c>
      <c r="R2739" s="21" t="inlineStr">
        <is>
          <t>OR</t>
        </is>
      </c>
      <c r="S2739" s="21" t="inlineStr">
        <is>
          <t>97420</t>
        </is>
      </c>
      <c r="T2739" s="28" t="n">
        <v>46018</v>
      </c>
      <c r="U2739" s="21" t="n">
        <v>2026</v>
      </c>
      <c r="V2739" s="21" t="inlineStr"/>
    </row>
    <row r="2740">
      <c r="A2740" s="17" t="inlineStr">
        <is>
          <t>WL-03735</t>
        </is>
      </c>
      <c r="B2740" s="17" t="n">
        <v>2735</v>
      </c>
      <c r="C2740" s="17" t="inlineStr">
        <is>
          <t>Foster</t>
        </is>
      </c>
      <c r="D2740" s="17" t="inlineStr">
        <is>
          <t>Kyle</t>
        </is>
      </c>
      <c r="E2740" s="17" t="inlineStr">
        <is>
          <t>INDIVIDUAL</t>
        </is>
      </c>
      <c r="F2740" s="17" t="inlineStr"/>
      <c r="G2740" s="27" t="n">
        <v>46082</v>
      </c>
      <c r="H2740" s="17" t="inlineStr">
        <is>
          <t>ACTIVE_WAITLIST</t>
        </is>
      </c>
      <c r="I2740" s="17" t="inlineStr">
        <is>
          <t>POINT RUNNER</t>
        </is>
      </c>
      <c r="J2740" s="17" t="inlineStr">
        <is>
          <t>HOUSEBOAT</t>
        </is>
      </c>
      <c r="K2740" s="17" t="n">
        <v>61.2</v>
      </c>
      <c r="L2740" s="17" t="n">
        <v>19.1</v>
      </c>
      <c r="M2740" s="17" t="inlineStr">
        <is>
          <t>Gullwing</t>
        </is>
      </c>
      <c r="N2740" s="17" t="n">
        <v>40</v>
      </c>
      <c r="O2740" s="17" t="inlineStr">
        <is>
          <t>(206) 555-2013</t>
        </is>
      </c>
      <c r="P2740" s="17" t="inlineStr">
        <is>
          <t>kyle_foster@harbormail.net</t>
        </is>
      </c>
      <c r="Q2740" s="17" t="inlineStr">
        <is>
          <t>Seattle</t>
        </is>
      </c>
      <c r="R2740" s="17" t="inlineStr">
        <is>
          <t>WA</t>
        </is>
      </c>
      <c r="S2740" s="17" t="inlineStr">
        <is>
          <t>98101</t>
        </is>
      </c>
      <c r="T2740" s="27" t="n">
        <v>46016</v>
      </c>
      <c r="U2740" s="17" t="n">
        <v>2026</v>
      </c>
      <c r="V2740" s="17" t="inlineStr"/>
    </row>
    <row r="2741">
      <c r="A2741" s="21" t="inlineStr">
        <is>
          <t>WL-03736</t>
        </is>
      </c>
      <c r="B2741" s="21" t="n">
        <v>2736</v>
      </c>
      <c r="C2741" s="21" t="inlineStr">
        <is>
          <t>Martinez</t>
        </is>
      </c>
      <c r="D2741" s="21" t="inlineStr">
        <is>
          <t>Nicole</t>
        </is>
      </c>
      <c r="E2741" s="21" t="inlineStr">
        <is>
          <t>INDIVIDUAL</t>
        </is>
      </c>
      <c r="F2741" s="21" t="inlineStr"/>
      <c r="G2741" s="28" t="n">
        <v>46082</v>
      </c>
      <c r="H2741" s="21" t="inlineStr">
        <is>
          <t>ACTIVE_WAITLIST</t>
        </is>
      </c>
      <c r="I2741" s="21" t="inlineStr">
        <is>
          <t>SANDERLING HARBOR</t>
        </is>
      </c>
      <c r="J2741" s="21" t="inlineStr">
        <is>
          <t>CRUISER</t>
        </is>
      </c>
      <c r="K2741" s="21" t="n">
        <v>36.9</v>
      </c>
      <c r="L2741" s="21" t="n">
        <v>11.5</v>
      </c>
      <c r="M2741" s="21" t="inlineStr">
        <is>
          <t>Ledgport</t>
        </is>
      </c>
      <c r="N2741" s="21" t="n">
        <v>24</v>
      </c>
      <c r="O2741" s="21" t="inlineStr">
        <is>
          <t>(425) 555-5427</t>
        </is>
      </c>
      <c r="P2741" s="21" t="inlineStr">
        <is>
          <t>nicolemartinez@salishnet.net</t>
        </is>
      </c>
      <c r="Q2741" s="21" t="inlineStr">
        <is>
          <t>Everett</t>
        </is>
      </c>
      <c r="R2741" s="21" t="inlineStr">
        <is>
          <t>WA</t>
        </is>
      </c>
      <c r="S2741" s="21" t="inlineStr">
        <is>
          <t>98201</t>
        </is>
      </c>
      <c r="T2741" s="28" t="n">
        <v>45993</v>
      </c>
      <c r="U2741" s="21" t="n">
        <v>2026</v>
      </c>
      <c r="V2741" s="21" t="inlineStr"/>
    </row>
    <row r="2742">
      <c r="A2742" s="17" t="inlineStr">
        <is>
          <t>WL-03737</t>
        </is>
      </c>
      <c r="B2742" s="17" t="n">
        <v>2737</v>
      </c>
      <c r="C2742" s="17" t="inlineStr">
        <is>
          <t>Mcpherson</t>
        </is>
      </c>
      <c r="D2742" s="17" t="inlineStr">
        <is>
          <t>Kathryn</t>
        </is>
      </c>
      <c r="E2742" s="17" t="inlineStr">
        <is>
          <t>INDIVIDUAL</t>
        </is>
      </c>
      <c r="F2742" s="17" t="inlineStr"/>
      <c r="G2742" s="27" t="n">
        <v>46083</v>
      </c>
      <c r="H2742" s="17" t="inlineStr">
        <is>
          <t>ACTIVE_WAITLIST</t>
        </is>
      </c>
      <c r="I2742" s="17" t="inlineStr">
        <is>
          <t>MURRE PASSAGE</t>
        </is>
      </c>
      <c r="J2742" s="17" t="inlineStr">
        <is>
          <t>CRUISER</t>
        </is>
      </c>
      <c r="K2742" s="17" t="n">
        <v>28.8</v>
      </c>
      <c r="L2742" s="17" t="n">
        <v>10.1</v>
      </c>
      <c r="M2742" s="17" t="inlineStr">
        <is>
          <t>Ledgport</t>
        </is>
      </c>
      <c r="N2742" s="17" t="n">
        <v>45</v>
      </c>
      <c r="O2742" s="17" t="inlineStr">
        <is>
          <t>(503) 555-9669</t>
        </is>
      </c>
      <c r="P2742" s="17" t="inlineStr">
        <is>
          <t>kathrynmcpherson@harbormail.net</t>
        </is>
      </c>
      <c r="Q2742" s="17" t="inlineStr">
        <is>
          <t>Astoria</t>
        </is>
      </c>
      <c r="R2742" s="17" t="inlineStr">
        <is>
          <t>OR</t>
        </is>
      </c>
      <c r="S2742" s="17" t="inlineStr">
        <is>
          <t>97103</t>
        </is>
      </c>
      <c r="T2742" s="27" t="n">
        <v>46010</v>
      </c>
      <c r="U2742" s="17" t="n">
        <v>2026</v>
      </c>
      <c r="V2742" s="17" t="inlineStr"/>
    </row>
    <row r="2743">
      <c r="A2743" s="21" t="inlineStr">
        <is>
          <t>WL-03738</t>
        </is>
      </c>
      <c r="B2743" s="21" t="n">
        <v>2738</v>
      </c>
      <c r="C2743" s="21" t="inlineStr">
        <is>
          <t>Wilson</t>
        </is>
      </c>
      <c r="D2743" s="21" t="inlineStr">
        <is>
          <t>Patrick</t>
        </is>
      </c>
      <c r="E2743" s="21" t="inlineStr">
        <is>
          <t>CORPORATION</t>
        </is>
      </c>
      <c r="F2743" s="21" t="inlineStr">
        <is>
          <t>Wilson Holdings LLC</t>
        </is>
      </c>
      <c r="G2743" s="28" t="n">
        <v>46084</v>
      </c>
      <c r="H2743" s="21" t="inlineStr">
        <is>
          <t>RETAINER</t>
        </is>
      </c>
      <c r="I2743" s="21" t="inlineStr">
        <is>
          <t>SANDERLING LINE</t>
        </is>
      </c>
      <c r="J2743" s="21" t="inlineStr">
        <is>
          <t>SAIL_MONO</t>
        </is>
      </c>
      <c r="K2743" s="21" t="n">
        <v>39.3</v>
      </c>
      <c r="L2743" s="21" t="n">
        <v>13.7</v>
      </c>
      <c r="M2743" s="21" t="inlineStr">
        <is>
          <t>ANY</t>
        </is>
      </c>
      <c r="N2743" s="21" t="n">
        <v>40</v>
      </c>
      <c r="O2743" s="21" t="inlineStr">
        <is>
          <t>(360) 555-3337</t>
        </is>
      </c>
      <c r="P2743" s="21" t="inlineStr">
        <is>
          <t>patrick_wilson@quillayute.org</t>
        </is>
      </c>
      <c r="Q2743" s="21" t="inlineStr">
        <is>
          <t>Bellingham</t>
        </is>
      </c>
      <c r="R2743" s="21" t="inlineStr">
        <is>
          <t>WA</t>
        </is>
      </c>
      <c r="S2743" s="21" t="inlineStr">
        <is>
          <t>98225</t>
        </is>
      </c>
      <c r="T2743" s="28" t="n">
        <v>46014</v>
      </c>
      <c r="U2743" s="21" t="n">
        <v>2026</v>
      </c>
      <c r="V2743" s="21" t="inlineStr"/>
    </row>
    <row r="2744">
      <c r="A2744" s="17" t="inlineStr">
        <is>
          <t>WL-03739</t>
        </is>
      </c>
      <c r="B2744" s="17" t="n">
        <v>2739</v>
      </c>
      <c r="C2744" s="17" t="inlineStr">
        <is>
          <t>Dennis</t>
        </is>
      </c>
      <c r="D2744" s="17" t="inlineStr">
        <is>
          <t>Marc</t>
        </is>
      </c>
      <c r="E2744" s="17" t="inlineStr">
        <is>
          <t>TRUST</t>
        </is>
      </c>
      <c r="F2744" s="17" t="inlineStr">
        <is>
          <t>Dennis Marine LLC</t>
        </is>
      </c>
      <c r="G2744" s="27" t="n">
        <v>46087</v>
      </c>
      <c r="H2744" s="17" t="inlineStr">
        <is>
          <t>ACTIVE_WAITLIST</t>
        </is>
      </c>
      <c r="I2744" s="17" t="inlineStr">
        <is>
          <t>GRAY ANN</t>
        </is>
      </c>
      <c r="J2744" s="17" t="inlineStr">
        <is>
          <t>SAIL_MONO</t>
        </is>
      </c>
      <c r="K2744" s="17" t="n">
        <v>31.3</v>
      </c>
      <c r="L2744" s="17" t="n">
        <v>11</v>
      </c>
      <c r="M2744" s="17" t="inlineStr">
        <is>
          <t>COVERED_ONLY</t>
        </is>
      </c>
      <c r="N2744" s="17" t="n">
        <v>45</v>
      </c>
      <c r="O2744" s="17" t="inlineStr">
        <is>
          <t>(206) 555-0848</t>
        </is>
      </c>
      <c r="P2744" s="17" t="inlineStr">
        <is>
          <t>marc_dennis@outlook.example.com</t>
        </is>
      </c>
      <c r="Q2744" s="17" t="inlineStr">
        <is>
          <t>Seattle</t>
        </is>
      </c>
      <c r="R2744" s="17" t="inlineStr">
        <is>
          <t>WA</t>
        </is>
      </c>
      <c r="S2744" s="17" t="inlineStr">
        <is>
          <t>98101</t>
        </is>
      </c>
      <c r="T2744" s="27" t="n">
        <v>46019</v>
      </c>
      <c r="U2744" s="17" t="n">
        <v>2026</v>
      </c>
      <c r="V2744" s="17" t="inlineStr"/>
    </row>
    <row r="2745">
      <c r="A2745" s="21" t="inlineStr">
        <is>
          <t>WL-03740</t>
        </is>
      </c>
      <c r="B2745" s="21" t="n">
        <v>2740</v>
      </c>
      <c r="C2745" s="21" t="inlineStr">
        <is>
          <t>Campbell</t>
        </is>
      </c>
      <c r="D2745" s="21" t="inlineStr">
        <is>
          <t>Steve</t>
        </is>
      </c>
      <c r="E2745" s="21" t="inlineStr">
        <is>
          <t>INDIVIDUAL</t>
        </is>
      </c>
      <c r="F2745" s="21" t="inlineStr"/>
      <c r="G2745" s="28" t="n">
        <v>46087</v>
      </c>
      <c r="H2745" s="21" t="inlineStr">
        <is>
          <t>ACTIVE_WAITLIST</t>
        </is>
      </c>
      <c r="I2745" s="21" t="inlineStr">
        <is>
          <t>ANCHOR QUEEN</t>
        </is>
      </c>
      <c r="J2745" s="21" t="inlineStr">
        <is>
          <t>COMMERCIAL_FISH</t>
        </is>
      </c>
      <c r="K2745" s="21" t="n">
        <v>24.1</v>
      </c>
      <c r="L2745" s="21" t="n">
        <v>7.8</v>
      </c>
      <c r="M2745" s="21" t="inlineStr">
        <is>
          <t>Vessbank</t>
        </is>
      </c>
      <c r="N2745" s="21" t="n">
        <v>36</v>
      </c>
      <c r="O2745" s="21" t="inlineStr">
        <is>
          <t>(360) 555-9535</t>
        </is>
      </c>
      <c r="P2745" s="21" t="inlineStr">
        <is>
          <t>steve.campbell@harbormail.net</t>
        </is>
      </c>
      <c r="Q2745" s="21" t="inlineStr">
        <is>
          <t>Longview</t>
        </is>
      </c>
      <c r="R2745" s="21" t="inlineStr">
        <is>
          <t>WA</t>
        </is>
      </c>
      <c r="S2745" s="21" t="inlineStr">
        <is>
          <t>98632</t>
        </is>
      </c>
      <c r="T2745" s="28" t="n">
        <v>46007</v>
      </c>
      <c r="U2745" s="21" t="n">
        <v>2026</v>
      </c>
      <c r="V2745" s="21" t="inlineStr"/>
    </row>
    <row r="2746">
      <c r="A2746" s="17" t="inlineStr">
        <is>
          <t>WL-03741</t>
        </is>
      </c>
      <c r="B2746" s="17" t="n">
        <v>2741</v>
      </c>
      <c r="C2746" s="17" t="inlineStr">
        <is>
          <t>Mullins</t>
        </is>
      </c>
      <c r="D2746" s="17" t="inlineStr">
        <is>
          <t>Jim</t>
        </is>
      </c>
      <c r="E2746" s="17" t="inlineStr">
        <is>
          <t>CORPORATION</t>
        </is>
      </c>
      <c r="F2746" s="17" t="inlineStr">
        <is>
          <t>Mullins Marine LLC</t>
        </is>
      </c>
      <c r="G2746" s="27" t="n">
        <v>46087</v>
      </c>
      <c r="H2746" s="17" t="inlineStr">
        <is>
          <t>EXPIRED</t>
        </is>
      </c>
      <c r="I2746" s="17" t="inlineStr">
        <is>
          <t>GRAY RUNNER</t>
        </is>
      </c>
      <c r="J2746" s="17" t="inlineStr">
        <is>
          <t>TRAWLER</t>
        </is>
      </c>
      <c r="K2746" s="17" t="n">
        <v>51.8</v>
      </c>
      <c r="L2746" s="17" t="n">
        <v>16.9</v>
      </c>
      <c r="M2746" s="17" t="inlineStr">
        <is>
          <t>COVERED_ONLY</t>
        </is>
      </c>
      <c r="N2746" s="17" t="n">
        <v>32</v>
      </c>
      <c r="O2746" s="17" t="inlineStr">
        <is>
          <t>(360) 555-9150</t>
        </is>
      </c>
      <c r="P2746" s="17" t="inlineStr"/>
      <c r="Q2746" s="17" t="inlineStr">
        <is>
          <t>Longview</t>
        </is>
      </c>
      <c r="R2746" s="17" t="inlineStr">
        <is>
          <t>WA</t>
        </is>
      </c>
      <c r="S2746" s="17" t="inlineStr">
        <is>
          <t>98632</t>
        </is>
      </c>
      <c r="T2746" s="17" t="inlineStr"/>
      <c r="U2746" s="17" t="n">
        <v>2023</v>
      </c>
      <c r="V2746" s="17" t="inlineStr"/>
    </row>
    <row r="2747">
      <c r="A2747" s="21" t="inlineStr">
        <is>
          <t>WL-03742</t>
        </is>
      </c>
      <c r="B2747" s="21" t="n">
        <v>2742</v>
      </c>
      <c r="C2747" s="21" t="inlineStr">
        <is>
          <t>Phillips</t>
        </is>
      </c>
      <c r="D2747" s="21" t="inlineStr">
        <is>
          <t>Frank</t>
        </is>
      </c>
      <c r="E2747" s="21" t="inlineStr">
        <is>
          <t>INDIVIDUAL</t>
        </is>
      </c>
      <c r="F2747" s="21" t="inlineStr"/>
      <c r="G2747" s="28" t="n">
        <v>46088</v>
      </c>
      <c r="H2747" s="21" t="inlineStr">
        <is>
          <t>ACTIVE_WAITLIST</t>
        </is>
      </c>
      <c r="I2747" s="21" t="inlineStr">
        <is>
          <t>ANCHOR HARBOR</t>
        </is>
      </c>
      <c r="J2747" s="21" t="inlineStr">
        <is>
          <t>SAIL_MULTI</t>
        </is>
      </c>
      <c r="K2747" s="21" t="n">
        <v>52.1</v>
      </c>
      <c r="L2747" s="21" t="n">
        <v>17.7</v>
      </c>
      <c r="M2747" s="21" t="inlineStr">
        <is>
          <t>Ledgport</t>
        </is>
      </c>
      <c r="N2747" s="21" t="n">
        <v>32</v>
      </c>
      <c r="O2747" s="21" t="inlineStr">
        <is>
          <t>(503) 555-6340</t>
        </is>
      </c>
      <c r="P2747" s="21" t="inlineStr">
        <is>
          <t>frank.phillips@pugetpost.com</t>
        </is>
      </c>
      <c r="Q2747" s="21" t="inlineStr">
        <is>
          <t>Portland</t>
        </is>
      </c>
      <c r="R2747" s="21" t="inlineStr">
        <is>
          <t>OR</t>
        </is>
      </c>
      <c r="S2747" s="21" t="inlineStr">
        <is>
          <t>97201</t>
        </is>
      </c>
      <c r="T2747" s="28" t="n">
        <v>46010</v>
      </c>
      <c r="U2747" s="21" t="n">
        <v>2026</v>
      </c>
      <c r="V2747" s="21" t="inlineStr"/>
    </row>
    <row r="2748">
      <c r="A2748" s="17" t="inlineStr">
        <is>
          <t>WL-03743</t>
        </is>
      </c>
      <c r="B2748" s="17" t="n">
        <v>2743</v>
      </c>
      <c r="C2748" s="17" t="inlineStr">
        <is>
          <t>Morrison</t>
        </is>
      </c>
      <c r="D2748" s="17" t="inlineStr">
        <is>
          <t>Lisa</t>
        </is>
      </c>
      <c r="E2748" s="17" t="inlineStr">
        <is>
          <t>INDIVIDUAL</t>
        </is>
      </c>
      <c r="F2748" s="17" t="inlineStr"/>
      <c r="G2748" s="27" t="n">
        <v>46089</v>
      </c>
      <c r="H2748" s="17" t="inlineStr">
        <is>
          <t>ACTIVE_WAITLIST</t>
        </is>
      </c>
      <c r="I2748" s="17" t="inlineStr">
        <is>
          <t>SANDERLING MIST</t>
        </is>
      </c>
      <c r="J2748" s="17" t="inlineStr">
        <is>
          <t>SAIL_MULTI</t>
        </is>
      </c>
      <c r="K2748" s="17" t="n">
        <v>47.2</v>
      </c>
      <c r="L2748" s="17" t="n">
        <v>13.3</v>
      </c>
      <c r="M2748" s="17" t="inlineStr">
        <is>
          <t>Vessbank</t>
        </is>
      </c>
      <c r="N2748" s="17" t="n">
        <v>24</v>
      </c>
      <c r="O2748" s="17" t="inlineStr">
        <is>
          <t>(206) 555-4499</t>
        </is>
      </c>
      <c r="P2748" s="17" t="inlineStr">
        <is>
          <t>lisa.morrison@gmail.example.com</t>
        </is>
      </c>
      <c r="Q2748" s="17" t="inlineStr">
        <is>
          <t>Seattle</t>
        </is>
      </c>
      <c r="R2748" s="17" t="inlineStr">
        <is>
          <t>WA</t>
        </is>
      </c>
      <c r="S2748" s="17" t="inlineStr">
        <is>
          <t>98101</t>
        </is>
      </c>
      <c r="T2748" s="27" t="n">
        <v>46011</v>
      </c>
      <c r="U2748" s="17" t="n">
        <v>2026</v>
      </c>
      <c r="V2748" s="17" t="inlineStr"/>
    </row>
    <row r="2749">
      <c r="A2749" s="21" t="inlineStr">
        <is>
          <t>WL-03744</t>
        </is>
      </c>
      <c r="B2749" s="21" t="n">
        <v>2744</v>
      </c>
      <c r="C2749" s="21" t="inlineStr">
        <is>
          <t>Hanson</t>
        </is>
      </c>
      <c r="D2749" s="21" t="inlineStr">
        <is>
          <t>William</t>
        </is>
      </c>
      <c r="E2749" s="21" t="inlineStr">
        <is>
          <t>LLC</t>
        </is>
      </c>
      <c r="F2749" s="21" t="inlineStr">
        <is>
          <t>Hanson Ventures LLC</t>
        </is>
      </c>
      <c r="G2749" s="28" t="n">
        <v>46089</v>
      </c>
      <c r="H2749" s="21" t="inlineStr">
        <is>
          <t>ACTIVE_WAITLIST</t>
        </is>
      </c>
      <c r="I2749" s="21" t="inlineStr">
        <is>
          <t>KESTREL LIGHT</t>
        </is>
      </c>
      <c r="J2749" s="21" t="inlineStr">
        <is>
          <t>POWER_OUTBOARD</t>
        </is>
      </c>
      <c r="K2749" s="21" t="n">
        <v>43.4</v>
      </c>
      <c r="L2749" s="21" t="n">
        <v>14.7</v>
      </c>
      <c r="M2749" s="21" t="inlineStr">
        <is>
          <t>ANY</t>
        </is>
      </c>
      <c r="N2749" s="21" t="n">
        <v>50</v>
      </c>
      <c r="O2749" s="21" t="inlineStr">
        <is>
          <t>(360) 555-6681</t>
        </is>
      </c>
      <c r="P2749" s="21" t="inlineStr">
        <is>
          <t>william_hanson@outlook.example.com</t>
        </is>
      </c>
      <c r="Q2749" s="21" t="inlineStr">
        <is>
          <t>Bremerton</t>
        </is>
      </c>
      <c r="R2749" s="21" t="inlineStr">
        <is>
          <t>WA</t>
        </is>
      </c>
      <c r="S2749" s="21" t="inlineStr">
        <is>
          <t>98337</t>
        </is>
      </c>
      <c r="T2749" s="28" t="n">
        <v>45998</v>
      </c>
      <c r="U2749" s="21" t="n">
        <v>2026</v>
      </c>
      <c r="V2749" s="21" t="inlineStr"/>
    </row>
    <row r="2750">
      <c r="A2750" s="17" t="inlineStr">
        <is>
          <t>WL-03745</t>
        </is>
      </c>
      <c r="B2750" s="17" t="n">
        <v>2745</v>
      </c>
      <c r="C2750" s="17" t="inlineStr">
        <is>
          <t>Sparks</t>
        </is>
      </c>
      <c r="D2750" s="17" t="inlineStr">
        <is>
          <t>John</t>
        </is>
      </c>
      <c r="E2750" s="17" t="inlineStr">
        <is>
          <t>INDIVIDUAL</t>
        </is>
      </c>
      <c r="F2750" s="17" t="inlineStr"/>
      <c r="G2750" s="27" t="n">
        <v>46089</v>
      </c>
      <c r="H2750" s="17" t="inlineStr">
        <is>
          <t>ACTIVE_WAITLIST</t>
        </is>
      </c>
      <c r="I2750" s="17" t="inlineStr">
        <is>
          <t>SALISH LIGHT</t>
        </is>
      </c>
      <c r="J2750" s="17" t="inlineStr">
        <is>
          <t>SPORTFISH</t>
        </is>
      </c>
      <c r="K2750" s="17" t="n">
        <v>23.4</v>
      </c>
      <c r="L2750" s="17" t="n">
        <v>7.8</v>
      </c>
      <c r="M2750" s="17" t="inlineStr">
        <is>
          <t>ANY</t>
        </is>
      </c>
      <c r="N2750" s="17" t="n">
        <v>45</v>
      </c>
      <c r="O2750" s="17" t="inlineStr">
        <is>
          <t>(360) 555-7408</t>
        </is>
      </c>
      <c r="P2750" s="17" t="inlineStr">
        <is>
          <t>john.sparks@gmail.example.com</t>
        </is>
      </c>
      <c r="Q2750" s="17" t="inlineStr">
        <is>
          <t>Aberdeen</t>
        </is>
      </c>
      <c r="R2750" s="17" t="inlineStr">
        <is>
          <t>WA</t>
        </is>
      </c>
      <c r="S2750" s="17" t="inlineStr">
        <is>
          <t>98520</t>
        </is>
      </c>
      <c r="T2750" s="27" t="n">
        <v>45998</v>
      </c>
      <c r="U2750" s="17" t="n">
        <v>2026</v>
      </c>
      <c r="V2750" s="17" t="inlineStr"/>
    </row>
    <row r="2751">
      <c r="A2751" s="21" t="inlineStr">
        <is>
          <t>WL-03746</t>
        </is>
      </c>
      <c r="B2751" s="21" t="n">
        <v>2746</v>
      </c>
      <c r="C2751" s="21" t="inlineStr">
        <is>
          <t>Morgan</t>
        </is>
      </c>
      <c r="D2751" s="21" t="inlineStr">
        <is>
          <t>Cory</t>
        </is>
      </c>
      <c r="E2751" s="21" t="inlineStr">
        <is>
          <t>NONPROFIT</t>
        </is>
      </c>
      <c r="F2751" s="21" t="inlineStr">
        <is>
          <t>Morgan Marine LLC</t>
        </is>
      </c>
      <c r="G2751" s="28" t="n">
        <v>46090</v>
      </c>
      <c r="H2751" s="21" t="inlineStr">
        <is>
          <t>RETAINER</t>
        </is>
      </c>
      <c r="I2751" s="21" t="inlineStr">
        <is>
          <t>GRAY ROCK</t>
        </is>
      </c>
      <c r="J2751" s="21" t="inlineStr">
        <is>
          <t>ELECTRIC</t>
        </is>
      </c>
      <c r="K2751" s="21" t="n">
        <v>53.5</v>
      </c>
      <c r="L2751" s="21" t="n">
        <v>15</v>
      </c>
      <c r="M2751" s="21" t="inlineStr">
        <is>
          <t>Vessbank</t>
        </is>
      </c>
      <c r="N2751" s="21" t="n">
        <v>40</v>
      </c>
      <c r="O2751" s="21" t="inlineStr">
        <is>
          <t>(206) 555-0197</t>
        </is>
      </c>
      <c r="P2751" s="21" t="inlineStr">
        <is>
          <t>cory.morgan@gmail.example.com</t>
        </is>
      </c>
      <c r="Q2751" s="21" t="inlineStr">
        <is>
          <t>Seattle</t>
        </is>
      </c>
      <c r="R2751" s="21" t="inlineStr">
        <is>
          <t>WA</t>
        </is>
      </c>
      <c r="S2751" s="21" t="inlineStr">
        <is>
          <t>98101</t>
        </is>
      </c>
      <c r="T2751" s="28" t="n">
        <v>45995</v>
      </c>
      <c r="U2751" s="21" t="n">
        <v>2026</v>
      </c>
      <c r="V2751" s="21" t="inlineStr"/>
    </row>
    <row r="2752">
      <c r="A2752" s="17" t="inlineStr">
        <is>
          <t>WL-03747</t>
        </is>
      </c>
      <c r="B2752" s="17" t="n">
        <v>2747</v>
      </c>
      <c r="C2752" s="17" t="inlineStr">
        <is>
          <t>Young</t>
        </is>
      </c>
      <c r="D2752" s="17" t="inlineStr">
        <is>
          <t>April</t>
        </is>
      </c>
      <c r="E2752" s="17" t="inlineStr">
        <is>
          <t>INDIVIDUAL</t>
        </is>
      </c>
      <c r="F2752" s="17" t="inlineStr"/>
      <c r="G2752" s="27" t="n">
        <v>46090</v>
      </c>
      <c r="H2752" s="17" t="inlineStr">
        <is>
          <t>EXPIRED</t>
        </is>
      </c>
      <c r="I2752" s="17" t="inlineStr">
        <is>
          <t>POINT RUNNER</t>
        </is>
      </c>
      <c r="J2752" s="17" t="inlineStr">
        <is>
          <t>SAIL_MONO</t>
        </is>
      </c>
      <c r="K2752" s="17" t="n">
        <v>46</v>
      </c>
      <c r="L2752" s="17" t="n">
        <v>14.8</v>
      </c>
      <c r="M2752" s="17" t="inlineStr">
        <is>
          <t>OPEN_ONLY</t>
        </is>
      </c>
      <c r="N2752" s="17" t="n">
        <v>32</v>
      </c>
      <c r="O2752" s="17" t="inlineStr">
        <is>
          <t>(360) 555-3326</t>
        </is>
      </c>
      <c r="P2752" s="17" t="inlineStr">
        <is>
          <t>april_young@gmail.example.com</t>
        </is>
      </c>
      <c r="Q2752" s="17" t="inlineStr">
        <is>
          <t>Chaldale</t>
        </is>
      </c>
      <c r="R2752" s="17" t="inlineStr">
        <is>
          <t>WA</t>
        </is>
      </c>
      <c r="S2752" s="17" t="inlineStr">
        <is>
          <t>98554</t>
        </is>
      </c>
      <c r="T2752" s="17" t="inlineStr"/>
      <c r="U2752" s="17" t="n">
        <v>2024</v>
      </c>
      <c r="V2752" s="17" t="inlineStr"/>
    </row>
    <row r="2753">
      <c r="A2753" s="21" t="inlineStr">
        <is>
          <t>WL-03748</t>
        </is>
      </c>
      <c r="B2753" s="21" t="n">
        <v>2748</v>
      </c>
      <c r="C2753" s="21" t="inlineStr">
        <is>
          <t>Garcia</t>
        </is>
      </c>
      <c r="D2753" s="21" t="inlineStr">
        <is>
          <t>Jared</t>
        </is>
      </c>
      <c r="E2753" s="21" t="inlineStr">
        <is>
          <t>CORPORATION</t>
        </is>
      </c>
      <c r="F2753" s="21" t="inlineStr">
        <is>
          <t>Garcia Marine LLC</t>
        </is>
      </c>
      <c r="G2753" s="28" t="n">
        <v>46090</v>
      </c>
      <c r="H2753" s="21" t="inlineStr">
        <is>
          <t>ACTIVE_WAITLIST</t>
        </is>
      </c>
      <c r="I2753" s="21" t="inlineStr">
        <is>
          <t>MURRE DANCER</t>
        </is>
      </c>
      <c r="J2753" s="21" t="inlineStr">
        <is>
          <t>POWER_INBOARD</t>
        </is>
      </c>
      <c r="K2753" s="21" t="n">
        <v>61.5</v>
      </c>
      <c r="L2753" s="21" t="n">
        <v>21.9</v>
      </c>
      <c r="M2753" s="21" t="inlineStr">
        <is>
          <t>COVERED_ONLY</t>
        </is>
      </c>
      <c r="N2753" s="21" t="n">
        <v>45</v>
      </c>
      <c r="O2753" s="21" t="inlineStr">
        <is>
          <t>(425) 555-7189</t>
        </is>
      </c>
      <c r="P2753" s="21" t="inlineStr">
        <is>
          <t>jaredgarcia@quillayute.org</t>
        </is>
      </c>
      <c r="Q2753" s="21" t="inlineStr">
        <is>
          <t>Everett</t>
        </is>
      </c>
      <c r="R2753" s="21" t="inlineStr">
        <is>
          <t>WA</t>
        </is>
      </c>
      <c r="S2753" s="21" t="inlineStr">
        <is>
          <t>98201</t>
        </is>
      </c>
      <c r="T2753" s="28" t="n">
        <v>46014</v>
      </c>
      <c r="U2753" s="21" t="n">
        <v>2026</v>
      </c>
      <c r="V2753" s="21" t="inlineStr"/>
    </row>
    <row r="2754">
      <c r="A2754" s="17" t="inlineStr">
        <is>
          <t>WL-03749</t>
        </is>
      </c>
      <c r="B2754" s="17" t="n">
        <v>2749</v>
      </c>
      <c r="C2754" s="17" t="inlineStr">
        <is>
          <t>Greene</t>
        </is>
      </c>
      <c r="D2754" s="17" t="inlineStr">
        <is>
          <t>Raymond</t>
        </is>
      </c>
      <c r="E2754" s="17" t="inlineStr">
        <is>
          <t>CORPORATION</t>
        </is>
      </c>
      <c r="F2754" s="17" t="inlineStr">
        <is>
          <t>Greene Ventures LLC</t>
        </is>
      </c>
      <c r="G2754" s="27" t="n">
        <v>46090</v>
      </c>
      <c r="H2754" s="17" t="inlineStr">
        <is>
          <t>ACTIVE_WAITLIST</t>
        </is>
      </c>
      <c r="I2754" s="17" t="inlineStr">
        <is>
          <t>KESTREL ANN</t>
        </is>
      </c>
      <c r="J2754" s="17" t="inlineStr">
        <is>
          <t>HOUSEBOAT</t>
        </is>
      </c>
      <c r="K2754" s="17" t="n">
        <v>54.4</v>
      </c>
      <c r="L2754" s="17" t="n">
        <v>16.8</v>
      </c>
      <c r="M2754" s="17" t="inlineStr">
        <is>
          <t>COVERED_ONLY</t>
        </is>
      </c>
      <c r="N2754" s="17" t="n">
        <v>24</v>
      </c>
      <c r="O2754" s="17" t="inlineStr">
        <is>
          <t>(503) 555-8039</t>
        </is>
      </c>
      <c r="P2754" s="17" t="inlineStr">
        <is>
          <t>raymond_greene@outlook.example.com</t>
        </is>
      </c>
      <c r="Q2754" s="17" t="inlineStr">
        <is>
          <t>Portland</t>
        </is>
      </c>
      <c r="R2754" s="17" t="inlineStr">
        <is>
          <t>OR</t>
        </is>
      </c>
      <c r="S2754" s="17" t="inlineStr">
        <is>
          <t>97201</t>
        </is>
      </c>
      <c r="T2754" s="27" t="n">
        <v>46014</v>
      </c>
      <c r="U2754" s="17" t="n">
        <v>2026</v>
      </c>
      <c r="V2754" s="17" t="inlineStr"/>
    </row>
    <row r="2755">
      <c r="A2755" s="21" t="inlineStr">
        <is>
          <t>WL-03750</t>
        </is>
      </c>
      <c r="B2755" s="21" t="n">
        <v>2750</v>
      </c>
      <c r="C2755" s="21" t="inlineStr">
        <is>
          <t>Phillips</t>
        </is>
      </c>
      <c r="D2755" s="21" t="inlineStr">
        <is>
          <t>Michael</t>
        </is>
      </c>
      <c r="E2755" s="21" t="inlineStr">
        <is>
          <t>JOINT</t>
        </is>
      </c>
      <c r="F2755" s="21" t="inlineStr"/>
      <c r="G2755" s="28" t="n">
        <v>46090</v>
      </c>
      <c r="H2755" s="21" t="inlineStr">
        <is>
          <t>ACTIVE_WAITLIST</t>
        </is>
      </c>
      <c r="I2755" s="21" t="inlineStr">
        <is>
          <t>COHO STAR</t>
        </is>
      </c>
      <c r="J2755" s="21" t="inlineStr">
        <is>
          <t>HOUSEBOAT</t>
        </is>
      </c>
      <c r="K2755" s="21" t="n">
        <v>36.5</v>
      </c>
      <c r="L2755" s="21" t="n">
        <v>10.7</v>
      </c>
      <c r="M2755" s="21" t="inlineStr">
        <is>
          <t>OPEN_ONLY</t>
        </is>
      </c>
      <c r="N2755" s="21" t="n">
        <v>50</v>
      </c>
      <c r="O2755" s="21" t="inlineStr">
        <is>
          <t>(541) 555-0655</t>
        </is>
      </c>
      <c r="P2755" s="21" t="inlineStr">
        <is>
          <t>michael_phillips@gmail.example.com</t>
        </is>
      </c>
      <c r="Q2755" s="21" t="inlineStr">
        <is>
          <t>Newport</t>
        </is>
      </c>
      <c r="R2755" s="21" t="inlineStr">
        <is>
          <t>OR</t>
        </is>
      </c>
      <c r="S2755" s="21" t="inlineStr">
        <is>
          <t>97365</t>
        </is>
      </c>
      <c r="T2755" s="28" t="n">
        <v>45998</v>
      </c>
      <c r="U2755" s="21" t="n">
        <v>2026</v>
      </c>
      <c r="V2755" s="21" t="inlineStr"/>
    </row>
    <row r="2756">
      <c r="A2756" s="17" t="inlineStr">
        <is>
          <t>WL-03751</t>
        </is>
      </c>
      <c r="B2756" s="17" t="n">
        <v>2751</v>
      </c>
      <c r="C2756" s="17" t="inlineStr">
        <is>
          <t>Shah</t>
        </is>
      </c>
      <c r="D2756" s="17" t="inlineStr">
        <is>
          <t>Sharon</t>
        </is>
      </c>
      <c r="E2756" s="17" t="inlineStr">
        <is>
          <t>INDIVIDUAL</t>
        </is>
      </c>
      <c r="F2756" s="17" t="inlineStr"/>
      <c r="G2756" s="27" t="n">
        <v>46091</v>
      </c>
      <c r="H2756" s="17" t="inlineStr">
        <is>
          <t>RETAINER</t>
        </is>
      </c>
      <c r="I2756" s="17" t="inlineStr">
        <is>
          <t>SEAL STAR</t>
        </is>
      </c>
      <c r="J2756" s="17" t="inlineStr">
        <is>
          <t>POWER_INBOARD</t>
        </is>
      </c>
      <c r="K2756" s="17" t="n">
        <v>54.8</v>
      </c>
      <c r="L2756" s="17" t="n">
        <v>19.1</v>
      </c>
      <c r="M2756" s="17" t="inlineStr">
        <is>
          <t>OPEN_ONLY</t>
        </is>
      </c>
      <c r="N2756" s="17" t="n">
        <v>45</v>
      </c>
      <c r="O2756" s="17" t="inlineStr">
        <is>
          <t>(360) 555-5209</t>
        </is>
      </c>
      <c r="P2756" s="17" t="inlineStr">
        <is>
          <t>sharon.shah@outlook.example.com</t>
        </is>
      </c>
      <c r="Q2756" s="17" t="inlineStr">
        <is>
          <t>Longview</t>
        </is>
      </c>
      <c r="R2756" s="17" t="inlineStr">
        <is>
          <t>WA</t>
        </is>
      </c>
      <c r="S2756" s="17" t="inlineStr">
        <is>
          <t>98632</t>
        </is>
      </c>
      <c r="T2756" s="27" t="n">
        <v>46010</v>
      </c>
      <c r="U2756" s="17" t="n">
        <v>2026</v>
      </c>
      <c r="V2756" s="17" t="inlineStr"/>
    </row>
    <row r="2757">
      <c r="A2757" s="21" t="inlineStr">
        <is>
          <t>WL-03752</t>
        </is>
      </c>
      <c r="B2757" s="21" t="n">
        <v>2752</v>
      </c>
      <c r="C2757" s="21" t="inlineStr">
        <is>
          <t>Soto</t>
        </is>
      </c>
      <c r="D2757" s="21" t="inlineStr">
        <is>
          <t>Timothy</t>
        </is>
      </c>
      <c r="E2757" s="21" t="inlineStr">
        <is>
          <t>LLC</t>
        </is>
      </c>
      <c r="F2757" s="21" t="inlineStr">
        <is>
          <t>Soto Holdings LLC</t>
        </is>
      </c>
      <c r="G2757" s="28" t="n">
        <v>46091</v>
      </c>
      <c r="H2757" s="21" t="inlineStr">
        <is>
          <t>ACTIVE_WAITLIST</t>
        </is>
      </c>
      <c r="I2757" s="21" t="inlineStr">
        <is>
          <t>POINT ROCK</t>
        </is>
      </c>
      <c r="J2757" s="21" t="inlineStr">
        <is>
          <t>POWER_INBOARD</t>
        </is>
      </c>
      <c r="K2757" s="21" t="n">
        <v>34.6</v>
      </c>
      <c r="L2757" s="21" t="n">
        <v>12.2</v>
      </c>
      <c r="M2757" s="21" t="inlineStr">
        <is>
          <t>Ledgport</t>
        </is>
      </c>
      <c r="N2757" s="21" t="n">
        <v>24</v>
      </c>
      <c r="O2757" s="21" t="inlineStr">
        <is>
          <t>(503) 555-4499</t>
        </is>
      </c>
      <c r="P2757" s="21" t="inlineStr">
        <is>
          <t>timothysoto@gmail.example.com</t>
        </is>
      </c>
      <c r="Q2757" s="21" t="inlineStr">
        <is>
          <t>Astoria</t>
        </is>
      </c>
      <c r="R2757" s="21" t="inlineStr">
        <is>
          <t>OR</t>
        </is>
      </c>
      <c r="S2757" s="21" t="inlineStr">
        <is>
          <t>97103</t>
        </is>
      </c>
      <c r="T2757" s="28" t="n">
        <v>46014</v>
      </c>
      <c r="U2757" s="21" t="n">
        <v>2026</v>
      </c>
      <c r="V2757" s="21" t="inlineStr"/>
    </row>
    <row r="2758">
      <c r="A2758" s="17" t="inlineStr">
        <is>
          <t>WL-03753</t>
        </is>
      </c>
      <c r="B2758" s="17" t="n">
        <v>2753</v>
      </c>
      <c r="C2758" s="17" t="inlineStr">
        <is>
          <t>Webb</t>
        </is>
      </c>
      <c r="D2758" s="17" t="inlineStr">
        <is>
          <t>Melanie</t>
        </is>
      </c>
      <c r="E2758" s="17" t="inlineStr">
        <is>
          <t>PARTNERSHIP</t>
        </is>
      </c>
      <c r="F2758" s="17" t="inlineStr">
        <is>
          <t>Webb Ventures LLC</t>
        </is>
      </c>
      <c r="G2758" s="27" t="n">
        <v>46093</v>
      </c>
      <c r="H2758" s="17" t="inlineStr">
        <is>
          <t>EXPIRED</t>
        </is>
      </c>
      <c r="I2758" s="17" t="inlineStr">
        <is>
          <t>TIDE VEER</t>
        </is>
      </c>
      <c r="J2758" s="17" t="inlineStr">
        <is>
          <t>POWER_STERNDRIVE</t>
        </is>
      </c>
      <c r="K2758" s="17" t="n">
        <v>34.7</v>
      </c>
      <c r="L2758" s="17" t="n">
        <v>12.4</v>
      </c>
      <c r="M2758" s="17" t="inlineStr">
        <is>
          <t>Ledgport</t>
        </is>
      </c>
      <c r="N2758" s="17" t="n">
        <v>40</v>
      </c>
      <c r="O2758" s="17" t="inlineStr">
        <is>
          <t>(503) 555-7517</t>
        </is>
      </c>
      <c r="P2758" s="17" t="inlineStr">
        <is>
          <t>melanie.webb@gmail.example.com</t>
        </is>
      </c>
      <c r="Q2758" s="17" t="inlineStr">
        <is>
          <t>Portland</t>
        </is>
      </c>
      <c r="R2758" s="17" t="inlineStr">
        <is>
          <t>OR</t>
        </is>
      </c>
      <c r="S2758" s="17" t="inlineStr">
        <is>
          <t>97201</t>
        </is>
      </c>
      <c r="T2758" s="17" t="inlineStr"/>
      <c r="U2758" s="17" t="n">
        <v>2024</v>
      </c>
      <c r="V2758" s="17" t="inlineStr"/>
    </row>
    <row r="2759">
      <c r="A2759" s="21" t="inlineStr">
        <is>
          <t>WL-03754</t>
        </is>
      </c>
      <c r="B2759" s="21" t="n">
        <v>2754</v>
      </c>
      <c r="C2759" s="21" t="inlineStr">
        <is>
          <t>Ali</t>
        </is>
      </c>
      <c r="D2759" s="21" t="inlineStr">
        <is>
          <t>Carolyn</t>
        </is>
      </c>
      <c r="E2759" s="21" t="inlineStr">
        <is>
          <t>INDIVIDUAL</t>
        </is>
      </c>
      <c r="F2759" s="21" t="inlineStr"/>
      <c r="G2759" s="28" t="n">
        <v>46094</v>
      </c>
      <c r="H2759" s="21" t="inlineStr">
        <is>
          <t>ACTIVE_WAITLIST</t>
        </is>
      </c>
      <c r="I2759" s="21" t="inlineStr">
        <is>
          <t>PINTAIL PASSAGE</t>
        </is>
      </c>
      <c r="J2759" s="21" t="inlineStr">
        <is>
          <t>CRUISER</t>
        </is>
      </c>
      <c r="K2759" s="21" t="n">
        <v>20.5</v>
      </c>
      <c r="L2759" s="21" t="n">
        <v>7.1</v>
      </c>
      <c r="M2759" s="21" t="inlineStr">
        <is>
          <t>COVERED_ONLY</t>
        </is>
      </c>
      <c r="N2759" s="21" t="n">
        <v>28</v>
      </c>
      <c r="O2759" s="21" t="inlineStr">
        <is>
          <t>(541) 555-8235</t>
        </is>
      </c>
      <c r="P2759" s="21" t="inlineStr">
        <is>
          <t>carolyn.ali@outlook.example.com</t>
        </is>
      </c>
      <c r="Q2759" s="21" t="inlineStr">
        <is>
          <t>Coos Bay</t>
        </is>
      </c>
      <c r="R2759" s="21" t="inlineStr">
        <is>
          <t>OR</t>
        </is>
      </c>
      <c r="S2759" s="21" t="inlineStr">
        <is>
          <t>97420</t>
        </is>
      </c>
      <c r="T2759" s="28" t="n">
        <v>46003</v>
      </c>
      <c r="U2759" s="21" t="n">
        <v>2026</v>
      </c>
      <c r="V2759" s="21" t="inlineStr"/>
    </row>
    <row r="2760">
      <c r="A2760" s="17" t="inlineStr">
        <is>
          <t>WL-03755</t>
        </is>
      </c>
      <c r="B2760" s="17" t="n">
        <v>2755</v>
      </c>
      <c r="C2760" s="17" t="inlineStr">
        <is>
          <t>Richardson</t>
        </is>
      </c>
      <c r="D2760" s="17" t="inlineStr">
        <is>
          <t>David</t>
        </is>
      </c>
      <c r="E2760" s="17" t="inlineStr">
        <is>
          <t>INDIVIDUAL</t>
        </is>
      </c>
      <c r="F2760" s="17" t="inlineStr"/>
      <c r="G2760" s="27" t="n">
        <v>46095</v>
      </c>
      <c r="H2760" s="17" t="inlineStr">
        <is>
          <t>ACTIVE_WAITLIST</t>
        </is>
      </c>
      <c r="I2760" s="17" t="inlineStr">
        <is>
          <t>SALISH PASSAGE</t>
        </is>
      </c>
      <c r="J2760" s="17" t="inlineStr">
        <is>
          <t>ELECTRIC</t>
        </is>
      </c>
      <c r="K2760" s="17" t="n">
        <v>34.2</v>
      </c>
      <c r="L2760" s="17" t="n">
        <v>10.9</v>
      </c>
      <c r="M2760" s="17" t="inlineStr">
        <is>
          <t>Vessbank</t>
        </is>
      </c>
      <c r="N2760" s="17" t="n">
        <v>28</v>
      </c>
      <c r="O2760" s="17" t="inlineStr">
        <is>
          <t>(360) 555-2693</t>
        </is>
      </c>
      <c r="P2760" s="17" t="inlineStr">
        <is>
          <t>david.richardson@salishnet.net</t>
        </is>
      </c>
      <c r="Q2760" s="17" t="inlineStr">
        <is>
          <t>Port Angeles</t>
        </is>
      </c>
      <c r="R2760" s="17" t="inlineStr">
        <is>
          <t>WA</t>
        </is>
      </c>
      <c r="S2760" s="17" t="inlineStr">
        <is>
          <t>98362</t>
        </is>
      </c>
      <c r="T2760" s="27" t="n">
        <v>46000</v>
      </c>
      <c r="U2760" s="17" t="n">
        <v>2026</v>
      </c>
      <c r="V2760" s="17" t="inlineStr"/>
    </row>
    <row r="2761">
      <c r="A2761" s="21" t="inlineStr">
        <is>
          <t>WL-03756</t>
        </is>
      </c>
      <c r="B2761" s="21" t="n">
        <v>2756</v>
      </c>
      <c r="C2761" s="21" t="inlineStr">
        <is>
          <t>Martin</t>
        </is>
      </c>
      <c r="D2761" s="21" t="inlineStr">
        <is>
          <t>Kevin</t>
        </is>
      </c>
      <c r="E2761" s="21" t="inlineStr">
        <is>
          <t>PARTNERSHIP</t>
        </is>
      </c>
      <c r="F2761" s="21" t="inlineStr">
        <is>
          <t>Martin Charters Inc</t>
        </is>
      </c>
      <c r="G2761" s="28" t="n">
        <v>46095</v>
      </c>
      <c r="H2761" s="21" t="inlineStr">
        <is>
          <t>RETAINER</t>
        </is>
      </c>
      <c r="I2761" s="21" t="inlineStr">
        <is>
          <t>DRIFT DANCER</t>
        </is>
      </c>
      <c r="J2761" s="21" t="inlineStr">
        <is>
          <t>CRUISER</t>
        </is>
      </c>
      <c r="K2761" s="21" t="n">
        <v>61.3</v>
      </c>
      <c r="L2761" s="21" t="n">
        <v>19.4</v>
      </c>
      <c r="M2761" s="21" t="inlineStr">
        <is>
          <t>Eastwey</t>
        </is>
      </c>
      <c r="N2761" s="21" t="n">
        <v>32</v>
      </c>
      <c r="O2761" s="21" t="inlineStr">
        <is>
          <t>(206) 555-8828</t>
        </is>
      </c>
      <c r="P2761" s="21" t="inlineStr">
        <is>
          <t>kevin.martin@quillayute.org</t>
        </is>
      </c>
      <c r="Q2761" s="21" t="inlineStr">
        <is>
          <t>Seattle</t>
        </is>
      </c>
      <c r="R2761" s="21" t="inlineStr">
        <is>
          <t>WA</t>
        </is>
      </c>
      <c r="S2761" s="21" t="inlineStr">
        <is>
          <t>98101</t>
        </is>
      </c>
      <c r="T2761" s="28" t="n">
        <v>46002</v>
      </c>
      <c r="U2761" s="21" t="n">
        <v>2026</v>
      </c>
      <c r="V2761" s="21" t="inlineStr"/>
    </row>
    <row r="2762">
      <c r="A2762" s="17" t="inlineStr">
        <is>
          <t>WL-03757</t>
        </is>
      </c>
      <c r="B2762" s="17" t="n">
        <v>2757</v>
      </c>
      <c r="C2762" s="17" t="inlineStr">
        <is>
          <t>Webb</t>
        </is>
      </c>
      <c r="D2762" s="17" t="inlineStr">
        <is>
          <t>Stephanie</t>
        </is>
      </c>
      <c r="E2762" s="17" t="inlineStr">
        <is>
          <t>JOINT</t>
        </is>
      </c>
      <c r="F2762" s="17" t="inlineStr"/>
      <c r="G2762" s="27" t="n">
        <v>46096</v>
      </c>
      <c r="H2762" s="17" t="inlineStr">
        <is>
          <t>ACTIVE_WAITLIST</t>
        </is>
      </c>
      <c r="I2762" s="17" t="inlineStr">
        <is>
          <t>SALISH RUNNER</t>
        </is>
      </c>
      <c r="J2762" s="17" t="inlineStr">
        <is>
          <t>POWER_INBOARD</t>
        </is>
      </c>
      <c r="K2762" s="17" t="n">
        <v>45.8</v>
      </c>
      <c r="L2762" s="17" t="n">
        <v>15.5</v>
      </c>
      <c r="M2762" s="17" t="inlineStr">
        <is>
          <t>Ledgport</t>
        </is>
      </c>
      <c r="N2762" s="17" t="n">
        <v>45</v>
      </c>
      <c r="O2762" s="17" t="inlineStr">
        <is>
          <t>(360) 555-5245</t>
        </is>
      </c>
      <c r="P2762" s="17" t="inlineStr">
        <is>
          <t>stephanie_webb@quillayute.org</t>
        </is>
      </c>
      <c r="Q2762" s="17" t="inlineStr">
        <is>
          <t>Longview</t>
        </is>
      </c>
      <c r="R2762" s="17" t="inlineStr">
        <is>
          <t>WA</t>
        </is>
      </c>
      <c r="S2762" s="17" t="inlineStr">
        <is>
          <t>98632</t>
        </is>
      </c>
      <c r="T2762" s="27" t="n">
        <v>45994</v>
      </c>
      <c r="U2762" s="17" t="n">
        <v>2026</v>
      </c>
      <c r="V2762" s="17" t="inlineStr"/>
    </row>
    <row r="2763">
      <c r="A2763" s="21" t="inlineStr">
        <is>
          <t>WL-03758</t>
        </is>
      </c>
      <c r="B2763" s="21" t="n">
        <v>2758</v>
      </c>
      <c r="C2763" s="21" t="inlineStr">
        <is>
          <t>Cherry</t>
        </is>
      </c>
      <c r="D2763" s="21" t="inlineStr">
        <is>
          <t>Sean</t>
        </is>
      </c>
      <c r="E2763" s="21" t="inlineStr">
        <is>
          <t>CORPORATION</t>
        </is>
      </c>
      <c r="F2763" s="21" t="inlineStr">
        <is>
          <t>Cherry Holdings LLC</t>
        </is>
      </c>
      <c r="G2763" s="28" t="n">
        <v>46098</v>
      </c>
      <c r="H2763" s="21" t="inlineStr">
        <is>
          <t>RETAINER</t>
        </is>
      </c>
      <c r="I2763" s="21" t="inlineStr">
        <is>
          <t>TIDE WIND</t>
        </is>
      </c>
      <c r="J2763" s="21" t="inlineStr">
        <is>
          <t>POWER_STERNDRIVE</t>
        </is>
      </c>
      <c r="K2763" s="21" t="n">
        <v>41.1</v>
      </c>
      <c r="L2763" s="21" t="n">
        <v>12</v>
      </c>
      <c r="M2763" s="21" t="inlineStr">
        <is>
          <t>Ledgport</t>
        </is>
      </c>
      <c r="N2763" s="21" t="n">
        <v>36</v>
      </c>
      <c r="O2763" s="21" t="inlineStr">
        <is>
          <t>(503) 555-5362</t>
        </is>
      </c>
      <c r="P2763" s="21" t="inlineStr">
        <is>
          <t>seancherry@gmail.example.com</t>
        </is>
      </c>
      <c r="Q2763" s="21" t="inlineStr">
        <is>
          <t>Portland</t>
        </is>
      </c>
      <c r="R2763" s="21" t="inlineStr">
        <is>
          <t>OR</t>
        </is>
      </c>
      <c r="S2763" s="21" t="inlineStr">
        <is>
          <t>97201</t>
        </is>
      </c>
      <c r="T2763" s="28" t="n">
        <v>46005</v>
      </c>
      <c r="U2763" s="21" t="n">
        <v>2026</v>
      </c>
      <c r="V2763" s="21" t="inlineStr"/>
    </row>
    <row r="2764">
      <c r="A2764" s="17" t="inlineStr">
        <is>
          <t>WL-03759</t>
        </is>
      </c>
      <c r="B2764" s="17" t="n">
        <v>2759</v>
      </c>
      <c r="C2764" s="17" t="inlineStr">
        <is>
          <t>Newton</t>
        </is>
      </c>
      <c r="D2764" s="17" t="inlineStr">
        <is>
          <t>Ryan</t>
        </is>
      </c>
      <c r="E2764" s="17" t="inlineStr">
        <is>
          <t>INDIVIDUAL</t>
        </is>
      </c>
      <c r="F2764" s="17" t="inlineStr"/>
      <c r="G2764" s="27" t="n">
        <v>46099</v>
      </c>
      <c r="H2764" s="17" t="inlineStr">
        <is>
          <t>ACTIVE_WAITLIST</t>
        </is>
      </c>
      <c r="I2764" s="17" t="inlineStr">
        <is>
          <t>PETREL MOON</t>
        </is>
      </c>
      <c r="J2764" s="17" t="inlineStr">
        <is>
          <t>SAIL_MULTI</t>
        </is>
      </c>
      <c r="K2764" s="17" t="n">
        <v>58.7</v>
      </c>
      <c r="L2764" s="17" t="n">
        <v>17.6</v>
      </c>
      <c r="M2764" s="17" t="inlineStr">
        <is>
          <t>Eastwey</t>
        </is>
      </c>
      <c r="N2764" s="17" t="n">
        <v>45</v>
      </c>
      <c r="O2764" s="17" t="inlineStr">
        <is>
          <t>(360) 555-6827</t>
        </is>
      </c>
      <c r="P2764" s="17" t="inlineStr">
        <is>
          <t>ryannewton@quillayute.org</t>
        </is>
      </c>
      <c r="Q2764" s="17" t="inlineStr">
        <is>
          <t>Bremerton</t>
        </is>
      </c>
      <c r="R2764" s="17" t="inlineStr">
        <is>
          <t>WA</t>
        </is>
      </c>
      <c r="S2764" s="17" t="inlineStr">
        <is>
          <t>98337</t>
        </is>
      </c>
      <c r="T2764" s="27" t="n">
        <v>46007</v>
      </c>
      <c r="U2764" s="17" t="n">
        <v>2026</v>
      </c>
      <c r="V2764" s="17" t="inlineStr"/>
    </row>
    <row r="2765">
      <c r="A2765" s="21" t="inlineStr">
        <is>
          <t>WL-03760</t>
        </is>
      </c>
      <c r="B2765" s="21" t="n">
        <v>2760</v>
      </c>
      <c r="C2765" s="21" t="inlineStr">
        <is>
          <t>Herring</t>
        </is>
      </c>
      <c r="D2765" s="21" t="inlineStr">
        <is>
          <t>Samantha</t>
        </is>
      </c>
      <c r="E2765" s="21" t="inlineStr">
        <is>
          <t>INDIVIDUAL</t>
        </is>
      </c>
      <c r="F2765" s="21" t="inlineStr"/>
      <c r="G2765" s="28" t="n">
        <v>46102</v>
      </c>
      <c r="H2765" s="21" t="inlineStr">
        <is>
          <t>ACTIVE_WAITLIST</t>
        </is>
      </c>
      <c r="I2765" s="21" t="inlineStr">
        <is>
          <t>DRIFT REACH</t>
        </is>
      </c>
      <c r="J2765" s="21" t="inlineStr">
        <is>
          <t>POWER_STERNDRIVE</t>
        </is>
      </c>
      <c r="K2765" s="21" t="n">
        <v>57.9</v>
      </c>
      <c r="L2765" s="21" t="n">
        <v>17.1</v>
      </c>
      <c r="M2765" s="21" t="inlineStr">
        <is>
          <t>ANY</t>
        </is>
      </c>
      <c r="N2765" s="21" t="n">
        <v>36</v>
      </c>
      <c r="O2765" s="21" t="inlineStr">
        <is>
          <t>(360) 555-4131</t>
        </is>
      </c>
      <c r="P2765" s="21" t="inlineStr">
        <is>
          <t>samantha.herring@quillayute.org</t>
        </is>
      </c>
      <c r="Q2765" s="21" t="inlineStr">
        <is>
          <t>Aberdeen</t>
        </is>
      </c>
      <c r="R2765" s="21" t="inlineStr">
        <is>
          <t>WA</t>
        </is>
      </c>
      <c r="S2765" s="21" t="inlineStr">
        <is>
          <t>98520</t>
        </is>
      </c>
      <c r="T2765" s="28" t="n">
        <v>45996</v>
      </c>
      <c r="U2765" s="21" t="n">
        <v>2026</v>
      </c>
      <c r="V2765" s="21" t="inlineStr"/>
    </row>
    <row r="2766">
      <c r="A2766" s="17" t="inlineStr">
        <is>
          <t>WL-03761</t>
        </is>
      </c>
      <c r="B2766" s="17" t="n">
        <v>2761</v>
      </c>
      <c r="C2766" s="17" t="inlineStr">
        <is>
          <t>Maxwell</t>
        </is>
      </c>
      <c r="D2766" s="17" t="inlineStr">
        <is>
          <t>Thomas</t>
        </is>
      </c>
      <c r="E2766" s="17" t="inlineStr">
        <is>
          <t>INDIVIDUAL</t>
        </is>
      </c>
      <c r="F2766" s="17" t="inlineStr"/>
      <c r="G2766" s="27" t="n">
        <v>46105</v>
      </c>
      <c r="H2766" s="17" t="inlineStr">
        <is>
          <t>RETAINER</t>
        </is>
      </c>
      <c r="I2766" s="17" t="inlineStr">
        <is>
          <t>OTTER SONG</t>
        </is>
      </c>
      <c r="J2766" s="17" t="inlineStr">
        <is>
          <t>SAIL_MONO</t>
        </is>
      </c>
      <c r="K2766" s="17" t="n">
        <v>29.6</v>
      </c>
      <c r="L2766" s="17" t="n">
        <v>8.800000000000001</v>
      </c>
      <c r="M2766" s="17" t="inlineStr">
        <is>
          <t>Ledgport</t>
        </is>
      </c>
      <c r="N2766" s="17" t="n">
        <v>45</v>
      </c>
      <c r="O2766" s="17" t="inlineStr">
        <is>
          <t>(360) 555-6511</t>
        </is>
      </c>
      <c r="P2766" s="17" t="inlineStr">
        <is>
          <t>thomas.maxwell@gmail.example.com</t>
        </is>
      </c>
      <c r="Q2766" s="17" t="inlineStr">
        <is>
          <t>Bellingham</t>
        </is>
      </c>
      <c r="R2766" s="17" t="inlineStr">
        <is>
          <t>WA</t>
        </is>
      </c>
      <c r="S2766" s="17" t="inlineStr">
        <is>
          <t>98225</t>
        </is>
      </c>
      <c r="T2766" s="27" t="n">
        <v>46011</v>
      </c>
      <c r="U2766" s="17" t="n">
        <v>2026</v>
      </c>
      <c r="V2766" s="17" t="inlineStr"/>
    </row>
    <row r="2767">
      <c r="A2767" s="21" t="inlineStr">
        <is>
          <t>WL-03762</t>
        </is>
      </c>
      <c r="B2767" s="21" t="n">
        <v>2762</v>
      </c>
      <c r="C2767" s="21" t="inlineStr">
        <is>
          <t>Anderson</t>
        </is>
      </c>
      <c r="D2767" s="21" t="inlineStr">
        <is>
          <t>Kristen</t>
        </is>
      </c>
      <c r="E2767" s="21" t="inlineStr">
        <is>
          <t>TRUST</t>
        </is>
      </c>
      <c r="F2767" s="21" t="inlineStr">
        <is>
          <t>Anderson Ventures LLC</t>
        </is>
      </c>
      <c r="G2767" s="28" t="n">
        <v>46105</v>
      </c>
      <c r="H2767" s="21" t="inlineStr">
        <is>
          <t>ACTIVE_WAITLIST</t>
        </is>
      </c>
      <c r="I2767" s="21" t="inlineStr">
        <is>
          <t>GRAY REACH</t>
        </is>
      </c>
      <c r="J2767" s="21" t="inlineStr">
        <is>
          <t>SAIL_MULTI</t>
        </is>
      </c>
      <c r="K2767" s="21" t="n">
        <v>37.6</v>
      </c>
      <c r="L2767" s="21" t="n">
        <v>11.8</v>
      </c>
      <c r="M2767" s="21" t="inlineStr">
        <is>
          <t>ANY</t>
        </is>
      </c>
      <c r="N2767" s="21" t="n">
        <v>45</v>
      </c>
      <c r="O2767" s="21" t="inlineStr">
        <is>
          <t>(360) 555-4772</t>
        </is>
      </c>
      <c r="P2767" s="21" t="inlineStr">
        <is>
          <t>kristenanderson@quillayute.org</t>
        </is>
      </c>
      <c r="Q2767" s="21" t="inlineStr">
        <is>
          <t>Chaldale</t>
        </is>
      </c>
      <c r="R2767" s="21" t="inlineStr">
        <is>
          <t>WA</t>
        </is>
      </c>
      <c r="S2767" s="21" t="inlineStr">
        <is>
          <t>98554</t>
        </is>
      </c>
      <c r="T2767" s="28" t="n">
        <v>46013</v>
      </c>
      <c r="U2767" s="21" t="n">
        <v>2026</v>
      </c>
      <c r="V2767" s="21" t="inlineStr"/>
    </row>
    <row r="2768">
      <c r="A2768" s="17" t="inlineStr">
        <is>
          <t>WL-03763</t>
        </is>
      </c>
      <c r="B2768" s="17" t="n">
        <v>2763</v>
      </c>
      <c r="C2768" s="17" t="inlineStr">
        <is>
          <t>Marquez</t>
        </is>
      </c>
      <c r="D2768" s="17" t="inlineStr">
        <is>
          <t>Patrick</t>
        </is>
      </c>
      <c r="E2768" s="17" t="inlineStr">
        <is>
          <t>TRUST</t>
        </is>
      </c>
      <c r="F2768" s="17" t="inlineStr">
        <is>
          <t>Marquez Holdings LLC</t>
        </is>
      </c>
      <c r="G2768" s="27" t="n">
        <v>46105</v>
      </c>
      <c r="H2768" s="17" t="inlineStr">
        <is>
          <t>ACTIVE_WAITLIST</t>
        </is>
      </c>
      <c r="I2768" s="17" t="inlineStr">
        <is>
          <t>MURRE VEER</t>
        </is>
      </c>
      <c r="J2768" s="17" t="inlineStr">
        <is>
          <t>POWER_INBOARD</t>
        </is>
      </c>
      <c r="K2768" s="17" t="n">
        <v>23.3</v>
      </c>
      <c r="L2768" s="17" t="n">
        <v>7</v>
      </c>
      <c r="M2768" s="17" t="inlineStr">
        <is>
          <t>COVERED_ONLY</t>
        </is>
      </c>
      <c r="N2768" s="17" t="n">
        <v>50</v>
      </c>
      <c r="O2768" s="17" t="inlineStr">
        <is>
          <t>(541) 555-9966</t>
        </is>
      </c>
      <c r="P2768" s="17" t="inlineStr">
        <is>
          <t>patrick.marquez@salishnet.net</t>
        </is>
      </c>
      <c r="Q2768" s="17" t="inlineStr">
        <is>
          <t>Coos Bay</t>
        </is>
      </c>
      <c r="R2768" s="17" t="inlineStr">
        <is>
          <t>OR</t>
        </is>
      </c>
      <c r="S2768" s="17" t="inlineStr">
        <is>
          <t>97420</t>
        </is>
      </c>
      <c r="T2768" s="27" t="n">
        <v>45999</v>
      </c>
      <c r="U2768" s="17" t="n">
        <v>2026</v>
      </c>
      <c r="V2768" s="17" t="inlineStr"/>
    </row>
    <row r="2769">
      <c r="A2769" s="21" t="inlineStr">
        <is>
          <t>WL-03764</t>
        </is>
      </c>
      <c r="B2769" s="21" t="n">
        <v>2764</v>
      </c>
      <c r="C2769" s="21" t="inlineStr">
        <is>
          <t>Allen</t>
        </is>
      </c>
      <c r="D2769" s="21" t="inlineStr">
        <is>
          <t>Kim</t>
        </is>
      </c>
      <c r="E2769" s="21" t="inlineStr">
        <is>
          <t>INDIVIDUAL</t>
        </is>
      </c>
      <c r="F2769" s="21" t="inlineStr"/>
      <c r="G2769" s="28" t="n">
        <v>46105</v>
      </c>
      <c r="H2769" s="21" t="inlineStr">
        <is>
          <t>ACTIVE_WAITLIST</t>
        </is>
      </c>
      <c r="I2769" s="21" t="inlineStr">
        <is>
          <t>GRAY RUNNER</t>
        </is>
      </c>
      <c r="J2769" s="21" t="inlineStr">
        <is>
          <t>SAIL_MULTI</t>
        </is>
      </c>
      <c r="K2769" s="21" t="n">
        <v>40.6</v>
      </c>
      <c r="L2769" s="21" t="n">
        <v>11.4</v>
      </c>
      <c r="M2769" s="21" t="inlineStr">
        <is>
          <t>Vessbank</t>
        </is>
      </c>
      <c r="N2769" s="21" t="n">
        <v>50</v>
      </c>
      <c r="O2769" s="21" t="inlineStr">
        <is>
          <t>(425) 555-2961</t>
        </is>
      </c>
      <c r="P2769" s="21" t="inlineStr">
        <is>
          <t>kim_allen@pugetpost.com</t>
        </is>
      </c>
      <c r="Q2769" s="21" t="inlineStr">
        <is>
          <t>Everett</t>
        </is>
      </c>
      <c r="R2769" s="21" t="inlineStr">
        <is>
          <t>WA</t>
        </is>
      </c>
      <c r="S2769" s="21" t="inlineStr">
        <is>
          <t>98201</t>
        </is>
      </c>
      <c r="T2769" s="28" t="n">
        <v>46008</v>
      </c>
      <c r="U2769" s="21" t="n">
        <v>2026</v>
      </c>
      <c r="V2769" s="21" t="inlineStr"/>
    </row>
    <row r="2770">
      <c r="A2770" s="17" t="inlineStr">
        <is>
          <t>WL-03765</t>
        </is>
      </c>
      <c r="B2770" s="17" t="n">
        <v>2765</v>
      </c>
      <c r="C2770" s="17" t="inlineStr">
        <is>
          <t>Schmidt</t>
        </is>
      </c>
      <c r="D2770" s="17" t="inlineStr">
        <is>
          <t>Joel</t>
        </is>
      </c>
      <c r="E2770" s="17" t="inlineStr">
        <is>
          <t>JOINT</t>
        </is>
      </c>
      <c r="F2770" s="17" t="inlineStr"/>
      <c r="G2770" s="27" t="n">
        <v>46106</v>
      </c>
      <c r="H2770" s="17" t="inlineStr">
        <is>
          <t>ACTIVE_WAITLIST</t>
        </is>
      </c>
      <c r="I2770" s="17" t="inlineStr">
        <is>
          <t>MURRE MOON</t>
        </is>
      </c>
      <c r="J2770" s="17" t="inlineStr">
        <is>
          <t>COMMERCIAL_FISH</t>
        </is>
      </c>
      <c r="K2770" s="17" t="n">
        <v>35.9</v>
      </c>
      <c r="L2770" s="17" t="n">
        <v>12.6</v>
      </c>
      <c r="M2770" s="17" t="inlineStr">
        <is>
          <t>ANY</t>
        </is>
      </c>
      <c r="N2770" s="17" t="n">
        <v>50</v>
      </c>
      <c r="O2770" s="17" t="inlineStr">
        <is>
          <t>(360) 555-0547</t>
        </is>
      </c>
      <c r="P2770" s="17" t="inlineStr">
        <is>
          <t>joelschmidt@outlook.example.com</t>
        </is>
      </c>
      <c r="Q2770" s="17" t="inlineStr">
        <is>
          <t>Chaldale</t>
        </is>
      </c>
      <c r="R2770" s="17" t="inlineStr">
        <is>
          <t>WA</t>
        </is>
      </c>
      <c r="S2770" s="17" t="inlineStr">
        <is>
          <t>98554</t>
        </is>
      </c>
      <c r="T2770" s="27" t="n">
        <v>46011</v>
      </c>
      <c r="U2770" s="17" t="n">
        <v>2026</v>
      </c>
      <c r="V2770" s="17" t="inlineStr"/>
    </row>
    <row r="2771">
      <c r="A2771" s="21" t="inlineStr">
        <is>
          <t>WL-03766</t>
        </is>
      </c>
      <c r="B2771" s="21" t="n">
        <v>2766</v>
      </c>
      <c r="C2771" s="21" t="inlineStr">
        <is>
          <t>Kim</t>
        </is>
      </c>
      <c r="D2771" s="21" t="inlineStr">
        <is>
          <t>Stephen</t>
        </is>
      </c>
      <c r="E2771" s="21" t="inlineStr">
        <is>
          <t>JOINT</t>
        </is>
      </c>
      <c r="F2771" s="21" t="inlineStr"/>
      <c r="G2771" s="28" t="n">
        <v>46107</v>
      </c>
      <c r="H2771" s="21" t="inlineStr">
        <is>
          <t>ACTIVE_WAITLIST</t>
        </is>
      </c>
      <c r="I2771" s="21" t="inlineStr">
        <is>
          <t>SALISH ROCK</t>
        </is>
      </c>
      <c r="J2771" s="21" t="inlineStr">
        <is>
          <t>ELECTRIC</t>
        </is>
      </c>
      <c r="K2771" s="21" t="n">
        <v>53.8</v>
      </c>
      <c r="L2771" s="21" t="n">
        <v>18.2</v>
      </c>
      <c r="M2771" s="21" t="inlineStr">
        <is>
          <t>Gullwing</t>
        </is>
      </c>
      <c r="N2771" s="21" t="n">
        <v>28</v>
      </c>
      <c r="O2771" s="21" t="inlineStr">
        <is>
          <t>(503) 555-5287</t>
        </is>
      </c>
      <c r="P2771" s="21" t="inlineStr">
        <is>
          <t>stephenkim@outlook.example.com</t>
        </is>
      </c>
      <c r="Q2771" s="21" t="inlineStr">
        <is>
          <t>Portland</t>
        </is>
      </c>
      <c r="R2771" s="21" t="inlineStr">
        <is>
          <t>OR</t>
        </is>
      </c>
      <c r="S2771" s="21" t="inlineStr">
        <is>
          <t>97201</t>
        </is>
      </c>
      <c r="T2771" s="28" t="n">
        <v>46011</v>
      </c>
      <c r="U2771" s="21" t="n">
        <v>2026</v>
      </c>
      <c r="V2771" s="21" t="inlineStr"/>
    </row>
    <row r="2772">
      <c r="A2772" s="17" t="inlineStr">
        <is>
          <t>WL-03767</t>
        </is>
      </c>
      <c r="B2772" s="17" t="n">
        <v>2767</v>
      </c>
      <c r="C2772" s="17" t="inlineStr">
        <is>
          <t>David</t>
        </is>
      </c>
      <c r="D2772" s="17" t="inlineStr">
        <is>
          <t>Chad</t>
        </is>
      </c>
      <c r="E2772" s="17" t="inlineStr">
        <is>
          <t>CORPORATION</t>
        </is>
      </c>
      <c r="F2772" s="17" t="inlineStr">
        <is>
          <t>David Holdings LLC</t>
        </is>
      </c>
      <c r="G2772" s="27" t="n">
        <v>46107</v>
      </c>
      <c r="H2772" s="17" t="inlineStr">
        <is>
          <t>ACTIVE_WAITLIST</t>
        </is>
      </c>
      <c r="I2772" s="17" t="inlineStr">
        <is>
          <t>POINT HARBOR</t>
        </is>
      </c>
      <c r="J2772" s="17" t="inlineStr">
        <is>
          <t>POWER_OUTBOARD</t>
        </is>
      </c>
      <c r="K2772" s="17" t="n">
        <v>24.7</v>
      </c>
      <c r="L2772" s="17" t="n">
        <v>8.1</v>
      </c>
      <c r="M2772" s="17" t="inlineStr">
        <is>
          <t>COVERED_ONLY</t>
        </is>
      </c>
      <c r="N2772" s="17" t="n">
        <v>36</v>
      </c>
      <c r="O2772" s="17" t="inlineStr">
        <is>
          <t>(360) 555-3265</t>
        </is>
      </c>
      <c r="P2772" s="17" t="inlineStr">
        <is>
          <t>chad_david@gmail.example.com</t>
        </is>
      </c>
      <c r="Q2772" s="17" t="inlineStr">
        <is>
          <t>Aberdeen</t>
        </is>
      </c>
      <c r="R2772" s="17" t="inlineStr">
        <is>
          <t>WA</t>
        </is>
      </c>
      <c r="S2772" s="17" t="inlineStr">
        <is>
          <t>98520</t>
        </is>
      </c>
      <c r="T2772" s="27" t="n">
        <v>45994</v>
      </c>
      <c r="U2772" s="17" t="n">
        <v>2026</v>
      </c>
      <c r="V2772" s="17" t="inlineStr">
        <is>
          <t xml:space="preserve"> </t>
        </is>
      </c>
    </row>
    <row r="2773">
      <c r="A2773" s="21" t="inlineStr">
        <is>
          <t>WL-03768</t>
        </is>
      </c>
      <c r="B2773" s="21" t="n">
        <v>2768</v>
      </c>
      <c r="C2773" s="21" t="inlineStr">
        <is>
          <t>Ramirez</t>
        </is>
      </c>
      <c r="D2773" s="21" t="inlineStr">
        <is>
          <t>Michael</t>
        </is>
      </c>
      <c r="E2773" s="21" t="inlineStr">
        <is>
          <t>INDIVIDUAL</t>
        </is>
      </c>
      <c r="F2773" s="21" t="inlineStr"/>
      <c r="G2773" s="28" t="n">
        <v>46108</v>
      </c>
      <c r="H2773" s="21" t="inlineStr">
        <is>
          <t>ACTIVE_WAITLIST</t>
        </is>
      </c>
      <c r="I2773" s="21" t="inlineStr">
        <is>
          <t>CORMORANT SOUND</t>
        </is>
      </c>
      <c r="J2773" s="21" t="inlineStr">
        <is>
          <t>ELECTRIC</t>
        </is>
      </c>
      <c r="K2773" s="21" t="n">
        <v>47.6</v>
      </c>
      <c r="L2773" s="21" t="n">
        <v>15.8</v>
      </c>
      <c r="M2773" s="21" t="inlineStr">
        <is>
          <t>Vessbank</t>
        </is>
      </c>
      <c r="N2773" s="21" t="n">
        <v>24</v>
      </c>
      <c r="O2773" s="21" t="inlineStr">
        <is>
          <t>(360) 555-4278</t>
        </is>
      </c>
      <c r="P2773" s="21" t="inlineStr">
        <is>
          <t>michaelramirez@salishnet.net</t>
        </is>
      </c>
      <c r="Q2773" s="21" t="inlineStr">
        <is>
          <t>Bremerton</t>
        </is>
      </c>
      <c r="R2773" s="21" t="inlineStr">
        <is>
          <t>WA</t>
        </is>
      </c>
      <c r="S2773" s="21" t="inlineStr">
        <is>
          <t>98337</t>
        </is>
      </c>
      <c r="T2773" s="28" t="n">
        <v>46017</v>
      </c>
      <c r="U2773" s="21" t="n">
        <v>2026</v>
      </c>
      <c r="V2773" s="21" t="inlineStr"/>
    </row>
    <row r="2774">
      <c r="A2774" s="17" t="inlineStr">
        <is>
          <t>WL-03769</t>
        </is>
      </c>
      <c r="B2774" s="17" t="n">
        <v>2769</v>
      </c>
      <c r="C2774" s="17" t="inlineStr">
        <is>
          <t>Adams</t>
        </is>
      </c>
      <c r="D2774" s="17" t="inlineStr">
        <is>
          <t>Rebekah</t>
        </is>
      </c>
      <c r="E2774" s="17" t="inlineStr">
        <is>
          <t>INDIVIDUAL</t>
        </is>
      </c>
      <c r="F2774" s="17" t="inlineStr"/>
      <c r="G2774" s="27" t="n">
        <v>46108</v>
      </c>
      <c r="H2774" s="17" t="inlineStr">
        <is>
          <t>ACTIVE_WAITLIST</t>
        </is>
      </c>
      <c r="I2774" s="17" t="inlineStr">
        <is>
          <t>CORMORANT WAKE</t>
        </is>
      </c>
      <c r="J2774" s="17" t="inlineStr">
        <is>
          <t>TRAWLER</t>
        </is>
      </c>
      <c r="K2774" s="17" t="n">
        <v>55.2</v>
      </c>
      <c r="L2774" s="17" t="n">
        <v>17.3</v>
      </c>
      <c r="M2774" s="17" t="inlineStr">
        <is>
          <t>Ledgport</t>
        </is>
      </c>
      <c r="N2774" s="17" t="n">
        <v>24</v>
      </c>
      <c r="O2774" s="17" t="inlineStr">
        <is>
          <t>(360) 555-3189</t>
        </is>
      </c>
      <c r="P2774" s="17" t="inlineStr">
        <is>
          <t>rebekah.adams@salishnet.net</t>
        </is>
      </c>
      <c r="Q2774" s="17" t="inlineStr">
        <is>
          <t>Olympia</t>
        </is>
      </c>
      <c r="R2774" s="17" t="inlineStr">
        <is>
          <t>WA</t>
        </is>
      </c>
      <c r="S2774" s="17" t="inlineStr">
        <is>
          <t>98501</t>
        </is>
      </c>
      <c r="T2774" s="27" t="n">
        <v>45999</v>
      </c>
      <c r="U2774" s="17" t="n">
        <v>2026</v>
      </c>
      <c r="V2774" s="17" t="inlineStr"/>
    </row>
    <row r="2775">
      <c r="A2775" s="21" t="inlineStr">
        <is>
          <t>WL-03770</t>
        </is>
      </c>
      <c r="B2775" s="21" t="n">
        <v>2770</v>
      </c>
      <c r="C2775" s="21" t="inlineStr">
        <is>
          <t>Mills</t>
        </is>
      </c>
      <c r="D2775" s="21" t="inlineStr">
        <is>
          <t>Lisa</t>
        </is>
      </c>
      <c r="E2775" s="21" t="inlineStr">
        <is>
          <t>JOINT</t>
        </is>
      </c>
      <c r="F2775" s="21" t="inlineStr"/>
      <c r="G2775" s="28" t="n">
        <v>46108</v>
      </c>
      <c r="H2775" s="21" t="inlineStr">
        <is>
          <t>ACTIVE_WAITLIST</t>
        </is>
      </c>
      <c r="I2775" s="21" t="inlineStr">
        <is>
          <t>TIDE RUNNER</t>
        </is>
      </c>
      <c r="J2775" s="21" t="inlineStr">
        <is>
          <t>POWER_OUTBOARD</t>
        </is>
      </c>
      <c r="K2775" s="21" t="n">
        <v>41.3</v>
      </c>
      <c r="L2775" s="21" t="n">
        <v>11.8</v>
      </c>
      <c r="M2775" s="21" t="inlineStr">
        <is>
          <t>OPEN_ONLY</t>
        </is>
      </c>
      <c r="N2775" s="21" t="n">
        <v>50</v>
      </c>
      <c r="O2775" s="21" t="inlineStr">
        <is>
          <t>(360) 555-3497</t>
        </is>
      </c>
      <c r="P2775" s="21" t="inlineStr">
        <is>
          <t>lisa.mills@harbormail.net</t>
        </is>
      </c>
      <c r="Q2775" s="21" t="inlineStr">
        <is>
          <t>Bremerton</t>
        </is>
      </c>
      <c r="R2775" s="21" t="inlineStr">
        <is>
          <t>WA</t>
        </is>
      </c>
      <c r="S2775" s="21" t="inlineStr">
        <is>
          <t>98337</t>
        </is>
      </c>
      <c r="T2775" s="28" t="n">
        <v>46014</v>
      </c>
      <c r="U2775" s="21" t="n">
        <v>2026</v>
      </c>
      <c r="V2775" s="21" t="inlineStr"/>
    </row>
    <row r="2776">
      <c r="A2776" s="17" t="inlineStr">
        <is>
          <t>WL-03771</t>
        </is>
      </c>
      <c r="B2776" s="17" t="n">
        <v>2771</v>
      </c>
      <c r="C2776" s="17" t="inlineStr">
        <is>
          <t>Cross</t>
        </is>
      </c>
      <c r="D2776" s="17" t="inlineStr">
        <is>
          <t>Alexander</t>
        </is>
      </c>
      <c r="E2776" s="17" t="inlineStr">
        <is>
          <t>TRUST</t>
        </is>
      </c>
      <c r="F2776" s="17" t="inlineStr">
        <is>
          <t>Cross Ventures LLC</t>
        </is>
      </c>
      <c r="G2776" s="27" t="n">
        <v>46110</v>
      </c>
      <c r="H2776" s="17" t="inlineStr">
        <is>
          <t>ACTIVE_WAITLIST</t>
        </is>
      </c>
      <c r="I2776" s="17" t="inlineStr">
        <is>
          <t>WIDGEON WAKE</t>
        </is>
      </c>
      <c r="J2776" s="17" t="inlineStr">
        <is>
          <t>CRUISER</t>
        </is>
      </c>
      <c r="K2776" s="17" t="n">
        <v>61.6</v>
      </c>
      <c r="L2776" s="17" t="n">
        <v>20.2</v>
      </c>
      <c r="M2776" s="17" t="inlineStr">
        <is>
          <t>ANY</t>
        </is>
      </c>
      <c r="N2776" s="17" t="n">
        <v>36</v>
      </c>
      <c r="O2776" s="17" t="inlineStr">
        <is>
          <t>(360) 555-7682</t>
        </is>
      </c>
      <c r="P2776" s="17" t="inlineStr">
        <is>
          <t>alexander.cross@salishnet.net</t>
        </is>
      </c>
      <c r="Q2776" s="17" t="inlineStr">
        <is>
          <t>Olympia</t>
        </is>
      </c>
      <c r="R2776" s="17" t="inlineStr">
        <is>
          <t>WA</t>
        </is>
      </c>
      <c r="S2776" s="17" t="inlineStr">
        <is>
          <t>98501</t>
        </is>
      </c>
      <c r="T2776" s="27" t="n">
        <v>45996</v>
      </c>
      <c r="U2776" s="17" t="n">
        <v>2026</v>
      </c>
      <c r="V2776" s="17" t="inlineStr"/>
    </row>
    <row r="2777">
      <c r="A2777" s="21" t="inlineStr">
        <is>
          <t>WL-03772</t>
        </is>
      </c>
      <c r="B2777" s="21" t="n">
        <v>2772</v>
      </c>
      <c r="C2777" s="21" t="inlineStr">
        <is>
          <t>Sanchez</t>
        </is>
      </c>
      <c r="D2777" s="21" t="inlineStr">
        <is>
          <t>Kayla</t>
        </is>
      </c>
      <c r="E2777" s="21" t="inlineStr">
        <is>
          <t>INDIVIDUAL</t>
        </is>
      </c>
      <c r="F2777" s="21" t="inlineStr"/>
      <c r="G2777" s="28" t="n">
        <v>46110</v>
      </c>
      <c r="H2777" s="21" t="inlineStr">
        <is>
          <t>RETAINER</t>
        </is>
      </c>
      <c r="I2777" s="21" t="inlineStr">
        <is>
          <t>PINTAIL BAY</t>
        </is>
      </c>
      <c r="J2777" s="21" t="inlineStr">
        <is>
          <t>COMMERCIAL_FISH</t>
        </is>
      </c>
      <c r="K2777" s="21" t="n">
        <v>40.1</v>
      </c>
      <c r="L2777" s="21" t="n">
        <v>13.2</v>
      </c>
      <c r="M2777" s="21" t="inlineStr">
        <is>
          <t>COVERED_ONLY</t>
        </is>
      </c>
      <c r="N2777" s="21" t="n">
        <v>32</v>
      </c>
      <c r="O2777" s="21" t="inlineStr">
        <is>
          <t>(360) 555-6253</t>
        </is>
      </c>
      <c r="P2777" s="21" t="inlineStr">
        <is>
          <t>kayla.sanchez@harbormail.net</t>
        </is>
      </c>
      <c r="Q2777" s="21" t="inlineStr">
        <is>
          <t>Chaldale</t>
        </is>
      </c>
      <c r="R2777" s="21" t="inlineStr">
        <is>
          <t>WA</t>
        </is>
      </c>
      <c r="S2777" s="21" t="inlineStr">
        <is>
          <t>98554</t>
        </is>
      </c>
      <c r="T2777" s="28" t="n">
        <v>46002</v>
      </c>
      <c r="U2777" s="21" t="n">
        <v>2026</v>
      </c>
      <c r="V2777" s="21" t="inlineStr"/>
    </row>
    <row r="2778">
      <c r="A2778" s="17" t="inlineStr">
        <is>
          <t>WL-03773</t>
        </is>
      </c>
      <c r="B2778" s="17" t="n">
        <v>2773</v>
      </c>
      <c r="C2778" s="17" t="inlineStr">
        <is>
          <t>Giles</t>
        </is>
      </c>
      <c r="D2778" s="17" t="inlineStr">
        <is>
          <t>David</t>
        </is>
      </c>
      <c r="E2778" s="17" t="inlineStr">
        <is>
          <t>COMMERCIAL</t>
        </is>
      </c>
      <c r="F2778" s="17" t="inlineStr">
        <is>
          <t>Giles Charters Inc</t>
        </is>
      </c>
      <c r="G2778" s="27" t="n">
        <v>46110</v>
      </c>
      <c r="H2778" s="17" t="inlineStr">
        <is>
          <t>ACTIVE_WAITLIST</t>
        </is>
      </c>
      <c r="I2778" s="17" t="inlineStr">
        <is>
          <t>SCOTER SHORE</t>
        </is>
      </c>
      <c r="J2778" s="17" t="inlineStr">
        <is>
          <t>POWER_INBOARD</t>
        </is>
      </c>
      <c r="K2778" s="17" t="n">
        <v>34.3</v>
      </c>
      <c r="L2778" s="17" t="n">
        <v>11</v>
      </c>
      <c r="M2778" s="17" t="inlineStr">
        <is>
          <t>COVERED_ONLY</t>
        </is>
      </c>
      <c r="N2778" s="17" t="n">
        <v>24</v>
      </c>
      <c r="O2778" s="17" t="inlineStr">
        <is>
          <t>(503) 555-0524</t>
        </is>
      </c>
      <c r="P2778" s="17" t="inlineStr">
        <is>
          <t>davidgiles@quillayute.org</t>
        </is>
      </c>
      <c r="Q2778" s="17" t="inlineStr">
        <is>
          <t>Astoria</t>
        </is>
      </c>
      <c r="R2778" s="17" t="inlineStr">
        <is>
          <t>OR</t>
        </is>
      </c>
      <c r="S2778" s="17" t="inlineStr">
        <is>
          <t>97103</t>
        </is>
      </c>
      <c r="T2778" s="27" t="n">
        <v>46009</v>
      </c>
      <c r="U2778" s="17" t="n">
        <v>2026</v>
      </c>
      <c r="V2778" s="17" t="inlineStr"/>
    </row>
    <row r="2779">
      <c r="A2779" s="21" t="inlineStr">
        <is>
          <t>WL-03774</t>
        </is>
      </c>
      <c r="B2779" s="21" t="n">
        <v>2774</v>
      </c>
      <c r="C2779" s="21" t="inlineStr">
        <is>
          <t>Hernandez</t>
        </is>
      </c>
      <c r="D2779" s="21" t="inlineStr">
        <is>
          <t>Eric</t>
        </is>
      </c>
      <c r="E2779" s="21" t="inlineStr">
        <is>
          <t>JOINT</t>
        </is>
      </c>
      <c r="F2779" s="21" t="inlineStr"/>
      <c r="G2779" s="28" t="n">
        <v>46110</v>
      </c>
      <c r="H2779" s="21" t="inlineStr">
        <is>
          <t>ACTIVE_WAITLIST</t>
        </is>
      </c>
      <c r="I2779" s="21" t="inlineStr">
        <is>
          <t>KESTREL RUNNER</t>
        </is>
      </c>
      <c r="J2779" s="21" t="inlineStr">
        <is>
          <t>COMMERCIAL_FISH</t>
        </is>
      </c>
      <c r="K2779" s="21" t="n">
        <v>18.1</v>
      </c>
      <c r="L2779" s="21" t="n">
        <v>5.7</v>
      </c>
      <c r="M2779" s="21" t="inlineStr">
        <is>
          <t>Vessbank</t>
        </is>
      </c>
      <c r="N2779" s="21" t="n">
        <v>50</v>
      </c>
      <c r="O2779" s="21" t="inlineStr">
        <is>
          <t>(541) 555-6382</t>
        </is>
      </c>
      <c r="P2779" s="21" t="inlineStr">
        <is>
          <t>erichernandez@outlook.example.com</t>
        </is>
      </c>
      <c r="Q2779" s="21" t="inlineStr">
        <is>
          <t>Coos Bay</t>
        </is>
      </c>
      <c r="R2779" s="21" t="inlineStr">
        <is>
          <t>OR</t>
        </is>
      </c>
      <c r="S2779" s="21" t="inlineStr">
        <is>
          <t>97420</t>
        </is>
      </c>
      <c r="T2779" s="28" t="n">
        <v>45994</v>
      </c>
      <c r="U2779" s="21" t="n">
        <v>2026</v>
      </c>
      <c r="V2779" s="21" t="inlineStr"/>
    </row>
    <row r="2780">
      <c r="A2780" s="17" t="inlineStr">
        <is>
          <t>WL-03775</t>
        </is>
      </c>
      <c r="B2780" s="17" t="n">
        <v>2775</v>
      </c>
      <c r="C2780" s="17" t="inlineStr">
        <is>
          <t>Ramos</t>
        </is>
      </c>
      <c r="D2780" s="17" t="inlineStr">
        <is>
          <t>Daniel</t>
        </is>
      </c>
      <c r="E2780" s="17" t="inlineStr">
        <is>
          <t>COMMERCIAL</t>
        </is>
      </c>
      <c r="F2780" s="17" t="inlineStr">
        <is>
          <t>Ramos Charters Inc</t>
        </is>
      </c>
      <c r="G2780" s="27" t="n">
        <v>46111</v>
      </c>
      <c r="H2780" s="17" t="inlineStr">
        <is>
          <t>EXPIRED</t>
        </is>
      </c>
      <c r="I2780" s="17" t="inlineStr">
        <is>
          <t>WIDGEON CREST</t>
        </is>
      </c>
      <c r="J2780" s="17" t="inlineStr">
        <is>
          <t>CRUISER</t>
        </is>
      </c>
      <c r="K2780" s="17" t="n">
        <v>53.6</v>
      </c>
      <c r="L2780" s="17" t="n">
        <v>16.9</v>
      </c>
      <c r="M2780" s="17" t="inlineStr">
        <is>
          <t>Vessbank</t>
        </is>
      </c>
      <c r="N2780" s="17" t="n">
        <v>50</v>
      </c>
      <c r="O2780" s="17" t="inlineStr">
        <is>
          <t>(206) 555-2869</t>
        </is>
      </c>
      <c r="P2780" s="17" t="inlineStr">
        <is>
          <t>danielramos@outlook.example.com</t>
        </is>
      </c>
      <c r="Q2780" s="17" t="inlineStr">
        <is>
          <t>Seattle</t>
        </is>
      </c>
      <c r="R2780" s="17" t="inlineStr">
        <is>
          <t>WA</t>
        </is>
      </c>
      <c r="S2780" s="17" t="inlineStr">
        <is>
          <t>98101</t>
        </is>
      </c>
      <c r="T2780" s="17" t="inlineStr"/>
      <c r="U2780" s="17" t="n">
        <v>2022</v>
      </c>
      <c r="V2780" s="17" t="inlineStr"/>
    </row>
    <row r="2781">
      <c r="A2781" s="21" t="inlineStr">
        <is>
          <t>WL-03776</t>
        </is>
      </c>
      <c r="B2781" s="21" t="n">
        <v>2776</v>
      </c>
      <c r="C2781" s="21" t="inlineStr">
        <is>
          <t>Beard</t>
        </is>
      </c>
      <c r="D2781" s="21" t="inlineStr">
        <is>
          <t>Michael</t>
        </is>
      </c>
      <c r="E2781" s="21" t="inlineStr">
        <is>
          <t>INDIVIDUAL</t>
        </is>
      </c>
      <c r="F2781" s="21" t="inlineStr"/>
      <c r="G2781" s="28" t="n">
        <v>46112</v>
      </c>
      <c r="H2781" s="21" t="inlineStr">
        <is>
          <t>ACTIVE_WAITLIST</t>
        </is>
      </c>
      <c r="I2781" s="21" t="inlineStr">
        <is>
          <t>OSPREY QUEEN</t>
        </is>
      </c>
      <c r="J2781" s="21" t="inlineStr">
        <is>
          <t>SAIL_MONO</t>
        </is>
      </c>
      <c r="K2781" s="21" t="n">
        <v>19.8</v>
      </c>
      <c r="L2781" s="21" t="n">
        <v>6.6</v>
      </c>
      <c r="M2781" s="21" t="inlineStr">
        <is>
          <t>Ledgport</t>
        </is>
      </c>
      <c r="N2781" s="21" t="n">
        <v>32</v>
      </c>
      <c r="O2781" s="21" t="inlineStr">
        <is>
          <t>(541) 555-9368</t>
        </is>
      </c>
      <c r="P2781" s="21" t="inlineStr">
        <is>
          <t>michael_beard@pugetpost.com</t>
        </is>
      </c>
      <c r="Q2781" s="21" t="inlineStr">
        <is>
          <t>Newport</t>
        </is>
      </c>
      <c r="R2781" s="21" t="inlineStr">
        <is>
          <t>OR</t>
        </is>
      </c>
      <c r="S2781" s="21" t="inlineStr">
        <is>
          <t>97365</t>
        </is>
      </c>
      <c r="T2781" s="28" t="n">
        <v>45995</v>
      </c>
      <c r="U2781" s="21" t="n">
        <v>2026</v>
      </c>
      <c r="V2781" s="21" t="inlineStr"/>
    </row>
    <row r="2782">
      <c r="A2782" s="17" t="inlineStr">
        <is>
          <t>WL-03777</t>
        </is>
      </c>
      <c r="B2782" s="17" t="n">
        <v>2777</v>
      </c>
      <c r="C2782" s="17" t="inlineStr">
        <is>
          <t>Mitchell</t>
        </is>
      </c>
      <c r="D2782" s="17" t="inlineStr">
        <is>
          <t>Shannon</t>
        </is>
      </c>
      <c r="E2782" s="17" t="inlineStr">
        <is>
          <t>INDIVIDUAL</t>
        </is>
      </c>
      <c r="F2782" s="17" t="inlineStr"/>
      <c r="G2782" s="27" t="n">
        <v>46112</v>
      </c>
      <c r="H2782" s="17" t="inlineStr">
        <is>
          <t>ACTIVE_WAITLIST</t>
        </is>
      </c>
      <c r="I2782" s="17" t="inlineStr">
        <is>
          <t>PINTAIL STAR</t>
        </is>
      </c>
      <c r="J2782" s="17" t="inlineStr">
        <is>
          <t>POWER_INBOARD</t>
        </is>
      </c>
      <c r="K2782" s="17" t="n">
        <v>44.4</v>
      </c>
      <c r="L2782" s="17" t="n">
        <v>14.6</v>
      </c>
      <c r="M2782" s="17" t="inlineStr">
        <is>
          <t>COVERED_ONLY</t>
        </is>
      </c>
      <c r="N2782" s="17" t="n">
        <v>40</v>
      </c>
      <c r="O2782" s="17" t="inlineStr">
        <is>
          <t>(360) 555-3134</t>
        </is>
      </c>
      <c r="P2782" s="17" t="inlineStr">
        <is>
          <t>shannonmitchell@harbormail.net</t>
        </is>
      </c>
      <c r="Q2782" s="17" t="inlineStr">
        <is>
          <t>Port Angeles</t>
        </is>
      </c>
      <c r="R2782" s="17" t="inlineStr">
        <is>
          <t>WA</t>
        </is>
      </c>
      <c r="S2782" s="17" t="inlineStr">
        <is>
          <t>98362</t>
        </is>
      </c>
      <c r="T2782" s="27" t="n">
        <v>45998</v>
      </c>
      <c r="U2782" s="17" t="n">
        <v>2026</v>
      </c>
      <c r="V2782" s="17" t="inlineStr"/>
    </row>
    <row r="2783">
      <c r="A2783" s="21" t="inlineStr">
        <is>
          <t>WL-03778</t>
        </is>
      </c>
      <c r="B2783" s="21" t="n">
        <v>2778</v>
      </c>
      <c r="C2783" s="21" t="inlineStr">
        <is>
          <t>Mays</t>
        </is>
      </c>
      <c r="D2783" s="21" t="inlineStr">
        <is>
          <t>Lauren</t>
        </is>
      </c>
      <c r="E2783" s="21" t="inlineStr">
        <is>
          <t>INDIVIDUAL</t>
        </is>
      </c>
      <c r="F2783" s="21" t="inlineStr"/>
      <c r="G2783" s="28" t="n">
        <v>46113</v>
      </c>
      <c r="H2783" s="21" t="inlineStr">
        <is>
          <t>EXPIRED</t>
        </is>
      </c>
      <c r="I2783" s="21" t="inlineStr">
        <is>
          <t>PINTAIL PASSAGE</t>
        </is>
      </c>
      <c r="J2783" s="21" t="inlineStr">
        <is>
          <t>ELECTRIC</t>
        </is>
      </c>
      <c r="K2783" s="21" t="n">
        <v>59.4</v>
      </c>
      <c r="L2783" s="21" t="n">
        <v>17.7</v>
      </c>
      <c r="M2783" s="21" t="inlineStr">
        <is>
          <t>COVERED_ONLY</t>
        </is>
      </c>
      <c r="N2783" s="21" t="n">
        <v>40</v>
      </c>
      <c r="O2783" s="21" t="inlineStr">
        <is>
          <t>(360) 555-5215</t>
        </is>
      </c>
      <c r="P2783" s="21" t="inlineStr">
        <is>
          <t>lauren.mays@quillayute.org</t>
        </is>
      </c>
      <c r="Q2783" s="21" t="inlineStr">
        <is>
          <t>Chaldale</t>
        </is>
      </c>
      <c r="R2783" s="21" t="inlineStr">
        <is>
          <t>WA</t>
        </is>
      </c>
      <c r="S2783" s="21" t="inlineStr">
        <is>
          <t>98554</t>
        </is>
      </c>
      <c r="T2783" s="21" t="inlineStr"/>
      <c r="U2783" s="21" t="n">
        <v>2024</v>
      </c>
      <c r="V2783" s="21" t="inlineStr"/>
    </row>
    <row r="2784">
      <c r="A2784" s="17" t="inlineStr">
        <is>
          <t>WL-03779</t>
        </is>
      </c>
      <c r="B2784" s="17" t="n">
        <v>2779</v>
      </c>
      <c r="C2784" s="17" t="inlineStr">
        <is>
          <t>Grant</t>
        </is>
      </c>
      <c r="D2784" s="17" t="inlineStr">
        <is>
          <t>James</t>
        </is>
      </c>
      <c r="E2784" s="17" t="inlineStr">
        <is>
          <t>INDIVIDUAL</t>
        </is>
      </c>
      <c r="F2784" s="17" t="inlineStr"/>
      <c r="G2784" s="27" t="n">
        <v>46114</v>
      </c>
      <c r="H2784" s="17" t="inlineStr">
        <is>
          <t>ACTIVE_WAITLIST</t>
        </is>
      </c>
      <c r="I2784" s="17" t="inlineStr">
        <is>
          <t>SALISH WIND</t>
        </is>
      </c>
      <c r="J2784" s="17" t="inlineStr">
        <is>
          <t>POWER_INBOARD</t>
        </is>
      </c>
      <c r="K2784" s="17" t="n">
        <v>36.4</v>
      </c>
      <c r="L2784" s="17" t="n">
        <v>12.7</v>
      </c>
      <c r="M2784" s="17" t="inlineStr">
        <is>
          <t>ANY</t>
        </is>
      </c>
      <c r="N2784" s="17" t="n">
        <v>36</v>
      </c>
      <c r="O2784" s="17" t="inlineStr">
        <is>
          <t>(360) 555-0465</t>
        </is>
      </c>
      <c r="P2784" s="17" t="inlineStr">
        <is>
          <t>james_grant@quillayute.org</t>
        </is>
      </c>
      <c r="Q2784" s="17" t="inlineStr">
        <is>
          <t>Bremerton</t>
        </is>
      </c>
      <c r="R2784" s="17" t="inlineStr">
        <is>
          <t>WA</t>
        </is>
      </c>
      <c r="S2784" s="17" t="inlineStr">
        <is>
          <t>98337</t>
        </is>
      </c>
      <c r="T2784" s="27" t="n">
        <v>46019</v>
      </c>
      <c r="U2784" s="17" t="n">
        <v>2026</v>
      </c>
      <c r="V2784" s="17" t="inlineStr"/>
    </row>
    <row r="2785">
      <c r="A2785" s="21" t="inlineStr">
        <is>
          <t>WL-03780</t>
        </is>
      </c>
      <c r="B2785" s="21" t="n">
        <v>2780</v>
      </c>
      <c r="C2785" s="21" t="inlineStr">
        <is>
          <t>Maldonado</t>
        </is>
      </c>
      <c r="D2785" s="21" t="inlineStr">
        <is>
          <t>Carmen</t>
        </is>
      </c>
      <c r="E2785" s="21" t="inlineStr">
        <is>
          <t>JOINT</t>
        </is>
      </c>
      <c r="F2785" s="21" t="inlineStr"/>
      <c r="G2785" s="28" t="n">
        <v>46115</v>
      </c>
      <c r="H2785" s="21" t="inlineStr">
        <is>
          <t>ACTIVE_WAITLIST</t>
        </is>
      </c>
      <c r="I2785" s="21" t="inlineStr">
        <is>
          <t>OSPREY BAY</t>
        </is>
      </c>
      <c r="J2785" s="21" t="inlineStr">
        <is>
          <t>SAIL_MONO</t>
        </is>
      </c>
      <c r="K2785" s="21" t="n">
        <v>53.3</v>
      </c>
      <c r="L2785" s="21" t="n">
        <v>18.9</v>
      </c>
      <c r="M2785" s="21" t="inlineStr">
        <is>
          <t>OPEN_ONLY</t>
        </is>
      </c>
      <c r="N2785" s="21" t="n">
        <v>32</v>
      </c>
      <c r="O2785" s="21" t="inlineStr">
        <is>
          <t>(206) 555-2309</t>
        </is>
      </c>
      <c r="P2785" s="21" t="inlineStr">
        <is>
          <t>carmen.maldonado@outlook.example.com</t>
        </is>
      </c>
      <c r="Q2785" s="21" t="inlineStr">
        <is>
          <t>Seattle</t>
        </is>
      </c>
      <c r="R2785" s="21" t="inlineStr">
        <is>
          <t>WA</t>
        </is>
      </c>
      <c r="S2785" s="21" t="inlineStr">
        <is>
          <t>98101</t>
        </is>
      </c>
      <c r="T2785" s="28" t="n">
        <v>46014</v>
      </c>
      <c r="U2785" s="21" t="n">
        <v>2026</v>
      </c>
      <c r="V2785" s="21" t="inlineStr"/>
    </row>
    <row r="2786">
      <c r="A2786" s="17" t="inlineStr">
        <is>
          <t>WL-03781</t>
        </is>
      </c>
      <c r="B2786" s="17" t="n">
        <v>2781</v>
      </c>
      <c r="C2786" s="17" t="inlineStr">
        <is>
          <t>Reid</t>
        </is>
      </c>
      <c r="D2786" s="17" t="inlineStr">
        <is>
          <t>Carrie</t>
        </is>
      </c>
      <c r="E2786" s="17" t="inlineStr">
        <is>
          <t>INDIVIDUAL</t>
        </is>
      </c>
      <c r="F2786" s="17" t="inlineStr"/>
      <c r="G2786" s="27" t="n">
        <v>46116</v>
      </c>
      <c r="H2786" s="17" t="inlineStr">
        <is>
          <t>ACTIVE_WAITLIST</t>
        </is>
      </c>
      <c r="I2786" s="17" t="inlineStr">
        <is>
          <t>PINTAIL WAKE</t>
        </is>
      </c>
      <c r="J2786" s="17" t="inlineStr">
        <is>
          <t>POWER_OUTBOARD</t>
        </is>
      </c>
      <c r="K2786" s="17" t="n">
        <v>20.3</v>
      </c>
      <c r="L2786" s="17" t="n">
        <v>6.6</v>
      </c>
      <c r="M2786" s="17" t="inlineStr">
        <is>
          <t>ANY</t>
        </is>
      </c>
      <c r="N2786" s="17" t="n">
        <v>36</v>
      </c>
      <c r="O2786" s="17" t="inlineStr">
        <is>
          <t>(360) 555-7428</t>
        </is>
      </c>
      <c r="P2786" s="17" t="inlineStr">
        <is>
          <t>carrie_reid@quillayute.org</t>
        </is>
      </c>
      <c r="Q2786" s="17" t="inlineStr">
        <is>
          <t>Bellingham</t>
        </is>
      </c>
      <c r="R2786" s="17" t="inlineStr">
        <is>
          <t>WA</t>
        </is>
      </c>
      <c r="S2786" s="17" t="inlineStr">
        <is>
          <t>98225</t>
        </is>
      </c>
      <c r="T2786" s="27" t="n">
        <v>46013</v>
      </c>
      <c r="U2786" s="17" t="n">
        <v>2026</v>
      </c>
      <c r="V2786" s="17" t="inlineStr"/>
    </row>
    <row r="2787">
      <c r="A2787" s="21" t="inlineStr">
        <is>
          <t>WL-03782</t>
        </is>
      </c>
      <c r="B2787" s="21" t="n">
        <v>2782</v>
      </c>
      <c r="C2787" s="21" t="inlineStr">
        <is>
          <t>Todd</t>
        </is>
      </c>
      <c r="D2787" s="21" t="inlineStr">
        <is>
          <t>Pamela</t>
        </is>
      </c>
      <c r="E2787" s="21" t="inlineStr">
        <is>
          <t>CORPORATION</t>
        </is>
      </c>
      <c r="F2787" s="21" t="inlineStr">
        <is>
          <t>Todd Holdings LLC</t>
        </is>
      </c>
      <c r="G2787" s="28" t="n">
        <v>46117</v>
      </c>
      <c r="H2787" s="21" t="inlineStr">
        <is>
          <t>ACTIVE_WAITLIST</t>
        </is>
      </c>
      <c r="I2787" s="21" t="inlineStr">
        <is>
          <t>WIDGEON LIGHT</t>
        </is>
      </c>
      <c r="J2787" s="21" t="inlineStr">
        <is>
          <t>SAIL_MONO</t>
        </is>
      </c>
      <c r="K2787" s="21" t="n">
        <v>33.5</v>
      </c>
      <c r="L2787" s="21" t="n">
        <v>10</v>
      </c>
      <c r="M2787" s="21" t="inlineStr">
        <is>
          <t>COVERED_ONLY</t>
        </is>
      </c>
      <c r="N2787" s="21" t="n">
        <v>45</v>
      </c>
      <c r="O2787" s="21" t="inlineStr">
        <is>
          <t>(425) 555-6614</t>
        </is>
      </c>
      <c r="P2787" s="21" t="inlineStr">
        <is>
          <t>pamela_todd@salishnet.net</t>
        </is>
      </c>
      <c r="Q2787" s="21" t="inlineStr">
        <is>
          <t>Everett</t>
        </is>
      </c>
      <c r="R2787" s="21" t="inlineStr">
        <is>
          <t>WA</t>
        </is>
      </c>
      <c r="S2787" s="21" t="inlineStr">
        <is>
          <t>98201</t>
        </is>
      </c>
      <c r="T2787" s="28" t="n">
        <v>46018</v>
      </c>
      <c r="U2787" s="21" t="n">
        <v>2026</v>
      </c>
      <c r="V2787" s="21" t="inlineStr"/>
    </row>
    <row r="2788">
      <c r="A2788" s="17" t="inlineStr">
        <is>
          <t>WL-03783</t>
        </is>
      </c>
      <c r="B2788" s="17" t="n">
        <v>2783</v>
      </c>
      <c r="C2788" s="17" t="inlineStr">
        <is>
          <t>Mayer</t>
        </is>
      </c>
      <c r="D2788" s="17" t="inlineStr">
        <is>
          <t>Tammy</t>
        </is>
      </c>
      <c r="E2788" s="17" t="inlineStr">
        <is>
          <t>JOINT</t>
        </is>
      </c>
      <c r="F2788" s="17" t="inlineStr"/>
      <c r="G2788" s="27" t="n">
        <v>46117</v>
      </c>
      <c r="H2788" s="17" t="inlineStr">
        <is>
          <t>ACTIVE_WAITLIST</t>
        </is>
      </c>
      <c r="I2788" s="17" t="inlineStr">
        <is>
          <t>PETREL SOUND</t>
        </is>
      </c>
      <c r="J2788" s="17" t="inlineStr">
        <is>
          <t>CRUISER</t>
        </is>
      </c>
      <c r="K2788" s="17" t="n">
        <v>19.1</v>
      </c>
      <c r="L2788" s="17" t="n">
        <v>6.3</v>
      </c>
      <c r="M2788" s="17" t="inlineStr">
        <is>
          <t>ANY</t>
        </is>
      </c>
      <c r="N2788" s="17" t="n">
        <v>28</v>
      </c>
      <c r="O2788" s="17" t="inlineStr">
        <is>
          <t>(360) 555-1571</t>
        </is>
      </c>
      <c r="P2788" s="17" t="inlineStr">
        <is>
          <t>tammy_mayer@gmail.example.com</t>
        </is>
      </c>
      <c r="Q2788" s="17" t="inlineStr">
        <is>
          <t>Aberdeen</t>
        </is>
      </c>
      <c r="R2788" s="17" t="inlineStr">
        <is>
          <t>WA</t>
        </is>
      </c>
      <c r="S2788" s="17" t="inlineStr">
        <is>
          <t>98520</t>
        </is>
      </c>
      <c r="T2788" s="27" t="n">
        <v>45995</v>
      </c>
      <c r="U2788" s="17" t="n">
        <v>2026</v>
      </c>
      <c r="V2788" s="17" t="inlineStr"/>
    </row>
    <row r="2789">
      <c r="A2789" s="21" t="inlineStr">
        <is>
          <t>WL-03784</t>
        </is>
      </c>
      <c r="B2789" s="21" t="n">
        <v>2784</v>
      </c>
      <c r="C2789" s="21" t="inlineStr">
        <is>
          <t>Jackson</t>
        </is>
      </c>
      <c r="D2789" s="21" t="inlineStr">
        <is>
          <t>Raymond</t>
        </is>
      </c>
      <c r="E2789" s="21" t="inlineStr">
        <is>
          <t>INDIVIDUAL</t>
        </is>
      </c>
      <c r="F2789" s="21" t="inlineStr"/>
      <c r="G2789" s="28" t="n">
        <v>46121</v>
      </c>
      <c r="H2789" s="21" t="inlineStr">
        <is>
          <t>ACTIVE_WAITLIST</t>
        </is>
      </c>
      <c r="I2789" s="21" t="inlineStr">
        <is>
          <t>SCOTER CREST</t>
        </is>
      </c>
      <c r="J2789" s="21" t="inlineStr">
        <is>
          <t>COMMERCIAL_FISH</t>
        </is>
      </c>
      <c r="K2789" s="21" t="n">
        <v>55.5</v>
      </c>
      <c r="L2789" s="21" t="n">
        <v>16.1</v>
      </c>
      <c r="M2789" s="21" t="inlineStr">
        <is>
          <t>ANY</t>
        </is>
      </c>
      <c r="N2789" s="21" t="n">
        <v>28</v>
      </c>
      <c r="O2789" s="21" t="inlineStr">
        <is>
          <t>(360) 555-0150</t>
        </is>
      </c>
      <c r="P2789" s="21" t="inlineStr">
        <is>
          <t>raymondjackson@harbormail.net</t>
        </is>
      </c>
      <c r="Q2789" s="21" t="inlineStr">
        <is>
          <t>Longview</t>
        </is>
      </c>
      <c r="R2789" s="21" t="inlineStr">
        <is>
          <t>WA</t>
        </is>
      </c>
      <c r="S2789" s="21" t="inlineStr">
        <is>
          <t>98632</t>
        </is>
      </c>
      <c r="T2789" s="28" t="n">
        <v>46011</v>
      </c>
      <c r="U2789" s="21" t="n">
        <v>2026</v>
      </c>
      <c r="V2789" s="21" t="inlineStr"/>
    </row>
    <row r="2790">
      <c r="A2790" s="17" t="inlineStr">
        <is>
          <t>WL-03785</t>
        </is>
      </c>
      <c r="B2790" s="17" t="n">
        <v>2785</v>
      </c>
      <c r="C2790" s="17" t="inlineStr">
        <is>
          <t>Burton</t>
        </is>
      </c>
      <c r="D2790" s="17" t="inlineStr">
        <is>
          <t>Bradley</t>
        </is>
      </c>
      <c r="E2790" s="17" t="inlineStr">
        <is>
          <t>TRUST</t>
        </is>
      </c>
      <c r="F2790" s="17" t="inlineStr">
        <is>
          <t>Burton Charters Inc</t>
        </is>
      </c>
      <c r="G2790" s="27" t="n">
        <v>46123</v>
      </c>
      <c r="H2790" s="17" t="inlineStr">
        <is>
          <t>ACTIVE_WAITLIST</t>
        </is>
      </c>
      <c r="I2790" s="17" t="inlineStr">
        <is>
          <t>SCOTER WEATHER</t>
        </is>
      </c>
      <c r="J2790" s="17" t="inlineStr">
        <is>
          <t>SPORTFISH</t>
        </is>
      </c>
      <c r="K2790" s="17" t="n">
        <v>39.3</v>
      </c>
      <c r="L2790" s="17" t="n">
        <v>11.5</v>
      </c>
      <c r="M2790" s="17" t="inlineStr">
        <is>
          <t>Ledgport</t>
        </is>
      </c>
      <c r="N2790" s="17" t="n">
        <v>45</v>
      </c>
      <c r="O2790" s="17" t="inlineStr">
        <is>
          <t>(360) 555-4343</t>
        </is>
      </c>
      <c r="P2790" s="17" t="inlineStr">
        <is>
          <t>bradley.burton@outlook.example.com</t>
        </is>
      </c>
      <c r="Q2790" s="17" t="inlineStr">
        <is>
          <t>Bellingham</t>
        </is>
      </c>
      <c r="R2790" s="17" t="inlineStr">
        <is>
          <t>WA</t>
        </is>
      </c>
      <c r="S2790" s="17" t="inlineStr">
        <is>
          <t>98225</t>
        </is>
      </c>
      <c r="T2790" s="27" t="n">
        <v>45997</v>
      </c>
      <c r="U2790" s="17" t="n">
        <v>2026</v>
      </c>
      <c r="V2790" s="17" t="inlineStr"/>
    </row>
    <row r="2791">
      <c r="A2791" s="21" t="inlineStr">
        <is>
          <t>WL-03786</t>
        </is>
      </c>
      <c r="B2791" s="21" t="n">
        <v>2786</v>
      </c>
      <c r="C2791" s="21" t="inlineStr">
        <is>
          <t>Cordova</t>
        </is>
      </c>
      <c r="D2791" s="21" t="inlineStr">
        <is>
          <t>Richard</t>
        </is>
      </c>
      <c r="E2791" s="21" t="inlineStr">
        <is>
          <t>INDIVIDUAL</t>
        </is>
      </c>
      <c r="F2791" s="21" t="inlineStr"/>
      <c r="G2791" s="28" t="n">
        <v>46124</v>
      </c>
      <c r="H2791" s="21" t="inlineStr">
        <is>
          <t>ACTIVE_WAITLIST</t>
        </is>
      </c>
      <c r="I2791" s="21" t="inlineStr">
        <is>
          <t>TIDE REACH</t>
        </is>
      </c>
      <c r="J2791" s="21" t="inlineStr">
        <is>
          <t>SPORTFISH</t>
        </is>
      </c>
      <c r="K2791" s="21" t="n">
        <v>22.2</v>
      </c>
      <c r="L2791" s="21" t="n">
        <v>7.6</v>
      </c>
      <c r="M2791" s="21" t="inlineStr">
        <is>
          <t>Ledgport</t>
        </is>
      </c>
      <c r="N2791" s="21" t="n">
        <v>32</v>
      </c>
      <c r="O2791" s="21" t="inlineStr">
        <is>
          <t>(425) 555-5328</t>
        </is>
      </c>
      <c r="P2791" s="21" t="inlineStr">
        <is>
          <t>richardcordova@harbormail.net</t>
        </is>
      </c>
      <c r="Q2791" s="21" t="inlineStr">
        <is>
          <t>Everett</t>
        </is>
      </c>
      <c r="R2791" s="21" t="inlineStr">
        <is>
          <t>WA</t>
        </is>
      </c>
      <c r="S2791" s="21" t="inlineStr">
        <is>
          <t>98201</t>
        </is>
      </c>
      <c r="T2791" s="28" t="n">
        <v>46008</v>
      </c>
      <c r="U2791" s="21" t="n">
        <v>2026</v>
      </c>
      <c r="V2791" s="21" t="inlineStr"/>
    </row>
    <row r="2792">
      <c r="A2792" s="17" t="inlineStr">
        <is>
          <t>WL-03787</t>
        </is>
      </c>
      <c r="B2792" s="17" t="n">
        <v>2787</v>
      </c>
      <c r="C2792" s="17" t="inlineStr">
        <is>
          <t>Mcneil</t>
        </is>
      </c>
      <c r="D2792" s="17" t="inlineStr">
        <is>
          <t>John</t>
        </is>
      </c>
      <c r="E2792" s="17" t="inlineStr">
        <is>
          <t>JOINT</t>
        </is>
      </c>
      <c r="F2792" s="17" t="inlineStr"/>
      <c r="G2792" s="27" t="n">
        <v>46124</v>
      </c>
      <c r="H2792" s="17" t="inlineStr">
        <is>
          <t>ACTIVE_WAITLIST</t>
        </is>
      </c>
      <c r="I2792" s="17" t="inlineStr">
        <is>
          <t>SEAL BAY</t>
        </is>
      </c>
      <c r="J2792" s="17" t="inlineStr">
        <is>
          <t>TRAWLER</t>
        </is>
      </c>
      <c r="K2792" s="17" t="n">
        <v>38.1</v>
      </c>
      <c r="L2792" s="17" t="n">
        <v>12.1</v>
      </c>
      <c r="M2792" s="17" t="inlineStr">
        <is>
          <t>ANY</t>
        </is>
      </c>
      <c r="N2792" s="17" t="n">
        <v>36</v>
      </c>
      <c r="O2792" s="17" t="inlineStr">
        <is>
          <t>(541) 555-9984</t>
        </is>
      </c>
      <c r="P2792" s="17" t="inlineStr">
        <is>
          <t>john_mcneil@outlook.example.com</t>
        </is>
      </c>
      <c r="Q2792" s="17" t="inlineStr">
        <is>
          <t>Coos Bay</t>
        </is>
      </c>
      <c r="R2792" s="17" t="inlineStr">
        <is>
          <t>OR</t>
        </is>
      </c>
      <c r="S2792" s="17" t="inlineStr">
        <is>
          <t>97420</t>
        </is>
      </c>
      <c r="T2792" s="27" t="n">
        <v>45999</v>
      </c>
      <c r="U2792" s="17" t="n">
        <v>2026</v>
      </c>
      <c r="V2792" s="17" t="inlineStr"/>
    </row>
    <row r="2793">
      <c r="A2793" s="21" t="inlineStr">
        <is>
          <t>WL-03788</t>
        </is>
      </c>
      <c r="B2793" s="21" t="n">
        <v>2788</v>
      </c>
      <c r="C2793" s="21" t="inlineStr">
        <is>
          <t>Kelley</t>
        </is>
      </c>
      <c r="D2793" s="21" t="inlineStr">
        <is>
          <t>Nathan</t>
        </is>
      </c>
      <c r="E2793" s="21" t="inlineStr">
        <is>
          <t>INDIVIDUAL</t>
        </is>
      </c>
      <c r="F2793" s="21" t="inlineStr"/>
      <c r="G2793" s="28" t="n">
        <v>46124</v>
      </c>
      <c r="H2793" s="21" t="inlineStr">
        <is>
          <t>ACTIVE_WAITLIST</t>
        </is>
      </c>
      <c r="I2793" s="21" t="inlineStr">
        <is>
          <t>SANDERLING ROSE</t>
        </is>
      </c>
      <c r="J2793" s="21" t="inlineStr">
        <is>
          <t>SAIL_MONO</t>
        </is>
      </c>
      <c r="K2793" s="21" t="n">
        <v>27.2</v>
      </c>
      <c r="L2793" s="21" t="n">
        <v>8.5</v>
      </c>
      <c r="M2793" s="21" t="inlineStr">
        <is>
          <t>Vessbank</t>
        </is>
      </c>
      <c r="N2793" s="21" t="n">
        <v>28</v>
      </c>
      <c r="O2793" s="21" t="inlineStr">
        <is>
          <t>(253) 555-2464</t>
        </is>
      </c>
      <c r="P2793" s="21" t="inlineStr">
        <is>
          <t>nathan_kelley@salishnet.net</t>
        </is>
      </c>
      <c r="Q2793" s="21" t="inlineStr">
        <is>
          <t>Tacoma</t>
        </is>
      </c>
      <c r="R2793" s="21" t="inlineStr">
        <is>
          <t>WA</t>
        </is>
      </c>
      <c r="S2793" s="21" t="inlineStr">
        <is>
          <t>98402</t>
        </is>
      </c>
      <c r="T2793" s="28" t="n">
        <v>45998</v>
      </c>
      <c r="U2793" s="21" t="n">
        <v>2026</v>
      </c>
      <c r="V2793" s="21" t="inlineStr"/>
    </row>
    <row r="2794">
      <c r="A2794" s="17" t="inlineStr">
        <is>
          <t>WL-03789</t>
        </is>
      </c>
      <c r="B2794" s="17" t="n">
        <v>2789</v>
      </c>
      <c r="C2794" s="17" t="inlineStr">
        <is>
          <t>Dorsey</t>
        </is>
      </c>
      <c r="D2794" s="17" t="inlineStr">
        <is>
          <t>Christopher</t>
        </is>
      </c>
      <c r="E2794" s="17" t="inlineStr">
        <is>
          <t>JOINT</t>
        </is>
      </c>
      <c r="F2794" s="17" t="inlineStr"/>
      <c r="G2794" s="27" t="n">
        <v>46124</v>
      </c>
      <c r="H2794" s="17" t="inlineStr">
        <is>
          <t>ACTIVE_WAITLIST</t>
        </is>
      </c>
      <c r="I2794" s="17" t="inlineStr">
        <is>
          <t>COHO DANCER</t>
        </is>
      </c>
      <c r="J2794" s="17" t="inlineStr">
        <is>
          <t>ELECTRIC</t>
        </is>
      </c>
      <c r="K2794" s="17" t="n">
        <v>41.8</v>
      </c>
      <c r="L2794" s="17" t="n">
        <v>14.9</v>
      </c>
      <c r="M2794" s="17" t="inlineStr">
        <is>
          <t>ANY</t>
        </is>
      </c>
      <c r="N2794" s="17" t="n">
        <v>28</v>
      </c>
      <c r="O2794" s="17" t="inlineStr">
        <is>
          <t>(425) 555-9136</t>
        </is>
      </c>
      <c r="P2794" s="17" t="inlineStr">
        <is>
          <t>christopherdorsey@gmail.example.com</t>
        </is>
      </c>
      <c r="Q2794" s="17" t="inlineStr">
        <is>
          <t>Everett</t>
        </is>
      </c>
      <c r="R2794" s="17" t="inlineStr">
        <is>
          <t>WA</t>
        </is>
      </c>
      <c r="S2794" s="17" t="inlineStr">
        <is>
          <t>98201</t>
        </is>
      </c>
      <c r="T2794" s="27" t="n">
        <v>46011</v>
      </c>
      <c r="U2794" s="17" t="n">
        <v>2026</v>
      </c>
      <c r="V2794" s="17" t="inlineStr"/>
    </row>
    <row r="2795">
      <c r="A2795" s="21" t="inlineStr">
        <is>
          <t>WL-03790</t>
        </is>
      </c>
      <c r="B2795" s="21" t="n">
        <v>2790</v>
      </c>
      <c r="C2795" s="21" t="inlineStr">
        <is>
          <t>Walker</t>
        </is>
      </c>
      <c r="D2795" s="21" t="inlineStr">
        <is>
          <t>Bradley</t>
        </is>
      </c>
      <c r="E2795" s="21" t="inlineStr">
        <is>
          <t>INDIVIDUAL</t>
        </is>
      </c>
      <c r="F2795" s="21" t="inlineStr"/>
      <c r="G2795" s="28" t="n">
        <v>46124</v>
      </c>
      <c r="H2795" s="21" t="inlineStr">
        <is>
          <t>ACTIVE_WAITLIST</t>
        </is>
      </c>
      <c r="I2795" s="21" t="inlineStr">
        <is>
          <t>DRIFT STAR</t>
        </is>
      </c>
      <c r="J2795" s="21" t="inlineStr">
        <is>
          <t>CRUISER</t>
        </is>
      </c>
      <c r="K2795" s="21" t="n">
        <v>51.9</v>
      </c>
      <c r="L2795" s="21" t="n">
        <v>16.6</v>
      </c>
      <c r="M2795" s="21" t="inlineStr">
        <is>
          <t>ANY</t>
        </is>
      </c>
      <c r="N2795" s="21" t="n">
        <v>40</v>
      </c>
      <c r="O2795" s="21" t="inlineStr">
        <is>
          <t>(360) 555-2529</t>
        </is>
      </c>
      <c r="P2795" s="21" t="inlineStr">
        <is>
          <t>bradley.walker@harbormail.net</t>
        </is>
      </c>
      <c r="Q2795" s="21" t="inlineStr">
        <is>
          <t>Longview</t>
        </is>
      </c>
      <c r="R2795" s="21" t="inlineStr">
        <is>
          <t>WA</t>
        </is>
      </c>
      <c r="S2795" s="21" t="inlineStr">
        <is>
          <t>98632</t>
        </is>
      </c>
      <c r="T2795" s="28" t="n">
        <v>46009</v>
      </c>
      <c r="U2795" s="21" t="n">
        <v>2026</v>
      </c>
      <c r="V2795" s="21" t="inlineStr"/>
    </row>
    <row r="2796">
      <c r="A2796" s="17" t="inlineStr">
        <is>
          <t>WL-03791</t>
        </is>
      </c>
      <c r="B2796" s="17" t="n">
        <v>2791</v>
      </c>
      <c r="C2796" s="17" t="inlineStr">
        <is>
          <t>Powell</t>
        </is>
      </c>
      <c r="D2796" s="17" t="inlineStr">
        <is>
          <t>Tammy</t>
        </is>
      </c>
      <c r="E2796" s="17" t="inlineStr">
        <is>
          <t>JOINT</t>
        </is>
      </c>
      <c r="F2796" s="17" t="inlineStr"/>
      <c r="G2796" s="27" t="n">
        <v>46125</v>
      </c>
      <c r="H2796" s="17" t="inlineStr">
        <is>
          <t>ACTIVE_WAITLIST</t>
        </is>
      </c>
      <c r="I2796" s="17" t="inlineStr">
        <is>
          <t>PETREL SONG</t>
        </is>
      </c>
      <c r="J2796" s="17" t="inlineStr">
        <is>
          <t>CRUISER</t>
        </is>
      </c>
      <c r="K2796" s="17" t="n">
        <v>24.3</v>
      </c>
      <c r="L2796" s="17" t="n">
        <v>7</v>
      </c>
      <c r="M2796" s="17" t="inlineStr">
        <is>
          <t>COVERED_ONLY</t>
        </is>
      </c>
      <c r="N2796" s="17" t="n">
        <v>50</v>
      </c>
      <c r="O2796" s="17" t="inlineStr">
        <is>
          <t>(360) 555-1631</t>
        </is>
      </c>
      <c r="P2796" s="17" t="inlineStr">
        <is>
          <t>tammy.powell@outlook.example.com</t>
        </is>
      </c>
      <c r="Q2796" s="17" t="inlineStr">
        <is>
          <t>Aberdeen</t>
        </is>
      </c>
      <c r="R2796" s="17" t="inlineStr">
        <is>
          <t>WA</t>
        </is>
      </c>
      <c r="S2796" s="17" t="inlineStr">
        <is>
          <t>98520</t>
        </is>
      </c>
      <c r="T2796" s="27" t="n">
        <v>46015</v>
      </c>
      <c r="U2796" s="17" t="n">
        <v>2026</v>
      </c>
      <c r="V2796" s="17" t="inlineStr"/>
    </row>
    <row r="2797">
      <c r="A2797" s="21" t="inlineStr">
        <is>
          <t>WL-03792</t>
        </is>
      </c>
      <c r="B2797" s="21" t="n">
        <v>2792</v>
      </c>
      <c r="C2797" s="21" t="inlineStr">
        <is>
          <t>Morris</t>
        </is>
      </c>
      <c r="D2797" s="21" t="inlineStr">
        <is>
          <t>Rodney</t>
        </is>
      </c>
      <c r="E2797" s="21" t="inlineStr">
        <is>
          <t>INDIVIDUAL</t>
        </is>
      </c>
      <c r="F2797" s="21" t="inlineStr"/>
      <c r="G2797" s="28" t="n">
        <v>46126</v>
      </c>
      <c r="H2797" s="21" t="inlineStr">
        <is>
          <t>ACTIVE_WAITLIST</t>
        </is>
      </c>
      <c r="I2797" s="21" t="inlineStr">
        <is>
          <t>HERON LIGHT</t>
        </is>
      </c>
      <c r="J2797" s="21" t="inlineStr">
        <is>
          <t>CRUISER</t>
        </is>
      </c>
      <c r="K2797" s="21" t="n">
        <v>54.9</v>
      </c>
      <c r="L2797" s="21" t="n">
        <v>16</v>
      </c>
      <c r="M2797" s="21" t="inlineStr">
        <is>
          <t>ANY</t>
        </is>
      </c>
      <c r="N2797" s="21" t="n">
        <v>40</v>
      </c>
      <c r="O2797" s="21" t="inlineStr">
        <is>
          <t>(541) 555-2034</t>
        </is>
      </c>
      <c r="P2797" s="21" t="inlineStr"/>
      <c r="Q2797" s="21" t="inlineStr">
        <is>
          <t>Newport</t>
        </is>
      </c>
      <c r="R2797" s="21" t="inlineStr">
        <is>
          <t>OR</t>
        </is>
      </c>
      <c r="S2797" s="21" t="inlineStr">
        <is>
          <t>97365</t>
        </is>
      </c>
      <c r="T2797" s="28" t="n">
        <v>45995</v>
      </c>
      <c r="U2797" s="21" t="n">
        <v>2026</v>
      </c>
      <c r="V2797" s="21" t="inlineStr"/>
    </row>
    <row r="2798">
      <c r="A2798" s="17" t="inlineStr">
        <is>
          <t>WL-03793</t>
        </is>
      </c>
      <c r="B2798" s="17" t="n">
        <v>2793</v>
      </c>
      <c r="C2798" s="17" t="inlineStr">
        <is>
          <t>Sharp</t>
        </is>
      </c>
      <c r="D2798" s="17" t="inlineStr">
        <is>
          <t>Stephanie</t>
        </is>
      </c>
      <c r="E2798" s="17" t="inlineStr">
        <is>
          <t>NONPROFIT</t>
        </is>
      </c>
      <c r="F2798" s="17" t="inlineStr">
        <is>
          <t>Sharp Holdings LLC</t>
        </is>
      </c>
      <c r="G2798" s="27" t="n">
        <v>46126</v>
      </c>
      <c r="H2798" s="17" t="inlineStr">
        <is>
          <t>RETAINER</t>
        </is>
      </c>
      <c r="I2798" s="17" t="inlineStr">
        <is>
          <t>OTTER WAKE</t>
        </is>
      </c>
      <c r="J2798" s="17" t="inlineStr">
        <is>
          <t>TRAWLER</t>
        </is>
      </c>
      <c r="K2798" s="17" t="n">
        <v>22.4</v>
      </c>
      <c r="L2798" s="17" t="n">
        <v>7.7</v>
      </c>
      <c r="M2798" s="17" t="inlineStr">
        <is>
          <t>COVERED_ONLY</t>
        </is>
      </c>
      <c r="N2798" s="17" t="n">
        <v>24</v>
      </c>
      <c r="O2798" s="17" t="inlineStr">
        <is>
          <t>(425) 555-8476</t>
        </is>
      </c>
      <c r="P2798" s="17" t="inlineStr">
        <is>
          <t>stephanie_sharp@quillayute.org</t>
        </is>
      </c>
      <c r="Q2798" s="17" t="inlineStr">
        <is>
          <t>Everett</t>
        </is>
      </c>
      <c r="R2798" s="17" t="inlineStr">
        <is>
          <t>WA</t>
        </is>
      </c>
      <c r="S2798" s="17" t="inlineStr">
        <is>
          <t>98201</t>
        </is>
      </c>
      <c r="T2798" s="27" t="n">
        <v>46003</v>
      </c>
      <c r="U2798" s="17" t="n">
        <v>2026</v>
      </c>
      <c r="V2798" s="17" t="inlineStr"/>
    </row>
    <row r="2799">
      <c r="A2799" s="21" t="inlineStr">
        <is>
          <t>WL-03794</t>
        </is>
      </c>
      <c r="B2799" s="21" t="n">
        <v>2794</v>
      </c>
      <c r="C2799" s="21" t="inlineStr">
        <is>
          <t>Curry</t>
        </is>
      </c>
      <c r="D2799" s="21" t="inlineStr">
        <is>
          <t>Rachel</t>
        </is>
      </c>
      <c r="E2799" s="21" t="inlineStr">
        <is>
          <t>INDIVIDUAL</t>
        </is>
      </c>
      <c r="F2799" s="21" t="inlineStr"/>
      <c r="G2799" s="28" t="n">
        <v>46127</v>
      </c>
      <c r="H2799" s="21" t="inlineStr">
        <is>
          <t>ACTIVE_WAITLIST</t>
        </is>
      </c>
      <c r="I2799" s="21" t="inlineStr">
        <is>
          <t>COHO MIST</t>
        </is>
      </c>
      <c r="J2799" s="21" t="inlineStr">
        <is>
          <t>ELECTRIC</t>
        </is>
      </c>
      <c r="K2799" s="21" t="n">
        <v>27.4</v>
      </c>
      <c r="L2799" s="21" t="n">
        <v>8.6</v>
      </c>
      <c r="M2799" s="21" t="inlineStr">
        <is>
          <t>Ledgport</t>
        </is>
      </c>
      <c r="N2799" s="21" t="n">
        <v>32</v>
      </c>
      <c r="O2799" s="21" t="inlineStr">
        <is>
          <t>(253) 555-2038</t>
        </is>
      </c>
      <c r="P2799" s="21" t="inlineStr">
        <is>
          <t>rachel_curry@quillayute.org</t>
        </is>
      </c>
      <c r="Q2799" s="21" t="inlineStr">
        <is>
          <t>Tacoma</t>
        </is>
      </c>
      <c r="R2799" s="21" t="inlineStr">
        <is>
          <t>WA</t>
        </is>
      </c>
      <c r="S2799" s="21" t="inlineStr">
        <is>
          <t>98402</t>
        </is>
      </c>
      <c r="T2799" s="28" t="n">
        <v>46019</v>
      </c>
      <c r="U2799" s="21" t="n">
        <v>2026</v>
      </c>
      <c r="V2799" s="21" t="inlineStr"/>
    </row>
    <row r="2800">
      <c r="A2800" s="17" t="inlineStr">
        <is>
          <t>WL-03795</t>
        </is>
      </c>
      <c r="B2800" s="17" t="n">
        <v>2795</v>
      </c>
      <c r="C2800" s="17" t="inlineStr">
        <is>
          <t>Norman</t>
        </is>
      </c>
      <c r="D2800" s="17" t="inlineStr">
        <is>
          <t>Brenda</t>
        </is>
      </c>
      <c r="E2800" s="17" t="inlineStr">
        <is>
          <t>COMMERCIAL</t>
        </is>
      </c>
      <c r="F2800" s="17" t="inlineStr">
        <is>
          <t>Norman Marine LLC</t>
        </is>
      </c>
      <c r="G2800" s="27" t="n">
        <v>46128</v>
      </c>
      <c r="H2800" s="17" t="inlineStr">
        <is>
          <t>ACTIVE_WAITLIST</t>
        </is>
      </c>
      <c r="I2800" s="17" t="inlineStr">
        <is>
          <t>SANDERLING SHORE</t>
        </is>
      </c>
      <c r="J2800" s="17" t="inlineStr">
        <is>
          <t>SAIL_MULTI</t>
        </is>
      </c>
      <c r="K2800" s="17" t="n">
        <v>27</v>
      </c>
      <c r="L2800" s="17" t="n">
        <v>9</v>
      </c>
      <c r="M2800" s="17" t="inlineStr">
        <is>
          <t>COVERED_ONLY</t>
        </is>
      </c>
      <c r="N2800" s="17" t="n">
        <v>32</v>
      </c>
      <c r="O2800" s="17" t="inlineStr">
        <is>
          <t>(503) 555-4707</t>
        </is>
      </c>
      <c r="P2800" s="17" t="inlineStr">
        <is>
          <t>brenda.norman@pugetpost.com</t>
        </is>
      </c>
      <c r="Q2800" s="17" t="inlineStr">
        <is>
          <t>Astoria</t>
        </is>
      </c>
      <c r="R2800" s="17" t="inlineStr">
        <is>
          <t>OR</t>
        </is>
      </c>
      <c r="S2800" s="17" t="inlineStr">
        <is>
          <t>97103</t>
        </is>
      </c>
      <c r="T2800" s="27" t="n">
        <v>46012</v>
      </c>
      <c r="U2800" s="17" t="n">
        <v>2026</v>
      </c>
      <c r="V2800" s="17" t="inlineStr"/>
    </row>
    <row r="2801">
      <c r="A2801" s="21" t="inlineStr">
        <is>
          <t>WL-03796</t>
        </is>
      </c>
      <c r="B2801" s="21" t="n">
        <v>2796</v>
      </c>
      <c r="C2801" s="21" t="inlineStr">
        <is>
          <t>Johnson</t>
        </is>
      </c>
      <c r="D2801" s="21" t="inlineStr">
        <is>
          <t>Christine</t>
        </is>
      </c>
      <c r="E2801" s="21" t="inlineStr">
        <is>
          <t>CORPORATION</t>
        </is>
      </c>
      <c r="F2801" s="21" t="inlineStr">
        <is>
          <t>Johnson Ventures LLC</t>
        </is>
      </c>
      <c r="G2801" s="28" t="n">
        <v>46128</v>
      </c>
      <c r="H2801" s="21" t="inlineStr">
        <is>
          <t>ACTIVE_WAITLIST</t>
        </is>
      </c>
      <c r="I2801" s="21" t="inlineStr">
        <is>
          <t>TIDE SHORE</t>
        </is>
      </c>
      <c r="J2801" s="21" t="inlineStr">
        <is>
          <t>POWER_INBOARD</t>
        </is>
      </c>
      <c r="K2801" s="21" t="n">
        <v>53.6</v>
      </c>
      <c r="L2801" s="21" t="n">
        <v>16.9</v>
      </c>
      <c r="M2801" s="21" t="inlineStr">
        <is>
          <t>OPEN_ONLY</t>
        </is>
      </c>
      <c r="N2801" s="21" t="n">
        <v>50</v>
      </c>
      <c r="O2801" s="21" t="inlineStr">
        <is>
          <t>(360) 555-6619</t>
        </is>
      </c>
      <c r="P2801" s="21" t="inlineStr">
        <is>
          <t>christine_johnson@quillayute.org</t>
        </is>
      </c>
      <c r="Q2801" s="21" t="inlineStr">
        <is>
          <t>Longview</t>
        </is>
      </c>
      <c r="R2801" s="21" t="inlineStr">
        <is>
          <t>WA</t>
        </is>
      </c>
      <c r="S2801" s="21" t="inlineStr">
        <is>
          <t>98632</t>
        </is>
      </c>
      <c r="T2801" s="28" t="n">
        <v>46012</v>
      </c>
      <c r="U2801" s="21" t="n">
        <v>2026</v>
      </c>
      <c r="V2801" s="21" t="inlineStr"/>
    </row>
    <row r="2802">
      <c r="A2802" s="17" t="inlineStr">
        <is>
          <t>WL-03797</t>
        </is>
      </c>
      <c r="B2802" s="17" t="n">
        <v>2797</v>
      </c>
      <c r="C2802" s="17" t="inlineStr">
        <is>
          <t>Perez</t>
        </is>
      </c>
      <c r="D2802" s="17" t="inlineStr">
        <is>
          <t>Marc</t>
        </is>
      </c>
      <c r="E2802" s="17" t="inlineStr">
        <is>
          <t>JOINT</t>
        </is>
      </c>
      <c r="F2802" s="17" t="inlineStr"/>
      <c r="G2802" s="27" t="n">
        <v>46129</v>
      </c>
      <c r="H2802" s="17" t="inlineStr">
        <is>
          <t>RETAINER</t>
        </is>
      </c>
      <c r="I2802" s="17" t="inlineStr">
        <is>
          <t>MURRE SHORE</t>
        </is>
      </c>
      <c r="J2802" s="17" t="inlineStr">
        <is>
          <t>SAIL_MONO</t>
        </is>
      </c>
      <c r="K2802" s="17" t="n">
        <v>60.1</v>
      </c>
      <c r="L2802" s="17" t="n">
        <v>21.5</v>
      </c>
      <c r="M2802" s="17" t="inlineStr">
        <is>
          <t>COVERED_ONLY</t>
        </is>
      </c>
      <c r="N2802" s="17" t="n">
        <v>24</v>
      </c>
      <c r="O2802" s="17" t="inlineStr">
        <is>
          <t>(503) 555-4773</t>
        </is>
      </c>
      <c r="P2802" s="17" t="inlineStr">
        <is>
          <t>marc_perez@pugetpost.com</t>
        </is>
      </c>
      <c r="Q2802" s="17" t="inlineStr">
        <is>
          <t>Portland</t>
        </is>
      </c>
      <c r="R2802" s="17" t="inlineStr">
        <is>
          <t>OR</t>
        </is>
      </c>
      <c r="S2802" s="17" t="inlineStr">
        <is>
          <t>97201</t>
        </is>
      </c>
      <c r="T2802" s="27" t="n">
        <v>45998</v>
      </c>
      <c r="U2802" s="17" t="n">
        <v>2026</v>
      </c>
      <c r="V2802" s="17" t="inlineStr"/>
    </row>
    <row r="2803">
      <c r="A2803" s="21" t="inlineStr">
        <is>
          <t>WL-03798</t>
        </is>
      </c>
      <c r="B2803" s="21" t="n">
        <v>2798</v>
      </c>
      <c r="C2803" s="21" t="inlineStr">
        <is>
          <t>Bruce</t>
        </is>
      </c>
      <c r="D2803" s="21" t="inlineStr">
        <is>
          <t>Stacy</t>
        </is>
      </c>
      <c r="E2803" s="21" t="inlineStr">
        <is>
          <t>INDIVIDUAL</t>
        </is>
      </c>
      <c r="F2803" s="21" t="inlineStr"/>
      <c r="G2803" s="28" t="n">
        <v>46130</v>
      </c>
      <c r="H2803" s="21" t="inlineStr">
        <is>
          <t>ACTIVE_WAITLIST</t>
        </is>
      </c>
      <c r="I2803" s="21" t="inlineStr">
        <is>
          <t>GRAY ROCK</t>
        </is>
      </c>
      <c r="J2803" s="21" t="inlineStr">
        <is>
          <t>COMMERCIAL_FISH</t>
        </is>
      </c>
      <c r="K2803" s="21" t="n">
        <v>46.1</v>
      </c>
      <c r="L2803" s="21" t="n">
        <v>15</v>
      </c>
      <c r="M2803" s="21" t="inlineStr">
        <is>
          <t>OPEN_ONLY</t>
        </is>
      </c>
      <c r="N2803" s="21" t="n">
        <v>36</v>
      </c>
      <c r="O2803" s="21" t="inlineStr">
        <is>
          <t>(360) 555-0367</t>
        </is>
      </c>
      <c r="P2803" s="21" t="inlineStr">
        <is>
          <t>stacy.bruce@salishnet.net</t>
        </is>
      </c>
      <c r="Q2803" s="21" t="inlineStr">
        <is>
          <t>Bellingham</t>
        </is>
      </c>
      <c r="R2803" s="21" t="inlineStr">
        <is>
          <t>WA</t>
        </is>
      </c>
      <c r="S2803" s="21" t="inlineStr">
        <is>
          <t>98225</t>
        </is>
      </c>
      <c r="T2803" s="28" t="n">
        <v>45995</v>
      </c>
      <c r="U2803" s="21" t="n">
        <v>2026</v>
      </c>
      <c r="V2803" s="21" t="inlineStr"/>
    </row>
    <row r="2804">
      <c r="A2804" s="17" t="inlineStr">
        <is>
          <t>WL-03799</t>
        </is>
      </c>
      <c r="B2804" s="17" t="n">
        <v>2799</v>
      </c>
      <c r="C2804" s="17" t="inlineStr">
        <is>
          <t>Duncan</t>
        </is>
      </c>
      <c r="D2804" s="17" t="inlineStr">
        <is>
          <t>Ashley</t>
        </is>
      </c>
      <c r="E2804" s="17" t="inlineStr">
        <is>
          <t>NONPROFIT</t>
        </is>
      </c>
      <c r="F2804" s="17" t="inlineStr">
        <is>
          <t>Duncan Ventures LLC</t>
        </is>
      </c>
      <c r="G2804" s="27" t="n">
        <v>46130</v>
      </c>
      <c r="H2804" s="17" t="inlineStr">
        <is>
          <t>ACTIVE_WAITLIST</t>
        </is>
      </c>
      <c r="I2804" s="17" t="inlineStr">
        <is>
          <t>TIDE ROSE</t>
        </is>
      </c>
      <c r="J2804" s="17" t="inlineStr">
        <is>
          <t>POWER_STERNDRIVE</t>
        </is>
      </c>
      <c r="K2804" s="17" t="n">
        <v>40.9</v>
      </c>
      <c r="L2804" s="17" t="n">
        <v>13.3</v>
      </c>
      <c r="M2804" s="17" t="inlineStr">
        <is>
          <t>COVERED_ONLY</t>
        </is>
      </c>
      <c r="N2804" s="17" t="n">
        <v>45</v>
      </c>
      <c r="O2804" s="17" t="inlineStr">
        <is>
          <t>(360) 555-0783</t>
        </is>
      </c>
      <c r="P2804" s="17" t="inlineStr">
        <is>
          <t>ashley.duncan@outlook.example.com</t>
        </is>
      </c>
      <c r="Q2804" s="17" t="inlineStr">
        <is>
          <t>Bremerton</t>
        </is>
      </c>
      <c r="R2804" s="17" t="inlineStr">
        <is>
          <t>WA</t>
        </is>
      </c>
      <c r="S2804" s="17" t="inlineStr">
        <is>
          <t>98337</t>
        </is>
      </c>
      <c r="T2804" s="27" t="n">
        <v>46002</v>
      </c>
      <c r="U2804" s="17" t="n">
        <v>2026</v>
      </c>
      <c r="V2804" s="17" t="inlineStr"/>
    </row>
    <row r="2805">
      <c r="A2805" s="21" t="inlineStr">
        <is>
          <t>WL-03800</t>
        </is>
      </c>
      <c r="B2805" s="21" t="n">
        <v>2800</v>
      </c>
      <c r="C2805" s="21" t="inlineStr">
        <is>
          <t>Weaver</t>
        </is>
      </c>
      <c r="D2805" s="21" t="inlineStr">
        <is>
          <t>Brian</t>
        </is>
      </c>
      <c r="E2805" s="21" t="inlineStr">
        <is>
          <t>LLC</t>
        </is>
      </c>
      <c r="F2805" s="21" t="inlineStr">
        <is>
          <t>Weaver Charters Inc</t>
        </is>
      </c>
      <c r="G2805" s="28" t="n">
        <v>46131</v>
      </c>
      <c r="H2805" s="21" t="inlineStr">
        <is>
          <t>ACTIVE_WAITLIST</t>
        </is>
      </c>
      <c r="I2805" s="21" t="inlineStr">
        <is>
          <t>BRANT WAKE</t>
        </is>
      </c>
      <c r="J2805" s="21" t="inlineStr">
        <is>
          <t>CRUISER</t>
        </is>
      </c>
      <c r="K2805" s="21" t="n">
        <v>48.3</v>
      </c>
      <c r="L2805" s="21" t="n">
        <v>14.4</v>
      </c>
      <c r="M2805" s="21" t="inlineStr">
        <is>
          <t>ANY</t>
        </is>
      </c>
      <c r="N2805" s="21" t="n">
        <v>36</v>
      </c>
      <c r="O2805" s="21" t="inlineStr">
        <is>
          <t>(360) 555-2286</t>
        </is>
      </c>
      <c r="P2805" s="21" t="inlineStr">
        <is>
          <t>brian_weaver@pugetpost.com</t>
        </is>
      </c>
      <c r="Q2805" s="21" t="inlineStr">
        <is>
          <t>Bremerton</t>
        </is>
      </c>
      <c r="R2805" s="21" t="inlineStr">
        <is>
          <t>WA</t>
        </is>
      </c>
      <c r="S2805" s="21" t="inlineStr">
        <is>
          <t>98337</t>
        </is>
      </c>
      <c r="T2805" s="28" t="n">
        <v>46019</v>
      </c>
      <c r="U2805" s="21" t="n">
        <v>2026</v>
      </c>
      <c r="V2805" s="21" t="inlineStr"/>
    </row>
    <row r="2806">
      <c r="A2806" s="17" t="inlineStr">
        <is>
          <t>WL-03801</t>
        </is>
      </c>
      <c r="B2806" s="17" t="n">
        <v>2801</v>
      </c>
      <c r="C2806" s="17" t="inlineStr">
        <is>
          <t>Robertson</t>
        </is>
      </c>
      <c r="D2806" s="17" t="inlineStr">
        <is>
          <t>Brian</t>
        </is>
      </c>
      <c r="E2806" s="17" t="inlineStr">
        <is>
          <t>JOINT</t>
        </is>
      </c>
      <c r="F2806" s="17" t="inlineStr"/>
      <c r="G2806" s="27" t="n">
        <v>46131</v>
      </c>
      <c r="H2806" s="17" t="inlineStr">
        <is>
          <t>ACTIVE_WAITLIST</t>
        </is>
      </c>
      <c r="I2806" s="17" t="inlineStr">
        <is>
          <t>PINTAIL VEER</t>
        </is>
      </c>
      <c r="J2806" s="17" t="inlineStr">
        <is>
          <t>POWER_INBOARD</t>
        </is>
      </c>
      <c r="K2806" s="17" t="n">
        <v>20.9</v>
      </c>
      <c r="L2806" s="17" t="n">
        <v>6.6</v>
      </c>
      <c r="M2806" s="17" t="inlineStr">
        <is>
          <t>COVERED_ONLY</t>
        </is>
      </c>
      <c r="N2806" s="17" t="n">
        <v>24</v>
      </c>
      <c r="O2806" s="17" t="inlineStr">
        <is>
          <t>(360) 555-6152</t>
        </is>
      </c>
      <c r="P2806" s="17" t="inlineStr">
        <is>
          <t>brian.robertson@harbormail.net</t>
        </is>
      </c>
      <c r="Q2806" s="17" t="inlineStr">
        <is>
          <t>Bremerton</t>
        </is>
      </c>
      <c r="R2806" s="17" t="inlineStr">
        <is>
          <t>WA</t>
        </is>
      </c>
      <c r="S2806" s="17" t="inlineStr">
        <is>
          <t>98337</t>
        </is>
      </c>
      <c r="T2806" s="27" t="n">
        <v>45999</v>
      </c>
      <c r="U2806" s="17" t="n">
        <v>2026</v>
      </c>
      <c r="V2806" s="17" t="inlineStr"/>
    </row>
    <row r="2807">
      <c r="A2807" s="21" t="inlineStr">
        <is>
          <t>WL-03802</t>
        </is>
      </c>
      <c r="B2807" s="21" t="n">
        <v>2802</v>
      </c>
      <c r="C2807" s="21" t="inlineStr">
        <is>
          <t>Wilkerson</t>
        </is>
      </c>
      <c r="D2807" s="21" t="inlineStr">
        <is>
          <t>Jodi</t>
        </is>
      </c>
      <c r="E2807" s="21" t="inlineStr">
        <is>
          <t>TRUST</t>
        </is>
      </c>
      <c r="F2807" s="21" t="inlineStr">
        <is>
          <t>Wilkerson Charters Inc</t>
        </is>
      </c>
      <c r="G2807" s="28" t="n">
        <v>46131</v>
      </c>
      <c r="H2807" s="21" t="inlineStr">
        <is>
          <t>SUSPENDED</t>
        </is>
      </c>
      <c r="I2807" s="21" t="inlineStr">
        <is>
          <t>POINT ANN</t>
        </is>
      </c>
      <c r="J2807" s="21" t="inlineStr">
        <is>
          <t>COMMERCIAL_FISH</t>
        </is>
      </c>
      <c r="K2807" s="21" t="n">
        <v>52.6</v>
      </c>
      <c r="L2807" s="21" t="n">
        <v>15.5</v>
      </c>
      <c r="M2807" s="21" t="inlineStr">
        <is>
          <t>COVERED_ONLY</t>
        </is>
      </c>
      <c r="N2807" s="21" t="n">
        <v>36</v>
      </c>
      <c r="O2807" s="21" t="inlineStr">
        <is>
          <t>(503) 555-7411</t>
        </is>
      </c>
      <c r="P2807" s="21" t="inlineStr">
        <is>
          <t>jodi_wilkerson@salishnet.net</t>
        </is>
      </c>
      <c r="Q2807" s="21" t="inlineStr">
        <is>
          <t>Portland</t>
        </is>
      </c>
      <c r="R2807" s="21" t="inlineStr">
        <is>
          <t>OR</t>
        </is>
      </c>
      <c r="S2807" s="21" t="inlineStr">
        <is>
          <t>97201</t>
        </is>
      </c>
      <c r="T2807" s="28" t="n">
        <v>46019</v>
      </c>
      <c r="U2807" s="21" t="n">
        <v>2026</v>
      </c>
      <c r="V2807" s="21" t="inlineStr"/>
    </row>
    <row r="2808">
      <c r="A2808" s="17" t="inlineStr">
        <is>
          <t>WL-03803</t>
        </is>
      </c>
      <c r="B2808" s="17" t="n">
        <v>2803</v>
      </c>
      <c r="C2808" s="17" t="inlineStr">
        <is>
          <t>Mathews</t>
        </is>
      </c>
      <c r="D2808" s="17" t="inlineStr">
        <is>
          <t>Elizabeth</t>
        </is>
      </c>
      <c r="E2808" s="17" t="inlineStr">
        <is>
          <t>PARTNERSHIP</t>
        </is>
      </c>
      <c r="F2808" s="17" t="inlineStr">
        <is>
          <t>Mathews Marine LLC</t>
        </is>
      </c>
      <c r="G2808" s="27" t="n">
        <v>46131</v>
      </c>
      <c r="H2808" s="17" t="inlineStr">
        <is>
          <t>ACTIVE_WAITLIST</t>
        </is>
      </c>
      <c r="I2808" s="17" t="inlineStr">
        <is>
          <t>WIDGEON RUNNER</t>
        </is>
      </c>
      <c r="J2808" s="17" t="inlineStr">
        <is>
          <t>POWER_INBOARD</t>
        </is>
      </c>
      <c r="K2808" s="17" t="n">
        <v>43.3</v>
      </c>
      <c r="L2808" s="17" t="n">
        <v>15.3</v>
      </c>
      <c r="M2808" s="17" t="inlineStr">
        <is>
          <t>COVERED_ONLY</t>
        </is>
      </c>
      <c r="N2808" s="17" t="n">
        <v>24</v>
      </c>
      <c r="O2808" s="17" t="inlineStr">
        <is>
          <t>(541) 555-9931</t>
        </is>
      </c>
      <c r="P2808" s="17" t="inlineStr">
        <is>
          <t>elizabethmathews@outlook.example.com</t>
        </is>
      </c>
      <c r="Q2808" s="17" t="inlineStr">
        <is>
          <t>Coos Bay</t>
        </is>
      </c>
      <c r="R2808" s="17" t="inlineStr">
        <is>
          <t>OR</t>
        </is>
      </c>
      <c r="S2808" s="17" t="inlineStr">
        <is>
          <t>97420</t>
        </is>
      </c>
      <c r="T2808" s="27" t="n">
        <v>45996</v>
      </c>
      <c r="U2808" s="17" t="n">
        <v>2026</v>
      </c>
      <c r="V2808" s="17" t="inlineStr"/>
    </row>
    <row r="2809">
      <c r="A2809" s="21" t="inlineStr">
        <is>
          <t>WL-03804</t>
        </is>
      </c>
      <c r="B2809" s="21" t="n">
        <v>2804</v>
      </c>
      <c r="C2809" s="21" t="inlineStr">
        <is>
          <t>Terry</t>
        </is>
      </c>
      <c r="D2809" s="21" t="inlineStr">
        <is>
          <t>Jenna</t>
        </is>
      </c>
      <c r="E2809" s="21" t="inlineStr">
        <is>
          <t>COMMERCIAL</t>
        </is>
      </c>
      <c r="F2809" s="21" t="inlineStr">
        <is>
          <t>Terry Ventures LLC</t>
        </is>
      </c>
      <c r="G2809" s="28" t="n">
        <v>46133</v>
      </c>
      <c r="H2809" s="21" t="inlineStr">
        <is>
          <t>ACTIVE_WAITLIST</t>
        </is>
      </c>
      <c r="I2809" s="21" t="inlineStr">
        <is>
          <t>BRANT CREST</t>
        </is>
      </c>
      <c r="J2809" s="21" t="inlineStr">
        <is>
          <t>POWER_STERNDRIVE</t>
        </is>
      </c>
      <c r="K2809" s="21" t="n">
        <v>20.4</v>
      </c>
      <c r="L2809" s="21" t="n">
        <v>6.3</v>
      </c>
      <c r="M2809" s="21" t="inlineStr">
        <is>
          <t>OPEN_ONLY</t>
        </is>
      </c>
      <c r="N2809" s="21" t="n">
        <v>36</v>
      </c>
      <c r="O2809" s="21" t="inlineStr">
        <is>
          <t>(360) 555-8693</t>
        </is>
      </c>
      <c r="P2809" s="21" t="inlineStr">
        <is>
          <t>jenna_terry@salishnet.net</t>
        </is>
      </c>
      <c r="Q2809" s="21" t="inlineStr">
        <is>
          <t>Longview</t>
        </is>
      </c>
      <c r="R2809" s="21" t="inlineStr">
        <is>
          <t>WA</t>
        </is>
      </c>
      <c r="S2809" s="21" t="inlineStr">
        <is>
          <t>98632</t>
        </is>
      </c>
      <c r="T2809" s="28" t="n">
        <v>46013</v>
      </c>
      <c r="U2809" s="21" t="n">
        <v>2026</v>
      </c>
      <c r="V2809" s="21" t="inlineStr"/>
    </row>
    <row r="2810">
      <c r="A2810" s="17" t="inlineStr">
        <is>
          <t>WL-03805</t>
        </is>
      </c>
      <c r="B2810" s="17" t="n">
        <v>2805</v>
      </c>
      <c r="C2810" s="17" t="inlineStr">
        <is>
          <t>Rich</t>
        </is>
      </c>
      <c r="D2810" s="17" t="inlineStr">
        <is>
          <t>Olivia</t>
        </is>
      </c>
      <c r="E2810" s="17" t="inlineStr">
        <is>
          <t>PARTNERSHIP</t>
        </is>
      </c>
      <c r="F2810" s="17" t="inlineStr">
        <is>
          <t>Rich Marine LLC</t>
        </is>
      </c>
      <c r="G2810" s="27" t="n">
        <v>46133</v>
      </c>
      <c r="H2810" s="17" t="inlineStr">
        <is>
          <t>ACTIVE_WAITLIST</t>
        </is>
      </c>
      <c r="I2810" s="17" t="inlineStr">
        <is>
          <t>BRANT ANN</t>
        </is>
      </c>
      <c r="J2810" s="17" t="inlineStr">
        <is>
          <t>SPORTFISH</t>
        </is>
      </c>
      <c r="K2810" s="17" t="n">
        <v>56.5</v>
      </c>
      <c r="L2810" s="17" t="n">
        <v>19.8</v>
      </c>
      <c r="M2810" s="17" t="inlineStr">
        <is>
          <t>Ledgport</t>
        </is>
      </c>
      <c r="N2810" s="17" t="n">
        <v>24</v>
      </c>
      <c r="O2810" s="17" t="inlineStr">
        <is>
          <t>(360) 555-7368</t>
        </is>
      </c>
      <c r="P2810" s="17" t="inlineStr">
        <is>
          <t>olivia.rich@quillayute.org</t>
        </is>
      </c>
      <c r="Q2810" s="17" t="inlineStr">
        <is>
          <t>Bremerton</t>
        </is>
      </c>
      <c r="R2810" s="17" t="inlineStr">
        <is>
          <t>WA</t>
        </is>
      </c>
      <c r="S2810" s="17" t="inlineStr">
        <is>
          <t>98337</t>
        </is>
      </c>
      <c r="T2810" s="27" t="n">
        <v>46001</v>
      </c>
      <c r="U2810" s="17" t="n">
        <v>2026</v>
      </c>
      <c r="V2810" s="17" t="inlineStr"/>
    </row>
    <row r="2811">
      <c r="A2811" s="21" t="inlineStr">
        <is>
          <t>WL-03806</t>
        </is>
      </c>
      <c r="B2811" s="21" t="n">
        <v>2806</v>
      </c>
      <c r="C2811" s="21" t="inlineStr">
        <is>
          <t>Espinoza</t>
        </is>
      </c>
      <c r="D2811" s="21" t="inlineStr">
        <is>
          <t>Lynn</t>
        </is>
      </c>
      <c r="E2811" s="21" t="inlineStr">
        <is>
          <t>LLC</t>
        </is>
      </c>
      <c r="F2811" s="21" t="inlineStr">
        <is>
          <t>Espinoza Marine LLC</t>
        </is>
      </c>
      <c r="G2811" s="28" t="n">
        <v>46133</v>
      </c>
      <c r="H2811" s="21" t="inlineStr">
        <is>
          <t>ACTIVE_WAITLIST</t>
        </is>
      </c>
      <c r="I2811" s="21" t="inlineStr">
        <is>
          <t>COHO WAKE</t>
        </is>
      </c>
      <c r="J2811" s="21" t="inlineStr">
        <is>
          <t>SAIL_MULTI</t>
        </is>
      </c>
      <c r="K2811" s="21" t="n">
        <v>25.5</v>
      </c>
      <c r="L2811" s="21" t="n">
        <v>7.9</v>
      </c>
      <c r="M2811" s="21" t="inlineStr">
        <is>
          <t>Salmonberry</t>
        </is>
      </c>
      <c r="N2811" s="21" t="n">
        <v>32</v>
      </c>
      <c r="O2811" s="21" t="inlineStr">
        <is>
          <t>(541) 555-3030</t>
        </is>
      </c>
      <c r="P2811" s="21" t="inlineStr">
        <is>
          <t>lynnespinoza@harbormail.net</t>
        </is>
      </c>
      <c r="Q2811" s="21" t="inlineStr">
        <is>
          <t>Coos Bay</t>
        </is>
      </c>
      <c r="R2811" s="21" t="inlineStr">
        <is>
          <t>OR</t>
        </is>
      </c>
      <c r="S2811" s="21" t="inlineStr">
        <is>
          <t>97420</t>
        </is>
      </c>
      <c r="T2811" s="28" t="n">
        <v>45996</v>
      </c>
      <c r="U2811" s="21" t="n">
        <v>2026</v>
      </c>
      <c r="V2811" s="21" t="inlineStr"/>
    </row>
    <row r="2812">
      <c r="A2812" s="17" t="inlineStr">
        <is>
          <t>WL-03807</t>
        </is>
      </c>
      <c r="B2812" s="17" t="n">
        <v>2807</v>
      </c>
      <c r="C2812" s="17" t="inlineStr">
        <is>
          <t>Frazier</t>
        </is>
      </c>
      <c r="D2812" s="17" t="inlineStr">
        <is>
          <t>Matthew</t>
        </is>
      </c>
      <c r="E2812" s="17" t="inlineStr">
        <is>
          <t>COMMERCIAL</t>
        </is>
      </c>
      <c r="F2812" s="17" t="inlineStr">
        <is>
          <t>Frazier Holdings LLC</t>
        </is>
      </c>
      <c r="G2812" s="27" t="n">
        <v>46136</v>
      </c>
      <c r="H2812" s="17" t="inlineStr">
        <is>
          <t>ACTIVE_WAITLIST</t>
        </is>
      </c>
      <c r="I2812" s="17" t="inlineStr">
        <is>
          <t>SPINDRIFT LIGHT</t>
        </is>
      </c>
      <c r="J2812" s="17" t="inlineStr">
        <is>
          <t>COMMERCIAL_FISH</t>
        </is>
      </c>
      <c r="K2812" s="17" t="n">
        <v>26.6</v>
      </c>
      <c r="L2812" s="17" t="n">
        <v>9.1</v>
      </c>
      <c r="M2812" s="17" t="inlineStr">
        <is>
          <t>OPEN_ONLY</t>
        </is>
      </c>
      <c r="N2812" s="17" t="n">
        <v>45</v>
      </c>
      <c r="O2812" s="17" t="inlineStr">
        <is>
          <t>(541) 555-3833</t>
        </is>
      </c>
      <c r="P2812" s="17" t="inlineStr">
        <is>
          <t>matthew.frazier@salishnet.net</t>
        </is>
      </c>
      <c r="Q2812" s="17" t="inlineStr">
        <is>
          <t>Coos Bay</t>
        </is>
      </c>
      <c r="R2812" s="17" t="inlineStr">
        <is>
          <t>OR</t>
        </is>
      </c>
      <c r="S2812" s="17" t="inlineStr">
        <is>
          <t>97420</t>
        </is>
      </c>
      <c r="T2812" s="27" t="n">
        <v>46017</v>
      </c>
      <c r="U2812" s="17" t="n">
        <v>2026</v>
      </c>
      <c r="V2812" s="17" t="inlineStr"/>
    </row>
    <row r="2813">
      <c r="A2813" s="21" t="inlineStr">
        <is>
          <t>WL-03808</t>
        </is>
      </c>
      <c r="B2813" s="21" t="n">
        <v>2808</v>
      </c>
      <c r="C2813" s="21" t="inlineStr">
        <is>
          <t>Peterson</t>
        </is>
      </c>
      <c r="D2813" s="21" t="inlineStr">
        <is>
          <t>Julie</t>
        </is>
      </c>
      <c r="E2813" s="21" t="inlineStr">
        <is>
          <t>PARTNERSHIP</t>
        </is>
      </c>
      <c r="F2813" s="21" t="inlineStr">
        <is>
          <t>Peterson Charters Inc</t>
        </is>
      </c>
      <c r="G2813" s="28" t="n">
        <v>46136</v>
      </c>
      <c r="H2813" s="21" t="inlineStr">
        <is>
          <t>ACTIVE_WAITLIST</t>
        </is>
      </c>
      <c r="I2813" s="21" t="inlineStr">
        <is>
          <t>DRIFT RUNNER</t>
        </is>
      </c>
      <c r="J2813" s="21" t="inlineStr">
        <is>
          <t>SAIL_MONO</t>
        </is>
      </c>
      <c r="K2813" s="21" t="n">
        <v>33.8</v>
      </c>
      <c r="L2813" s="21" t="n">
        <v>11.2</v>
      </c>
      <c r="M2813" s="21" t="inlineStr">
        <is>
          <t>ANY</t>
        </is>
      </c>
      <c r="N2813" s="21" t="n">
        <v>45</v>
      </c>
      <c r="O2813" s="21" t="inlineStr">
        <is>
          <t>(206) 555-5296</t>
        </is>
      </c>
      <c r="P2813" s="21" t="inlineStr">
        <is>
          <t>julie_peterson@harbormail.net</t>
        </is>
      </c>
      <c r="Q2813" s="21" t="inlineStr">
        <is>
          <t>Seattle</t>
        </is>
      </c>
      <c r="R2813" s="21" t="inlineStr">
        <is>
          <t>WA</t>
        </is>
      </c>
      <c r="S2813" s="21" t="inlineStr">
        <is>
          <t>98101</t>
        </is>
      </c>
      <c r="T2813" s="28" t="n">
        <v>46008</v>
      </c>
      <c r="U2813" s="21" t="n">
        <v>2026</v>
      </c>
      <c r="V2813" s="21" t="inlineStr"/>
    </row>
    <row r="2814">
      <c r="A2814" s="17" t="inlineStr">
        <is>
          <t>WL-03809</t>
        </is>
      </c>
      <c r="B2814" s="17" t="n">
        <v>2809</v>
      </c>
      <c r="C2814" s="17" t="inlineStr">
        <is>
          <t>Mcguire</t>
        </is>
      </c>
      <c r="D2814" s="17" t="inlineStr">
        <is>
          <t>Richard</t>
        </is>
      </c>
      <c r="E2814" s="17" t="inlineStr">
        <is>
          <t>INDIVIDUAL</t>
        </is>
      </c>
      <c r="F2814" s="17" t="inlineStr"/>
      <c r="G2814" s="27" t="n">
        <v>46137</v>
      </c>
      <c r="H2814" s="17" t="inlineStr">
        <is>
          <t>ACTIVE_WAITLIST</t>
        </is>
      </c>
      <c r="I2814" s="17" t="inlineStr">
        <is>
          <t>SALISH DANCER</t>
        </is>
      </c>
      <c r="J2814" s="17" t="inlineStr">
        <is>
          <t>SAIL_MONO</t>
        </is>
      </c>
      <c r="K2814" s="17" t="n">
        <v>30.1</v>
      </c>
      <c r="L2814" s="17" t="n">
        <v>10.5</v>
      </c>
      <c r="M2814" s="17" t="inlineStr">
        <is>
          <t>Ledgport</t>
        </is>
      </c>
      <c r="N2814" s="17" t="n">
        <v>50</v>
      </c>
      <c r="O2814" s="17" t="inlineStr">
        <is>
          <t>(541) 555-9231</t>
        </is>
      </c>
      <c r="P2814" s="17" t="inlineStr">
        <is>
          <t>richard_mcguire@pugetpost.com</t>
        </is>
      </c>
      <c r="Q2814" s="17" t="inlineStr">
        <is>
          <t>Newport</t>
        </is>
      </c>
      <c r="R2814" s="17" t="inlineStr">
        <is>
          <t>OR</t>
        </is>
      </c>
      <c r="S2814" s="17" t="inlineStr">
        <is>
          <t>97365</t>
        </is>
      </c>
      <c r="T2814" s="27" t="n">
        <v>46000</v>
      </c>
      <c r="U2814" s="17" t="n">
        <v>2026</v>
      </c>
      <c r="V2814" s="17" t="inlineStr"/>
    </row>
    <row r="2815">
      <c r="A2815" s="21" t="inlineStr">
        <is>
          <t>WL-03810</t>
        </is>
      </c>
      <c r="B2815" s="21" t="n">
        <v>2810</v>
      </c>
      <c r="C2815" s="21" t="inlineStr">
        <is>
          <t>Brown</t>
        </is>
      </c>
      <c r="D2815" s="21" t="inlineStr">
        <is>
          <t>Danielle</t>
        </is>
      </c>
      <c r="E2815" s="21" t="inlineStr">
        <is>
          <t>NONPROFIT</t>
        </is>
      </c>
      <c r="F2815" s="21" t="inlineStr">
        <is>
          <t>Brown Marine LLC</t>
        </is>
      </c>
      <c r="G2815" s="28" t="n">
        <v>46137</v>
      </c>
      <c r="H2815" s="21" t="inlineStr">
        <is>
          <t>EXPIRED</t>
        </is>
      </c>
      <c r="I2815" s="21" t="inlineStr">
        <is>
          <t>TIDE WEATHER</t>
        </is>
      </c>
      <c r="J2815" s="21" t="inlineStr">
        <is>
          <t>HOUSEBOAT</t>
        </is>
      </c>
      <c r="K2815" s="21" t="n">
        <v>60</v>
      </c>
      <c r="L2815" s="21" t="n">
        <v>19.7</v>
      </c>
      <c r="M2815" s="21" t="inlineStr">
        <is>
          <t>COVERED_ONLY</t>
        </is>
      </c>
      <c r="N2815" s="21" t="n">
        <v>28</v>
      </c>
      <c r="O2815" s="21" t="inlineStr">
        <is>
          <t>(360) 555-0681</t>
        </is>
      </c>
      <c r="P2815" s="21" t="inlineStr">
        <is>
          <t>danielle.brown@harbormail.net</t>
        </is>
      </c>
      <c r="Q2815" s="21" t="inlineStr">
        <is>
          <t>Longview</t>
        </is>
      </c>
      <c r="R2815" s="21" t="inlineStr">
        <is>
          <t>WA</t>
        </is>
      </c>
      <c r="S2815" s="21" t="inlineStr">
        <is>
          <t>98632</t>
        </is>
      </c>
      <c r="T2815" s="21" t="inlineStr"/>
      <c r="U2815" s="21" t="n">
        <v>2024</v>
      </c>
      <c r="V2815" s="21" t="inlineStr"/>
    </row>
    <row r="2816">
      <c r="A2816" s="17" t="inlineStr">
        <is>
          <t>WL-03811</t>
        </is>
      </c>
      <c r="B2816" s="17" t="n">
        <v>2811</v>
      </c>
      <c r="C2816" s="17" t="inlineStr">
        <is>
          <t>Mathews</t>
        </is>
      </c>
      <c r="D2816" s="17" t="inlineStr">
        <is>
          <t>Shannon</t>
        </is>
      </c>
      <c r="E2816" s="17" t="inlineStr">
        <is>
          <t>COMMERCIAL</t>
        </is>
      </c>
      <c r="F2816" s="17" t="inlineStr">
        <is>
          <t>Mathews Ventures LLC</t>
        </is>
      </c>
      <c r="G2816" s="27" t="n">
        <v>46139</v>
      </c>
      <c r="H2816" s="17" t="inlineStr">
        <is>
          <t>ACTIVE_WAITLIST</t>
        </is>
      </c>
      <c r="I2816" s="17" t="inlineStr">
        <is>
          <t>HALIBUT ROCK</t>
        </is>
      </c>
      <c r="J2816" s="17" t="inlineStr">
        <is>
          <t>COMMERCIAL_FISH</t>
        </is>
      </c>
      <c r="K2816" s="17" t="n">
        <v>49.7</v>
      </c>
      <c r="L2816" s="17" t="n">
        <v>14.7</v>
      </c>
      <c r="M2816" s="17" t="inlineStr">
        <is>
          <t>Ledgport</t>
        </is>
      </c>
      <c r="N2816" s="17" t="n">
        <v>36</v>
      </c>
      <c r="O2816" s="17" t="inlineStr">
        <is>
          <t>(360) 555-1982</t>
        </is>
      </c>
      <c r="P2816" s="17" t="inlineStr">
        <is>
          <t>shannonmathews@pugetpost.com</t>
        </is>
      </c>
      <c r="Q2816" s="17" t="inlineStr">
        <is>
          <t>Longview</t>
        </is>
      </c>
      <c r="R2816" s="17" t="inlineStr">
        <is>
          <t>WA</t>
        </is>
      </c>
      <c r="S2816" s="17" t="inlineStr">
        <is>
          <t>98632</t>
        </is>
      </c>
      <c r="T2816" s="27" t="n">
        <v>45993</v>
      </c>
      <c r="U2816" s="17" t="n">
        <v>2026</v>
      </c>
      <c r="V2816" s="17" t="inlineStr"/>
    </row>
    <row r="2817">
      <c r="A2817" s="21" t="inlineStr">
        <is>
          <t>WL-03812</t>
        </is>
      </c>
      <c r="B2817" s="21" t="n">
        <v>2812</v>
      </c>
      <c r="C2817" s="21" t="inlineStr">
        <is>
          <t>Martinez</t>
        </is>
      </c>
      <c r="D2817" s="21" t="inlineStr">
        <is>
          <t>Ryan</t>
        </is>
      </c>
      <c r="E2817" s="21" t="inlineStr">
        <is>
          <t>NONPROFIT</t>
        </is>
      </c>
      <c r="F2817" s="21" t="inlineStr">
        <is>
          <t>Martinez Charters Inc</t>
        </is>
      </c>
      <c r="G2817" s="28" t="n">
        <v>46139</v>
      </c>
      <c r="H2817" s="21" t="inlineStr">
        <is>
          <t>ACTIVE_WAITLIST</t>
        </is>
      </c>
      <c r="I2817" s="21" t="inlineStr">
        <is>
          <t>SALISH MIST</t>
        </is>
      </c>
      <c r="J2817" s="21" t="inlineStr">
        <is>
          <t>SPORTFISH</t>
        </is>
      </c>
      <c r="K2817" s="21" t="n">
        <v>57.7</v>
      </c>
      <c r="L2817" s="21" t="n">
        <v>18</v>
      </c>
      <c r="M2817" s="21" t="inlineStr">
        <is>
          <t>COVERED_ONLY</t>
        </is>
      </c>
      <c r="N2817" s="21" t="n">
        <v>32</v>
      </c>
      <c r="O2817" s="21" t="inlineStr">
        <is>
          <t>(541) 555-0604</t>
        </is>
      </c>
      <c r="P2817" s="21" t="inlineStr">
        <is>
          <t>ryan.martinez@salishnet.net</t>
        </is>
      </c>
      <c r="Q2817" s="21" t="inlineStr">
        <is>
          <t>Newport</t>
        </is>
      </c>
      <c r="R2817" s="21" t="inlineStr">
        <is>
          <t>OR</t>
        </is>
      </c>
      <c r="S2817" s="21" t="inlineStr">
        <is>
          <t>97365</t>
        </is>
      </c>
      <c r="T2817" s="28" t="n">
        <v>46006</v>
      </c>
      <c r="U2817" s="21" t="n">
        <v>2026</v>
      </c>
      <c r="V2817" s="21" t="inlineStr"/>
    </row>
    <row r="2818">
      <c r="A2818" s="17" t="inlineStr">
        <is>
          <t>WL-03813</t>
        </is>
      </c>
      <c r="B2818" s="17" t="n">
        <v>2813</v>
      </c>
      <c r="C2818" s="17" t="inlineStr">
        <is>
          <t>Stewart</t>
        </is>
      </c>
      <c r="D2818" s="17" t="inlineStr">
        <is>
          <t>Gregory</t>
        </is>
      </c>
      <c r="E2818" s="17" t="inlineStr">
        <is>
          <t>INDIVIDUAL</t>
        </is>
      </c>
      <c r="F2818" s="17" t="inlineStr"/>
      <c r="G2818" s="27" t="n">
        <v>46139</v>
      </c>
      <c r="H2818" s="17" t="inlineStr">
        <is>
          <t>ACTIVE_WAITLIST</t>
        </is>
      </c>
      <c r="I2818" s="17" t="inlineStr">
        <is>
          <t>KESTREL LINE</t>
        </is>
      </c>
      <c r="J2818" s="17" t="inlineStr">
        <is>
          <t>POWER_INBOARD</t>
        </is>
      </c>
      <c r="K2818" s="17" t="n">
        <v>22.6</v>
      </c>
      <c r="L2818" s="17" t="n">
        <v>6.7</v>
      </c>
      <c r="M2818" s="17" t="inlineStr">
        <is>
          <t>COVERED_ONLY</t>
        </is>
      </c>
      <c r="N2818" s="17" t="n">
        <v>32</v>
      </c>
      <c r="O2818" s="17" t="inlineStr">
        <is>
          <t>(503) 555-4554</t>
        </is>
      </c>
      <c r="P2818" s="17" t="inlineStr">
        <is>
          <t>gregory.stewart@gmail.example.com</t>
        </is>
      </c>
      <c r="Q2818" s="17" t="inlineStr">
        <is>
          <t>Astoria</t>
        </is>
      </c>
      <c r="R2818" s="17" t="inlineStr">
        <is>
          <t>OR</t>
        </is>
      </c>
      <c r="S2818" s="17" t="inlineStr">
        <is>
          <t>97103</t>
        </is>
      </c>
      <c r="T2818" s="27" t="n">
        <v>46012</v>
      </c>
      <c r="U2818" s="17" t="n">
        <v>2026</v>
      </c>
      <c r="V2818" s="17" t="inlineStr"/>
    </row>
    <row r="2819">
      <c r="A2819" s="21" t="inlineStr">
        <is>
          <t>WL-03814</t>
        </is>
      </c>
      <c r="B2819" s="21" t="n">
        <v>2814</v>
      </c>
      <c r="C2819" s="21" t="inlineStr">
        <is>
          <t>Hinton</t>
        </is>
      </c>
      <c r="D2819" s="21" t="inlineStr">
        <is>
          <t>Ricky</t>
        </is>
      </c>
      <c r="E2819" s="21" t="inlineStr">
        <is>
          <t>INDIVIDUAL</t>
        </is>
      </c>
      <c r="F2819" s="21" t="inlineStr"/>
      <c r="G2819" s="28" t="n">
        <v>46139</v>
      </c>
      <c r="H2819" s="21" t="inlineStr">
        <is>
          <t>ACTIVE_WAITLIST</t>
        </is>
      </c>
      <c r="I2819" s="21" t="inlineStr">
        <is>
          <t>ANCHOR LINE</t>
        </is>
      </c>
      <c r="J2819" s="21" t="inlineStr">
        <is>
          <t>HOUSEBOAT</t>
        </is>
      </c>
      <c r="K2819" s="21" t="n">
        <v>43.9</v>
      </c>
      <c r="L2819" s="21" t="n">
        <v>13.9</v>
      </c>
      <c r="M2819" s="21" t="inlineStr">
        <is>
          <t>COVERED_ONLY</t>
        </is>
      </c>
      <c r="N2819" s="21" t="n">
        <v>40</v>
      </c>
      <c r="O2819" s="21" t="inlineStr">
        <is>
          <t>(360) 555-7284</t>
        </is>
      </c>
      <c r="P2819" s="21" t="inlineStr">
        <is>
          <t>rickyhinton@outlook.example.com</t>
        </is>
      </c>
      <c r="Q2819" s="21" t="inlineStr">
        <is>
          <t>Chaldale</t>
        </is>
      </c>
      <c r="R2819" s="21" t="inlineStr">
        <is>
          <t>WA</t>
        </is>
      </c>
      <c r="S2819" s="21" t="inlineStr">
        <is>
          <t>98554</t>
        </is>
      </c>
      <c r="T2819" s="28" t="n">
        <v>46010</v>
      </c>
      <c r="U2819" s="21" t="n">
        <v>2026</v>
      </c>
      <c r="V2819" s="21" t="inlineStr"/>
    </row>
    <row r="2820">
      <c r="A2820" s="17" t="inlineStr">
        <is>
          <t>WL-03815</t>
        </is>
      </c>
      <c r="B2820" s="17" t="n">
        <v>2815</v>
      </c>
      <c r="C2820" s="17" t="inlineStr">
        <is>
          <t>Jones</t>
        </is>
      </c>
      <c r="D2820" s="17" t="inlineStr">
        <is>
          <t>Jacqueline</t>
        </is>
      </c>
      <c r="E2820" s="17" t="inlineStr">
        <is>
          <t>COMMERCIAL</t>
        </is>
      </c>
      <c r="F2820" s="17" t="inlineStr">
        <is>
          <t>Jones Charters Inc</t>
        </is>
      </c>
      <c r="G2820" s="27" t="n">
        <v>46140</v>
      </c>
      <c r="H2820" s="17" t="inlineStr">
        <is>
          <t>ACTIVE_WAITLIST</t>
        </is>
      </c>
      <c r="I2820" s="17" t="inlineStr">
        <is>
          <t>ANCHOR WEATHER</t>
        </is>
      </c>
      <c r="J2820" s="17" t="inlineStr">
        <is>
          <t>SAIL_MONO</t>
        </is>
      </c>
      <c r="K2820" s="17" t="n">
        <v>19.2</v>
      </c>
      <c r="L2820" s="17" t="n">
        <v>6.7</v>
      </c>
      <c r="M2820" s="17" t="inlineStr">
        <is>
          <t>COVERED_ONLY</t>
        </is>
      </c>
      <c r="N2820" s="17" t="n">
        <v>32</v>
      </c>
      <c r="O2820" s="17" t="inlineStr">
        <is>
          <t>(503) 555-2026</t>
        </is>
      </c>
      <c r="P2820" s="17" t="inlineStr">
        <is>
          <t>jacqueline.jones@gmail.example.com</t>
        </is>
      </c>
      <c r="Q2820" s="17" t="inlineStr">
        <is>
          <t>Portland</t>
        </is>
      </c>
      <c r="R2820" s="17" t="inlineStr">
        <is>
          <t>OR</t>
        </is>
      </c>
      <c r="S2820" s="17" t="inlineStr">
        <is>
          <t>97201</t>
        </is>
      </c>
      <c r="T2820" s="27" t="n">
        <v>45997</v>
      </c>
      <c r="U2820" s="17" t="n">
        <v>2026</v>
      </c>
      <c r="V2820" s="17" t="inlineStr"/>
    </row>
    <row r="2821">
      <c r="A2821" s="21" t="inlineStr">
        <is>
          <t>WL-03816</t>
        </is>
      </c>
      <c r="B2821" s="21" t="n">
        <v>2816</v>
      </c>
      <c r="C2821" s="21" t="inlineStr">
        <is>
          <t>Lopez</t>
        </is>
      </c>
      <c r="D2821" s="21" t="inlineStr">
        <is>
          <t>Brittany</t>
        </is>
      </c>
      <c r="E2821" s="21" t="inlineStr">
        <is>
          <t>TRUST</t>
        </is>
      </c>
      <c r="F2821" s="21" t="inlineStr">
        <is>
          <t>Lopez Marine LLC</t>
        </is>
      </c>
      <c r="G2821" s="28" t="n">
        <v>46141</v>
      </c>
      <c r="H2821" s="21" t="inlineStr">
        <is>
          <t>ACTIVE_WAITLIST</t>
        </is>
      </c>
      <c r="I2821" s="21" t="inlineStr">
        <is>
          <t>PETREL ROSE</t>
        </is>
      </c>
      <c r="J2821" s="21" t="inlineStr">
        <is>
          <t>POWER_INBOARD</t>
        </is>
      </c>
      <c r="K2821" s="21" t="n">
        <v>25.7</v>
      </c>
      <c r="L2821" s="21" t="n">
        <v>8.1</v>
      </c>
      <c r="M2821" s="21" t="inlineStr">
        <is>
          <t>ANY</t>
        </is>
      </c>
      <c r="N2821" s="21" t="n">
        <v>32</v>
      </c>
      <c r="O2821" s="21" t="inlineStr">
        <is>
          <t>(360) 555-5808</t>
        </is>
      </c>
      <c r="P2821" s="21" t="inlineStr">
        <is>
          <t>brittany.lopez@salishnet.net</t>
        </is>
      </c>
      <c r="Q2821" s="21" t="inlineStr">
        <is>
          <t>Bremerton</t>
        </is>
      </c>
      <c r="R2821" s="21" t="inlineStr">
        <is>
          <t>WA</t>
        </is>
      </c>
      <c r="S2821" s="21" t="inlineStr">
        <is>
          <t>98337</t>
        </is>
      </c>
      <c r="T2821" s="28" t="n">
        <v>46002</v>
      </c>
      <c r="U2821" s="21" t="n">
        <v>2026</v>
      </c>
      <c r="V2821" s="21" t="inlineStr"/>
    </row>
    <row r="2822">
      <c r="A2822" s="17" t="inlineStr">
        <is>
          <t>WL-03817</t>
        </is>
      </c>
      <c r="B2822" s="17" t="n">
        <v>2817</v>
      </c>
      <c r="C2822" s="17" t="inlineStr">
        <is>
          <t>Short</t>
        </is>
      </c>
      <c r="D2822" s="17" t="inlineStr">
        <is>
          <t>Leslie</t>
        </is>
      </c>
      <c r="E2822" s="17" t="inlineStr">
        <is>
          <t>COMMERCIAL</t>
        </is>
      </c>
      <c r="F2822" s="17" t="inlineStr">
        <is>
          <t>Short Holdings LLC</t>
        </is>
      </c>
      <c r="G2822" s="27" t="n">
        <v>46141</v>
      </c>
      <c r="H2822" s="17" t="inlineStr">
        <is>
          <t>EXPIRED</t>
        </is>
      </c>
      <c r="I2822" s="17" t="inlineStr">
        <is>
          <t>KESTREL QUEEN</t>
        </is>
      </c>
      <c r="J2822" s="17" t="inlineStr">
        <is>
          <t>POWER_OUTBOARD</t>
        </is>
      </c>
      <c r="K2822" s="17" t="n">
        <v>38.5</v>
      </c>
      <c r="L2822" s="17" t="n">
        <v>11.3</v>
      </c>
      <c r="M2822" s="17" t="inlineStr">
        <is>
          <t>COVERED_ONLY</t>
        </is>
      </c>
      <c r="N2822" s="17" t="n">
        <v>24</v>
      </c>
      <c r="O2822" s="17" t="inlineStr">
        <is>
          <t>(360) 555-3445</t>
        </is>
      </c>
      <c r="P2822" s="17" t="inlineStr">
        <is>
          <t>leslie.short@gmail.example.com</t>
        </is>
      </c>
      <c r="Q2822" s="17" t="inlineStr">
        <is>
          <t>Olympia</t>
        </is>
      </c>
      <c r="R2822" s="17" t="inlineStr">
        <is>
          <t>WA</t>
        </is>
      </c>
      <c r="S2822" s="17" t="inlineStr">
        <is>
          <t>98501</t>
        </is>
      </c>
      <c r="T2822" s="17" t="inlineStr"/>
      <c r="U2822" s="17" t="n">
        <v>2023</v>
      </c>
      <c r="V2822" s="17" t="inlineStr"/>
    </row>
    <row r="2823">
      <c r="A2823" s="21" t="inlineStr">
        <is>
          <t>WL-03818</t>
        </is>
      </c>
      <c r="B2823" s="21" t="n">
        <v>2818</v>
      </c>
      <c r="C2823" s="21" t="inlineStr">
        <is>
          <t>Brooks</t>
        </is>
      </c>
      <c r="D2823" s="21" t="inlineStr">
        <is>
          <t>Abigail</t>
        </is>
      </c>
      <c r="E2823" s="21" t="inlineStr">
        <is>
          <t>JOINT</t>
        </is>
      </c>
      <c r="F2823" s="21" t="inlineStr"/>
      <c r="G2823" s="28" t="n">
        <v>46143</v>
      </c>
      <c r="H2823" s="21" t="inlineStr">
        <is>
          <t>ACTIVE_WAITLIST</t>
        </is>
      </c>
      <c r="I2823" s="21" t="inlineStr">
        <is>
          <t>SALISH ROSE</t>
        </is>
      </c>
      <c r="J2823" s="21" t="inlineStr">
        <is>
          <t>POWER_STERNDRIVE</t>
        </is>
      </c>
      <c r="K2823" s="21" t="n">
        <v>37.5</v>
      </c>
      <c r="L2823" s="21" t="n">
        <v>12.3</v>
      </c>
      <c r="M2823" s="21" t="inlineStr">
        <is>
          <t>Eastwey</t>
        </is>
      </c>
      <c r="N2823" s="21" t="n">
        <v>24</v>
      </c>
      <c r="O2823" s="21" t="inlineStr">
        <is>
          <t>(360) 555-5593</t>
        </is>
      </c>
      <c r="P2823" s="21" t="inlineStr">
        <is>
          <t>abigailbrooks@pugetpost.com</t>
        </is>
      </c>
      <c r="Q2823" s="21" t="inlineStr">
        <is>
          <t>Chaldale</t>
        </is>
      </c>
      <c r="R2823" s="21" t="inlineStr">
        <is>
          <t>WA</t>
        </is>
      </c>
      <c r="S2823" s="21" t="inlineStr">
        <is>
          <t>98554</t>
        </is>
      </c>
      <c r="T2823" s="28" t="n">
        <v>46011</v>
      </c>
      <c r="U2823" s="21" t="n">
        <v>2026</v>
      </c>
      <c r="V2823" s="21" t="inlineStr"/>
    </row>
    <row r="2824">
      <c r="A2824" s="17" t="inlineStr">
        <is>
          <t>WL-03819</t>
        </is>
      </c>
      <c r="B2824" s="17" t="n">
        <v>2819</v>
      </c>
      <c r="C2824" s="17" t="inlineStr">
        <is>
          <t>Wu</t>
        </is>
      </c>
      <c r="D2824" s="17" t="inlineStr">
        <is>
          <t>Anna</t>
        </is>
      </c>
      <c r="E2824" s="17" t="inlineStr">
        <is>
          <t>INDIVIDUAL</t>
        </is>
      </c>
      <c r="F2824" s="17" t="inlineStr"/>
      <c r="G2824" s="27" t="n">
        <v>46143</v>
      </c>
      <c r="H2824" s="17" t="inlineStr">
        <is>
          <t>ACTIVE_WAITLIST</t>
        </is>
      </c>
      <c r="I2824" s="17" t="inlineStr">
        <is>
          <t>BRANT ROSE</t>
        </is>
      </c>
      <c r="J2824" s="17" t="inlineStr">
        <is>
          <t>SAIL_MULTI</t>
        </is>
      </c>
      <c r="K2824" s="17" t="n">
        <v>34.2</v>
      </c>
      <c r="L2824" s="17" t="n">
        <v>10.9</v>
      </c>
      <c r="M2824" s="17" t="inlineStr">
        <is>
          <t>ANY</t>
        </is>
      </c>
      <c r="N2824" s="17" t="n">
        <v>36</v>
      </c>
      <c r="O2824" s="17" t="inlineStr">
        <is>
          <t>(503) 555-4616</t>
        </is>
      </c>
      <c r="P2824" s="17" t="inlineStr">
        <is>
          <t>anna.wu@harbormail.net</t>
        </is>
      </c>
      <c r="Q2824" s="17" t="inlineStr">
        <is>
          <t>Astoria</t>
        </is>
      </c>
      <c r="R2824" s="17" t="inlineStr">
        <is>
          <t>OR</t>
        </is>
      </c>
      <c r="S2824" s="17" t="inlineStr">
        <is>
          <t>97103</t>
        </is>
      </c>
      <c r="T2824" s="27" t="n">
        <v>46014</v>
      </c>
      <c r="U2824" s="17" t="n">
        <v>2026</v>
      </c>
      <c r="V2824" s="17" t="inlineStr"/>
    </row>
    <row r="2825">
      <c r="A2825" s="21" t="inlineStr">
        <is>
          <t>WL-03820</t>
        </is>
      </c>
      <c r="B2825" s="21" t="n">
        <v>2820</v>
      </c>
      <c r="C2825" s="21" t="inlineStr">
        <is>
          <t>Robinson</t>
        </is>
      </c>
      <c r="D2825" s="21" t="inlineStr">
        <is>
          <t>Thomas</t>
        </is>
      </c>
      <c r="E2825" s="21" t="inlineStr">
        <is>
          <t>TRUST</t>
        </is>
      </c>
      <c r="F2825" s="21" t="inlineStr">
        <is>
          <t>Robinson Marine LLC</t>
        </is>
      </c>
      <c r="G2825" s="28" t="n">
        <v>46143</v>
      </c>
      <c r="H2825" s="21" t="inlineStr">
        <is>
          <t>ACTIVE_WAITLIST</t>
        </is>
      </c>
      <c r="I2825" s="21" t="inlineStr">
        <is>
          <t>OTTER SOUND</t>
        </is>
      </c>
      <c r="J2825" s="21" t="inlineStr">
        <is>
          <t>ELECTRIC</t>
        </is>
      </c>
      <c r="K2825" s="21" t="n">
        <v>47.1</v>
      </c>
      <c r="L2825" s="21" t="n">
        <v>16.8</v>
      </c>
      <c r="M2825" s="21" t="inlineStr">
        <is>
          <t>Eastwey</t>
        </is>
      </c>
      <c r="N2825" s="21" t="n">
        <v>28</v>
      </c>
      <c r="O2825" s="21" t="inlineStr">
        <is>
          <t>(503) 555-8145</t>
        </is>
      </c>
      <c r="P2825" s="21" t="inlineStr">
        <is>
          <t>thomasrobinson@salishnet.net</t>
        </is>
      </c>
      <c r="Q2825" s="21" t="inlineStr">
        <is>
          <t>Portland</t>
        </is>
      </c>
      <c r="R2825" s="21" t="inlineStr">
        <is>
          <t>OR</t>
        </is>
      </c>
      <c r="S2825" s="21" t="inlineStr">
        <is>
          <t>97201</t>
        </is>
      </c>
      <c r="T2825" s="28" t="n">
        <v>46001</v>
      </c>
      <c r="U2825" s="21" t="n">
        <v>2026</v>
      </c>
      <c r="V2825" s="21" t="inlineStr"/>
    </row>
    <row r="2826">
      <c r="A2826" s="17" t="inlineStr">
        <is>
          <t>WL-03821</t>
        </is>
      </c>
      <c r="B2826" s="17" t="n">
        <v>2821</v>
      </c>
      <c r="C2826" s="17" t="inlineStr">
        <is>
          <t>Dalton</t>
        </is>
      </c>
      <c r="D2826" s="17" t="inlineStr">
        <is>
          <t>Tammy</t>
        </is>
      </c>
      <c r="E2826" s="17" t="inlineStr">
        <is>
          <t>COMMERCIAL</t>
        </is>
      </c>
      <c r="F2826" s="17" t="inlineStr">
        <is>
          <t>Dalton Marine LLC</t>
        </is>
      </c>
      <c r="G2826" s="27" t="n">
        <v>46145</v>
      </c>
      <c r="H2826" s="17" t="inlineStr">
        <is>
          <t>ACTIVE_WAITLIST</t>
        </is>
      </c>
      <c r="I2826" s="17" t="inlineStr">
        <is>
          <t>CORMORANT SHORE</t>
        </is>
      </c>
      <c r="J2826" s="17" t="inlineStr">
        <is>
          <t>POWER_INBOARD</t>
        </is>
      </c>
      <c r="K2826" s="17" t="n">
        <v>59.5</v>
      </c>
      <c r="L2826" s="17" t="n">
        <v>18.3</v>
      </c>
      <c r="M2826" s="17" t="inlineStr">
        <is>
          <t>ANY</t>
        </is>
      </c>
      <c r="N2826" s="17" t="n">
        <v>50</v>
      </c>
      <c r="O2826" s="17" t="inlineStr">
        <is>
          <t>(360) 555-7697</t>
        </is>
      </c>
      <c r="P2826" s="17" t="inlineStr">
        <is>
          <t>tammy.dalton@harbormail.net</t>
        </is>
      </c>
      <c r="Q2826" s="17" t="inlineStr">
        <is>
          <t>Longview</t>
        </is>
      </c>
      <c r="R2826" s="17" t="inlineStr">
        <is>
          <t>WA</t>
        </is>
      </c>
      <c r="S2826" s="17" t="inlineStr">
        <is>
          <t>98632</t>
        </is>
      </c>
      <c r="T2826" s="27" t="n">
        <v>45999</v>
      </c>
      <c r="U2826" s="17" t="n">
        <v>2026</v>
      </c>
      <c r="V2826" s="17" t="inlineStr"/>
    </row>
    <row r="2827">
      <c r="A2827" s="21" t="inlineStr">
        <is>
          <t>WL-03822</t>
        </is>
      </c>
      <c r="B2827" s="21" t="n">
        <v>2822</v>
      </c>
      <c r="C2827" s="21" t="inlineStr">
        <is>
          <t>Parker</t>
        </is>
      </c>
      <c r="D2827" s="21" t="inlineStr">
        <is>
          <t>Andrew</t>
        </is>
      </c>
      <c r="E2827" s="21" t="inlineStr">
        <is>
          <t>JOINT</t>
        </is>
      </c>
      <c r="F2827" s="21" t="inlineStr"/>
      <c r="G2827" s="28" t="n">
        <v>46146</v>
      </c>
      <c r="H2827" s="21" t="inlineStr">
        <is>
          <t>EXPIRED</t>
        </is>
      </c>
      <c r="I2827" s="21" t="inlineStr">
        <is>
          <t>SEAL WEATHER</t>
        </is>
      </c>
      <c r="J2827" s="21" t="inlineStr">
        <is>
          <t>HOUSEBOAT</t>
        </is>
      </c>
      <c r="K2827" s="21" t="n">
        <v>55.3</v>
      </c>
      <c r="L2827" s="21" t="n">
        <v>17.9</v>
      </c>
      <c r="M2827" s="21" t="inlineStr">
        <is>
          <t>ANY</t>
        </is>
      </c>
      <c r="N2827" s="21" t="n">
        <v>32</v>
      </c>
      <c r="O2827" s="21" t="inlineStr">
        <is>
          <t>(253) 555-0933</t>
        </is>
      </c>
      <c r="P2827" s="21" t="inlineStr">
        <is>
          <t>andrewparker@outlook.example.com</t>
        </is>
      </c>
      <c r="Q2827" s="21" t="inlineStr">
        <is>
          <t>Tacoma</t>
        </is>
      </c>
      <c r="R2827" s="21" t="inlineStr">
        <is>
          <t>WA</t>
        </is>
      </c>
      <c r="S2827" s="21" t="inlineStr">
        <is>
          <t>98402</t>
        </is>
      </c>
      <c r="T2827" s="21" t="inlineStr"/>
      <c r="U2827" s="21" t="n">
        <v>2023</v>
      </c>
      <c r="V2827" s="21" t="inlineStr"/>
    </row>
    <row r="2828">
      <c r="A2828" s="17" t="inlineStr">
        <is>
          <t>WL-03823</t>
        </is>
      </c>
      <c r="B2828" s="17" t="n">
        <v>2823</v>
      </c>
      <c r="C2828" s="17" t="inlineStr">
        <is>
          <t>Anderson</t>
        </is>
      </c>
      <c r="D2828" s="17" t="inlineStr">
        <is>
          <t>Judy</t>
        </is>
      </c>
      <c r="E2828" s="17" t="inlineStr">
        <is>
          <t>INDIVIDUAL</t>
        </is>
      </c>
      <c r="F2828" s="17" t="inlineStr"/>
      <c r="G2828" s="27" t="n">
        <v>46146</v>
      </c>
      <c r="H2828" s="17" t="inlineStr">
        <is>
          <t>ACTIVE_WAITLIST</t>
        </is>
      </c>
      <c r="I2828" s="17" t="inlineStr">
        <is>
          <t>SABLE WAKE</t>
        </is>
      </c>
      <c r="J2828" s="17" t="inlineStr">
        <is>
          <t>TRAWLER</t>
        </is>
      </c>
      <c r="K2828" s="17" t="n">
        <v>57.5</v>
      </c>
      <c r="L2828" s="17" t="n">
        <v>19.8</v>
      </c>
      <c r="M2828" s="17" t="inlineStr">
        <is>
          <t>OPEN_ONLY</t>
        </is>
      </c>
      <c r="N2828" s="17" t="n">
        <v>32</v>
      </c>
      <c r="O2828" s="17" t="inlineStr">
        <is>
          <t>(360) 555-8601</t>
        </is>
      </c>
      <c r="P2828" s="17" t="inlineStr">
        <is>
          <t>judy_anderson@pugetpost.com</t>
        </is>
      </c>
      <c r="Q2828" s="17" t="inlineStr">
        <is>
          <t>Port Angeles</t>
        </is>
      </c>
      <c r="R2828" s="17" t="inlineStr">
        <is>
          <t>WA</t>
        </is>
      </c>
      <c r="S2828" s="17" t="inlineStr">
        <is>
          <t>98362</t>
        </is>
      </c>
      <c r="T2828" s="27" t="n">
        <v>46001</v>
      </c>
      <c r="U2828" s="17" t="n">
        <v>2026</v>
      </c>
      <c r="V2828" s="17" t="inlineStr"/>
    </row>
    <row r="2829">
      <c r="A2829" s="21" t="inlineStr">
        <is>
          <t>WL-03824</t>
        </is>
      </c>
      <c r="B2829" s="21" t="n">
        <v>2824</v>
      </c>
      <c r="C2829" s="21" t="inlineStr">
        <is>
          <t>Morgan</t>
        </is>
      </c>
      <c r="D2829" s="21" t="inlineStr">
        <is>
          <t>Anthony</t>
        </is>
      </c>
      <c r="E2829" s="21" t="inlineStr">
        <is>
          <t>COMMERCIAL</t>
        </is>
      </c>
      <c r="F2829" s="21" t="inlineStr">
        <is>
          <t>Morgan Holdings LLC</t>
        </is>
      </c>
      <c r="G2829" s="28" t="n">
        <v>46147</v>
      </c>
      <c r="H2829" s="21" t="inlineStr">
        <is>
          <t>RETAINER</t>
        </is>
      </c>
      <c r="I2829" s="21" t="inlineStr">
        <is>
          <t>COHO SHORE</t>
        </is>
      </c>
      <c r="J2829" s="21" t="inlineStr">
        <is>
          <t>COMMERCIAL_FISH</t>
        </is>
      </c>
      <c r="K2829" s="21" t="n">
        <v>37.6</v>
      </c>
      <c r="L2829" s="21" t="n">
        <v>11.7</v>
      </c>
      <c r="M2829" s="21" t="inlineStr">
        <is>
          <t>COVERED_ONLY</t>
        </is>
      </c>
      <c r="N2829" s="21" t="n">
        <v>50</v>
      </c>
      <c r="O2829" s="21" t="inlineStr">
        <is>
          <t>(541) 555-7484</t>
        </is>
      </c>
      <c r="P2829" s="21" t="inlineStr">
        <is>
          <t>anthony_morgan@gmail.example.com</t>
        </is>
      </c>
      <c r="Q2829" s="21" t="inlineStr">
        <is>
          <t>Newport</t>
        </is>
      </c>
      <c r="R2829" s="21" t="inlineStr">
        <is>
          <t>OR</t>
        </is>
      </c>
      <c r="S2829" s="21" t="inlineStr">
        <is>
          <t>97365</t>
        </is>
      </c>
      <c r="T2829" s="28" t="n">
        <v>46009</v>
      </c>
      <c r="U2829" s="21" t="n">
        <v>2026</v>
      </c>
      <c r="V2829" s="21" t="inlineStr"/>
    </row>
    <row r="2830">
      <c r="A2830" s="17" t="inlineStr">
        <is>
          <t>WL-03825</t>
        </is>
      </c>
      <c r="B2830" s="17" t="n">
        <v>2825</v>
      </c>
      <c r="C2830" s="17" t="inlineStr">
        <is>
          <t>Salinas</t>
        </is>
      </c>
      <c r="D2830" s="17" t="inlineStr">
        <is>
          <t>Kelly</t>
        </is>
      </c>
      <c r="E2830" s="17" t="inlineStr">
        <is>
          <t>NONPROFIT</t>
        </is>
      </c>
      <c r="F2830" s="17" t="inlineStr">
        <is>
          <t>Salinas Ventures LLC</t>
        </is>
      </c>
      <c r="G2830" s="27" t="n">
        <v>46147</v>
      </c>
      <c r="H2830" s="17" t="inlineStr">
        <is>
          <t>ACTIVE_WAITLIST</t>
        </is>
      </c>
      <c r="I2830" s="17" t="inlineStr">
        <is>
          <t>BRANT SONG</t>
        </is>
      </c>
      <c r="J2830" s="17" t="inlineStr">
        <is>
          <t>POWER_INBOARD</t>
        </is>
      </c>
      <c r="K2830" s="17" t="n">
        <v>36.9</v>
      </c>
      <c r="L2830" s="17" t="n">
        <v>12.7</v>
      </c>
      <c r="M2830" s="17" t="inlineStr">
        <is>
          <t>COVERED_ONLY</t>
        </is>
      </c>
      <c r="N2830" s="17" t="n">
        <v>40</v>
      </c>
      <c r="O2830" s="17" t="inlineStr">
        <is>
          <t>(541) 555-6085</t>
        </is>
      </c>
      <c r="P2830" s="17" t="inlineStr">
        <is>
          <t>kelly.salinas@pugetpost.com</t>
        </is>
      </c>
      <c r="Q2830" s="17" t="inlineStr">
        <is>
          <t>Newport</t>
        </is>
      </c>
      <c r="R2830" s="17" t="inlineStr">
        <is>
          <t>OR</t>
        </is>
      </c>
      <c r="S2830" s="17" t="inlineStr">
        <is>
          <t>97365</t>
        </is>
      </c>
      <c r="T2830" s="27" t="n">
        <v>46007</v>
      </c>
      <c r="U2830" s="17" t="n">
        <v>2026</v>
      </c>
      <c r="V2830" s="17" t="inlineStr"/>
    </row>
    <row r="2831">
      <c r="A2831" s="21" t="inlineStr">
        <is>
          <t>WL-03826</t>
        </is>
      </c>
      <c r="B2831" s="21" t="n">
        <v>2826</v>
      </c>
      <c r="C2831" s="21" t="inlineStr">
        <is>
          <t>Evans</t>
        </is>
      </c>
      <c r="D2831" s="21" t="inlineStr">
        <is>
          <t>Jennifer</t>
        </is>
      </c>
      <c r="E2831" s="21" t="inlineStr">
        <is>
          <t>NONPROFIT</t>
        </is>
      </c>
      <c r="F2831" s="21" t="inlineStr">
        <is>
          <t>Evans Marine LLC</t>
        </is>
      </c>
      <c r="G2831" s="28" t="n">
        <v>46148</v>
      </c>
      <c r="H2831" s="21" t="inlineStr">
        <is>
          <t>ACTIVE_WAITLIST</t>
        </is>
      </c>
      <c r="I2831" s="21" t="inlineStr">
        <is>
          <t>MURRE PASSAGE</t>
        </is>
      </c>
      <c r="J2831" s="21" t="inlineStr">
        <is>
          <t>SPORTFISH</t>
        </is>
      </c>
      <c r="K2831" s="21" t="n">
        <v>18</v>
      </c>
      <c r="L2831" s="21" t="n">
        <v>5.7</v>
      </c>
      <c r="M2831" s="21" t="inlineStr">
        <is>
          <t>OPEN_ONLY</t>
        </is>
      </c>
      <c r="N2831" s="21" t="n">
        <v>40</v>
      </c>
      <c r="O2831" s="21" t="inlineStr">
        <is>
          <t>(206) 555-6733</t>
        </is>
      </c>
      <c r="P2831" s="21" t="inlineStr">
        <is>
          <t>jenniferevans@pugetpost.com</t>
        </is>
      </c>
      <c r="Q2831" s="21" t="inlineStr">
        <is>
          <t>Seattle</t>
        </is>
      </c>
      <c r="R2831" s="21" t="inlineStr">
        <is>
          <t>WA</t>
        </is>
      </c>
      <c r="S2831" s="21" t="inlineStr">
        <is>
          <t>98101</t>
        </is>
      </c>
      <c r="T2831" s="28" t="n">
        <v>46004</v>
      </c>
      <c r="U2831" s="21" t="n">
        <v>2026</v>
      </c>
      <c r="V2831" s="21" t="inlineStr"/>
    </row>
    <row r="2832">
      <c r="A2832" s="17" t="inlineStr">
        <is>
          <t>WL-03827</t>
        </is>
      </c>
      <c r="B2832" s="17" t="n">
        <v>2827</v>
      </c>
      <c r="C2832" s="17" t="inlineStr">
        <is>
          <t>Fowler</t>
        </is>
      </c>
      <c r="D2832" s="17" t="inlineStr">
        <is>
          <t>Monica</t>
        </is>
      </c>
      <c r="E2832" s="17" t="inlineStr">
        <is>
          <t>JOINT</t>
        </is>
      </c>
      <c r="F2832" s="17" t="inlineStr"/>
      <c r="G2832" s="27" t="n">
        <v>46148</v>
      </c>
      <c r="H2832" s="17" t="inlineStr">
        <is>
          <t>SUSPENDED</t>
        </is>
      </c>
      <c r="I2832" s="17" t="inlineStr">
        <is>
          <t>HALIBUT CREST</t>
        </is>
      </c>
      <c r="J2832" s="17" t="inlineStr">
        <is>
          <t>SAIL_MONO</t>
        </is>
      </c>
      <c r="K2832" s="17" t="n">
        <v>55.3</v>
      </c>
      <c r="L2832" s="17" t="n">
        <v>16.2</v>
      </c>
      <c r="M2832" s="17" t="inlineStr">
        <is>
          <t>Ledgport</t>
        </is>
      </c>
      <c r="N2832" s="17" t="n">
        <v>36</v>
      </c>
      <c r="O2832" s="17" t="inlineStr">
        <is>
          <t>(253) 555-2939</t>
        </is>
      </c>
      <c r="P2832" s="17" t="inlineStr">
        <is>
          <t>monicafowler@quillayute.org</t>
        </is>
      </c>
      <c r="Q2832" s="17" t="inlineStr">
        <is>
          <t>Tacoma</t>
        </is>
      </c>
      <c r="R2832" s="17" t="inlineStr">
        <is>
          <t>WA</t>
        </is>
      </c>
      <c r="S2832" s="17" t="inlineStr">
        <is>
          <t>98402</t>
        </is>
      </c>
      <c r="T2832" s="27" t="n">
        <v>46000</v>
      </c>
      <c r="U2832" s="17" t="n">
        <v>2026</v>
      </c>
      <c r="V2832" s="17" t="inlineStr"/>
    </row>
    <row r="2833">
      <c r="A2833" s="21" t="inlineStr">
        <is>
          <t>WL-03828</t>
        </is>
      </c>
      <c r="B2833" s="21" t="n">
        <v>2828</v>
      </c>
      <c r="C2833" s="21" t="inlineStr">
        <is>
          <t>Pittman</t>
        </is>
      </c>
      <c r="D2833" s="21" t="inlineStr">
        <is>
          <t>Kristen</t>
        </is>
      </c>
      <c r="E2833" s="21" t="inlineStr">
        <is>
          <t>INDIVIDUAL</t>
        </is>
      </c>
      <c r="F2833" s="21" t="inlineStr"/>
      <c r="G2833" s="28" t="n">
        <v>46149</v>
      </c>
      <c r="H2833" s="21" t="inlineStr">
        <is>
          <t>ACTIVE_WAITLIST</t>
        </is>
      </c>
      <c r="I2833" s="21" t="inlineStr">
        <is>
          <t>HALIBUT RUNNER</t>
        </is>
      </c>
      <c r="J2833" s="21" t="inlineStr">
        <is>
          <t>POWER_STERNDRIVE</t>
        </is>
      </c>
      <c r="K2833" s="21" t="n">
        <v>38.3</v>
      </c>
      <c r="L2833" s="21" t="n">
        <v>12.2</v>
      </c>
      <c r="M2833" s="21" t="inlineStr">
        <is>
          <t>OPEN_ONLY</t>
        </is>
      </c>
      <c r="N2833" s="21" t="n">
        <v>32</v>
      </c>
      <c r="O2833" s="21" t="inlineStr">
        <is>
          <t>(541) 555-4241</t>
        </is>
      </c>
      <c r="P2833" s="21" t="inlineStr">
        <is>
          <t>kristenpittman@harbormail.net</t>
        </is>
      </c>
      <c r="Q2833" s="21" t="inlineStr">
        <is>
          <t>Newport</t>
        </is>
      </c>
      <c r="R2833" s="21" t="inlineStr">
        <is>
          <t>OR</t>
        </is>
      </c>
      <c r="S2833" s="21" t="inlineStr">
        <is>
          <t>97365</t>
        </is>
      </c>
      <c r="T2833" s="28" t="n">
        <v>46017</v>
      </c>
      <c r="U2833" s="21" t="n">
        <v>2026</v>
      </c>
      <c r="V2833" s="21" t="inlineStr"/>
    </row>
    <row r="2834">
      <c r="A2834" s="17" t="inlineStr">
        <is>
          <t>WL-03829</t>
        </is>
      </c>
      <c r="B2834" s="17" t="n">
        <v>2829</v>
      </c>
      <c r="C2834" s="17" t="inlineStr">
        <is>
          <t>Christian</t>
        </is>
      </c>
      <c r="D2834" s="17" t="inlineStr">
        <is>
          <t>Ana</t>
        </is>
      </c>
      <c r="E2834" s="17" t="inlineStr">
        <is>
          <t>INDIVIDUAL</t>
        </is>
      </c>
      <c r="F2834" s="17" t="inlineStr"/>
      <c r="G2834" s="27" t="n">
        <v>46149</v>
      </c>
      <c r="H2834" s="17" t="inlineStr">
        <is>
          <t>ACTIVE_WAITLIST</t>
        </is>
      </c>
      <c r="I2834" s="17" t="inlineStr">
        <is>
          <t>SCOTER STAR</t>
        </is>
      </c>
      <c r="J2834" s="17" t="inlineStr">
        <is>
          <t>SAIL_MONO</t>
        </is>
      </c>
      <c r="K2834" s="17" t="n">
        <v>30</v>
      </c>
      <c r="L2834" s="17" t="n">
        <v>9</v>
      </c>
      <c r="M2834" s="17" t="inlineStr">
        <is>
          <t>ANY</t>
        </is>
      </c>
      <c r="N2834" s="17" t="n">
        <v>36</v>
      </c>
      <c r="O2834" s="17" t="inlineStr">
        <is>
          <t>(503) 555-9903</t>
        </is>
      </c>
      <c r="P2834" s="17" t="inlineStr">
        <is>
          <t>anachristian@gmail.example.com</t>
        </is>
      </c>
      <c r="Q2834" s="17" t="inlineStr">
        <is>
          <t>Astoria</t>
        </is>
      </c>
      <c r="R2834" s="17" t="inlineStr">
        <is>
          <t>OR</t>
        </is>
      </c>
      <c r="S2834" s="17" t="inlineStr">
        <is>
          <t>97103</t>
        </is>
      </c>
      <c r="T2834" s="27" t="n">
        <v>45992</v>
      </c>
      <c r="U2834" s="17" t="n">
        <v>2026</v>
      </c>
      <c r="V2834" s="17" t="inlineStr"/>
    </row>
    <row r="2835">
      <c r="A2835" s="21" t="inlineStr">
        <is>
          <t>WL-03830</t>
        </is>
      </c>
      <c r="B2835" s="21" t="n">
        <v>2830</v>
      </c>
      <c r="C2835" s="21" t="inlineStr">
        <is>
          <t>Smith</t>
        </is>
      </c>
      <c r="D2835" s="21" t="inlineStr">
        <is>
          <t>Erica</t>
        </is>
      </c>
      <c r="E2835" s="21" t="inlineStr">
        <is>
          <t>INDIVIDUAL</t>
        </is>
      </c>
      <c r="F2835" s="21" t="inlineStr"/>
      <c r="G2835" s="28" t="n">
        <v>46150</v>
      </c>
      <c r="H2835" s="21" t="inlineStr">
        <is>
          <t>ACTIVE_WAITLIST</t>
        </is>
      </c>
      <c r="I2835" s="21" t="inlineStr">
        <is>
          <t>CORMORANT DANCER</t>
        </is>
      </c>
      <c r="J2835" s="21" t="inlineStr">
        <is>
          <t>POWER_OUTBOARD</t>
        </is>
      </c>
      <c r="K2835" s="21" t="n">
        <v>31.6</v>
      </c>
      <c r="L2835" s="21" t="n">
        <v>10.6</v>
      </c>
      <c r="M2835" s="21" t="inlineStr">
        <is>
          <t>COVERED_ONLY</t>
        </is>
      </c>
      <c r="N2835" s="21" t="n">
        <v>36</v>
      </c>
      <c r="O2835" s="21" t="inlineStr">
        <is>
          <t>(360) 555-3602</t>
        </is>
      </c>
      <c r="P2835" s="21" t="inlineStr">
        <is>
          <t>ericasmith@pugetpost.com</t>
        </is>
      </c>
      <c r="Q2835" s="21" t="inlineStr">
        <is>
          <t>Chaldale</t>
        </is>
      </c>
      <c r="R2835" s="21" t="inlineStr">
        <is>
          <t>WA</t>
        </is>
      </c>
      <c r="S2835" s="21" t="inlineStr">
        <is>
          <t>98554</t>
        </is>
      </c>
      <c r="T2835" s="28" t="n">
        <v>46006</v>
      </c>
      <c r="U2835" s="21" t="n">
        <v>2026</v>
      </c>
      <c r="V2835" s="21" t="inlineStr"/>
    </row>
    <row r="2836">
      <c r="A2836" s="17" t="inlineStr">
        <is>
          <t>WL-03831</t>
        </is>
      </c>
      <c r="B2836" s="17" t="n">
        <v>2831</v>
      </c>
      <c r="C2836" s="17" t="inlineStr">
        <is>
          <t>Burns</t>
        </is>
      </c>
      <c r="D2836" s="17" t="inlineStr">
        <is>
          <t>Michael</t>
        </is>
      </c>
      <c r="E2836" s="17" t="inlineStr">
        <is>
          <t>LLC</t>
        </is>
      </c>
      <c r="F2836" s="17" t="inlineStr">
        <is>
          <t>Burns Holdings LLC</t>
        </is>
      </c>
      <c r="G2836" s="27" t="n">
        <v>46151</v>
      </c>
      <c r="H2836" s="17" t="inlineStr">
        <is>
          <t>ACTIVE_WAITLIST</t>
        </is>
      </c>
      <c r="I2836" s="17" t="inlineStr">
        <is>
          <t>SALISH QUEEN</t>
        </is>
      </c>
      <c r="J2836" s="17" t="inlineStr">
        <is>
          <t>ELECTRIC</t>
        </is>
      </c>
      <c r="K2836" s="17" t="n">
        <v>21</v>
      </c>
      <c r="L2836" s="17" t="n">
        <v>7</v>
      </c>
      <c r="M2836" s="17" t="inlineStr">
        <is>
          <t>ANY</t>
        </is>
      </c>
      <c r="N2836" s="17" t="n">
        <v>50</v>
      </c>
      <c r="O2836" s="17" t="inlineStr">
        <is>
          <t>(253) 555-0851</t>
        </is>
      </c>
      <c r="P2836" s="17" t="inlineStr">
        <is>
          <t>michaelburns@gmail.example.com</t>
        </is>
      </c>
      <c r="Q2836" s="17" t="inlineStr">
        <is>
          <t>Tacoma</t>
        </is>
      </c>
      <c r="R2836" s="17" t="inlineStr">
        <is>
          <t>WA</t>
        </is>
      </c>
      <c r="S2836" s="17" t="inlineStr">
        <is>
          <t>98402</t>
        </is>
      </c>
      <c r="T2836" s="27" t="n">
        <v>46008</v>
      </c>
      <c r="U2836" s="17" t="n">
        <v>2026</v>
      </c>
      <c r="V2836" s="17" t="inlineStr"/>
    </row>
    <row r="2837">
      <c r="A2837" s="21" t="inlineStr">
        <is>
          <t>WL-03832</t>
        </is>
      </c>
      <c r="B2837" s="21" t="n">
        <v>2832</v>
      </c>
      <c r="C2837" s="21" t="inlineStr">
        <is>
          <t>Smith</t>
        </is>
      </c>
      <c r="D2837" s="21" t="inlineStr">
        <is>
          <t>Amanda</t>
        </is>
      </c>
      <c r="E2837" s="21" t="inlineStr">
        <is>
          <t>CORPORATION</t>
        </is>
      </c>
      <c r="F2837" s="21" t="inlineStr">
        <is>
          <t>Smith Marine LLC</t>
        </is>
      </c>
      <c r="G2837" s="28" t="n">
        <v>46151</v>
      </c>
      <c r="H2837" s="21" t="inlineStr">
        <is>
          <t>ACTIVE_WAITLIST</t>
        </is>
      </c>
      <c r="I2837" s="21" t="inlineStr">
        <is>
          <t>DRIFT SOUND</t>
        </is>
      </c>
      <c r="J2837" s="21" t="inlineStr">
        <is>
          <t>COMMERCIAL_FISH</t>
        </is>
      </c>
      <c r="K2837" s="21" t="n">
        <v>30.9</v>
      </c>
      <c r="L2837" s="21" t="n">
        <v>9.6</v>
      </c>
      <c r="M2837" s="21" t="inlineStr">
        <is>
          <t>OPEN_ONLY</t>
        </is>
      </c>
      <c r="N2837" s="21" t="n">
        <v>28</v>
      </c>
      <c r="O2837" s="21" t="inlineStr">
        <is>
          <t>(360) 555-1513</t>
        </is>
      </c>
      <c r="P2837" s="21" t="inlineStr">
        <is>
          <t>amandasmith@pugetpost.com</t>
        </is>
      </c>
      <c r="Q2837" s="21" t="inlineStr">
        <is>
          <t>Aberdeen</t>
        </is>
      </c>
      <c r="R2837" s="21" t="inlineStr">
        <is>
          <t>WA</t>
        </is>
      </c>
      <c r="S2837" s="21" t="inlineStr">
        <is>
          <t>98520</t>
        </is>
      </c>
      <c r="T2837" s="28" t="n">
        <v>45995</v>
      </c>
      <c r="U2837" s="21" t="n">
        <v>2026</v>
      </c>
      <c r="V2837" s="21" t="inlineStr"/>
    </row>
    <row r="2838">
      <c r="A2838" s="17" t="inlineStr">
        <is>
          <t>WL-03833</t>
        </is>
      </c>
      <c r="B2838" s="17" t="n">
        <v>2833</v>
      </c>
      <c r="C2838" s="17" t="inlineStr">
        <is>
          <t>Miller</t>
        </is>
      </c>
      <c r="D2838" s="17" t="inlineStr">
        <is>
          <t>Jenny</t>
        </is>
      </c>
      <c r="E2838" s="17" t="inlineStr">
        <is>
          <t>LLC</t>
        </is>
      </c>
      <c r="F2838" s="17" t="inlineStr">
        <is>
          <t>Miller Charters Inc</t>
        </is>
      </c>
      <c r="G2838" s="27" t="n">
        <v>46151</v>
      </c>
      <c r="H2838" s="17" t="inlineStr">
        <is>
          <t>ACTIVE_WAITLIST</t>
        </is>
      </c>
      <c r="I2838" s="17" t="inlineStr">
        <is>
          <t>COHO MIST</t>
        </is>
      </c>
      <c r="J2838" s="17" t="inlineStr">
        <is>
          <t>POWER_INBOARD</t>
        </is>
      </c>
      <c r="K2838" s="17" t="n">
        <v>57.3</v>
      </c>
      <c r="L2838" s="17" t="n">
        <v>18.5</v>
      </c>
      <c r="M2838" s="17" t="inlineStr">
        <is>
          <t>COVERED_ONLY</t>
        </is>
      </c>
      <c r="N2838" s="17" t="n">
        <v>50</v>
      </c>
      <c r="O2838" s="17" t="inlineStr">
        <is>
          <t>(206) 555-2509</t>
        </is>
      </c>
      <c r="P2838" s="17" t="inlineStr">
        <is>
          <t>jenny_miller@outlook.example.com</t>
        </is>
      </c>
      <c r="Q2838" s="17" t="inlineStr">
        <is>
          <t>Seattle</t>
        </is>
      </c>
      <c r="R2838" s="17" t="inlineStr">
        <is>
          <t>WA</t>
        </is>
      </c>
      <c r="S2838" s="17" t="inlineStr">
        <is>
          <t>98101</t>
        </is>
      </c>
      <c r="T2838" s="27" t="n">
        <v>46005</v>
      </c>
      <c r="U2838" s="17" t="n">
        <v>2026</v>
      </c>
      <c r="V2838" s="17" t="inlineStr"/>
    </row>
    <row r="2839">
      <c r="A2839" s="21" t="inlineStr">
        <is>
          <t>WL-03834</t>
        </is>
      </c>
      <c r="B2839" s="21" t="n">
        <v>2834</v>
      </c>
      <c r="C2839" s="21" t="inlineStr">
        <is>
          <t>Watts</t>
        </is>
      </c>
      <c r="D2839" s="21" t="inlineStr">
        <is>
          <t>Amber</t>
        </is>
      </c>
      <c r="E2839" s="21" t="inlineStr">
        <is>
          <t>PARTNERSHIP</t>
        </is>
      </c>
      <c r="F2839" s="21" t="inlineStr">
        <is>
          <t>Watts Marine LLC</t>
        </is>
      </c>
      <c r="G2839" s="28" t="n">
        <v>46152</v>
      </c>
      <c r="H2839" s="21" t="inlineStr">
        <is>
          <t>ACTIVE_WAITLIST</t>
        </is>
      </c>
      <c r="I2839" s="21" t="inlineStr">
        <is>
          <t>POINT PASSAGE</t>
        </is>
      </c>
      <c r="J2839" s="21" t="inlineStr">
        <is>
          <t>SAIL_MONO</t>
        </is>
      </c>
      <c r="K2839" s="21" t="n">
        <v>60.5</v>
      </c>
      <c r="L2839" s="21" t="n">
        <v>21.3</v>
      </c>
      <c r="M2839" s="21" t="inlineStr">
        <is>
          <t>Gullwing</t>
        </is>
      </c>
      <c r="N2839" s="21" t="n">
        <v>28</v>
      </c>
      <c r="O2839" s="21" t="inlineStr">
        <is>
          <t>(541) 555-7124</t>
        </is>
      </c>
      <c r="P2839" s="21" t="inlineStr">
        <is>
          <t>amberwatts@pugetpost.com</t>
        </is>
      </c>
      <c r="Q2839" s="21" t="inlineStr">
        <is>
          <t>Newport</t>
        </is>
      </c>
      <c r="R2839" s="21" t="inlineStr">
        <is>
          <t>OR</t>
        </is>
      </c>
      <c r="S2839" s="21" t="inlineStr">
        <is>
          <t>97365</t>
        </is>
      </c>
      <c r="T2839" s="28" t="n">
        <v>46004</v>
      </c>
      <c r="U2839" s="21" t="n">
        <v>2026</v>
      </c>
      <c r="V2839" s="21" t="inlineStr"/>
    </row>
    <row r="2840">
      <c r="A2840" s="17" t="inlineStr">
        <is>
          <t>WL-03835</t>
        </is>
      </c>
      <c r="B2840" s="17" t="n">
        <v>2835</v>
      </c>
      <c r="C2840" s="17" t="inlineStr">
        <is>
          <t>Miller</t>
        </is>
      </c>
      <c r="D2840" s="17" t="inlineStr">
        <is>
          <t>Kimberly</t>
        </is>
      </c>
      <c r="E2840" s="17" t="inlineStr">
        <is>
          <t>JOINT</t>
        </is>
      </c>
      <c r="F2840" s="17" t="inlineStr"/>
      <c r="G2840" s="27" t="n">
        <v>46152</v>
      </c>
      <c r="H2840" s="17" t="inlineStr">
        <is>
          <t>ACTIVE_WAITLIST</t>
        </is>
      </c>
      <c r="I2840" s="17" t="inlineStr">
        <is>
          <t>MURRE WEATHER</t>
        </is>
      </c>
      <c r="J2840" s="17" t="inlineStr">
        <is>
          <t>POWER_INBOARD</t>
        </is>
      </c>
      <c r="K2840" s="17" t="n">
        <v>53.2</v>
      </c>
      <c r="L2840" s="17" t="n">
        <v>17.1</v>
      </c>
      <c r="M2840" s="17" t="inlineStr">
        <is>
          <t>Ledgport</t>
        </is>
      </c>
      <c r="N2840" s="17" t="n">
        <v>45</v>
      </c>
      <c r="O2840" s="17" t="inlineStr">
        <is>
          <t>(360) 555-1870</t>
        </is>
      </c>
      <c r="P2840" s="17" t="inlineStr">
        <is>
          <t>kimberly_miller@gmail.example.com</t>
        </is>
      </c>
      <c r="Q2840" s="17" t="inlineStr">
        <is>
          <t>Longview</t>
        </is>
      </c>
      <c r="R2840" s="17" t="inlineStr">
        <is>
          <t>WA</t>
        </is>
      </c>
      <c r="S2840" s="17" t="inlineStr">
        <is>
          <t>98632</t>
        </is>
      </c>
      <c r="T2840" s="27" t="n">
        <v>46000</v>
      </c>
      <c r="U2840" s="17" t="n">
        <v>2026</v>
      </c>
      <c r="V2840" s="17" t="inlineStr"/>
    </row>
    <row r="2841">
      <c r="A2841" s="21" t="inlineStr">
        <is>
          <t>WL-03836</t>
        </is>
      </c>
      <c r="B2841" s="21" t="n">
        <v>2836</v>
      </c>
      <c r="C2841" s="21" t="inlineStr">
        <is>
          <t>Smith</t>
        </is>
      </c>
      <c r="D2841" s="21" t="inlineStr">
        <is>
          <t>Latasha</t>
        </is>
      </c>
      <c r="E2841" s="21" t="inlineStr">
        <is>
          <t>INDIVIDUAL</t>
        </is>
      </c>
      <c r="F2841" s="21" t="inlineStr"/>
      <c r="G2841" s="28" t="n">
        <v>46153</v>
      </c>
      <c r="H2841" s="21" t="inlineStr">
        <is>
          <t>ACTIVE_WAITLIST</t>
        </is>
      </c>
      <c r="I2841" s="21" t="inlineStr">
        <is>
          <t>GRAY DANCER</t>
        </is>
      </c>
      <c r="J2841" s="21" t="inlineStr">
        <is>
          <t>SPORTFISH</t>
        </is>
      </c>
      <c r="K2841" s="21" t="n">
        <v>41.3</v>
      </c>
      <c r="L2841" s="21" t="n">
        <v>13.8</v>
      </c>
      <c r="M2841" s="21" t="inlineStr">
        <is>
          <t>Gullwing</t>
        </is>
      </c>
      <c r="N2841" s="21" t="n">
        <v>50</v>
      </c>
      <c r="O2841" s="21" t="inlineStr">
        <is>
          <t>(360) 555-5471</t>
        </is>
      </c>
      <c r="P2841" s="21" t="inlineStr">
        <is>
          <t>latashasmith@outlook.example.com</t>
        </is>
      </c>
      <c r="Q2841" s="21" t="inlineStr">
        <is>
          <t>Olympia</t>
        </is>
      </c>
      <c r="R2841" s="21" t="inlineStr">
        <is>
          <t>WA</t>
        </is>
      </c>
      <c r="S2841" s="21" t="inlineStr">
        <is>
          <t>98501</t>
        </is>
      </c>
      <c r="T2841" s="28" t="n">
        <v>45999</v>
      </c>
      <c r="U2841" s="21" t="n">
        <v>2026</v>
      </c>
      <c r="V2841" s="21" t="inlineStr"/>
    </row>
    <row r="2842">
      <c r="A2842" s="17" t="inlineStr">
        <is>
          <t>WL-03837</t>
        </is>
      </c>
      <c r="B2842" s="17" t="n">
        <v>2837</v>
      </c>
      <c r="C2842" s="17" t="inlineStr">
        <is>
          <t>Griffith</t>
        </is>
      </c>
      <c r="D2842" s="17" t="inlineStr">
        <is>
          <t>John</t>
        </is>
      </c>
      <c r="E2842" s="17" t="inlineStr">
        <is>
          <t>INDIVIDUAL</t>
        </is>
      </c>
      <c r="F2842" s="17" t="inlineStr"/>
      <c r="G2842" s="27" t="n">
        <v>46154</v>
      </c>
      <c r="H2842" s="17" t="inlineStr">
        <is>
          <t>ACTIVE_WAITLIST</t>
        </is>
      </c>
      <c r="I2842" s="17" t="inlineStr">
        <is>
          <t>SANDERLING SHORE</t>
        </is>
      </c>
      <c r="J2842" s="17" t="inlineStr">
        <is>
          <t>SAIL_MONO</t>
        </is>
      </c>
      <c r="K2842" s="17" t="n">
        <v>18.2</v>
      </c>
      <c r="L2842" s="17" t="n">
        <v>5.5</v>
      </c>
      <c r="M2842" s="17" t="inlineStr">
        <is>
          <t>ANY</t>
        </is>
      </c>
      <c r="N2842" s="17" t="n">
        <v>40</v>
      </c>
      <c r="O2842" s="17" t="inlineStr">
        <is>
          <t>(541) 555-2684</t>
        </is>
      </c>
      <c r="P2842" s="17" t="inlineStr">
        <is>
          <t>john_griffith@outlook.example.com</t>
        </is>
      </c>
      <c r="Q2842" s="17" t="inlineStr">
        <is>
          <t>Newport</t>
        </is>
      </c>
      <c r="R2842" s="17" t="inlineStr">
        <is>
          <t>OR</t>
        </is>
      </c>
      <c r="S2842" s="17" t="inlineStr">
        <is>
          <t>97365</t>
        </is>
      </c>
      <c r="T2842" s="27" t="n">
        <v>46002</v>
      </c>
      <c r="U2842" s="17" t="n">
        <v>2026</v>
      </c>
      <c r="V2842" s="17" t="inlineStr"/>
    </row>
    <row r="2843">
      <c r="A2843" s="21" t="inlineStr">
        <is>
          <t>WL-03838</t>
        </is>
      </c>
      <c r="B2843" s="21" t="n">
        <v>2838</v>
      </c>
      <c r="C2843" s="21" t="inlineStr">
        <is>
          <t>Cruz</t>
        </is>
      </c>
      <c r="D2843" s="21" t="inlineStr">
        <is>
          <t>Sean</t>
        </is>
      </c>
      <c r="E2843" s="21" t="inlineStr">
        <is>
          <t>INDIVIDUAL</t>
        </is>
      </c>
      <c r="F2843" s="21" t="inlineStr"/>
      <c r="G2843" s="28" t="n">
        <v>46154</v>
      </c>
      <c r="H2843" s="21" t="inlineStr">
        <is>
          <t>ACTIVE_WAITLIST</t>
        </is>
      </c>
      <c r="I2843" s="21" t="inlineStr">
        <is>
          <t>SEAL CREST</t>
        </is>
      </c>
      <c r="J2843" s="21" t="inlineStr">
        <is>
          <t>ELECTRIC</t>
        </is>
      </c>
      <c r="K2843" s="21" t="n">
        <v>29.2</v>
      </c>
      <c r="L2843" s="21" t="n">
        <v>8.800000000000001</v>
      </c>
      <c r="M2843" s="21" t="inlineStr">
        <is>
          <t>OPEN_ONLY</t>
        </is>
      </c>
      <c r="N2843" s="21" t="n">
        <v>36</v>
      </c>
      <c r="O2843" s="21" t="inlineStr">
        <is>
          <t>(253) 555-5647</t>
        </is>
      </c>
      <c r="P2843" s="21" t="inlineStr">
        <is>
          <t>sean.cruz@quillayute.org</t>
        </is>
      </c>
      <c r="Q2843" s="21" t="inlineStr">
        <is>
          <t>Tacoma</t>
        </is>
      </c>
      <c r="R2843" s="21" t="inlineStr">
        <is>
          <t>WA</t>
        </is>
      </c>
      <c r="S2843" s="21" t="inlineStr">
        <is>
          <t>98402</t>
        </is>
      </c>
      <c r="T2843" s="28" t="n">
        <v>46004</v>
      </c>
      <c r="U2843" s="21" t="n">
        <v>2026</v>
      </c>
      <c r="V2843" s="21" t="inlineStr"/>
    </row>
    <row r="2844">
      <c r="A2844" s="17" t="inlineStr">
        <is>
          <t>WL-03839</t>
        </is>
      </c>
      <c r="B2844" s="17" t="n">
        <v>2839</v>
      </c>
      <c r="C2844" s="17" t="inlineStr">
        <is>
          <t>May</t>
        </is>
      </c>
      <c r="D2844" s="17" t="inlineStr">
        <is>
          <t>Sonya</t>
        </is>
      </c>
      <c r="E2844" s="17" t="inlineStr">
        <is>
          <t>INDIVIDUAL</t>
        </is>
      </c>
      <c r="F2844" s="17" t="inlineStr"/>
      <c r="G2844" s="27" t="n">
        <v>46156</v>
      </c>
      <c r="H2844" s="17" t="inlineStr">
        <is>
          <t>ACTIVE_WAITLIST</t>
        </is>
      </c>
      <c r="I2844" s="17" t="inlineStr">
        <is>
          <t>OSPREY LIGHT</t>
        </is>
      </c>
      <c r="J2844" s="17" t="inlineStr">
        <is>
          <t>TRAWLER</t>
        </is>
      </c>
      <c r="K2844" s="17" t="n">
        <v>43.2</v>
      </c>
      <c r="L2844" s="17" t="n">
        <v>14.7</v>
      </c>
      <c r="M2844" s="17" t="inlineStr">
        <is>
          <t>Vessbank</t>
        </is>
      </c>
      <c r="N2844" s="17" t="n">
        <v>36</v>
      </c>
      <c r="O2844" s="17" t="inlineStr">
        <is>
          <t>(360) 555-0357</t>
        </is>
      </c>
      <c r="P2844" s="17" t="inlineStr">
        <is>
          <t>sonya.may@harbormail.net</t>
        </is>
      </c>
      <c r="Q2844" s="17" t="inlineStr">
        <is>
          <t>Bellingham</t>
        </is>
      </c>
      <c r="R2844" s="17" t="inlineStr">
        <is>
          <t>WA</t>
        </is>
      </c>
      <c r="S2844" s="17" t="inlineStr">
        <is>
          <t>98225</t>
        </is>
      </c>
      <c r="T2844" s="27" t="n">
        <v>46013</v>
      </c>
      <c r="U2844" s="17" t="n">
        <v>2026</v>
      </c>
      <c r="V2844" s="17" t="inlineStr"/>
    </row>
    <row r="2845">
      <c r="A2845" s="21" t="inlineStr">
        <is>
          <t>WL-03840</t>
        </is>
      </c>
      <c r="B2845" s="21" t="n">
        <v>2840</v>
      </c>
      <c r="C2845" s="21" t="inlineStr">
        <is>
          <t>Davis</t>
        </is>
      </c>
      <c r="D2845" s="21" t="inlineStr">
        <is>
          <t>David</t>
        </is>
      </c>
      <c r="E2845" s="21" t="inlineStr">
        <is>
          <t>CORPORATION</t>
        </is>
      </c>
      <c r="F2845" s="21" t="inlineStr">
        <is>
          <t>Davis Marine LLC</t>
        </is>
      </c>
      <c r="G2845" s="28" t="n">
        <v>46156</v>
      </c>
      <c r="H2845" s="21" t="inlineStr">
        <is>
          <t>ACTIVE_WAITLIST</t>
        </is>
      </c>
      <c r="I2845" s="21" t="inlineStr">
        <is>
          <t>BRANT GLIDE</t>
        </is>
      </c>
      <c r="J2845" s="21" t="inlineStr">
        <is>
          <t>ELECTRIC</t>
        </is>
      </c>
      <c r="K2845" s="21" t="n">
        <v>48.4</v>
      </c>
      <c r="L2845" s="21" t="n">
        <v>16.3</v>
      </c>
      <c r="M2845" s="21" t="inlineStr">
        <is>
          <t>ANY</t>
        </is>
      </c>
      <c r="N2845" s="21" t="n">
        <v>36</v>
      </c>
      <c r="O2845" s="21" t="inlineStr">
        <is>
          <t>(360) 555-4141</t>
        </is>
      </c>
      <c r="P2845" s="21" t="inlineStr">
        <is>
          <t>david_davis@pugetpost.com</t>
        </is>
      </c>
      <c r="Q2845" s="21" t="inlineStr">
        <is>
          <t>Bremerton</t>
        </is>
      </c>
      <c r="R2845" s="21" t="inlineStr">
        <is>
          <t>WA</t>
        </is>
      </c>
      <c r="S2845" s="21" t="inlineStr">
        <is>
          <t>98337</t>
        </is>
      </c>
      <c r="T2845" s="28" t="n">
        <v>45995</v>
      </c>
      <c r="U2845" s="21" t="n">
        <v>2026</v>
      </c>
      <c r="V2845" s="21" t="inlineStr"/>
    </row>
    <row r="2846">
      <c r="A2846" s="17" t="inlineStr">
        <is>
          <t>WL-03841</t>
        </is>
      </c>
      <c r="B2846" s="17" t="n">
        <v>2841</v>
      </c>
      <c r="C2846" s="17" t="inlineStr">
        <is>
          <t>Miller</t>
        </is>
      </c>
      <c r="D2846" s="17" t="inlineStr">
        <is>
          <t>Stephen</t>
        </is>
      </c>
      <c r="E2846" s="17" t="inlineStr">
        <is>
          <t>INDIVIDUAL</t>
        </is>
      </c>
      <c r="F2846" s="17" t="inlineStr"/>
      <c r="G2846" s="27" t="n">
        <v>46156</v>
      </c>
      <c r="H2846" s="17" t="inlineStr">
        <is>
          <t>ACTIVE_WAITLIST</t>
        </is>
      </c>
      <c r="I2846" s="17" t="inlineStr">
        <is>
          <t>SEAL MIST</t>
        </is>
      </c>
      <c r="J2846" s="17" t="inlineStr">
        <is>
          <t>COMMERCIAL_FISH</t>
        </is>
      </c>
      <c r="K2846" s="17" t="n">
        <v>39.7</v>
      </c>
      <c r="L2846" s="17" t="n">
        <v>11.8</v>
      </c>
      <c r="M2846" s="17" t="inlineStr">
        <is>
          <t>ANY</t>
        </is>
      </c>
      <c r="N2846" s="17" t="n">
        <v>40</v>
      </c>
      <c r="O2846" s="17" t="inlineStr">
        <is>
          <t>(360) 555-0936</t>
        </is>
      </c>
      <c r="P2846" s="17" t="inlineStr">
        <is>
          <t>stephen.miller@salishnet.net</t>
        </is>
      </c>
      <c r="Q2846" s="17" t="inlineStr">
        <is>
          <t>Bremerton</t>
        </is>
      </c>
      <c r="R2846" s="17" t="inlineStr">
        <is>
          <t>WA</t>
        </is>
      </c>
      <c r="S2846" s="17" t="inlineStr">
        <is>
          <t>98337</t>
        </is>
      </c>
      <c r="T2846" s="27" t="n">
        <v>46016</v>
      </c>
      <c r="U2846" s="17" t="n">
        <v>2026</v>
      </c>
      <c r="V2846" s="17" t="inlineStr"/>
    </row>
    <row r="2847">
      <c r="A2847" s="21" t="inlineStr">
        <is>
          <t>WL-03842</t>
        </is>
      </c>
      <c r="B2847" s="21" t="n">
        <v>2842</v>
      </c>
      <c r="C2847" s="21" t="inlineStr">
        <is>
          <t>Campbell</t>
        </is>
      </c>
      <c r="D2847" s="21" t="inlineStr">
        <is>
          <t>Jennifer</t>
        </is>
      </c>
      <c r="E2847" s="21" t="inlineStr">
        <is>
          <t>COMMERCIAL</t>
        </is>
      </c>
      <c r="F2847" s="21" t="inlineStr">
        <is>
          <t>Campbell Marine LLC</t>
        </is>
      </c>
      <c r="G2847" s="28" t="n">
        <v>46158</v>
      </c>
      <c r="H2847" s="21" t="inlineStr">
        <is>
          <t>ACTIVE_WAITLIST</t>
        </is>
      </c>
      <c r="I2847" s="21" t="inlineStr">
        <is>
          <t>ANCHOR SOUND</t>
        </is>
      </c>
      <c r="J2847" s="21" t="inlineStr">
        <is>
          <t>SAIL_MONO</t>
        </is>
      </c>
      <c r="K2847" s="21" t="n">
        <v>58.2</v>
      </c>
      <c r="L2847" s="21" t="n">
        <v>18.5</v>
      </c>
      <c r="M2847" s="21" t="inlineStr">
        <is>
          <t>Eastwey</t>
        </is>
      </c>
      <c r="N2847" s="21" t="n">
        <v>28</v>
      </c>
      <c r="O2847" s="21" t="inlineStr">
        <is>
          <t>(503) 555-9951</t>
        </is>
      </c>
      <c r="P2847" s="21" t="inlineStr">
        <is>
          <t>jennifer.campbell@outlook.example.com</t>
        </is>
      </c>
      <c r="Q2847" s="21" t="inlineStr">
        <is>
          <t>Portland</t>
        </is>
      </c>
      <c r="R2847" s="21" t="inlineStr">
        <is>
          <t>OR</t>
        </is>
      </c>
      <c r="S2847" s="21" t="inlineStr">
        <is>
          <t>97201</t>
        </is>
      </c>
      <c r="T2847" s="28" t="n">
        <v>45998</v>
      </c>
      <c r="U2847" s="21" t="n">
        <v>2026</v>
      </c>
      <c r="V2847" s="21" t="inlineStr"/>
    </row>
    <row r="2848">
      <c r="A2848" s="17" t="inlineStr">
        <is>
          <t>WL-03843</t>
        </is>
      </c>
      <c r="B2848" s="17" t="n">
        <v>2843</v>
      </c>
      <c r="C2848" s="17" t="inlineStr">
        <is>
          <t>Davila</t>
        </is>
      </c>
      <c r="D2848" s="17" t="inlineStr">
        <is>
          <t>Tricia</t>
        </is>
      </c>
      <c r="E2848" s="17" t="inlineStr">
        <is>
          <t>NONPROFIT</t>
        </is>
      </c>
      <c r="F2848" s="17" t="inlineStr">
        <is>
          <t>Davila Holdings LLC</t>
        </is>
      </c>
      <c r="G2848" s="27" t="n">
        <v>46158</v>
      </c>
      <c r="H2848" s="17" t="inlineStr">
        <is>
          <t>ACTIVE_WAITLIST</t>
        </is>
      </c>
      <c r="I2848" s="17" t="inlineStr">
        <is>
          <t>OSPREY GLIDE</t>
        </is>
      </c>
      <c r="J2848" s="17" t="inlineStr">
        <is>
          <t>TRAWLER</t>
        </is>
      </c>
      <c r="K2848" s="17" t="n">
        <v>53.9</v>
      </c>
      <c r="L2848" s="17" t="n">
        <v>19.3</v>
      </c>
      <c r="M2848" s="17" t="inlineStr">
        <is>
          <t>ANY</t>
        </is>
      </c>
      <c r="N2848" s="17" t="n">
        <v>32</v>
      </c>
      <c r="O2848" s="17" t="inlineStr">
        <is>
          <t>(360) 555-6491</t>
        </is>
      </c>
      <c r="P2848" s="17" t="inlineStr">
        <is>
          <t>tricia_davila@outlook.example.com</t>
        </is>
      </c>
      <c r="Q2848" s="17" t="inlineStr">
        <is>
          <t>Bellingham</t>
        </is>
      </c>
      <c r="R2848" s="17" t="inlineStr">
        <is>
          <t>WA</t>
        </is>
      </c>
      <c r="S2848" s="17" t="inlineStr">
        <is>
          <t>98225</t>
        </is>
      </c>
      <c r="T2848" s="27" t="n">
        <v>45996</v>
      </c>
      <c r="U2848" s="17" t="n">
        <v>2026</v>
      </c>
      <c r="V2848" s="17" t="inlineStr"/>
    </row>
    <row r="2849">
      <c r="A2849" s="21" t="inlineStr">
        <is>
          <t>WL-03844</t>
        </is>
      </c>
      <c r="B2849" s="21" t="n">
        <v>2844</v>
      </c>
      <c r="C2849" s="21" t="inlineStr">
        <is>
          <t>Medina</t>
        </is>
      </c>
      <c r="D2849" s="21" t="inlineStr">
        <is>
          <t>Janet</t>
        </is>
      </c>
      <c r="E2849" s="21" t="inlineStr">
        <is>
          <t>JOINT</t>
        </is>
      </c>
      <c r="F2849" s="21" t="inlineStr"/>
      <c r="G2849" s="28" t="n">
        <v>46159</v>
      </c>
      <c r="H2849" s="21" t="inlineStr">
        <is>
          <t>RETAINER</t>
        </is>
      </c>
      <c r="I2849" s="21" t="inlineStr">
        <is>
          <t>TIDE SOUND</t>
        </is>
      </c>
      <c r="J2849" s="21" t="inlineStr">
        <is>
          <t>COMMERCIAL_FISH</t>
        </is>
      </c>
      <c r="K2849" s="21" t="n">
        <v>48</v>
      </c>
      <c r="L2849" s="21" t="n">
        <v>14.4</v>
      </c>
      <c r="M2849" s="21" t="inlineStr">
        <is>
          <t>COVERED_ONLY</t>
        </is>
      </c>
      <c r="N2849" s="21" t="n">
        <v>45</v>
      </c>
      <c r="O2849" s="21" t="inlineStr">
        <is>
          <t>(425) 555-3967</t>
        </is>
      </c>
      <c r="P2849" s="21" t="inlineStr"/>
      <c r="Q2849" s="21" t="inlineStr">
        <is>
          <t>Everett</t>
        </is>
      </c>
      <c r="R2849" s="21" t="inlineStr">
        <is>
          <t>WA</t>
        </is>
      </c>
      <c r="S2849" s="21" t="inlineStr">
        <is>
          <t>98201</t>
        </is>
      </c>
      <c r="T2849" s="28" t="n">
        <v>46006</v>
      </c>
      <c r="U2849" s="21" t="n">
        <v>2026</v>
      </c>
      <c r="V2849" s="21" t="inlineStr"/>
    </row>
    <row r="2850">
      <c r="A2850" s="17" t="inlineStr">
        <is>
          <t>WL-03845</t>
        </is>
      </c>
      <c r="B2850" s="17" t="n">
        <v>2845</v>
      </c>
      <c r="C2850" s="17" t="inlineStr">
        <is>
          <t>Johnson</t>
        </is>
      </c>
      <c r="D2850" s="17" t="inlineStr">
        <is>
          <t>Nancy</t>
        </is>
      </c>
      <c r="E2850" s="17" t="inlineStr">
        <is>
          <t>TRUST</t>
        </is>
      </c>
      <c r="F2850" s="17" t="inlineStr">
        <is>
          <t>Johnson Holdings LLC</t>
        </is>
      </c>
      <c r="G2850" s="27" t="n">
        <v>46159</v>
      </c>
      <c r="H2850" s="17" t="inlineStr">
        <is>
          <t>ACTIVE_WAITLIST</t>
        </is>
      </c>
      <c r="I2850" s="17" t="inlineStr">
        <is>
          <t>OTTER MOON</t>
        </is>
      </c>
      <c r="J2850" s="17" t="inlineStr">
        <is>
          <t>COMMERCIAL_FISH</t>
        </is>
      </c>
      <c r="K2850" s="17" t="n">
        <v>57.9</v>
      </c>
      <c r="L2850" s="17" t="n">
        <v>20.4</v>
      </c>
      <c r="M2850" s="17" t="inlineStr">
        <is>
          <t>ANY</t>
        </is>
      </c>
      <c r="N2850" s="17" t="n">
        <v>32</v>
      </c>
      <c r="O2850" s="17" t="inlineStr">
        <is>
          <t>(360) 555-3770</t>
        </is>
      </c>
      <c r="P2850" s="17" t="inlineStr">
        <is>
          <t>nancyjohnson@outlook.example.com</t>
        </is>
      </c>
      <c r="Q2850" s="17" t="inlineStr">
        <is>
          <t>Olympia</t>
        </is>
      </c>
      <c r="R2850" s="17" t="inlineStr">
        <is>
          <t>WA</t>
        </is>
      </c>
      <c r="S2850" s="17" t="inlineStr">
        <is>
          <t>98501</t>
        </is>
      </c>
      <c r="T2850" s="27" t="n">
        <v>46006</v>
      </c>
      <c r="U2850" s="17" t="n">
        <v>2026</v>
      </c>
      <c r="V2850" s="17" t="inlineStr"/>
    </row>
    <row r="2851">
      <c r="A2851" s="21" t="inlineStr">
        <is>
          <t>WL-03846</t>
        </is>
      </c>
      <c r="B2851" s="21" t="n">
        <v>2846</v>
      </c>
      <c r="C2851" s="21" t="inlineStr">
        <is>
          <t>Gallagher</t>
        </is>
      </c>
      <c r="D2851" s="21" t="inlineStr">
        <is>
          <t>Jenna</t>
        </is>
      </c>
      <c r="E2851" s="21" t="inlineStr">
        <is>
          <t>COMMERCIAL</t>
        </is>
      </c>
      <c r="F2851" s="21" t="inlineStr">
        <is>
          <t>Gallagher Ventures LLC</t>
        </is>
      </c>
      <c r="G2851" s="28" t="n">
        <v>46161</v>
      </c>
      <c r="H2851" s="21" t="inlineStr">
        <is>
          <t>ACTIVE_WAITLIST</t>
        </is>
      </c>
      <c r="I2851" s="21" t="inlineStr">
        <is>
          <t>COHO VEER</t>
        </is>
      </c>
      <c r="J2851" s="21" t="inlineStr">
        <is>
          <t>SPORTFISH</t>
        </is>
      </c>
      <c r="K2851" s="21" t="n">
        <v>56</v>
      </c>
      <c r="L2851" s="21" t="n">
        <v>17.2</v>
      </c>
      <c r="M2851" s="21" t="inlineStr">
        <is>
          <t>Vessbank</t>
        </is>
      </c>
      <c r="N2851" s="21" t="n">
        <v>40</v>
      </c>
      <c r="O2851" s="21" t="inlineStr">
        <is>
          <t>(503) 555-6169</t>
        </is>
      </c>
      <c r="P2851" s="21" t="inlineStr">
        <is>
          <t>jenna.gallagher@pugetpost.com</t>
        </is>
      </c>
      <c r="Q2851" s="21" t="inlineStr">
        <is>
          <t>Astoria</t>
        </is>
      </c>
      <c r="R2851" s="21" t="inlineStr">
        <is>
          <t>OR</t>
        </is>
      </c>
      <c r="S2851" s="21" t="inlineStr">
        <is>
          <t>97103</t>
        </is>
      </c>
      <c r="T2851" s="28" t="n">
        <v>46019</v>
      </c>
      <c r="U2851" s="21" t="n">
        <v>2026</v>
      </c>
      <c r="V2851" s="21" t="inlineStr"/>
    </row>
    <row r="2852">
      <c r="A2852" s="17" t="inlineStr">
        <is>
          <t>WL-03847</t>
        </is>
      </c>
      <c r="B2852" s="17" t="n">
        <v>2847</v>
      </c>
      <c r="C2852" s="17" t="inlineStr">
        <is>
          <t>Jackson</t>
        </is>
      </c>
      <c r="D2852" s="17" t="inlineStr">
        <is>
          <t>Michael</t>
        </is>
      </c>
      <c r="E2852" s="17" t="inlineStr">
        <is>
          <t>INDIVIDUAL</t>
        </is>
      </c>
      <c r="F2852" s="17" t="inlineStr"/>
      <c r="G2852" s="27" t="n">
        <v>46165</v>
      </c>
      <c r="H2852" s="17" t="inlineStr">
        <is>
          <t>ACTIVE_WAITLIST</t>
        </is>
      </c>
      <c r="I2852" s="17" t="inlineStr">
        <is>
          <t>HERON ROCK</t>
        </is>
      </c>
      <c r="J2852" s="17" t="inlineStr">
        <is>
          <t>TRAWLER</t>
        </is>
      </c>
      <c r="K2852" s="17" t="n">
        <v>23.8</v>
      </c>
      <c r="L2852" s="17" t="n">
        <v>8.4</v>
      </c>
      <c r="M2852" s="17" t="inlineStr">
        <is>
          <t>COVERED_ONLY</t>
        </is>
      </c>
      <c r="N2852" s="17" t="n">
        <v>40</v>
      </c>
      <c r="O2852" s="17" t="inlineStr">
        <is>
          <t>(503) 555-6288</t>
        </is>
      </c>
      <c r="P2852" s="17" t="inlineStr">
        <is>
          <t>michael_jackson@quillayute.org</t>
        </is>
      </c>
      <c r="Q2852" s="17" t="inlineStr">
        <is>
          <t>Portland</t>
        </is>
      </c>
      <c r="R2852" s="17" t="inlineStr">
        <is>
          <t>OR</t>
        </is>
      </c>
      <c r="S2852" s="17" t="inlineStr">
        <is>
          <t>97201</t>
        </is>
      </c>
      <c r="T2852" s="27" t="n">
        <v>46010</v>
      </c>
      <c r="U2852" s="17" t="n">
        <v>2026</v>
      </c>
      <c r="V2852" s="17" t="inlineStr"/>
    </row>
    <row r="2853">
      <c r="A2853" s="21" t="inlineStr">
        <is>
          <t>WL-03848</t>
        </is>
      </c>
      <c r="B2853" s="21" t="n">
        <v>2848</v>
      </c>
      <c r="C2853" s="21" t="inlineStr">
        <is>
          <t>Thomas</t>
        </is>
      </c>
      <c r="D2853" s="21" t="inlineStr">
        <is>
          <t>Anne</t>
        </is>
      </c>
      <c r="E2853" s="21" t="inlineStr">
        <is>
          <t>TRUST</t>
        </is>
      </c>
      <c r="F2853" s="21" t="inlineStr">
        <is>
          <t>Thomas Holdings LLC</t>
        </is>
      </c>
      <c r="G2853" s="28" t="n">
        <v>46165</v>
      </c>
      <c r="H2853" s="21" t="inlineStr">
        <is>
          <t>ACTIVE_WAITLIST</t>
        </is>
      </c>
      <c r="I2853" s="21" t="inlineStr">
        <is>
          <t>HALIBUT RUNNER</t>
        </is>
      </c>
      <c r="J2853" s="21" t="inlineStr">
        <is>
          <t>HOUSEBOAT</t>
        </is>
      </c>
      <c r="K2853" s="21" t="n">
        <v>32</v>
      </c>
      <c r="L2853" s="21" t="n">
        <v>9.199999999999999</v>
      </c>
      <c r="M2853" s="21" t="inlineStr">
        <is>
          <t>Vessbank</t>
        </is>
      </c>
      <c r="N2853" s="21" t="n">
        <v>32</v>
      </c>
      <c r="O2853" s="21" t="inlineStr">
        <is>
          <t>(360) 555-9845</t>
        </is>
      </c>
      <c r="P2853" s="21" t="inlineStr">
        <is>
          <t>anne.thomas@gmail.example.com</t>
        </is>
      </c>
      <c r="Q2853" s="21" t="inlineStr">
        <is>
          <t>Chaldale</t>
        </is>
      </c>
      <c r="R2853" s="21" t="inlineStr">
        <is>
          <t>WA</t>
        </is>
      </c>
      <c r="S2853" s="21" t="inlineStr">
        <is>
          <t>98554</t>
        </is>
      </c>
      <c r="T2853" s="28" t="n">
        <v>45993</v>
      </c>
      <c r="U2853" s="21" t="n">
        <v>2026</v>
      </c>
      <c r="V2853" s="21" t="inlineStr"/>
    </row>
    <row r="2854">
      <c r="A2854" s="17" t="inlineStr">
        <is>
          <t>WL-03849</t>
        </is>
      </c>
      <c r="B2854" s="17" t="n">
        <v>2849</v>
      </c>
      <c r="C2854" s="17" t="inlineStr">
        <is>
          <t>Ramirez</t>
        </is>
      </c>
      <c r="D2854" s="17" t="inlineStr">
        <is>
          <t>Melissa</t>
        </is>
      </c>
      <c r="E2854" s="17" t="inlineStr">
        <is>
          <t>INDIVIDUAL</t>
        </is>
      </c>
      <c r="F2854" s="17" t="inlineStr"/>
      <c r="G2854" s="27" t="n">
        <v>46166</v>
      </c>
      <c r="H2854" s="17" t="inlineStr">
        <is>
          <t>ACTIVE_WAITLIST</t>
        </is>
      </c>
      <c r="I2854" s="17" t="inlineStr">
        <is>
          <t>SANDERLING STAR</t>
        </is>
      </c>
      <c r="J2854" s="17" t="inlineStr">
        <is>
          <t>SAIL_MONO</t>
        </is>
      </c>
      <c r="K2854" s="17" t="n">
        <v>60.4</v>
      </c>
      <c r="L2854" s="17" t="n">
        <v>19.6</v>
      </c>
      <c r="M2854" s="17" t="inlineStr">
        <is>
          <t>COVERED_ONLY</t>
        </is>
      </c>
      <c r="N2854" s="17" t="n">
        <v>32</v>
      </c>
      <c r="O2854" s="17" t="inlineStr">
        <is>
          <t>(360) 555-7951</t>
        </is>
      </c>
      <c r="P2854" s="17" t="inlineStr">
        <is>
          <t>melissaramirez@quillayute.org</t>
        </is>
      </c>
      <c r="Q2854" s="17" t="inlineStr">
        <is>
          <t>Aberdeen</t>
        </is>
      </c>
      <c r="R2854" s="17" t="inlineStr">
        <is>
          <t>WA</t>
        </is>
      </c>
      <c r="S2854" s="17" t="inlineStr">
        <is>
          <t>98520</t>
        </is>
      </c>
      <c r="T2854" s="27" t="n">
        <v>46004</v>
      </c>
      <c r="U2854" s="17" t="n">
        <v>2026</v>
      </c>
      <c r="V2854" s="17" t="inlineStr"/>
    </row>
    <row r="2855">
      <c r="A2855" s="21" t="inlineStr">
        <is>
          <t>WL-03850</t>
        </is>
      </c>
      <c r="B2855" s="21" t="n">
        <v>2850</v>
      </c>
      <c r="C2855" s="21" t="inlineStr">
        <is>
          <t>Greer</t>
        </is>
      </c>
      <c r="D2855" s="21" t="inlineStr">
        <is>
          <t>Teresa</t>
        </is>
      </c>
      <c r="E2855" s="21" t="inlineStr">
        <is>
          <t>LLC</t>
        </is>
      </c>
      <c r="F2855" s="21" t="inlineStr">
        <is>
          <t>Greer Charters Inc</t>
        </is>
      </c>
      <c r="G2855" s="28" t="n">
        <v>46166</v>
      </c>
      <c r="H2855" s="21" t="inlineStr">
        <is>
          <t>ACTIVE_WAITLIST</t>
        </is>
      </c>
      <c r="I2855" s="21" t="inlineStr">
        <is>
          <t>COHO HARBOR</t>
        </is>
      </c>
      <c r="J2855" s="21" t="inlineStr">
        <is>
          <t>SAIL_MULTI</t>
        </is>
      </c>
      <c r="K2855" s="21" t="n">
        <v>35.6</v>
      </c>
      <c r="L2855" s="21" t="n">
        <v>12.5</v>
      </c>
      <c r="M2855" s="21" t="inlineStr">
        <is>
          <t>COVERED_ONLY</t>
        </is>
      </c>
      <c r="N2855" s="21" t="n">
        <v>50</v>
      </c>
      <c r="O2855" s="21" t="inlineStr">
        <is>
          <t>(253) 555-0172</t>
        </is>
      </c>
      <c r="P2855" s="21" t="inlineStr">
        <is>
          <t>teresagreer@quillayute.org</t>
        </is>
      </c>
      <c r="Q2855" s="21" t="inlineStr">
        <is>
          <t>Tacoma</t>
        </is>
      </c>
      <c r="R2855" s="21" t="inlineStr">
        <is>
          <t>WA</t>
        </is>
      </c>
      <c r="S2855" s="21" t="inlineStr">
        <is>
          <t>98402</t>
        </is>
      </c>
      <c r="T2855" s="28" t="n">
        <v>46019</v>
      </c>
      <c r="U2855" s="21" t="n">
        <v>2026</v>
      </c>
      <c r="V2855" s="21" t="inlineStr"/>
    </row>
    <row r="2856">
      <c r="A2856" s="17" t="inlineStr">
        <is>
          <t>WL-03851</t>
        </is>
      </c>
      <c r="B2856" s="17" t="n">
        <v>2851</v>
      </c>
      <c r="C2856" s="17" t="inlineStr">
        <is>
          <t>Frank</t>
        </is>
      </c>
      <c r="D2856" s="17" t="inlineStr">
        <is>
          <t>Tyrone</t>
        </is>
      </c>
      <c r="E2856" s="17" t="inlineStr">
        <is>
          <t>TRUST</t>
        </is>
      </c>
      <c r="F2856" s="17" t="inlineStr">
        <is>
          <t>Frank Ventures LLC</t>
        </is>
      </c>
      <c r="G2856" s="27" t="n">
        <v>46168</v>
      </c>
      <c r="H2856" s="17" t="inlineStr">
        <is>
          <t>ACTIVE_WAITLIST</t>
        </is>
      </c>
      <c r="I2856" s="17" t="inlineStr">
        <is>
          <t>SANDERLING SONG</t>
        </is>
      </c>
      <c r="J2856" s="17" t="inlineStr">
        <is>
          <t>HOUSEBOAT</t>
        </is>
      </c>
      <c r="K2856" s="17" t="n">
        <v>29.3</v>
      </c>
      <c r="L2856" s="17" t="n">
        <v>10.1</v>
      </c>
      <c r="M2856" s="17" t="inlineStr">
        <is>
          <t>Salmonberry</t>
        </is>
      </c>
      <c r="N2856" s="17" t="n">
        <v>28</v>
      </c>
      <c r="O2856" s="17" t="inlineStr">
        <is>
          <t>(360) 555-4693</t>
        </is>
      </c>
      <c r="P2856" s="17" t="inlineStr">
        <is>
          <t>tyrone_frank@outlook.example.com</t>
        </is>
      </c>
      <c r="Q2856" s="17" t="inlineStr">
        <is>
          <t>Bellingham</t>
        </is>
      </c>
      <c r="R2856" s="17" t="inlineStr">
        <is>
          <t>WA</t>
        </is>
      </c>
      <c r="S2856" s="17" t="inlineStr">
        <is>
          <t>98225</t>
        </is>
      </c>
      <c r="T2856" s="27" t="n">
        <v>45997</v>
      </c>
      <c r="U2856" s="17" t="n">
        <v>2026</v>
      </c>
      <c r="V2856" s="17" t="inlineStr"/>
    </row>
    <row r="2857">
      <c r="A2857" s="21" t="inlineStr">
        <is>
          <t>WL-03852</t>
        </is>
      </c>
      <c r="B2857" s="21" t="n">
        <v>2852</v>
      </c>
      <c r="C2857" s="21" t="inlineStr">
        <is>
          <t>Torres</t>
        </is>
      </c>
      <c r="D2857" s="21" t="inlineStr">
        <is>
          <t>Joshua</t>
        </is>
      </c>
      <c r="E2857" s="21" t="inlineStr">
        <is>
          <t>INDIVIDUAL</t>
        </is>
      </c>
      <c r="F2857" s="21" t="inlineStr"/>
      <c r="G2857" s="28" t="n">
        <v>46169</v>
      </c>
      <c r="H2857" s="21" t="inlineStr">
        <is>
          <t>EXPIRED</t>
        </is>
      </c>
      <c r="I2857" s="21" t="inlineStr">
        <is>
          <t>SABLE WIND</t>
        </is>
      </c>
      <c r="J2857" s="21" t="inlineStr">
        <is>
          <t>POWER_OUTBOARD</t>
        </is>
      </c>
      <c r="K2857" s="21" t="n">
        <v>58.5</v>
      </c>
      <c r="L2857" s="21" t="n">
        <v>17.3</v>
      </c>
      <c r="M2857" s="21" t="inlineStr">
        <is>
          <t>Ledgport</t>
        </is>
      </c>
      <c r="N2857" s="21" t="n">
        <v>50</v>
      </c>
      <c r="O2857" s="21" t="inlineStr">
        <is>
          <t>(360) 555-0301</t>
        </is>
      </c>
      <c r="P2857" s="21" t="inlineStr">
        <is>
          <t>joshua_torres@harbormail.net</t>
        </is>
      </c>
      <c r="Q2857" s="21" t="inlineStr">
        <is>
          <t>Aberdeen</t>
        </is>
      </c>
      <c r="R2857" s="21" t="inlineStr">
        <is>
          <t>WA</t>
        </is>
      </c>
      <c r="S2857" s="21" t="inlineStr">
        <is>
          <t>98520</t>
        </is>
      </c>
      <c r="T2857" s="21" t="inlineStr"/>
      <c r="U2857" s="21" t="n">
        <v>2022</v>
      </c>
      <c r="V2857" s="21" t="inlineStr"/>
    </row>
    <row r="2858">
      <c r="A2858" s="17" t="inlineStr">
        <is>
          <t>WL-03853</t>
        </is>
      </c>
      <c r="B2858" s="17" t="n">
        <v>2853</v>
      </c>
      <c r="C2858" s="17" t="inlineStr">
        <is>
          <t>Jackson</t>
        </is>
      </c>
      <c r="D2858" s="17" t="inlineStr">
        <is>
          <t>Stephanie</t>
        </is>
      </c>
      <c r="E2858" s="17" t="inlineStr">
        <is>
          <t>JOINT</t>
        </is>
      </c>
      <c r="F2858" s="17" t="inlineStr"/>
      <c r="G2858" s="27" t="n">
        <v>46171</v>
      </c>
      <c r="H2858" s="17" t="inlineStr">
        <is>
          <t>ACTIVE_WAITLIST</t>
        </is>
      </c>
      <c r="I2858" s="17" t="inlineStr">
        <is>
          <t>SALISH SONG</t>
        </is>
      </c>
      <c r="J2858" s="17" t="inlineStr">
        <is>
          <t>CRUISER</t>
        </is>
      </c>
      <c r="K2858" s="17" t="n">
        <v>32.7</v>
      </c>
      <c r="L2858" s="17" t="n">
        <v>9.6</v>
      </c>
      <c r="M2858" s="17" t="inlineStr">
        <is>
          <t>COVERED_ONLY</t>
        </is>
      </c>
      <c r="N2858" s="17" t="n">
        <v>24</v>
      </c>
      <c r="O2858" s="17" t="inlineStr">
        <is>
          <t>(541) 555-1556</t>
        </is>
      </c>
      <c r="P2858" s="17" t="inlineStr">
        <is>
          <t>stephanie_jackson@pugetpost.com</t>
        </is>
      </c>
      <c r="Q2858" s="17" t="inlineStr">
        <is>
          <t>Newport</t>
        </is>
      </c>
      <c r="R2858" s="17" t="inlineStr">
        <is>
          <t>OR</t>
        </is>
      </c>
      <c r="S2858" s="17" t="inlineStr">
        <is>
          <t>97365</t>
        </is>
      </c>
      <c r="T2858" s="27" t="n">
        <v>46008</v>
      </c>
      <c r="U2858" s="17" t="n">
        <v>2026</v>
      </c>
      <c r="V2858" s="17" t="inlineStr"/>
    </row>
    <row r="2859">
      <c r="A2859" s="21" t="inlineStr">
        <is>
          <t>WL-03854</t>
        </is>
      </c>
      <c r="B2859" s="21" t="n">
        <v>2854</v>
      </c>
      <c r="C2859" s="21" t="inlineStr">
        <is>
          <t>Jackson</t>
        </is>
      </c>
      <c r="D2859" s="21" t="inlineStr">
        <is>
          <t>Brandon</t>
        </is>
      </c>
      <c r="E2859" s="21" t="inlineStr">
        <is>
          <t>NONPROFIT</t>
        </is>
      </c>
      <c r="F2859" s="21" t="inlineStr">
        <is>
          <t>Jackson Marine LLC</t>
        </is>
      </c>
      <c r="G2859" s="28" t="n">
        <v>46173</v>
      </c>
      <c r="H2859" s="21" t="inlineStr">
        <is>
          <t>ACTIVE_WAITLIST</t>
        </is>
      </c>
      <c r="I2859" s="21" t="inlineStr">
        <is>
          <t>SCOTER PASSAGE</t>
        </is>
      </c>
      <c r="J2859" s="21" t="inlineStr">
        <is>
          <t>CRUISER</t>
        </is>
      </c>
      <c r="K2859" s="21" t="n">
        <v>51.4</v>
      </c>
      <c r="L2859" s="21" t="n">
        <v>15.6</v>
      </c>
      <c r="M2859" s="21" t="inlineStr">
        <is>
          <t>ANY</t>
        </is>
      </c>
      <c r="N2859" s="21" t="n">
        <v>36</v>
      </c>
      <c r="O2859" s="21" t="inlineStr">
        <is>
          <t>(541) 555-6193</t>
        </is>
      </c>
      <c r="P2859" s="21" t="inlineStr">
        <is>
          <t>brandon.jackson@harbormail.net</t>
        </is>
      </c>
      <c r="Q2859" s="21" t="inlineStr">
        <is>
          <t>Coos Bay</t>
        </is>
      </c>
      <c r="R2859" s="21" t="inlineStr">
        <is>
          <t>OR</t>
        </is>
      </c>
      <c r="S2859" s="21" t="inlineStr">
        <is>
          <t>97420</t>
        </is>
      </c>
      <c r="T2859" s="28" t="n">
        <v>46013</v>
      </c>
      <c r="U2859" s="21" t="n">
        <v>2026</v>
      </c>
      <c r="V2859" s="21" t="inlineStr"/>
    </row>
    <row r="2860">
      <c r="A2860" s="17" t="inlineStr">
        <is>
          <t>WL-03855</t>
        </is>
      </c>
      <c r="B2860" s="17" t="n">
        <v>2855</v>
      </c>
      <c r="C2860" s="17" t="inlineStr">
        <is>
          <t>Solomon</t>
        </is>
      </c>
      <c r="D2860" s="17" t="inlineStr">
        <is>
          <t>Peggy</t>
        </is>
      </c>
      <c r="E2860" s="17" t="inlineStr">
        <is>
          <t>TRUST</t>
        </is>
      </c>
      <c r="F2860" s="17" t="inlineStr">
        <is>
          <t>Solomon Ventures LLC</t>
        </is>
      </c>
      <c r="G2860" s="27" t="n">
        <v>46174</v>
      </c>
      <c r="H2860" s="17" t="inlineStr">
        <is>
          <t>ACTIVE_WAITLIST</t>
        </is>
      </c>
      <c r="I2860" s="17" t="inlineStr">
        <is>
          <t>SABLE CREST</t>
        </is>
      </c>
      <c r="J2860" s="17" t="inlineStr">
        <is>
          <t>SAIL_MONO</t>
        </is>
      </c>
      <c r="K2860" s="17" t="n">
        <v>35.8</v>
      </c>
      <c r="L2860" s="17" t="n">
        <v>10.5</v>
      </c>
      <c r="M2860" s="17" t="inlineStr">
        <is>
          <t>Salmonberry</t>
        </is>
      </c>
      <c r="N2860" s="17" t="n">
        <v>50</v>
      </c>
      <c r="O2860" s="17" t="inlineStr">
        <is>
          <t>(503) 555-8537</t>
        </is>
      </c>
      <c r="P2860" s="17" t="inlineStr">
        <is>
          <t>peggy.solomon@gmail.example.com</t>
        </is>
      </c>
      <c r="Q2860" s="17" t="inlineStr">
        <is>
          <t>Astoria</t>
        </is>
      </c>
      <c r="R2860" s="17" t="inlineStr">
        <is>
          <t>OR</t>
        </is>
      </c>
      <c r="S2860" s="17" t="inlineStr">
        <is>
          <t>97103</t>
        </is>
      </c>
      <c r="T2860" s="27" t="n">
        <v>46008</v>
      </c>
      <c r="U2860" s="17" t="n">
        <v>2026</v>
      </c>
      <c r="V2860" s="17" t="inlineStr"/>
    </row>
    <row r="2861">
      <c r="A2861" s="21" t="inlineStr">
        <is>
          <t>WL-03856</t>
        </is>
      </c>
      <c r="B2861" s="21" t="n">
        <v>2856</v>
      </c>
      <c r="C2861" s="21" t="inlineStr">
        <is>
          <t>Ross</t>
        </is>
      </c>
      <c r="D2861" s="21" t="inlineStr">
        <is>
          <t>Taylor</t>
        </is>
      </c>
      <c r="E2861" s="21" t="inlineStr">
        <is>
          <t>CORPORATION</t>
        </is>
      </c>
      <c r="F2861" s="21" t="inlineStr">
        <is>
          <t>Ross Holdings LLC</t>
        </is>
      </c>
      <c r="G2861" s="28" t="n">
        <v>46174</v>
      </c>
      <c r="H2861" s="21" t="inlineStr">
        <is>
          <t>ACTIVE_WAITLIST</t>
        </is>
      </c>
      <c r="I2861" s="21" t="inlineStr">
        <is>
          <t>CORMORANT SHORE</t>
        </is>
      </c>
      <c r="J2861" s="21" t="inlineStr">
        <is>
          <t>TRAWLER</t>
        </is>
      </c>
      <c r="K2861" s="21" t="n">
        <v>23.5</v>
      </c>
      <c r="L2861" s="21" t="n">
        <v>7.2</v>
      </c>
      <c r="M2861" s="21" t="inlineStr">
        <is>
          <t>ANY</t>
        </is>
      </c>
      <c r="N2861" s="21" t="n">
        <v>28</v>
      </c>
      <c r="O2861" s="21" t="inlineStr">
        <is>
          <t>(360) 555-3154</t>
        </is>
      </c>
      <c r="P2861" s="21" t="inlineStr">
        <is>
          <t>taylor.ross@gmail.example.com</t>
        </is>
      </c>
      <c r="Q2861" s="21" t="inlineStr">
        <is>
          <t>Olympia</t>
        </is>
      </c>
      <c r="R2861" s="21" t="inlineStr">
        <is>
          <t>WA</t>
        </is>
      </c>
      <c r="S2861" s="21" t="inlineStr">
        <is>
          <t>98501</t>
        </is>
      </c>
      <c r="T2861" s="28" t="n">
        <v>46005</v>
      </c>
      <c r="U2861" s="21" t="n">
        <v>2026</v>
      </c>
      <c r="V2861" s="21" t="inlineStr"/>
    </row>
    <row r="2862">
      <c r="A2862" s="17" t="inlineStr">
        <is>
          <t>WL-03857</t>
        </is>
      </c>
      <c r="B2862" s="17" t="n">
        <v>2857</v>
      </c>
      <c r="C2862" s="17" t="inlineStr">
        <is>
          <t>Davis</t>
        </is>
      </c>
      <c r="D2862" s="17" t="inlineStr">
        <is>
          <t>Catherine</t>
        </is>
      </c>
      <c r="E2862" s="17" t="inlineStr">
        <is>
          <t>TRUST</t>
        </is>
      </c>
      <c r="F2862" s="17" t="inlineStr">
        <is>
          <t>Davis Holdings LLC</t>
        </is>
      </c>
      <c r="G2862" s="27" t="n">
        <v>46176</v>
      </c>
      <c r="H2862" s="17" t="inlineStr">
        <is>
          <t>RETAINER</t>
        </is>
      </c>
      <c r="I2862" s="17" t="inlineStr">
        <is>
          <t>OTTER VEER</t>
        </is>
      </c>
      <c r="J2862" s="17" t="inlineStr">
        <is>
          <t>SAIL_MULTI</t>
        </is>
      </c>
      <c r="K2862" s="17" t="n">
        <v>45.5</v>
      </c>
      <c r="L2862" s="17" t="n">
        <v>16.2</v>
      </c>
      <c r="M2862" s="17" t="inlineStr">
        <is>
          <t>Ledgport</t>
        </is>
      </c>
      <c r="N2862" s="17" t="n">
        <v>24</v>
      </c>
      <c r="O2862" s="17" t="inlineStr">
        <is>
          <t>(503) 555-7909</t>
        </is>
      </c>
      <c r="P2862" s="17" t="inlineStr">
        <is>
          <t>catherinedavis@outlook.example.com</t>
        </is>
      </c>
      <c r="Q2862" s="17" t="inlineStr">
        <is>
          <t>Astoria</t>
        </is>
      </c>
      <c r="R2862" s="17" t="inlineStr">
        <is>
          <t>OR</t>
        </is>
      </c>
      <c r="S2862" s="17" t="inlineStr">
        <is>
          <t>97103</t>
        </is>
      </c>
      <c r="T2862" s="27" t="n">
        <v>46015</v>
      </c>
      <c r="U2862" s="17" t="n">
        <v>2026</v>
      </c>
      <c r="V2862" s="17" t="inlineStr"/>
    </row>
    <row r="2863">
      <c r="A2863" s="21" t="inlineStr">
        <is>
          <t>WL-03858</t>
        </is>
      </c>
      <c r="B2863" s="21" t="n">
        <v>2858</v>
      </c>
      <c r="C2863" s="21" t="inlineStr">
        <is>
          <t>Coleman</t>
        </is>
      </c>
      <c r="D2863" s="21" t="inlineStr">
        <is>
          <t>Jerome</t>
        </is>
      </c>
      <c r="E2863" s="21" t="inlineStr">
        <is>
          <t>INDIVIDUAL</t>
        </is>
      </c>
      <c r="F2863" s="21" t="inlineStr"/>
      <c r="G2863" s="28" t="n">
        <v>46177</v>
      </c>
      <c r="H2863" s="21" t="inlineStr">
        <is>
          <t>RETAINER</t>
        </is>
      </c>
      <c r="I2863" s="21" t="inlineStr">
        <is>
          <t>SCOTER LINE</t>
        </is>
      </c>
      <c r="J2863" s="21" t="inlineStr">
        <is>
          <t>POWER_OUTBOARD</t>
        </is>
      </c>
      <c r="K2863" s="21" t="n">
        <v>53.6</v>
      </c>
      <c r="L2863" s="21" t="n">
        <v>16</v>
      </c>
      <c r="M2863" s="21" t="inlineStr">
        <is>
          <t>OPEN_ONLY</t>
        </is>
      </c>
      <c r="N2863" s="21" t="n">
        <v>40</v>
      </c>
      <c r="O2863" s="21" t="inlineStr">
        <is>
          <t>(206) 555-4243</t>
        </is>
      </c>
      <c r="P2863" s="21" t="inlineStr">
        <is>
          <t>jeromecoleman@salishnet.net</t>
        </is>
      </c>
      <c r="Q2863" s="21" t="inlineStr">
        <is>
          <t>Seattle</t>
        </is>
      </c>
      <c r="R2863" s="21" t="inlineStr">
        <is>
          <t>WA</t>
        </is>
      </c>
      <c r="S2863" s="21" t="inlineStr">
        <is>
          <t>98101</t>
        </is>
      </c>
      <c r="T2863" s="28" t="n">
        <v>46010</v>
      </c>
      <c r="U2863" s="21" t="n">
        <v>2026</v>
      </c>
      <c r="V2863" s="21" t="inlineStr"/>
    </row>
    <row r="2864">
      <c r="A2864" s="17" t="inlineStr">
        <is>
          <t>WL-03859</t>
        </is>
      </c>
      <c r="B2864" s="17" t="n">
        <v>2859</v>
      </c>
      <c r="C2864" s="17" t="inlineStr">
        <is>
          <t>Miller</t>
        </is>
      </c>
      <c r="D2864" s="17" t="inlineStr">
        <is>
          <t>Mary</t>
        </is>
      </c>
      <c r="E2864" s="17" t="inlineStr">
        <is>
          <t>INDIVIDUAL</t>
        </is>
      </c>
      <c r="F2864" s="17" t="inlineStr"/>
      <c r="G2864" s="27" t="n">
        <v>46178</v>
      </c>
      <c r="H2864" s="17" t="inlineStr">
        <is>
          <t>ACTIVE_WAITLIST</t>
        </is>
      </c>
      <c r="I2864" s="17" t="inlineStr">
        <is>
          <t>POINT LIGHT</t>
        </is>
      </c>
      <c r="J2864" s="17" t="inlineStr">
        <is>
          <t>POWER_INBOARD</t>
        </is>
      </c>
      <c r="K2864" s="17" t="n">
        <v>48.4</v>
      </c>
      <c r="L2864" s="17" t="n">
        <v>14.9</v>
      </c>
      <c r="M2864" s="17" t="inlineStr">
        <is>
          <t>Vessbank</t>
        </is>
      </c>
      <c r="N2864" s="17" t="n">
        <v>40</v>
      </c>
      <c r="O2864" s="17" t="inlineStr">
        <is>
          <t>(253) 555-1105</t>
        </is>
      </c>
      <c r="P2864" s="17" t="inlineStr">
        <is>
          <t>marymiller@outlook.example.com</t>
        </is>
      </c>
      <c r="Q2864" s="17" t="inlineStr">
        <is>
          <t>Tacoma</t>
        </is>
      </c>
      <c r="R2864" s="17" t="inlineStr">
        <is>
          <t>WA</t>
        </is>
      </c>
      <c r="S2864" s="17" t="inlineStr">
        <is>
          <t>98402</t>
        </is>
      </c>
      <c r="T2864" s="27" t="n">
        <v>45997</v>
      </c>
      <c r="U2864" s="17" t="n">
        <v>2026</v>
      </c>
      <c r="V2864" s="17" t="inlineStr"/>
    </row>
    <row r="2865">
      <c r="A2865" s="21" t="inlineStr">
        <is>
          <t>WL-03860</t>
        </is>
      </c>
      <c r="B2865" s="21" t="n">
        <v>2860</v>
      </c>
      <c r="C2865" s="21" t="inlineStr">
        <is>
          <t>Davis</t>
        </is>
      </c>
      <c r="D2865" s="21" t="inlineStr">
        <is>
          <t>Alicia</t>
        </is>
      </c>
      <c r="E2865" s="21" t="inlineStr">
        <is>
          <t>INDIVIDUAL</t>
        </is>
      </c>
      <c r="F2865" s="21" t="inlineStr"/>
      <c r="G2865" s="28" t="n">
        <v>46178</v>
      </c>
      <c r="H2865" s="21" t="inlineStr">
        <is>
          <t>ACTIVE_WAITLIST</t>
        </is>
      </c>
      <c r="I2865" s="21" t="inlineStr">
        <is>
          <t>OSPREY VEER</t>
        </is>
      </c>
      <c r="J2865" s="21" t="inlineStr">
        <is>
          <t>COMMERCIAL_FISH</t>
        </is>
      </c>
      <c r="K2865" s="21" t="n">
        <v>54.6</v>
      </c>
      <c r="L2865" s="21" t="n">
        <v>18.8</v>
      </c>
      <c r="M2865" s="21" t="inlineStr">
        <is>
          <t>COVERED_ONLY</t>
        </is>
      </c>
      <c r="N2865" s="21" t="n">
        <v>45</v>
      </c>
      <c r="O2865" s="21" t="inlineStr">
        <is>
          <t>(360) 555-7081</t>
        </is>
      </c>
      <c r="P2865" s="21" t="inlineStr">
        <is>
          <t>alicia.davis@harbormail.net</t>
        </is>
      </c>
      <c r="Q2865" s="21" t="inlineStr">
        <is>
          <t>Chaldale</t>
        </is>
      </c>
      <c r="R2865" s="21" t="inlineStr">
        <is>
          <t>WA</t>
        </is>
      </c>
      <c r="S2865" s="21" t="inlineStr">
        <is>
          <t>98554</t>
        </is>
      </c>
      <c r="T2865" s="28" t="n">
        <v>46012</v>
      </c>
      <c r="U2865" s="21" t="n">
        <v>2026</v>
      </c>
      <c r="V2865" s="21" t="inlineStr"/>
    </row>
    <row r="2866">
      <c r="A2866" s="17" t="inlineStr">
        <is>
          <t>WL-03861</t>
        </is>
      </c>
      <c r="B2866" s="17" t="n">
        <v>2861</v>
      </c>
      <c r="C2866" s="17" t="inlineStr">
        <is>
          <t>Koch</t>
        </is>
      </c>
      <c r="D2866" s="17" t="inlineStr">
        <is>
          <t>Joseph</t>
        </is>
      </c>
      <c r="E2866" s="17" t="inlineStr">
        <is>
          <t>INDIVIDUAL</t>
        </is>
      </c>
      <c r="F2866" s="17" t="inlineStr"/>
      <c r="G2866" s="27" t="n">
        <v>46180</v>
      </c>
      <c r="H2866" s="17" t="inlineStr">
        <is>
          <t>ACTIVE_WAITLIST</t>
        </is>
      </c>
      <c r="I2866" s="17" t="inlineStr">
        <is>
          <t>HALIBUT ROSE</t>
        </is>
      </c>
      <c r="J2866" s="17" t="inlineStr">
        <is>
          <t>TRAWLER</t>
        </is>
      </c>
      <c r="K2866" s="17" t="n">
        <v>49.2</v>
      </c>
      <c r="L2866" s="17" t="n">
        <v>17.5</v>
      </c>
      <c r="M2866" s="17" t="inlineStr">
        <is>
          <t>COVERED_ONLY</t>
        </is>
      </c>
      <c r="N2866" s="17" t="n">
        <v>50</v>
      </c>
      <c r="O2866" s="17" t="inlineStr">
        <is>
          <t>(360) 555-9529</t>
        </is>
      </c>
      <c r="P2866" s="17" t="inlineStr">
        <is>
          <t>josephkoch@harbormail.net</t>
        </is>
      </c>
      <c r="Q2866" s="17" t="inlineStr">
        <is>
          <t>Port Angeles</t>
        </is>
      </c>
      <c r="R2866" s="17" t="inlineStr">
        <is>
          <t>WA</t>
        </is>
      </c>
      <c r="S2866" s="17" t="inlineStr">
        <is>
          <t>98362</t>
        </is>
      </c>
      <c r="T2866" s="27" t="n">
        <v>46007</v>
      </c>
      <c r="U2866" s="17" t="n">
        <v>2026</v>
      </c>
      <c r="V2866" s="17" t="inlineStr"/>
    </row>
    <row r="2867">
      <c r="A2867" s="21" t="inlineStr">
        <is>
          <t>WL-03862</t>
        </is>
      </c>
      <c r="B2867" s="21" t="n">
        <v>2862</v>
      </c>
      <c r="C2867" s="21" t="inlineStr">
        <is>
          <t>Keller</t>
        </is>
      </c>
      <c r="D2867" s="21" t="inlineStr">
        <is>
          <t>Tyler</t>
        </is>
      </c>
      <c r="E2867" s="21" t="inlineStr">
        <is>
          <t>INDIVIDUAL</t>
        </is>
      </c>
      <c r="F2867" s="21" t="inlineStr"/>
      <c r="G2867" s="28" t="n">
        <v>46181</v>
      </c>
      <c r="H2867" s="21" t="inlineStr">
        <is>
          <t>ACTIVE_WAITLIST</t>
        </is>
      </c>
      <c r="I2867" s="21" t="inlineStr">
        <is>
          <t>SPINDRIFT SOUND</t>
        </is>
      </c>
      <c r="J2867" s="21" t="inlineStr">
        <is>
          <t>HOUSEBOAT</t>
        </is>
      </c>
      <c r="K2867" s="21" t="n">
        <v>31.8</v>
      </c>
      <c r="L2867" s="21" t="n">
        <v>11</v>
      </c>
      <c r="M2867" s="21" t="inlineStr">
        <is>
          <t>OPEN_ONLY</t>
        </is>
      </c>
      <c r="N2867" s="21" t="n">
        <v>32</v>
      </c>
      <c r="O2867" s="21" t="inlineStr">
        <is>
          <t>(360) 555-6846</t>
        </is>
      </c>
      <c r="P2867" s="21" t="inlineStr">
        <is>
          <t>tyler.keller@quillayute.org</t>
        </is>
      </c>
      <c r="Q2867" s="21" t="inlineStr">
        <is>
          <t>Bremerton</t>
        </is>
      </c>
      <c r="R2867" s="21" t="inlineStr">
        <is>
          <t>WA</t>
        </is>
      </c>
      <c r="S2867" s="21" t="inlineStr">
        <is>
          <t>98337</t>
        </is>
      </c>
      <c r="T2867" s="28" t="n">
        <v>46012</v>
      </c>
      <c r="U2867" s="21" t="n">
        <v>2026</v>
      </c>
      <c r="V2867" s="21" t="inlineStr"/>
    </row>
    <row r="2868">
      <c r="A2868" s="17" t="inlineStr">
        <is>
          <t>WL-03863</t>
        </is>
      </c>
      <c r="B2868" s="17" t="n">
        <v>2863</v>
      </c>
      <c r="C2868" s="17" t="inlineStr">
        <is>
          <t>Phillips</t>
        </is>
      </c>
      <c r="D2868" s="17" t="inlineStr">
        <is>
          <t>Brianna</t>
        </is>
      </c>
      <c r="E2868" s="17" t="inlineStr">
        <is>
          <t>LLC</t>
        </is>
      </c>
      <c r="F2868" s="17" t="inlineStr">
        <is>
          <t>Phillips Ventures LLC</t>
        </is>
      </c>
      <c r="G2868" s="27" t="n">
        <v>46181</v>
      </c>
      <c r="H2868" s="17" t="inlineStr">
        <is>
          <t>ACTIVE_WAITLIST</t>
        </is>
      </c>
      <c r="I2868" s="17" t="inlineStr">
        <is>
          <t>HERON LIGHT</t>
        </is>
      </c>
      <c r="J2868" s="17" t="inlineStr">
        <is>
          <t>HOUSEBOAT</t>
        </is>
      </c>
      <c r="K2868" s="17" t="n">
        <v>59.1</v>
      </c>
      <c r="L2868" s="17" t="n">
        <v>17.6</v>
      </c>
      <c r="M2868" s="17" t="inlineStr">
        <is>
          <t>Gullwing</t>
        </is>
      </c>
      <c r="N2868" s="17" t="n">
        <v>32</v>
      </c>
      <c r="O2868" s="17" t="inlineStr">
        <is>
          <t>(425) 555-5601</t>
        </is>
      </c>
      <c r="P2868" s="17" t="inlineStr">
        <is>
          <t>briannaphillips@salishnet.net</t>
        </is>
      </c>
      <c r="Q2868" s="17" t="inlineStr">
        <is>
          <t>Everett</t>
        </is>
      </c>
      <c r="R2868" s="17" t="inlineStr">
        <is>
          <t>WA</t>
        </is>
      </c>
      <c r="S2868" s="17" t="inlineStr">
        <is>
          <t>98201</t>
        </is>
      </c>
      <c r="T2868" s="27" t="n">
        <v>46016</v>
      </c>
      <c r="U2868" s="17" t="n">
        <v>2026</v>
      </c>
      <c r="V2868" s="17" t="inlineStr"/>
    </row>
    <row r="2869">
      <c r="A2869" s="21" t="inlineStr">
        <is>
          <t>WL-03864</t>
        </is>
      </c>
      <c r="B2869" s="21" t="n">
        <v>2864</v>
      </c>
      <c r="C2869" s="21" t="inlineStr">
        <is>
          <t>Mendez</t>
        </is>
      </c>
      <c r="D2869" s="21" t="inlineStr">
        <is>
          <t>Brittany</t>
        </is>
      </c>
      <c r="E2869" s="21" t="inlineStr">
        <is>
          <t>INDIVIDUAL</t>
        </is>
      </c>
      <c r="F2869" s="21" t="inlineStr"/>
      <c r="G2869" s="28" t="n">
        <v>46182</v>
      </c>
      <c r="H2869" s="21" t="inlineStr">
        <is>
          <t>ACTIVE_WAITLIST</t>
        </is>
      </c>
      <c r="I2869" s="21" t="inlineStr">
        <is>
          <t>MURRE STAR</t>
        </is>
      </c>
      <c r="J2869" s="21" t="inlineStr">
        <is>
          <t>TRAWLER</t>
        </is>
      </c>
      <c r="K2869" s="21" t="n">
        <v>34.6</v>
      </c>
      <c r="L2869" s="21" t="n">
        <v>10.3</v>
      </c>
      <c r="M2869" s="21" t="inlineStr">
        <is>
          <t>Vessbank</t>
        </is>
      </c>
      <c r="N2869" s="21" t="n">
        <v>36</v>
      </c>
      <c r="O2869" s="21" t="inlineStr">
        <is>
          <t>(360) 555-9091</t>
        </is>
      </c>
      <c r="P2869" s="21" t="inlineStr">
        <is>
          <t>brittany_mendez@salishnet.net</t>
        </is>
      </c>
      <c r="Q2869" s="21" t="inlineStr">
        <is>
          <t>Aberdeen</t>
        </is>
      </c>
      <c r="R2869" s="21" t="inlineStr">
        <is>
          <t>WA</t>
        </is>
      </c>
      <c r="S2869" s="21" t="inlineStr">
        <is>
          <t>98520</t>
        </is>
      </c>
      <c r="T2869" s="28" t="n">
        <v>46000</v>
      </c>
      <c r="U2869" s="21" t="n">
        <v>2026</v>
      </c>
      <c r="V2869" s="21" t="inlineStr"/>
    </row>
    <row r="2870">
      <c r="A2870" s="17" t="inlineStr">
        <is>
          <t>WL-03865</t>
        </is>
      </c>
      <c r="B2870" s="17" t="n">
        <v>2865</v>
      </c>
      <c r="C2870" s="17" t="inlineStr">
        <is>
          <t>Moran</t>
        </is>
      </c>
      <c r="D2870" s="17" t="inlineStr">
        <is>
          <t>William</t>
        </is>
      </c>
      <c r="E2870" s="17" t="inlineStr">
        <is>
          <t>CORPORATION</t>
        </is>
      </c>
      <c r="F2870" s="17" t="inlineStr">
        <is>
          <t>Moran Marine LLC</t>
        </is>
      </c>
      <c r="G2870" s="27" t="n">
        <v>46182</v>
      </c>
      <c r="H2870" s="17" t="inlineStr">
        <is>
          <t>ACTIVE_WAITLIST</t>
        </is>
      </c>
      <c r="I2870" s="17" t="inlineStr">
        <is>
          <t>HALIBUT ROCK</t>
        </is>
      </c>
      <c r="J2870" s="17" t="inlineStr">
        <is>
          <t>POWER_STERNDRIVE</t>
        </is>
      </c>
      <c r="K2870" s="17" t="n">
        <v>58.8</v>
      </c>
      <c r="L2870" s="17" t="n">
        <v>17.6</v>
      </c>
      <c r="M2870" s="17" t="inlineStr">
        <is>
          <t>ANY</t>
        </is>
      </c>
      <c r="N2870" s="17" t="n">
        <v>32</v>
      </c>
      <c r="O2870" s="17" t="inlineStr">
        <is>
          <t>(360) 555-9206</t>
        </is>
      </c>
      <c r="P2870" s="17" t="inlineStr">
        <is>
          <t>williammoran@gmail.example.com</t>
        </is>
      </c>
      <c r="Q2870" s="17" t="inlineStr">
        <is>
          <t>Aberdeen</t>
        </is>
      </c>
      <c r="R2870" s="17" t="inlineStr">
        <is>
          <t>WA</t>
        </is>
      </c>
      <c r="S2870" s="17" t="inlineStr">
        <is>
          <t>98520</t>
        </is>
      </c>
      <c r="T2870" s="27" t="n">
        <v>45994</v>
      </c>
      <c r="U2870" s="17" t="n">
        <v>2026</v>
      </c>
      <c r="V2870" s="17" t="inlineStr"/>
    </row>
    <row r="2871">
      <c r="A2871" s="21" t="inlineStr">
        <is>
          <t>WL-03866</t>
        </is>
      </c>
      <c r="B2871" s="21" t="n">
        <v>2866</v>
      </c>
      <c r="C2871" s="21" t="inlineStr">
        <is>
          <t>Anderson</t>
        </is>
      </c>
      <c r="D2871" s="21" t="inlineStr">
        <is>
          <t>Jacqueline</t>
        </is>
      </c>
      <c r="E2871" s="21" t="inlineStr">
        <is>
          <t>TRUST</t>
        </is>
      </c>
      <c r="F2871" s="21" t="inlineStr">
        <is>
          <t>Anderson Charters Inc</t>
        </is>
      </c>
      <c r="G2871" s="28" t="n">
        <v>46182</v>
      </c>
      <c r="H2871" s="21" t="inlineStr">
        <is>
          <t>ACTIVE_WAITLIST</t>
        </is>
      </c>
      <c r="I2871" s="21" t="inlineStr">
        <is>
          <t>ANCHOR CREST</t>
        </is>
      </c>
      <c r="J2871" s="21" t="inlineStr">
        <is>
          <t>POWER_OUTBOARD</t>
        </is>
      </c>
      <c r="K2871" s="21" t="n">
        <v>55.2</v>
      </c>
      <c r="L2871" s="21" t="n">
        <v>17.8</v>
      </c>
      <c r="M2871" s="21" t="inlineStr">
        <is>
          <t>Vessbank</t>
        </is>
      </c>
      <c r="N2871" s="21" t="n">
        <v>32</v>
      </c>
      <c r="O2871" s="21" t="inlineStr">
        <is>
          <t>(206) 555-7770</t>
        </is>
      </c>
      <c r="P2871" s="21" t="inlineStr">
        <is>
          <t>jacqueline.anderson@outlook.example.com</t>
        </is>
      </c>
      <c r="Q2871" s="21" t="inlineStr">
        <is>
          <t>Seattle</t>
        </is>
      </c>
      <c r="R2871" s="21" t="inlineStr">
        <is>
          <t>WA</t>
        </is>
      </c>
      <c r="S2871" s="21" t="inlineStr">
        <is>
          <t>98101</t>
        </is>
      </c>
      <c r="T2871" s="28" t="n">
        <v>46008</v>
      </c>
      <c r="U2871" s="21" t="n">
        <v>2026</v>
      </c>
      <c r="V2871" s="21" t="inlineStr"/>
    </row>
    <row r="2872">
      <c r="A2872" s="17" t="inlineStr">
        <is>
          <t>WL-03867</t>
        </is>
      </c>
      <c r="B2872" s="17" t="n">
        <v>2867</v>
      </c>
      <c r="C2872" s="17" t="inlineStr">
        <is>
          <t>Hill</t>
        </is>
      </c>
      <c r="D2872" s="17" t="inlineStr">
        <is>
          <t>James</t>
        </is>
      </c>
      <c r="E2872" s="17" t="inlineStr">
        <is>
          <t>LLC</t>
        </is>
      </c>
      <c r="F2872" s="17" t="inlineStr">
        <is>
          <t>Hill Ventures LLC</t>
        </is>
      </c>
      <c r="G2872" s="27" t="n">
        <v>46183</v>
      </c>
      <c r="H2872" s="17" t="inlineStr">
        <is>
          <t>ACTIVE_WAITLIST</t>
        </is>
      </c>
      <c r="I2872" s="17" t="inlineStr">
        <is>
          <t>SALISH DANCER</t>
        </is>
      </c>
      <c r="J2872" s="17" t="inlineStr">
        <is>
          <t>TRAWLER</t>
        </is>
      </c>
      <c r="K2872" s="17" t="n">
        <v>25.5</v>
      </c>
      <c r="L2872" s="17" t="n">
        <v>8.6</v>
      </c>
      <c r="M2872" s="17" t="inlineStr">
        <is>
          <t>Vessbank</t>
        </is>
      </c>
      <c r="N2872" s="17" t="n">
        <v>24</v>
      </c>
      <c r="O2872" s="17" t="inlineStr">
        <is>
          <t>(360) 555-4627</t>
        </is>
      </c>
      <c r="P2872" s="17" t="inlineStr"/>
      <c r="Q2872" s="17" t="inlineStr">
        <is>
          <t>Bremerton</t>
        </is>
      </c>
      <c r="R2872" s="17" t="inlineStr">
        <is>
          <t>WA</t>
        </is>
      </c>
      <c r="S2872" s="17" t="inlineStr">
        <is>
          <t>98337</t>
        </is>
      </c>
      <c r="T2872" s="27" t="n">
        <v>46003</v>
      </c>
      <c r="U2872" s="17" t="n">
        <v>2026</v>
      </c>
      <c r="V2872" s="17" t="inlineStr"/>
    </row>
    <row r="2873">
      <c r="A2873" s="21" t="inlineStr">
        <is>
          <t>WL-03868</t>
        </is>
      </c>
      <c r="B2873" s="21" t="n">
        <v>2868</v>
      </c>
      <c r="C2873" s="21" t="inlineStr">
        <is>
          <t>Barr</t>
        </is>
      </c>
      <c r="D2873" s="21" t="inlineStr">
        <is>
          <t>Madison</t>
        </is>
      </c>
      <c r="E2873" s="21" t="inlineStr">
        <is>
          <t>INDIVIDUAL</t>
        </is>
      </c>
      <c r="F2873" s="21" t="inlineStr"/>
      <c r="G2873" s="28" t="n">
        <v>46183</v>
      </c>
      <c r="H2873" s="21" t="inlineStr">
        <is>
          <t>ACTIVE_WAITLIST</t>
        </is>
      </c>
      <c r="I2873" s="21" t="inlineStr">
        <is>
          <t>DRIFT WIND</t>
        </is>
      </c>
      <c r="J2873" s="21" t="inlineStr">
        <is>
          <t>TRAWLER</t>
        </is>
      </c>
      <c r="K2873" s="21" t="n">
        <v>42</v>
      </c>
      <c r="L2873" s="21" t="n">
        <v>13.6</v>
      </c>
      <c r="M2873" s="21" t="inlineStr">
        <is>
          <t>ANY</t>
        </is>
      </c>
      <c r="N2873" s="21" t="n">
        <v>24</v>
      </c>
      <c r="O2873" s="21" t="inlineStr">
        <is>
          <t>(360) 555-0233</t>
        </is>
      </c>
      <c r="P2873" s="21" t="inlineStr">
        <is>
          <t>madisonbarr@quillayute.org</t>
        </is>
      </c>
      <c r="Q2873" s="21" t="inlineStr">
        <is>
          <t>Port Angeles</t>
        </is>
      </c>
      <c r="R2873" s="21" t="inlineStr">
        <is>
          <t>WA</t>
        </is>
      </c>
      <c r="S2873" s="21" t="inlineStr">
        <is>
          <t>98362</t>
        </is>
      </c>
      <c r="T2873" s="28" t="n">
        <v>46019</v>
      </c>
      <c r="U2873" s="21" t="n">
        <v>2026</v>
      </c>
      <c r="V2873" s="21" t="inlineStr"/>
    </row>
    <row r="2874">
      <c r="A2874" s="17" t="inlineStr">
        <is>
          <t>WL-03869</t>
        </is>
      </c>
      <c r="B2874" s="17" t="n">
        <v>2869</v>
      </c>
      <c r="C2874" s="17" t="inlineStr">
        <is>
          <t>Raymond</t>
        </is>
      </c>
      <c r="D2874" s="17" t="inlineStr">
        <is>
          <t>Seth</t>
        </is>
      </c>
      <c r="E2874" s="17" t="inlineStr">
        <is>
          <t>INDIVIDUAL</t>
        </is>
      </c>
      <c r="F2874" s="17" t="inlineStr"/>
      <c r="G2874" s="27" t="n">
        <v>46184</v>
      </c>
      <c r="H2874" s="17" t="inlineStr">
        <is>
          <t>ACTIVE_WAITLIST</t>
        </is>
      </c>
      <c r="I2874" s="17" t="inlineStr">
        <is>
          <t>MURRE LIGHT</t>
        </is>
      </c>
      <c r="J2874" s="17" t="inlineStr">
        <is>
          <t>COMMERCIAL_FISH</t>
        </is>
      </c>
      <c r="K2874" s="17" t="n">
        <v>37</v>
      </c>
      <c r="L2874" s="17" t="n">
        <v>10.4</v>
      </c>
      <c r="M2874" s="17" t="inlineStr">
        <is>
          <t>ANY</t>
        </is>
      </c>
      <c r="N2874" s="17" t="n">
        <v>45</v>
      </c>
      <c r="O2874" s="17" t="inlineStr">
        <is>
          <t>(503) 555-2989</t>
        </is>
      </c>
      <c r="P2874" s="17" t="inlineStr">
        <is>
          <t>seth_raymond@outlook.example.com</t>
        </is>
      </c>
      <c r="Q2874" s="17" t="inlineStr">
        <is>
          <t>Astoria</t>
        </is>
      </c>
      <c r="R2874" s="17" t="inlineStr">
        <is>
          <t>OR</t>
        </is>
      </c>
      <c r="S2874" s="17" t="inlineStr">
        <is>
          <t>97103</t>
        </is>
      </c>
      <c r="T2874" s="27" t="n">
        <v>46001</v>
      </c>
      <c r="U2874" s="17" t="n">
        <v>2026</v>
      </c>
      <c r="V2874" s="17" t="inlineStr"/>
    </row>
    <row r="2875">
      <c r="A2875" s="21" t="inlineStr">
        <is>
          <t>WL-03870</t>
        </is>
      </c>
      <c r="B2875" s="21" t="n">
        <v>2870</v>
      </c>
      <c r="C2875" s="21" t="inlineStr">
        <is>
          <t>Lee</t>
        </is>
      </c>
      <c r="D2875" s="21" t="inlineStr">
        <is>
          <t>Robert</t>
        </is>
      </c>
      <c r="E2875" s="21" t="inlineStr">
        <is>
          <t>INDIVIDUAL</t>
        </is>
      </c>
      <c r="F2875" s="21" t="inlineStr"/>
      <c r="G2875" s="28" t="n">
        <v>46184</v>
      </c>
      <c r="H2875" s="21" t="inlineStr">
        <is>
          <t>EXPIRED</t>
        </is>
      </c>
      <c r="I2875" s="21" t="inlineStr">
        <is>
          <t>SCOTER BAY</t>
        </is>
      </c>
      <c r="J2875" s="21" t="inlineStr">
        <is>
          <t>TRAWLER</t>
        </is>
      </c>
      <c r="K2875" s="21" t="n">
        <v>55.4</v>
      </c>
      <c r="L2875" s="21" t="n">
        <v>17.5</v>
      </c>
      <c r="M2875" s="21" t="inlineStr">
        <is>
          <t>COVERED_ONLY</t>
        </is>
      </c>
      <c r="N2875" s="21" t="n">
        <v>32</v>
      </c>
      <c r="O2875" s="21" t="inlineStr">
        <is>
          <t>(360) 555-9249</t>
        </is>
      </c>
      <c r="P2875" s="21" t="inlineStr">
        <is>
          <t>robert_lee@quillayute.org</t>
        </is>
      </c>
      <c r="Q2875" s="21" t="inlineStr">
        <is>
          <t>Chaldale</t>
        </is>
      </c>
      <c r="R2875" s="21" t="inlineStr">
        <is>
          <t>WA</t>
        </is>
      </c>
      <c r="S2875" s="21" t="inlineStr">
        <is>
          <t>98554</t>
        </is>
      </c>
      <c r="T2875" s="21" t="inlineStr"/>
      <c r="U2875" s="21" t="n">
        <v>2023</v>
      </c>
      <c r="V2875" s="21" t="inlineStr"/>
    </row>
    <row r="2876">
      <c r="A2876" s="17" t="inlineStr">
        <is>
          <t>WL-03871</t>
        </is>
      </c>
      <c r="B2876" s="17" t="n">
        <v>2871</v>
      </c>
      <c r="C2876" s="17" t="inlineStr">
        <is>
          <t>Ramos</t>
        </is>
      </c>
      <c r="D2876" s="17" t="inlineStr">
        <is>
          <t>Joshua</t>
        </is>
      </c>
      <c r="E2876" s="17" t="inlineStr">
        <is>
          <t>JOINT</t>
        </is>
      </c>
      <c r="F2876" s="17" t="inlineStr"/>
      <c r="G2876" s="27" t="n">
        <v>46185</v>
      </c>
      <c r="H2876" s="17" t="inlineStr">
        <is>
          <t>ACTIVE_WAITLIST</t>
        </is>
      </c>
      <c r="I2876" s="17" t="inlineStr">
        <is>
          <t>SALISH QUEEN</t>
        </is>
      </c>
      <c r="J2876" s="17" t="inlineStr">
        <is>
          <t>SAIL_MONO</t>
        </is>
      </c>
      <c r="K2876" s="17" t="n">
        <v>45.6</v>
      </c>
      <c r="L2876" s="17" t="n">
        <v>15.9</v>
      </c>
      <c r="M2876" s="17" t="inlineStr">
        <is>
          <t>ANY</t>
        </is>
      </c>
      <c r="N2876" s="17" t="n">
        <v>24</v>
      </c>
      <c r="O2876" s="17" t="inlineStr">
        <is>
          <t>(360) 555-0593</t>
        </is>
      </c>
      <c r="P2876" s="17" t="inlineStr">
        <is>
          <t>joshua_ramos@pugetpost.com</t>
        </is>
      </c>
      <c r="Q2876" s="17" t="inlineStr">
        <is>
          <t>Port Angeles</t>
        </is>
      </c>
      <c r="R2876" s="17" t="inlineStr">
        <is>
          <t>WA</t>
        </is>
      </c>
      <c r="S2876" s="17" t="inlineStr">
        <is>
          <t>98362</t>
        </is>
      </c>
      <c r="T2876" s="27" t="n">
        <v>46006</v>
      </c>
      <c r="U2876" s="17" t="n">
        <v>2026</v>
      </c>
      <c r="V2876" s="17" t="inlineStr"/>
    </row>
    <row r="2877">
      <c r="A2877" s="21" t="inlineStr">
        <is>
          <t>WL-03872</t>
        </is>
      </c>
      <c r="B2877" s="21" t="n">
        <v>2872</v>
      </c>
      <c r="C2877" s="21" t="inlineStr">
        <is>
          <t>Taylor</t>
        </is>
      </c>
      <c r="D2877" s="21" t="inlineStr">
        <is>
          <t>Tiffany</t>
        </is>
      </c>
      <c r="E2877" s="21" t="inlineStr">
        <is>
          <t>JOINT</t>
        </is>
      </c>
      <c r="F2877" s="21" t="inlineStr"/>
      <c r="G2877" s="28" t="n">
        <v>46185</v>
      </c>
      <c r="H2877" s="21" t="inlineStr">
        <is>
          <t>ACTIVE_WAITLIST</t>
        </is>
      </c>
      <c r="I2877" s="21" t="inlineStr">
        <is>
          <t>OTTER REACH</t>
        </is>
      </c>
      <c r="J2877" s="21" t="inlineStr">
        <is>
          <t>HOUSEBOAT</t>
        </is>
      </c>
      <c r="K2877" s="21" t="n">
        <v>55.3</v>
      </c>
      <c r="L2877" s="21" t="n">
        <v>18.4</v>
      </c>
      <c r="M2877" s="21" t="inlineStr">
        <is>
          <t>ANY</t>
        </is>
      </c>
      <c r="N2877" s="21" t="n">
        <v>45</v>
      </c>
      <c r="O2877" s="21" t="inlineStr">
        <is>
          <t>(360) 555-8076</t>
        </is>
      </c>
      <c r="P2877" s="21" t="inlineStr">
        <is>
          <t>tiffany.taylor@harbormail.net</t>
        </is>
      </c>
      <c r="Q2877" s="21" t="inlineStr">
        <is>
          <t>Bellingham</t>
        </is>
      </c>
      <c r="R2877" s="21" t="inlineStr">
        <is>
          <t>WA</t>
        </is>
      </c>
      <c r="S2877" s="21" t="inlineStr">
        <is>
          <t>98225</t>
        </is>
      </c>
      <c r="T2877" s="28" t="n">
        <v>45998</v>
      </c>
      <c r="U2877" s="21" t="n">
        <v>2026</v>
      </c>
      <c r="V2877" s="21" t="inlineStr"/>
    </row>
    <row r="2878">
      <c r="A2878" s="17" t="inlineStr">
        <is>
          <t>WL-03873</t>
        </is>
      </c>
      <c r="B2878" s="17" t="n">
        <v>2873</v>
      </c>
      <c r="C2878" s="17" t="inlineStr">
        <is>
          <t>Clay</t>
        </is>
      </c>
      <c r="D2878" s="17" t="inlineStr">
        <is>
          <t>Michele</t>
        </is>
      </c>
      <c r="E2878" s="17" t="inlineStr">
        <is>
          <t>TRUST</t>
        </is>
      </c>
      <c r="F2878" s="17" t="inlineStr">
        <is>
          <t>Clay Ventures LLC</t>
        </is>
      </c>
      <c r="G2878" s="27" t="n">
        <v>46185</v>
      </c>
      <c r="H2878" s="17" t="inlineStr">
        <is>
          <t>ACTIVE_WAITLIST</t>
        </is>
      </c>
      <c r="I2878" s="17" t="inlineStr">
        <is>
          <t>SABLE LINE</t>
        </is>
      </c>
      <c r="J2878" s="17" t="inlineStr">
        <is>
          <t>SAIL_MULTI</t>
        </is>
      </c>
      <c r="K2878" s="17" t="n">
        <v>57</v>
      </c>
      <c r="L2878" s="17" t="n">
        <v>20</v>
      </c>
      <c r="M2878" s="17" t="inlineStr">
        <is>
          <t>COVERED_ONLY</t>
        </is>
      </c>
      <c r="N2878" s="17" t="n">
        <v>32</v>
      </c>
      <c r="O2878" s="17" t="inlineStr">
        <is>
          <t>(360) 555-8119</t>
        </is>
      </c>
      <c r="P2878" s="17" t="inlineStr">
        <is>
          <t>micheleclay@outlook.example.com</t>
        </is>
      </c>
      <c r="Q2878" s="17" t="inlineStr">
        <is>
          <t>Port Angeles</t>
        </is>
      </c>
      <c r="R2878" s="17" t="inlineStr">
        <is>
          <t>WA</t>
        </is>
      </c>
      <c r="S2878" s="17" t="inlineStr">
        <is>
          <t>98362</t>
        </is>
      </c>
      <c r="T2878" s="27" t="n">
        <v>46017</v>
      </c>
      <c r="U2878" s="17" t="n">
        <v>2026</v>
      </c>
      <c r="V2878" s="17" t="inlineStr"/>
    </row>
    <row r="2879">
      <c r="A2879" s="21" t="inlineStr">
        <is>
          <t>WL-03874</t>
        </is>
      </c>
      <c r="B2879" s="21" t="n">
        <v>2874</v>
      </c>
      <c r="C2879" s="21" t="inlineStr">
        <is>
          <t>Stone</t>
        </is>
      </c>
      <c r="D2879" s="21" t="inlineStr">
        <is>
          <t>Kimberly</t>
        </is>
      </c>
      <c r="E2879" s="21" t="inlineStr">
        <is>
          <t>TRUST</t>
        </is>
      </c>
      <c r="F2879" s="21" t="inlineStr">
        <is>
          <t>Stone Marine LLC</t>
        </is>
      </c>
      <c r="G2879" s="28" t="n">
        <v>46185</v>
      </c>
      <c r="H2879" s="21" t="inlineStr">
        <is>
          <t>ACTIVE_WAITLIST</t>
        </is>
      </c>
      <c r="I2879" s="21" t="inlineStr">
        <is>
          <t>CORMORANT LINE</t>
        </is>
      </c>
      <c r="J2879" s="21" t="inlineStr">
        <is>
          <t>HOUSEBOAT</t>
        </is>
      </c>
      <c r="K2879" s="21" t="n">
        <v>26.6</v>
      </c>
      <c r="L2879" s="21" t="n">
        <v>9.4</v>
      </c>
      <c r="M2879" s="21" t="inlineStr">
        <is>
          <t>ANY</t>
        </is>
      </c>
      <c r="N2879" s="21" t="n">
        <v>24</v>
      </c>
      <c r="O2879" s="21" t="inlineStr">
        <is>
          <t>(360) 555-0930</t>
        </is>
      </c>
      <c r="P2879" s="21" t="inlineStr">
        <is>
          <t>kimberlystone@pugetpost.com</t>
        </is>
      </c>
      <c r="Q2879" s="21" t="inlineStr">
        <is>
          <t>Bremerton</t>
        </is>
      </c>
      <c r="R2879" s="21" t="inlineStr">
        <is>
          <t>WA</t>
        </is>
      </c>
      <c r="S2879" s="21" t="inlineStr">
        <is>
          <t>98337</t>
        </is>
      </c>
      <c r="T2879" s="28" t="n">
        <v>46017</v>
      </c>
      <c r="U2879" s="21" t="n">
        <v>2026</v>
      </c>
      <c r="V2879" s="21" t="inlineStr"/>
    </row>
    <row r="2880">
      <c r="A2880" s="17" t="inlineStr">
        <is>
          <t>WL-03875</t>
        </is>
      </c>
      <c r="B2880" s="17" t="n">
        <v>2875</v>
      </c>
      <c r="C2880" s="17" t="inlineStr">
        <is>
          <t>Murray</t>
        </is>
      </c>
      <c r="D2880" s="17" t="inlineStr">
        <is>
          <t>Nancy</t>
        </is>
      </c>
      <c r="E2880" s="17" t="inlineStr">
        <is>
          <t>PARTNERSHIP</t>
        </is>
      </c>
      <c r="F2880" s="17" t="inlineStr">
        <is>
          <t>Murray Marine LLC</t>
        </is>
      </c>
      <c r="G2880" s="27" t="n">
        <v>46186</v>
      </c>
      <c r="H2880" s="17" t="inlineStr">
        <is>
          <t>ACTIVE_WAITLIST</t>
        </is>
      </c>
      <c r="I2880" s="17" t="inlineStr">
        <is>
          <t>SPINDRIFT HARBOR</t>
        </is>
      </c>
      <c r="J2880" s="17" t="inlineStr">
        <is>
          <t>SAIL_MONO</t>
        </is>
      </c>
      <c r="K2880" s="17" t="n">
        <v>47.7</v>
      </c>
      <c r="L2880" s="17" t="n">
        <v>15.7</v>
      </c>
      <c r="M2880" s="17" t="inlineStr">
        <is>
          <t>COVERED_ONLY</t>
        </is>
      </c>
      <c r="N2880" s="17" t="n">
        <v>45</v>
      </c>
      <c r="O2880" s="17" t="inlineStr">
        <is>
          <t>(206) 555-4500</t>
        </is>
      </c>
      <c r="P2880" s="17" t="inlineStr">
        <is>
          <t>nancy.murray@harbormail.net</t>
        </is>
      </c>
      <c r="Q2880" s="17" t="inlineStr">
        <is>
          <t>Seattle</t>
        </is>
      </c>
      <c r="R2880" s="17" t="inlineStr">
        <is>
          <t>WA</t>
        </is>
      </c>
      <c r="S2880" s="17" t="inlineStr">
        <is>
          <t>98101</t>
        </is>
      </c>
      <c r="T2880" s="27" t="n">
        <v>46014</v>
      </c>
      <c r="U2880" s="17" t="n">
        <v>2026</v>
      </c>
      <c r="V2880" s="17" t="inlineStr"/>
    </row>
    <row r="2881">
      <c r="A2881" s="21" t="inlineStr">
        <is>
          <t>WL-03876</t>
        </is>
      </c>
      <c r="B2881" s="21" t="n">
        <v>2876</v>
      </c>
      <c r="C2881" s="21" t="inlineStr">
        <is>
          <t>Heath</t>
        </is>
      </c>
      <c r="D2881" s="21" t="inlineStr">
        <is>
          <t>John</t>
        </is>
      </c>
      <c r="E2881" s="21" t="inlineStr">
        <is>
          <t>PARTNERSHIP</t>
        </is>
      </c>
      <c r="F2881" s="21" t="inlineStr">
        <is>
          <t>Heath Charters Inc</t>
        </is>
      </c>
      <c r="G2881" s="28" t="n">
        <v>46186</v>
      </c>
      <c r="H2881" s="21" t="inlineStr">
        <is>
          <t>ACTIVE_WAITLIST</t>
        </is>
      </c>
      <c r="I2881" s="21" t="inlineStr">
        <is>
          <t>COROMRANT GLIDE</t>
        </is>
      </c>
      <c r="J2881" s="21" t="inlineStr">
        <is>
          <t>POWER_OUTBOARD</t>
        </is>
      </c>
      <c r="K2881" s="21" t="n">
        <v>39</v>
      </c>
      <c r="L2881" s="21" t="n">
        <v>13.4</v>
      </c>
      <c r="M2881" s="21" t="inlineStr">
        <is>
          <t>ANY</t>
        </is>
      </c>
      <c r="N2881" s="21" t="n">
        <v>28</v>
      </c>
      <c r="O2881" s="21" t="inlineStr">
        <is>
          <t>(360) 555-2820</t>
        </is>
      </c>
      <c r="P2881" s="21" t="inlineStr">
        <is>
          <t>john.heath@quillayute.org</t>
        </is>
      </c>
      <c r="Q2881" s="21" t="inlineStr">
        <is>
          <t>Chaldale</t>
        </is>
      </c>
      <c r="R2881" s="21" t="inlineStr">
        <is>
          <t>WA</t>
        </is>
      </c>
      <c r="S2881" s="21" t="inlineStr">
        <is>
          <t>98554</t>
        </is>
      </c>
      <c r="T2881" s="28" t="n">
        <v>46017</v>
      </c>
      <c r="U2881" s="21" t="n">
        <v>2026</v>
      </c>
      <c r="V2881" s="21" t="inlineStr"/>
    </row>
    <row r="2882">
      <c r="A2882" s="17" t="inlineStr">
        <is>
          <t>WL-03877</t>
        </is>
      </c>
      <c r="B2882" s="17" t="n">
        <v>2877</v>
      </c>
      <c r="C2882" s="17" t="inlineStr">
        <is>
          <t>Davis</t>
        </is>
      </c>
      <c r="D2882" s="17" t="inlineStr">
        <is>
          <t>Jerry</t>
        </is>
      </c>
      <c r="E2882" s="17" t="inlineStr">
        <is>
          <t>INDIVIDUAL</t>
        </is>
      </c>
      <c r="F2882" s="17" t="inlineStr"/>
      <c r="G2882" s="27" t="n">
        <v>46186</v>
      </c>
      <c r="H2882" s="17" t="inlineStr">
        <is>
          <t>ACTIVE_WAITLIST</t>
        </is>
      </c>
      <c r="I2882" s="17" t="inlineStr">
        <is>
          <t>MURRE MIST</t>
        </is>
      </c>
      <c r="J2882" s="17" t="inlineStr">
        <is>
          <t>SAIL_MONO</t>
        </is>
      </c>
      <c r="K2882" s="17" t="n">
        <v>29.7</v>
      </c>
      <c r="L2882" s="17" t="n">
        <v>9.4</v>
      </c>
      <c r="M2882" s="17" t="inlineStr">
        <is>
          <t>ANY</t>
        </is>
      </c>
      <c r="N2882" s="17" t="n">
        <v>40</v>
      </c>
      <c r="O2882" s="17" t="inlineStr">
        <is>
          <t>(206) 555-5467</t>
        </is>
      </c>
      <c r="P2882" s="17" t="inlineStr">
        <is>
          <t>jerry.davis@harbormail.net</t>
        </is>
      </c>
      <c r="Q2882" s="17" t="inlineStr">
        <is>
          <t>Seattle</t>
        </is>
      </c>
      <c r="R2882" s="17" t="inlineStr">
        <is>
          <t>WA</t>
        </is>
      </c>
      <c r="S2882" s="17" t="inlineStr">
        <is>
          <t>98101</t>
        </is>
      </c>
      <c r="T2882" s="27" t="n">
        <v>45999</v>
      </c>
      <c r="U2882" s="17" t="n">
        <v>2026</v>
      </c>
      <c r="V2882" s="17" t="inlineStr"/>
    </row>
    <row r="2883">
      <c r="A2883" s="21" t="inlineStr">
        <is>
          <t>WL-03878</t>
        </is>
      </c>
      <c r="B2883" s="21" t="n">
        <v>2878</v>
      </c>
      <c r="C2883" s="21" t="inlineStr">
        <is>
          <t>Wagner</t>
        </is>
      </c>
      <c r="D2883" s="21" t="inlineStr">
        <is>
          <t>Michael</t>
        </is>
      </c>
      <c r="E2883" s="21" t="inlineStr">
        <is>
          <t>INDIVIDUAL</t>
        </is>
      </c>
      <c r="F2883" s="21" t="inlineStr"/>
      <c r="G2883" s="28" t="n">
        <v>46188</v>
      </c>
      <c r="H2883" s="21" t="inlineStr">
        <is>
          <t>RETAINER</t>
        </is>
      </c>
      <c r="I2883" s="21" t="inlineStr">
        <is>
          <t>OSPREY ROCK</t>
        </is>
      </c>
      <c r="J2883" s="21" t="inlineStr">
        <is>
          <t>HOUSEBOAT</t>
        </is>
      </c>
      <c r="K2883" s="21" t="n">
        <v>34.2</v>
      </c>
      <c r="L2883" s="21" t="n">
        <v>11.2</v>
      </c>
      <c r="M2883" s="21" t="inlineStr">
        <is>
          <t>Ledgport</t>
        </is>
      </c>
      <c r="N2883" s="21" t="n">
        <v>40</v>
      </c>
      <c r="O2883" s="21" t="inlineStr">
        <is>
          <t>(541) 555-4224</t>
        </is>
      </c>
      <c r="P2883" s="21" t="inlineStr">
        <is>
          <t>michael_wagner@gmail.example.com</t>
        </is>
      </c>
      <c r="Q2883" s="21" t="inlineStr">
        <is>
          <t>Coos Bay</t>
        </is>
      </c>
      <c r="R2883" s="21" t="inlineStr">
        <is>
          <t>OR</t>
        </is>
      </c>
      <c r="S2883" s="21" t="inlineStr">
        <is>
          <t>97420</t>
        </is>
      </c>
      <c r="T2883" s="28" t="n">
        <v>45998</v>
      </c>
      <c r="U2883" s="21" t="n">
        <v>2026</v>
      </c>
      <c r="V2883" s="21" t="inlineStr"/>
    </row>
    <row r="2884">
      <c r="A2884" s="17" t="inlineStr">
        <is>
          <t>WL-03879</t>
        </is>
      </c>
      <c r="B2884" s="17" t="n">
        <v>2879</v>
      </c>
      <c r="C2884" s="17" t="inlineStr">
        <is>
          <t>Blackwell</t>
        </is>
      </c>
      <c r="D2884" s="17" t="inlineStr">
        <is>
          <t>Justin</t>
        </is>
      </c>
      <c r="E2884" s="17" t="inlineStr">
        <is>
          <t>TRUST</t>
        </is>
      </c>
      <c r="F2884" s="17" t="inlineStr">
        <is>
          <t>Blackwell Charters Inc</t>
        </is>
      </c>
      <c r="G2884" s="27" t="n">
        <v>46189</v>
      </c>
      <c r="H2884" s="17" t="inlineStr">
        <is>
          <t>RETAINER</t>
        </is>
      </c>
      <c r="I2884" s="17" t="inlineStr">
        <is>
          <t>PETREL SOUND</t>
        </is>
      </c>
      <c r="J2884" s="17" t="inlineStr">
        <is>
          <t>SAIL_MONO</t>
        </is>
      </c>
      <c r="K2884" s="17" t="n">
        <v>54.6</v>
      </c>
      <c r="L2884" s="17" t="n">
        <v>15.5</v>
      </c>
      <c r="M2884" s="17" t="inlineStr">
        <is>
          <t>ANY</t>
        </is>
      </c>
      <c r="N2884" s="17" t="n">
        <v>36</v>
      </c>
      <c r="O2884" s="17" t="inlineStr">
        <is>
          <t>(206) 555-0425</t>
        </is>
      </c>
      <c r="P2884" s="17" t="inlineStr">
        <is>
          <t>justin.blackwell@salishnet.net</t>
        </is>
      </c>
      <c r="Q2884" s="17" t="inlineStr">
        <is>
          <t>Seattle</t>
        </is>
      </c>
      <c r="R2884" s="17" t="inlineStr">
        <is>
          <t>WA</t>
        </is>
      </c>
      <c r="S2884" s="17" t="inlineStr">
        <is>
          <t>98101</t>
        </is>
      </c>
      <c r="T2884" s="27" t="n">
        <v>46003</v>
      </c>
      <c r="U2884" s="17" t="n">
        <v>2026</v>
      </c>
      <c r="V2884" s="17" t="inlineStr"/>
    </row>
    <row r="2885">
      <c r="A2885" s="21" t="inlineStr">
        <is>
          <t>WL-03880</t>
        </is>
      </c>
      <c r="B2885" s="21" t="n">
        <v>2880</v>
      </c>
      <c r="C2885" s="21" t="inlineStr">
        <is>
          <t>Davis</t>
        </is>
      </c>
      <c r="D2885" s="21" t="inlineStr">
        <is>
          <t>Connie</t>
        </is>
      </c>
      <c r="E2885" s="21" t="inlineStr">
        <is>
          <t>JOINT</t>
        </is>
      </c>
      <c r="F2885" s="21" t="inlineStr"/>
      <c r="G2885" s="28" t="n">
        <v>46190</v>
      </c>
      <c r="H2885" s="21" t="inlineStr">
        <is>
          <t>ACTIVE_WAITLIST</t>
        </is>
      </c>
      <c r="I2885" s="21" t="inlineStr">
        <is>
          <t>PINTAIL BAY</t>
        </is>
      </c>
      <c r="J2885" s="21" t="inlineStr">
        <is>
          <t>SAIL_MULTI</t>
        </is>
      </c>
      <c r="K2885" s="21" t="n">
        <v>26.1</v>
      </c>
      <c r="L2885" s="21" t="n">
        <v>9.1</v>
      </c>
      <c r="M2885" s="21" t="inlineStr">
        <is>
          <t>ANY</t>
        </is>
      </c>
      <c r="N2885" s="21" t="n">
        <v>40</v>
      </c>
      <c r="O2885" s="21" t="inlineStr">
        <is>
          <t>(425) 555-0651</t>
        </is>
      </c>
      <c r="P2885" s="21" t="inlineStr">
        <is>
          <t>connie_davis@quillayute.org</t>
        </is>
      </c>
      <c r="Q2885" s="21" t="inlineStr">
        <is>
          <t>Everett</t>
        </is>
      </c>
      <c r="R2885" s="21" t="inlineStr">
        <is>
          <t>WA</t>
        </is>
      </c>
      <c r="S2885" s="21" t="inlineStr">
        <is>
          <t>98201</t>
        </is>
      </c>
      <c r="T2885" s="28" t="n">
        <v>45999</v>
      </c>
      <c r="U2885" s="21" t="n">
        <v>2026</v>
      </c>
      <c r="V2885" s="21" t="inlineStr"/>
    </row>
    <row r="2886">
      <c r="A2886" s="17" t="inlineStr">
        <is>
          <t>WL-03881</t>
        </is>
      </c>
      <c r="B2886" s="17" t="n">
        <v>2881</v>
      </c>
      <c r="C2886" s="17" t="inlineStr">
        <is>
          <t>Reid</t>
        </is>
      </c>
      <c r="D2886" s="17" t="inlineStr">
        <is>
          <t>Maria</t>
        </is>
      </c>
      <c r="E2886" s="17" t="inlineStr">
        <is>
          <t>INDIVIDUAL</t>
        </is>
      </c>
      <c r="F2886" s="17" t="inlineStr"/>
      <c r="G2886" s="27" t="n">
        <v>46191</v>
      </c>
      <c r="H2886" s="17" t="inlineStr">
        <is>
          <t>ACTIVE_WAITLIST</t>
        </is>
      </c>
      <c r="I2886" s="17" t="inlineStr">
        <is>
          <t>HERON MOON</t>
        </is>
      </c>
      <c r="J2886" s="17" t="inlineStr">
        <is>
          <t>CRUISER</t>
        </is>
      </c>
      <c r="K2886" s="17" t="n">
        <v>47</v>
      </c>
      <c r="L2886" s="17" t="n">
        <v>14.3</v>
      </c>
      <c r="M2886" s="17" t="inlineStr">
        <is>
          <t>COVERED_ONLY</t>
        </is>
      </c>
      <c r="N2886" s="17" t="n">
        <v>28</v>
      </c>
      <c r="O2886" s="17" t="inlineStr">
        <is>
          <t>(503) 555-8489</t>
        </is>
      </c>
      <c r="P2886" s="17" t="inlineStr">
        <is>
          <t>mariareid@outlook.example.com</t>
        </is>
      </c>
      <c r="Q2886" s="17" t="inlineStr">
        <is>
          <t>Astoria</t>
        </is>
      </c>
      <c r="R2886" s="17" t="inlineStr">
        <is>
          <t>OR</t>
        </is>
      </c>
      <c r="S2886" s="17" t="inlineStr">
        <is>
          <t>97103</t>
        </is>
      </c>
      <c r="T2886" s="27" t="n">
        <v>46013</v>
      </c>
      <c r="U2886" s="17" t="n">
        <v>2026</v>
      </c>
      <c r="V2886" s="17" t="inlineStr"/>
    </row>
    <row r="2887">
      <c r="A2887" s="21" t="inlineStr">
        <is>
          <t>WL-03882</t>
        </is>
      </c>
      <c r="B2887" s="21" t="n">
        <v>2882</v>
      </c>
      <c r="C2887" s="21" t="inlineStr">
        <is>
          <t>Wilkins</t>
        </is>
      </c>
      <c r="D2887" s="21" t="inlineStr">
        <is>
          <t>David</t>
        </is>
      </c>
      <c r="E2887" s="21" t="inlineStr">
        <is>
          <t>COMMERCIAL</t>
        </is>
      </c>
      <c r="F2887" s="21" t="inlineStr">
        <is>
          <t>Wilkins Marine LLC</t>
        </is>
      </c>
      <c r="G2887" s="28" t="n">
        <v>46192</v>
      </c>
      <c r="H2887" s="21" t="inlineStr">
        <is>
          <t>ACTIVE_WAITLIST</t>
        </is>
      </c>
      <c r="I2887" s="21" t="inlineStr">
        <is>
          <t>SCOTER REACH</t>
        </is>
      </c>
      <c r="J2887" s="21" t="inlineStr">
        <is>
          <t>CRUISER</t>
        </is>
      </c>
      <c r="K2887" s="21" t="n">
        <v>37.4</v>
      </c>
      <c r="L2887" s="21" t="n">
        <v>13.1</v>
      </c>
      <c r="M2887" s="21" t="inlineStr">
        <is>
          <t>ANY</t>
        </is>
      </c>
      <c r="N2887" s="21" t="n">
        <v>28</v>
      </c>
      <c r="O2887" s="21" t="inlineStr">
        <is>
          <t>(503) 555-6902</t>
        </is>
      </c>
      <c r="P2887" s="21" t="inlineStr">
        <is>
          <t>david_wilkins@harbormail.net</t>
        </is>
      </c>
      <c r="Q2887" s="21" t="inlineStr">
        <is>
          <t>Astoria</t>
        </is>
      </c>
      <c r="R2887" s="21" t="inlineStr">
        <is>
          <t>OR</t>
        </is>
      </c>
      <c r="S2887" s="21" t="inlineStr">
        <is>
          <t>97103</t>
        </is>
      </c>
      <c r="T2887" s="28" t="n">
        <v>46014</v>
      </c>
      <c r="U2887" s="21" t="n">
        <v>2026</v>
      </c>
      <c r="V2887" s="21" t="inlineStr"/>
    </row>
    <row r="2888">
      <c r="A2888" s="17" t="inlineStr">
        <is>
          <t>WL-03883</t>
        </is>
      </c>
      <c r="B2888" s="17" t="n">
        <v>2883</v>
      </c>
      <c r="C2888" s="17" t="inlineStr">
        <is>
          <t>Gallegos</t>
        </is>
      </c>
      <c r="D2888" s="17" t="inlineStr">
        <is>
          <t>Priscilla</t>
        </is>
      </c>
      <c r="E2888" s="17" t="inlineStr">
        <is>
          <t>JOINT</t>
        </is>
      </c>
      <c r="F2888" s="17" t="inlineStr"/>
      <c r="G2888" s="27" t="n">
        <v>46193</v>
      </c>
      <c r="H2888" s="17" t="inlineStr">
        <is>
          <t>ACTIVE_WAITLIST</t>
        </is>
      </c>
      <c r="I2888" s="17" t="inlineStr">
        <is>
          <t>OTTER ANN</t>
        </is>
      </c>
      <c r="J2888" s="17" t="inlineStr">
        <is>
          <t>CRUISER</t>
        </is>
      </c>
      <c r="K2888" s="17" t="n">
        <v>50.9</v>
      </c>
      <c r="L2888" s="17" t="n">
        <v>17.1</v>
      </c>
      <c r="M2888" s="17" t="inlineStr">
        <is>
          <t>ANY</t>
        </is>
      </c>
      <c r="N2888" s="17" t="n">
        <v>28</v>
      </c>
      <c r="O2888" s="17" t="inlineStr">
        <is>
          <t>(541) 555-2937</t>
        </is>
      </c>
      <c r="P2888" s="17" t="inlineStr">
        <is>
          <t>priscillagallegos@outlook.example.com</t>
        </is>
      </c>
      <c r="Q2888" s="17" t="inlineStr">
        <is>
          <t>Coos Bay</t>
        </is>
      </c>
      <c r="R2888" s="17" t="inlineStr">
        <is>
          <t>OR</t>
        </is>
      </c>
      <c r="S2888" s="17" t="inlineStr">
        <is>
          <t>97420</t>
        </is>
      </c>
      <c r="T2888" s="27" t="n">
        <v>46001</v>
      </c>
      <c r="U2888" s="17" t="n">
        <v>2026</v>
      </c>
      <c r="V2888" s="17" t="inlineStr"/>
    </row>
    <row r="2889">
      <c r="A2889" s="21" t="inlineStr">
        <is>
          <t>WL-03884</t>
        </is>
      </c>
      <c r="B2889" s="21" t="n">
        <v>2884</v>
      </c>
      <c r="C2889" s="21" t="inlineStr">
        <is>
          <t>Williams</t>
        </is>
      </c>
      <c r="D2889" s="21" t="inlineStr">
        <is>
          <t>Lindsay</t>
        </is>
      </c>
      <c r="E2889" s="21" t="inlineStr">
        <is>
          <t>INDIVIDUAL</t>
        </is>
      </c>
      <c r="F2889" s="21" t="inlineStr"/>
      <c r="G2889" s="28" t="n">
        <v>46193</v>
      </c>
      <c r="H2889" s="21" t="inlineStr">
        <is>
          <t>ACTIVE_WAITLIST</t>
        </is>
      </c>
      <c r="I2889" s="21" t="inlineStr">
        <is>
          <t>OTTER ROCK</t>
        </is>
      </c>
      <c r="J2889" s="21" t="inlineStr">
        <is>
          <t>SAIL_MULTI</t>
        </is>
      </c>
      <c r="K2889" s="21" t="n">
        <v>32.3</v>
      </c>
      <c r="L2889" s="21" t="n">
        <v>11</v>
      </c>
      <c r="M2889" s="21" t="inlineStr">
        <is>
          <t>Vessbank</t>
        </is>
      </c>
      <c r="N2889" s="21" t="n">
        <v>40</v>
      </c>
      <c r="O2889" s="21" t="inlineStr">
        <is>
          <t>(360) 555-1242</t>
        </is>
      </c>
      <c r="P2889" s="21" t="inlineStr">
        <is>
          <t>lindsay_williams@pugetpost.com</t>
        </is>
      </c>
      <c r="Q2889" s="21" t="inlineStr">
        <is>
          <t>Port Angeles</t>
        </is>
      </c>
      <c r="R2889" s="21" t="inlineStr">
        <is>
          <t>WA</t>
        </is>
      </c>
      <c r="S2889" s="21" t="inlineStr">
        <is>
          <t>98362</t>
        </is>
      </c>
      <c r="T2889" s="28" t="n">
        <v>45998</v>
      </c>
      <c r="U2889" s="21" t="n">
        <v>2026</v>
      </c>
      <c r="V2889" s="21" t="inlineStr"/>
    </row>
    <row r="2890">
      <c r="A2890" s="17" t="inlineStr">
        <is>
          <t>WL-03885</t>
        </is>
      </c>
      <c r="B2890" s="17" t="n">
        <v>2885</v>
      </c>
      <c r="C2890" s="17" t="inlineStr">
        <is>
          <t>Grant</t>
        </is>
      </c>
      <c r="D2890" s="17" t="inlineStr">
        <is>
          <t>Travis</t>
        </is>
      </c>
      <c r="E2890" s="17" t="inlineStr">
        <is>
          <t>JOINT</t>
        </is>
      </c>
      <c r="F2890" s="17" t="inlineStr"/>
      <c r="G2890" s="27" t="n">
        <v>46193</v>
      </c>
      <c r="H2890" s="17" t="inlineStr">
        <is>
          <t>RETAINER</t>
        </is>
      </c>
      <c r="I2890" s="17" t="inlineStr">
        <is>
          <t>BRANT SHORE</t>
        </is>
      </c>
      <c r="J2890" s="17" t="inlineStr">
        <is>
          <t>TRAWLER</t>
        </is>
      </c>
      <c r="K2890" s="17" t="n">
        <v>36.7</v>
      </c>
      <c r="L2890" s="17" t="n">
        <v>13.1</v>
      </c>
      <c r="M2890" s="17" t="inlineStr">
        <is>
          <t>COVERED_ONLY</t>
        </is>
      </c>
      <c r="N2890" s="17" t="n">
        <v>50</v>
      </c>
      <c r="O2890" s="17" t="inlineStr">
        <is>
          <t>(503) 555-4707</t>
        </is>
      </c>
      <c r="P2890" s="17" t="inlineStr">
        <is>
          <t>travisgrant@pugetpost.com</t>
        </is>
      </c>
      <c r="Q2890" s="17" t="inlineStr">
        <is>
          <t>Portland</t>
        </is>
      </c>
      <c r="R2890" s="17" t="inlineStr">
        <is>
          <t>OR</t>
        </is>
      </c>
      <c r="S2890" s="17" t="inlineStr">
        <is>
          <t>97201</t>
        </is>
      </c>
      <c r="T2890" s="27" t="n">
        <v>45993</v>
      </c>
      <c r="U2890" s="17" t="n">
        <v>2026</v>
      </c>
      <c r="V2890" s="17" t="inlineStr"/>
    </row>
    <row r="2891">
      <c r="A2891" s="21" t="inlineStr">
        <is>
          <t>WL-03886</t>
        </is>
      </c>
      <c r="B2891" s="21" t="n">
        <v>2886</v>
      </c>
      <c r="C2891" s="21" t="inlineStr">
        <is>
          <t>Bonilla</t>
        </is>
      </c>
      <c r="D2891" s="21" t="inlineStr">
        <is>
          <t>Teresa</t>
        </is>
      </c>
      <c r="E2891" s="21" t="inlineStr">
        <is>
          <t>INDIVIDUAL</t>
        </is>
      </c>
      <c r="F2891" s="21" t="inlineStr"/>
      <c r="G2891" s="28" t="n">
        <v>46195</v>
      </c>
      <c r="H2891" s="21" t="inlineStr">
        <is>
          <t>EXPIRED</t>
        </is>
      </c>
      <c r="I2891" s="21" t="inlineStr">
        <is>
          <t>FOUL VEER</t>
        </is>
      </c>
      <c r="J2891" s="21" t="inlineStr">
        <is>
          <t>CRUISER</t>
        </is>
      </c>
      <c r="K2891" s="21" t="n">
        <v>55</v>
      </c>
      <c r="L2891" s="21" t="n">
        <v>17.3</v>
      </c>
      <c r="M2891" s="21" t="inlineStr">
        <is>
          <t>Ledgport</t>
        </is>
      </c>
      <c r="N2891" s="21" t="n">
        <v>45</v>
      </c>
      <c r="O2891" s="21" t="inlineStr">
        <is>
          <t>(206) 555-8574</t>
        </is>
      </c>
      <c r="P2891" s="21" t="inlineStr">
        <is>
          <t>teresabonilla@outlook.example.com</t>
        </is>
      </c>
      <c r="Q2891" s="21" t="inlineStr">
        <is>
          <t>Seattle</t>
        </is>
      </c>
      <c r="R2891" s="21" t="inlineStr">
        <is>
          <t>WA</t>
        </is>
      </c>
      <c r="S2891" s="21" t="inlineStr">
        <is>
          <t>98101</t>
        </is>
      </c>
      <c r="T2891" s="21" t="inlineStr"/>
      <c r="U2891" s="21" t="n">
        <v>2023</v>
      </c>
      <c r="V2891" s="21" t="inlineStr"/>
    </row>
    <row r="2892">
      <c r="A2892" s="17" t="inlineStr">
        <is>
          <t>WL-03887</t>
        </is>
      </c>
      <c r="B2892" s="17" t="n">
        <v>2887</v>
      </c>
      <c r="C2892" s="17" t="inlineStr">
        <is>
          <t>Goodwin</t>
        </is>
      </c>
      <c r="D2892" s="17" t="inlineStr">
        <is>
          <t>Brianna</t>
        </is>
      </c>
      <c r="E2892" s="17" t="inlineStr">
        <is>
          <t>JOINT</t>
        </is>
      </c>
      <c r="F2892" s="17" t="inlineStr"/>
      <c r="G2892" s="27" t="n">
        <v>46195</v>
      </c>
      <c r="H2892" s="17" t="inlineStr">
        <is>
          <t>ACTIVE_WAITLIST</t>
        </is>
      </c>
      <c r="I2892" s="17" t="inlineStr">
        <is>
          <t>PETREL WAKE</t>
        </is>
      </c>
      <c r="J2892" s="17" t="inlineStr">
        <is>
          <t>CRUISER</t>
        </is>
      </c>
      <c r="K2892" s="17" t="n">
        <v>29.6</v>
      </c>
      <c r="L2892" s="17" t="n">
        <v>10.3</v>
      </c>
      <c r="M2892" s="17" t="inlineStr">
        <is>
          <t>Ledgport</t>
        </is>
      </c>
      <c r="N2892" s="17" t="n">
        <v>40</v>
      </c>
      <c r="O2892" s="17" t="inlineStr">
        <is>
          <t>(360) 555-4186</t>
        </is>
      </c>
      <c r="P2892" s="17" t="inlineStr">
        <is>
          <t>brianna.goodwin@quillayute.org</t>
        </is>
      </c>
      <c r="Q2892" s="17" t="inlineStr">
        <is>
          <t>Chaldale</t>
        </is>
      </c>
      <c r="R2892" s="17" t="inlineStr">
        <is>
          <t>WA</t>
        </is>
      </c>
      <c r="S2892" s="17" t="inlineStr">
        <is>
          <t>98554</t>
        </is>
      </c>
      <c r="T2892" s="27" t="n">
        <v>46014</v>
      </c>
      <c r="U2892" s="17" t="n">
        <v>2026</v>
      </c>
      <c r="V2892" s="17" t="inlineStr"/>
    </row>
    <row r="2893">
      <c r="A2893" s="21" t="inlineStr">
        <is>
          <t>WL-03888</t>
        </is>
      </c>
      <c r="B2893" s="21" t="n">
        <v>2888</v>
      </c>
      <c r="C2893" s="21" t="inlineStr">
        <is>
          <t>Garcia</t>
        </is>
      </c>
      <c r="D2893" s="21" t="inlineStr">
        <is>
          <t>Christian</t>
        </is>
      </c>
      <c r="E2893" s="21" t="inlineStr">
        <is>
          <t>LLC</t>
        </is>
      </c>
      <c r="F2893" s="21" t="inlineStr">
        <is>
          <t>Garcia Ventures LLC</t>
        </is>
      </c>
      <c r="G2893" s="28" t="n">
        <v>46196</v>
      </c>
      <c r="H2893" s="21" t="inlineStr">
        <is>
          <t>ACTIVE_WAITLIST</t>
        </is>
      </c>
      <c r="I2893" s="21" t="inlineStr">
        <is>
          <t>KESTREL MOON</t>
        </is>
      </c>
      <c r="J2893" s="21" t="inlineStr">
        <is>
          <t>POWER_INBOARD</t>
        </is>
      </c>
      <c r="K2893" s="21" t="n">
        <v>57.5</v>
      </c>
      <c r="L2893" s="21" t="n">
        <v>16.4</v>
      </c>
      <c r="M2893" s="21" t="inlineStr">
        <is>
          <t>ANY</t>
        </is>
      </c>
      <c r="N2893" s="21" t="n">
        <v>28</v>
      </c>
      <c r="O2893" s="21" t="inlineStr">
        <is>
          <t>(360) 555-8936</t>
        </is>
      </c>
      <c r="P2893" s="21" t="inlineStr">
        <is>
          <t>christiangarcia@outlook.example.com</t>
        </is>
      </c>
      <c r="Q2893" s="21" t="inlineStr">
        <is>
          <t>Aberdeen</t>
        </is>
      </c>
      <c r="R2893" s="21" t="inlineStr">
        <is>
          <t>WA</t>
        </is>
      </c>
      <c r="S2893" s="21" t="inlineStr">
        <is>
          <t>98520</t>
        </is>
      </c>
      <c r="T2893" s="28" t="n">
        <v>46014</v>
      </c>
      <c r="U2893" s="21" t="n">
        <v>2026</v>
      </c>
      <c r="V2893" s="21" t="inlineStr"/>
    </row>
    <row r="2894">
      <c r="A2894" s="17" t="inlineStr">
        <is>
          <t>WL-03889</t>
        </is>
      </c>
      <c r="B2894" s="17" t="n">
        <v>2889</v>
      </c>
      <c r="C2894" s="17" t="inlineStr">
        <is>
          <t>Mathis</t>
        </is>
      </c>
      <c r="D2894" s="17" t="inlineStr">
        <is>
          <t>Brandon</t>
        </is>
      </c>
      <c r="E2894" s="17" t="inlineStr">
        <is>
          <t>INDIVIDUAL</t>
        </is>
      </c>
      <c r="F2894" s="17" t="inlineStr"/>
      <c r="G2894" s="27" t="n">
        <v>46197</v>
      </c>
      <c r="H2894" s="17" t="inlineStr">
        <is>
          <t>RETAINER</t>
        </is>
      </c>
      <c r="I2894" s="17" t="inlineStr">
        <is>
          <t>FOUL SHORE</t>
        </is>
      </c>
      <c r="J2894" s="17" t="inlineStr">
        <is>
          <t>SAIL_MULTI</t>
        </is>
      </c>
      <c r="K2894" s="17" t="n">
        <v>53.6</v>
      </c>
      <c r="L2894" s="17" t="n">
        <v>16.5</v>
      </c>
      <c r="M2894" s="17" t="inlineStr">
        <is>
          <t>COVERED_ONLY</t>
        </is>
      </c>
      <c r="N2894" s="17" t="n">
        <v>45</v>
      </c>
      <c r="O2894" s="17" t="inlineStr">
        <is>
          <t>(206) 555-4825</t>
        </is>
      </c>
      <c r="P2894" s="17" t="inlineStr"/>
      <c r="Q2894" s="17" t="inlineStr">
        <is>
          <t>Seattle</t>
        </is>
      </c>
      <c r="R2894" s="17" t="inlineStr">
        <is>
          <t>WA</t>
        </is>
      </c>
      <c r="S2894" s="17" t="inlineStr">
        <is>
          <t>98101</t>
        </is>
      </c>
      <c r="T2894" s="27" t="n">
        <v>46001</v>
      </c>
      <c r="U2894" s="17" t="n">
        <v>2026</v>
      </c>
      <c r="V2894" s="17" t="inlineStr"/>
    </row>
    <row r="2895">
      <c r="A2895" s="21" t="inlineStr">
        <is>
          <t>WL-03890</t>
        </is>
      </c>
      <c r="B2895" s="21" t="n">
        <v>2890</v>
      </c>
      <c r="C2895" s="21" t="inlineStr">
        <is>
          <t>Alvarado</t>
        </is>
      </c>
      <c r="D2895" s="21" t="inlineStr">
        <is>
          <t>Steven</t>
        </is>
      </c>
      <c r="E2895" s="21" t="inlineStr">
        <is>
          <t>PARTNERSHIP</t>
        </is>
      </c>
      <c r="F2895" s="21" t="inlineStr">
        <is>
          <t>Alvarado Marine LLC</t>
        </is>
      </c>
      <c r="G2895" s="28" t="n">
        <v>46199</v>
      </c>
      <c r="H2895" s="21" t="inlineStr">
        <is>
          <t>ACTIVE_WAITLIST</t>
        </is>
      </c>
      <c r="I2895" s="21" t="inlineStr">
        <is>
          <t>HALIBUT QUEEN</t>
        </is>
      </c>
      <c r="J2895" s="21" t="inlineStr">
        <is>
          <t>CRUISER</t>
        </is>
      </c>
      <c r="K2895" s="21" t="n">
        <v>58.2</v>
      </c>
      <c r="L2895" s="21" t="n">
        <v>17.6</v>
      </c>
      <c r="M2895" s="21" t="inlineStr">
        <is>
          <t>Vessbank</t>
        </is>
      </c>
      <c r="N2895" s="21" t="n">
        <v>32</v>
      </c>
      <c r="O2895" s="21" t="inlineStr">
        <is>
          <t>(360) 555-4867</t>
        </is>
      </c>
      <c r="P2895" s="21" t="inlineStr">
        <is>
          <t>steven_alvarado@salishnet.net</t>
        </is>
      </c>
      <c r="Q2895" s="21" t="inlineStr">
        <is>
          <t>Bremerton</t>
        </is>
      </c>
      <c r="R2895" s="21" t="inlineStr">
        <is>
          <t>WA</t>
        </is>
      </c>
      <c r="S2895" s="21" t="inlineStr">
        <is>
          <t>98337</t>
        </is>
      </c>
      <c r="T2895" s="28" t="n">
        <v>45996</v>
      </c>
      <c r="U2895" s="21" t="n">
        <v>2026</v>
      </c>
      <c r="V2895" s="21" t="inlineStr"/>
    </row>
    <row r="2896">
      <c r="A2896" s="17" t="inlineStr">
        <is>
          <t>WL-03891</t>
        </is>
      </c>
      <c r="B2896" s="17" t="n">
        <v>2891</v>
      </c>
      <c r="C2896" s="17" t="inlineStr">
        <is>
          <t>Melton</t>
        </is>
      </c>
      <c r="D2896" s="17" t="inlineStr">
        <is>
          <t>David</t>
        </is>
      </c>
      <c r="E2896" s="17" t="inlineStr">
        <is>
          <t>CORPORATION</t>
        </is>
      </c>
      <c r="F2896" s="17" t="inlineStr">
        <is>
          <t>Melton Marine LLC</t>
        </is>
      </c>
      <c r="G2896" s="27" t="n">
        <v>46200</v>
      </c>
      <c r="H2896" s="17" t="inlineStr">
        <is>
          <t>ACTIVE_WAITLIST</t>
        </is>
      </c>
      <c r="I2896" s="17" t="inlineStr">
        <is>
          <t>DRIFT MIST</t>
        </is>
      </c>
      <c r="J2896" s="17" t="inlineStr">
        <is>
          <t>COMMERCIAL_FISH</t>
        </is>
      </c>
      <c r="K2896" s="17" t="n">
        <v>40.2</v>
      </c>
      <c r="L2896" s="17" t="n">
        <v>14.2</v>
      </c>
      <c r="M2896" s="17" t="inlineStr">
        <is>
          <t>COVERED_ONLY</t>
        </is>
      </c>
      <c r="N2896" s="17" t="n">
        <v>32</v>
      </c>
      <c r="O2896" s="17" t="inlineStr">
        <is>
          <t>(503) 555-1014</t>
        </is>
      </c>
      <c r="P2896" s="17" t="inlineStr">
        <is>
          <t>davidmelton@outlook.example.com</t>
        </is>
      </c>
      <c r="Q2896" s="17" t="inlineStr">
        <is>
          <t>Portland</t>
        </is>
      </c>
      <c r="R2896" s="17" t="inlineStr">
        <is>
          <t>OR</t>
        </is>
      </c>
      <c r="S2896" s="17" t="inlineStr">
        <is>
          <t>97201</t>
        </is>
      </c>
      <c r="T2896" s="27" t="n">
        <v>46003</v>
      </c>
      <c r="U2896" s="17" t="n">
        <v>2026</v>
      </c>
      <c r="V2896" s="17" t="inlineStr"/>
    </row>
    <row r="2897">
      <c r="A2897" s="21" t="inlineStr">
        <is>
          <t>WL-03892</t>
        </is>
      </c>
      <c r="B2897" s="21" t="n">
        <v>2892</v>
      </c>
      <c r="C2897" s="21" t="inlineStr">
        <is>
          <t>Montgomery</t>
        </is>
      </c>
      <c r="D2897" s="21" t="inlineStr">
        <is>
          <t>John</t>
        </is>
      </c>
      <c r="E2897" s="21" t="inlineStr">
        <is>
          <t>CORPORATION</t>
        </is>
      </c>
      <c r="F2897" s="21" t="inlineStr">
        <is>
          <t>Montgomery Marine LLC</t>
        </is>
      </c>
      <c r="G2897" s="28" t="n">
        <v>46203</v>
      </c>
      <c r="H2897" s="21" t="inlineStr">
        <is>
          <t>SUSPENDED</t>
        </is>
      </c>
      <c r="I2897" s="21" t="inlineStr">
        <is>
          <t>PINTAIL BAY</t>
        </is>
      </c>
      <c r="J2897" s="21" t="inlineStr">
        <is>
          <t>SAIL_MULTI</t>
        </is>
      </c>
      <c r="K2897" s="21" t="n">
        <v>48.6</v>
      </c>
      <c r="L2897" s="21" t="n">
        <v>16.8</v>
      </c>
      <c r="M2897" s="21" t="inlineStr">
        <is>
          <t>COVERED_ONLY</t>
        </is>
      </c>
      <c r="N2897" s="21" t="n">
        <v>36</v>
      </c>
      <c r="O2897" s="21" t="inlineStr">
        <is>
          <t>(206) 555-2207</t>
        </is>
      </c>
      <c r="P2897" s="21" t="inlineStr">
        <is>
          <t>johnmontgomery@gmail.example.com</t>
        </is>
      </c>
      <c r="Q2897" s="21" t="inlineStr">
        <is>
          <t>Seattle</t>
        </is>
      </c>
      <c r="R2897" s="21" t="inlineStr">
        <is>
          <t>WA</t>
        </is>
      </c>
      <c r="S2897" s="21" t="inlineStr">
        <is>
          <t>98101</t>
        </is>
      </c>
      <c r="T2897" s="28" t="n">
        <v>46013</v>
      </c>
      <c r="U2897" s="21" t="n">
        <v>2026</v>
      </c>
      <c r="V2897" s="21" t="inlineStr"/>
    </row>
    <row r="2898">
      <c r="A2898" s="17" t="inlineStr">
        <is>
          <t>WL-03893</t>
        </is>
      </c>
      <c r="B2898" s="17" t="n">
        <v>2893</v>
      </c>
      <c r="C2898" s="17" t="inlineStr">
        <is>
          <t>Nolan</t>
        </is>
      </c>
      <c r="D2898" s="17" t="inlineStr">
        <is>
          <t>James</t>
        </is>
      </c>
      <c r="E2898" s="17" t="inlineStr">
        <is>
          <t>NONPROFIT</t>
        </is>
      </c>
      <c r="F2898" s="17" t="inlineStr">
        <is>
          <t>Nolan Ventures LLC</t>
        </is>
      </c>
      <c r="G2898" s="27" t="n">
        <v>46206</v>
      </c>
      <c r="H2898" s="17" t="inlineStr">
        <is>
          <t>ACTIVE_WAITLIST</t>
        </is>
      </c>
      <c r="I2898" s="17" t="inlineStr">
        <is>
          <t>PINTAIL ROCK</t>
        </is>
      </c>
      <c r="J2898" s="17" t="inlineStr">
        <is>
          <t>CRUISER</t>
        </is>
      </c>
      <c r="K2898" s="17" t="n">
        <v>53</v>
      </c>
      <c r="L2898" s="17" t="n">
        <v>16.3</v>
      </c>
      <c r="M2898" s="17" t="inlineStr">
        <is>
          <t>COVERED_ONLY</t>
        </is>
      </c>
      <c r="N2898" s="17" t="n">
        <v>45</v>
      </c>
      <c r="O2898" s="17" t="inlineStr">
        <is>
          <t>(541) 555-7503</t>
        </is>
      </c>
      <c r="P2898" s="17" t="inlineStr">
        <is>
          <t>james.nolan@gmail.example.com</t>
        </is>
      </c>
      <c r="Q2898" s="17" t="inlineStr">
        <is>
          <t>Newport</t>
        </is>
      </c>
      <c r="R2898" s="17" t="inlineStr">
        <is>
          <t>OR</t>
        </is>
      </c>
      <c r="S2898" s="17" t="inlineStr">
        <is>
          <t>97365</t>
        </is>
      </c>
      <c r="T2898" s="27" t="n">
        <v>46016</v>
      </c>
      <c r="U2898" s="17" t="n">
        <v>2026</v>
      </c>
      <c r="V2898" s="17" t="inlineStr"/>
    </row>
    <row r="2899">
      <c r="A2899" s="21" t="inlineStr">
        <is>
          <t>WL-03894</t>
        </is>
      </c>
      <c r="B2899" s="21" t="n">
        <v>2894</v>
      </c>
      <c r="C2899" s="21" t="inlineStr">
        <is>
          <t>Gardner</t>
        </is>
      </c>
      <c r="D2899" s="21" t="inlineStr">
        <is>
          <t>William</t>
        </is>
      </c>
      <c r="E2899" s="21" t="inlineStr">
        <is>
          <t>PARTNERSHIP</t>
        </is>
      </c>
      <c r="F2899" s="21" t="inlineStr">
        <is>
          <t>Gardner Holdings LLC</t>
        </is>
      </c>
      <c r="G2899" s="28" t="n">
        <v>46206</v>
      </c>
      <c r="H2899" s="21" t="inlineStr">
        <is>
          <t>ACTIVE_WAITLIST</t>
        </is>
      </c>
      <c r="I2899" s="21" t="inlineStr">
        <is>
          <t>ANCHOR RUNNER</t>
        </is>
      </c>
      <c r="J2899" s="21" t="inlineStr">
        <is>
          <t>CRUISER</t>
        </is>
      </c>
      <c r="K2899" s="21" t="n">
        <v>47.6</v>
      </c>
      <c r="L2899" s="21" t="n">
        <v>14</v>
      </c>
      <c r="M2899" s="21" t="inlineStr">
        <is>
          <t>Eastwey</t>
        </is>
      </c>
      <c r="N2899" s="21" t="n">
        <v>24</v>
      </c>
      <c r="O2899" s="21" t="inlineStr">
        <is>
          <t>(360) 555-4634</t>
        </is>
      </c>
      <c r="P2899" s="21" t="inlineStr">
        <is>
          <t>william.gardner@quillayute.org</t>
        </is>
      </c>
      <c r="Q2899" s="21" t="inlineStr">
        <is>
          <t>Olympia</t>
        </is>
      </c>
      <c r="R2899" s="21" t="inlineStr">
        <is>
          <t>WA</t>
        </is>
      </c>
      <c r="S2899" s="21" t="inlineStr">
        <is>
          <t>98501</t>
        </is>
      </c>
      <c r="T2899" s="28" t="n">
        <v>46012</v>
      </c>
      <c r="U2899" s="21" t="n">
        <v>2026</v>
      </c>
      <c r="V2899" s="21" t="inlineStr"/>
    </row>
    <row r="2900">
      <c r="A2900" s="17" t="inlineStr">
        <is>
          <t>WL-03895</t>
        </is>
      </c>
      <c r="B2900" s="17" t="n">
        <v>2895</v>
      </c>
      <c r="C2900" s="17" t="inlineStr">
        <is>
          <t>Martin</t>
        </is>
      </c>
      <c r="D2900" s="17" t="inlineStr">
        <is>
          <t>Michael</t>
        </is>
      </c>
      <c r="E2900" s="17" t="inlineStr">
        <is>
          <t>INDIVIDUAL</t>
        </is>
      </c>
      <c r="F2900" s="17" t="inlineStr"/>
      <c r="G2900" s="27" t="n">
        <v>46207</v>
      </c>
      <c r="H2900" s="17" t="inlineStr">
        <is>
          <t>RETAINER</t>
        </is>
      </c>
      <c r="I2900" s="17" t="inlineStr">
        <is>
          <t>SEAL MIST</t>
        </is>
      </c>
      <c r="J2900" s="17" t="inlineStr">
        <is>
          <t>POWER_INBOARD</t>
        </is>
      </c>
      <c r="K2900" s="17" t="n">
        <v>27.8</v>
      </c>
      <c r="L2900" s="17" t="n">
        <v>9.9</v>
      </c>
      <c r="M2900" s="17" t="inlineStr">
        <is>
          <t>Vessbank</t>
        </is>
      </c>
      <c r="N2900" s="17" t="n">
        <v>50</v>
      </c>
      <c r="O2900" s="17" t="inlineStr">
        <is>
          <t>(503) 555-7360</t>
        </is>
      </c>
      <c r="P2900" s="17" t="inlineStr">
        <is>
          <t>michaelmartin@gmail.example.com</t>
        </is>
      </c>
      <c r="Q2900" s="17" t="inlineStr">
        <is>
          <t>Portland</t>
        </is>
      </c>
      <c r="R2900" s="17" t="inlineStr">
        <is>
          <t>OR</t>
        </is>
      </c>
      <c r="S2900" s="17" t="inlineStr">
        <is>
          <t>97201</t>
        </is>
      </c>
      <c r="T2900" s="27" t="n">
        <v>46019</v>
      </c>
      <c r="U2900" s="17" t="n">
        <v>2026</v>
      </c>
      <c r="V2900" s="17" t="inlineStr"/>
    </row>
    <row r="2901">
      <c r="A2901" s="21" t="inlineStr">
        <is>
          <t>WL-03896</t>
        </is>
      </c>
      <c r="B2901" s="21" t="n">
        <v>2896</v>
      </c>
      <c r="C2901" s="21" t="inlineStr">
        <is>
          <t>Hammond</t>
        </is>
      </c>
      <c r="D2901" s="21" t="inlineStr">
        <is>
          <t>Stephen</t>
        </is>
      </c>
      <c r="E2901" s="21" t="inlineStr">
        <is>
          <t>TRUST</t>
        </is>
      </c>
      <c r="F2901" s="21" t="inlineStr">
        <is>
          <t>Hammond Marine LLC</t>
        </is>
      </c>
      <c r="G2901" s="28" t="n">
        <v>46208</v>
      </c>
      <c r="H2901" s="21" t="inlineStr">
        <is>
          <t>ACTIVE_WAITLIST</t>
        </is>
      </c>
      <c r="I2901" s="21" t="inlineStr">
        <is>
          <t>CORMORANT WIND</t>
        </is>
      </c>
      <c r="J2901" s="21" t="inlineStr">
        <is>
          <t>SAIL_MONO</t>
        </is>
      </c>
      <c r="K2901" s="21" t="n">
        <v>24.3</v>
      </c>
      <c r="L2901" s="21" t="n">
        <v>8.5</v>
      </c>
      <c r="M2901" s="21" t="inlineStr">
        <is>
          <t>ANY</t>
        </is>
      </c>
      <c r="N2901" s="21" t="n">
        <v>45</v>
      </c>
      <c r="O2901" s="21" t="inlineStr">
        <is>
          <t>(360) 555-8684</t>
        </is>
      </c>
      <c r="P2901" s="21" t="inlineStr">
        <is>
          <t>stephen.hammond@quillayute.org</t>
        </is>
      </c>
      <c r="Q2901" s="21" t="inlineStr">
        <is>
          <t>Bremerton</t>
        </is>
      </c>
      <c r="R2901" s="21" t="inlineStr">
        <is>
          <t>WA</t>
        </is>
      </c>
      <c r="S2901" s="21" t="inlineStr">
        <is>
          <t>98337</t>
        </is>
      </c>
      <c r="T2901" s="28" t="n">
        <v>46004</v>
      </c>
      <c r="U2901" s="21" t="n">
        <v>2026</v>
      </c>
      <c r="V2901" s="21" t="inlineStr">
        <is>
          <t xml:space="preserve"> </t>
        </is>
      </c>
    </row>
    <row r="2902">
      <c r="A2902" s="17" t="inlineStr">
        <is>
          <t>WL-03897</t>
        </is>
      </c>
      <c r="B2902" s="17" t="n">
        <v>2897</v>
      </c>
      <c r="C2902" s="17" t="inlineStr">
        <is>
          <t>Green</t>
        </is>
      </c>
      <c r="D2902" s="17" t="inlineStr">
        <is>
          <t>Sherry</t>
        </is>
      </c>
      <c r="E2902" s="17" t="inlineStr">
        <is>
          <t>LLC</t>
        </is>
      </c>
      <c r="F2902" s="17" t="inlineStr">
        <is>
          <t>Green Marine LLC</t>
        </is>
      </c>
      <c r="G2902" s="27" t="n">
        <v>46211</v>
      </c>
      <c r="H2902" s="17" t="inlineStr">
        <is>
          <t>EXPIRED</t>
        </is>
      </c>
      <c r="I2902" s="17" t="inlineStr">
        <is>
          <t>DRIFT SOUND</t>
        </is>
      </c>
      <c r="J2902" s="17" t="inlineStr">
        <is>
          <t>POWER_INBOARD</t>
        </is>
      </c>
      <c r="K2902" s="17" t="n">
        <v>59.4</v>
      </c>
      <c r="L2902" s="17" t="n">
        <v>18.1</v>
      </c>
      <c r="M2902" s="17" t="inlineStr">
        <is>
          <t>ANY</t>
        </is>
      </c>
      <c r="N2902" s="17" t="n">
        <v>50</v>
      </c>
      <c r="O2902" s="17" t="inlineStr">
        <is>
          <t>(503) 555-5395</t>
        </is>
      </c>
      <c r="P2902" s="17" t="inlineStr">
        <is>
          <t>sherry.green@outlook.example.com</t>
        </is>
      </c>
      <c r="Q2902" s="17" t="inlineStr">
        <is>
          <t>Astoria</t>
        </is>
      </c>
      <c r="R2902" s="17" t="inlineStr">
        <is>
          <t>OR</t>
        </is>
      </c>
      <c r="S2902" s="17" t="inlineStr">
        <is>
          <t>97103</t>
        </is>
      </c>
      <c r="T2902" s="17" t="inlineStr"/>
      <c r="U2902" s="17" t="n">
        <v>2023</v>
      </c>
      <c r="V2902" s="17" t="inlineStr"/>
    </row>
    <row r="2903">
      <c r="A2903" s="21" t="inlineStr">
        <is>
          <t>WL-03898</t>
        </is>
      </c>
      <c r="B2903" s="21" t="n">
        <v>2898</v>
      </c>
      <c r="C2903" s="21" t="inlineStr">
        <is>
          <t>Price</t>
        </is>
      </c>
      <c r="D2903" s="21" t="inlineStr">
        <is>
          <t>Nichole</t>
        </is>
      </c>
      <c r="E2903" s="21" t="inlineStr">
        <is>
          <t>JOINT</t>
        </is>
      </c>
      <c r="F2903" s="21" t="inlineStr"/>
      <c r="G2903" s="28" t="n">
        <v>46211</v>
      </c>
      <c r="H2903" s="21" t="inlineStr">
        <is>
          <t>SUSPENDED</t>
        </is>
      </c>
      <c r="I2903" s="21" t="inlineStr">
        <is>
          <t>BRANT QUEEN</t>
        </is>
      </c>
      <c r="J2903" s="21" t="inlineStr">
        <is>
          <t>SAIL_MULTI</t>
        </is>
      </c>
      <c r="K2903" s="21" t="n">
        <v>43.7</v>
      </c>
      <c r="L2903" s="21" t="n">
        <v>14.5</v>
      </c>
      <c r="M2903" s="21" t="inlineStr">
        <is>
          <t>Vessbank</t>
        </is>
      </c>
      <c r="N2903" s="21" t="n">
        <v>45</v>
      </c>
      <c r="O2903" s="21" t="inlineStr">
        <is>
          <t>(360) 555-8660</t>
        </is>
      </c>
      <c r="P2903" s="21" t="inlineStr">
        <is>
          <t>nichole.price@pugetpost.com</t>
        </is>
      </c>
      <c r="Q2903" s="21" t="inlineStr">
        <is>
          <t>Olympia</t>
        </is>
      </c>
      <c r="R2903" s="21" t="inlineStr">
        <is>
          <t>WA</t>
        </is>
      </c>
      <c r="S2903" s="21" t="inlineStr">
        <is>
          <t>98501</t>
        </is>
      </c>
      <c r="T2903" s="28" t="n">
        <v>46016</v>
      </c>
      <c r="U2903" s="21" t="n">
        <v>2026</v>
      </c>
      <c r="V2903" s="21" t="inlineStr"/>
    </row>
    <row r="2904">
      <c r="A2904" s="17" t="inlineStr">
        <is>
          <t>WL-03899</t>
        </is>
      </c>
      <c r="B2904" s="17" t="n">
        <v>2899</v>
      </c>
      <c r="C2904" s="17" t="inlineStr">
        <is>
          <t>Jackson</t>
        </is>
      </c>
      <c r="D2904" s="17" t="inlineStr">
        <is>
          <t>Kyle</t>
        </is>
      </c>
      <c r="E2904" s="17" t="inlineStr">
        <is>
          <t>INDIVIDUAL</t>
        </is>
      </c>
      <c r="F2904" s="17" t="inlineStr"/>
      <c r="G2904" s="27" t="n">
        <v>46213</v>
      </c>
      <c r="H2904" s="17" t="inlineStr">
        <is>
          <t>ACTIVE_WAITLIST</t>
        </is>
      </c>
      <c r="I2904" s="17" t="inlineStr">
        <is>
          <t>PETREL DANCER</t>
        </is>
      </c>
      <c r="J2904" s="17" t="inlineStr">
        <is>
          <t>POWER_STERNDRIVE</t>
        </is>
      </c>
      <c r="K2904" s="17" t="n">
        <v>18.5</v>
      </c>
      <c r="L2904" s="17" t="n">
        <v>6.6</v>
      </c>
      <c r="M2904" s="17" t="inlineStr">
        <is>
          <t>Ledgport</t>
        </is>
      </c>
      <c r="N2904" s="17" t="n">
        <v>50</v>
      </c>
      <c r="O2904" s="17" t="inlineStr">
        <is>
          <t>(360) 555-6877</t>
        </is>
      </c>
      <c r="P2904" s="17" t="inlineStr">
        <is>
          <t>kyle.jackson@salishnet.net</t>
        </is>
      </c>
      <c r="Q2904" s="17" t="inlineStr">
        <is>
          <t>Bellingham</t>
        </is>
      </c>
      <c r="R2904" s="17" t="inlineStr">
        <is>
          <t>WA</t>
        </is>
      </c>
      <c r="S2904" s="17" t="inlineStr">
        <is>
          <t>98225</t>
        </is>
      </c>
      <c r="T2904" s="27" t="n">
        <v>46014</v>
      </c>
      <c r="U2904" s="17" t="n">
        <v>2026</v>
      </c>
      <c r="V2904" s="17" t="inlineStr"/>
    </row>
    <row r="2905">
      <c r="A2905" s="21" t="inlineStr">
        <is>
          <t>WL-03900</t>
        </is>
      </c>
      <c r="B2905" s="21" t="n">
        <v>2900</v>
      </c>
      <c r="C2905" s="21" t="inlineStr">
        <is>
          <t>Mckay</t>
        </is>
      </c>
      <c r="D2905" s="21" t="inlineStr">
        <is>
          <t>Jonathan</t>
        </is>
      </c>
      <c r="E2905" s="21" t="inlineStr">
        <is>
          <t>LLC</t>
        </is>
      </c>
      <c r="F2905" s="21" t="inlineStr">
        <is>
          <t>Mckay Ventures LLC</t>
        </is>
      </c>
      <c r="G2905" s="28" t="n">
        <v>46215</v>
      </c>
      <c r="H2905" s="21" t="inlineStr">
        <is>
          <t>ACTIVE_WAITLIST</t>
        </is>
      </c>
      <c r="I2905" s="21" t="inlineStr">
        <is>
          <t>COHO BAY</t>
        </is>
      </c>
      <c r="J2905" s="21" t="inlineStr">
        <is>
          <t>POWER_STERNDRIVE</t>
        </is>
      </c>
      <c r="K2905" s="21" t="n">
        <v>35.2</v>
      </c>
      <c r="L2905" s="21" t="n">
        <v>12.2</v>
      </c>
      <c r="M2905" s="21" t="inlineStr">
        <is>
          <t>ANY</t>
        </is>
      </c>
      <c r="N2905" s="21" t="n">
        <v>32</v>
      </c>
      <c r="O2905" s="21" t="inlineStr">
        <is>
          <t>(541) 555-6814</t>
        </is>
      </c>
      <c r="P2905" s="21" t="inlineStr">
        <is>
          <t>jonathan_mckay@salishnet.net</t>
        </is>
      </c>
      <c r="Q2905" s="21" t="inlineStr">
        <is>
          <t>Newport</t>
        </is>
      </c>
      <c r="R2905" s="21" t="inlineStr">
        <is>
          <t>OR</t>
        </is>
      </c>
      <c r="S2905" s="21" t="inlineStr">
        <is>
          <t>97365</t>
        </is>
      </c>
      <c r="T2905" s="28" t="n">
        <v>45993</v>
      </c>
      <c r="U2905" s="21" t="n">
        <v>2026</v>
      </c>
      <c r="V2905" s="21" t="inlineStr"/>
    </row>
    <row r="2906">
      <c r="A2906" s="17" t="inlineStr">
        <is>
          <t>WL-03901</t>
        </is>
      </c>
      <c r="B2906" s="17" t="n">
        <v>2901</v>
      </c>
      <c r="C2906" s="17" t="inlineStr">
        <is>
          <t>Vasquez</t>
        </is>
      </c>
      <c r="D2906" s="17" t="inlineStr">
        <is>
          <t>Michael</t>
        </is>
      </c>
      <c r="E2906" s="17" t="inlineStr">
        <is>
          <t>TRUST</t>
        </is>
      </c>
      <c r="F2906" s="17" t="inlineStr">
        <is>
          <t>Vasquez Charters Inc</t>
        </is>
      </c>
      <c r="G2906" s="27" t="n">
        <v>46216</v>
      </c>
      <c r="H2906" s="17" t="inlineStr">
        <is>
          <t>ACTIVE_WAITLIST</t>
        </is>
      </c>
      <c r="I2906" s="17" t="inlineStr">
        <is>
          <t>MURRE WIND</t>
        </is>
      </c>
      <c r="J2906" s="17" t="inlineStr">
        <is>
          <t>POWER_OUTBOARD</t>
        </is>
      </c>
      <c r="K2906" s="17" t="n">
        <v>61.1</v>
      </c>
      <c r="L2906" s="17" t="n">
        <v>17.2</v>
      </c>
      <c r="M2906" s="17" t="inlineStr">
        <is>
          <t>ANY</t>
        </is>
      </c>
      <c r="N2906" s="17" t="n">
        <v>50</v>
      </c>
      <c r="O2906" s="17" t="inlineStr">
        <is>
          <t>(360) 555-1010</t>
        </is>
      </c>
      <c r="P2906" s="17" t="inlineStr">
        <is>
          <t>michaelvasquez@quillayute.org</t>
        </is>
      </c>
      <c r="Q2906" s="17" t="inlineStr">
        <is>
          <t>Bellingham</t>
        </is>
      </c>
      <c r="R2906" s="17" t="inlineStr">
        <is>
          <t>WA</t>
        </is>
      </c>
      <c r="S2906" s="17" t="inlineStr">
        <is>
          <t>98225</t>
        </is>
      </c>
      <c r="T2906" s="27" t="n">
        <v>45995</v>
      </c>
      <c r="U2906" s="17" t="n">
        <v>2026</v>
      </c>
      <c r="V2906" s="17" t="inlineStr"/>
    </row>
    <row r="2907">
      <c r="A2907" s="21" t="inlineStr">
        <is>
          <t>WL-03902</t>
        </is>
      </c>
      <c r="B2907" s="21" t="n">
        <v>2902</v>
      </c>
      <c r="C2907" s="21" t="inlineStr">
        <is>
          <t>Browning</t>
        </is>
      </c>
      <c r="D2907" s="21" t="inlineStr">
        <is>
          <t>Andrew</t>
        </is>
      </c>
      <c r="E2907" s="21" t="inlineStr">
        <is>
          <t>JOINT</t>
        </is>
      </c>
      <c r="F2907" s="21" t="inlineStr"/>
      <c r="G2907" s="28" t="n">
        <v>46219</v>
      </c>
      <c r="H2907" s="21" t="inlineStr">
        <is>
          <t>EXPIRED</t>
        </is>
      </c>
      <c r="I2907" s="21" t="inlineStr">
        <is>
          <t>PINTAIL STAR</t>
        </is>
      </c>
      <c r="J2907" s="21" t="inlineStr">
        <is>
          <t>SAIL_MONO</t>
        </is>
      </c>
      <c r="K2907" s="21" t="n">
        <v>44.6</v>
      </c>
      <c r="L2907" s="21" t="n">
        <v>14.2</v>
      </c>
      <c r="M2907" s="21" t="inlineStr">
        <is>
          <t>ANY</t>
        </is>
      </c>
      <c r="N2907" s="21" t="n">
        <v>45</v>
      </c>
      <c r="O2907" s="21" t="inlineStr">
        <is>
          <t>(360) 555-7595</t>
        </is>
      </c>
      <c r="P2907" s="21" t="inlineStr">
        <is>
          <t>andrewbrowning@pugetpost.com</t>
        </is>
      </c>
      <c r="Q2907" s="21" t="inlineStr">
        <is>
          <t>Olympia</t>
        </is>
      </c>
      <c r="R2907" s="21" t="inlineStr">
        <is>
          <t>WA</t>
        </is>
      </c>
      <c r="S2907" s="21" t="inlineStr">
        <is>
          <t>98501</t>
        </is>
      </c>
      <c r="T2907" s="21" t="inlineStr"/>
      <c r="U2907" s="21" t="n">
        <v>2022</v>
      </c>
      <c r="V2907" s="21" t="inlineStr"/>
    </row>
    <row r="2908">
      <c r="A2908" s="17" t="inlineStr">
        <is>
          <t>WL-03903</t>
        </is>
      </c>
      <c r="B2908" s="17" t="n">
        <v>2903</v>
      </c>
      <c r="C2908" s="17" t="inlineStr">
        <is>
          <t>Willis</t>
        </is>
      </c>
      <c r="D2908" s="17" t="inlineStr">
        <is>
          <t>Deborah</t>
        </is>
      </c>
      <c r="E2908" s="17" t="inlineStr">
        <is>
          <t>NONPROFIT</t>
        </is>
      </c>
      <c r="F2908" s="17" t="inlineStr">
        <is>
          <t>Willis Charters Inc</t>
        </is>
      </c>
      <c r="G2908" s="27" t="n">
        <v>46220</v>
      </c>
      <c r="H2908" s="17" t="inlineStr">
        <is>
          <t>ACTIVE_WAITLIST</t>
        </is>
      </c>
      <c r="I2908" s="17" t="inlineStr">
        <is>
          <t>SALISH WIND</t>
        </is>
      </c>
      <c r="J2908" s="17" t="inlineStr">
        <is>
          <t>ELECTRIC</t>
        </is>
      </c>
      <c r="K2908" s="17" t="n">
        <v>31.4</v>
      </c>
      <c r="L2908" s="17" t="n">
        <v>8.9</v>
      </c>
      <c r="M2908" s="17" t="inlineStr">
        <is>
          <t>ANY</t>
        </is>
      </c>
      <c r="N2908" s="17" t="n">
        <v>50</v>
      </c>
      <c r="O2908" s="17" t="inlineStr">
        <is>
          <t>(253) 555-5005</t>
        </is>
      </c>
      <c r="P2908" s="17" t="inlineStr">
        <is>
          <t>deborahwillis@outlook.example.com</t>
        </is>
      </c>
      <c r="Q2908" s="17" t="inlineStr">
        <is>
          <t>Tacoma</t>
        </is>
      </c>
      <c r="R2908" s="17" t="inlineStr">
        <is>
          <t>WA</t>
        </is>
      </c>
      <c r="S2908" s="17" t="inlineStr">
        <is>
          <t>98402</t>
        </is>
      </c>
      <c r="T2908" s="27" t="n">
        <v>46015</v>
      </c>
      <c r="U2908" s="17" t="n">
        <v>2026</v>
      </c>
      <c r="V2908" s="17" t="inlineStr"/>
    </row>
    <row r="2909">
      <c r="A2909" s="21" t="inlineStr">
        <is>
          <t>WL-03904</t>
        </is>
      </c>
      <c r="B2909" s="21" t="n">
        <v>2904</v>
      </c>
      <c r="C2909" s="21" t="inlineStr">
        <is>
          <t>Trevino</t>
        </is>
      </c>
      <c r="D2909" s="21" t="inlineStr">
        <is>
          <t>Peggy</t>
        </is>
      </c>
      <c r="E2909" s="21" t="inlineStr">
        <is>
          <t>COMMERCIAL</t>
        </is>
      </c>
      <c r="F2909" s="21" t="inlineStr">
        <is>
          <t>Trevino Charters Inc</t>
        </is>
      </c>
      <c r="G2909" s="28" t="n">
        <v>46220</v>
      </c>
      <c r="H2909" s="21" t="inlineStr">
        <is>
          <t>ACTIVE_WAITLIST</t>
        </is>
      </c>
      <c r="I2909" s="21" t="inlineStr">
        <is>
          <t>BRANT SONG</t>
        </is>
      </c>
      <c r="J2909" s="21" t="inlineStr">
        <is>
          <t>CRUISER</t>
        </is>
      </c>
      <c r="K2909" s="21" t="n">
        <v>33.7</v>
      </c>
      <c r="L2909" s="21" t="n">
        <v>10.2</v>
      </c>
      <c r="M2909" s="21" t="inlineStr">
        <is>
          <t>ANY</t>
        </is>
      </c>
      <c r="N2909" s="21" t="n">
        <v>24</v>
      </c>
      <c r="O2909" s="21" t="inlineStr">
        <is>
          <t>(360) 555-4498</t>
        </is>
      </c>
      <c r="P2909" s="21" t="inlineStr">
        <is>
          <t>peggy_trevino@gmail.example.com</t>
        </is>
      </c>
      <c r="Q2909" s="21" t="inlineStr">
        <is>
          <t>Olympia</t>
        </is>
      </c>
      <c r="R2909" s="21" t="inlineStr">
        <is>
          <t>WA</t>
        </is>
      </c>
      <c r="S2909" s="21" t="inlineStr">
        <is>
          <t>98501</t>
        </is>
      </c>
      <c r="T2909" s="28" t="n">
        <v>46015</v>
      </c>
      <c r="U2909" s="21" t="n">
        <v>2026</v>
      </c>
      <c r="V2909" s="21" t="inlineStr"/>
    </row>
    <row r="2910">
      <c r="A2910" s="17" t="inlineStr">
        <is>
          <t>WL-03905</t>
        </is>
      </c>
      <c r="B2910" s="17" t="n">
        <v>2905</v>
      </c>
      <c r="C2910" s="17" t="inlineStr">
        <is>
          <t>Carpenter</t>
        </is>
      </c>
      <c r="D2910" s="17" t="inlineStr">
        <is>
          <t>Jamie</t>
        </is>
      </c>
      <c r="E2910" s="17" t="inlineStr">
        <is>
          <t>NONPROFIT</t>
        </is>
      </c>
      <c r="F2910" s="17" t="inlineStr">
        <is>
          <t>Carpenter Marine LLC</t>
        </is>
      </c>
      <c r="G2910" s="27" t="n">
        <v>46220</v>
      </c>
      <c r="H2910" s="17" t="inlineStr">
        <is>
          <t>ACTIVE_WAITLIST</t>
        </is>
      </c>
      <c r="I2910" s="17" t="inlineStr">
        <is>
          <t>SEAL SONG</t>
        </is>
      </c>
      <c r="J2910" s="17" t="inlineStr">
        <is>
          <t>SAIL_MONO</t>
        </is>
      </c>
      <c r="K2910" s="17" t="n">
        <v>22.6</v>
      </c>
      <c r="L2910" s="17" t="n">
        <v>6.7</v>
      </c>
      <c r="M2910" s="17" t="inlineStr">
        <is>
          <t>Salmonberry</t>
        </is>
      </c>
      <c r="N2910" s="17" t="n">
        <v>45</v>
      </c>
      <c r="O2910" s="17" t="inlineStr">
        <is>
          <t>(360) 555-3840</t>
        </is>
      </c>
      <c r="P2910" s="17" t="inlineStr">
        <is>
          <t>jamie.carpenter@pugetpost.com</t>
        </is>
      </c>
      <c r="Q2910" s="17" t="inlineStr">
        <is>
          <t>Chaldale</t>
        </is>
      </c>
      <c r="R2910" s="17" t="inlineStr">
        <is>
          <t>WA</t>
        </is>
      </c>
      <c r="S2910" s="17" t="inlineStr">
        <is>
          <t>98554</t>
        </is>
      </c>
      <c r="T2910" s="27" t="n">
        <v>46001</v>
      </c>
      <c r="U2910" s="17" t="n">
        <v>2026</v>
      </c>
      <c r="V2910" s="17" t="inlineStr"/>
    </row>
    <row r="2911">
      <c r="A2911" s="21" t="inlineStr">
        <is>
          <t>WL-03906</t>
        </is>
      </c>
      <c r="B2911" s="21" t="n">
        <v>2906</v>
      </c>
      <c r="C2911" s="21" t="inlineStr">
        <is>
          <t>Duncan</t>
        </is>
      </c>
      <c r="D2911" s="21" t="inlineStr">
        <is>
          <t>James</t>
        </is>
      </c>
      <c r="E2911" s="21" t="inlineStr">
        <is>
          <t>NONPROFIT</t>
        </is>
      </c>
      <c r="F2911" s="21" t="inlineStr">
        <is>
          <t>Duncan Marine LLC</t>
        </is>
      </c>
      <c r="G2911" s="28" t="n">
        <v>46221</v>
      </c>
      <c r="H2911" s="21" t="inlineStr">
        <is>
          <t>ACTIVE_WAITLIST</t>
        </is>
      </c>
      <c r="I2911" s="21" t="inlineStr">
        <is>
          <t>COHO SOUND</t>
        </is>
      </c>
      <c r="J2911" s="21" t="inlineStr">
        <is>
          <t>POWER_INBOARD</t>
        </is>
      </c>
      <c r="K2911" s="21" t="n">
        <v>41.5</v>
      </c>
      <c r="L2911" s="21" t="n">
        <v>14.1</v>
      </c>
      <c r="M2911" s="21" t="inlineStr">
        <is>
          <t>ANY</t>
        </is>
      </c>
      <c r="N2911" s="21" t="n">
        <v>50</v>
      </c>
      <c r="O2911" s="21" t="inlineStr">
        <is>
          <t>(360) 555-7910</t>
        </is>
      </c>
      <c r="P2911" s="21" t="inlineStr">
        <is>
          <t>james.duncan@harbormail.net</t>
        </is>
      </c>
      <c r="Q2911" s="21" t="inlineStr">
        <is>
          <t>Aberdeen</t>
        </is>
      </c>
      <c r="R2911" s="21" t="inlineStr">
        <is>
          <t>WA</t>
        </is>
      </c>
      <c r="S2911" s="21" t="inlineStr">
        <is>
          <t>98520</t>
        </is>
      </c>
      <c r="T2911" s="28" t="n">
        <v>46014</v>
      </c>
      <c r="U2911" s="21" t="n">
        <v>2026</v>
      </c>
      <c r="V2911" s="21" t="inlineStr"/>
    </row>
    <row r="2912">
      <c r="A2912" s="17" t="inlineStr">
        <is>
          <t>WL-03907</t>
        </is>
      </c>
      <c r="B2912" s="17" t="n">
        <v>2907</v>
      </c>
      <c r="C2912" s="17" t="inlineStr">
        <is>
          <t>Collins</t>
        </is>
      </c>
      <c r="D2912" s="17" t="inlineStr">
        <is>
          <t>Ryan</t>
        </is>
      </c>
      <c r="E2912" s="17" t="inlineStr">
        <is>
          <t>JOINT</t>
        </is>
      </c>
      <c r="F2912" s="17" t="inlineStr"/>
      <c r="G2912" s="27" t="n">
        <v>46221</v>
      </c>
      <c r="H2912" s="17" t="inlineStr">
        <is>
          <t>ACTIVE_WAITLIST</t>
        </is>
      </c>
      <c r="I2912" s="17" t="inlineStr">
        <is>
          <t>HALIBUT CREST</t>
        </is>
      </c>
      <c r="J2912" s="17" t="inlineStr">
        <is>
          <t>SAIL_MONO</t>
        </is>
      </c>
      <c r="K2912" s="17" t="n">
        <v>35.9</v>
      </c>
      <c r="L2912" s="17" t="n">
        <v>10.3</v>
      </c>
      <c r="M2912" s="17" t="inlineStr">
        <is>
          <t>COVERED_ONLY</t>
        </is>
      </c>
      <c r="N2912" s="17" t="n">
        <v>28</v>
      </c>
      <c r="O2912" s="17" t="inlineStr">
        <is>
          <t>(360) 555-3148</t>
        </is>
      </c>
      <c r="P2912" s="17" t="inlineStr">
        <is>
          <t>ryan.collins@harbormail.net</t>
        </is>
      </c>
      <c r="Q2912" s="17" t="inlineStr">
        <is>
          <t>Bellingham</t>
        </is>
      </c>
      <c r="R2912" s="17" t="inlineStr">
        <is>
          <t>WA</t>
        </is>
      </c>
      <c r="S2912" s="17" t="inlineStr">
        <is>
          <t>98225</t>
        </is>
      </c>
      <c r="T2912" s="27" t="n">
        <v>46005</v>
      </c>
      <c r="U2912" s="17" t="n">
        <v>2026</v>
      </c>
      <c r="V2912" s="17" t="inlineStr"/>
    </row>
    <row r="2913">
      <c r="A2913" s="21" t="inlineStr">
        <is>
          <t>WL-03908</t>
        </is>
      </c>
      <c r="B2913" s="21" t="n">
        <v>2908</v>
      </c>
      <c r="C2913" s="21" t="inlineStr">
        <is>
          <t>Ibarra</t>
        </is>
      </c>
      <c r="D2913" s="21" t="inlineStr">
        <is>
          <t>Kaitlin</t>
        </is>
      </c>
      <c r="E2913" s="21" t="inlineStr">
        <is>
          <t>PARTNERSHIP</t>
        </is>
      </c>
      <c r="F2913" s="21" t="inlineStr">
        <is>
          <t>Ibarra Charters Inc</t>
        </is>
      </c>
      <c r="G2913" s="28" t="n">
        <v>46223</v>
      </c>
      <c r="H2913" s="21" t="inlineStr">
        <is>
          <t>EXPIRED</t>
        </is>
      </c>
      <c r="I2913" s="21" t="inlineStr">
        <is>
          <t>CORMORANT SOUND</t>
        </is>
      </c>
      <c r="J2913" s="21" t="inlineStr">
        <is>
          <t>SAIL_MONO</t>
        </is>
      </c>
      <c r="K2913" s="21" t="n">
        <v>50.1</v>
      </c>
      <c r="L2913" s="21" t="n">
        <v>16.2</v>
      </c>
      <c r="M2913" s="21" t="inlineStr">
        <is>
          <t>ANY</t>
        </is>
      </c>
      <c r="N2913" s="21" t="n">
        <v>28</v>
      </c>
      <c r="O2913" s="21" t="inlineStr">
        <is>
          <t>(360) 555-4893</t>
        </is>
      </c>
      <c r="P2913" s="21" t="inlineStr">
        <is>
          <t>kaitlin.ibarra@quillayute.org</t>
        </is>
      </c>
      <c r="Q2913" s="21" t="inlineStr">
        <is>
          <t>Bremerton</t>
        </is>
      </c>
      <c r="R2913" s="21" t="inlineStr">
        <is>
          <t>WA</t>
        </is>
      </c>
      <c r="S2913" s="21" t="inlineStr">
        <is>
          <t>98337</t>
        </is>
      </c>
      <c r="T2913" s="21" t="inlineStr"/>
      <c r="U2913" s="21" t="n">
        <v>2024</v>
      </c>
      <c r="V2913" s="21" t="inlineStr"/>
    </row>
    <row r="2914">
      <c r="A2914" s="17" t="inlineStr">
        <is>
          <t>WL-03909</t>
        </is>
      </c>
      <c r="B2914" s="17" t="n">
        <v>2909</v>
      </c>
      <c r="C2914" s="17" t="inlineStr">
        <is>
          <t>Edwards</t>
        </is>
      </c>
      <c r="D2914" s="17" t="inlineStr">
        <is>
          <t>Elizabeth</t>
        </is>
      </c>
      <c r="E2914" s="17" t="inlineStr">
        <is>
          <t>LLC</t>
        </is>
      </c>
      <c r="F2914" s="17" t="inlineStr">
        <is>
          <t>Edwards Marine LLC</t>
        </is>
      </c>
      <c r="G2914" s="27" t="n">
        <v>46224</v>
      </c>
      <c r="H2914" s="17" t="inlineStr">
        <is>
          <t>ACTIVE_WAITLIST</t>
        </is>
      </c>
      <c r="I2914" s="17" t="inlineStr">
        <is>
          <t>ANCHOR WIND</t>
        </is>
      </c>
      <c r="J2914" s="17" t="inlineStr">
        <is>
          <t>POWER_INBOARD</t>
        </is>
      </c>
      <c r="K2914" s="17" t="n">
        <v>30.5</v>
      </c>
      <c r="L2914" s="17" t="n">
        <v>10.1</v>
      </c>
      <c r="M2914" s="17" t="inlineStr">
        <is>
          <t>Gullwing</t>
        </is>
      </c>
      <c r="N2914" s="17" t="n">
        <v>50</v>
      </c>
      <c r="O2914" s="17" t="inlineStr">
        <is>
          <t>(541) 555-5945</t>
        </is>
      </c>
      <c r="P2914" s="17" t="inlineStr">
        <is>
          <t>elizabeth_edwards@outlook.example.com</t>
        </is>
      </c>
      <c r="Q2914" s="17" t="inlineStr">
        <is>
          <t>Newport</t>
        </is>
      </c>
      <c r="R2914" s="17" t="inlineStr">
        <is>
          <t>OR</t>
        </is>
      </c>
      <c r="S2914" s="17" t="inlineStr">
        <is>
          <t>97365</t>
        </is>
      </c>
      <c r="T2914" s="27" t="n">
        <v>46019</v>
      </c>
      <c r="U2914" s="17" t="n">
        <v>2026</v>
      </c>
      <c r="V2914" s="17" t="inlineStr"/>
    </row>
    <row r="2915">
      <c r="A2915" s="21" t="inlineStr">
        <is>
          <t>WL-03910</t>
        </is>
      </c>
      <c r="B2915" s="21" t="n">
        <v>2910</v>
      </c>
      <c r="C2915" s="21" t="inlineStr">
        <is>
          <t>Buchanan</t>
        </is>
      </c>
      <c r="D2915" s="21" t="inlineStr">
        <is>
          <t>Brian</t>
        </is>
      </c>
      <c r="E2915" s="21" t="inlineStr">
        <is>
          <t>LLC</t>
        </is>
      </c>
      <c r="F2915" s="21" t="inlineStr">
        <is>
          <t>Buchanan Marine LLC</t>
        </is>
      </c>
      <c r="G2915" s="28" t="n">
        <v>46227</v>
      </c>
      <c r="H2915" s="21" t="inlineStr">
        <is>
          <t>ACTIVE_WAITLIST</t>
        </is>
      </c>
      <c r="I2915" s="21" t="inlineStr">
        <is>
          <t>HERON WIND</t>
        </is>
      </c>
      <c r="J2915" s="21" t="inlineStr">
        <is>
          <t>SAIL_MONO</t>
        </is>
      </c>
      <c r="K2915" s="21" t="n">
        <v>44.8</v>
      </c>
      <c r="L2915" s="21" t="n">
        <v>12.7</v>
      </c>
      <c r="M2915" s="21" t="inlineStr">
        <is>
          <t>Eastwey</t>
        </is>
      </c>
      <c r="N2915" s="21" t="n">
        <v>40</v>
      </c>
      <c r="O2915" s="21" t="inlineStr">
        <is>
          <t>(425) 555-2480</t>
        </is>
      </c>
      <c r="P2915" s="21" t="inlineStr">
        <is>
          <t>brianbuchanan@gmail.example.com</t>
        </is>
      </c>
      <c r="Q2915" s="21" t="inlineStr">
        <is>
          <t>Everett</t>
        </is>
      </c>
      <c r="R2915" s="21" t="inlineStr">
        <is>
          <t>WA</t>
        </is>
      </c>
      <c r="S2915" s="21" t="inlineStr">
        <is>
          <t>98201</t>
        </is>
      </c>
      <c r="T2915" s="28" t="n">
        <v>46010</v>
      </c>
      <c r="U2915" s="21" t="n">
        <v>2026</v>
      </c>
      <c r="V2915" s="21" t="inlineStr"/>
    </row>
  </sheetData>
  <autoFilter ref="A5:V2915"/>
  <mergeCells count="3">
    <mergeCell ref="A1:V1"/>
    <mergeCell ref="A2:V2"/>
    <mergeCell ref="A3:V3"/>
  </mergeCells>
  <pageMargins left="0.25" right="0.25" top="0.4" bottom="0.4" header="0.5" footer="0.5"/>
  <pageSetup fitToHeight="0" fitToWidth="1"/>
  <headerFooter>
    <oddHeader/>
    <oddFooter>&amp;CPage &amp;P of &amp;N&amp;RChaldale Harbor District | 2026-08-01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tabColor rgb="00617384"/>
    <outlinePr summaryBelow="1" summaryRight="1"/>
    <pageSetUpPr fitToPage="1"/>
  </sheetPr>
  <dimension ref="A1:R1138"/>
  <sheetViews>
    <sheetView showGridLines="1" zoomScale="90" workbookViewId="0">
      <pane ySplit="5" topLeftCell="A6" activePane="bottomLeft" state="frozen"/>
      <selection pane="bottomLeft" activeCell="A1" sqref="A1"/>
    </sheetView>
  </sheetViews>
  <sheetFormatPr baseColWidth="8" defaultRowHeight="15"/>
  <sheetData>
    <row r="1" ht="32" customHeight="1">
      <c r="A1" s="1" t="inlineStr">
        <is>
          <t>Source - Offer Events</t>
        </is>
      </c>
    </row>
    <row r="2" ht="28" customHeight="1">
      <c r="A2" s="2" t="inlineStr">
        <is>
          <t>Embedded source extract; gray tabs are supporting data.</t>
        </is>
      </c>
    </row>
    <row r="3" ht="26" customHeight="1">
      <c r="A3" s="3" t="inlineStr">
        <is>
          <t>Source: offer_events_2022_2026.csv; filtered to 2023-01-01 through 2026-07-31.</t>
        </is>
      </c>
    </row>
    <row r="5" ht="31" customHeight="1">
      <c r="A5" s="12" t="inlineStr">
        <is>
          <t>offer_id</t>
        </is>
      </c>
      <c r="B5" s="12" t="inlineStr">
        <is>
          <t>offer_date</t>
        </is>
      </c>
      <c r="C5" s="12" t="inlineStr">
        <is>
          <t>applicant_id</t>
        </is>
      </c>
      <c r="D5" s="12" t="inlineStr">
        <is>
          <t>rank_at_offer</t>
        </is>
      </c>
      <c r="E5" s="12" t="inlineStr">
        <is>
          <t>slip_id</t>
        </is>
      </c>
      <c r="F5" s="12" t="inlineStr">
        <is>
          <t>basin</t>
        </is>
      </c>
      <c r="G5" s="12" t="inlineStr">
        <is>
          <t>slip_size_ft</t>
        </is>
      </c>
      <c r="H5" s="12" t="inlineStr">
        <is>
          <t>covered</t>
        </is>
      </c>
      <c r="I5" s="12" t="inlineStr">
        <is>
          <t>rate_class</t>
        </is>
      </c>
      <c r="J5" s="12" t="inlineStr">
        <is>
          <t>monthly_rate</t>
        </is>
      </c>
      <c r="K5" s="12" t="inlineStr">
        <is>
          <t>offer_seq</t>
        </is>
      </c>
      <c r="L5" s="12" t="inlineStr">
        <is>
          <t>outcome</t>
        </is>
      </c>
      <c r="M5" s="12" t="inlineStr">
        <is>
          <t>response_due_date</t>
        </is>
      </c>
      <c r="N5" s="12" t="inlineStr">
        <is>
          <t>response_date</t>
        </is>
      </c>
      <c r="O5" s="12" t="inlineStr">
        <is>
          <t>days_to_respond</t>
        </is>
      </c>
      <c r="P5" s="12" t="inlineStr">
        <is>
          <t>skip_reason_code</t>
        </is>
      </c>
      <c r="Q5" s="12" t="inlineStr">
        <is>
          <t>agreement_id</t>
        </is>
      </c>
      <c r="R5" s="12" t="inlineStr">
        <is>
          <t>notes</t>
        </is>
      </c>
    </row>
    <row r="6">
      <c r="A6" s="17" t="inlineStr">
        <is>
          <t>OFR-2023-0321</t>
        </is>
      </c>
      <c r="B6" s="27" t="n">
        <v>44948</v>
      </c>
      <c r="C6" s="17" t="inlineStr">
        <is>
          <t>WL-03017</t>
        </is>
      </c>
      <c r="D6" s="17" t="n">
        <v>2017</v>
      </c>
      <c r="E6" s="17" t="inlineStr">
        <is>
          <t>EW-0621</t>
        </is>
      </c>
      <c r="F6" s="17" t="inlineStr">
        <is>
          <t>Eastwey</t>
        </is>
      </c>
      <c r="G6" s="17" t="n">
        <v>80</v>
      </c>
      <c r="H6" s="17" t="inlineStr">
        <is>
          <t>OPEN</t>
        </is>
      </c>
      <c r="I6" s="17" t="inlineStr">
        <is>
          <t>NON_COMM_MONTHLY</t>
        </is>
      </c>
      <c r="J6" s="17" t="n">
        <v>7.55</v>
      </c>
      <c r="K6" s="17" t="n">
        <v>1</v>
      </c>
      <c r="L6" s="17" t="inlineStr">
        <is>
          <t>ACCEPTED</t>
        </is>
      </c>
      <c r="M6" s="27" t="n">
        <v>44962</v>
      </c>
      <c r="N6" s="27" t="n">
        <v>44951</v>
      </c>
      <c r="O6" s="17" t="n">
        <v>3</v>
      </c>
      <c r="P6" s="17" t="inlineStr"/>
      <c r="Q6" s="17" t="inlineStr">
        <is>
          <t>MA-2023-0621</t>
        </is>
      </c>
      <c r="R6" s="17" t="inlineStr"/>
    </row>
    <row r="7">
      <c r="A7" s="21" t="inlineStr">
        <is>
          <t>OFR-2023-0322</t>
        </is>
      </c>
      <c r="B7" s="28" t="n">
        <v>44932</v>
      </c>
      <c r="C7" s="21" t="inlineStr">
        <is>
          <t>WL-02119</t>
        </is>
      </c>
      <c r="D7" s="21" t="n">
        <v>1119</v>
      </c>
      <c r="E7" s="21" t="inlineStr">
        <is>
          <t>EW-0621</t>
        </is>
      </c>
      <c r="F7" s="21" t="inlineStr">
        <is>
          <t>Eastwey</t>
        </is>
      </c>
      <c r="G7" s="21" t="n">
        <v>80</v>
      </c>
      <c r="H7" s="21" t="inlineStr">
        <is>
          <t>OPEN</t>
        </is>
      </c>
      <c r="I7" s="21" t="inlineStr">
        <is>
          <t>NON_COMM_MONTHLY</t>
        </is>
      </c>
      <c r="J7" s="21" t="n">
        <v>7.55</v>
      </c>
      <c r="K7" s="21" t="n">
        <v>1</v>
      </c>
      <c r="L7" s="21" t="inlineStr">
        <is>
          <t>ACCEPTED</t>
        </is>
      </c>
      <c r="M7" s="28" t="n">
        <v>44946</v>
      </c>
      <c r="N7" s="28" t="n">
        <v>44941</v>
      </c>
      <c r="O7" s="21" t="n">
        <v>9</v>
      </c>
      <c r="P7" s="21" t="inlineStr"/>
      <c r="Q7" s="21" t="inlineStr">
        <is>
          <t>MA-2023-0621</t>
        </is>
      </c>
      <c r="R7" s="21" t="inlineStr"/>
    </row>
    <row r="8">
      <c r="A8" s="17" t="inlineStr">
        <is>
          <t>OFR-2023-0323</t>
        </is>
      </c>
      <c r="B8" s="27" t="n">
        <v>44934</v>
      </c>
      <c r="C8" s="17" t="inlineStr">
        <is>
          <t>WL-03099</t>
        </is>
      </c>
      <c r="D8" s="17" t="n">
        <v>2099</v>
      </c>
      <c r="E8" s="17" t="inlineStr">
        <is>
          <t>LP-0317</t>
        </is>
      </c>
      <c r="F8" s="17" t="inlineStr">
        <is>
          <t>Ledgport</t>
        </is>
      </c>
      <c r="G8" s="17" t="n">
        <v>40</v>
      </c>
      <c r="H8" s="17" t="inlineStr">
        <is>
          <t>COVERED</t>
        </is>
      </c>
      <c r="I8" s="17" t="inlineStr">
        <is>
          <t>NON_COMM_MONTHLY</t>
        </is>
      </c>
      <c r="J8" s="17" t="n">
        <v>10.4</v>
      </c>
      <c r="K8" s="17" t="n">
        <v>1</v>
      </c>
      <c r="L8" s="17" t="inlineStr">
        <is>
          <t>SKIPPED</t>
        </is>
      </c>
      <c r="M8" s="27" t="n">
        <v>44944</v>
      </c>
      <c r="N8" s="17" t="inlineStr"/>
      <c r="O8" s="17" t="inlineStr"/>
      <c r="P8" s="17" t="inlineStr">
        <is>
          <t>vessel-fit</t>
        </is>
      </c>
      <c r="Q8" s="17" t="inlineStr"/>
      <c r="R8" s="17" t="inlineStr"/>
    </row>
    <row r="9">
      <c r="A9" s="21" t="inlineStr">
        <is>
          <t>OFR-2023-0324</t>
        </is>
      </c>
      <c r="B9" s="28" t="n">
        <v>44934</v>
      </c>
      <c r="C9" s="21" t="inlineStr">
        <is>
          <t>WL-02685</t>
        </is>
      </c>
      <c r="D9" s="21" t="n">
        <v>1685</v>
      </c>
      <c r="E9" s="21" t="inlineStr">
        <is>
          <t>LP-0906</t>
        </is>
      </c>
      <c r="F9" s="21" t="inlineStr">
        <is>
          <t>Ledgport</t>
        </is>
      </c>
      <c r="G9" s="21" t="n">
        <v>28</v>
      </c>
      <c r="H9" s="21" t="inlineStr">
        <is>
          <t>COVERED</t>
        </is>
      </c>
      <c r="I9" s="21" t="inlineStr">
        <is>
          <t>NON_COMM_MONTHLY</t>
        </is>
      </c>
      <c r="J9" s="21" t="n">
        <v>10.4</v>
      </c>
      <c r="K9" s="21" t="n">
        <v>1</v>
      </c>
      <c r="L9" s="21" t="inlineStr">
        <is>
          <t>SKIPPED</t>
        </is>
      </c>
      <c r="M9" s="28" t="n">
        <v>44944</v>
      </c>
      <c r="N9" s="21" t="inlineStr"/>
      <c r="O9" s="21" t="inlineStr"/>
      <c r="P9" s="21" t="inlineStr">
        <is>
          <t>vessel-fit</t>
        </is>
      </c>
      <c r="Q9" s="21" t="inlineStr"/>
      <c r="R9" s="21" t="inlineStr"/>
    </row>
    <row r="10">
      <c r="A10" s="17" t="inlineStr">
        <is>
          <t>OFR-2023-0325</t>
        </is>
      </c>
      <c r="B10" s="27" t="n">
        <v>44936</v>
      </c>
      <c r="C10" s="17" t="inlineStr">
        <is>
          <t>WL-02143</t>
        </is>
      </c>
      <c r="D10" s="17" t="n">
        <v>1143</v>
      </c>
      <c r="E10" s="17" t="inlineStr">
        <is>
          <t>EW-1015</t>
        </is>
      </c>
      <c r="F10" s="17" t="inlineStr">
        <is>
          <t>Eastwey</t>
        </is>
      </c>
      <c r="G10" s="17" t="n">
        <v>24</v>
      </c>
      <c r="H10" s="17" t="inlineStr">
        <is>
          <t>OPEN</t>
        </is>
      </c>
      <c r="I10" s="17" t="inlineStr">
        <is>
          <t>NON_COMM_MONTHLY</t>
        </is>
      </c>
      <c r="J10" s="17" t="n">
        <v>7.55</v>
      </c>
      <c r="K10" s="17" t="n">
        <v>1</v>
      </c>
      <c r="L10" s="17" t="inlineStr">
        <is>
          <t>DECLINED</t>
        </is>
      </c>
      <c r="M10" s="27" t="n">
        <v>44950</v>
      </c>
      <c r="N10" s="27" t="n">
        <v>44946</v>
      </c>
      <c r="O10" s="17" t="n">
        <v>10</v>
      </c>
      <c r="P10" s="17" t="inlineStr"/>
      <c r="Q10" s="17" t="inlineStr"/>
      <c r="R10" s="17" t="inlineStr"/>
    </row>
    <row r="11">
      <c r="A11" s="21" t="inlineStr">
        <is>
          <t>OFR-2023-0326</t>
        </is>
      </c>
      <c r="B11" s="28" t="n">
        <v>44952</v>
      </c>
      <c r="C11" s="21" t="inlineStr">
        <is>
          <t>WL-01298</t>
        </is>
      </c>
      <c r="D11" s="21" t="n">
        <v>298</v>
      </c>
      <c r="E11" s="21" t="inlineStr">
        <is>
          <t>GW-0708</t>
        </is>
      </c>
      <c r="F11" s="21" t="inlineStr">
        <is>
          <t>Gullwing</t>
        </is>
      </c>
      <c r="G11" s="21" t="n">
        <v>70</v>
      </c>
      <c r="H11" s="21" t="inlineStr">
        <is>
          <t>OPEN</t>
        </is>
      </c>
      <c r="I11" s="21" t="inlineStr">
        <is>
          <t>NON_COMM_MONTHLY</t>
        </is>
      </c>
      <c r="J11" s="21" t="n">
        <v>7.55</v>
      </c>
      <c r="K11" s="21" t="n">
        <v>1</v>
      </c>
      <c r="L11" s="21" t="inlineStr">
        <is>
          <t>SKIPPED</t>
        </is>
      </c>
      <c r="M11" s="28" t="n">
        <v>44966</v>
      </c>
      <c r="N11" s="21" t="inlineStr"/>
      <c r="O11" s="21" t="inlineStr"/>
      <c r="P11" s="21" t="inlineStr">
        <is>
          <t>vessel-fit</t>
        </is>
      </c>
      <c r="Q11" s="21" t="inlineStr"/>
      <c r="R11" s="21" t="inlineStr"/>
    </row>
    <row r="12">
      <c r="A12" s="17" t="inlineStr">
        <is>
          <t>OFR-2023-0327</t>
        </is>
      </c>
      <c r="B12" s="27" t="n">
        <v>44933</v>
      </c>
      <c r="C12" s="17" t="inlineStr">
        <is>
          <t>WL-02085</t>
        </is>
      </c>
      <c r="D12" s="17" t="n">
        <v>1085</v>
      </c>
      <c r="E12" s="17" t="inlineStr">
        <is>
          <t>SB-0917</t>
        </is>
      </c>
      <c r="F12" s="17" t="inlineStr">
        <is>
          <t>Salmonberry</t>
        </is>
      </c>
      <c r="G12" s="17" t="n">
        <v>45</v>
      </c>
      <c r="H12" s="17" t="inlineStr">
        <is>
          <t>OPEN</t>
        </is>
      </c>
      <c r="I12" s="17" t="inlineStr">
        <is>
          <t>NON_COMM_MONTHLY</t>
        </is>
      </c>
      <c r="J12" s="17" t="n">
        <v>7.55</v>
      </c>
      <c r="K12" s="17" t="n">
        <v>1</v>
      </c>
      <c r="L12" s="17" t="inlineStr">
        <is>
          <t>EXPIRED</t>
        </is>
      </c>
      <c r="M12" s="27" t="n">
        <v>44947</v>
      </c>
      <c r="N12" s="27" t="n">
        <v>44941</v>
      </c>
      <c r="O12" s="17" t="n">
        <v>8</v>
      </c>
      <c r="P12" s="17" t="inlineStr"/>
      <c r="Q12" s="17" t="inlineStr"/>
      <c r="R12" s="17" t="inlineStr"/>
    </row>
    <row r="13">
      <c r="A13" s="21" t="inlineStr">
        <is>
          <t>OFR-2023-0328</t>
        </is>
      </c>
      <c r="B13" s="28" t="n">
        <v>44941</v>
      </c>
      <c r="C13" s="21" t="inlineStr">
        <is>
          <t>WL-01372</t>
        </is>
      </c>
      <c r="D13" s="21" t="n">
        <v>372</v>
      </c>
      <c r="E13" s="21" t="inlineStr">
        <is>
          <t>GW-0610</t>
        </is>
      </c>
      <c r="F13" s="21" t="inlineStr">
        <is>
          <t>Gullwing</t>
        </is>
      </c>
      <c r="G13" s="21" t="n">
        <v>32</v>
      </c>
      <c r="H13" s="21" t="inlineStr">
        <is>
          <t>OPEN</t>
        </is>
      </c>
      <c r="I13" s="21" t="inlineStr">
        <is>
          <t>NON_COMM_MONTHLY</t>
        </is>
      </c>
      <c r="J13" s="21" t="n">
        <v>7.55</v>
      </c>
      <c r="K13" s="21" t="n">
        <v>1</v>
      </c>
      <c r="L13" s="21" t="inlineStr">
        <is>
          <t>DECLINED</t>
        </is>
      </c>
      <c r="M13" s="28" t="n">
        <v>44955</v>
      </c>
      <c r="N13" s="28" t="n">
        <v>44943</v>
      </c>
      <c r="O13" s="21" t="n">
        <v>2</v>
      </c>
      <c r="P13" s="21" t="inlineStr"/>
      <c r="Q13" s="21" t="inlineStr"/>
      <c r="R13" s="21" t="inlineStr"/>
    </row>
    <row r="14">
      <c r="A14" s="17" t="inlineStr">
        <is>
          <t>OFR-2023-0329</t>
        </is>
      </c>
      <c r="B14" s="27" t="n">
        <v>44927</v>
      </c>
      <c r="C14" s="17" t="inlineStr">
        <is>
          <t>WL-02020</t>
        </is>
      </c>
      <c r="D14" s="17" t="n">
        <v>1020</v>
      </c>
      <c r="E14" s="17" t="inlineStr">
        <is>
          <t>EW-0101</t>
        </is>
      </c>
      <c r="F14" s="17" t="inlineStr">
        <is>
          <t>Eastwey</t>
        </is>
      </c>
      <c r="G14" s="17" t="n">
        <v>80</v>
      </c>
      <c r="H14" s="17" t="inlineStr">
        <is>
          <t>OPEN</t>
        </is>
      </c>
      <c r="I14" s="17" t="inlineStr">
        <is>
          <t>NON_COMM_MONTHLY</t>
        </is>
      </c>
      <c r="J14" s="17" t="n">
        <v>7.55</v>
      </c>
      <c r="K14" s="17" t="n">
        <v>1</v>
      </c>
      <c r="L14" s="17" t="inlineStr">
        <is>
          <t>ACCEPTED</t>
        </is>
      </c>
      <c r="M14" s="27" t="n">
        <v>44941</v>
      </c>
      <c r="N14" s="27" t="n">
        <v>44935</v>
      </c>
      <c r="O14" s="17" t="n">
        <v>8</v>
      </c>
      <c r="P14" s="17" t="inlineStr"/>
      <c r="Q14" s="17" t="inlineStr">
        <is>
          <t>MA-2023-0101</t>
        </is>
      </c>
      <c r="R14" s="17" t="inlineStr"/>
    </row>
    <row r="15">
      <c r="A15" s="21" t="inlineStr">
        <is>
          <t>OFR-2023-0330</t>
        </is>
      </c>
      <c r="B15" s="28" t="n">
        <v>44940</v>
      </c>
      <c r="C15" s="21" t="inlineStr">
        <is>
          <t>WL-02632</t>
        </is>
      </c>
      <c r="D15" s="21" t="n">
        <v>1632</v>
      </c>
      <c r="E15" s="21" t="inlineStr">
        <is>
          <t>SB-0210</t>
        </is>
      </c>
      <c r="F15" s="21" t="inlineStr">
        <is>
          <t>Salmonberry</t>
        </is>
      </c>
      <c r="G15" s="21" t="n">
        <v>24</v>
      </c>
      <c r="H15" s="21" t="inlineStr">
        <is>
          <t>OPEN</t>
        </is>
      </c>
      <c r="I15" s="21" t="inlineStr">
        <is>
          <t>NON_COMM_MONTHLY</t>
        </is>
      </c>
      <c r="J15" s="21" t="n">
        <v>7.55</v>
      </c>
      <c r="K15" s="21" t="n">
        <v>1</v>
      </c>
      <c r="L15" s="21" t="inlineStr">
        <is>
          <t>EXPIRED</t>
        </is>
      </c>
      <c r="M15" s="28" t="n">
        <v>44954</v>
      </c>
      <c r="N15" s="28" t="n">
        <v>44950</v>
      </c>
      <c r="O15" s="21" t="n">
        <v>10</v>
      </c>
      <c r="P15" s="21" t="inlineStr"/>
      <c r="Q15" s="21" t="inlineStr"/>
      <c r="R15" s="21" t="inlineStr"/>
    </row>
    <row r="16">
      <c r="A16" s="17" t="inlineStr">
        <is>
          <t>OFR-2023-0331</t>
        </is>
      </c>
      <c r="B16" s="27" t="n">
        <v>44943</v>
      </c>
      <c r="C16" s="17" t="inlineStr">
        <is>
          <t>WL-03173</t>
        </is>
      </c>
      <c r="D16" s="17" t="n">
        <v>2173</v>
      </c>
      <c r="E16" s="17" t="inlineStr">
        <is>
          <t>SB-0803</t>
        </is>
      </c>
      <c r="F16" s="17" t="inlineStr">
        <is>
          <t>Salmonberry</t>
        </is>
      </c>
      <c r="G16" s="17" t="n">
        <v>32</v>
      </c>
      <c r="H16" s="17" t="inlineStr">
        <is>
          <t>OPEN</t>
        </is>
      </c>
      <c r="I16" s="17" t="inlineStr">
        <is>
          <t>NON_COMM_MONTHLY</t>
        </is>
      </c>
      <c r="J16" s="17" t="n">
        <v>7.55</v>
      </c>
      <c r="K16" s="17" t="n">
        <v>1</v>
      </c>
      <c r="L16" s="17" t="inlineStr">
        <is>
          <t>ACCEPTED</t>
        </is>
      </c>
      <c r="M16" s="27" t="n">
        <v>44957</v>
      </c>
      <c r="N16" s="27" t="n">
        <v>44960</v>
      </c>
      <c r="O16" s="17" t="n">
        <v>17</v>
      </c>
      <c r="P16" s="17" t="inlineStr"/>
      <c r="Q16" s="17" t="inlineStr">
        <is>
          <t>MA-2023-0803</t>
        </is>
      </c>
      <c r="R16" s="17" t="inlineStr"/>
    </row>
    <row r="17">
      <c r="A17" s="21" t="inlineStr">
        <is>
          <t>OFR-2023-0332</t>
        </is>
      </c>
      <c r="B17" s="28" t="n">
        <v>44941</v>
      </c>
      <c r="C17" s="21" t="inlineStr">
        <is>
          <t>WL-01610</t>
        </is>
      </c>
      <c r="D17" s="21" t="n">
        <v>610</v>
      </c>
      <c r="E17" s="21" t="inlineStr">
        <is>
          <t>LP-0408</t>
        </is>
      </c>
      <c r="F17" s="21" t="inlineStr">
        <is>
          <t>Ledgport</t>
        </is>
      </c>
      <c r="G17" s="21" t="n">
        <v>40</v>
      </c>
      <c r="H17" s="21" t="inlineStr">
        <is>
          <t>COVERED</t>
        </is>
      </c>
      <c r="I17" s="21" t="inlineStr">
        <is>
          <t>NON_COMM_MONTHLY</t>
        </is>
      </c>
      <c r="J17" s="21" t="n">
        <v>10.4</v>
      </c>
      <c r="K17" s="21" t="n">
        <v>2</v>
      </c>
      <c r="L17" s="21" t="inlineStr">
        <is>
          <t>PENDING</t>
        </is>
      </c>
      <c r="M17" s="28" t="n">
        <v>44951</v>
      </c>
      <c r="N17" s="21" t="inlineStr"/>
      <c r="O17" s="21" t="inlineStr"/>
      <c r="P17" s="21" t="inlineStr"/>
      <c r="Q17" s="21" t="inlineStr"/>
      <c r="R17" s="21" t="inlineStr"/>
    </row>
    <row r="18">
      <c r="A18" s="17" t="inlineStr">
        <is>
          <t>OFR-2023-0333</t>
        </is>
      </c>
      <c r="B18" s="27" t="n">
        <v>44953</v>
      </c>
      <c r="C18" s="17" t="inlineStr">
        <is>
          <t>WL-03901</t>
        </is>
      </c>
      <c r="D18" s="17" t="n">
        <v>2901</v>
      </c>
      <c r="E18" s="17" t="inlineStr">
        <is>
          <t>GW-0304</t>
        </is>
      </c>
      <c r="F18" s="17" t="inlineStr">
        <is>
          <t>Gullwing</t>
        </is>
      </c>
      <c r="G18" s="17" t="n">
        <v>32</v>
      </c>
      <c r="H18" s="17" t="inlineStr">
        <is>
          <t>OPEN</t>
        </is>
      </c>
      <c r="I18" s="17" t="inlineStr">
        <is>
          <t>NON_COMM_MONTHLY</t>
        </is>
      </c>
      <c r="J18" s="17" t="n">
        <v>7.55</v>
      </c>
      <c r="K18" s="17" t="n">
        <v>1</v>
      </c>
      <c r="L18" s="17" t="inlineStr">
        <is>
          <t>EXPIRED</t>
        </is>
      </c>
      <c r="M18" s="27" t="n">
        <v>44967</v>
      </c>
      <c r="N18" s="27" t="n">
        <v>44966</v>
      </c>
      <c r="O18" s="17" t="n">
        <v>13</v>
      </c>
      <c r="P18" s="17" t="inlineStr"/>
      <c r="Q18" s="17" t="inlineStr"/>
      <c r="R18" s="17" t="inlineStr"/>
    </row>
    <row r="19">
      <c r="A19" s="21" t="inlineStr">
        <is>
          <t>OFR-2023-0334</t>
        </is>
      </c>
      <c r="B19" s="28" t="n">
        <v>44934</v>
      </c>
      <c r="C19" s="21" t="inlineStr">
        <is>
          <t>WL-01959</t>
        </is>
      </c>
      <c r="D19" s="21" t="n">
        <v>959</v>
      </c>
      <c r="E19" s="21" t="inlineStr">
        <is>
          <t>VB-1023</t>
        </is>
      </c>
      <c r="F19" s="21" t="inlineStr">
        <is>
          <t>Vessbank</t>
        </is>
      </c>
      <c r="G19" s="21" t="n">
        <v>28</v>
      </c>
      <c r="H19" s="21" t="inlineStr">
        <is>
          <t>COVERED</t>
        </is>
      </c>
      <c r="I19" s="21" t="inlineStr">
        <is>
          <t>NON_COMM_MONTHLY</t>
        </is>
      </c>
      <c r="J19" s="21" t="n">
        <v>10.4</v>
      </c>
      <c r="K19" s="21" t="n">
        <v>2</v>
      </c>
      <c r="L19" s="21" t="inlineStr">
        <is>
          <t>SKIPPED</t>
        </is>
      </c>
      <c r="M19" s="28" t="n">
        <v>44944</v>
      </c>
      <c r="N19" s="21" t="inlineStr"/>
      <c r="O19" s="21" t="inlineStr"/>
      <c r="P19" s="21" t="inlineStr">
        <is>
          <t>not-current</t>
        </is>
      </c>
      <c r="Q19" s="21" t="inlineStr"/>
      <c r="R19" s="21" t="inlineStr"/>
    </row>
    <row r="20">
      <c r="A20" s="17" t="inlineStr">
        <is>
          <t>OFR-2023-0335</t>
        </is>
      </c>
      <c r="B20" s="27" t="n">
        <v>44935</v>
      </c>
      <c r="C20" s="17" t="inlineStr">
        <is>
          <t>WL-02962</t>
        </is>
      </c>
      <c r="D20" s="17" t="n">
        <v>1962</v>
      </c>
      <c r="E20" s="17" t="inlineStr">
        <is>
          <t>SB-0821</t>
        </is>
      </c>
      <c r="F20" s="17" t="inlineStr">
        <is>
          <t>Salmonberry</t>
        </is>
      </c>
      <c r="G20" s="17" t="n">
        <v>36</v>
      </c>
      <c r="H20" s="17" t="inlineStr">
        <is>
          <t>OPEN</t>
        </is>
      </c>
      <c r="I20" s="17" t="inlineStr">
        <is>
          <t>NON_COMM_MONTHLY</t>
        </is>
      </c>
      <c r="J20" s="17" t="n">
        <v>7.55</v>
      </c>
      <c r="K20" s="17" t="n">
        <v>2</v>
      </c>
      <c r="L20" s="17" t="inlineStr">
        <is>
          <t>ACCEPTED</t>
        </is>
      </c>
      <c r="M20" s="27" t="n">
        <v>44949</v>
      </c>
      <c r="N20" s="27" t="n">
        <v>44943</v>
      </c>
      <c r="O20" s="17" t="n">
        <v>8</v>
      </c>
      <c r="P20" s="17" t="inlineStr"/>
      <c r="Q20" s="17" t="inlineStr">
        <is>
          <t>MA-2023-0821</t>
        </is>
      </c>
      <c r="R20" s="17" t="inlineStr"/>
    </row>
    <row r="21">
      <c r="A21" s="21" t="inlineStr">
        <is>
          <t>OFR-2023-0336</t>
        </is>
      </c>
      <c r="B21" s="28" t="n">
        <v>44944</v>
      </c>
      <c r="C21" s="21" t="inlineStr">
        <is>
          <t>WL-01594</t>
        </is>
      </c>
      <c r="D21" s="21" t="n">
        <v>594</v>
      </c>
      <c r="E21" s="21" t="inlineStr">
        <is>
          <t>EW-0311</t>
        </is>
      </c>
      <c r="F21" s="21" t="inlineStr">
        <is>
          <t>Eastwey</t>
        </is>
      </c>
      <c r="G21" s="21" t="n">
        <v>32</v>
      </c>
      <c r="H21" s="21" t="inlineStr">
        <is>
          <t>OPEN</t>
        </is>
      </c>
      <c r="I21" s="21" t="inlineStr">
        <is>
          <t>NON_COMM_MONTHLY</t>
        </is>
      </c>
      <c r="J21" s="21" t="n">
        <v>7.55</v>
      </c>
      <c r="K21" s="21" t="n">
        <v>2</v>
      </c>
      <c r="L21" s="21" t="inlineStr">
        <is>
          <t>PENDING</t>
        </is>
      </c>
      <c r="M21" s="28" t="n">
        <v>44958</v>
      </c>
      <c r="N21" s="21" t="inlineStr"/>
      <c r="O21" s="21" t="inlineStr"/>
      <c r="P21" s="21" t="inlineStr"/>
      <c r="Q21" s="21" t="inlineStr"/>
      <c r="R21" s="21" t="inlineStr"/>
    </row>
    <row r="22">
      <c r="A22" s="17" t="inlineStr">
        <is>
          <t>OFR-2023-0337</t>
        </is>
      </c>
      <c r="B22" s="27" t="n">
        <v>44944</v>
      </c>
      <c r="C22" s="17" t="inlineStr">
        <is>
          <t>WL-01341</t>
        </is>
      </c>
      <c r="D22" s="17" t="n">
        <v>341</v>
      </c>
      <c r="E22" s="17" t="inlineStr">
        <is>
          <t>GW-0507</t>
        </is>
      </c>
      <c r="F22" s="17" t="inlineStr">
        <is>
          <t>Gullwing</t>
        </is>
      </c>
      <c r="G22" s="17" t="n">
        <v>24</v>
      </c>
      <c r="H22" s="17" t="inlineStr">
        <is>
          <t>OPEN</t>
        </is>
      </c>
      <c r="I22" s="17" t="inlineStr">
        <is>
          <t>NON_COMM_MONTHLY</t>
        </is>
      </c>
      <c r="J22" s="17" t="n">
        <v>7.55</v>
      </c>
      <c r="K22" s="17" t="n">
        <v>2</v>
      </c>
      <c r="L22" s="17" t="inlineStr">
        <is>
          <t>ACCEPTED</t>
        </is>
      </c>
      <c r="M22" s="27" t="n">
        <v>44958</v>
      </c>
      <c r="N22" s="27" t="n">
        <v>44954</v>
      </c>
      <c r="O22" s="17" t="n">
        <v>10</v>
      </c>
      <c r="P22" s="17" t="inlineStr"/>
      <c r="Q22" s="17" t="inlineStr">
        <is>
          <t>MA-2023-0507</t>
        </is>
      </c>
      <c r="R22" s="17" t="inlineStr"/>
    </row>
    <row r="23">
      <c r="A23" s="21" t="inlineStr">
        <is>
          <t>OFR-2023-0338</t>
        </is>
      </c>
      <c r="B23" s="28" t="n">
        <v>44936</v>
      </c>
      <c r="C23" s="21" t="inlineStr">
        <is>
          <t>WL-01695</t>
        </is>
      </c>
      <c r="D23" s="21" t="n">
        <v>695</v>
      </c>
      <c r="E23" s="21" t="inlineStr">
        <is>
          <t>EW-0203</t>
        </is>
      </c>
      <c r="F23" s="21" t="inlineStr">
        <is>
          <t>Eastwey</t>
        </is>
      </c>
      <c r="G23" s="21" t="n">
        <v>28</v>
      </c>
      <c r="H23" s="21" t="inlineStr">
        <is>
          <t>OPEN</t>
        </is>
      </c>
      <c r="I23" s="21" t="inlineStr">
        <is>
          <t>NON_COMM_MONTHLY</t>
        </is>
      </c>
      <c r="J23" s="21" t="n">
        <v>7.55</v>
      </c>
      <c r="K23" s="21" t="n">
        <v>1</v>
      </c>
      <c r="L23" s="21" t="inlineStr">
        <is>
          <t>SKIPPED</t>
        </is>
      </c>
      <c r="M23" s="28" t="n">
        <v>44950</v>
      </c>
      <c r="N23" s="21" t="inlineStr"/>
      <c r="O23" s="21" t="inlineStr"/>
      <c r="P23" s="21" t="inlineStr">
        <is>
          <t>vessel-fit</t>
        </is>
      </c>
      <c r="Q23" s="21" t="inlineStr"/>
      <c r="R23" s="21" t="inlineStr"/>
    </row>
    <row r="24">
      <c r="A24" s="17" t="inlineStr">
        <is>
          <t>OFR-2023-0339</t>
        </is>
      </c>
      <c r="B24" s="27" t="n">
        <v>44934</v>
      </c>
      <c r="C24" s="17" t="inlineStr">
        <is>
          <t>WL-01471</t>
        </is>
      </c>
      <c r="D24" s="17" t="n">
        <v>471</v>
      </c>
      <c r="E24" s="17" t="inlineStr">
        <is>
          <t>EW-0707</t>
        </is>
      </c>
      <c r="F24" s="17" t="inlineStr">
        <is>
          <t>Eastwey</t>
        </is>
      </c>
      <c r="G24" s="17" t="n">
        <v>28</v>
      </c>
      <c r="H24" s="17" t="inlineStr">
        <is>
          <t>OPEN</t>
        </is>
      </c>
      <c r="I24" s="17" t="inlineStr">
        <is>
          <t>NON_COMM_MONTHLY</t>
        </is>
      </c>
      <c r="J24" s="17" t="n">
        <v>7.55</v>
      </c>
      <c r="K24" s="17" t="n">
        <v>1</v>
      </c>
      <c r="L24" s="17" t="inlineStr">
        <is>
          <t>DECLINED</t>
        </is>
      </c>
      <c r="M24" s="27" t="n">
        <v>44948</v>
      </c>
      <c r="N24" s="27" t="n">
        <v>44936</v>
      </c>
      <c r="O24" s="17" t="n">
        <v>2</v>
      </c>
      <c r="P24" s="17" t="inlineStr"/>
      <c r="Q24" s="17" t="inlineStr"/>
      <c r="R24" s="17" t="inlineStr"/>
    </row>
    <row r="25">
      <c r="A25" s="21" t="inlineStr">
        <is>
          <t>OFR-2023-0340</t>
        </is>
      </c>
      <c r="B25" s="28" t="n">
        <v>44981</v>
      </c>
      <c r="C25" s="21" t="inlineStr">
        <is>
          <t>WL-03036</t>
        </is>
      </c>
      <c r="D25" s="21" t="n">
        <v>2036</v>
      </c>
      <c r="E25" s="21" t="inlineStr">
        <is>
          <t>GW-0214</t>
        </is>
      </c>
      <c r="F25" s="21" t="inlineStr">
        <is>
          <t>Gullwing</t>
        </is>
      </c>
      <c r="G25" s="21" t="n">
        <v>24</v>
      </c>
      <c r="H25" s="21" t="inlineStr">
        <is>
          <t>OPEN</t>
        </is>
      </c>
      <c r="I25" s="21" t="inlineStr">
        <is>
          <t>NON_COMM_MONTHLY</t>
        </is>
      </c>
      <c r="J25" s="21" t="n">
        <v>7.55</v>
      </c>
      <c r="K25" s="21" t="n">
        <v>1</v>
      </c>
      <c r="L25" s="21" t="inlineStr">
        <is>
          <t>WITHDRAWN</t>
        </is>
      </c>
      <c r="M25" s="28" t="n">
        <v>44995</v>
      </c>
      <c r="N25" s="28" t="n">
        <v>44995</v>
      </c>
      <c r="O25" s="21" t="n">
        <v>14</v>
      </c>
      <c r="P25" s="21" t="inlineStr"/>
      <c r="Q25" s="21" t="inlineStr"/>
      <c r="R25" s="21" t="inlineStr"/>
    </row>
    <row r="26">
      <c r="A26" s="17" t="inlineStr">
        <is>
          <t>OFR-2023-0341</t>
        </is>
      </c>
      <c r="B26" s="27" t="n">
        <v>44962</v>
      </c>
      <c r="C26" s="17" t="inlineStr">
        <is>
          <t>WL-03031</t>
        </is>
      </c>
      <c r="D26" s="17" t="n">
        <v>2031</v>
      </c>
      <c r="E26" s="17" t="inlineStr">
        <is>
          <t>SB-0218</t>
        </is>
      </c>
      <c r="F26" s="17" t="inlineStr">
        <is>
          <t>Salmonberry</t>
        </is>
      </c>
      <c r="G26" s="17" t="n">
        <v>50</v>
      </c>
      <c r="H26" s="17" t="inlineStr">
        <is>
          <t>OPEN</t>
        </is>
      </c>
      <c r="I26" s="17" t="inlineStr">
        <is>
          <t>NON_COMM_MONTHLY</t>
        </is>
      </c>
      <c r="J26" s="17" t="n">
        <v>7.55</v>
      </c>
      <c r="K26" s="17" t="n">
        <v>1</v>
      </c>
      <c r="L26" s="17" t="inlineStr">
        <is>
          <t>ACCEPTED</t>
        </is>
      </c>
      <c r="M26" s="27" t="n">
        <v>44976</v>
      </c>
      <c r="N26" s="27" t="n">
        <v>44969</v>
      </c>
      <c r="O26" s="17" t="n">
        <v>7</v>
      </c>
      <c r="P26" s="17" t="inlineStr"/>
      <c r="Q26" s="17" t="inlineStr">
        <is>
          <t>MA-2023-0218</t>
        </is>
      </c>
      <c r="R26" s="17" t="inlineStr"/>
    </row>
    <row r="27">
      <c r="A27" s="21" t="inlineStr">
        <is>
          <t>OFR-2023-0342</t>
        </is>
      </c>
      <c r="B27" s="28" t="n">
        <v>44979</v>
      </c>
      <c r="C27" s="21" t="inlineStr">
        <is>
          <t>WL-01614</t>
        </is>
      </c>
      <c r="D27" s="21" t="n">
        <v>614</v>
      </c>
      <c r="E27" s="21" t="inlineStr">
        <is>
          <t>LP-0601</t>
        </is>
      </c>
      <c r="F27" s="21" t="inlineStr">
        <is>
          <t>Ledgport</t>
        </is>
      </c>
      <c r="G27" s="21" t="n">
        <v>24</v>
      </c>
      <c r="H27" s="21" t="inlineStr">
        <is>
          <t>COVERED</t>
        </is>
      </c>
      <c r="I27" s="21" t="inlineStr">
        <is>
          <t>NON_COMM_MONTHLY</t>
        </is>
      </c>
      <c r="J27" s="21" t="n">
        <v>10.4</v>
      </c>
      <c r="K27" s="21" t="n">
        <v>1</v>
      </c>
      <c r="L27" s="21" t="inlineStr">
        <is>
          <t>EXPIRED</t>
        </is>
      </c>
      <c r="M27" s="28" t="n">
        <v>44989</v>
      </c>
      <c r="N27" s="28" t="n">
        <v>44991</v>
      </c>
      <c r="O27" s="21" t="n">
        <v>12</v>
      </c>
      <c r="P27" s="21" t="inlineStr"/>
      <c r="Q27" s="21" t="inlineStr"/>
      <c r="R27" s="21" t="inlineStr"/>
    </row>
    <row r="28">
      <c r="A28" s="17" t="inlineStr">
        <is>
          <t>OFR-2023-0343</t>
        </is>
      </c>
      <c r="B28" s="27" t="n">
        <v>44975</v>
      </c>
      <c r="C28" s="17" t="inlineStr">
        <is>
          <t>WL-02565</t>
        </is>
      </c>
      <c r="D28" s="17" t="n">
        <v>1565</v>
      </c>
      <c r="E28" s="17" t="inlineStr">
        <is>
          <t>GW-0116</t>
        </is>
      </c>
      <c r="F28" s="17" t="inlineStr">
        <is>
          <t>Gullwing</t>
        </is>
      </c>
      <c r="G28" s="17" t="n">
        <v>32</v>
      </c>
      <c r="H28" s="17" t="inlineStr">
        <is>
          <t>OPEN</t>
        </is>
      </c>
      <c r="I28" s="17" t="inlineStr">
        <is>
          <t>NON_COMM_MONTHLY</t>
        </is>
      </c>
      <c r="J28" s="17" t="n">
        <v>7.55</v>
      </c>
      <c r="K28" s="17" t="n">
        <v>1</v>
      </c>
      <c r="L28" s="17" t="inlineStr">
        <is>
          <t>SKIPPED</t>
        </is>
      </c>
      <c r="M28" s="27" t="n">
        <v>44989</v>
      </c>
      <c r="N28" s="17" t="inlineStr"/>
      <c r="O28" s="17" t="inlineStr"/>
      <c r="P28" s="17" t="inlineStr">
        <is>
          <t>vessel-fit</t>
        </is>
      </c>
      <c r="Q28" s="17" t="inlineStr"/>
      <c r="R28" s="17" t="inlineStr"/>
    </row>
    <row r="29">
      <c r="A29" s="21" t="inlineStr">
        <is>
          <t>OFR-2023-0344</t>
        </is>
      </c>
      <c r="B29" s="28" t="n">
        <v>44984</v>
      </c>
      <c r="C29" s="21" t="inlineStr">
        <is>
          <t>WL-02566</t>
        </is>
      </c>
      <c r="D29" s="21" t="n">
        <v>1566</v>
      </c>
      <c r="E29" s="21" t="inlineStr">
        <is>
          <t>GW-0402</t>
        </is>
      </c>
      <c r="F29" s="21" t="inlineStr">
        <is>
          <t>Gullwing</t>
        </is>
      </c>
      <c r="G29" s="21" t="n">
        <v>24</v>
      </c>
      <c r="H29" s="21" t="inlineStr">
        <is>
          <t>OPEN</t>
        </is>
      </c>
      <c r="I29" s="21" t="inlineStr">
        <is>
          <t>NON_COMM_MONTHLY</t>
        </is>
      </c>
      <c r="J29" s="21" t="n">
        <v>7.55</v>
      </c>
      <c r="K29" s="21" t="n">
        <v>1</v>
      </c>
      <c r="L29" s="21" t="inlineStr">
        <is>
          <t>ACCEPTED</t>
        </is>
      </c>
      <c r="M29" s="28" t="n">
        <v>44998</v>
      </c>
      <c r="N29" s="28" t="n">
        <v>44997</v>
      </c>
      <c r="O29" s="21" t="n">
        <v>13</v>
      </c>
      <c r="P29" s="21" t="inlineStr"/>
      <c r="Q29" s="21" t="inlineStr">
        <is>
          <t>MA-2023-0402</t>
        </is>
      </c>
      <c r="R29" s="21" t="inlineStr"/>
    </row>
    <row r="30">
      <c r="A30" s="17" t="inlineStr">
        <is>
          <t>OFR-2023-0345</t>
        </is>
      </c>
      <c r="B30" s="27" t="n">
        <v>44976</v>
      </c>
      <c r="C30" s="17" t="inlineStr">
        <is>
          <t>WL-02664</t>
        </is>
      </c>
      <c r="D30" s="17" t="n">
        <v>1664</v>
      </c>
      <c r="E30" s="17" t="inlineStr">
        <is>
          <t>GW-0220</t>
        </is>
      </c>
      <c r="F30" s="17" t="inlineStr">
        <is>
          <t>Gullwing</t>
        </is>
      </c>
      <c r="G30" s="17" t="n">
        <v>60</v>
      </c>
      <c r="H30" s="17" t="inlineStr">
        <is>
          <t>OPEN</t>
        </is>
      </c>
      <c r="I30" s="17" t="inlineStr">
        <is>
          <t>NON_COMM_MONTHLY</t>
        </is>
      </c>
      <c r="J30" s="17" t="n">
        <v>7.55</v>
      </c>
      <c r="K30" s="17" t="n">
        <v>1</v>
      </c>
      <c r="L30" s="17" t="inlineStr">
        <is>
          <t>SKIPPED</t>
        </is>
      </c>
      <c r="M30" s="27" t="n">
        <v>44990</v>
      </c>
      <c r="N30" s="17" t="inlineStr"/>
      <c r="O30" s="17" t="inlineStr"/>
      <c r="P30" s="17" t="inlineStr">
        <is>
          <t>preference-mismatch</t>
        </is>
      </c>
      <c r="Q30" s="17" t="inlineStr"/>
      <c r="R30" s="17" t="inlineStr"/>
    </row>
    <row r="31">
      <c r="A31" s="21" t="inlineStr">
        <is>
          <t>OFR-2023-0346</t>
        </is>
      </c>
      <c r="B31" s="28" t="n">
        <v>44967</v>
      </c>
      <c r="C31" s="21" t="inlineStr">
        <is>
          <t>WL-03582</t>
        </is>
      </c>
      <c r="D31" s="21" t="n">
        <v>2582</v>
      </c>
      <c r="E31" s="21" t="inlineStr">
        <is>
          <t>GW-0615</t>
        </is>
      </c>
      <c r="F31" s="21" t="inlineStr">
        <is>
          <t>Gullwing</t>
        </is>
      </c>
      <c r="G31" s="21" t="n">
        <v>24</v>
      </c>
      <c r="H31" s="21" t="inlineStr">
        <is>
          <t>OPEN</t>
        </is>
      </c>
      <c r="I31" s="21" t="inlineStr">
        <is>
          <t>NON_COMM_MONTHLY</t>
        </is>
      </c>
      <c r="J31" s="21" t="n">
        <v>7.55</v>
      </c>
      <c r="K31" s="21" t="n">
        <v>1</v>
      </c>
      <c r="L31" s="21" t="inlineStr">
        <is>
          <t>SKIPPED</t>
        </is>
      </c>
      <c r="M31" s="28" t="n">
        <v>44981</v>
      </c>
      <c r="N31" s="21" t="inlineStr"/>
      <c r="O31" s="21" t="inlineStr"/>
      <c r="P31" s="21" t="inlineStr">
        <is>
          <t>not-current</t>
        </is>
      </c>
      <c r="Q31" s="21" t="inlineStr"/>
      <c r="R31" s="21" t="inlineStr"/>
    </row>
    <row r="32">
      <c r="A32" s="17" t="inlineStr">
        <is>
          <t>OFR-2023-0347</t>
        </is>
      </c>
      <c r="B32" s="27" t="n">
        <v>44959</v>
      </c>
      <c r="C32" s="17" t="inlineStr">
        <is>
          <t>WL-02469</t>
        </is>
      </c>
      <c r="D32" s="17" t="n">
        <v>1469</v>
      </c>
      <c r="E32" s="17" t="inlineStr">
        <is>
          <t>GW-0505</t>
        </is>
      </c>
      <c r="F32" s="17" t="inlineStr">
        <is>
          <t>Gullwing</t>
        </is>
      </c>
      <c r="G32" s="17" t="n">
        <v>60</v>
      </c>
      <c r="H32" s="17" t="inlineStr">
        <is>
          <t>OPEN</t>
        </is>
      </c>
      <c r="I32" s="17" t="inlineStr">
        <is>
          <t>NON_COMM_MONTHLY</t>
        </is>
      </c>
      <c r="J32" s="17" t="n">
        <v>7.55</v>
      </c>
      <c r="K32" s="17" t="n">
        <v>2</v>
      </c>
      <c r="L32" s="17" t="inlineStr">
        <is>
          <t>ACCEPTED</t>
        </is>
      </c>
      <c r="M32" s="27" t="n">
        <v>44973</v>
      </c>
      <c r="N32" s="27" t="n">
        <v>44964</v>
      </c>
      <c r="O32" s="17" t="n">
        <v>5</v>
      </c>
      <c r="P32" s="17" t="inlineStr"/>
      <c r="Q32" s="17" t="inlineStr">
        <is>
          <t>MA-2023-0505</t>
        </is>
      </c>
      <c r="R32" s="17" t="inlineStr"/>
    </row>
    <row r="33">
      <c r="A33" s="21" t="inlineStr">
        <is>
          <t>OFR-2023-0348</t>
        </is>
      </c>
      <c r="B33" s="28" t="n">
        <v>44966</v>
      </c>
      <c r="C33" s="21" t="inlineStr">
        <is>
          <t>WL-02972</t>
        </is>
      </c>
      <c r="D33" s="21" t="n">
        <v>1972</v>
      </c>
      <c r="E33" s="21" t="inlineStr">
        <is>
          <t>LP-0106</t>
        </is>
      </c>
      <c r="F33" s="21" t="inlineStr">
        <is>
          <t>Ledgport</t>
        </is>
      </c>
      <c r="G33" s="21" t="n">
        <v>24</v>
      </c>
      <c r="H33" s="21" t="inlineStr">
        <is>
          <t>COVERED</t>
        </is>
      </c>
      <c r="I33" s="21" t="inlineStr">
        <is>
          <t>NON_COMM_MONTHLY</t>
        </is>
      </c>
      <c r="J33" s="21" t="n">
        <v>10.4</v>
      </c>
      <c r="K33" s="21" t="n">
        <v>2</v>
      </c>
      <c r="L33" s="21" t="inlineStr">
        <is>
          <t>ACCEPTED</t>
        </is>
      </c>
      <c r="M33" s="28" t="n">
        <v>44976</v>
      </c>
      <c r="N33" s="28" t="n">
        <v>44977</v>
      </c>
      <c r="O33" s="21" t="n">
        <v>11</v>
      </c>
      <c r="P33" s="21" t="inlineStr"/>
      <c r="Q33" s="21" t="inlineStr">
        <is>
          <t>MA-2023-0106</t>
        </is>
      </c>
      <c r="R33" s="21" t="inlineStr"/>
    </row>
    <row r="34">
      <c r="A34" s="17" t="inlineStr">
        <is>
          <t>OFR-2023-0349</t>
        </is>
      </c>
      <c r="B34" s="27" t="n">
        <v>44959</v>
      </c>
      <c r="C34" s="17" t="inlineStr">
        <is>
          <t>WL-01866</t>
        </is>
      </c>
      <c r="D34" s="17" t="n">
        <v>866</v>
      </c>
      <c r="E34" s="17" t="inlineStr">
        <is>
          <t>VB-0909</t>
        </is>
      </c>
      <c r="F34" s="17" t="inlineStr">
        <is>
          <t>Vessbank</t>
        </is>
      </c>
      <c r="G34" s="17" t="n">
        <v>24</v>
      </c>
      <c r="H34" s="17" t="inlineStr">
        <is>
          <t>COVERED</t>
        </is>
      </c>
      <c r="I34" s="17" t="inlineStr">
        <is>
          <t>NON_COMM_MONTHLY</t>
        </is>
      </c>
      <c r="J34" s="17" t="n">
        <v>10.4</v>
      </c>
      <c r="K34" s="17" t="n">
        <v>1</v>
      </c>
      <c r="L34" s="17" t="inlineStr">
        <is>
          <t>ACCEPTED</t>
        </is>
      </c>
      <c r="M34" s="27" t="n">
        <v>44969</v>
      </c>
      <c r="N34" s="27" t="n">
        <v>44962</v>
      </c>
      <c r="O34" s="17" t="n">
        <v>3</v>
      </c>
      <c r="P34" s="17" t="inlineStr"/>
      <c r="Q34" s="17" t="inlineStr">
        <is>
          <t>MA-2023-0909</t>
        </is>
      </c>
      <c r="R34" s="17" t="inlineStr"/>
    </row>
    <row r="35">
      <c r="A35" s="21" t="inlineStr">
        <is>
          <t>OFR-2023-0350</t>
        </is>
      </c>
      <c r="B35" s="28" t="n">
        <v>44974</v>
      </c>
      <c r="C35" s="21" t="inlineStr">
        <is>
          <t>WL-02918</t>
        </is>
      </c>
      <c r="D35" s="21" t="n">
        <v>1918</v>
      </c>
      <c r="E35" s="21" t="inlineStr">
        <is>
          <t>LP-1116</t>
        </is>
      </c>
      <c r="F35" s="21" t="inlineStr">
        <is>
          <t>Ledgport</t>
        </is>
      </c>
      <c r="G35" s="21" t="n">
        <v>28</v>
      </c>
      <c r="H35" s="21" t="inlineStr">
        <is>
          <t>COVERED</t>
        </is>
      </c>
      <c r="I35" s="21" t="inlineStr">
        <is>
          <t>NON_COMM_MONTHLY</t>
        </is>
      </c>
      <c r="J35" s="21" t="n">
        <v>10.4</v>
      </c>
      <c r="K35" s="21" t="n">
        <v>2</v>
      </c>
      <c r="L35" s="21" t="inlineStr">
        <is>
          <t>SKIPPED</t>
        </is>
      </c>
      <c r="M35" s="28" t="n">
        <v>44984</v>
      </c>
      <c r="N35" s="21" t="inlineStr"/>
      <c r="O35" s="21" t="inlineStr"/>
      <c r="P35" s="21" t="inlineStr">
        <is>
          <t>declined-prior-offer</t>
        </is>
      </c>
      <c r="Q35" s="21" t="inlineStr"/>
      <c r="R35" s="21" t="inlineStr"/>
    </row>
    <row r="36">
      <c r="A36" s="17" t="inlineStr">
        <is>
          <t>OFR-2023-0351</t>
        </is>
      </c>
      <c r="B36" s="27" t="n">
        <v>44981</v>
      </c>
      <c r="C36" s="17" t="inlineStr">
        <is>
          <t>WL-01029</t>
        </is>
      </c>
      <c r="D36" s="17" t="n">
        <v>29</v>
      </c>
      <c r="E36" s="17" t="inlineStr">
        <is>
          <t>SB-0717</t>
        </is>
      </c>
      <c r="F36" s="17" t="inlineStr">
        <is>
          <t>Salmonberry</t>
        </is>
      </c>
      <c r="G36" s="17" t="n">
        <v>60</v>
      </c>
      <c r="H36" s="17" t="inlineStr">
        <is>
          <t>OPEN</t>
        </is>
      </c>
      <c r="I36" s="17" t="inlineStr">
        <is>
          <t>NON_COMM_MONTHLY</t>
        </is>
      </c>
      <c r="J36" s="17" t="n">
        <v>7.55</v>
      </c>
      <c r="K36" s="17" t="n">
        <v>1</v>
      </c>
      <c r="L36" s="17" t="inlineStr">
        <is>
          <t>DECLINED_RETAINER</t>
        </is>
      </c>
      <c r="M36" s="27" t="n">
        <v>44995</v>
      </c>
      <c r="N36" s="27" t="n">
        <v>44994</v>
      </c>
      <c r="O36" s="17" t="n">
        <v>13</v>
      </c>
      <c r="P36" s="17" t="inlineStr"/>
      <c r="Q36" s="17" t="inlineStr"/>
      <c r="R36" s="17" t="inlineStr"/>
    </row>
    <row r="37">
      <c r="A37" s="21" t="inlineStr">
        <is>
          <t>OFR-2023-0352</t>
        </is>
      </c>
      <c r="B37" s="28" t="n">
        <v>44984</v>
      </c>
      <c r="C37" s="21" t="inlineStr">
        <is>
          <t>WL-02657</t>
        </is>
      </c>
      <c r="D37" s="21" t="n">
        <v>1657</v>
      </c>
      <c r="E37" s="21" t="inlineStr">
        <is>
          <t>SB-0714</t>
        </is>
      </c>
      <c r="F37" s="21" t="inlineStr">
        <is>
          <t>Salmonberry</t>
        </is>
      </c>
      <c r="G37" s="21" t="n">
        <v>70</v>
      </c>
      <c r="H37" s="21" t="inlineStr">
        <is>
          <t>OPEN</t>
        </is>
      </c>
      <c r="I37" s="21" t="inlineStr">
        <is>
          <t>NON_COMM_MONTHLY</t>
        </is>
      </c>
      <c r="J37" s="21" t="n">
        <v>7.55</v>
      </c>
      <c r="K37" s="21" t="n">
        <v>2</v>
      </c>
      <c r="L37" s="21" t="inlineStr">
        <is>
          <t>ACCEPTED</t>
        </is>
      </c>
      <c r="M37" s="28" t="n">
        <v>44998</v>
      </c>
      <c r="N37" s="28" t="n">
        <v>44997</v>
      </c>
      <c r="O37" s="21" t="n">
        <v>13</v>
      </c>
      <c r="P37" s="21" t="inlineStr"/>
      <c r="Q37" s="21" t="inlineStr">
        <is>
          <t>MA-2023-0714</t>
        </is>
      </c>
      <c r="R37" s="21" t="inlineStr"/>
    </row>
    <row r="38">
      <c r="A38" s="17" t="inlineStr">
        <is>
          <t>OFR-2023-0353</t>
        </is>
      </c>
      <c r="B38" s="27" t="n">
        <v>44975</v>
      </c>
      <c r="C38" s="17" t="inlineStr">
        <is>
          <t>WL-03905</t>
        </is>
      </c>
      <c r="D38" s="17" t="n">
        <v>2905</v>
      </c>
      <c r="E38" s="17" t="inlineStr">
        <is>
          <t>EW-0807</t>
        </is>
      </c>
      <c r="F38" s="17" t="inlineStr">
        <is>
          <t>Eastwey</t>
        </is>
      </c>
      <c r="G38" s="17" t="n">
        <v>28</v>
      </c>
      <c r="H38" s="17" t="inlineStr">
        <is>
          <t>OPEN</t>
        </is>
      </c>
      <c r="I38" s="17" t="inlineStr">
        <is>
          <t>NON_COMM_MONTHLY</t>
        </is>
      </c>
      <c r="J38" s="17" t="n">
        <v>7.55</v>
      </c>
      <c r="K38" s="17" t="n">
        <v>1</v>
      </c>
      <c r="L38" s="17" t="inlineStr">
        <is>
          <t>ACCEPTED</t>
        </is>
      </c>
      <c r="M38" s="27" t="n">
        <v>44989</v>
      </c>
      <c r="N38" s="27" t="n">
        <v>44985</v>
      </c>
      <c r="O38" s="17" t="n">
        <v>10</v>
      </c>
      <c r="P38" s="17" t="inlineStr"/>
      <c r="Q38" s="17" t="inlineStr">
        <is>
          <t>MA-2023-0807</t>
        </is>
      </c>
      <c r="R38" s="17" t="inlineStr"/>
    </row>
    <row r="39">
      <c r="A39" s="21" t="inlineStr">
        <is>
          <t>OFR-2023-0354</t>
        </is>
      </c>
      <c r="B39" s="28" t="n">
        <v>44966</v>
      </c>
      <c r="C39" s="21" t="inlineStr">
        <is>
          <t>WL-03677</t>
        </is>
      </c>
      <c r="D39" s="21" t="n">
        <v>2677</v>
      </c>
      <c r="E39" s="21" t="inlineStr">
        <is>
          <t>SB-0317</t>
        </is>
      </c>
      <c r="F39" s="21" t="inlineStr">
        <is>
          <t>Salmonberry</t>
        </is>
      </c>
      <c r="G39" s="21" t="n">
        <v>28</v>
      </c>
      <c r="H39" s="21" t="inlineStr">
        <is>
          <t>OPEN</t>
        </is>
      </c>
      <c r="I39" s="21" t="inlineStr">
        <is>
          <t>NON_COMM_MONTHLY</t>
        </is>
      </c>
      <c r="J39" s="21" t="n">
        <v>7.55</v>
      </c>
      <c r="K39" s="21" t="n">
        <v>1</v>
      </c>
      <c r="L39" s="21" t="inlineStr">
        <is>
          <t>ACCEPTED</t>
        </is>
      </c>
      <c r="M39" s="28" t="n">
        <v>44980</v>
      </c>
      <c r="N39" s="28" t="n">
        <v>44968</v>
      </c>
      <c r="O39" s="21" t="n">
        <v>2</v>
      </c>
      <c r="P39" s="21" t="inlineStr"/>
      <c r="Q39" s="21" t="inlineStr">
        <is>
          <t>MA-2023-0317</t>
        </is>
      </c>
      <c r="R39" s="21" t="inlineStr"/>
    </row>
    <row r="40">
      <c r="A40" s="17" t="inlineStr">
        <is>
          <t>OFR-2023-0355</t>
        </is>
      </c>
      <c r="B40" s="27" t="n">
        <v>44964</v>
      </c>
      <c r="C40" s="17" t="inlineStr">
        <is>
          <t>WL-01699</t>
        </is>
      </c>
      <c r="D40" s="17" t="n">
        <v>699</v>
      </c>
      <c r="E40" s="17" t="inlineStr">
        <is>
          <t>LP-0912</t>
        </is>
      </c>
      <c r="F40" s="17" t="inlineStr">
        <is>
          <t>Ledgport</t>
        </is>
      </c>
      <c r="G40" s="17" t="n">
        <v>32</v>
      </c>
      <c r="H40" s="17" t="inlineStr">
        <is>
          <t>COVERED</t>
        </is>
      </c>
      <c r="I40" s="17" t="inlineStr">
        <is>
          <t>NON_COMM_MONTHLY</t>
        </is>
      </c>
      <c r="J40" s="17" t="n">
        <v>10.4</v>
      </c>
      <c r="K40" s="17" t="n">
        <v>1</v>
      </c>
      <c r="L40" s="17" t="inlineStr">
        <is>
          <t>ACCEPTED</t>
        </is>
      </c>
      <c r="M40" s="27" t="n">
        <v>44974</v>
      </c>
      <c r="N40" s="27" t="n">
        <v>44977</v>
      </c>
      <c r="O40" s="17" t="n">
        <v>13</v>
      </c>
      <c r="P40" s="17" t="inlineStr"/>
      <c r="Q40" s="17" t="inlineStr">
        <is>
          <t>MA-2023-0912</t>
        </is>
      </c>
      <c r="R40" s="17" t="inlineStr"/>
    </row>
    <row r="41">
      <c r="A41" s="21" t="inlineStr">
        <is>
          <t>OFR-2023-0356</t>
        </is>
      </c>
      <c r="B41" s="28" t="n">
        <v>44978</v>
      </c>
      <c r="C41" s="21" t="inlineStr">
        <is>
          <t>WL-01308</t>
        </is>
      </c>
      <c r="D41" s="21" t="n">
        <v>308</v>
      </c>
      <c r="E41" s="21" t="inlineStr">
        <is>
          <t>SB-0201</t>
        </is>
      </c>
      <c r="F41" s="21" t="inlineStr">
        <is>
          <t>Salmonberry</t>
        </is>
      </c>
      <c r="G41" s="21" t="n">
        <v>32</v>
      </c>
      <c r="H41" s="21" t="inlineStr">
        <is>
          <t>OPEN</t>
        </is>
      </c>
      <c r="I41" s="21" t="inlineStr">
        <is>
          <t>NON_COMM_MONTHLY</t>
        </is>
      </c>
      <c r="J41" s="21" t="n">
        <v>7.55</v>
      </c>
      <c r="K41" s="21" t="n">
        <v>1</v>
      </c>
      <c r="L41" s="21" t="inlineStr">
        <is>
          <t>PENDING</t>
        </is>
      </c>
      <c r="M41" s="28" t="n">
        <v>44992</v>
      </c>
      <c r="N41" s="21" t="inlineStr"/>
      <c r="O41" s="21" t="inlineStr"/>
      <c r="P41" s="21" t="inlineStr"/>
      <c r="Q41" s="21" t="inlineStr"/>
      <c r="R41" s="21" t="inlineStr"/>
    </row>
    <row r="42">
      <c r="A42" s="17" t="inlineStr">
        <is>
          <t>OFR-2023-0357</t>
        </is>
      </c>
      <c r="B42" s="27" t="n">
        <v>44973</v>
      </c>
      <c r="C42" s="17" t="inlineStr">
        <is>
          <t>WL-02561</t>
        </is>
      </c>
      <c r="D42" s="17" t="n">
        <v>1561</v>
      </c>
      <c r="E42" s="17" t="inlineStr">
        <is>
          <t>SB-0409</t>
        </is>
      </c>
      <c r="F42" s="17" t="inlineStr">
        <is>
          <t>Salmonberry</t>
        </is>
      </c>
      <c r="G42" s="17" t="n">
        <v>40</v>
      </c>
      <c r="H42" s="17" t="inlineStr">
        <is>
          <t>OPEN</t>
        </is>
      </c>
      <c r="I42" s="17" t="inlineStr">
        <is>
          <t>NON_COMM_MONTHLY</t>
        </is>
      </c>
      <c r="J42" s="17" t="n">
        <v>7.55</v>
      </c>
      <c r="K42" s="17" t="n">
        <v>1</v>
      </c>
      <c r="L42" s="17" t="inlineStr">
        <is>
          <t>DECLINED</t>
        </is>
      </c>
      <c r="M42" s="27" t="n">
        <v>44987</v>
      </c>
      <c r="N42" s="27" t="n">
        <v>44985</v>
      </c>
      <c r="O42" s="17" t="n">
        <v>12</v>
      </c>
      <c r="P42" s="17" t="inlineStr"/>
      <c r="Q42" s="17" t="inlineStr"/>
      <c r="R42" s="17" t="inlineStr"/>
    </row>
    <row r="43">
      <c r="A43" s="21" t="inlineStr">
        <is>
          <t>OFR-2023-0358</t>
        </is>
      </c>
      <c r="B43" s="28" t="n">
        <v>44963</v>
      </c>
      <c r="C43" s="21" t="inlineStr">
        <is>
          <t>WL-03791</t>
        </is>
      </c>
      <c r="D43" s="21" t="n">
        <v>2791</v>
      </c>
      <c r="E43" s="21" t="inlineStr">
        <is>
          <t>SB-0503</t>
        </is>
      </c>
      <c r="F43" s="21" t="inlineStr">
        <is>
          <t>Salmonberry</t>
        </is>
      </c>
      <c r="G43" s="21" t="n">
        <v>45</v>
      </c>
      <c r="H43" s="21" t="inlineStr">
        <is>
          <t>OPEN</t>
        </is>
      </c>
      <c r="I43" s="21" t="inlineStr">
        <is>
          <t>NON_COMM_MONTHLY</t>
        </is>
      </c>
      <c r="J43" s="21" t="n">
        <v>7.55</v>
      </c>
      <c r="K43" s="21" t="n">
        <v>1</v>
      </c>
      <c r="L43" s="21" t="inlineStr">
        <is>
          <t>ACCEPTED</t>
        </is>
      </c>
      <c r="M43" s="28" t="n">
        <v>44977</v>
      </c>
      <c r="N43" s="28" t="n">
        <v>44978</v>
      </c>
      <c r="O43" s="21" t="n">
        <v>15</v>
      </c>
      <c r="P43" s="21" t="inlineStr"/>
      <c r="Q43" s="21" t="inlineStr">
        <is>
          <t>MA-2023-0503</t>
        </is>
      </c>
      <c r="R43" s="21" t="inlineStr"/>
    </row>
    <row r="44">
      <c r="A44" s="17" t="inlineStr">
        <is>
          <t>OFR-2023-0359</t>
        </is>
      </c>
      <c r="B44" s="27" t="n">
        <v>44995</v>
      </c>
      <c r="C44" s="17" t="inlineStr">
        <is>
          <t>WL-01170</t>
        </is>
      </c>
      <c r="D44" s="17" t="n">
        <v>170</v>
      </c>
      <c r="E44" s="17" t="inlineStr">
        <is>
          <t>VB-0706</t>
        </is>
      </c>
      <c r="F44" s="17" t="inlineStr">
        <is>
          <t>Vessbank</t>
        </is>
      </c>
      <c r="G44" s="17" t="n">
        <v>32</v>
      </c>
      <c r="H44" s="17" t="inlineStr">
        <is>
          <t>COVERED</t>
        </is>
      </c>
      <c r="I44" s="17" t="inlineStr">
        <is>
          <t>NON_COMM_MONTHLY</t>
        </is>
      </c>
      <c r="J44" s="17" t="n">
        <v>10.4</v>
      </c>
      <c r="K44" s="17" t="n">
        <v>1</v>
      </c>
      <c r="L44" s="17" t="inlineStr">
        <is>
          <t>EXPIRED</t>
        </is>
      </c>
      <c r="M44" s="27" t="n">
        <v>45005</v>
      </c>
      <c r="N44" s="27" t="n">
        <v>45004</v>
      </c>
      <c r="O44" s="17" t="n">
        <v>9</v>
      </c>
      <c r="P44" s="17" t="inlineStr"/>
      <c r="Q44" s="17" t="inlineStr"/>
      <c r="R44" s="17" t="inlineStr"/>
    </row>
    <row r="45">
      <c r="A45" s="21" t="inlineStr">
        <is>
          <t>OFR-2023-0360</t>
        </is>
      </c>
      <c r="B45" s="28" t="n">
        <v>45000</v>
      </c>
      <c r="C45" s="21" t="inlineStr">
        <is>
          <t>WL-03523</t>
        </is>
      </c>
      <c r="D45" s="21" t="n">
        <v>2523</v>
      </c>
      <c r="E45" s="21" t="inlineStr">
        <is>
          <t>SB-0210</t>
        </is>
      </c>
      <c r="F45" s="21" t="inlineStr">
        <is>
          <t>Salmonberry</t>
        </is>
      </c>
      <c r="G45" s="21" t="n">
        <v>24</v>
      </c>
      <c r="H45" s="21" t="inlineStr">
        <is>
          <t>OPEN</t>
        </is>
      </c>
      <c r="I45" s="21" t="inlineStr">
        <is>
          <t>NON_COMM_MONTHLY</t>
        </is>
      </c>
      <c r="J45" s="21" t="n">
        <v>7.55</v>
      </c>
      <c r="K45" s="21" t="n">
        <v>1</v>
      </c>
      <c r="L45" s="21" t="inlineStr">
        <is>
          <t>SKIPPED</t>
        </is>
      </c>
      <c r="M45" s="28" t="n">
        <v>45014</v>
      </c>
      <c r="N45" s="21" t="inlineStr"/>
      <c r="O45" s="21" t="inlineStr"/>
      <c r="P45" s="21" t="inlineStr">
        <is>
          <t>vessel-fit</t>
        </is>
      </c>
      <c r="Q45" s="21" t="inlineStr"/>
      <c r="R45" s="21" t="inlineStr"/>
    </row>
    <row r="46">
      <c r="A46" s="17" t="inlineStr">
        <is>
          <t>OFR-2023-0361</t>
        </is>
      </c>
      <c r="B46" s="27" t="n">
        <v>44991</v>
      </c>
      <c r="C46" s="17" t="inlineStr">
        <is>
          <t>WL-02366</t>
        </is>
      </c>
      <c r="D46" s="17" t="n">
        <v>1366</v>
      </c>
      <c r="E46" s="17" t="inlineStr">
        <is>
          <t>LP-1116</t>
        </is>
      </c>
      <c r="F46" s="17" t="inlineStr">
        <is>
          <t>Ledgport</t>
        </is>
      </c>
      <c r="G46" s="17" t="n">
        <v>28</v>
      </c>
      <c r="H46" s="17" t="inlineStr">
        <is>
          <t>COVERED</t>
        </is>
      </c>
      <c r="I46" s="17" t="inlineStr">
        <is>
          <t>NON_COMM_MONTHLY</t>
        </is>
      </c>
      <c r="J46" s="17" t="n">
        <v>10.4</v>
      </c>
      <c r="K46" s="17" t="n">
        <v>2</v>
      </c>
      <c r="L46" s="17" t="inlineStr">
        <is>
          <t>SKIPPED</t>
        </is>
      </c>
      <c r="M46" s="27" t="n">
        <v>45001</v>
      </c>
      <c r="N46" s="17" t="inlineStr"/>
      <c r="O46" s="17" t="inlineStr"/>
      <c r="P46" s="17" t="inlineStr">
        <is>
          <t>vessel-fit</t>
        </is>
      </c>
      <c r="Q46" s="17" t="inlineStr"/>
      <c r="R46" s="17" t="inlineStr"/>
    </row>
    <row r="47">
      <c r="A47" s="21" t="inlineStr">
        <is>
          <t>OFR-2023-0362</t>
        </is>
      </c>
      <c r="B47" s="28" t="n">
        <v>45011</v>
      </c>
      <c r="C47" s="21" t="inlineStr">
        <is>
          <t>WL-03459</t>
        </is>
      </c>
      <c r="D47" s="21" t="n">
        <v>2459</v>
      </c>
      <c r="E47" s="21" t="inlineStr">
        <is>
          <t>SB-0410</t>
        </is>
      </c>
      <c r="F47" s="21" t="inlineStr">
        <is>
          <t>Salmonberry</t>
        </is>
      </c>
      <c r="G47" s="21" t="n">
        <v>24</v>
      </c>
      <c r="H47" s="21" t="inlineStr">
        <is>
          <t>OPEN</t>
        </is>
      </c>
      <c r="I47" s="21" t="inlineStr">
        <is>
          <t>NON_COMM_MONTHLY</t>
        </is>
      </c>
      <c r="J47" s="21" t="n">
        <v>7.55</v>
      </c>
      <c r="K47" s="21" t="n">
        <v>1</v>
      </c>
      <c r="L47" s="21" t="inlineStr">
        <is>
          <t>ACCEPTED</t>
        </is>
      </c>
      <c r="M47" s="28" t="n">
        <v>45025</v>
      </c>
      <c r="N47" s="28" t="n">
        <v>45025</v>
      </c>
      <c r="O47" s="21" t="n">
        <v>14</v>
      </c>
      <c r="P47" s="21" t="inlineStr"/>
      <c r="Q47" s="21" t="inlineStr">
        <is>
          <t>MA-2023-0410</t>
        </is>
      </c>
      <c r="R47" s="21" t="inlineStr"/>
    </row>
    <row r="48">
      <c r="A48" s="17" t="inlineStr">
        <is>
          <t>OFR-2023-0363</t>
        </is>
      </c>
      <c r="B48" s="27" t="n">
        <v>44987</v>
      </c>
      <c r="C48" s="17" t="inlineStr">
        <is>
          <t>WL-02946</t>
        </is>
      </c>
      <c r="D48" s="17" t="n">
        <v>1946</v>
      </c>
      <c r="E48" s="17" t="inlineStr">
        <is>
          <t>LP-1012</t>
        </is>
      </c>
      <c r="F48" s="17" t="inlineStr">
        <is>
          <t>Ledgport</t>
        </is>
      </c>
      <c r="G48" s="17" t="n">
        <v>28</v>
      </c>
      <c r="H48" s="17" t="inlineStr">
        <is>
          <t>COVERED</t>
        </is>
      </c>
      <c r="I48" s="17" t="inlineStr">
        <is>
          <t>NON_COMM_MONTHLY</t>
        </is>
      </c>
      <c r="J48" s="17" t="n">
        <v>10.4</v>
      </c>
      <c r="K48" s="17" t="n">
        <v>1</v>
      </c>
      <c r="L48" s="17" t="inlineStr">
        <is>
          <t>ACCEPTED</t>
        </is>
      </c>
      <c r="M48" s="27" t="n">
        <v>44997</v>
      </c>
      <c r="N48" s="27" t="n">
        <v>44995</v>
      </c>
      <c r="O48" s="17" t="n">
        <v>8</v>
      </c>
      <c r="P48" s="17" t="inlineStr"/>
      <c r="Q48" s="17" t="inlineStr">
        <is>
          <t>MA-2023-1012</t>
        </is>
      </c>
      <c r="R48" s="17" t="inlineStr"/>
    </row>
    <row r="49">
      <c r="A49" s="21" t="inlineStr">
        <is>
          <t>OFR-2023-0364</t>
        </is>
      </c>
      <c r="B49" s="28" t="n">
        <v>45012</v>
      </c>
      <c r="C49" s="21" t="inlineStr">
        <is>
          <t>WL-01388</t>
        </is>
      </c>
      <c r="D49" s="21" t="n">
        <v>388</v>
      </c>
      <c r="E49" s="21" t="inlineStr">
        <is>
          <t>SB-0617</t>
        </is>
      </c>
      <c r="F49" s="21" t="inlineStr">
        <is>
          <t>Salmonberry</t>
        </is>
      </c>
      <c r="G49" s="21" t="n">
        <v>36</v>
      </c>
      <c r="H49" s="21" t="inlineStr">
        <is>
          <t>OPEN</t>
        </is>
      </c>
      <c r="I49" s="21" t="inlineStr">
        <is>
          <t>NON_COMM_MONTHLY</t>
        </is>
      </c>
      <c r="J49" s="21" t="n">
        <v>7.55</v>
      </c>
      <c r="K49" s="21" t="n">
        <v>1</v>
      </c>
      <c r="L49" s="21" t="inlineStr">
        <is>
          <t>SKIPPED</t>
        </is>
      </c>
      <c r="M49" s="28" t="n">
        <v>45026</v>
      </c>
      <c r="N49" s="21" t="inlineStr"/>
      <c r="O49" s="21" t="inlineStr"/>
      <c r="P49" s="21" t="inlineStr">
        <is>
          <t>vessel-fit</t>
        </is>
      </c>
      <c r="Q49" s="21" t="inlineStr"/>
      <c r="R49" s="21" t="inlineStr"/>
    </row>
    <row r="50">
      <c r="A50" s="17" t="inlineStr">
        <is>
          <t>OFR-2023-0365</t>
        </is>
      </c>
      <c r="B50" s="27" t="n">
        <v>44993</v>
      </c>
      <c r="C50" s="17" t="inlineStr">
        <is>
          <t>WL-03000</t>
        </is>
      </c>
      <c r="D50" s="17" t="n">
        <v>2000</v>
      </c>
      <c r="E50" s="17" t="inlineStr">
        <is>
          <t>LP-0423</t>
        </is>
      </c>
      <c r="F50" s="17" t="inlineStr">
        <is>
          <t>Ledgport</t>
        </is>
      </c>
      <c r="G50" s="17" t="n">
        <v>40</v>
      </c>
      <c r="H50" s="17" t="inlineStr">
        <is>
          <t>COVERED</t>
        </is>
      </c>
      <c r="I50" s="17" t="inlineStr">
        <is>
          <t>NON_COMM_MONTHLY</t>
        </is>
      </c>
      <c r="J50" s="17" t="n">
        <v>10.4</v>
      </c>
      <c r="K50" s="17" t="n">
        <v>1</v>
      </c>
      <c r="L50" s="17" t="inlineStr">
        <is>
          <t>ACCEPTED</t>
        </is>
      </c>
      <c r="M50" s="27" t="n">
        <v>45003</v>
      </c>
      <c r="N50" s="27" t="n">
        <v>44998</v>
      </c>
      <c r="O50" s="17" t="n">
        <v>5</v>
      </c>
      <c r="P50" s="17" t="inlineStr"/>
      <c r="Q50" s="17" t="inlineStr">
        <is>
          <t>MA-2023-0423</t>
        </is>
      </c>
      <c r="R50" s="17" t="inlineStr"/>
    </row>
    <row r="51">
      <c r="A51" s="21" t="inlineStr">
        <is>
          <t>OFR-2023-0366</t>
        </is>
      </c>
      <c r="B51" s="28" t="n">
        <v>44998</v>
      </c>
      <c r="C51" s="21" t="inlineStr">
        <is>
          <t>WL-01407</t>
        </is>
      </c>
      <c r="D51" s="21" t="n">
        <v>407</v>
      </c>
      <c r="E51" s="21" t="inlineStr">
        <is>
          <t>LP-0103</t>
        </is>
      </c>
      <c r="F51" s="21" t="inlineStr">
        <is>
          <t>Ledgport</t>
        </is>
      </c>
      <c r="G51" s="21" t="n">
        <v>28</v>
      </c>
      <c r="H51" s="21" t="inlineStr">
        <is>
          <t>COVERED</t>
        </is>
      </c>
      <c r="I51" s="21" t="inlineStr">
        <is>
          <t>NON_COMM_MONTHLY</t>
        </is>
      </c>
      <c r="J51" s="21" t="n">
        <v>10.4</v>
      </c>
      <c r="K51" s="21" t="n">
        <v>1</v>
      </c>
      <c r="L51" s="21" t="inlineStr">
        <is>
          <t>EXPIRED</t>
        </is>
      </c>
      <c r="M51" s="28" t="n">
        <v>45008</v>
      </c>
      <c r="N51" s="28" t="n">
        <v>45004</v>
      </c>
      <c r="O51" s="21" t="n">
        <v>6</v>
      </c>
      <c r="P51" s="21" t="inlineStr"/>
      <c r="Q51" s="21" t="inlineStr"/>
      <c r="R51" s="21" t="inlineStr"/>
    </row>
    <row r="52">
      <c r="A52" s="17" t="inlineStr">
        <is>
          <t>OFR-2023-0367</t>
        </is>
      </c>
      <c r="B52" s="27" t="n">
        <v>45005</v>
      </c>
      <c r="C52" s="17" t="inlineStr">
        <is>
          <t>WL-02168</t>
        </is>
      </c>
      <c r="D52" s="17" t="n">
        <v>1168</v>
      </c>
      <c r="E52" s="17" t="inlineStr">
        <is>
          <t>VB-0818</t>
        </is>
      </c>
      <c r="F52" s="17" t="inlineStr">
        <is>
          <t>Vessbank</t>
        </is>
      </c>
      <c r="G52" s="17" t="n">
        <v>24</v>
      </c>
      <c r="H52" s="17" t="inlineStr">
        <is>
          <t>COVERED</t>
        </is>
      </c>
      <c r="I52" s="17" t="inlineStr">
        <is>
          <t>NON_COMM_MONTHLY</t>
        </is>
      </c>
      <c r="J52" s="17" t="n">
        <v>10.4</v>
      </c>
      <c r="K52" s="17" t="n">
        <v>1</v>
      </c>
      <c r="L52" s="17" t="inlineStr">
        <is>
          <t>PENDING</t>
        </is>
      </c>
      <c r="M52" s="27" t="n">
        <v>45015</v>
      </c>
      <c r="N52" s="17" t="inlineStr"/>
      <c r="O52" s="17" t="inlineStr"/>
      <c r="P52" s="17" t="inlineStr"/>
      <c r="Q52" s="17" t="inlineStr"/>
      <c r="R52" s="17" t="inlineStr"/>
    </row>
    <row r="53">
      <c r="A53" s="21" t="inlineStr">
        <is>
          <t>OFR-2023-0368</t>
        </is>
      </c>
      <c r="B53" s="28" t="n">
        <v>44995</v>
      </c>
      <c r="C53" s="21" t="inlineStr">
        <is>
          <t>WL-01984</t>
        </is>
      </c>
      <c r="D53" s="21" t="n">
        <v>984</v>
      </c>
      <c r="E53" s="21" t="inlineStr">
        <is>
          <t>GW-0606</t>
        </is>
      </c>
      <c r="F53" s="21" t="inlineStr">
        <is>
          <t>Gullwing</t>
        </is>
      </c>
      <c r="G53" s="21" t="n">
        <v>60</v>
      </c>
      <c r="H53" s="21" t="inlineStr">
        <is>
          <t>OPEN</t>
        </is>
      </c>
      <c r="I53" s="21" t="inlineStr">
        <is>
          <t>NON_COMM_MONTHLY</t>
        </is>
      </c>
      <c r="J53" s="21" t="n">
        <v>7.55</v>
      </c>
      <c r="K53" s="21" t="n">
        <v>1</v>
      </c>
      <c r="L53" s="21" t="inlineStr">
        <is>
          <t>SKIPPED</t>
        </is>
      </c>
      <c r="M53" s="28" t="n">
        <v>45009</v>
      </c>
      <c r="N53" s="21" t="inlineStr"/>
      <c r="O53" s="21" t="inlineStr"/>
      <c r="P53" s="21" t="inlineStr">
        <is>
          <t>declined-prior-offer</t>
        </is>
      </c>
      <c r="Q53" s="21" t="inlineStr"/>
      <c r="R53" s="21" t="inlineStr"/>
    </row>
    <row r="54">
      <c r="A54" s="17" t="inlineStr">
        <is>
          <t>OFR-2023-0369</t>
        </is>
      </c>
      <c r="B54" s="27" t="n">
        <v>45011</v>
      </c>
      <c r="C54" s="17" t="inlineStr">
        <is>
          <t>WL-01755</t>
        </is>
      </c>
      <c r="D54" s="17" t="n">
        <v>755</v>
      </c>
      <c r="E54" s="17" t="inlineStr">
        <is>
          <t>SB-0219</t>
        </is>
      </c>
      <c r="F54" s="17" t="inlineStr">
        <is>
          <t>Salmonberry</t>
        </is>
      </c>
      <c r="G54" s="17" t="n">
        <v>28</v>
      </c>
      <c r="H54" s="17" t="inlineStr">
        <is>
          <t>OPEN</t>
        </is>
      </c>
      <c r="I54" s="17" t="inlineStr">
        <is>
          <t>NON_COMM_MONTHLY</t>
        </is>
      </c>
      <c r="J54" s="17" t="n">
        <v>7.55</v>
      </c>
      <c r="K54" s="17" t="n">
        <v>1</v>
      </c>
      <c r="L54" s="17" t="inlineStr">
        <is>
          <t>PENDING</t>
        </is>
      </c>
      <c r="M54" s="27" t="n">
        <v>45025</v>
      </c>
      <c r="N54" s="17" t="inlineStr"/>
      <c r="O54" s="17" t="inlineStr"/>
      <c r="P54" s="17" t="inlineStr"/>
      <c r="Q54" s="17" t="inlineStr"/>
      <c r="R54" s="17" t="inlineStr"/>
    </row>
    <row r="55">
      <c r="A55" s="21" t="inlineStr">
        <is>
          <t>OFR-2023-0370</t>
        </is>
      </c>
      <c r="B55" s="28" t="n">
        <v>45006</v>
      </c>
      <c r="C55" s="21" t="inlineStr">
        <is>
          <t>WL-01649</t>
        </is>
      </c>
      <c r="D55" s="21" t="n">
        <v>649</v>
      </c>
      <c r="E55" s="21" t="inlineStr">
        <is>
          <t>VB-0717</t>
        </is>
      </c>
      <c r="F55" s="21" t="inlineStr">
        <is>
          <t>Vessbank</t>
        </is>
      </c>
      <c r="G55" s="21" t="n">
        <v>32</v>
      </c>
      <c r="H55" s="21" t="inlineStr">
        <is>
          <t>COVERED</t>
        </is>
      </c>
      <c r="I55" s="21" t="inlineStr">
        <is>
          <t>NON_COMM_MONTHLY</t>
        </is>
      </c>
      <c r="J55" s="21" t="n">
        <v>10.4</v>
      </c>
      <c r="K55" s="21" t="n">
        <v>1</v>
      </c>
      <c r="L55" s="21" t="inlineStr">
        <is>
          <t>SKIPPED</t>
        </is>
      </c>
      <c r="M55" s="28" t="n">
        <v>45016</v>
      </c>
      <c r="N55" s="21" t="inlineStr"/>
      <c r="O55" s="21" t="inlineStr"/>
      <c r="P55" s="21" t="inlineStr">
        <is>
          <t>vessel-fit</t>
        </is>
      </c>
      <c r="Q55" s="21" t="inlineStr"/>
      <c r="R55" s="21" t="inlineStr"/>
    </row>
    <row r="56">
      <c r="A56" s="17" t="inlineStr">
        <is>
          <t>OFR-2023-0371</t>
        </is>
      </c>
      <c r="B56" s="27" t="n">
        <v>45010</v>
      </c>
      <c r="C56" s="17" t="inlineStr">
        <is>
          <t>WL-03535</t>
        </is>
      </c>
      <c r="D56" s="17" t="n">
        <v>2535</v>
      </c>
      <c r="E56" s="17" t="inlineStr">
        <is>
          <t>GW-0101</t>
        </is>
      </c>
      <c r="F56" s="17" t="inlineStr">
        <is>
          <t>Gullwing</t>
        </is>
      </c>
      <c r="G56" s="17" t="n">
        <v>24</v>
      </c>
      <c r="H56" s="17" t="inlineStr">
        <is>
          <t>OPEN</t>
        </is>
      </c>
      <c r="I56" s="17" t="inlineStr">
        <is>
          <t>NON_COMM_MONTHLY</t>
        </is>
      </c>
      <c r="J56" s="17" t="n">
        <v>7.55</v>
      </c>
      <c r="K56" s="17" t="n">
        <v>1</v>
      </c>
      <c r="L56" s="17" t="inlineStr">
        <is>
          <t>SKIPPED</t>
        </is>
      </c>
      <c r="M56" s="27" t="n">
        <v>45024</v>
      </c>
      <c r="N56" s="17" t="inlineStr"/>
      <c r="O56" s="17" t="inlineStr"/>
      <c r="P56" s="17" t="inlineStr">
        <is>
          <t>vessel-fit</t>
        </is>
      </c>
      <c r="Q56" s="17" t="inlineStr"/>
      <c r="R56" s="17" t="inlineStr"/>
    </row>
    <row r="57">
      <c r="A57" s="21" t="inlineStr">
        <is>
          <t>OFR-2023-0372</t>
        </is>
      </c>
      <c r="B57" s="28" t="n">
        <v>45000</v>
      </c>
      <c r="C57" s="21" t="inlineStr">
        <is>
          <t>WL-02634</t>
        </is>
      </c>
      <c r="D57" s="21" t="n">
        <v>1634</v>
      </c>
      <c r="E57" s="21" t="inlineStr">
        <is>
          <t>SB-0802</t>
        </is>
      </c>
      <c r="F57" s="21" t="inlineStr">
        <is>
          <t>Salmonberry</t>
        </is>
      </c>
      <c r="G57" s="21" t="n">
        <v>45</v>
      </c>
      <c r="H57" s="21" t="inlineStr">
        <is>
          <t>OPEN</t>
        </is>
      </c>
      <c r="I57" s="21" t="inlineStr">
        <is>
          <t>NON_COMM_MONTHLY</t>
        </is>
      </c>
      <c r="J57" s="21" t="n">
        <v>7.55</v>
      </c>
      <c r="K57" s="21" t="n">
        <v>1</v>
      </c>
      <c r="L57" s="21" t="inlineStr">
        <is>
          <t>PENDING</t>
        </is>
      </c>
      <c r="M57" s="28" t="n">
        <v>45014</v>
      </c>
      <c r="N57" s="21" t="inlineStr"/>
      <c r="O57" s="21" t="inlineStr"/>
      <c r="P57" s="21" t="inlineStr"/>
      <c r="Q57" s="21" t="inlineStr"/>
      <c r="R57" s="21" t="inlineStr"/>
    </row>
    <row r="58">
      <c r="A58" s="17" t="inlineStr">
        <is>
          <t>OFR-2023-0373</t>
        </is>
      </c>
      <c r="B58" s="27" t="n">
        <v>45012</v>
      </c>
      <c r="C58" s="17" t="inlineStr">
        <is>
          <t>WL-03469</t>
        </is>
      </c>
      <c r="D58" s="17" t="n">
        <v>2469</v>
      </c>
      <c r="E58" s="17" t="inlineStr">
        <is>
          <t>LP-0215</t>
        </is>
      </c>
      <c r="F58" s="17" t="inlineStr">
        <is>
          <t>Ledgport</t>
        </is>
      </c>
      <c r="G58" s="17" t="n">
        <v>28</v>
      </c>
      <c r="H58" s="17" t="inlineStr">
        <is>
          <t>COVERED</t>
        </is>
      </c>
      <c r="I58" s="17" t="inlineStr">
        <is>
          <t>NON_COMM_MONTHLY</t>
        </is>
      </c>
      <c r="J58" s="17" t="n">
        <v>10.4</v>
      </c>
      <c r="K58" s="17" t="n">
        <v>1</v>
      </c>
      <c r="L58" s="17" t="inlineStr">
        <is>
          <t>ACCEPTED</t>
        </is>
      </c>
      <c r="M58" s="27" t="n">
        <v>45022</v>
      </c>
      <c r="N58" s="27" t="n">
        <v>45025</v>
      </c>
      <c r="O58" s="17" t="n">
        <v>13</v>
      </c>
      <c r="P58" s="17" t="inlineStr"/>
      <c r="Q58" s="17" t="inlineStr">
        <is>
          <t>MA-2023-0215</t>
        </is>
      </c>
      <c r="R58" s="17" t="inlineStr"/>
    </row>
    <row r="59">
      <c r="A59" s="21" t="inlineStr">
        <is>
          <t>OFR-2023-0374</t>
        </is>
      </c>
      <c r="B59" s="28" t="n">
        <v>45036</v>
      </c>
      <c r="C59" s="21" t="inlineStr">
        <is>
          <t>WL-01473</t>
        </is>
      </c>
      <c r="D59" s="21" t="n">
        <v>473</v>
      </c>
      <c r="E59" s="21" t="inlineStr">
        <is>
          <t>SB-0623</t>
        </is>
      </c>
      <c r="F59" s="21" t="inlineStr">
        <is>
          <t>Salmonberry</t>
        </is>
      </c>
      <c r="G59" s="21" t="n">
        <v>28</v>
      </c>
      <c r="H59" s="21" t="inlineStr">
        <is>
          <t>OPEN</t>
        </is>
      </c>
      <c r="I59" s="21" t="inlineStr">
        <is>
          <t>NON_COMM_MONTHLY</t>
        </is>
      </c>
      <c r="J59" s="21" t="n">
        <v>7.55</v>
      </c>
      <c r="K59" s="21" t="n">
        <v>1</v>
      </c>
      <c r="L59" s="21" t="inlineStr">
        <is>
          <t>SKIPPED</t>
        </is>
      </c>
      <c r="M59" s="28" t="n">
        <v>45050</v>
      </c>
      <c r="N59" s="21" t="inlineStr"/>
      <c r="O59" s="21" t="inlineStr"/>
      <c r="P59" s="21" t="inlineStr">
        <is>
          <t>vessel-fit</t>
        </is>
      </c>
      <c r="Q59" s="21" t="inlineStr"/>
      <c r="R59" s="21" t="inlineStr"/>
    </row>
    <row r="60">
      <c r="A60" s="17" t="inlineStr">
        <is>
          <t>OFR-2023-0375</t>
        </is>
      </c>
      <c r="B60" s="27" t="n">
        <v>45036</v>
      </c>
      <c r="C60" s="17" t="inlineStr">
        <is>
          <t>WL-02941</t>
        </is>
      </c>
      <c r="D60" s="17" t="n">
        <v>1941</v>
      </c>
      <c r="E60" s="17" t="inlineStr">
        <is>
          <t>SB-0109</t>
        </is>
      </c>
      <c r="F60" s="17" t="inlineStr">
        <is>
          <t>Salmonberry</t>
        </is>
      </c>
      <c r="G60" s="17" t="n">
        <v>32</v>
      </c>
      <c r="H60" s="17" t="inlineStr">
        <is>
          <t>OPEN</t>
        </is>
      </c>
      <c r="I60" s="17" t="inlineStr">
        <is>
          <t>NON_COMM_MONTHLY</t>
        </is>
      </c>
      <c r="J60" s="17" t="n">
        <v>7.55</v>
      </c>
      <c r="K60" s="17" t="n">
        <v>2</v>
      </c>
      <c r="L60" s="17" t="inlineStr">
        <is>
          <t>SKIPPED</t>
        </is>
      </c>
      <c r="M60" s="27" t="n">
        <v>45050</v>
      </c>
      <c r="N60" s="17" t="inlineStr"/>
      <c r="O60" s="17" t="inlineStr"/>
      <c r="P60" s="17" t="inlineStr">
        <is>
          <t>vessel-fit</t>
        </is>
      </c>
      <c r="Q60" s="17" t="inlineStr"/>
      <c r="R60" s="17" t="inlineStr"/>
    </row>
    <row r="61">
      <c r="A61" s="21" t="inlineStr">
        <is>
          <t>OFR-2023-0376</t>
        </is>
      </c>
      <c r="B61" s="28" t="n">
        <v>45031</v>
      </c>
      <c r="C61" s="21" t="inlineStr">
        <is>
          <t>WL-01529</t>
        </is>
      </c>
      <c r="D61" s="21" t="n">
        <v>529</v>
      </c>
      <c r="E61" s="21" t="inlineStr">
        <is>
          <t>VB-0103</t>
        </is>
      </c>
      <c r="F61" s="21" t="inlineStr">
        <is>
          <t>Vessbank</t>
        </is>
      </c>
      <c r="G61" s="21" t="n">
        <v>24</v>
      </c>
      <c r="H61" s="21" t="inlineStr">
        <is>
          <t>COVERED</t>
        </is>
      </c>
      <c r="I61" s="21" t="inlineStr">
        <is>
          <t>NON_COMM_MONTHLY</t>
        </is>
      </c>
      <c r="J61" s="21" t="n">
        <v>10.4</v>
      </c>
      <c r="K61" s="21" t="n">
        <v>1</v>
      </c>
      <c r="L61" s="21" t="inlineStr">
        <is>
          <t>ACCEPTED</t>
        </is>
      </c>
      <c r="M61" s="28" t="n">
        <v>45041</v>
      </c>
      <c r="N61" s="28" t="n">
        <v>45038</v>
      </c>
      <c r="O61" s="21" t="n">
        <v>7</v>
      </c>
      <c r="P61" s="21" t="inlineStr"/>
      <c r="Q61" s="21" t="inlineStr">
        <is>
          <t>MA-2023-0103</t>
        </is>
      </c>
      <c r="R61" s="21" t="inlineStr"/>
    </row>
    <row r="62">
      <c r="A62" s="17" t="inlineStr">
        <is>
          <t>OFR-2023-0377</t>
        </is>
      </c>
      <c r="B62" s="27" t="n">
        <v>45027</v>
      </c>
      <c r="C62" s="17" t="inlineStr">
        <is>
          <t>WL-01156</t>
        </is>
      </c>
      <c r="D62" s="17" t="n">
        <v>156</v>
      </c>
      <c r="E62" s="17" t="inlineStr">
        <is>
          <t>GW-0903</t>
        </is>
      </c>
      <c r="F62" s="17" t="inlineStr">
        <is>
          <t>Gullwing</t>
        </is>
      </c>
      <c r="G62" s="17" t="n">
        <v>36</v>
      </c>
      <c r="H62" s="17" t="inlineStr">
        <is>
          <t>OPEN</t>
        </is>
      </c>
      <c r="I62" s="17" t="inlineStr">
        <is>
          <t>NON_COMM_MONTHLY</t>
        </is>
      </c>
      <c r="J62" s="17" t="n">
        <v>7.55</v>
      </c>
      <c r="K62" s="17" t="n">
        <v>1</v>
      </c>
      <c r="L62" s="17" t="inlineStr">
        <is>
          <t>DECLINED</t>
        </is>
      </c>
      <c r="M62" s="27" t="n">
        <v>45041</v>
      </c>
      <c r="N62" s="27" t="n">
        <v>45041</v>
      </c>
      <c r="O62" s="17" t="n">
        <v>14</v>
      </c>
      <c r="P62" s="17" t="inlineStr"/>
      <c r="Q62" s="17" t="inlineStr"/>
      <c r="R62" s="17" t="inlineStr"/>
    </row>
    <row r="63">
      <c r="A63" s="21" t="inlineStr">
        <is>
          <t>OFR-2023-0378</t>
        </is>
      </c>
      <c r="B63" s="28" t="n">
        <v>45031</v>
      </c>
      <c r="C63" s="21" t="inlineStr">
        <is>
          <t>WL-02270</t>
        </is>
      </c>
      <c r="D63" s="21" t="n">
        <v>1270</v>
      </c>
      <c r="E63" s="21" t="inlineStr">
        <is>
          <t>SB-0410</t>
        </is>
      </c>
      <c r="F63" s="21" t="inlineStr">
        <is>
          <t>Salmonberry</t>
        </is>
      </c>
      <c r="G63" s="21" t="n">
        <v>24</v>
      </c>
      <c r="H63" s="21" t="inlineStr">
        <is>
          <t>OPEN</t>
        </is>
      </c>
      <c r="I63" s="21" t="inlineStr">
        <is>
          <t>NON_COMM_MONTHLY</t>
        </is>
      </c>
      <c r="J63" s="21" t="n">
        <v>7.55</v>
      </c>
      <c r="K63" s="21" t="n">
        <v>1</v>
      </c>
      <c r="L63" s="21" t="inlineStr">
        <is>
          <t>ACCEPTED</t>
        </is>
      </c>
      <c r="M63" s="28" t="n">
        <v>45045</v>
      </c>
      <c r="N63" s="28" t="n">
        <v>45046</v>
      </c>
      <c r="O63" s="21" t="n">
        <v>15</v>
      </c>
      <c r="P63" s="21" t="inlineStr"/>
      <c r="Q63" s="21" t="inlineStr">
        <is>
          <t>MA-2023-0410</t>
        </is>
      </c>
      <c r="R63" s="21" t="inlineStr"/>
    </row>
    <row r="64">
      <c r="A64" s="17" t="inlineStr">
        <is>
          <t>OFR-2023-0379</t>
        </is>
      </c>
      <c r="B64" s="27" t="n">
        <v>45025</v>
      </c>
      <c r="C64" s="17" t="inlineStr">
        <is>
          <t>WL-01779</t>
        </is>
      </c>
      <c r="D64" s="17" t="n">
        <v>779</v>
      </c>
      <c r="E64" s="17" t="inlineStr">
        <is>
          <t>EW-0617</t>
        </is>
      </c>
      <c r="F64" s="17" t="inlineStr">
        <is>
          <t>Eastwey</t>
        </is>
      </c>
      <c r="G64" s="17" t="n">
        <v>70</v>
      </c>
      <c r="H64" s="17" t="inlineStr">
        <is>
          <t>OPEN</t>
        </is>
      </c>
      <c r="I64" s="17" t="inlineStr">
        <is>
          <t>NON_COMM_MONTHLY</t>
        </is>
      </c>
      <c r="J64" s="17" t="n">
        <v>7.55</v>
      </c>
      <c r="K64" s="17" t="n">
        <v>1</v>
      </c>
      <c r="L64" s="17" t="inlineStr">
        <is>
          <t>WITHDRAWN</t>
        </is>
      </c>
      <c r="M64" s="27" t="n">
        <v>45039</v>
      </c>
      <c r="N64" s="27" t="n">
        <v>45028</v>
      </c>
      <c r="O64" s="17" t="n">
        <v>3</v>
      </c>
      <c r="P64" s="17" t="inlineStr"/>
      <c r="Q64" s="17" t="inlineStr"/>
      <c r="R64" s="17" t="inlineStr"/>
    </row>
    <row r="65">
      <c r="A65" s="21" t="inlineStr">
        <is>
          <t>OFR-2023-0380</t>
        </is>
      </c>
      <c r="B65" s="28" t="n">
        <v>45044</v>
      </c>
      <c r="C65" s="21" t="inlineStr">
        <is>
          <t>WL-03586</t>
        </is>
      </c>
      <c r="D65" s="21" t="n">
        <v>2586</v>
      </c>
      <c r="E65" s="21" t="inlineStr">
        <is>
          <t>LP-0807</t>
        </is>
      </c>
      <c r="F65" s="21" t="inlineStr">
        <is>
          <t>Ledgport</t>
        </is>
      </c>
      <c r="G65" s="21" t="n">
        <v>24</v>
      </c>
      <c r="H65" s="21" t="inlineStr">
        <is>
          <t>COVERED</t>
        </is>
      </c>
      <c r="I65" s="21" t="inlineStr">
        <is>
          <t>NON_COMM_MONTHLY</t>
        </is>
      </c>
      <c r="J65" s="21" t="n">
        <v>10.4</v>
      </c>
      <c r="K65" s="21" t="n">
        <v>2</v>
      </c>
      <c r="L65" s="21" t="inlineStr">
        <is>
          <t>ACCEPTED</t>
        </is>
      </c>
      <c r="M65" s="28" t="n">
        <v>45054</v>
      </c>
      <c r="N65" s="28" t="n">
        <v>45046</v>
      </c>
      <c r="O65" s="21" t="n">
        <v>2</v>
      </c>
      <c r="P65" s="21" t="inlineStr"/>
      <c r="Q65" s="21" t="inlineStr">
        <is>
          <t>MA-2023-0807</t>
        </is>
      </c>
      <c r="R65" s="21" t="inlineStr"/>
    </row>
    <row r="66">
      <c r="A66" s="17" t="inlineStr">
        <is>
          <t>OFR-2023-0381</t>
        </is>
      </c>
      <c r="B66" s="27" t="n">
        <v>45024</v>
      </c>
      <c r="C66" s="17" t="inlineStr">
        <is>
          <t>WL-02470</t>
        </is>
      </c>
      <c r="D66" s="17" t="n">
        <v>1470</v>
      </c>
      <c r="E66" s="17" t="inlineStr">
        <is>
          <t>GW-0414</t>
        </is>
      </c>
      <c r="F66" s="17" t="inlineStr">
        <is>
          <t>Gullwing</t>
        </is>
      </c>
      <c r="G66" s="17" t="n">
        <v>45</v>
      </c>
      <c r="H66" s="17" t="inlineStr">
        <is>
          <t>OPEN</t>
        </is>
      </c>
      <c r="I66" s="17" t="inlineStr">
        <is>
          <t>NON_COMM_MONTHLY</t>
        </is>
      </c>
      <c r="J66" s="17" t="n">
        <v>7.55</v>
      </c>
      <c r="K66" s="17" t="n">
        <v>2</v>
      </c>
      <c r="L66" s="17" t="inlineStr">
        <is>
          <t>PENDING</t>
        </is>
      </c>
      <c r="M66" s="27" t="n">
        <v>45038</v>
      </c>
      <c r="N66" s="17" t="inlineStr"/>
      <c r="O66" s="17" t="inlineStr"/>
      <c r="P66" s="17" t="inlineStr"/>
      <c r="Q66" s="17" t="inlineStr"/>
      <c r="R66" s="17" t="inlineStr"/>
    </row>
    <row r="67">
      <c r="A67" s="21" t="inlineStr">
        <is>
          <t>OFR-2023-0382</t>
        </is>
      </c>
      <c r="B67" s="28" t="n">
        <v>45042</v>
      </c>
      <c r="C67" s="21" t="inlineStr">
        <is>
          <t>WL-03428</t>
        </is>
      </c>
      <c r="D67" s="21" t="n">
        <v>2428</v>
      </c>
      <c r="E67" s="21" t="inlineStr">
        <is>
          <t>LP-0524</t>
        </is>
      </c>
      <c r="F67" s="21" t="inlineStr">
        <is>
          <t>Ledgport</t>
        </is>
      </c>
      <c r="G67" s="21" t="n">
        <v>28</v>
      </c>
      <c r="H67" s="21" t="inlineStr">
        <is>
          <t>COVERED</t>
        </is>
      </c>
      <c r="I67" s="21" t="inlineStr">
        <is>
          <t>NON_COMM_MONTHLY</t>
        </is>
      </c>
      <c r="J67" s="21" t="n">
        <v>10.4</v>
      </c>
      <c r="K67" s="21" t="n">
        <v>2</v>
      </c>
      <c r="L67" s="21" t="inlineStr">
        <is>
          <t>ACCEPTED</t>
        </is>
      </c>
      <c r="M67" s="28" t="n">
        <v>45052</v>
      </c>
      <c r="N67" s="28" t="n">
        <v>45047</v>
      </c>
      <c r="O67" s="21" t="n">
        <v>5</v>
      </c>
      <c r="P67" s="21" t="inlineStr"/>
      <c r="Q67" s="21" t="inlineStr">
        <is>
          <t>MA-2023-0524</t>
        </is>
      </c>
      <c r="R67" s="21" t="inlineStr"/>
    </row>
    <row r="68">
      <c r="A68" s="17" t="inlineStr">
        <is>
          <t>OFR-2023-0383</t>
        </is>
      </c>
      <c r="B68" s="27" t="n">
        <v>45022</v>
      </c>
      <c r="C68" s="17" t="inlineStr">
        <is>
          <t>WL-02601</t>
        </is>
      </c>
      <c r="D68" s="17" t="n">
        <v>1601</v>
      </c>
      <c r="E68" s="17" t="inlineStr">
        <is>
          <t>VB-0510</t>
        </is>
      </c>
      <c r="F68" s="17" t="inlineStr">
        <is>
          <t>Vessbank</t>
        </is>
      </c>
      <c r="G68" s="17" t="n">
        <v>40</v>
      </c>
      <c r="H68" s="17" t="inlineStr">
        <is>
          <t>COVERED</t>
        </is>
      </c>
      <c r="I68" s="17" t="inlineStr">
        <is>
          <t>NON_COMM_MONTHLY</t>
        </is>
      </c>
      <c r="J68" s="17" t="n">
        <v>10.4</v>
      </c>
      <c r="K68" s="17" t="n">
        <v>1</v>
      </c>
      <c r="L68" s="17" t="inlineStr">
        <is>
          <t>ACCEPTED</t>
        </is>
      </c>
      <c r="M68" s="27" t="n">
        <v>45032</v>
      </c>
      <c r="N68" s="27" t="n">
        <v>45023</v>
      </c>
      <c r="O68" s="17" t="n">
        <v>1</v>
      </c>
      <c r="P68" s="17" t="inlineStr"/>
      <c r="Q68" s="17" t="inlineStr">
        <is>
          <t>MA-2023-0510</t>
        </is>
      </c>
      <c r="R68" s="17" t="inlineStr"/>
    </row>
    <row r="69">
      <c r="A69" s="21" t="inlineStr">
        <is>
          <t>OFR-2023-0384</t>
        </is>
      </c>
      <c r="B69" s="28" t="n">
        <v>45031</v>
      </c>
      <c r="C69" s="21" t="inlineStr">
        <is>
          <t>WL-01242</t>
        </is>
      </c>
      <c r="D69" s="21" t="n">
        <v>242</v>
      </c>
      <c r="E69" s="21" t="inlineStr">
        <is>
          <t>VB-0301</t>
        </is>
      </c>
      <c r="F69" s="21" t="inlineStr">
        <is>
          <t>Vessbank</t>
        </is>
      </c>
      <c r="G69" s="21" t="n">
        <v>24</v>
      </c>
      <c r="H69" s="21" t="inlineStr">
        <is>
          <t>COVERED</t>
        </is>
      </c>
      <c r="I69" s="21" t="inlineStr">
        <is>
          <t>NON_COMM_MONTHLY</t>
        </is>
      </c>
      <c r="J69" s="21" t="n">
        <v>10.4</v>
      </c>
      <c r="K69" s="21" t="n">
        <v>1</v>
      </c>
      <c r="L69" s="21" t="inlineStr">
        <is>
          <t>EXPIRED</t>
        </is>
      </c>
      <c r="M69" s="28" t="n">
        <v>45041</v>
      </c>
      <c r="N69" s="28" t="n">
        <v>45032</v>
      </c>
      <c r="O69" s="21" t="n">
        <v>1</v>
      </c>
      <c r="P69" s="21" t="inlineStr"/>
      <c r="Q69" s="21" t="inlineStr"/>
      <c r="R69" s="21" t="inlineStr"/>
    </row>
    <row r="70">
      <c r="A70" s="17" t="inlineStr">
        <is>
          <t>OFR-2023-0385</t>
        </is>
      </c>
      <c r="B70" s="27" t="n">
        <v>45021</v>
      </c>
      <c r="C70" s="17" t="inlineStr">
        <is>
          <t>WL-02339</t>
        </is>
      </c>
      <c r="D70" s="17" t="n">
        <v>1339</v>
      </c>
      <c r="E70" s="17" t="inlineStr">
        <is>
          <t>LP-0923</t>
        </is>
      </c>
      <c r="F70" s="17" t="inlineStr">
        <is>
          <t>Ledgport</t>
        </is>
      </c>
      <c r="G70" s="17" t="n">
        <v>24</v>
      </c>
      <c r="H70" s="17" t="inlineStr">
        <is>
          <t>COVERED</t>
        </is>
      </c>
      <c r="I70" s="17" t="inlineStr">
        <is>
          <t>NON_COMM_MONTHLY</t>
        </is>
      </c>
      <c r="J70" s="17" t="n">
        <v>10.4</v>
      </c>
      <c r="K70" s="17" t="n">
        <v>2</v>
      </c>
      <c r="L70" s="17" t="inlineStr">
        <is>
          <t>PENDING</t>
        </is>
      </c>
      <c r="M70" s="27" t="n">
        <v>45031</v>
      </c>
      <c r="N70" s="17" t="inlineStr"/>
      <c r="O70" s="17" t="inlineStr"/>
      <c r="P70" s="17" t="inlineStr"/>
      <c r="Q70" s="17" t="inlineStr"/>
      <c r="R70" s="17" t="inlineStr"/>
    </row>
    <row r="71">
      <c r="A71" s="21" t="inlineStr">
        <is>
          <t>OFR-2023-0386</t>
        </is>
      </c>
      <c r="B71" s="28" t="n">
        <v>45032</v>
      </c>
      <c r="C71" s="21" t="inlineStr">
        <is>
          <t>WL-03898</t>
        </is>
      </c>
      <c r="D71" s="21" t="n">
        <v>2898</v>
      </c>
      <c r="E71" s="21" t="inlineStr">
        <is>
          <t>VB-0109</t>
        </is>
      </c>
      <c r="F71" s="21" t="inlineStr">
        <is>
          <t>Vessbank</t>
        </is>
      </c>
      <c r="G71" s="21" t="n">
        <v>28</v>
      </c>
      <c r="H71" s="21" t="inlineStr">
        <is>
          <t>COVERED</t>
        </is>
      </c>
      <c r="I71" s="21" t="inlineStr">
        <is>
          <t>NON_COMM_MONTHLY</t>
        </is>
      </c>
      <c r="J71" s="21" t="n">
        <v>10.4</v>
      </c>
      <c r="K71" s="21" t="n">
        <v>2</v>
      </c>
      <c r="L71" s="21" t="inlineStr">
        <is>
          <t>WITHDRAWN</t>
        </is>
      </c>
      <c r="M71" s="28" t="n">
        <v>45042</v>
      </c>
      <c r="N71" s="28" t="n">
        <v>45045</v>
      </c>
      <c r="O71" s="21" t="n">
        <v>13</v>
      </c>
      <c r="P71" s="21" t="inlineStr"/>
      <c r="Q71" s="21" t="inlineStr"/>
      <c r="R71" s="21" t="inlineStr"/>
    </row>
    <row r="72">
      <c r="A72" s="17" t="inlineStr">
        <is>
          <t>OFR-2023-0387</t>
        </is>
      </c>
      <c r="B72" s="27" t="n">
        <v>45019</v>
      </c>
      <c r="C72" s="17" t="inlineStr">
        <is>
          <t>WL-03014</t>
        </is>
      </c>
      <c r="D72" s="17" t="n">
        <v>2014</v>
      </c>
      <c r="E72" s="17" t="inlineStr">
        <is>
          <t>LP-0204</t>
        </is>
      </c>
      <c r="F72" s="17" t="inlineStr">
        <is>
          <t>Ledgport</t>
        </is>
      </c>
      <c r="G72" s="17" t="n">
        <v>28</v>
      </c>
      <c r="H72" s="17" t="inlineStr">
        <is>
          <t>COVERED</t>
        </is>
      </c>
      <c r="I72" s="17" t="inlineStr">
        <is>
          <t>NON_COMM_MONTHLY</t>
        </is>
      </c>
      <c r="J72" s="17" t="n">
        <v>10.4</v>
      </c>
      <c r="K72" s="17" t="n">
        <v>1</v>
      </c>
      <c r="L72" s="17" t="inlineStr">
        <is>
          <t>SKIPPED</t>
        </is>
      </c>
      <c r="M72" s="27" t="n">
        <v>45029</v>
      </c>
      <c r="N72" s="17" t="inlineStr"/>
      <c r="O72" s="17" t="inlineStr"/>
      <c r="P72" s="17" t="inlineStr">
        <is>
          <t>vessel-fit</t>
        </is>
      </c>
      <c r="Q72" s="17" t="inlineStr"/>
      <c r="R72" s="17" t="inlineStr"/>
    </row>
    <row r="73">
      <c r="A73" s="21" t="inlineStr">
        <is>
          <t>OFR-2023-0388</t>
        </is>
      </c>
      <c r="B73" s="28" t="n">
        <v>45030</v>
      </c>
      <c r="C73" s="21" t="inlineStr">
        <is>
          <t>WL-02503</t>
        </is>
      </c>
      <c r="D73" s="21" t="n">
        <v>1503</v>
      </c>
      <c r="E73" s="21" t="inlineStr">
        <is>
          <t>SB-0713</t>
        </is>
      </c>
      <c r="F73" s="21" t="inlineStr">
        <is>
          <t>Salmonberry</t>
        </is>
      </c>
      <c r="G73" s="21" t="n">
        <v>60</v>
      </c>
      <c r="H73" s="21" t="inlineStr">
        <is>
          <t>OPEN</t>
        </is>
      </c>
      <c r="I73" s="21" t="inlineStr">
        <is>
          <t>NON_COMM_MONTHLY</t>
        </is>
      </c>
      <c r="J73" s="21" t="n">
        <v>7.55</v>
      </c>
      <c r="K73" s="21" t="n">
        <v>1</v>
      </c>
      <c r="L73" s="21" t="inlineStr">
        <is>
          <t>ACCEPTED</t>
        </is>
      </c>
      <c r="M73" s="28" t="n">
        <v>45044</v>
      </c>
      <c r="N73" s="28" t="n">
        <v>45041</v>
      </c>
      <c r="O73" s="21" t="n">
        <v>11</v>
      </c>
      <c r="P73" s="21" t="inlineStr"/>
      <c r="Q73" s="21" t="inlineStr">
        <is>
          <t>MA-2023-0713</t>
        </is>
      </c>
      <c r="R73" s="21" t="inlineStr"/>
    </row>
    <row r="74">
      <c r="A74" s="17" t="inlineStr">
        <is>
          <t>OFR-2023-0389</t>
        </is>
      </c>
      <c r="B74" s="27" t="n">
        <v>45023</v>
      </c>
      <c r="C74" s="17" t="inlineStr">
        <is>
          <t>WL-01122</t>
        </is>
      </c>
      <c r="D74" s="17" t="n">
        <v>122</v>
      </c>
      <c r="E74" s="17" t="inlineStr">
        <is>
          <t>LP-0302</t>
        </is>
      </c>
      <c r="F74" s="17" t="inlineStr">
        <is>
          <t>Ledgport</t>
        </is>
      </c>
      <c r="G74" s="17" t="n">
        <v>32</v>
      </c>
      <c r="H74" s="17" t="inlineStr">
        <is>
          <t>COVERED</t>
        </is>
      </c>
      <c r="I74" s="17" t="inlineStr">
        <is>
          <t>NON_COMM_MONTHLY</t>
        </is>
      </c>
      <c r="J74" s="17" t="n">
        <v>10.4</v>
      </c>
      <c r="K74" s="17" t="n">
        <v>1</v>
      </c>
      <c r="L74" s="17" t="inlineStr">
        <is>
          <t>ACCEPTED</t>
        </is>
      </c>
      <c r="M74" s="27" t="n">
        <v>45033</v>
      </c>
      <c r="N74" s="27" t="n">
        <v>45034</v>
      </c>
      <c r="O74" s="17" t="n">
        <v>11</v>
      </c>
      <c r="P74" s="17" t="inlineStr"/>
      <c r="Q74" s="17" t="inlineStr">
        <is>
          <t>MA-2023-0302</t>
        </is>
      </c>
      <c r="R74" s="17" t="inlineStr"/>
    </row>
    <row r="75">
      <c r="A75" s="21" t="inlineStr">
        <is>
          <t>OFR-2023-0390</t>
        </is>
      </c>
      <c r="B75" s="28" t="n">
        <v>45017</v>
      </c>
      <c r="C75" s="21" t="inlineStr">
        <is>
          <t>WL-01730</t>
        </is>
      </c>
      <c r="D75" s="21" t="n">
        <v>730</v>
      </c>
      <c r="E75" s="21" t="inlineStr">
        <is>
          <t>GW-0907</t>
        </is>
      </c>
      <c r="F75" s="21" t="inlineStr">
        <is>
          <t>Gullwing</t>
        </is>
      </c>
      <c r="G75" s="21" t="n">
        <v>45</v>
      </c>
      <c r="H75" s="21" t="inlineStr">
        <is>
          <t>OPEN</t>
        </is>
      </c>
      <c r="I75" s="21" t="inlineStr">
        <is>
          <t>NON_COMM_MONTHLY</t>
        </is>
      </c>
      <c r="J75" s="21" t="n">
        <v>7.55</v>
      </c>
      <c r="K75" s="21" t="n">
        <v>2</v>
      </c>
      <c r="L75" s="21" t="inlineStr">
        <is>
          <t>EXPIRED</t>
        </is>
      </c>
      <c r="M75" s="28" t="n">
        <v>45031</v>
      </c>
      <c r="N75" s="28" t="n">
        <v>45033</v>
      </c>
      <c r="O75" s="21" t="n">
        <v>16</v>
      </c>
      <c r="P75" s="21" t="inlineStr"/>
      <c r="Q75" s="21" t="inlineStr"/>
      <c r="R75" s="21" t="inlineStr"/>
    </row>
    <row r="76">
      <c r="A76" s="17" t="inlineStr">
        <is>
          <t>OFR-2023-0391</t>
        </is>
      </c>
      <c r="B76" s="27" t="n">
        <v>45025</v>
      </c>
      <c r="C76" s="17" t="inlineStr">
        <is>
          <t>WL-01866</t>
        </is>
      </c>
      <c r="D76" s="17" t="n">
        <v>866</v>
      </c>
      <c r="E76" s="17" t="inlineStr">
        <is>
          <t>EW-0910</t>
        </is>
      </c>
      <c r="F76" s="17" t="inlineStr">
        <is>
          <t>Eastwey</t>
        </is>
      </c>
      <c r="G76" s="17" t="n">
        <v>70</v>
      </c>
      <c r="H76" s="17" t="inlineStr">
        <is>
          <t>OPEN</t>
        </is>
      </c>
      <c r="I76" s="17" t="inlineStr">
        <is>
          <t>NON_COMM_MONTHLY</t>
        </is>
      </c>
      <c r="J76" s="17" t="n">
        <v>7.55</v>
      </c>
      <c r="K76" s="17" t="n">
        <v>2</v>
      </c>
      <c r="L76" s="17" t="inlineStr">
        <is>
          <t>PENDING</t>
        </is>
      </c>
      <c r="M76" s="27" t="n">
        <v>45039</v>
      </c>
      <c r="N76" s="17" t="inlineStr"/>
      <c r="O76" s="17" t="inlineStr"/>
      <c r="P76" s="17" t="inlineStr"/>
      <c r="Q76" s="17" t="inlineStr"/>
      <c r="R76" s="17" t="inlineStr"/>
    </row>
    <row r="77">
      <c r="A77" s="21" t="inlineStr">
        <is>
          <t>OFR-2023-0392</t>
        </is>
      </c>
      <c r="B77" s="28" t="n">
        <v>45025</v>
      </c>
      <c r="C77" s="21" t="inlineStr">
        <is>
          <t>WL-01886</t>
        </is>
      </c>
      <c r="D77" s="21" t="n">
        <v>886</v>
      </c>
      <c r="E77" s="21" t="inlineStr">
        <is>
          <t>GW-0116</t>
        </is>
      </c>
      <c r="F77" s="21" t="inlineStr">
        <is>
          <t>Gullwing</t>
        </is>
      </c>
      <c r="G77" s="21" t="n">
        <v>32</v>
      </c>
      <c r="H77" s="21" t="inlineStr">
        <is>
          <t>OPEN</t>
        </is>
      </c>
      <c r="I77" s="21" t="inlineStr">
        <is>
          <t>NON_COMM_MONTHLY</t>
        </is>
      </c>
      <c r="J77" s="21" t="n">
        <v>7.55</v>
      </c>
      <c r="K77" s="21" t="n">
        <v>1</v>
      </c>
      <c r="L77" s="21" t="inlineStr">
        <is>
          <t>SKIPPED</t>
        </is>
      </c>
      <c r="M77" s="28" t="n">
        <v>45039</v>
      </c>
      <c r="N77" s="21" t="inlineStr"/>
      <c r="O77" s="21" t="inlineStr"/>
      <c r="P77" s="21" t="inlineStr">
        <is>
          <t>not-current</t>
        </is>
      </c>
      <c r="Q77" s="21" t="inlineStr"/>
      <c r="R77" s="21" t="inlineStr"/>
    </row>
    <row r="78">
      <c r="A78" s="17" t="inlineStr">
        <is>
          <t>OFR-2023-0393</t>
        </is>
      </c>
      <c r="B78" s="27" t="n">
        <v>45039</v>
      </c>
      <c r="C78" s="17" t="inlineStr">
        <is>
          <t>WL-01065</t>
        </is>
      </c>
      <c r="D78" s="17" t="n">
        <v>65</v>
      </c>
      <c r="E78" s="17" t="inlineStr">
        <is>
          <t>SB-0816</t>
        </is>
      </c>
      <c r="F78" s="17" t="inlineStr">
        <is>
          <t>Salmonberry</t>
        </is>
      </c>
      <c r="G78" s="17" t="n">
        <v>28</v>
      </c>
      <c r="H78" s="17" t="inlineStr">
        <is>
          <t>OPEN</t>
        </is>
      </c>
      <c r="I78" s="17" t="inlineStr">
        <is>
          <t>NON_COMM_MONTHLY</t>
        </is>
      </c>
      <c r="J78" s="17" t="n">
        <v>7.55</v>
      </c>
      <c r="K78" s="17" t="n">
        <v>2</v>
      </c>
      <c r="L78" s="17" t="inlineStr">
        <is>
          <t>PENDING</t>
        </is>
      </c>
      <c r="M78" s="27" t="n">
        <v>45053</v>
      </c>
      <c r="N78" s="17" t="inlineStr"/>
      <c r="O78" s="17" t="inlineStr"/>
      <c r="P78" s="17" t="inlineStr"/>
      <c r="Q78" s="17" t="inlineStr"/>
      <c r="R78" s="17" t="inlineStr"/>
    </row>
    <row r="79">
      <c r="A79" s="21" t="inlineStr">
        <is>
          <t>OFR-2023-0394</t>
        </is>
      </c>
      <c r="B79" s="28" t="n">
        <v>45020</v>
      </c>
      <c r="C79" s="21" t="inlineStr">
        <is>
          <t>WL-03900</t>
        </is>
      </c>
      <c r="D79" s="21" t="n">
        <v>2900</v>
      </c>
      <c r="E79" s="21" t="inlineStr">
        <is>
          <t>GW-0608</t>
        </is>
      </c>
      <c r="F79" s="21" t="inlineStr">
        <is>
          <t>Gullwing</t>
        </is>
      </c>
      <c r="G79" s="21" t="n">
        <v>70</v>
      </c>
      <c r="H79" s="21" t="inlineStr">
        <is>
          <t>OPEN</t>
        </is>
      </c>
      <c r="I79" s="21" t="inlineStr">
        <is>
          <t>NON_COMM_MONTHLY</t>
        </is>
      </c>
      <c r="J79" s="21" t="n">
        <v>7.55</v>
      </c>
      <c r="K79" s="21" t="n">
        <v>1</v>
      </c>
      <c r="L79" s="21" t="inlineStr">
        <is>
          <t>ACCEPTED</t>
        </is>
      </c>
      <c r="M79" s="28" t="n">
        <v>45034</v>
      </c>
      <c r="N79" s="28" t="n">
        <v>45028</v>
      </c>
      <c r="O79" s="21" t="n">
        <v>8</v>
      </c>
      <c r="P79" s="21" t="inlineStr"/>
      <c r="Q79" s="21" t="inlineStr">
        <is>
          <t>MA-2023-0608</t>
        </is>
      </c>
      <c r="R79" s="21" t="inlineStr"/>
    </row>
    <row r="80">
      <c r="A80" s="17" t="inlineStr">
        <is>
          <t>OFR-2023-0395</t>
        </is>
      </c>
      <c r="B80" s="27" t="n">
        <v>45027</v>
      </c>
      <c r="C80" s="17" t="inlineStr">
        <is>
          <t>WL-02074</t>
        </is>
      </c>
      <c r="D80" s="17" t="n">
        <v>1074</v>
      </c>
      <c r="E80" s="17" t="inlineStr">
        <is>
          <t>EW-1007</t>
        </is>
      </c>
      <c r="F80" s="17" t="inlineStr">
        <is>
          <t>Eastwey</t>
        </is>
      </c>
      <c r="G80" s="17" t="n">
        <v>32</v>
      </c>
      <c r="H80" s="17" t="inlineStr">
        <is>
          <t>OPEN</t>
        </is>
      </c>
      <c r="I80" s="17" t="inlineStr">
        <is>
          <t>NON_COMM_MONTHLY</t>
        </is>
      </c>
      <c r="J80" s="17" t="n">
        <v>7.55</v>
      </c>
      <c r="K80" s="17" t="n">
        <v>1</v>
      </c>
      <c r="L80" s="17" t="inlineStr">
        <is>
          <t>SKIPPED</t>
        </is>
      </c>
      <c r="M80" s="27" t="n">
        <v>45041</v>
      </c>
      <c r="N80" s="17" t="inlineStr"/>
      <c r="O80" s="17" t="inlineStr"/>
      <c r="P80" s="17" t="inlineStr">
        <is>
          <t>vessel-fit</t>
        </is>
      </c>
      <c r="Q80" s="17" t="inlineStr"/>
      <c r="R80" s="17" t="inlineStr"/>
    </row>
    <row r="81">
      <c r="A81" s="21" t="inlineStr">
        <is>
          <t>OFR-2023-0396</t>
        </is>
      </c>
      <c r="B81" s="28" t="n">
        <v>45036</v>
      </c>
      <c r="C81" s="21" t="inlineStr">
        <is>
          <t>WL-03697</t>
        </is>
      </c>
      <c r="D81" s="21" t="n">
        <v>2697</v>
      </c>
      <c r="E81" s="21" t="inlineStr">
        <is>
          <t>EW-0215</t>
        </is>
      </c>
      <c r="F81" s="21" t="inlineStr">
        <is>
          <t>Eastwey</t>
        </is>
      </c>
      <c r="G81" s="21" t="n">
        <v>32</v>
      </c>
      <c r="H81" s="21" t="inlineStr">
        <is>
          <t>OPEN</t>
        </is>
      </c>
      <c r="I81" s="21" t="inlineStr">
        <is>
          <t>NON_COMM_MONTHLY</t>
        </is>
      </c>
      <c r="J81" s="21" t="n">
        <v>7.55</v>
      </c>
      <c r="K81" s="21" t="n">
        <v>1</v>
      </c>
      <c r="L81" s="21" t="inlineStr">
        <is>
          <t>EXPIRED</t>
        </is>
      </c>
      <c r="M81" s="28" t="n">
        <v>45050</v>
      </c>
      <c r="N81" s="28" t="n">
        <v>45049</v>
      </c>
      <c r="O81" s="21" t="n">
        <v>13</v>
      </c>
      <c r="P81" s="21" t="inlineStr"/>
      <c r="Q81" s="21" t="inlineStr"/>
      <c r="R81" s="21" t="inlineStr"/>
    </row>
    <row r="82">
      <c r="A82" s="17" t="inlineStr">
        <is>
          <t>OFR-2023-0397</t>
        </is>
      </c>
      <c r="B82" s="27" t="n">
        <v>45043</v>
      </c>
      <c r="C82" s="17" t="inlineStr">
        <is>
          <t>WL-01812</t>
        </is>
      </c>
      <c r="D82" s="17" t="n">
        <v>812</v>
      </c>
      <c r="E82" s="17" t="inlineStr">
        <is>
          <t>GW-1012</t>
        </is>
      </c>
      <c r="F82" s="17" t="inlineStr">
        <is>
          <t>Gullwing</t>
        </is>
      </c>
      <c r="G82" s="17" t="n">
        <v>80</v>
      </c>
      <c r="H82" s="17" t="inlineStr">
        <is>
          <t>OPEN</t>
        </is>
      </c>
      <c r="I82" s="17" t="inlineStr">
        <is>
          <t>NON_COMM_MONTHLY</t>
        </is>
      </c>
      <c r="J82" s="17" t="n">
        <v>7.55</v>
      </c>
      <c r="K82" s="17" t="n">
        <v>1</v>
      </c>
      <c r="L82" s="17" t="inlineStr">
        <is>
          <t>ACCEPTED</t>
        </is>
      </c>
      <c r="M82" s="27" t="n">
        <v>45057</v>
      </c>
      <c r="N82" s="27" t="n">
        <v>45053</v>
      </c>
      <c r="O82" s="17" t="n">
        <v>10</v>
      </c>
      <c r="P82" s="17" t="inlineStr"/>
      <c r="Q82" s="17" t="inlineStr">
        <is>
          <t>MA-2023-1012</t>
        </is>
      </c>
      <c r="R82" s="17" t="inlineStr"/>
    </row>
    <row r="83">
      <c r="A83" s="21" t="inlineStr">
        <is>
          <t>OFR-2023-0398</t>
        </is>
      </c>
      <c r="B83" s="28" t="n">
        <v>45035</v>
      </c>
      <c r="C83" s="21" t="inlineStr">
        <is>
          <t>WL-02434</t>
        </is>
      </c>
      <c r="D83" s="21" t="n">
        <v>1434</v>
      </c>
      <c r="E83" s="21" t="inlineStr">
        <is>
          <t>EW-1022</t>
        </is>
      </c>
      <c r="F83" s="21" t="inlineStr">
        <is>
          <t>Eastwey</t>
        </is>
      </c>
      <c r="G83" s="21" t="n">
        <v>32</v>
      </c>
      <c r="H83" s="21" t="inlineStr">
        <is>
          <t>OPEN</t>
        </is>
      </c>
      <c r="I83" s="21" t="inlineStr">
        <is>
          <t>NON_COMM_MONTHLY</t>
        </is>
      </c>
      <c r="J83" s="21" t="n">
        <v>7.55</v>
      </c>
      <c r="K83" s="21" t="n">
        <v>1</v>
      </c>
      <c r="L83" s="21" t="inlineStr">
        <is>
          <t>DECLINED_RETAINER</t>
        </is>
      </c>
      <c r="M83" s="28" t="n">
        <v>45049</v>
      </c>
      <c r="N83" s="28" t="n">
        <v>45045</v>
      </c>
      <c r="O83" s="21" t="n">
        <v>10</v>
      </c>
      <c r="P83" s="21" t="inlineStr"/>
      <c r="Q83" s="21" t="inlineStr"/>
      <c r="R83" s="21" t="inlineStr"/>
    </row>
    <row r="84">
      <c r="A84" s="17" t="inlineStr">
        <is>
          <t>OFR-2023-0399</t>
        </is>
      </c>
      <c r="B84" s="27" t="n">
        <v>45017</v>
      </c>
      <c r="C84" s="17" t="inlineStr">
        <is>
          <t>WL-01750</t>
        </is>
      </c>
      <c r="D84" s="17" t="n">
        <v>750</v>
      </c>
      <c r="E84" s="17" t="inlineStr">
        <is>
          <t>VB-0508</t>
        </is>
      </c>
      <c r="F84" s="17" t="inlineStr">
        <is>
          <t>Vessbank</t>
        </is>
      </c>
      <c r="G84" s="17" t="n">
        <v>24</v>
      </c>
      <c r="H84" s="17" t="inlineStr">
        <is>
          <t>COVERED</t>
        </is>
      </c>
      <c r="I84" s="17" t="inlineStr">
        <is>
          <t>NON_COMM_MONTHLY</t>
        </is>
      </c>
      <c r="J84" s="17" t="n">
        <v>10.4</v>
      </c>
      <c r="K84" s="17" t="n">
        <v>2</v>
      </c>
      <c r="L84" s="17" t="inlineStr">
        <is>
          <t>DECLINED</t>
        </is>
      </c>
      <c r="M84" s="27" t="n">
        <v>45027</v>
      </c>
      <c r="N84" s="27" t="n">
        <v>45026</v>
      </c>
      <c r="O84" s="17" t="n">
        <v>9</v>
      </c>
      <c r="P84" s="17" t="inlineStr"/>
      <c r="Q84" s="17" t="inlineStr"/>
      <c r="R84" s="17" t="inlineStr"/>
    </row>
    <row r="85">
      <c r="A85" s="21" t="inlineStr">
        <is>
          <t>OFR-2023-0400</t>
        </is>
      </c>
      <c r="B85" s="28" t="n">
        <v>45019</v>
      </c>
      <c r="C85" s="21" t="inlineStr">
        <is>
          <t>WL-02305</t>
        </is>
      </c>
      <c r="D85" s="21" t="n">
        <v>1305</v>
      </c>
      <c r="E85" s="21" t="inlineStr">
        <is>
          <t>LP-0217</t>
        </is>
      </c>
      <c r="F85" s="21" t="inlineStr">
        <is>
          <t>Ledgport</t>
        </is>
      </c>
      <c r="G85" s="21" t="n">
        <v>40</v>
      </c>
      <c r="H85" s="21" t="inlineStr">
        <is>
          <t>COVERED</t>
        </is>
      </c>
      <c r="I85" s="21" t="inlineStr">
        <is>
          <t>NON_COMM_MONTHLY</t>
        </is>
      </c>
      <c r="J85" s="21" t="n">
        <v>10.4</v>
      </c>
      <c r="K85" s="21" t="n">
        <v>2</v>
      </c>
      <c r="L85" s="21" t="inlineStr">
        <is>
          <t>DECLINED</t>
        </is>
      </c>
      <c r="M85" s="28" t="n">
        <v>45029</v>
      </c>
      <c r="N85" s="28" t="n">
        <v>45020</v>
      </c>
      <c r="O85" s="21" t="n">
        <v>1</v>
      </c>
      <c r="P85" s="21" t="inlineStr"/>
      <c r="Q85" s="21" t="inlineStr"/>
      <c r="R85" s="21" t="inlineStr"/>
    </row>
    <row r="86">
      <c r="A86" s="17" t="inlineStr">
        <is>
          <t>OFR-2023-0401</t>
        </is>
      </c>
      <c r="B86" s="27" t="n">
        <v>45024</v>
      </c>
      <c r="C86" s="17" t="inlineStr">
        <is>
          <t>WL-01145</t>
        </is>
      </c>
      <c r="D86" s="17" t="n">
        <v>145</v>
      </c>
      <c r="E86" s="17" t="inlineStr">
        <is>
          <t>EW-0304</t>
        </is>
      </c>
      <c r="F86" s="17" t="inlineStr">
        <is>
          <t>Eastwey</t>
        </is>
      </c>
      <c r="G86" s="17" t="n">
        <v>36</v>
      </c>
      <c r="H86" s="17" t="inlineStr">
        <is>
          <t>OPEN</t>
        </is>
      </c>
      <c r="I86" s="17" t="inlineStr">
        <is>
          <t>NON_COMM_MONTHLY</t>
        </is>
      </c>
      <c r="J86" s="17" t="n">
        <v>7.55</v>
      </c>
      <c r="K86" s="17" t="n">
        <v>1</v>
      </c>
      <c r="L86" s="17" t="inlineStr">
        <is>
          <t>SKIPPED</t>
        </is>
      </c>
      <c r="M86" s="27" t="n">
        <v>45038</v>
      </c>
      <c r="N86" s="17" t="inlineStr"/>
      <c r="O86" s="17" t="inlineStr"/>
      <c r="P86" s="17" t="inlineStr">
        <is>
          <t>not-current</t>
        </is>
      </c>
      <c r="Q86" s="17" t="inlineStr"/>
      <c r="R86" s="17" t="inlineStr"/>
    </row>
    <row r="87">
      <c r="A87" s="21" t="inlineStr">
        <is>
          <t>OFR-2023-0402</t>
        </is>
      </c>
      <c r="B87" s="28" t="n">
        <v>45021</v>
      </c>
      <c r="C87" s="21" t="inlineStr">
        <is>
          <t>WL-03861</t>
        </is>
      </c>
      <c r="D87" s="21" t="n">
        <v>2861</v>
      </c>
      <c r="E87" s="21" t="inlineStr">
        <is>
          <t>VB-1013</t>
        </is>
      </c>
      <c r="F87" s="21" t="inlineStr">
        <is>
          <t>Vessbank</t>
        </is>
      </c>
      <c r="G87" s="21" t="n">
        <v>28</v>
      </c>
      <c r="H87" s="21" t="inlineStr">
        <is>
          <t>COVERED</t>
        </is>
      </c>
      <c r="I87" s="21" t="inlineStr">
        <is>
          <t>NON_COMM_MONTHLY</t>
        </is>
      </c>
      <c r="J87" s="21" t="n">
        <v>10.4</v>
      </c>
      <c r="K87" s="21" t="n">
        <v>1</v>
      </c>
      <c r="L87" s="21" t="inlineStr">
        <is>
          <t>ACCEPTED</t>
        </is>
      </c>
      <c r="M87" s="28" t="n">
        <v>45031</v>
      </c>
      <c r="N87" s="28" t="n">
        <v>45028</v>
      </c>
      <c r="O87" s="21" t="n">
        <v>7</v>
      </c>
      <c r="P87" s="21" t="inlineStr"/>
      <c r="Q87" s="21" t="inlineStr">
        <is>
          <t>MA-2023-1013</t>
        </is>
      </c>
      <c r="R87" s="21" t="inlineStr"/>
    </row>
    <row r="88">
      <c r="A88" s="17" t="inlineStr">
        <is>
          <t>OFR-2023-0403</t>
        </is>
      </c>
      <c r="B88" s="27" t="n">
        <v>45044</v>
      </c>
      <c r="C88" s="17" t="inlineStr">
        <is>
          <t>WL-01274</t>
        </is>
      </c>
      <c r="D88" s="17" t="n">
        <v>274</v>
      </c>
      <c r="E88" s="17" t="inlineStr">
        <is>
          <t>GW-0905</t>
        </is>
      </c>
      <c r="F88" s="17" t="inlineStr">
        <is>
          <t>Gullwing</t>
        </is>
      </c>
      <c r="G88" s="17" t="n">
        <v>50</v>
      </c>
      <c r="H88" s="17" t="inlineStr">
        <is>
          <t>OPEN</t>
        </is>
      </c>
      <c r="I88" s="17" t="inlineStr">
        <is>
          <t>NON_COMM_MONTHLY</t>
        </is>
      </c>
      <c r="J88" s="17" t="n">
        <v>7.55</v>
      </c>
      <c r="K88" s="17" t="n">
        <v>1</v>
      </c>
      <c r="L88" s="17" t="inlineStr">
        <is>
          <t>SKIPPED</t>
        </is>
      </c>
      <c r="M88" s="27" t="n">
        <v>45058</v>
      </c>
      <c r="N88" s="17" t="inlineStr"/>
      <c r="O88" s="17" t="inlineStr"/>
      <c r="P88" s="17" t="inlineStr">
        <is>
          <t>vessel-fit</t>
        </is>
      </c>
      <c r="Q88" s="17" t="inlineStr"/>
      <c r="R88" s="17" t="inlineStr"/>
    </row>
    <row r="89">
      <c r="A89" s="21" t="inlineStr">
        <is>
          <t>OFR-2023-0404</t>
        </is>
      </c>
      <c r="B89" s="28" t="n">
        <v>45038</v>
      </c>
      <c r="C89" s="21" t="inlineStr">
        <is>
          <t>WL-02797</t>
        </is>
      </c>
      <c r="D89" s="21" t="n">
        <v>1797</v>
      </c>
      <c r="E89" s="21" t="inlineStr">
        <is>
          <t>GW-1003</t>
        </is>
      </c>
      <c r="F89" s="21" t="inlineStr">
        <is>
          <t>Gullwing</t>
        </is>
      </c>
      <c r="G89" s="21" t="n">
        <v>24</v>
      </c>
      <c r="H89" s="21" t="inlineStr">
        <is>
          <t>OPEN</t>
        </is>
      </c>
      <c r="I89" s="21" t="inlineStr">
        <is>
          <t>NON_COMM_MONTHLY</t>
        </is>
      </c>
      <c r="J89" s="21" t="n">
        <v>7.55</v>
      </c>
      <c r="K89" s="21" t="n">
        <v>2</v>
      </c>
      <c r="L89" s="21" t="inlineStr">
        <is>
          <t>ACCEPTED</t>
        </is>
      </c>
      <c r="M89" s="28" t="n">
        <v>45052</v>
      </c>
      <c r="N89" s="28" t="n">
        <v>45042</v>
      </c>
      <c r="O89" s="21" t="n">
        <v>4</v>
      </c>
      <c r="P89" s="21" t="inlineStr"/>
      <c r="Q89" s="21" t="inlineStr">
        <is>
          <t>MA-2023-1003</t>
        </is>
      </c>
      <c r="R89" s="21" t="inlineStr"/>
    </row>
    <row r="90">
      <c r="A90" s="17" t="inlineStr">
        <is>
          <t>OFR-2023-0405</t>
        </is>
      </c>
      <c r="B90" s="27" t="n">
        <v>45035</v>
      </c>
      <c r="C90" s="17" t="inlineStr">
        <is>
          <t>WL-02132</t>
        </is>
      </c>
      <c r="D90" s="17" t="n">
        <v>1132</v>
      </c>
      <c r="E90" s="17" t="inlineStr">
        <is>
          <t>VB-0610</t>
        </is>
      </c>
      <c r="F90" s="17" t="inlineStr">
        <is>
          <t>Vessbank</t>
        </is>
      </c>
      <c r="G90" s="17" t="n">
        <v>32</v>
      </c>
      <c r="H90" s="17" t="inlineStr">
        <is>
          <t>COVERED</t>
        </is>
      </c>
      <c r="I90" s="17" t="inlineStr">
        <is>
          <t>NON_COMM_MONTHLY</t>
        </is>
      </c>
      <c r="J90" s="17" t="n">
        <v>10.4</v>
      </c>
      <c r="K90" s="17" t="n">
        <v>2</v>
      </c>
      <c r="L90" s="17" t="inlineStr">
        <is>
          <t>ACCEPTED</t>
        </is>
      </c>
      <c r="M90" s="27" t="n">
        <v>45045</v>
      </c>
      <c r="N90" s="27" t="n">
        <v>45044</v>
      </c>
      <c r="O90" s="17" t="n">
        <v>9</v>
      </c>
      <c r="P90" s="17" t="inlineStr"/>
      <c r="Q90" s="17" t="inlineStr">
        <is>
          <t>MA-2023-0610</t>
        </is>
      </c>
      <c r="R90" s="17" t="inlineStr"/>
    </row>
    <row r="91">
      <c r="A91" s="21" t="inlineStr">
        <is>
          <t>OFR-2023-0406</t>
        </is>
      </c>
      <c r="B91" s="28" t="n">
        <v>45034</v>
      </c>
      <c r="C91" s="21" t="inlineStr">
        <is>
          <t>WL-02266</t>
        </is>
      </c>
      <c r="D91" s="21" t="n">
        <v>1266</v>
      </c>
      <c r="E91" s="21" t="inlineStr">
        <is>
          <t>VB-0522</t>
        </is>
      </c>
      <c r="F91" s="21" t="inlineStr">
        <is>
          <t>Vessbank</t>
        </is>
      </c>
      <c r="G91" s="21" t="n">
        <v>32</v>
      </c>
      <c r="H91" s="21" t="inlineStr">
        <is>
          <t>COVERED</t>
        </is>
      </c>
      <c r="I91" s="21" t="inlineStr">
        <is>
          <t>NON_COMM_MONTHLY</t>
        </is>
      </c>
      <c r="J91" s="21" t="n">
        <v>10.4</v>
      </c>
      <c r="K91" s="21" t="n">
        <v>2</v>
      </c>
      <c r="L91" s="21" t="inlineStr">
        <is>
          <t>ACCEPTED</t>
        </is>
      </c>
      <c r="M91" s="28" t="n">
        <v>45044</v>
      </c>
      <c r="N91" s="28" t="n">
        <v>45037</v>
      </c>
      <c r="O91" s="21" t="n">
        <v>3</v>
      </c>
      <c r="P91" s="21" t="inlineStr"/>
      <c r="Q91" s="21" t="inlineStr">
        <is>
          <t>MA-2023-0522</t>
        </is>
      </c>
      <c r="R91" s="21" t="inlineStr"/>
    </row>
    <row r="92">
      <c r="A92" s="17" t="inlineStr">
        <is>
          <t>OFR-2023-0407</t>
        </is>
      </c>
      <c r="B92" s="27" t="n">
        <v>45017</v>
      </c>
      <c r="C92" s="17" t="inlineStr">
        <is>
          <t>WL-01948</t>
        </is>
      </c>
      <c r="D92" s="17" t="n">
        <v>948</v>
      </c>
      <c r="E92" s="17" t="inlineStr">
        <is>
          <t>SB-0715</t>
        </is>
      </c>
      <c r="F92" s="17" t="inlineStr">
        <is>
          <t>Salmonberry</t>
        </is>
      </c>
      <c r="G92" s="17" t="n">
        <v>28</v>
      </c>
      <c r="H92" s="17" t="inlineStr">
        <is>
          <t>OPEN</t>
        </is>
      </c>
      <c r="I92" s="17" t="inlineStr">
        <is>
          <t>NON_COMM_MONTHLY</t>
        </is>
      </c>
      <c r="J92" s="17" t="n">
        <v>7.55</v>
      </c>
      <c r="K92" s="17" t="n">
        <v>1</v>
      </c>
      <c r="L92" s="17" t="inlineStr">
        <is>
          <t>EXPIRED</t>
        </is>
      </c>
      <c r="M92" s="27" t="n">
        <v>45031</v>
      </c>
      <c r="N92" s="27" t="n">
        <v>45024</v>
      </c>
      <c r="O92" s="17" t="n">
        <v>7</v>
      </c>
      <c r="P92" s="17" t="inlineStr"/>
      <c r="Q92" s="17" t="inlineStr"/>
      <c r="R92" s="17" t="inlineStr"/>
    </row>
    <row r="93">
      <c r="A93" s="21" t="inlineStr">
        <is>
          <t>OFR-2023-0408</t>
        </is>
      </c>
      <c r="B93" s="28" t="n">
        <v>45041</v>
      </c>
      <c r="C93" s="21" t="inlineStr">
        <is>
          <t>WL-03140</t>
        </is>
      </c>
      <c r="D93" s="21" t="n">
        <v>2140</v>
      </c>
      <c r="E93" s="21" t="inlineStr">
        <is>
          <t>VB-1021</t>
        </is>
      </c>
      <c r="F93" s="21" t="inlineStr">
        <is>
          <t>Vessbank</t>
        </is>
      </c>
      <c r="G93" s="21" t="n">
        <v>40</v>
      </c>
      <c r="H93" s="21" t="inlineStr">
        <is>
          <t>COVERED</t>
        </is>
      </c>
      <c r="I93" s="21" t="inlineStr">
        <is>
          <t>NON_COMM_MONTHLY</t>
        </is>
      </c>
      <c r="J93" s="21" t="n">
        <v>10.4</v>
      </c>
      <c r="K93" s="21" t="n">
        <v>1</v>
      </c>
      <c r="L93" s="21" t="inlineStr">
        <is>
          <t>ACCEPTED</t>
        </is>
      </c>
      <c r="M93" s="28" t="n">
        <v>45051</v>
      </c>
      <c r="N93" s="28" t="n">
        <v>45054</v>
      </c>
      <c r="O93" s="21" t="n">
        <v>13</v>
      </c>
      <c r="P93" s="21" t="inlineStr"/>
      <c r="Q93" s="21" t="inlineStr">
        <is>
          <t>MA-2023-1021</t>
        </is>
      </c>
      <c r="R93" s="21" t="inlineStr"/>
    </row>
    <row r="94">
      <c r="A94" s="17" t="inlineStr">
        <is>
          <t>OFR-2023-0409</t>
        </is>
      </c>
      <c r="B94" s="27" t="n">
        <v>45018</v>
      </c>
      <c r="C94" s="17" t="inlineStr">
        <is>
          <t>WL-01089</t>
        </is>
      </c>
      <c r="D94" s="17" t="n">
        <v>89</v>
      </c>
      <c r="E94" s="17" t="inlineStr">
        <is>
          <t>GW-0306</t>
        </is>
      </c>
      <c r="F94" s="17" t="inlineStr">
        <is>
          <t>Gullwing</t>
        </is>
      </c>
      <c r="G94" s="17" t="n">
        <v>32</v>
      </c>
      <c r="H94" s="17" t="inlineStr">
        <is>
          <t>OPEN</t>
        </is>
      </c>
      <c r="I94" s="17" t="inlineStr">
        <is>
          <t>NON_COMM_MONTHLY</t>
        </is>
      </c>
      <c r="J94" s="17" t="n">
        <v>7.55</v>
      </c>
      <c r="K94" s="17" t="n">
        <v>1</v>
      </c>
      <c r="L94" s="17" t="inlineStr">
        <is>
          <t>SKIPPED</t>
        </is>
      </c>
      <c r="M94" s="27" t="n">
        <v>45032</v>
      </c>
      <c r="N94" s="17" t="inlineStr"/>
      <c r="O94" s="17" t="inlineStr"/>
      <c r="P94" s="17" t="inlineStr">
        <is>
          <t>declined-prior-offer</t>
        </is>
      </c>
      <c r="Q94" s="17" t="inlineStr"/>
      <c r="R94" s="17" t="inlineStr"/>
    </row>
    <row r="95">
      <c r="A95" s="21" t="inlineStr">
        <is>
          <t>OFR-2023-0410</t>
        </is>
      </c>
      <c r="B95" s="28" t="n">
        <v>45063</v>
      </c>
      <c r="C95" s="21" t="inlineStr">
        <is>
          <t>WL-03334</t>
        </is>
      </c>
      <c r="D95" s="21" t="n">
        <v>2334</v>
      </c>
      <c r="E95" s="21" t="inlineStr">
        <is>
          <t>SB-0211</t>
        </is>
      </c>
      <c r="F95" s="21" t="inlineStr">
        <is>
          <t>Salmonberry</t>
        </is>
      </c>
      <c r="G95" s="21" t="n">
        <v>45</v>
      </c>
      <c r="H95" s="21" t="inlineStr">
        <is>
          <t>OPEN</t>
        </is>
      </c>
      <c r="I95" s="21" t="inlineStr">
        <is>
          <t>NON_COMM_MONTHLY</t>
        </is>
      </c>
      <c r="J95" s="21" t="n">
        <v>7.55</v>
      </c>
      <c r="K95" s="21" t="n">
        <v>1</v>
      </c>
      <c r="L95" s="21" t="inlineStr">
        <is>
          <t>ACCEPTED</t>
        </is>
      </c>
      <c r="M95" s="28" t="n">
        <v>45077</v>
      </c>
      <c r="N95" s="28" t="n">
        <v>45065</v>
      </c>
      <c r="O95" s="21" t="n">
        <v>2</v>
      </c>
      <c r="P95" s="21" t="inlineStr"/>
      <c r="Q95" s="21" t="inlineStr">
        <is>
          <t>MA-2023-0211</t>
        </is>
      </c>
      <c r="R95" s="21" t="inlineStr"/>
    </row>
    <row r="96">
      <c r="A96" s="17" t="inlineStr">
        <is>
          <t>OFR-2023-0411</t>
        </is>
      </c>
      <c r="B96" s="27" t="n">
        <v>45059</v>
      </c>
      <c r="C96" s="17" t="inlineStr">
        <is>
          <t>WL-02485</t>
        </is>
      </c>
      <c r="D96" s="17" t="n">
        <v>1485</v>
      </c>
      <c r="E96" s="17" t="inlineStr">
        <is>
          <t>VB-0521</t>
        </is>
      </c>
      <c r="F96" s="17" t="inlineStr">
        <is>
          <t>Vessbank</t>
        </is>
      </c>
      <c r="G96" s="17" t="n">
        <v>32</v>
      </c>
      <c r="H96" s="17" t="inlineStr">
        <is>
          <t>COVERED</t>
        </is>
      </c>
      <c r="I96" s="17" t="inlineStr">
        <is>
          <t>NON_COMM_MONTHLY</t>
        </is>
      </c>
      <c r="J96" s="17" t="n">
        <v>10.4</v>
      </c>
      <c r="K96" s="17" t="n">
        <v>1</v>
      </c>
      <c r="L96" s="17" t="inlineStr">
        <is>
          <t>SKIPPED</t>
        </is>
      </c>
      <c r="M96" s="27" t="n">
        <v>45069</v>
      </c>
      <c r="N96" s="17" t="inlineStr"/>
      <c r="O96" s="17" t="inlineStr"/>
      <c r="P96" s="17" t="inlineStr">
        <is>
          <t>not-current</t>
        </is>
      </c>
      <c r="Q96" s="17" t="inlineStr"/>
      <c r="R96" s="17" t="inlineStr"/>
    </row>
    <row r="97">
      <c r="A97" s="21" t="inlineStr">
        <is>
          <t>OFR-2023-0412</t>
        </is>
      </c>
      <c r="B97" s="28" t="n">
        <v>45051</v>
      </c>
      <c r="C97" s="21" t="inlineStr">
        <is>
          <t>WL-03151</t>
        </is>
      </c>
      <c r="D97" s="21" t="n">
        <v>2151</v>
      </c>
      <c r="E97" s="21" t="inlineStr">
        <is>
          <t>VB-0220</t>
        </is>
      </c>
      <c r="F97" s="21" t="inlineStr">
        <is>
          <t>Vessbank</t>
        </is>
      </c>
      <c r="G97" s="21" t="n">
        <v>28</v>
      </c>
      <c r="H97" s="21" t="inlineStr">
        <is>
          <t>COVERED</t>
        </is>
      </c>
      <c r="I97" s="21" t="inlineStr">
        <is>
          <t>NON_COMM_MONTHLY</t>
        </is>
      </c>
      <c r="J97" s="21" t="n">
        <v>10.4</v>
      </c>
      <c r="K97" s="21" t="n">
        <v>1</v>
      </c>
      <c r="L97" s="21" t="inlineStr">
        <is>
          <t>SKIPPED</t>
        </is>
      </c>
      <c r="M97" s="28" t="n">
        <v>45061</v>
      </c>
      <c r="N97" s="21" t="inlineStr"/>
      <c r="O97" s="21" t="inlineStr"/>
      <c r="P97" s="21" t="inlineStr">
        <is>
          <t>declined-prior-offer</t>
        </is>
      </c>
      <c r="Q97" s="21" t="inlineStr"/>
      <c r="R97" s="21" t="inlineStr"/>
    </row>
    <row r="98">
      <c r="A98" s="17" t="inlineStr">
        <is>
          <t>OFR-2023-0413</t>
        </is>
      </c>
      <c r="B98" s="27" t="n">
        <v>45066</v>
      </c>
      <c r="C98" s="17" t="inlineStr">
        <is>
          <t>WL-03829</t>
        </is>
      </c>
      <c r="D98" s="17" t="n">
        <v>2829</v>
      </c>
      <c r="E98" s="17" t="inlineStr">
        <is>
          <t>SB-0708</t>
        </is>
      </c>
      <c r="F98" s="17" t="inlineStr">
        <is>
          <t>Salmonberry</t>
        </is>
      </c>
      <c r="G98" s="17" t="n">
        <v>24</v>
      </c>
      <c r="H98" s="17" t="inlineStr">
        <is>
          <t>OPEN</t>
        </is>
      </c>
      <c r="I98" s="17" t="inlineStr">
        <is>
          <t>NON_COMM_MONTHLY</t>
        </is>
      </c>
      <c r="J98" s="17" t="n">
        <v>7.55</v>
      </c>
      <c r="K98" s="17" t="n">
        <v>1</v>
      </c>
      <c r="L98" s="17" t="inlineStr">
        <is>
          <t>ACCEPTED</t>
        </is>
      </c>
      <c r="M98" s="27" t="n">
        <v>45080</v>
      </c>
      <c r="N98" s="27" t="n">
        <v>45083</v>
      </c>
      <c r="O98" s="17" t="n">
        <v>17</v>
      </c>
      <c r="P98" s="17" t="inlineStr"/>
      <c r="Q98" s="17" t="inlineStr">
        <is>
          <t>MA-2023-0708</t>
        </is>
      </c>
      <c r="R98" s="17" t="inlineStr"/>
    </row>
    <row r="99">
      <c r="A99" s="21" t="inlineStr">
        <is>
          <t>OFR-2023-0414</t>
        </is>
      </c>
      <c r="B99" s="28" t="n">
        <v>45065</v>
      </c>
      <c r="C99" s="21" t="inlineStr">
        <is>
          <t>WL-03643</t>
        </is>
      </c>
      <c r="D99" s="21" t="n">
        <v>2643</v>
      </c>
      <c r="E99" s="21" t="inlineStr">
        <is>
          <t>VB-0607</t>
        </is>
      </c>
      <c r="F99" s="21" t="inlineStr">
        <is>
          <t>Vessbank</t>
        </is>
      </c>
      <c r="G99" s="21" t="n">
        <v>36</v>
      </c>
      <c r="H99" s="21" t="inlineStr">
        <is>
          <t>COVERED</t>
        </is>
      </c>
      <c r="I99" s="21" t="inlineStr">
        <is>
          <t>NON_COMM_MONTHLY</t>
        </is>
      </c>
      <c r="J99" s="21" t="n">
        <v>10.4</v>
      </c>
      <c r="K99" s="21" t="n">
        <v>1</v>
      </c>
      <c r="L99" s="21" t="inlineStr">
        <is>
          <t>ACCEPTED</t>
        </is>
      </c>
      <c r="M99" s="28" t="n">
        <v>45075</v>
      </c>
      <c r="N99" s="28" t="n">
        <v>45071</v>
      </c>
      <c r="O99" s="21" t="n">
        <v>6</v>
      </c>
      <c r="P99" s="21" t="inlineStr"/>
      <c r="Q99" s="21" t="inlineStr">
        <is>
          <t>MA-2023-0607</t>
        </is>
      </c>
      <c r="R99" s="21" t="inlineStr"/>
    </row>
    <row r="100">
      <c r="A100" s="17" t="inlineStr">
        <is>
          <t>OFR-2023-0415</t>
        </is>
      </c>
      <c r="B100" s="27" t="n">
        <v>45069</v>
      </c>
      <c r="C100" s="17" t="inlineStr">
        <is>
          <t>WL-01917</t>
        </is>
      </c>
      <c r="D100" s="17" t="n">
        <v>917</v>
      </c>
      <c r="E100" s="17" t="inlineStr">
        <is>
          <t>VB-0322</t>
        </is>
      </c>
      <c r="F100" s="17" t="inlineStr">
        <is>
          <t>Vessbank</t>
        </is>
      </c>
      <c r="G100" s="17" t="n">
        <v>40</v>
      </c>
      <c r="H100" s="17" t="inlineStr">
        <is>
          <t>COVERED</t>
        </is>
      </c>
      <c r="I100" s="17" t="inlineStr">
        <is>
          <t>NON_COMM_MONTHLY</t>
        </is>
      </c>
      <c r="J100" s="17" t="n">
        <v>10.4</v>
      </c>
      <c r="K100" s="17" t="n">
        <v>1</v>
      </c>
      <c r="L100" s="17" t="inlineStr">
        <is>
          <t>ACCEPTED</t>
        </is>
      </c>
      <c r="M100" s="27" t="n">
        <v>45079</v>
      </c>
      <c r="N100" s="27" t="n">
        <v>45076</v>
      </c>
      <c r="O100" s="17" t="n">
        <v>7</v>
      </c>
      <c r="P100" s="17" t="inlineStr"/>
      <c r="Q100" s="17" t="inlineStr">
        <is>
          <t>MA-2023-0322</t>
        </is>
      </c>
      <c r="R100" s="17" t="inlineStr"/>
    </row>
    <row r="101">
      <c r="A101" s="21" t="inlineStr">
        <is>
          <t>OFR-2023-0416</t>
        </is>
      </c>
      <c r="B101" s="28" t="n">
        <v>45072</v>
      </c>
      <c r="C101" s="21" t="inlineStr">
        <is>
          <t>WL-03732</t>
        </is>
      </c>
      <c r="D101" s="21" t="n">
        <v>2732</v>
      </c>
      <c r="E101" s="21" t="inlineStr">
        <is>
          <t>VB-0907</t>
        </is>
      </c>
      <c r="F101" s="21" t="inlineStr">
        <is>
          <t>Vessbank</t>
        </is>
      </c>
      <c r="G101" s="21" t="n">
        <v>28</v>
      </c>
      <c r="H101" s="21" t="inlineStr">
        <is>
          <t>COVERED</t>
        </is>
      </c>
      <c r="I101" s="21" t="inlineStr">
        <is>
          <t>NON_COMM_MONTHLY</t>
        </is>
      </c>
      <c r="J101" s="21" t="n">
        <v>10.4</v>
      </c>
      <c r="K101" s="21" t="n">
        <v>1</v>
      </c>
      <c r="L101" s="21" t="inlineStr">
        <is>
          <t>DECLINED</t>
        </is>
      </c>
      <c r="M101" s="28" t="n">
        <v>45082</v>
      </c>
      <c r="N101" s="28" t="n">
        <v>45082</v>
      </c>
      <c r="O101" s="21" t="n">
        <v>10</v>
      </c>
      <c r="P101" s="21" t="inlineStr"/>
      <c r="Q101" s="21" t="inlineStr"/>
      <c r="R101" s="21" t="inlineStr"/>
    </row>
    <row r="102">
      <c r="A102" s="17" t="inlineStr">
        <is>
          <t>OFR-2023-0417</t>
        </is>
      </c>
      <c r="B102" s="27" t="n">
        <v>45048</v>
      </c>
      <c r="C102" s="17" t="inlineStr">
        <is>
          <t>WL-01469</t>
        </is>
      </c>
      <c r="D102" s="17" t="n">
        <v>469</v>
      </c>
      <c r="E102" s="17" t="inlineStr">
        <is>
          <t>LP-1104</t>
        </is>
      </c>
      <c r="F102" s="17" t="inlineStr">
        <is>
          <t>Ledgport</t>
        </is>
      </c>
      <c r="G102" s="17" t="n">
        <v>32</v>
      </c>
      <c r="H102" s="17" t="inlineStr">
        <is>
          <t>COVERED</t>
        </is>
      </c>
      <c r="I102" s="17" t="inlineStr">
        <is>
          <t>NON_COMM_MONTHLY</t>
        </is>
      </c>
      <c r="J102" s="17" t="n">
        <v>10.4</v>
      </c>
      <c r="K102" s="17" t="n">
        <v>1</v>
      </c>
      <c r="L102" s="17" t="inlineStr">
        <is>
          <t>SKIPPED</t>
        </is>
      </c>
      <c r="M102" s="27" t="n">
        <v>45058</v>
      </c>
      <c r="N102" s="17" t="inlineStr"/>
      <c r="O102" s="17" t="inlineStr"/>
      <c r="P102" s="17" t="inlineStr">
        <is>
          <t>vessel-fit</t>
        </is>
      </c>
      <c r="Q102" s="17" t="inlineStr"/>
      <c r="R102" s="17" t="inlineStr"/>
    </row>
    <row r="103">
      <c r="A103" s="21" t="inlineStr">
        <is>
          <t>OFR-2023-0418</t>
        </is>
      </c>
      <c r="B103" s="28" t="n">
        <v>45058</v>
      </c>
      <c r="C103" s="21" t="inlineStr">
        <is>
          <t>WL-03181</t>
        </is>
      </c>
      <c r="D103" s="21" t="n">
        <v>2181</v>
      </c>
      <c r="E103" s="21" t="inlineStr">
        <is>
          <t>SB-0903</t>
        </is>
      </c>
      <c r="F103" s="21" t="inlineStr">
        <is>
          <t>Salmonberry</t>
        </is>
      </c>
      <c r="G103" s="21" t="n">
        <v>80</v>
      </c>
      <c r="H103" s="21" t="inlineStr">
        <is>
          <t>OPEN</t>
        </is>
      </c>
      <c r="I103" s="21" t="inlineStr">
        <is>
          <t>NON_COMM_MONTHLY</t>
        </is>
      </c>
      <c r="J103" s="21" t="n">
        <v>7.55</v>
      </c>
      <c r="K103" s="21" t="n">
        <v>2</v>
      </c>
      <c r="L103" s="21" t="inlineStr">
        <is>
          <t>SKIPPED</t>
        </is>
      </c>
      <c r="M103" s="28" t="n">
        <v>45072</v>
      </c>
      <c r="N103" s="21" t="inlineStr"/>
      <c r="O103" s="21" t="inlineStr"/>
      <c r="P103" s="21" t="inlineStr">
        <is>
          <t>vessel-fit</t>
        </is>
      </c>
      <c r="Q103" s="21" t="inlineStr"/>
      <c r="R103" s="21" t="inlineStr"/>
    </row>
    <row r="104">
      <c r="A104" s="17" t="inlineStr">
        <is>
          <t>OFR-2023-0419</t>
        </is>
      </c>
      <c r="B104" s="27" t="n">
        <v>45066</v>
      </c>
      <c r="C104" s="17" t="inlineStr">
        <is>
          <t>WL-03816</t>
        </is>
      </c>
      <c r="D104" s="17" t="n">
        <v>2816</v>
      </c>
      <c r="E104" s="17" t="inlineStr">
        <is>
          <t>VB-0113</t>
        </is>
      </c>
      <c r="F104" s="17" t="inlineStr">
        <is>
          <t>Vessbank</t>
        </is>
      </c>
      <c r="G104" s="17" t="n">
        <v>28</v>
      </c>
      <c r="H104" s="17" t="inlineStr">
        <is>
          <t>COVERED</t>
        </is>
      </c>
      <c r="I104" s="17" t="inlineStr">
        <is>
          <t>NON_COMM_MONTHLY</t>
        </is>
      </c>
      <c r="J104" s="17" t="n">
        <v>10.4</v>
      </c>
      <c r="K104" s="17" t="n">
        <v>2</v>
      </c>
      <c r="L104" s="17" t="inlineStr">
        <is>
          <t>SKIPPED</t>
        </is>
      </c>
      <c r="M104" s="27" t="n">
        <v>45076</v>
      </c>
      <c r="N104" s="17" t="inlineStr"/>
      <c r="O104" s="17" t="inlineStr"/>
      <c r="P104" s="17" t="inlineStr">
        <is>
          <t>preference-mismatch</t>
        </is>
      </c>
      <c r="Q104" s="17" t="inlineStr"/>
      <c r="R104" s="17" t="inlineStr"/>
    </row>
    <row r="105">
      <c r="A105" s="21" t="inlineStr">
        <is>
          <t>OFR-2023-0420</t>
        </is>
      </c>
      <c r="B105" s="28" t="n">
        <v>45049</v>
      </c>
      <c r="C105" s="21" t="inlineStr">
        <is>
          <t>WL-03828</t>
        </is>
      </c>
      <c r="D105" s="21" t="n">
        <v>2828</v>
      </c>
      <c r="E105" s="21" t="inlineStr">
        <is>
          <t>LP-0301</t>
        </is>
      </c>
      <c r="F105" s="21" t="inlineStr">
        <is>
          <t>Ledgport</t>
        </is>
      </c>
      <c r="G105" s="21" t="n">
        <v>28</v>
      </c>
      <c r="H105" s="21" t="inlineStr">
        <is>
          <t>COVERED</t>
        </is>
      </c>
      <c r="I105" s="21" t="inlineStr">
        <is>
          <t>NON_COMM_MONTHLY</t>
        </is>
      </c>
      <c r="J105" s="21" t="n">
        <v>10.4</v>
      </c>
      <c r="K105" s="21" t="n">
        <v>2</v>
      </c>
      <c r="L105" s="21" t="inlineStr">
        <is>
          <t>PENDING</t>
        </is>
      </c>
      <c r="M105" s="28" t="n">
        <v>45059</v>
      </c>
      <c r="N105" s="21" t="inlineStr"/>
      <c r="O105" s="21" t="inlineStr"/>
      <c r="P105" s="21" t="inlineStr"/>
      <c r="Q105" s="21" t="inlineStr"/>
      <c r="R105" s="21" t="inlineStr"/>
    </row>
    <row r="106">
      <c r="A106" s="17" t="inlineStr">
        <is>
          <t>OFR-2023-0421</t>
        </is>
      </c>
      <c r="B106" s="27" t="n">
        <v>45067</v>
      </c>
      <c r="C106" s="17" t="inlineStr">
        <is>
          <t>WL-03712</t>
        </is>
      </c>
      <c r="D106" s="17" t="n">
        <v>2712</v>
      </c>
      <c r="E106" s="17" t="inlineStr">
        <is>
          <t>LP-0113</t>
        </is>
      </c>
      <c r="F106" s="17" t="inlineStr">
        <is>
          <t>Ledgport</t>
        </is>
      </c>
      <c r="G106" s="17" t="n">
        <v>36</v>
      </c>
      <c r="H106" s="17" t="inlineStr">
        <is>
          <t>COVERED</t>
        </is>
      </c>
      <c r="I106" s="17" t="inlineStr">
        <is>
          <t>NON_COMM_MONTHLY</t>
        </is>
      </c>
      <c r="J106" s="17" t="n">
        <v>10.4</v>
      </c>
      <c r="K106" s="17" t="n">
        <v>2</v>
      </c>
      <c r="L106" s="17" t="inlineStr">
        <is>
          <t>SKIPPED</t>
        </is>
      </c>
      <c r="M106" s="27" t="n">
        <v>45077</v>
      </c>
      <c r="N106" s="17" t="inlineStr"/>
      <c r="O106" s="17" t="inlineStr"/>
      <c r="P106" s="17" t="inlineStr">
        <is>
          <t>declined-prior-offer</t>
        </is>
      </c>
      <c r="Q106" s="17" t="inlineStr"/>
      <c r="R106" s="17" t="inlineStr"/>
    </row>
    <row r="107">
      <c r="A107" s="21" t="inlineStr">
        <is>
          <t>OFR-2023-0422</t>
        </is>
      </c>
      <c r="B107" s="28" t="n">
        <v>45065</v>
      </c>
      <c r="C107" s="21" t="inlineStr">
        <is>
          <t>WL-02100</t>
        </is>
      </c>
      <c r="D107" s="21" t="n">
        <v>1100</v>
      </c>
      <c r="E107" s="21" t="inlineStr">
        <is>
          <t>VB-0504</t>
        </is>
      </c>
      <c r="F107" s="21" t="inlineStr">
        <is>
          <t>Vessbank</t>
        </is>
      </c>
      <c r="G107" s="21" t="n">
        <v>36</v>
      </c>
      <c r="H107" s="21" t="inlineStr">
        <is>
          <t>COVERED</t>
        </is>
      </c>
      <c r="I107" s="21" t="inlineStr">
        <is>
          <t>NON_COMM_MONTHLY</t>
        </is>
      </c>
      <c r="J107" s="21" t="n">
        <v>10.4</v>
      </c>
      <c r="K107" s="21" t="n">
        <v>1</v>
      </c>
      <c r="L107" s="21" t="inlineStr">
        <is>
          <t>SKIPPED</t>
        </is>
      </c>
      <c r="M107" s="28" t="n">
        <v>45075</v>
      </c>
      <c r="N107" s="21" t="inlineStr"/>
      <c r="O107" s="21" t="inlineStr"/>
      <c r="P107" s="21" t="inlineStr">
        <is>
          <t>preference-mismatch</t>
        </is>
      </c>
      <c r="Q107" s="21" t="inlineStr"/>
      <c r="R107" s="21" t="inlineStr"/>
    </row>
    <row r="108">
      <c r="A108" s="17" t="inlineStr">
        <is>
          <t>OFR-2023-0423</t>
        </is>
      </c>
      <c r="B108" s="27" t="n">
        <v>45052</v>
      </c>
      <c r="C108" s="17" t="inlineStr">
        <is>
          <t>WL-02632</t>
        </is>
      </c>
      <c r="D108" s="17" t="n">
        <v>1632</v>
      </c>
      <c r="E108" s="17" t="inlineStr">
        <is>
          <t>GW-0709</t>
        </is>
      </c>
      <c r="F108" s="17" t="inlineStr">
        <is>
          <t>Gullwing</t>
        </is>
      </c>
      <c r="G108" s="17" t="n">
        <v>32</v>
      </c>
      <c r="H108" s="17" t="inlineStr">
        <is>
          <t>OPEN</t>
        </is>
      </c>
      <c r="I108" s="17" t="inlineStr">
        <is>
          <t>NON_COMM_MONTHLY</t>
        </is>
      </c>
      <c r="J108" s="17" t="n">
        <v>7.55</v>
      </c>
      <c r="K108" s="17" t="n">
        <v>1</v>
      </c>
      <c r="L108" s="17" t="inlineStr">
        <is>
          <t>PENDING</t>
        </is>
      </c>
      <c r="M108" s="27" t="n">
        <v>45066</v>
      </c>
      <c r="N108" s="17" t="inlineStr"/>
      <c r="O108" s="17" t="inlineStr"/>
      <c r="P108" s="17" t="inlineStr"/>
      <c r="Q108" s="17" t="inlineStr"/>
      <c r="R108" s="17" t="inlineStr"/>
    </row>
    <row r="109">
      <c r="A109" s="21" t="inlineStr">
        <is>
          <t>OFR-2023-0424</t>
        </is>
      </c>
      <c r="B109" s="28" t="n">
        <v>45053</v>
      </c>
      <c r="C109" s="21" t="inlineStr">
        <is>
          <t>WL-01078</t>
        </is>
      </c>
      <c r="D109" s="21" t="n">
        <v>78</v>
      </c>
      <c r="E109" s="21" t="inlineStr">
        <is>
          <t>LP-1001</t>
        </is>
      </c>
      <c r="F109" s="21" t="inlineStr">
        <is>
          <t>Ledgport</t>
        </is>
      </c>
      <c r="G109" s="21" t="n">
        <v>40</v>
      </c>
      <c r="H109" s="21" t="inlineStr">
        <is>
          <t>COVERED</t>
        </is>
      </c>
      <c r="I109" s="21" t="inlineStr">
        <is>
          <t>NON_COMM_MONTHLY</t>
        </is>
      </c>
      <c r="J109" s="21" t="n">
        <v>10.4</v>
      </c>
      <c r="K109" s="21" t="n">
        <v>1</v>
      </c>
      <c r="L109" s="21" t="inlineStr">
        <is>
          <t>DECLINED</t>
        </is>
      </c>
      <c r="M109" s="28" t="n">
        <v>45063</v>
      </c>
      <c r="N109" s="28" t="n">
        <v>45058</v>
      </c>
      <c r="O109" s="21" t="n">
        <v>5</v>
      </c>
      <c r="P109" s="21" t="inlineStr"/>
      <c r="Q109" s="21" t="inlineStr"/>
      <c r="R109" s="21" t="inlineStr"/>
    </row>
    <row r="110">
      <c r="A110" s="17" t="inlineStr">
        <is>
          <t>OFR-2023-0425</t>
        </is>
      </c>
      <c r="B110" s="27" t="n">
        <v>45062</v>
      </c>
      <c r="C110" s="17" t="inlineStr">
        <is>
          <t>WL-01804</t>
        </is>
      </c>
      <c r="D110" s="17" t="n">
        <v>804</v>
      </c>
      <c r="E110" s="17" t="inlineStr">
        <is>
          <t>GW-0414</t>
        </is>
      </c>
      <c r="F110" s="17" t="inlineStr">
        <is>
          <t>Gullwing</t>
        </is>
      </c>
      <c r="G110" s="17" t="n">
        <v>45</v>
      </c>
      <c r="H110" s="17" t="inlineStr">
        <is>
          <t>OPEN</t>
        </is>
      </c>
      <c r="I110" s="17" t="inlineStr">
        <is>
          <t>NON_COMM_MONTHLY</t>
        </is>
      </c>
      <c r="J110" s="17" t="n">
        <v>7.55</v>
      </c>
      <c r="K110" s="17" t="n">
        <v>1</v>
      </c>
      <c r="L110" s="17" t="inlineStr">
        <is>
          <t>PENDING</t>
        </is>
      </c>
      <c r="M110" s="27" t="n">
        <v>45076</v>
      </c>
      <c r="N110" s="17" t="inlineStr"/>
      <c r="O110" s="17" t="inlineStr"/>
      <c r="P110" s="17" t="inlineStr"/>
      <c r="Q110" s="17" t="inlineStr"/>
      <c r="R110" s="17" t="inlineStr"/>
    </row>
    <row r="111">
      <c r="A111" s="21" t="inlineStr">
        <is>
          <t>OFR-2023-0426</t>
        </is>
      </c>
      <c r="B111" s="28" t="n">
        <v>45059</v>
      </c>
      <c r="C111" s="21" t="inlineStr">
        <is>
          <t>WL-01822</t>
        </is>
      </c>
      <c r="D111" s="21" t="n">
        <v>822</v>
      </c>
      <c r="E111" s="21" t="inlineStr">
        <is>
          <t>EW-0615</t>
        </is>
      </c>
      <c r="F111" s="21" t="inlineStr">
        <is>
          <t>Eastwey</t>
        </is>
      </c>
      <c r="G111" s="21" t="n">
        <v>45</v>
      </c>
      <c r="H111" s="21" t="inlineStr">
        <is>
          <t>OPEN</t>
        </is>
      </c>
      <c r="I111" s="21" t="inlineStr">
        <is>
          <t>NON_COMM_MONTHLY</t>
        </is>
      </c>
      <c r="J111" s="21" t="n">
        <v>7.55</v>
      </c>
      <c r="K111" s="21" t="n">
        <v>2</v>
      </c>
      <c r="L111" s="21" t="inlineStr">
        <is>
          <t>ACCEPTED</t>
        </is>
      </c>
      <c r="M111" s="28" t="n">
        <v>45073</v>
      </c>
      <c r="N111" s="28" t="n">
        <v>45063</v>
      </c>
      <c r="O111" s="21" t="n">
        <v>4</v>
      </c>
      <c r="P111" s="21" t="inlineStr"/>
      <c r="Q111" s="21" t="inlineStr">
        <is>
          <t>MA-2023-0615</t>
        </is>
      </c>
      <c r="R111" s="21" t="inlineStr"/>
    </row>
    <row r="112">
      <c r="A112" s="17" t="inlineStr">
        <is>
          <t>OFR-2023-0427</t>
        </is>
      </c>
      <c r="B112" s="27" t="n">
        <v>45053</v>
      </c>
      <c r="C112" s="17" t="inlineStr">
        <is>
          <t>WL-02848</t>
        </is>
      </c>
      <c r="D112" s="17" t="n">
        <v>1848</v>
      </c>
      <c r="E112" s="17" t="inlineStr">
        <is>
          <t>GW-0708</t>
        </is>
      </c>
      <c r="F112" s="17" t="inlineStr">
        <is>
          <t>Gullwing</t>
        </is>
      </c>
      <c r="G112" s="17" t="n">
        <v>70</v>
      </c>
      <c r="H112" s="17" t="inlineStr">
        <is>
          <t>OPEN</t>
        </is>
      </c>
      <c r="I112" s="17" t="inlineStr">
        <is>
          <t>NON_COMM_MONTHLY</t>
        </is>
      </c>
      <c r="J112" s="17" t="n">
        <v>7.55</v>
      </c>
      <c r="K112" s="17" t="n">
        <v>1</v>
      </c>
      <c r="L112" s="17" t="inlineStr">
        <is>
          <t>ACCEPTED</t>
        </is>
      </c>
      <c r="M112" s="27" t="n">
        <v>45067</v>
      </c>
      <c r="N112" s="27" t="n">
        <v>45065</v>
      </c>
      <c r="O112" s="17" t="n">
        <v>12</v>
      </c>
      <c r="P112" s="17" t="inlineStr"/>
      <c r="Q112" s="17" t="inlineStr">
        <is>
          <t>MA-2023-0708</t>
        </is>
      </c>
      <c r="R112" s="17" t="inlineStr"/>
    </row>
    <row r="113">
      <c r="A113" s="21" t="inlineStr">
        <is>
          <t>OFR-2023-0428</t>
        </is>
      </c>
      <c r="B113" s="28" t="n">
        <v>45067</v>
      </c>
      <c r="C113" s="21" t="inlineStr">
        <is>
          <t>WL-01576</t>
        </is>
      </c>
      <c r="D113" s="21" t="n">
        <v>576</v>
      </c>
      <c r="E113" s="21" t="inlineStr">
        <is>
          <t>EW-0816</t>
        </is>
      </c>
      <c r="F113" s="21" t="inlineStr">
        <is>
          <t>Eastwey</t>
        </is>
      </c>
      <c r="G113" s="21" t="n">
        <v>80</v>
      </c>
      <c r="H113" s="21" t="inlineStr">
        <is>
          <t>OPEN</t>
        </is>
      </c>
      <c r="I113" s="21" t="inlineStr">
        <is>
          <t>NON_COMM_MONTHLY</t>
        </is>
      </c>
      <c r="J113" s="21" t="n">
        <v>7.55</v>
      </c>
      <c r="K113" s="21" t="n">
        <v>2</v>
      </c>
      <c r="L113" s="21" t="inlineStr">
        <is>
          <t>ACCEPTED</t>
        </is>
      </c>
      <c r="M113" s="28" t="n">
        <v>45081</v>
      </c>
      <c r="N113" s="28" t="n">
        <v>45084</v>
      </c>
      <c r="O113" s="21" t="n">
        <v>17</v>
      </c>
      <c r="P113" s="21" t="inlineStr"/>
      <c r="Q113" s="21" t="inlineStr">
        <is>
          <t>MA-2023-0816</t>
        </is>
      </c>
      <c r="R113" s="21" t="inlineStr"/>
    </row>
    <row r="114">
      <c r="A114" s="17" t="inlineStr">
        <is>
          <t>OFR-2023-0429</t>
        </is>
      </c>
      <c r="B114" s="27" t="n">
        <v>45067</v>
      </c>
      <c r="C114" s="17" t="inlineStr">
        <is>
          <t>WL-02777</t>
        </is>
      </c>
      <c r="D114" s="17" t="n">
        <v>1777</v>
      </c>
      <c r="E114" s="17" t="inlineStr">
        <is>
          <t>LP-0402</t>
        </is>
      </c>
      <c r="F114" s="17" t="inlineStr">
        <is>
          <t>Ledgport</t>
        </is>
      </c>
      <c r="G114" s="17" t="n">
        <v>28</v>
      </c>
      <c r="H114" s="17" t="inlineStr">
        <is>
          <t>COVERED</t>
        </is>
      </c>
      <c r="I114" s="17" t="inlineStr">
        <is>
          <t>NON_COMM_MONTHLY</t>
        </is>
      </c>
      <c r="J114" s="17" t="n">
        <v>10.4</v>
      </c>
      <c r="K114" s="17" t="n">
        <v>1</v>
      </c>
      <c r="L114" s="17" t="inlineStr">
        <is>
          <t>SKIPPED</t>
        </is>
      </c>
      <c r="M114" s="27" t="n">
        <v>45077</v>
      </c>
      <c r="N114" s="17" t="inlineStr"/>
      <c r="O114" s="17" t="inlineStr"/>
      <c r="P114" s="17" t="inlineStr">
        <is>
          <t>vessel-fit</t>
        </is>
      </c>
      <c r="Q114" s="17" t="inlineStr"/>
      <c r="R114" s="17" t="inlineStr"/>
    </row>
    <row r="115">
      <c r="A115" s="21" t="inlineStr">
        <is>
          <t>OFR-2023-0430</t>
        </is>
      </c>
      <c r="B115" s="28" t="n">
        <v>45072</v>
      </c>
      <c r="C115" s="21" t="inlineStr">
        <is>
          <t>WL-01876</t>
        </is>
      </c>
      <c r="D115" s="21" t="n">
        <v>876</v>
      </c>
      <c r="E115" s="21" t="inlineStr">
        <is>
          <t>SB-0521</t>
        </is>
      </c>
      <c r="F115" s="21" t="inlineStr">
        <is>
          <t>Salmonberry</t>
        </is>
      </c>
      <c r="G115" s="21" t="n">
        <v>28</v>
      </c>
      <c r="H115" s="21" t="inlineStr">
        <is>
          <t>OPEN</t>
        </is>
      </c>
      <c r="I115" s="21" t="inlineStr">
        <is>
          <t>NON_COMM_MONTHLY</t>
        </is>
      </c>
      <c r="J115" s="21" t="n">
        <v>7.55</v>
      </c>
      <c r="K115" s="21" t="n">
        <v>1</v>
      </c>
      <c r="L115" s="21" t="inlineStr">
        <is>
          <t>DECLINED</t>
        </is>
      </c>
      <c r="M115" s="28" t="n">
        <v>45086</v>
      </c>
      <c r="N115" s="28" t="n">
        <v>45075</v>
      </c>
      <c r="O115" s="21" t="n">
        <v>3</v>
      </c>
      <c r="P115" s="21" t="inlineStr"/>
      <c r="Q115" s="21" t="inlineStr"/>
      <c r="R115" s="21" t="inlineStr"/>
    </row>
    <row r="116">
      <c r="A116" s="17" t="inlineStr">
        <is>
          <t>OFR-2023-0431</t>
        </is>
      </c>
      <c r="B116" s="27" t="n">
        <v>45071</v>
      </c>
      <c r="C116" s="17" t="inlineStr">
        <is>
          <t>WL-01612</t>
        </is>
      </c>
      <c r="D116" s="17" t="n">
        <v>612</v>
      </c>
      <c r="E116" s="17" t="inlineStr">
        <is>
          <t>EW-0905</t>
        </is>
      </c>
      <c r="F116" s="17" t="inlineStr">
        <is>
          <t>Eastwey</t>
        </is>
      </c>
      <c r="G116" s="17" t="n">
        <v>45</v>
      </c>
      <c r="H116" s="17" t="inlineStr">
        <is>
          <t>OPEN</t>
        </is>
      </c>
      <c r="I116" s="17" t="inlineStr">
        <is>
          <t>NON_COMM_MONTHLY</t>
        </is>
      </c>
      <c r="J116" s="17" t="n">
        <v>7.55</v>
      </c>
      <c r="K116" s="17" t="n">
        <v>1</v>
      </c>
      <c r="L116" s="17" t="inlineStr">
        <is>
          <t>ACCEPTED</t>
        </is>
      </c>
      <c r="M116" s="27" t="n">
        <v>45085</v>
      </c>
      <c r="N116" s="27" t="n">
        <v>45084</v>
      </c>
      <c r="O116" s="17" t="n">
        <v>13</v>
      </c>
      <c r="P116" s="17" t="inlineStr"/>
      <c r="Q116" s="17" t="inlineStr">
        <is>
          <t>MA-2023-0905</t>
        </is>
      </c>
      <c r="R116" s="17" t="inlineStr"/>
    </row>
    <row r="117">
      <c r="A117" s="21" t="inlineStr">
        <is>
          <t>OFR-2023-0432</t>
        </is>
      </c>
      <c r="B117" s="28" t="n">
        <v>45056</v>
      </c>
      <c r="C117" s="21" t="inlineStr">
        <is>
          <t>WL-02134</t>
        </is>
      </c>
      <c r="D117" s="21" t="n">
        <v>1134</v>
      </c>
      <c r="E117" s="21" t="inlineStr">
        <is>
          <t>EW-0320</t>
        </is>
      </c>
      <c r="F117" s="21" t="inlineStr">
        <is>
          <t>Eastwey</t>
        </is>
      </c>
      <c r="G117" s="21" t="n">
        <v>60</v>
      </c>
      <c r="H117" s="21" t="inlineStr">
        <is>
          <t>OPEN</t>
        </is>
      </c>
      <c r="I117" s="21" t="inlineStr">
        <is>
          <t>NON_COMM_MONTHLY</t>
        </is>
      </c>
      <c r="J117" s="21" t="n">
        <v>7.55</v>
      </c>
      <c r="K117" s="21" t="n">
        <v>2</v>
      </c>
      <c r="L117" s="21" t="inlineStr">
        <is>
          <t>SKIPPED</t>
        </is>
      </c>
      <c r="M117" s="28" t="n">
        <v>45070</v>
      </c>
      <c r="N117" s="21" t="inlineStr"/>
      <c r="O117" s="21" t="inlineStr"/>
      <c r="P117" s="21" t="inlineStr">
        <is>
          <t>not-current</t>
        </is>
      </c>
      <c r="Q117" s="21" t="inlineStr"/>
      <c r="R117" s="21" t="inlineStr"/>
    </row>
    <row r="118">
      <c r="A118" s="17" t="inlineStr">
        <is>
          <t>OFR-2023-0433</t>
        </is>
      </c>
      <c r="B118" s="27" t="n">
        <v>45065</v>
      </c>
      <c r="C118" s="17" t="inlineStr">
        <is>
          <t>WL-03464</t>
        </is>
      </c>
      <c r="D118" s="17" t="n">
        <v>2464</v>
      </c>
      <c r="E118" s="17" t="inlineStr">
        <is>
          <t>EW-0102</t>
        </is>
      </c>
      <c r="F118" s="17" t="inlineStr">
        <is>
          <t>Eastwey</t>
        </is>
      </c>
      <c r="G118" s="17" t="n">
        <v>24</v>
      </c>
      <c r="H118" s="17" t="inlineStr">
        <is>
          <t>OPEN</t>
        </is>
      </c>
      <c r="I118" s="17" t="inlineStr">
        <is>
          <t>NON_COMM_MONTHLY</t>
        </is>
      </c>
      <c r="J118" s="17" t="n">
        <v>7.55</v>
      </c>
      <c r="K118" s="17" t="n">
        <v>1</v>
      </c>
      <c r="L118" s="17" t="inlineStr">
        <is>
          <t>ACCEPTED</t>
        </is>
      </c>
      <c r="M118" s="27" t="n">
        <v>45079</v>
      </c>
      <c r="N118" s="27" t="n">
        <v>45078</v>
      </c>
      <c r="O118" s="17" t="n">
        <v>13</v>
      </c>
      <c r="P118" s="17" t="inlineStr"/>
      <c r="Q118" s="17" t="inlineStr">
        <is>
          <t>MA-2023-0102</t>
        </is>
      </c>
      <c r="R118" s="17" t="inlineStr"/>
    </row>
    <row r="119">
      <c r="A119" s="21" t="inlineStr">
        <is>
          <t>OFR-2023-0434</t>
        </is>
      </c>
      <c r="B119" s="28" t="n">
        <v>45052</v>
      </c>
      <c r="C119" s="21" t="inlineStr">
        <is>
          <t>WL-02382</t>
        </is>
      </c>
      <c r="D119" s="21" t="n">
        <v>1382</v>
      </c>
      <c r="E119" s="21" t="inlineStr">
        <is>
          <t>LP-0513</t>
        </is>
      </c>
      <c r="F119" s="21" t="inlineStr">
        <is>
          <t>Ledgport</t>
        </is>
      </c>
      <c r="G119" s="21" t="n">
        <v>24</v>
      </c>
      <c r="H119" s="21" t="inlineStr">
        <is>
          <t>COVERED</t>
        </is>
      </c>
      <c r="I119" s="21" t="inlineStr">
        <is>
          <t>NON_COMM_MONTHLY</t>
        </is>
      </c>
      <c r="J119" s="21" t="n">
        <v>10.4</v>
      </c>
      <c r="K119" s="21" t="n">
        <v>1</v>
      </c>
      <c r="L119" s="21" t="inlineStr">
        <is>
          <t>DECLINED</t>
        </is>
      </c>
      <c r="M119" s="28" t="n">
        <v>45062</v>
      </c>
      <c r="N119" s="28" t="n">
        <v>45056</v>
      </c>
      <c r="O119" s="21" t="n">
        <v>4</v>
      </c>
      <c r="P119" s="21" t="inlineStr"/>
      <c r="Q119" s="21" t="inlineStr"/>
      <c r="R119" s="21" t="inlineStr"/>
    </row>
    <row r="120">
      <c r="A120" s="17" t="inlineStr">
        <is>
          <t>OFR-2023-0435</t>
        </is>
      </c>
      <c r="B120" s="27" t="n">
        <v>45067</v>
      </c>
      <c r="C120" s="17" t="inlineStr">
        <is>
          <t>WL-01420</t>
        </is>
      </c>
      <c r="D120" s="17" t="n">
        <v>420</v>
      </c>
      <c r="E120" s="17" t="inlineStr">
        <is>
          <t>SB-0405</t>
        </is>
      </c>
      <c r="F120" s="17" t="inlineStr">
        <is>
          <t>Salmonberry</t>
        </is>
      </c>
      <c r="G120" s="17" t="n">
        <v>45</v>
      </c>
      <c r="H120" s="17" t="inlineStr">
        <is>
          <t>OPEN</t>
        </is>
      </c>
      <c r="I120" s="17" t="inlineStr">
        <is>
          <t>NON_COMM_MONTHLY</t>
        </is>
      </c>
      <c r="J120" s="17" t="n">
        <v>7.55</v>
      </c>
      <c r="K120" s="17" t="n">
        <v>2</v>
      </c>
      <c r="L120" s="17" t="inlineStr">
        <is>
          <t>SKIPPED</t>
        </is>
      </c>
      <c r="M120" s="27" t="n">
        <v>45081</v>
      </c>
      <c r="N120" s="17" t="inlineStr"/>
      <c r="O120" s="17" t="inlineStr"/>
      <c r="P120" s="17" t="inlineStr">
        <is>
          <t>vessel-fit</t>
        </is>
      </c>
      <c r="Q120" s="17" t="inlineStr"/>
      <c r="R120" s="17" t="inlineStr"/>
    </row>
    <row r="121">
      <c r="A121" s="21" t="inlineStr">
        <is>
          <t>OFR-2023-0436</t>
        </is>
      </c>
      <c r="B121" s="28" t="n">
        <v>45050</v>
      </c>
      <c r="C121" s="21" t="inlineStr">
        <is>
          <t>WL-03537</t>
        </is>
      </c>
      <c r="D121" s="21" t="n">
        <v>2537</v>
      </c>
      <c r="E121" s="21" t="inlineStr">
        <is>
          <t>GW-0709</t>
        </is>
      </c>
      <c r="F121" s="21" t="inlineStr">
        <is>
          <t>Gullwing</t>
        </is>
      </c>
      <c r="G121" s="21" t="n">
        <v>32</v>
      </c>
      <c r="H121" s="21" t="inlineStr">
        <is>
          <t>OPEN</t>
        </is>
      </c>
      <c r="I121" s="21" t="inlineStr">
        <is>
          <t>NON_COMM_MONTHLY</t>
        </is>
      </c>
      <c r="J121" s="21" t="n">
        <v>7.55</v>
      </c>
      <c r="K121" s="21" t="n">
        <v>1</v>
      </c>
      <c r="L121" s="21" t="inlineStr">
        <is>
          <t>SKIPPED</t>
        </is>
      </c>
      <c r="M121" s="28" t="n">
        <v>45064</v>
      </c>
      <c r="N121" s="21" t="inlineStr"/>
      <c r="O121" s="21" t="inlineStr"/>
      <c r="P121" s="21" t="inlineStr">
        <is>
          <t>not-current</t>
        </is>
      </c>
      <c r="Q121" s="21" t="inlineStr"/>
      <c r="R121" s="21" t="inlineStr"/>
    </row>
    <row r="122">
      <c r="A122" s="17" t="inlineStr">
        <is>
          <t>OFR-2023-0437</t>
        </is>
      </c>
      <c r="B122" s="27" t="n">
        <v>45047</v>
      </c>
      <c r="C122" s="17" t="inlineStr">
        <is>
          <t>WL-01442</t>
        </is>
      </c>
      <c r="D122" s="17" t="n">
        <v>442</v>
      </c>
      <c r="E122" s="17" t="inlineStr">
        <is>
          <t>VB-0617</t>
        </is>
      </c>
      <c r="F122" s="17" t="inlineStr">
        <is>
          <t>Vessbank</t>
        </is>
      </c>
      <c r="G122" s="17" t="n">
        <v>40</v>
      </c>
      <c r="H122" s="17" t="inlineStr">
        <is>
          <t>COVERED</t>
        </is>
      </c>
      <c r="I122" s="17" t="inlineStr">
        <is>
          <t>NON_COMM_MONTHLY</t>
        </is>
      </c>
      <c r="J122" s="17" t="n">
        <v>10.4</v>
      </c>
      <c r="K122" s="17" t="n">
        <v>1</v>
      </c>
      <c r="L122" s="17" t="inlineStr">
        <is>
          <t>EXPIRED</t>
        </is>
      </c>
      <c r="M122" s="27" t="n">
        <v>45057</v>
      </c>
      <c r="N122" s="27" t="n">
        <v>45055</v>
      </c>
      <c r="O122" s="17" t="n">
        <v>8</v>
      </c>
      <c r="P122" s="17" t="inlineStr"/>
      <c r="Q122" s="17" t="inlineStr"/>
      <c r="R122" s="17" t="inlineStr"/>
    </row>
    <row r="123">
      <c r="A123" s="21" t="inlineStr">
        <is>
          <t>OFR-2023-0438</t>
        </is>
      </c>
      <c r="B123" s="28" t="n">
        <v>45055</v>
      </c>
      <c r="C123" s="21" t="inlineStr">
        <is>
          <t>WL-03533</t>
        </is>
      </c>
      <c r="D123" s="21" t="n">
        <v>2533</v>
      </c>
      <c r="E123" s="21" t="inlineStr">
        <is>
          <t>SB-0410</t>
        </is>
      </c>
      <c r="F123" s="21" t="inlineStr">
        <is>
          <t>Salmonberry</t>
        </is>
      </c>
      <c r="G123" s="21" t="n">
        <v>24</v>
      </c>
      <c r="H123" s="21" t="inlineStr">
        <is>
          <t>OPEN</t>
        </is>
      </c>
      <c r="I123" s="21" t="inlineStr">
        <is>
          <t>NON_COMM_MONTHLY</t>
        </is>
      </c>
      <c r="J123" s="21" t="n">
        <v>7.55</v>
      </c>
      <c r="K123" s="21" t="n">
        <v>2</v>
      </c>
      <c r="L123" s="21" t="inlineStr">
        <is>
          <t>ACCEPTED</t>
        </is>
      </c>
      <c r="M123" s="28" t="n">
        <v>45069</v>
      </c>
      <c r="N123" s="28" t="n">
        <v>45064</v>
      </c>
      <c r="O123" s="21" t="n">
        <v>9</v>
      </c>
      <c r="P123" s="21" t="inlineStr"/>
      <c r="Q123" s="21" t="inlineStr">
        <is>
          <t>MA-2023-0410</t>
        </is>
      </c>
      <c r="R123" s="21" t="inlineStr"/>
    </row>
    <row r="124">
      <c r="A124" s="17" t="inlineStr">
        <is>
          <t>OFR-2023-0439</t>
        </is>
      </c>
      <c r="B124" s="27" t="n">
        <v>45073</v>
      </c>
      <c r="C124" s="17" t="inlineStr">
        <is>
          <t>WL-02819</t>
        </is>
      </c>
      <c r="D124" s="17" t="n">
        <v>1819</v>
      </c>
      <c r="E124" s="17" t="inlineStr">
        <is>
          <t>GW-0114</t>
        </is>
      </c>
      <c r="F124" s="17" t="inlineStr">
        <is>
          <t>Gullwing</t>
        </is>
      </c>
      <c r="G124" s="17" t="n">
        <v>24</v>
      </c>
      <c r="H124" s="17" t="inlineStr">
        <is>
          <t>OPEN</t>
        </is>
      </c>
      <c r="I124" s="17" t="inlineStr">
        <is>
          <t>NON_COMM_MONTHLY</t>
        </is>
      </c>
      <c r="J124" s="17" t="n">
        <v>7.55</v>
      </c>
      <c r="K124" s="17" t="n">
        <v>1</v>
      </c>
      <c r="L124" s="17" t="inlineStr">
        <is>
          <t>ACCEPTED</t>
        </is>
      </c>
      <c r="M124" s="27" t="n">
        <v>45087</v>
      </c>
      <c r="N124" s="27" t="n">
        <v>45090</v>
      </c>
      <c r="O124" s="17" t="n">
        <v>17</v>
      </c>
      <c r="P124" s="17" t="inlineStr"/>
      <c r="Q124" s="17" t="inlineStr">
        <is>
          <t>MA-2023-0114</t>
        </is>
      </c>
      <c r="R124" s="17" t="inlineStr"/>
    </row>
    <row r="125">
      <c r="A125" s="21" t="inlineStr">
        <is>
          <t>OFR-2023-0440</t>
        </is>
      </c>
      <c r="B125" s="28" t="n">
        <v>45048</v>
      </c>
      <c r="C125" s="21" t="inlineStr">
        <is>
          <t>WL-03178</t>
        </is>
      </c>
      <c r="D125" s="21" t="n">
        <v>2178</v>
      </c>
      <c r="E125" s="21" t="inlineStr">
        <is>
          <t>VB-0810</t>
        </is>
      </c>
      <c r="F125" s="21" t="inlineStr">
        <is>
          <t>Vessbank</t>
        </is>
      </c>
      <c r="G125" s="21" t="n">
        <v>32</v>
      </c>
      <c r="H125" s="21" t="inlineStr">
        <is>
          <t>COVERED</t>
        </is>
      </c>
      <c r="I125" s="21" t="inlineStr">
        <is>
          <t>NON_COMM_MONTHLY</t>
        </is>
      </c>
      <c r="J125" s="21" t="n">
        <v>10.4</v>
      </c>
      <c r="K125" s="21" t="n">
        <v>1</v>
      </c>
      <c r="L125" s="21" t="inlineStr">
        <is>
          <t>SKIPPED</t>
        </is>
      </c>
      <c r="M125" s="28" t="n">
        <v>45058</v>
      </c>
      <c r="N125" s="21" t="inlineStr"/>
      <c r="O125" s="21" t="inlineStr"/>
      <c r="P125" s="21" t="inlineStr">
        <is>
          <t>vessel-fit</t>
        </is>
      </c>
      <c r="Q125" s="21" t="inlineStr"/>
      <c r="R125" s="21" t="inlineStr"/>
    </row>
    <row r="126">
      <c r="A126" s="17" t="inlineStr">
        <is>
          <t>OFR-2023-0441</t>
        </is>
      </c>
      <c r="B126" s="27" t="n">
        <v>45050</v>
      </c>
      <c r="C126" s="17" t="inlineStr">
        <is>
          <t>WL-01442</t>
        </is>
      </c>
      <c r="D126" s="17" t="n">
        <v>442</v>
      </c>
      <c r="E126" s="17" t="inlineStr">
        <is>
          <t>VB-1007</t>
        </is>
      </c>
      <c r="F126" s="17" t="inlineStr">
        <is>
          <t>Vessbank</t>
        </is>
      </c>
      <c r="G126" s="17" t="n">
        <v>36</v>
      </c>
      <c r="H126" s="17" t="inlineStr">
        <is>
          <t>COVERED</t>
        </is>
      </c>
      <c r="I126" s="17" t="inlineStr">
        <is>
          <t>NON_COMM_MONTHLY</t>
        </is>
      </c>
      <c r="J126" s="17" t="n">
        <v>10.4</v>
      </c>
      <c r="K126" s="17" t="n">
        <v>1</v>
      </c>
      <c r="L126" s="17" t="inlineStr">
        <is>
          <t>ACCEPTED</t>
        </is>
      </c>
      <c r="M126" s="27" t="n">
        <v>45060</v>
      </c>
      <c r="N126" s="27" t="n">
        <v>45063</v>
      </c>
      <c r="O126" s="17" t="n">
        <v>13</v>
      </c>
      <c r="P126" s="17" t="inlineStr"/>
      <c r="Q126" s="17" t="inlineStr">
        <is>
          <t>MA-2023-1007</t>
        </is>
      </c>
      <c r="R126" s="17" t="inlineStr"/>
    </row>
    <row r="127">
      <c r="A127" s="21" t="inlineStr">
        <is>
          <t>OFR-2023-0442</t>
        </is>
      </c>
      <c r="B127" s="28" t="n">
        <v>45087</v>
      </c>
      <c r="C127" s="21" t="inlineStr">
        <is>
          <t>WL-02030</t>
        </is>
      </c>
      <c r="D127" s="21" t="n">
        <v>1030</v>
      </c>
      <c r="E127" s="21" t="inlineStr">
        <is>
          <t>LP-0418</t>
        </is>
      </c>
      <c r="F127" s="21" t="inlineStr">
        <is>
          <t>Ledgport</t>
        </is>
      </c>
      <c r="G127" s="21" t="n">
        <v>24</v>
      </c>
      <c r="H127" s="21" t="inlineStr">
        <is>
          <t>COVERED</t>
        </is>
      </c>
      <c r="I127" s="21" t="inlineStr">
        <is>
          <t>NON_COMM_MONTHLY</t>
        </is>
      </c>
      <c r="J127" s="21" t="n">
        <v>10.4</v>
      </c>
      <c r="K127" s="21" t="n">
        <v>2</v>
      </c>
      <c r="L127" s="21" t="inlineStr">
        <is>
          <t>DECLINED</t>
        </is>
      </c>
      <c r="M127" s="28" t="n">
        <v>45097</v>
      </c>
      <c r="N127" s="28" t="n">
        <v>45098</v>
      </c>
      <c r="O127" s="21" t="n">
        <v>11</v>
      </c>
      <c r="P127" s="21" t="inlineStr"/>
      <c r="Q127" s="21" t="inlineStr"/>
      <c r="R127" s="21" t="inlineStr"/>
    </row>
    <row r="128">
      <c r="A128" s="17" t="inlineStr">
        <is>
          <t>OFR-2023-0443</t>
        </is>
      </c>
      <c r="B128" s="27" t="n">
        <v>45087</v>
      </c>
      <c r="C128" s="17" t="inlineStr">
        <is>
          <t>WL-03085</t>
        </is>
      </c>
      <c r="D128" s="17" t="n">
        <v>2085</v>
      </c>
      <c r="E128" s="17" t="inlineStr">
        <is>
          <t>GW-0822</t>
        </is>
      </c>
      <c r="F128" s="17" t="inlineStr">
        <is>
          <t>Gullwing</t>
        </is>
      </c>
      <c r="G128" s="17" t="n">
        <v>24</v>
      </c>
      <c r="H128" s="17" t="inlineStr">
        <is>
          <t>OPEN</t>
        </is>
      </c>
      <c r="I128" s="17" t="inlineStr">
        <is>
          <t>NON_COMM_MONTHLY</t>
        </is>
      </c>
      <c r="J128" s="17" t="n">
        <v>7.55</v>
      </c>
      <c r="K128" s="17" t="n">
        <v>1</v>
      </c>
      <c r="L128" s="17" t="inlineStr">
        <is>
          <t>ACCEPTED</t>
        </is>
      </c>
      <c r="M128" s="27" t="n">
        <v>45101</v>
      </c>
      <c r="N128" s="27" t="n">
        <v>45092</v>
      </c>
      <c r="O128" s="17" t="n">
        <v>5</v>
      </c>
      <c r="P128" s="17" t="inlineStr"/>
      <c r="Q128" s="17" t="inlineStr">
        <is>
          <t>MA-2023-0822</t>
        </is>
      </c>
      <c r="R128" s="17" t="inlineStr"/>
    </row>
    <row r="129">
      <c r="A129" s="21" t="inlineStr">
        <is>
          <t>OFR-2023-0444</t>
        </is>
      </c>
      <c r="B129" s="28" t="n">
        <v>45096</v>
      </c>
      <c r="C129" s="21" t="inlineStr">
        <is>
          <t>WL-03676</t>
        </is>
      </c>
      <c r="D129" s="21" t="n">
        <v>2676</v>
      </c>
      <c r="E129" s="21" t="inlineStr">
        <is>
          <t>SB-0907</t>
        </is>
      </c>
      <c r="F129" s="21" t="inlineStr">
        <is>
          <t>Salmonberry</t>
        </is>
      </c>
      <c r="G129" s="21" t="n">
        <v>32</v>
      </c>
      <c r="H129" s="21" t="inlineStr">
        <is>
          <t>OPEN</t>
        </is>
      </c>
      <c r="I129" s="21" t="inlineStr">
        <is>
          <t>NON_COMM_MONTHLY</t>
        </is>
      </c>
      <c r="J129" s="21" t="n">
        <v>7.55</v>
      </c>
      <c r="K129" s="21" t="n">
        <v>2</v>
      </c>
      <c r="L129" s="21" t="inlineStr">
        <is>
          <t>DECLINED</t>
        </is>
      </c>
      <c r="M129" s="28" t="n">
        <v>45110</v>
      </c>
      <c r="N129" s="28" t="n">
        <v>45105</v>
      </c>
      <c r="O129" s="21" t="n">
        <v>9</v>
      </c>
      <c r="P129" s="21" t="inlineStr"/>
      <c r="Q129" s="21" t="inlineStr"/>
      <c r="R129" s="21" t="inlineStr"/>
    </row>
    <row r="130">
      <c r="A130" s="17" t="inlineStr">
        <is>
          <t>OFR-2023-0445</t>
        </is>
      </c>
      <c r="B130" s="27" t="n">
        <v>45080</v>
      </c>
      <c r="C130" s="17" t="inlineStr">
        <is>
          <t>WL-02716</t>
        </is>
      </c>
      <c r="D130" s="17" t="n">
        <v>1716</v>
      </c>
      <c r="E130" s="17" t="inlineStr">
        <is>
          <t>EW-1016</t>
        </is>
      </c>
      <c r="F130" s="17" t="inlineStr">
        <is>
          <t>Eastwey</t>
        </is>
      </c>
      <c r="G130" s="17" t="n">
        <v>28</v>
      </c>
      <c r="H130" s="17" t="inlineStr">
        <is>
          <t>OPEN</t>
        </is>
      </c>
      <c r="I130" s="17" t="inlineStr">
        <is>
          <t>NON_COMM_MONTHLY</t>
        </is>
      </c>
      <c r="J130" s="17" t="n">
        <v>7.55</v>
      </c>
      <c r="K130" s="17" t="n">
        <v>1</v>
      </c>
      <c r="L130" s="17" t="inlineStr">
        <is>
          <t>DECLINED</t>
        </is>
      </c>
      <c r="M130" s="27" t="n">
        <v>45094</v>
      </c>
      <c r="N130" s="27" t="n">
        <v>45090</v>
      </c>
      <c r="O130" s="17" t="n">
        <v>10</v>
      </c>
      <c r="P130" s="17" t="inlineStr"/>
      <c r="Q130" s="17" t="inlineStr"/>
      <c r="R130" s="17" t="inlineStr"/>
    </row>
    <row r="131">
      <c r="A131" s="21" t="inlineStr">
        <is>
          <t>OFR-2023-0446</t>
        </is>
      </c>
      <c r="B131" s="28" t="n">
        <v>45089</v>
      </c>
      <c r="C131" s="21" t="inlineStr">
        <is>
          <t>WL-01263</t>
        </is>
      </c>
      <c r="D131" s="21" t="n">
        <v>263</v>
      </c>
      <c r="E131" s="21" t="inlineStr">
        <is>
          <t>VB-0605</t>
        </is>
      </c>
      <c r="F131" s="21" t="inlineStr">
        <is>
          <t>Vessbank</t>
        </is>
      </c>
      <c r="G131" s="21" t="n">
        <v>24</v>
      </c>
      <c r="H131" s="21" t="inlineStr">
        <is>
          <t>COVERED</t>
        </is>
      </c>
      <c r="I131" s="21" t="inlineStr">
        <is>
          <t>NON_COMM_MONTHLY</t>
        </is>
      </c>
      <c r="J131" s="21" t="n">
        <v>10.4</v>
      </c>
      <c r="K131" s="21" t="n">
        <v>1</v>
      </c>
      <c r="L131" s="21" t="inlineStr">
        <is>
          <t>DECLINED</t>
        </is>
      </c>
      <c r="M131" s="28" t="n">
        <v>45099</v>
      </c>
      <c r="N131" s="28" t="n">
        <v>45096</v>
      </c>
      <c r="O131" s="21" t="n">
        <v>7</v>
      </c>
      <c r="P131" s="21" t="inlineStr"/>
      <c r="Q131" s="21" t="inlineStr"/>
      <c r="R131" s="21" t="inlineStr"/>
    </row>
    <row r="132">
      <c r="A132" s="17" t="inlineStr">
        <is>
          <t>OFR-2023-0447</t>
        </is>
      </c>
      <c r="B132" s="27" t="n">
        <v>45089</v>
      </c>
      <c r="C132" s="17" t="inlineStr">
        <is>
          <t>WL-02924</t>
        </is>
      </c>
      <c r="D132" s="17" t="n">
        <v>1924</v>
      </c>
      <c r="E132" s="17" t="inlineStr">
        <is>
          <t>VB-0720</t>
        </is>
      </c>
      <c r="F132" s="17" t="inlineStr">
        <is>
          <t>Vessbank</t>
        </is>
      </c>
      <c r="G132" s="17" t="n">
        <v>40</v>
      </c>
      <c r="H132" s="17" t="inlineStr">
        <is>
          <t>COVERED</t>
        </is>
      </c>
      <c r="I132" s="17" t="inlineStr">
        <is>
          <t>NON_COMM_MONTHLY</t>
        </is>
      </c>
      <c r="J132" s="17" t="n">
        <v>10.4</v>
      </c>
      <c r="K132" s="17" t="n">
        <v>2</v>
      </c>
      <c r="L132" s="17" t="inlineStr">
        <is>
          <t>SKIPPED</t>
        </is>
      </c>
      <c r="M132" s="27" t="n">
        <v>45099</v>
      </c>
      <c r="N132" s="17" t="inlineStr"/>
      <c r="O132" s="17" t="inlineStr"/>
      <c r="P132" s="17" t="inlineStr">
        <is>
          <t>not-current</t>
        </is>
      </c>
      <c r="Q132" s="17" t="inlineStr"/>
      <c r="R132" s="17" t="inlineStr"/>
    </row>
    <row r="133">
      <c r="A133" s="21" t="inlineStr">
        <is>
          <t>OFR-2023-0448</t>
        </is>
      </c>
      <c r="B133" s="28" t="n">
        <v>45092</v>
      </c>
      <c r="C133" s="21" t="inlineStr">
        <is>
          <t>WL-01781</t>
        </is>
      </c>
      <c r="D133" s="21" t="n">
        <v>781</v>
      </c>
      <c r="E133" s="21" t="inlineStr">
        <is>
          <t>LP-0220</t>
        </is>
      </c>
      <c r="F133" s="21" t="inlineStr">
        <is>
          <t>Ledgport</t>
        </is>
      </c>
      <c r="G133" s="21" t="n">
        <v>28</v>
      </c>
      <c r="H133" s="21" t="inlineStr">
        <is>
          <t>COVERED</t>
        </is>
      </c>
      <c r="I133" s="21" t="inlineStr">
        <is>
          <t>NON_COMM_MONTHLY</t>
        </is>
      </c>
      <c r="J133" s="21" t="n">
        <v>10.4</v>
      </c>
      <c r="K133" s="21" t="n">
        <v>2</v>
      </c>
      <c r="L133" s="21" t="inlineStr">
        <is>
          <t>SKIPPED</t>
        </is>
      </c>
      <c r="M133" s="28" t="n">
        <v>45102</v>
      </c>
      <c r="N133" s="21" t="inlineStr"/>
      <c r="O133" s="21" t="inlineStr"/>
      <c r="P133" s="21" t="inlineStr">
        <is>
          <t>preference-mismatch</t>
        </is>
      </c>
      <c r="Q133" s="21" t="inlineStr"/>
      <c r="R133" s="21" t="inlineStr"/>
    </row>
    <row r="134">
      <c r="A134" s="17" t="inlineStr">
        <is>
          <t>OFR-2023-0449</t>
        </is>
      </c>
      <c r="B134" s="27" t="n">
        <v>45085</v>
      </c>
      <c r="C134" s="17" t="inlineStr">
        <is>
          <t>WL-01193</t>
        </is>
      </c>
      <c r="D134" s="17" t="n">
        <v>193</v>
      </c>
      <c r="E134" s="17" t="inlineStr">
        <is>
          <t>VB-0205</t>
        </is>
      </c>
      <c r="F134" s="17" t="inlineStr">
        <is>
          <t>Vessbank</t>
        </is>
      </c>
      <c r="G134" s="17" t="n">
        <v>28</v>
      </c>
      <c r="H134" s="17" t="inlineStr">
        <is>
          <t>COVERED</t>
        </is>
      </c>
      <c r="I134" s="17" t="inlineStr">
        <is>
          <t>NON_COMM_MONTHLY</t>
        </is>
      </c>
      <c r="J134" s="17" t="n">
        <v>10.4</v>
      </c>
      <c r="K134" s="17" t="n">
        <v>1</v>
      </c>
      <c r="L134" s="17" t="inlineStr">
        <is>
          <t>SKIPPED</t>
        </is>
      </c>
      <c r="M134" s="27" t="n">
        <v>45095</v>
      </c>
      <c r="N134" s="17" t="inlineStr"/>
      <c r="O134" s="17" t="inlineStr"/>
      <c r="P134" s="17" t="inlineStr">
        <is>
          <t>declined-prior-offer</t>
        </is>
      </c>
      <c r="Q134" s="17" t="inlineStr"/>
      <c r="R134" s="17" t="inlineStr"/>
    </row>
    <row r="135">
      <c r="A135" s="21" t="inlineStr">
        <is>
          <t>OFR-2023-0450</t>
        </is>
      </c>
      <c r="B135" s="28" t="n">
        <v>45090</v>
      </c>
      <c r="C135" s="21" t="inlineStr">
        <is>
          <t>WL-02621</t>
        </is>
      </c>
      <c r="D135" s="21" t="n">
        <v>1621</v>
      </c>
      <c r="E135" s="21" t="inlineStr">
        <is>
          <t>EW-0219</t>
        </is>
      </c>
      <c r="F135" s="21" t="inlineStr">
        <is>
          <t>Eastwey</t>
        </is>
      </c>
      <c r="G135" s="21" t="n">
        <v>70</v>
      </c>
      <c r="H135" s="21" t="inlineStr">
        <is>
          <t>OPEN</t>
        </is>
      </c>
      <c r="I135" s="21" t="inlineStr">
        <is>
          <t>NON_COMM_MONTHLY</t>
        </is>
      </c>
      <c r="J135" s="21" t="n">
        <v>7.55</v>
      </c>
      <c r="K135" s="21" t="n">
        <v>1</v>
      </c>
      <c r="L135" s="21" t="inlineStr">
        <is>
          <t>ACCEPTED</t>
        </is>
      </c>
      <c r="M135" s="28" t="n">
        <v>45104</v>
      </c>
      <c r="N135" s="28" t="n">
        <v>45106</v>
      </c>
      <c r="O135" s="21" t="n">
        <v>16</v>
      </c>
      <c r="P135" s="21" t="inlineStr"/>
      <c r="Q135" s="21" t="inlineStr">
        <is>
          <t>MA-2023-0219</t>
        </is>
      </c>
      <c r="R135" s="21" t="inlineStr"/>
    </row>
    <row r="136">
      <c r="A136" s="17" t="inlineStr">
        <is>
          <t>OFR-2023-0451</t>
        </is>
      </c>
      <c r="B136" s="27" t="n">
        <v>45083</v>
      </c>
      <c r="C136" s="17" t="inlineStr">
        <is>
          <t>WL-02262</t>
        </is>
      </c>
      <c r="D136" s="17" t="n">
        <v>1262</v>
      </c>
      <c r="E136" s="17" t="inlineStr">
        <is>
          <t>EW-0522</t>
        </is>
      </c>
      <c r="F136" s="17" t="inlineStr">
        <is>
          <t>Eastwey</t>
        </is>
      </c>
      <c r="G136" s="17" t="n">
        <v>36</v>
      </c>
      <c r="H136" s="17" t="inlineStr">
        <is>
          <t>OPEN</t>
        </is>
      </c>
      <c r="I136" s="17" t="inlineStr">
        <is>
          <t>NON_COMM_MONTHLY</t>
        </is>
      </c>
      <c r="J136" s="17" t="n">
        <v>7.55</v>
      </c>
      <c r="K136" s="17" t="n">
        <v>1</v>
      </c>
      <c r="L136" s="17" t="inlineStr">
        <is>
          <t>EXPIRED</t>
        </is>
      </c>
      <c r="M136" s="27" t="n">
        <v>45097</v>
      </c>
      <c r="N136" s="27" t="n">
        <v>45092</v>
      </c>
      <c r="O136" s="17" t="n">
        <v>9</v>
      </c>
      <c r="P136" s="17" t="inlineStr"/>
      <c r="Q136" s="17" t="inlineStr"/>
      <c r="R136" s="17" t="inlineStr"/>
    </row>
    <row r="137">
      <c r="A137" s="21" t="inlineStr">
        <is>
          <t>OFR-2023-0452</t>
        </is>
      </c>
      <c r="B137" s="28" t="n">
        <v>45105</v>
      </c>
      <c r="C137" s="21" t="inlineStr">
        <is>
          <t>WL-01254</t>
        </is>
      </c>
      <c r="D137" s="21" t="n">
        <v>254</v>
      </c>
      <c r="E137" s="21" t="inlineStr">
        <is>
          <t>GW-0119</t>
        </is>
      </c>
      <c r="F137" s="21" t="inlineStr">
        <is>
          <t>Gullwing</t>
        </is>
      </c>
      <c r="G137" s="21" t="n">
        <v>28</v>
      </c>
      <c r="H137" s="21" t="inlineStr">
        <is>
          <t>OPEN</t>
        </is>
      </c>
      <c r="I137" s="21" t="inlineStr">
        <is>
          <t>NON_COMM_MONTHLY</t>
        </is>
      </c>
      <c r="J137" s="21" t="n">
        <v>7.55</v>
      </c>
      <c r="K137" s="21" t="n">
        <v>1</v>
      </c>
      <c r="L137" s="21" t="inlineStr">
        <is>
          <t>DECLINED_RETAINER</t>
        </is>
      </c>
      <c r="M137" s="28" t="n">
        <v>45119</v>
      </c>
      <c r="N137" s="28" t="n">
        <v>45116</v>
      </c>
      <c r="O137" s="21" t="n">
        <v>11</v>
      </c>
      <c r="P137" s="21" t="inlineStr"/>
      <c r="Q137" s="21" t="inlineStr"/>
      <c r="R137" s="21" t="inlineStr"/>
    </row>
    <row r="138">
      <c r="A138" s="17" t="inlineStr">
        <is>
          <t>OFR-2023-0453</t>
        </is>
      </c>
      <c r="B138" s="27" t="n">
        <v>45095</v>
      </c>
      <c r="C138" s="17" t="inlineStr">
        <is>
          <t>WL-01354</t>
        </is>
      </c>
      <c r="D138" s="17" t="n">
        <v>354</v>
      </c>
      <c r="E138" s="17" t="inlineStr">
        <is>
          <t>LP-0204</t>
        </is>
      </c>
      <c r="F138" s="17" t="inlineStr">
        <is>
          <t>Ledgport</t>
        </is>
      </c>
      <c r="G138" s="17" t="n">
        <v>28</v>
      </c>
      <c r="H138" s="17" t="inlineStr">
        <is>
          <t>COVERED</t>
        </is>
      </c>
      <c r="I138" s="17" t="inlineStr">
        <is>
          <t>NON_COMM_MONTHLY</t>
        </is>
      </c>
      <c r="J138" s="17" t="n">
        <v>10.4</v>
      </c>
      <c r="K138" s="17" t="n">
        <v>1</v>
      </c>
      <c r="L138" s="17" t="inlineStr">
        <is>
          <t>ACCEPTED</t>
        </is>
      </c>
      <c r="M138" s="27" t="n">
        <v>45105</v>
      </c>
      <c r="N138" s="27" t="n">
        <v>45106</v>
      </c>
      <c r="O138" s="17" t="n">
        <v>11</v>
      </c>
      <c r="P138" s="17" t="inlineStr"/>
      <c r="Q138" s="17" t="inlineStr">
        <is>
          <t>MA-2023-0204</t>
        </is>
      </c>
      <c r="R138" s="17" t="inlineStr"/>
    </row>
    <row r="139">
      <c r="A139" s="21" t="inlineStr">
        <is>
          <t>OFR-2023-0454</t>
        </is>
      </c>
      <c r="B139" s="28" t="n">
        <v>45092</v>
      </c>
      <c r="C139" s="21" t="inlineStr">
        <is>
          <t>WL-03272</t>
        </is>
      </c>
      <c r="D139" s="21" t="n">
        <v>2272</v>
      </c>
      <c r="E139" s="21" t="inlineStr">
        <is>
          <t>LP-0613</t>
        </is>
      </c>
      <c r="F139" s="21" t="inlineStr">
        <is>
          <t>Ledgport</t>
        </is>
      </c>
      <c r="G139" s="21" t="n">
        <v>24</v>
      </c>
      <c r="H139" s="21" t="inlineStr">
        <is>
          <t>COVERED</t>
        </is>
      </c>
      <c r="I139" s="21" t="inlineStr">
        <is>
          <t>NON_COMM_MONTHLY</t>
        </is>
      </c>
      <c r="J139" s="21" t="n">
        <v>10.4</v>
      </c>
      <c r="K139" s="21" t="n">
        <v>1</v>
      </c>
      <c r="L139" s="21" t="inlineStr">
        <is>
          <t>PENDING</t>
        </is>
      </c>
      <c r="M139" s="28" t="n">
        <v>45102</v>
      </c>
      <c r="N139" s="21" t="inlineStr"/>
      <c r="O139" s="21" t="inlineStr"/>
      <c r="P139" s="21" t="inlineStr"/>
      <c r="Q139" s="21" t="inlineStr"/>
      <c r="R139" s="21" t="inlineStr"/>
    </row>
    <row r="140">
      <c r="A140" s="17" t="inlineStr">
        <is>
          <t>OFR-2023-0455</t>
        </is>
      </c>
      <c r="B140" s="27" t="n">
        <v>45091</v>
      </c>
      <c r="C140" s="17" t="inlineStr">
        <is>
          <t>WL-02890</t>
        </is>
      </c>
      <c r="D140" s="17" t="n">
        <v>1890</v>
      </c>
      <c r="E140" s="17" t="inlineStr">
        <is>
          <t>GW-0913</t>
        </is>
      </c>
      <c r="F140" s="17" t="inlineStr">
        <is>
          <t>Gullwing</t>
        </is>
      </c>
      <c r="G140" s="17" t="n">
        <v>28</v>
      </c>
      <c r="H140" s="17" t="inlineStr">
        <is>
          <t>OPEN</t>
        </is>
      </c>
      <c r="I140" s="17" t="inlineStr">
        <is>
          <t>NON_COMM_MONTHLY</t>
        </is>
      </c>
      <c r="J140" s="17" t="n">
        <v>7.55</v>
      </c>
      <c r="K140" s="17" t="n">
        <v>1</v>
      </c>
      <c r="L140" s="17" t="inlineStr">
        <is>
          <t>PENDING</t>
        </is>
      </c>
      <c r="M140" s="27" t="n">
        <v>45105</v>
      </c>
      <c r="N140" s="17" t="inlineStr"/>
      <c r="O140" s="17" t="inlineStr"/>
      <c r="P140" s="17" t="inlineStr"/>
      <c r="Q140" s="17" t="inlineStr"/>
      <c r="R140" s="17" t="inlineStr"/>
    </row>
    <row r="141">
      <c r="A141" s="21" t="inlineStr">
        <is>
          <t>OFR-2023-0456</t>
        </is>
      </c>
      <c r="B141" s="28" t="n">
        <v>45099</v>
      </c>
      <c r="C141" s="21" t="inlineStr">
        <is>
          <t>WL-01594</t>
        </is>
      </c>
      <c r="D141" s="21" t="n">
        <v>594</v>
      </c>
      <c r="E141" s="21" t="inlineStr">
        <is>
          <t>EW-0807</t>
        </is>
      </c>
      <c r="F141" s="21" t="inlineStr">
        <is>
          <t>Eastwey</t>
        </is>
      </c>
      <c r="G141" s="21" t="n">
        <v>28</v>
      </c>
      <c r="H141" s="21" t="inlineStr">
        <is>
          <t>OPEN</t>
        </is>
      </c>
      <c r="I141" s="21" t="inlineStr">
        <is>
          <t>NON_COMM_MONTHLY</t>
        </is>
      </c>
      <c r="J141" s="21" t="n">
        <v>7.55</v>
      </c>
      <c r="K141" s="21" t="n">
        <v>2</v>
      </c>
      <c r="L141" s="21" t="inlineStr">
        <is>
          <t>EXPIRED</t>
        </is>
      </c>
      <c r="M141" s="28" t="n">
        <v>45113</v>
      </c>
      <c r="N141" s="28" t="n">
        <v>45103</v>
      </c>
      <c r="O141" s="21" t="n">
        <v>4</v>
      </c>
      <c r="P141" s="21" t="inlineStr"/>
      <c r="Q141" s="21" t="inlineStr"/>
      <c r="R141" s="21" t="inlineStr"/>
    </row>
    <row r="142">
      <c r="A142" s="17" t="inlineStr">
        <is>
          <t>OFR-2023-0457</t>
        </is>
      </c>
      <c r="B142" s="27" t="n">
        <v>45087</v>
      </c>
      <c r="C142" s="17" t="inlineStr">
        <is>
          <t>WL-01319</t>
        </is>
      </c>
      <c r="D142" s="17" t="n">
        <v>319</v>
      </c>
      <c r="E142" s="17" t="inlineStr">
        <is>
          <t>GW-1008</t>
        </is>
      </c>
      <c r="F142" s="17" t="inlineStr">
        <is>
          <t>Gullwing</t>
        </is>
      </c>
      <c r="G142" s="17" t="n">
        <v>60</v>
      </c>
      <c r="H142" s="17" t="inlineStr">
        <is>
          <t>OPEN</t>
        </is>
      </c>
      <c r="I142" s="17" t="inlineStr">
        <is>
          <t>NON_COMM_MONTHLY</t>
        </is>
      </c>
      <c r="J142" s="17" t="n">
        <v>7.55</v>
      </c>
      <c r="K142" s="17" t="n">
        <v>1</v>
      </c>
      <c r="L142" s="17" t="inlineStr">
        <is>
          <t>SKIPPED</t>
        </is>
      </c>
      <c r="M142" s="27" t="n">
        <v>45101</v>
      </c>
      <c r="N142" s="17" t="inlineStr"/>
      <c r="O142" s="17" t="inlineStr"/>
      <c r="P142" s="17" t="inlineStr">
        <is>
          <t>not-current</t>
        </is>
      </c>
      <c r="Q142" s="17" t="inlineStr"/>
      <c r="R142" s="17" t="inlineStr"/>
    </row>
    <row r="143">
      <c r="A143" s="21" t="inlineStr">
        <is>
          <t>OFR-2023-0458</t>
        </is>
      </c>
      <c r="B143" s="28" t="n">
        <v>45101</v>
      </c>
      <c r="C143" s="21" t="inlineStr">
        <is>
          <t>WL-02173</t>
        </is>
      </c>
      <c r="D143" s="21" t="n">
        <v>1173</v>
      </c>
      <c r="E143" s="21" t="inlineStr">
        <is>
          <t>SB-0205</t>
        </is>
      </c>
      <c r="F143" s="21" t="inlineStr">
        <is>
          <t>Salmonberry</t>
        </is>
      </c>
      <c r="G143" s="21" t="n">
        <v>45</v>
      </c>
      <c r="H143" s="21" t="inlineStr">
        <is>
          <t>OPEN</t>
        </is>
      </c>
      <c r="I143" s="21" t="inlineStr">
        <is>
          <t>NON_COMM_MONTHLY</t>
        </is>
      </c>
      <c r="J143" s="21" t="n">
        <v>7.55</v>
      </c>
      <c r="K143" s="21" t="n">
        <v>1</v>
      </c>
      <c r="L143" s="21" t="inlineStr">
        <is>
          <t>SKIPPED</t>
        </is>
      </c>
      <c r="M143" s="28" t="n">
        <v>45115</v>
      </c>
      <c r="N143" s="21" t="inlineStr"/>
      <c r="O143" s="21" t="inlineStr"/>
      <c r="P143" s="21" t="inlineStr">
        <is>
          <t>vessel-fit</t>
        </is>
      </c>
      <c r="Q143" s="21" t="inlineStr"/>
      <c r="R143" s="21" t="inlineStr"/>
    </row>
    <row r="144">
      <c r="A144" s="17" t="inlineStr">
        <is>
          <t>OFR-2023-0459</t>
        </is>
      </c>
      <c r="B144" s="27" t="n">
        <v>45098</v>
      </c>
      <c r="C144" s="17" t="inlineStr">
        <is>
          <t>WL-03468</t>
        </is>
      </c>
      <c r="D144" s="17" t="n">
        <v>2468</v>
      </c>
      <c r="E144" s="17" t="inlineStr">
        <is>
          <t>SB-0408</t>
        </is>
      </c>
      <c r="F144" s="17" t="inlineStr">
        <is>
          <t>Salmonberry</t>
        </is>
      </c>
      <c r="G144" s="17" t="n">
        <v>28</v>
      </c>
      <c r="H144" s="17" t="inlineStr">
        <is>
          <t>OPEN</t>
        </is>
      </c>
      <c r="I144" s="17" t="inlineStr">
        <is>
          <t>NON_COMM_MONTHLY</t>
        </is>
      </c>
      <c r="J144" s="17" t="n">
        <v>7.55</v>
      </c>
      <c r="K144" s="17" t="n">
        <v>2</v>
      </c>
      <c r="L144" s="17" t="inlineStr">
        <is>
          <t>ACCEPTED</t>
        </is>
      </c>
      <c r="M144" s="27" t="n">
        <v>45112</v>
      </c>
      <c r="N144" s="27" t="n">
        <v>45112</v>
      </c>
      <c r="O144" s="17" t="n">
        <v>14</v>
      </c>
      <c r="P144" s="17" t="inlineStr"/>
      <c r="Q144" s="17" t="inlineStr">
        <is>
          <t>MA-2023-0408</t>
        </is>
      </c>
      <c r="R144" s="17" t="inlineStr"/>
    </row>
    <row r="145">
      <c r="A145" s="21" t="inlineStr">
        <is>
          <t>OFR-2023-0460</t>
        </is>
      </c>
      <c r="B145" s="28" t="n">
        <v>45102</v>
      </c>
      <c r="C145" s="21" t="inlineStr">
        <is>
          <t>WL-01568</t>
        </is>
      </c>
      <c r="D145" s="21" t="n">
        <v>568</v>
      </c>
      <c r="E145" s="21" t="inlineStr">
        <is>
          <t>LP-0219</t>
        </is>
      </c>
      <c r="F145" s="21" t="inlineStr">
        <is>
          <t>Ledgport</t>
        </is>
      </c>
      <c r="G145" s="21" t="n">
        <v>28</v>
      </c>
      <c r="H145" s="21" t="inlineStr">
        <is>
          <t>COVERED</t>
        </is>
      </c>
      <c r="I145" s="21" t="inlineStr">
        <is>
          <t>NON_COMM_MONTHLY</t>
        </is>
      </c>
      <c r="J145" s="21" t="n">
        <v>10.4</v>
      </c>
      <c r="K145" s="21" t="n">
        <v>2</v>
      </c>
      <c r="L145" s="21" t="inlineStr">
        <is>
          <t>SKIPPED</t>
        </is>
      </c>
      <c r="M145" s="28" t="n">
        <v>45112</v>
      </c>
      <c r="N145" s="21" t="inlineStr"/>
      <c r="O145" s="21" t="inlineStr"/>
      <c r="P145" s="21" t="inlineStr">
        <is>
          <t>declined-prior-offer</t>
        </is>
      </c>
      <c r="Q145" s="21" t="inlineStr"/>
      <c r="R145" s="21" t="inlineStr"/>
    </row>
    <row r="146">
      <c r="A146" s="17" t="inlineStr">
        <is>
          <t>OFR-2023-0461</t>
        </is>
      </c>
      <c r="B146" s="27" t="n">
        <v>45085</v>
      </c>
      <c r="C146" s="17" t="inlineStr">
        <is>
          <t>WL-03758</t>
        </is>
      </c>
      <c r="D146" s="17" t="n">
        <v>2758</v>
      </c>
      <c r="E146" s="17" t="inlineStr">
        <is>
          <t>LP-0121</t>
        </is>
      </c>
      <c r="F146" s="17" t="inlineStr">
        <is>
          <t>Ledgport</t>
        </is>
      </c>
      <c r="G146" s="17" t="n">
        <v>32</v>
      </c>
      <c r="H146" s="17" t="inlineStr">
        <is>
          <t>COVERED</t>
        </is>
      </c>
      <c r="I146" s="17" t="inlineStr">
        <is>
          <t>NON_COMM_MONTHLY</t>
        </is>
      </c>
      <c r="J146" s="17" t="n">
        <v>10.4</v>
      </c>
      <c r="K146" s="17" t="n">
        <v>1</v>
      </c>
      <c r="L146" s="17" t="inlineStr">
        <is>
          <t>SKIPPED</t>
        </is>
      </c>
      <c r="M146" s="27" t="n">
        <v>45095</v>
      </c>
      <c r="N146" s="17" t="inlineStr"/>
      <c r="O146" s="17" t="inlineStr"/>
      <c r="P146" s="17" t="inlineStr">
        <is>
          <t>preference-mismatch</t>
        </is>
      </c>
      <c r="Q146" s="17" t="inlineStr"/>
      <c r="R146" s="17" t="inlineStr"/>
    </row>
    <row r="147">
      <c r="A147" s="21" t="inlineStr">
        <is>
          <t>OFR-2023-0462</t>
        </is>
      </c>
      <c r="B147" s="28" t="n">
        <v>45084</v>
      </c>
      <c r="C147" s="21" t="inlineStr">
        <is>
          <t>WL-02535</t>
        </is>
      </c>
      <c r="D147" s="21" t="n">
        <v>1535</v>
      </c>
      <c r="E147" s="21" t="inlineStr">
        <is>
          <t>VB-0805</t>
        </is>
      </c>
      <c r="F147" s="21" t="inlineStr">
        <is>
          <t>Vessbank</t>
        </is>
      </c>
      <c r="G147" s="21" t="n">
        <v>32</v>
      </c>
      <c r="H147" s="21" t="inlineStr">
        <is>
          <t>COVERED</t>
        </is>
      </c>
      <c r="I147" s="21" t="inlineStr">
        <is>
          <t>NON_COMM_MONTHLY</t>
        </is>
      </c>
      <c r="J147" s="21" t="n">
        <v>10.4</v>
      </c>
      <c r="K147" s="21" t="n">
        <v>2</v>
      </c>
      <c r="L147" s="21" t="inlineStr">
        <is>
          <t>SKIPPED</t>
        </is>
      </c>
      <c r="M147" s="28" t="n">
        <v>45094</v>
      </c>
      <c r="N147" s="21" t="inlineStr"/>
      <c r="O147" s="21" t="inlineStr"/>
      <c r="P147" s="21" t="inlineStr">
        <is>
          <t>declined-prior-offer</t>
        </is>
      </c>
      <c r="Q147" s="21" t="inlineStr"/>
      <c r="R147" s="21" t="inlineStr"/>
    </row>
    <row r="148">
      <c r="A148" s="17" t="inlineStr">
        <is>
          <t>OFR-2023-0463</t>
        </is>
      </c>
      <c r="B148" s="27" t="n">
        <v>45081</v>
      </c>
      <c r="C148" s="17" t="inlineStr">
        <is>
          <t>WL-02104</t>
        </is>
      </c>
      <c r="D148" s="17" t="n">
        <v>1104</v>
      </c>
      <c r="E148" s="17" t="inlineStr">
        <is>
          <t>LP-1008</t>
        </is>
      </c>
      <c r="F148" s="17" t="inlineStr">
        <is>
          <t>Ledgport</t>
        </is>
      </c>
      <c r="G148" s="17" t="n">
        <v>32</v>
      </c>
      <c r="H148" s="17" t="inlineStr">
        <is>
          <t>COVERED</t>
        </is>
      </c>
      <c r="I148" s="17" t="inlineStr">
        <is>
          <t>NON_COMM_MONTHLY</t>
        </is>
      </c>
      <c r="J148" s="17" t="n">
        <v>10.4</v>
      </c>
      <c r="K148" s="17" t="n">
        <v>2</v>
      </c>
      <c r="L148" s="17" t="inlineStr">
        <is>
          <t>ACCEPTED</t>
        </is>
      </c>
      <c r="M148" s="27" t="n">
        <v>45091</v>
      </c>
      <c r="N148" s="27" t="n">
        <v>45085</v>
      </c>
      <c r="O148" s="17" t="n">
        <v>4</v>
      </c>
      <c r="P148" s="17" t="inlineStr"/>
      <c r="Q148" s="17" t="inlineStr">
        <is>
          <t>MA-2023-1008</t>
        </is>
      </c>
      <c r="R148" s="17" t="inlineStr"/>
    </row>
    <row r="149">
      <c r="A149" s="21" t="inlineStr">
        <is>
          <t>OFR-2023-0464</t>
        </is>
      </c>
      <c r="B149" s="28" t="n">
        <v>45090</v>
      </c>
      <c r="C149" s="21" t="inlineStr">
        <is>
          <t>WL-02663</t>
        </is>
      </c>
      <c r="D149" s="21" t="n">
        <v>1663</v>
      </c>
      <c r="E149" s="21" t="inlineStr">
        <is>
          <t>GW-0810</t>
        </is>
      </c>
      <c r="F149" s="21" t="inlineStr">
        <is>
          <t>Gullwing</t>
        </is>
      </c>
      <c r="G149" s="21" t="n">
        <v>70</v>
      </c>
      <c r="H149" s="21" t="inlineStr">
        <is>
          <t>OPEN</t>
        </is>
      </c>
      <c r="I149" s="21" t="inlineStr">
        <is>
          <t>NON_COMM_MONTHLY</t>
        </is>
      </c>
      <c r="J149" s="21" t="n">
        <v>7.55</v>
      </c>
      <c r="K149" s="21" t="n">
        <v>1</v>
      </c>
      <c r="L149" s="21" t="inlineStr">
        <is>
          <t>SKIPPED</t>
        </is>
      </c>
      <c r="M149" s="28" t="n">
        <v>45104</v>
      </c>
      <c r="N149" s="21" t="inlineStr"/>
      <c r="O149" s="21" t="inlineStr"/>
      <c r="P149" s="21" t="inlineStr">
        <is>
          <t>vessel-fit</t>
        </is>
      </c>
      <c r="Q149" s="21" t="inlineStr"/>
      <c r="R149" s="21" t="inlineStr"/>
    </row>
    <row r="150">
      <c r="A150" s="17" t="inlineStr">
        <is>
          <t>OFR-2023-0465</t>
        </is>
      </c>
      <c r="B150" s="27" t="n">
        <v>45097</v>
      </c>
      <c r="C150" s="17" t="inlineStr">
        <is>
          <t>WL-03460</t>
        </is>
      </c>
      <c r="D150" s="17" t="n">
        <v>2460</v>
      </c>
      <c r="E150" s="17" t="inlineStr">
        <is>
          <t>EW-0911</t>
        </is>
      </c>
      <c r="F150" s="17" t="inlineStr">
        <is>
          <t>Eastwey</t>
        </is>
      </c>
      <c r="G150" s="17" t="n">
        <v>60</v>
      </c>
      <c r="H150" s="17" t="inlineStr">
        <is>
          <t>OPEN</t>
        </is>
      </c>
      <c r="I150" s="17" t="inlineStr">
        <is>
          <t>NON_COMM_MONTHLY</t>
        </is>
      </c>
      <c r="J150" s="17" t="n">
        <v>7.55</v>
      </c>
      <c r="K150" s="17" t="n">
        <v>1</v>
      </c>
      <c r="L150" s="17" t="inlineStr">
        <is>
          <t>ACCEPTED</t>
        </is>
      </c>
      <c r="M150" s="27" t="n">
        <v>45111</v>
      </c>
      <c r="N150" s="27" t="n">
        <v>45107</v>
      </c>
      <c r="O150" s="17" t="n">
        <v>10</v>
      </c>
      <c r="P150" s="17" t="inlineStr"/>
      <c r="Q150" s="17" t="inlineStr">
        <is>
          <t>MA-2023-0911</t>
        </is>
      </c>
      <c r="R150" s="17" t="inlineStr"/>
    </row>
    <row r="151">
      <c r="A151" s="21" t="inlineStr">
        <is>
          <t>OFR-2023-0466</t>
        </is>
      </c>
      <c r="B151" s="28" t="n">
        <v>45085</v>
      </c>
      <c r="C151" s="21" t="inlineStr">
        <is>
          <t>WL-02558</t>
        </is>
      </c>
      <c r="D151" s="21" t="n">
        <v>1558</v>
      </c>
      <c r="E151" s="21" t="inlineStr">
        <is>
          <t>SB-0507</t>
        </is>
      </c>
      <c r="F151" s="21" t="inlineStr">
        <is>
          <t>Salmonberry</t>
        </is>
      </c>
      <c r="G151" s="21" t="n">
        <v>24</v>
      </c>
      <c r="H151" s="21" t="inlineStr">
        <is>
          <t>OPEN</t>
        </is>
      </c>
      <c r="I151" s="21" t="inlineStr">
        <is>
          <t>NON_COMM_MONTHLY</t>
        </is>
      </c>
      <c r="J151" s="21" t="n">
        <v>7.55</v>
      </c>
      <c r="K151" s="21" t="n">
        <v>1</v>
      </c>
      <c r="L151" s="21" t="inlineStr">
        <is>
          <t>DECLINED</t>
        </is>
      </c>
      <c r="M151" s="28" t="n">
        <v>45099</v>
      </c>
      <c r="N151" s="28" t="n">
        <v>45100</v>
      </c>
      <c r="O151" s="21" t="n">
        <v>15</v>
      </c>
      <c r="P151" s="21" t="inlineStr"/>
      <c r="Q151" s="21" t="inlineStr"/>
      <c r="R151" s="21" t="inlineStr"/>
    </row>
    <row r="152">
      <c r="A152" s="17" t="inlineStr">
        <is>
          <t>OFR-2023-0467</t>
        </is>
      </c>
      <c r="B152" s="27" t="n">
        <v>45102</v>
      </c>
      <c r="C152" s="17" t="inlineStr">
        <is>
          <t>WL-01048</t>
        </is>
      </c>
      <c r="D152" s="17" t="n">
        <v>48</v>
      </c>
      <c r="E152" s="17" t="inlineStr">
        <is>
          <t>EW-0306</t>
        </is>
      </c>
      <c r="F152" s="17" t="inlineStr">
        <is>
          <t>Eastwey</t>
        </is>
      </c>
      <c r="G152" s="17" t="n">
        <v>50</v>
      </c>
      <c r="H152" s="17" t="inlineStr">
        <is>
          <t>OPEN</t>
        </is>
      </c>
      <c r="I152" s="17" t="inlineStr">
        <is>
          <t>NON_COMM_MONTHLY</t>
        </is>
      </c>
      <c r="J152" s="17" t="n">
        <v>7.55</v>
      </c>
      <c r="K152" s="17" t="n">
        <v>1</v>
      </c>
      <c r="L152" s="17" t="inlineStr">
        <is>
          <t>ACCEPTED</t>
        </is>
      </c>
      <c r="M152" s="27" t="n">
        <v>45116</v>
      </c>
      <c r="N152" s="27" t="n">
        <v>45119</v>
      </c>
      <c r="O152" s="17" t="n">
        <v>17</v>
      </c>
      <c r="P152" s="17" t="inlineStr"/>
      <c r="Q152" s="17" t="inlineStr">
        <is>
          <t>MA-2023-0306</t>
        </is>
      </c>
      <c r="R152" s="17" t="inlineStr"/>
    </row>
    <row r="153">
      <c r="A153" s="21" t="inlineStr">
        <is>
          <t>OFR-2023-0468</t>
        </is>
      </c>
      <c r="B153" s="28" t="n">
        <v>45102</v>
      </c>
      <c r="C153" s="21" t="inlineStr">
        <is>
          <t>WL-01102</t>
        </is>
      </c>
      <c r="D153" s="21" t="n">
        <v>102</v>
      </c>
      <c r="E153" s="21" t="inlineStr">
        <is>
          <t>EW-0315</t>
        </is>
      </c>
      <c r="F153" s="21" t="inlineStr">
        <is>
          <t>Eastwey</t>
        </is>
      </c>
      <c r="G153" s="21" t="n">
        <v>24</v>
      </c>
      <c r="H153" s="21" t="inlineStr">
        <is>
          <t>OPEN</t>
        </is>
      </c>
      <c r="I153" s="21" t="inlineStr">
        <is>
          <t>NON_COMM_MONTHLY</t>
        </is>
      </c>
      <c r="J153" s="21" t="n">
        <v>7.55</v>
      </c>
      <c r="K153" s="21" t="n">
        <v>1</v>
      </c>
      <c r="L153" s="21" t="inlineStr">
        <is>
          <t>PENDING</t>
        </is>
      </c>
      <c r="M153" s="28" t="n">
        <v>45116</v>
      </c>
      <c r="N153" s="21" t="inlineStr"/>
      <c r="O153" s="21" t="inlineStr"/>
      <c r="P153" s="21" t="inlineStr"/>
      <c r="Q153" s="21" t="inlineStr"/>
      <c r="R153" s="21" t="inlineStr"/>
    </row>
    <row r="154">
      <c r="A154" s="17" t="inlineStr">
        <is>
          <t>OFR-2023-0469</t>
        </is>
      </c>
      <c r="B154" s="27" t="n">
        <v>45086</v>
      </c>
      <c r="C154" s="17" t="inlineStr">
        <is>
          <t>WL-01129</t>
        </is>
      </c>
      <c r="D154" s="17" t="n">
        <v>129</v>
      </c>
      <c r="E154" s="17" t="inlineStr">
        <is>
          <t>GW-0414</t>
        </is>
      </c>
      <c r="F154" s="17" t="inlineStr">
        <is>
          <t>Gullwing</t>
        </is>
      </c>
      <c r="G154" s="17" t="n">
        <v>45</v>
      </c>
      <c r="H154" s="17" t="inlineStr">
        <is>
          <t>OPEN</t>
        </is>
      </c>
      <c r="I154" s="17" t="inlineStr">
        <is>
          <t>NON_COMM_MONTHLY</t>
        </is>
      </c>
      <c r="J154" s="17" t="n">
        <v>7.55</v>
      </c>
      <c r="K154" s="17" t="n">
        <v>1</v>
      </c>
      <c r="L154" s="17" t="inlineStr">
        <is>
          <t>SKIPPED</t>
        </is>
      </c>
      <c r="M154" s="27" t="n">
        <v>45100</v>
      </c>
      <c r="N154" s="17" t="inlineStr"/>
      <c r="O154" s="17" t="inlineStr"/>
      <c r="P154" s="17" t="inlineStr">
        <is>
          <t>preference-mismatch</t>
        </is>
      </c>
      <c r="Q154" s="17" t="inlineStr"/>
      <c r="R154" s="17" t="inlineStr"/>
    </row>
    <row r="155">
      <c r="A155" s="21" t="inlineStr">
        <is>
          <t>OFR-2023-0470</t>
        </is>
      </c>
      <c r="B155" s="28" t="n">
        <v>45097</v>
      </c>
      <c r="C155" s="21" t="inlineStr">
        <is>
          <t>WL-01145</t>
        </is>
      </c>
      <c r="D155" s="21" t="n">
        <v>145</v>
      </c>
      <c r="E155" s="21" t="inlineStr">
        <is>
          <t>LP-1009</t>
        </is>
      </c>
      <c r="F155" s="21" t="inlineStr">
        <is>
          <t>Ledgport</t>
        </is>
      </c>
      <c r="G155" s="21" t="n">
        <v>32</v>
      </c>
      <c r="H155" s="21" t="inlineStr">
        <is>
          <t>COVERED</t>
        </is>
      </c>
      <c r="I155" s="21" t="inlineStr">
        <is>
          <t>NON_COMM_MONTHLY</t>
        </is>
      </c>
      <c r="J155" s="21" t="n">
        <v>10.4</v>
      </c>
      <c r="K155" s="21" t="n">
        <v>2</v>
      </c>
      <c r="L155" s="21" t="inlineStr">
        <is>
          <t>EXPIRED</t>
        </is>
      </c>
      <c r="M155" s="28" t="n">
        <v>45107</v>
      </c>
      <c r="N155" s="28" t="n">
        <v>45105</v>
      </c>
      <c r="O155" s="21" t="n">
        <v>8</v>
      </c>
      <c r="P155" s="21" t="inlineStr"/>
      <c r="Q155" s="21" t="inlineStr"/>
      <c r="R155" s="21" t="inlineStr"/>
    </row>
    <row r="156">
      <c r="A156" s="17" t="inlineStr">
        <is>
          <t>OFR-2023-0471</t>
        </is>
      </c>
      <c r="B156" s="27" t="n">
        <v>45090</v>
      </c>
      <c r="C156" s="17" t="inlineStr">
        <is>
          <t>WL-03891</t>
        </is>
      </c>
      <c r="D156" s="17" t="n">
        <v>2891</v>
      </c>
      <c r="E156" s="17" t="inlineStr">
        <is>
          <t>GW-0703</t>
        </is>
      </c>
      <c r="F156" s="17" t="inlineStr">
        <is>
          <t>Gullwing</t>
        </is>
      </c>
      <c r="G156" s="17" t="n">
        <v>32</v>
      </c>
      <c r="H156" s="17" t="inlineStr">
        <is>
          <t>OPEN</t>
        </is>
      </c>
      <c r="I156" s="17" t="inlineStr">
        <is>
          <t>NON_COMM_MONTHLY</t>
        </is>
      </c>
      <c r="J156" s="17" t="n">
        <v>7.55</v>
      </c>
      <c r="K156" s="17" t="n">
        <v>1</v>
      </c>
      <c r="L156" s="17" t="inlineStr">
        <is>
          <t>ACCEPTED</t>
        </is>
      </c>
      <c r="M156" s="27" t="n">
        <v>45104</v>
      </c>
      <c r="N156" s="27" t="n">
        <v>45096</v>
      </c>
      <c r="O156" s="17" t="n">
        <v>6</v>
      </c>
      <c r="P156" s="17" t="inlineStr"/>
      <c r="Q156" s="17" t="inlineStr">
        <is>
          <t>MA-2023-0703</t>
        </is>
      </c>
      <c r="R156" s="17" t="inlineStr"/>
    </row>
    <row r="157">
      <c r="A157" s="21" t="inlineStr">
        <is>
          <t>OFR-2023-0472</t>
        </is>
      </c>
      <c r="B157" s="28" t="n">
        <v>45084</v>
      </c>
      <c r="C157" s="21" t="inlineStr">
        <is>
          <t>WL-02632</t>
        </is>
      </c>
      <c r="D157" s="21" t="n">
        <v>1632</v>
      </c>
      <c r="E157" s="21" t="inlineStr">
        <is>
          <t>LP-0203</t>
        </is>
      </c>
      <c r="F157" s="21" t="inlineStr">
        <is>
          <t>Ledgport</t>
        </is>
      </c>
      <c r="G157" s="21" t="n">
        <v>28</v>
      </c>
      <c r="H157" s="21" t="inlineStr">
        <is>
          <t>COVERED</t>
        </is>
      </c>
      <c r="I157" s="21" t="inlineStr">
        <is>
          <t>NON_COMM_MONTHLY</t>
        </is>
      </c>
      <c r="J157" s="21" t="n">
        <v>10.4</v>
      </c>
      <c r="K157" s="21" t="n">
        <v>1</v>
      </c>
      <c r="L157" s="21" t="inlineStr">
        <is>
          <t>ACCEPTED</t>
        </is>
      </c>
      <c r="M157" s="28" t="n">
        <v>45094</v>
      </c>
      <c r="N157" s="28" t="n">
        <v>45089</v>
      </c>
      <c r="O157" s="21" t="n">
        <v>5</v>
      </c>
      <c r="P157" s="21" t="inlineStr"/>
      <c r="Q157" s="21" t="inlineStr">
        <is>
          <t>MA-2023-0203</t>
        </is>
      </c>
      <c r="R157" s="21" t="inlineStr"/>
    </row>
    <row r="158">
      <c r="A158" s="17" t="inlineStr">
        <is>
          <t>OFR-2023-0473</t>
        </is>
      </c>
      <c r="B158" s="27" t="n">
        <v>45089</v>
      </c>
      <c r="C158" s="17" t="inlineStr">
        <is>
          <t>WL-03100</t>
        </is>
      </c>
      <c r="D158" s="17" t="n">
        <v>2100</v>
      </c>
      <c r="E158" s="17" t="inlineStr">
        <is>
          <t>EW-0622</t>
        </is>
      </c>
      <c r="F158" s="17" t="inlineStr">
        <is>
          <t>Eastwey</t>
        </is>
      </c>
      <c r="G158" s="17" t="n">
        <v>70</v>
      </c>
      <c r="H158" s="17" t="inlineStr">
        <is>
          <t>OPEN</t>
        </is>
      </c>
      <c r="I158" s="17" t="inlineStr">
        <is>
          <t>NON_COMM_MONTHLY</t>
        </is>
      </c>
      <c r="J158" s="17" t="n">
        <v>7.55</v>
      </c>
      <c r="K158" s="17" t="n">
        <v>1</v>
      </c>
      <c r="L158" s="17" t="inlineStr">
        <is>
          <t>SKIPPED</t>
        </is>
      </c>
      <c r="M158" s="27" t="n">
        <v>45103</v>
      </c>
      <c r="N158" s="17" t="inlineStr"/>
      <c r="O158" s="17" t="inlineStr"/>
      <c r="P158" s="17" t="inlineStr">
        <is>
          <t>vessel-fit</t>
        </is>
      </c>
      <c r="Q158" s="17" t="inlineStr"/>
      <c r="R158" s="17" t="inlineStr"/>
    </row>
    <row r="159">
      <c r="A159" s="21" t="inlineStr">
        <is>
          <t>OFR-2023-0474</t>
        </is>
      </c>
      <c r="B159" s="28" t="n">
        <v>45105</v>
      </c>
      <c r="C159" s="21" t="inlineStr">
        <is>
          <t>WL-03342</t>
        </is>
      </c>
      <c r="D159" s="21" t="n">
        <v>2342</v>
      </c>
      <c r="E159" s="21" t="inlineStr">
        <is>
          <t>VB-0720</t>
        </is>
      </c>
      <c r="F159" s="21" t="inlineStr">
        <is>
          <t>Vessbank</t>
        </is>
      </c>
      <c r="G159" s="21" t="n">
        <v>40</v>
      </c>
      <c r="H159" s="21" t="inlineStr">
        <is>
          <t>COVERED</t>
        </is>
      </c>
      <c r="I159" s="21" t="inlineStr">
        <is>
          <t>NON_COMM_MONTHLY</t>
        </is>
      </c>
      <c r="J159" s="21" t="n">
        <v>10.4</v>
      </c>
      <c r="K159" s="21" t="n">
        <v>1</v>
      </c>
      <c r="L159" s="21" t="inlineStr">
        <is>
          <t>WITHDRAWN</t>
        </is>
      </c>
      <c r="M159" s="28" t="n">
        <v>45115</v>
      </c>
      <c r="N159" s="28" t="n">
        <v>45108</v>
      </c>
      <c r="O159" s="21" t="n">
        <v>3</v>
      </c>
      <c r="P159" s="21" t="inlineStr"/>
      <c r="Q159" s="21" t="inlineStr"/>
      <c r="R159" s="21" t="inlineStr"/>
    </row>
    <row r="160">
      <c r="A160" s="17" t="inlineStr">
        <is>
          <t>OFR-2023-0475</t>
        </is>
      </c>
      <c r="B160" s="27" t="n">
        <v>45100</v>
      </c>
      <c r="C160" s="17" t="inlineStr">
        <is>
          <t>WL-02389</t>
        </is>
      </c>
      <c r="D160" s="17" t="n">
        <v>1389</v>
      </c>
      <c r="E160" s="17" t="inlineStr">
        <is>
          <t>LP-0201</t>
        </is>
      </c>
      <c r="F160" s="17" t="inlineStr">
        <is>
          <t>Ledgport</t>
        </is>
      </c>
      <c r="G160" s="17" t="n">
        <v>36</v>
      </c>
      <c r="H160" s="17" t="inlineStr">
        <is>
          <t>COVERED</t>
        </is>
      </c>
      <c r="I160" s="17" t="inlineStr">
        <is>
          <t>NON_COMM_MONTHLY</t>
        </is>
      </c>
      <c r="J160" s="17" t="n">
        <v>10.4</v>
      </c>
      <c r="K160" s="17" t="n">
        <v>2</v>
      </c>
      <c r="L160" s="17" t="inlineStr">
        <is>
          <t>ACCEPTED</t>
        </is>
      </c>
      <c r="M160" s="27" t="n">
        <v>45110</v>
      </c>
      <c r="N160" s="27" t="n">
        <v>45105</v>
      </c>
      <c r="O160" s="17" t="n">
        <v>5</v>
      </c>
      <c r="P160" s="17" t="inlineStr"/>
      <c r="Q160" s="17" t="inlineStr">
        <is>
          <t>MA-2023-0201</t>
        </is>
      </c>
      <c r="R160" s="17" t="inlineStr"/>
    </row>
    <row r="161">
      <c r="A161" s="21" t="inlineStr">
        <is>
          <t>OFR-2023-0476</t>
        </is>
      </c>
      <c r="B161" s="28" t="n">
        <v>45110</v>
      </c>
      <c r="C161" s="21" t="inlineStr">
        <is>
          <t>WL-01899</t>
        </is>
      </c>
      <c r="D161" s="21" t="n">
        <v>899</v>
      </c>
      <c r="E161" s="21" t="inlineStr">
        <is>
          <t>VB-0513</t>
        </is>
      </c>
      <c r="F161" s="21" t="inlineStr">
        <is>
          <t>Vessbank</t>
        </is>
      </c>
      <c r="G161" s="21" t="n">
        <v>32</v>
      </c>
      <c r="H161" s="21" t="inlineStr">
        <is>
          <t>COVERED</t>
        </is>
      </c>
      <c r="I161" s="21" t="inlineStr">
        <is>
          <t>NON_COMM_MONTHLY</t>
        </is>
      </c>
      <c r="J161" s="21" t="n">
        <v>10.4</v>
      </c>
      <c r="K161" s="21" t="n">
        <v>1</v>
      </c>
      <c r="L161" s="21" t="inlineStr">
        <is>
          <t>ACCEPTED</t>
        </is>
      </c>
      <c r="M161" s="28" t="n">
        <v>45120</v>
      </c>
      <c r="N161" s="28" t="n">
        <v>45117</v>
      </c>
      <c r="O161" s="21" t="n">
        <v>7</v>
      </c>
      <c r="P161" s="21" t="inlineStr"/>
      <c r="Q161" s="21" t="inlineStr">
        <is>
          <t>MA-2023-0513</t>
        </is>
      </c>
      <c r="R161" s="21" t="inlineStr"/>
    </row>
    <row r="162">
      <c r="A162" s="17" t="inlineStr">
        <is>
          <t>OFR-2023-0477</t>
        </is>
      </c>
      <c r="B162" s="27" t="n">
        <v>45113</v>
      </c>
      <c r="C162" s="17" t="inlineStr">
        <is>
          <t>WL-01129</t>
        </is>
      </c>
      <c r="D162" s="17" t="n">
        <v>129</v>
      </c>
      <c r="E162" s="17" t="inlineStr">
        <is>
          <t>GW-0509</t>
        </is>
      </c>
      <c r="F162" s="17" t="inlineStr">
        <is>
          <t>Gullwing</t>
        </is>
      </c>
      <c r="G162" s="17" t="n">
        <v>45</v>
      </c>
      <c r="H162" s="17" t="inlineStr">
        <is>
          <t>OPEN</t>
        </is>
      </c>
      <c r="I162" s="17" t="inlineStr">
        <is>
          <t>NON_COMM_MONTHLY</t>
        </is>
      </c>
      <c r="J162" s="17" t="n">
        <v>7.55</v>
      </c>
      <c r="K162" s="17" t="n">
        <v>1</v>
      </c>
      <c r="L162" s="17" t="inlineStr">
        <is>
          <t>ACCEPTED</t>
        </is>
      </c>
      <c r="M162" s="27" t="n">
        <v>45127</v>
      </c>
      <c r="N162" s="27" t="n">
        <v>45120</v>
      </c>
      <c r="O162" s="17" t="n">
        <v>7</v>
      </c>
      <c r="P162" s="17" t="inlineStr"/>
      <c r="Q162" s="17" t="inlineStr">
        <is>
          <t>MA-2023-0509</t>
        </is>
      </c>
      <c r="R162" s="17" t="inlineStr"/>
    </row>
    <row r="163">
      <c r="A163" s="21" t="inlineStr">
        <is>
          <t>OFR-2023-0478</t>
        </is>
      </c>
      <c r="B163" s="28" t="n">
        <v>45111</v>
      </c>
      <c r="C163" s="21" t="inlineStr">
        <is>
          <t>WL-03857</t>
        </is>
      </c>
      <c r="D163" s="21" t="n">
        <v>2857</v>
      </c>
      <c r="E163" s="21" t="inlineStr">
        <is>
          <t>SB-0602</t>
        </is>
      </c>
      <c r="F163" s="21" t="inlineStr">
        <is>
          <t>Salmonberry</t>
        </is>
      </c>
      <c r="G163" s="21" t="n">
        <v>40</v>
      </c>
      <c r="H163" s="21" t="inlineStr">
        <is>
          <t>OPEN</t>
        </is>
      </c>
      <c r="I163" s="21" t="inlineStr">
        <is>
          <t>NON_COMM_MONTHLY</t>
        </is>
      </c>
      <c r="J163" s="21" t="n">
        <v>7.55</v>
      </c>
      <c r="K163" s="21" t="n">
        <v>1</v>
      </c>
      <c r="L163" s="21" t="inlineStr">
        <is>
          <t>SKIPPED</t>
        </is>
      </c>
      <c r="M163" s="28" t="n">
        <v>45125</v>
      </c>
      <c r="N163" s="21" t="inlineStr"/>
      <c r="O163" s="21" t="inlineStr"/>
      <c r="P163" s="21" t="inlineStr">
        <is>
          <t>not-current</t>
        </is>
      </c>
      <c r="Q163" s="21" t="inlineStr"/>
      <c r="R163" s="21" t="inlineStr"/>
    </row>
    <row r="164">
      <c r="A164" s="17" t="inlineStr">
        <is>
          <t>OFR-2023-0479</t>
        </is>
      </c>
      <c r="B164" s="27" t="n">
        <v>45122</v>
      </c>
      <c r="C164" s="17" t="inlineStr">
        <is>
          <t>WL-01054</t>
        </is>
      </c>
      <c r="D164" s="17" t="n">
        <v>54</v>
      </c>
      <c r="E164" s="17" t="inlineStr">
        <is>
          <t>VB-0620</t>
        </is>
      </c>
      <c r="F164" s="17" t="inlineStr">
        <is>
          <t>Vessbank</t>
        </is>
      </c>
      <c r="G164" s="17" t="n">
        <v>40</v>
      </c>
      <c r="H164" s="17" t="inlineStr">
        <is>
          <t>COVERED</t>
        </is>
      </c>
      <c r="I164" s="17" t="inlineStr">
        <is>
          <t>NON_COMM_MONTHLY</t>
        </is>
      </c>
      <c r="J164" s="17" t="n">
        <v>10.4</v>
      </c>
      <c r="K164" s="17" t="n">
        <v>1</v>
      </c>
      <c r="L164" s="17" t="inlineStr">
        <is>
          <t>SKIPPED</t>
        </is>
      </c>
      <c r="M164" s="27" t="n">
        <v>45132</v>
      </c>
      <c r="N164" s="17" t="inlineStr"/>
      <c r="O164" s="17" t="inlineStr"/>
      <c r="P164" s="17" t="inlineStr">
        <is>
          <t>vessel-fit</t>
        </is>
      </c>
      <c r="Q164" s="17" t="inlineStr"/>
      <c r="R164" s="17" t="inlineStr"/>
    </row>
    <row r="165">
      <c r="A165" s="21" t="inlineStr">
        <is>
          <t>OFR-2023-0480</t>
        </is>
      </c>
      <c r="B165" s="28" t="n">
        <v>45126</v>
      </c>
      <c r="C165" s="21" t="inlineStr">
        <is>
          <t>WL-02447</t>
        </is>
      </c>
      <c r="D165" s="21" t="n">
        <v>1447</v>
      </c>
      <c r="E165" s="21" t="inlineStr">
        <is>
          <t>VB-0403</t>
        </is>
      </c>
      <c r="F165" s="21" t="inlineStr">
        <is>
          <t>Vessbank</t>
        </is>
      </c>
      <c r="G165" s="21" t="n">
        <v>28</v>
      </c>
      <c r="H165" s="21" t="inlineStr">
        <is>
          <t>COVERED</t>
        </is>
      </c>
      <c r="I165" s="21" t="inlineStr">
        <is>
          <t>NON_COMM_MONTHLY</t>
        </is>
      </c>
      <c r="J165" s="21" t="n">
        <v>10.4</v>
      </c>
      <c r="K165" s="21" t="n">
        <v>1</v>
      </c>
      <c r="L165" s="21" t="inlineStr">
        <is>
          <t>ACCEPTED</t>
        </is>
      </c>
      <c r="M165" s="28" t="n">
        <v>45136</v>
      </c>
      <c r="N165" s="28" t="n">
        <v>45136</v>
      </c>
      <c r="O165" s="21" t="n">
        <v>10</v>
      </c>
      <c r="P165" s="21" t="inlineStr"/>
      <c r="Q165" s="21" t="inlineStr">
        <is>
          <t>MA-2023-0403</t>
        </is>
      </c>
      <c r="R165" s="21" t="inlineStr"/>
    </row>
    <row r="166">
      <c r="A166" s="17" t="inlineStr">
        <is>
          <t>OFR-2023-0481</t>
        </is>
      </c>
      <c r="B166" s="27" t="n">
        <v>45110</v>
      </c>
      <c r="C166" s="17" t="inlineStr">
        <is>
          <t>WL-01712</t>
        </is>
      </c>
      <c r="D166" s="17" t="n">
        <v>712</v>
      </c>
      <c r="E166" s="17" t="inlineStr">
        <is>
          <t>GW-0118</t>
        </is>
      </c>
      <c r="F166" s="17" t="inlineStr">
        <is>
          <t>Gullwing</t>
        </is>
      </c>
      <c r="G166" s="17" t="n">
        <v>60</v>
      </c>
      <c r="H166" s="17" t="inlineStr">
        <is>
          <t>OPEN</t>
        </is>
      </c>
      <c r="I166" s="17" t="inlineStr">
        <is>
          <t>NON_COMM_MONTHLY</t>
        </is>
      </c>
      <c r="J166" s="17" t="n">
        <v>7.55</v>
      </c>
      <c r="K166" s="17" t="n">
        <v>2</v>
      </c>
      <c r="L166" s="17" t="inlineStr">
        <is>
          <t>SKIPPED</t>
        </is>
      </c>
      <c r="M166" s="27" t="n">
        <v>45124</v>
      </c>
      <c r="N166" s="17" t="inlineStr"/>
      <c r="O166" s="17" t="inlineStr"/>
      <c r="P166" s="17" t="inlineStr">
        <is>
          <t>vessel-fit</t>
        </is>
      </c>
      <c r="Q166" s="17" t="inlineStr"/>
      <c r="R166" s="17" t="inlineStr"/>
    </row>
    <row r="167">
      <c r="A167" s="21" t="inlineStr">
        <is>
          <t>OFR-2023-0482</t>
        </is>
      </c>
      <c r="B167" s="28" t="n">
        <v>45131</v>
      </c>
      <c r="C167" s="21" t="inlineStr">
        <is>
          <t>WL-02874</t>
        </is>
      </c>
      <c r="D167" s="21" t="n">
        <v>1874</v>
      </c>
      <c r="E167" s="21" t="inlineStr">
        <is>
          <t>EW-1013</t>
        </is>
      </c>
      <c r="F167" s="21" t="inlineStr">
        <is>
          <t>Eastwey</t>
        </is>
      </c>
      <c r="G167" s="21" t="n">
        <v>40</v>
      </c>
      <c r="H167" s="21" t="inlineStr">
        <is>
          <t>OPEN</t>
        </is>
      </c>
      <c r="I167" s="21" t="inlineStr">
        <is>
          <t>NON_COMM_MONTHLY</t>
        </is>
      </c>
      <c r="J167" s="21" t="n">
        <v>7.55</v>
      </c>
      <c r="K167" s="21" t="n">
        <v>2</v>
      </c>
      <c r="L167" s="21" t="inlineStr">
        <is>
          <t>DECLINED</t>
        </is>
      </c>
      <c r="M167" s="28" t="n">
        <v>45145</v>
      </c>
      <c r="N167" s="28" t="n">
        <v>45135</v>
      </c>
      <c r="O167" s="21" t="n">
        <v>4</v>
      </c>
      <c r="P167" s="21" t="inlineStr"/>
      <c r="Q167" s="21" t="inlineStr"/>
      <c r="R167" s="21" t="inlineStr"/>
    </row>
    <row r="168">
      <c r="A168" s="17" t="inlineStr">
        <is>
          <t>OFR-2023-0483</t>
        </is>
      </c>
      <c r="B168" s="27" t="n">
        <v>45114</v>
      </c>
      <c r="C168" s="17" t="inlineStr">
        <is>
          <t>WL-02160</t>
        </is>
      </c>
      <c r="D168" s="17" t="n">
        <v>1160</v>
      </c>
      <c r="E168" s="17" t="inlineStr">
        <is>
          <t>LP-0520</t>
        </is>
      </c>
      <c r="F168" s="17" t="inlineStr">
        <is>
          <t>Ledgport</t>
        </is>
      </c>
      <c r="G168" s="17" t="n">
        <v>32</v>
      </c>
      <c r="H168" s="17" t="inlineStr">
        <is>
          <t>COVERED</t>
        </is>
      </c>
      <c r="I168" s="17" t="inlineStr">
        <is>
          <t>NON_COMM_MONTHLY</t>
        </is>
      </c>
      <c r="J168" s="17" t="n">
        <v>10.4</v>
      </c>
      <c r="K168" s="17" t="n">
        <v>1</v>
      </c>
      <c r="L168" s="17" t="inlineStr">
        <is>
          <t>SKIPPED</t>
        </is>
      </c>
      <c r="M168" s="27" t="n">
        <v>45124</v>
      </c>
      <c r="N168" s="17" t="inlineStr"/>
      <c r="O168" s="17" t="inlineStr"/>
      <c r="P168" s="17" t="inlineStr">
        <is>
          <t>not-current</t>
        </is>
      </c>
      <c r="Q168" s="17" t="inlineStr"/>
      <c r="R168" s="17" t="inlineStr"/>
    </row>
    <row r="169">
      <c r="A169" s="21" t="inlineStr">
        <is>
          <t>OFR-2023-0484</t>
        </is>
      </c>
      <c r="B169" s="28" t="n">
        <v>45129</v>
      </c>
      <c r="C169" s="21" t="inlineStr">
        <is>
          <t>WL-02256</t>
        </is>
      </c>
      <c r="D169" s="21" t="n">
        <v>1256</v>
      </c>
      <c r="E169" s="21" t="inlineStr">
        <is>
          <t>VB-0804</t>
        </is>
      </c>
      <c r="F169" s="21" t="inlineStr">
        <is>
          <t>Vessbank</t>
        </is>
      </c>
      <c r="G169" s="21" t="n">
        <v>24</v>
      </c>
      <c r="H169" s="21" t="inlineStr">
        <is>
          <t>COVERED</t>
        </is>
      </c>
      <c r="I169" s="21" t="inlineStr">
        <is>
          <t>NON_COMM_MONTHLY</t>
        </is>
      </c>
      <c r="J169" s="21" t="n">
        <v>10.4</v>
      </c>
      <c r="K169" s="21" t="n">
        <v>1</v>
      </c>
      <c r="L169" s="21" t="inlineStr">
        <is>
          <t>EXPIRED</t>
        </is>
      </c>
      <c r="M169" s="28" t="n">
        <v>45139</v>
      </c>
      <c r="N169" s="28" t="n">
        <v>45137</v>
      </c>
      <c r="O169" s="21" t="n">
        <v>8</v>
      </c>
      <c r="P169" s="21" t="inlineStr"/>
      <c r="Q169" s="21" t="inlineStr"/>
      <c r="R169" s="21" t="inlineStr"/>
    </row>
    <row r="170">
      <c r="A170" s="17" t="inlineStr">
        <is>
          <t>OFR-2023-0485</t>
        </is>
      </c>
      <c r="B170" s="27" t="n">
        <v>45116</v>
      </c>
      <c r="C170" s="17" t="inlineStr">
        <is>
          <t>WL-01242</t>
        </is>
      </c>
      <c r="D170" s="17" t="n">
        <v>242</v>
      </c>
      <c r="E170" s="17" t="inlineStr">
        <is>
          <t>SB-0314</t>
        </is>
      </c>
      <c r="F170" s="17" t="inlineStr">
        <is>
          <t>Salmonberry</t>
        </is>
      </c>
      <c r="G170" s="17" t="n">
        <v>70</v>
      </c>
      <c r="H170" s="17" t="inlineStr">
        <is>
          <t>OPEN</t>
        </is>
      </c>
      <c r="I170" s="17" t="inlineStr">
        <is>
          <t>NON_COMM_MONTHLY</t>
        </is>
      </c>
      <c r="J170" s="17" t="n">
        <v>7.55</v>
      </c>
      <c r="K170" s="17" t="n">
        <v>1</v>
      </c>
      <c r="L170" s="17" t="inlineStr">
        <is>
          <t>SKIPPED</t>
        </is>
      </c>
      <c r="M170" s="27" t="n">
        <v>45130</v>
      </c>
      <c r="N170" s="17" t="inlineStr"/>
      <c r="O170" s="17" t="inlineStr"/>
      <c r="P170" s="17" t="inlineStr">
        <is>
          <t>vessel-fit</t>
        </is>
      </c>
      <c r="Q170" s="17" t="inlineStr"/>
      <c r="R170" s="17" t="inlineStr"/>
    </row>
    <row r="171">
      <c r="A171" s="21" t="inlineStr">
        <is>
          <t>OFR-2023-0486</t>
        </is>
      </c>
      <c r="B171" s="28" t="n">
        <v>45131</v>
      </c>
      <c r="C171" s="21" t="inlineStr">
        <is>
          <t>WL-02199</t>
        </is>
      </c>
      <c r="D171" s="21" t="n">
        <v>1199</v>
      </c>
      <c r="E171" s="21" t="inlineStr">
        <is>
          <t>GW-1003</t>
        </is>
      </c>
      <c r="F171" s="21" t="inlineStr">
        <is>
          <t>Gullwing</t>
        </is>
      </c>
      <c r="G171" s="21" t="n">
        <v>24</v>
      </c>
      <c r="H171" s="21" t="inlineStr">
        <is>
          <t>OPEN</t>
        </is>
      </c>
      <c r="I171" s="21" t="inlineStr">
        <is>
          <t>NON_COMM_MONTHLY</t>
        </is>
      </c>
      <c r="J171" s="21" t="n">
        <v>7.55</v>
      </c>
      <c r="K171" s="21" t="n">
        <v>2</v>
      </c>
      <c r="L171" s="21" t="inlineStr">
        <is>
          <t>SKIPPED</t>
        </is>
      </c>
      <c r="M171" s="28" t="n">
        <v>45145</v>
      </c>
      <c r="N171" s="21" t="inlineStr"/>
      <c r="O171" s="21" t="inlineStr"/>
      <c r="P171" s="21" t="inlineStr">
        <is>
          <t>not-current</t>
        </is>
      </c>
      <c r="Q171" s="21" t="inlineStr"/>
      <c r="R171" s="21" t="inlineStr"/>
    </row>
    <row r="172">
      <c r="A172" s="17" t="inlineStr">
        <is>
          <t>OFR-2023-0487</t>
        </is>
      </c>
      <c r="B172" s="27" t="n">
        <v>45126</v>
      </c>
      <c r="C172" s="17" t="inlineStr">
        <is>
          <t>WL-03377</t>
        </is>
      </c>
      <c r="D172" s="17" t="n">
        <v>2377</v>
      </c>
      <c r="E172" s="17" t="inlineStr">
        <is>
          <t>SB-0909</t>
        </is>
      </c>
      <c r="F172" s="17" t="inlineStr">
        <is>
          <t>Salmonberry</t>
        </is>
      </c>
      <c r="G172" s="17" t="n">
        <v>24</v>
      </c>
      <c r="H172" s="17" t="inlineStr">
        <is>
          <t>OPEN</t>
        </is>
      </c>
      <c r="I172" s="17" t="inlineStr">
        <is>
          <t>NON_COMM_MONTHLY</t>
        </is>
      </c>
      <c r="J172" s="17" t="n">
        <v>7.55</v>
      </c>
      <c r="K172" s="17" t="n">
        <v>1</v>
      </c>
      <c r="L172" s="17" t="inlineStr">
        <is>
          <t>DECLINED</t>
        </is>
      </c>
      <c r="M172" s="27" t="n">
        <v>45140</v>
      </c>
      <c r="N172" s="27" t="n">
        <v>45127</v>
      </c>
      <c r="O172" s="17" t="n">
        <v>1</v>
      </c>
      <c r="P172" s="17" t="inlineStr"/>
      <c r="Q172" s="17" t="inlineStr"/>
      <c r="R172" s="17" t="inlineStr"/>
    </row>
    <row r="173">
      <c r="A173" s="21" t="inlineStr">
        <is>
          <t>OFR-2023-0488</t>
        </is>
      </c>
      <c r="B173" s="28" t="n">
        <v>45116</v>
      </c>
      <c r="C173" s="21" t="inlineStr">
        <is>
          <t>WL-03127</t>
        </is>
      </c>
      <c r="D173" s="21" t="n">
        <v>2127</v>
      </c>
      <c r="E173" s="21" t="inlineStr">
        <is>
          <t>LP-0402</t>
        </is>
      </c>
      <c r="F173" s="21" t="inlineStr">
        <is>
          <t>Ledgport</t>
        </is>
      </c>
      <c r="G173" s="21" t="n">
        <v>28</v>
      </c>
      <c r="H173" s="21" t="inlineStr">
        <is>
          <t>COVERED</t>
        </is>
      </c>
      <c r="I173" s="21" t="inlineStr">
        <is>
          <t>NON_COMM_MONTHLY</t>
        </is>
      </c>
      <c r="J173" s="21" t="n">
        <v>10.4</v>
      </c>
      <c r="K173" s="21" t="n">
        <v>2</v>
      </c>
      <c r="L173" s="21" t="inlineStr">
        <is>
          <t>DECLINED_RETAINER</t>
        </is>
      </c>
      <c r="M173" s="28" t="n">
        <v>45126</v>
      </c>
      <c r="N173" s="28" t="n">
        <v>45128</v>
      </c>
      <c r="O173" s="21" t="n">
        <v>12</v>
      </c>
      <c r="P173" s="21" t="inlineStr"/>
      <c r="Q173" s="21" t="inlineStr"/>
      <c r="R173" s="21" t="inlineStr"/>
    </row>
    <row r="174">
      <c r="A174" s="17" t="inlineStr">
        <is>
          <t>OFR-2023-0489</t>
        </is>
      </c>
      <c r="B174" s="27" t="n">
        <v>45133</v>
      </c>
      <c r="C174" s="17" t="inlineStr">
        <is>
          <t>WL-01248</t>
        </is>
      </c>
      <c r="D174" s="17" t="n">
        <v>248</v>
      </c>
      <c r="E174" s="17" t="inlineStr">
        <is>
          <t>SB-0915</t>
        </is>
      </c>
      <c r="F174" s="17" t="inlineStr">
        <is>
          <t>Salmonberry</t>
        </is>
      </c>
      <c r="G174" s="17" t="n">
        <v>32</v>
      </c>
      <c r="H174" s="17" t="inlineStr">
        <is>
          <t>OPEN</t>
        </is>
      </c>
      <c r="I174" s="17" t="inlineStr">
        <is>
          <t>NON_COMM_MONTHLY</t>
        </is>
      </c>
      <c r="J174" s="17" t="n">
        <v>7.55</v>
      </c>
      <c r="K174" s="17" t="n">
        <v>1</v>
      </c>
      <c r="L174" s="17" t="inlineStr">
        <is>
          <t>SKIPPED</t>
        </is>
      </c>
      <c r="M174" s="27" t="n">
        <v>45147</v>
      </c>
      <c r="N174" s="17" t="inlineStr"/>
      <c r="O174" s="17" t="inlineStr"/>
      <c r="P174" s="17" t="inlineStr">
        <is>
          <t>preference-mismatch</t>
        </is>
      </c>
      <c r="Q174" s="17" t="inlineStr"/>
      <c r="R174" s="17" t="inlineStr"/>
    </row>
    <row r="175">
      <c r="A175" s="21" t="inlineStr">
        <is>
          <t>OFR-2023-0490</t>
        </is>
      </c>
      <c r="B175" s="28" t="n">
        <v>45118</v>
      </c>
      <c r="C175" s="21" t="inlineStr">
        <is>
          <t>WL-02206</t>
        </is>
      </c>
      <c r="D175" s="21" t="n">
        <v>1206</v>
      </c>
      <c r="E175" s="21" t="inlineStr">
        <is>
          <t>GW-0719</t>
        </is>
      </c>
      <c r="F175" s="21" t="inlineStr">
        <is>
          <t>Gullwing</t>
        </is>
      </c>
      <c r="G175" s="21" t="n">
        <v>50</v>
      </c>
      <c r="H175" s="21" t="inlineStr">
        <is>
          <t>OPEN</t>
        </is>
      </c>
      <c r="I175" s="21" t="inlineStr">
        <is>
          <t>NON_COMM_MONTHLY</t>
        </is>
      </c>
      <c r="J175" s="21" t="n">
        <v>7.55</v>
      </c>
      <c r="K175" s="21" t="n">
        <v>1</v>
      </c>
      <c r="L175" s="21" t="inlineStr">
        <is>
          <t>SKIPPED</t>
        </is>
      </c>
      <c r="M175" s="28" t="n">
        <v>45132</v>
      </c>
      <c r="N175" s="21" t="inlineStr"/>
      <c r="O175" s="21" t="inlineStr"/>
      <c r="P175" s="21" t="inlineStr">
        <is>
          <t>vessel-fit</t>
        </is>
      </c>
      <c r="Q175" s="21" t="inlineStr"/>
      <c r="R175" s="21" t="inlineStr"/>
    </row>
    <row r="176">
      <c r="A176" s="17" t="inlineStr">
        <is>
          <t>OFR-2023-0491</t>
        </is>
      </c>
      <c r="B176" s="27" t="n">
        <v>45112</v>
      </c>
      <c r="C176" s="17" t="inlineStr">
        <is>
          <t>WL-01217</t>
        </is>
      </c>
      <c r="D176" s="17" t="n">
        <v>217</v>
      </c>
      <c r="E176" s="17" t="inlineStr">
        <is>
          <t>GW-0403</t>
        </is>
      </c>
      <c r="F176" s="17" t="inlineStr">
        <is>
          <t>Gullwing</t>
        </is>
      </c>
      <c r="G176" s="17" t="n">
        <v>32</v>
      </c>
      <c r="H176" s="17" t="inlineStr">
        <is>
          <t>OPEN</t>
        </is>
      </c>
      <c r="I176" s="17" t="inlineStr">
        <is>
          <t>NON_COMM_MONTHLY</t>
        </is>
      </c>
      <c r="J176" s="17" t="n">
        <v>7.55</v>
      </c>
      <c r="K176" s="17" t="n">
        <v>1</v>
      </c>
      <c r="L176" s="17" t="inlineStr">
        <is>
          <t>ACCEPTED</t>
        </is>
      </c>
      <c r="M176" s="27" t="n">
        <v>45126</v>
      </c>
      <c r="N176" s="27" t="n">
        <v>45114</v>
      </c>
      <c r="O176" s="17" t="n">
        <v>2</v>
      </c>
      <c r="P176" s="17" t="inlineStr"/>
      <c r="Q176" s="17" t="inlineStr">
        <is>
          <t>MA-2023-0403</t>
        </is>
      </c>
      <c r="R176" s="17" t="inlineStr"/>
    </row>
    <row r="177">
      <c r="A177" s="21" t="inlineStr">
        <is>
          <t>OFR-2023-0492</t>
        </is>
      </c>
      <c r="B177" s="28" t="n">
        <v>45129</v>
      </c>
      <c r="C177" s="21" t="inlineStr">
        <is>
          <t>WL-03420</t>
        </is>
      </c>
      <c r="D177" s="21" t="n">
        <v>2420</v>
      </c>
      <c r="E177" s="21" t="inlineStr">
        <is>
          <t>SB-0714</t>
        </is>
      </c>
      <c r="F177" s="21" t="inlineStr">
        <is>
          <t>Salmonberry</t>
        </is>
      </c>
      <c r="G177" s="21" t="n">
        <v>70</v>
      </c>
      <c r="H177" s="21" t="inlineStr">
        <is>
          <t>OPEN</t>
        </is>
      </c>
      <c r="I177" s="21" t="inlineStr">
        <is>
          <t>NON_COMM_MONTHLY</t>
        </is>
      </c>
      <c r="J177" s="21" t="n">
        <v>7.55</v>
      </c>
      <c r="K177" s="21" t="n">
        <v>1</v>
      </c>
      <c r="L177" s="21" t="inlineStr">
        <is>
          <t>EXPIRED</t>
        </is>
      </c>
      <c r="M177" s="28" t="n">
        <v>45143</v>
      </c>
      <c r="N177" s="28" t="n">
        <v>45141</v>
      </c>
      <c r="O177" s="21" t="n">
        <v>12</v>
      </c>
      <c r="P177" s="21" t="inlineStr"/>
      <c r="Q177" s="21" t="inlineStr"/>
      <c r="R177" s="21" t="inlineStr"/>
    </row>
    <row r="178">
      <c r="A178" s="17" t="inlineStr">
        <is>
          <t>OFR-2023-0493</t>
        </is>
      </c>
      <c r="B178" s="27" t="n">
        <v>45112</v>
      </c>
      <c r="C178" s="17" t="inlineStr">
        <is>
          <t>WL-01012</t>
        </is>
      </c>
      <c r="D178" s="17" t="n">
        <v>12</v>
      </c>
      <c r="E178" s="17" t="inlineStr">
        <is>
          <t>SB-0821</t>
        </is>
      </c>
      <c r="F178" s="17" t="inlineStr">
        <is>
          <t>Salmonberry</t>
        </is>
      </c>
      <c r="G178" s="17" t="n">
        <v>36</v>
      </c>
      <c r="H178" s="17" t="inlineStr">
        <is>
          <t>OPEN</t>
        </is>
      </c>
      <c r="I178" s="17" t="inlineStr">
        <is>
          <t>NON_COMM_MONTHLY</t>
        </is>
      </c>
      <c r="J178" s="17" t="n">
        <v>7.55</v>
      </c>
      <c r="K178" s="17" t="n">
        <v>1</v>
      </c>
      <c r="L178" s="17" t="inlineStr">
        <is>
          <t>EXPIRED</t>
        </is>
      </c>
      <c r="M178" s="27" t="n">
        <v>45126</v>
      </c>
      <c r="N178" s="27" t="n">
        <v>45115</v>
      </c>
      <c r="O178" s="17" t="n">
        <v>3</v>
      </c>
      <c r="P178" s="17" t="inlineStr"/>
      <c r="Q178" s="17" t="inlineStr"/>
      <c r="R178" s="17" t="inlineStr"/>
    </row>
    <row r="179">
      <c r="A179" s="21" t="inlineStr">
        <is>
          <t>OFR-2023-0494</t>
        </is>
      </c>
      <c r="B179" s="28" t="n">
        <v>45123</v>
      </c>
      <c r="C179" s="21" t="inlineStr">
        <is>
          <t>WL-01573</t>
        </is>
      </c>
      <c r="D179" s="21" t="n">
        <v>573</v>
      </c>
      <c r="E179" s="21" t="inlineStr">
        <is>
          <t>LP-1104</t>
        </is>
      </c>
      <c r="F179" s="21" t="inlineStr">
        <is>
          <t>Ledgport</t>
        </is>
      </c>
      <c r="G179" s="21" t="n">
        <v>32</v>
      </c>
      <c r="H179" s="21" t="inlineStr">
        <is>
          <t>COVERED</t>
        </is>
      </c>
      <c r="I179" s="21" t="inlineStr">
        <is>
          <t>NON_COMM_MONTHLY</t>
        </is>
      </c>
      <c r="J179" s="21" t="n">
        <v>10.4</v>
      </c>
      <c r="K179" s="21" t="n">
        <v>1</v>
      </c>
      <c r="L179" s="21" t="inlineStr">
        <is>
          <t>EXPIRED</t>
        </is>
      </c>
      <c r="M179" s="28" t="n">
        <v>45133</v>
      </c>
      <c r="N179" s="28" t="n">
        <v>45125</v>
      </c>
      <c r="O179" s="21" t="n">
        <v>2</v>
      </c>
      <c r="P179" s="21" t="inlineStr"/>
      <c r="Q179" s="21" t="inlineStr"/>
      <c r="R179" s="21" t="inlineStr"/>
    </row>
    <row r="180">
      <c r="A180" s="17" t="inlineStr">
        <is>
          <t>OFR-2023-0495</t>
        </is>
      </c>
      <c r="B180" s="27" t="n">
        <v>45133</v>
      </c>
      <c r="C180" s="17" t="inlineStr">
        <is>
          <t>WL-02706</t>
        </is>
      </c>
      <c r="D180" s="17" t="n">
        <v>1706</v>
      </c>
      <c r="E180" s="17" t="inlineStr">
        <is>
          <t>LP-0104</t>
        </is>
      </c>
      <c r="F180" s="17" t="inlineStr">
        <is>
          <t>Ledgport</t>
        </is>
      </c>
      <c r="G180" s="17" t="n">
        <v>24</v>
      </c>
      <c r="H180" s="17" t="inlineStr">
        <is>
          <t>COVERED</t>
        </is>
      </c>
      <c r="I180" s="17" t="inlineStr">
        <is>
          <t>NON_COMM_MONTHLY</t>
        </is>
      </c>
      <c r="J180" s="17" t="n">
        <v>10.4</v>
      </c>
      <c r="K180" s="17" t="n">
        <v>1</v>
      </c>
      <c r="L180" s="17" t="inlineStr">
        <is>
          <t>SKIPPED</t>
        </is>
      </c>
      <c r="M180" s="27" t="n">
        <v>45143</v>
      </c>
      <c r="N180" s="17" t="inlineStr"/>
      <c r="O180" s="17" t="inlineStr"/>
      <c r="P180" s="17" t="inlineStr">
        <is>
          <t>declined-prior-offer</t>
        </is>
      </c>
      <c r="Q180" s="17" t="inlineStr"/>
      <c r="R180" s="17" t="inlineStr"/>
    </row>
    <row r="181">
      <c r="A181" s="21" t="inlineStr">
        <is>
          <t>OFR-2023-0496</t>
        </is>
      </c>
      <c r="B181" s="28" t="n">
        <v>45110</v>
      </c>
      <c r="C181" s="21" t="inlineStr">
        <is>
          <t>WL-01292</t>
        </is>
      </c>
      <c r="D181" s="21" t="n">
        <v>292</v>
      </c>
      <c r="E181" s="21" t="inlineStr">
        <is>
          <t>EW-0110</t>
        </is>
      </c>
      <c r="F181" s="21" t="inlineStr">
        <is>
          <t>Eastwey</t>
        </is>
      </c>
      <c r="G181" s="21" t="n">
        <v>28</v>
      </c>
      <c r="H181" s="21" t="inlineStr">
        <is>
          <t>OPEN</t>
        </is>
      </c>
      <c r="I181" s="21" t="inlineStr">
        <is>
          <t>NON_COMM_MONTHLY</t>
        </is>
      </c>
      <c r="J181" s="21" t="n">
        <v>7.55</v>
      </c>
      <c r="K181" s="21" t="n">
        <v>1</v>
      </c>
      <c r="L181" s="21" t="inlineStr">
        <is>
          <t>ACCEPTED</t>
        </is>
      </c>
      <c r="M181" s="28" t="n">
        <v>45124</v>
      </c>
      <c r="N181" s="28" t="n">
        <v>45111</v>
      </c>
      <c r="O181" s="21" t="n">
        <v>1</v>
      </c>
      <c r="P181" s="21" t="inlineStr"/>
      <c r="Q181" s="21" t="inlineStr">
        <is>
          <t>MA-2023-0110</t>
        </is>
      </c>
      <c r="R181" s="21" t="inlineStr"/>
    </row>
    <row r="182">
      <c r="A182" s="17" t="inlineStr">
        <is>
          <t>OFR-2023-0497</t>
        </is>
      </c>
      <c r="B182" s="27" t="n">
        <v>45119</v>
      </c>
      <c r="C182" s="17" t="inlineStr">
        <is>
          <t>WL-01732</t>
        </is>
      </c>
      <c r="D182" s="17" t="n">
        <v>732</v>
      </c>
      <c r="E182" s="17" t="inlineStr">
        <is>
          <t>GW-0821</t>
        </is>
      </c>
      <c r="F182" s="17" t="inlineStr">
        <is>
          <t>Gullwing</t>
        </is>
      </c>
      <c r="G182" s="17" t="n">
        <v>24</v>
      </c>
      <c r="H182" s="17" t="inlineStr">
        <is>
          <t>OPEN</t>
        </is>
      </c>
      <c r="I182" s="17" t="inlineStr">
        <is>
          <t>NON_COMM_MONTHLY</t>
        </is>
      </c>
      <c r="J182" s="17" t="n">
        <v>7.55</v>
      </c>
      <c r="K182" s="17" t="n">
        <v>1</v>
      </c>
      <c r="L182" s="17" t="inlineStr">
        <is>
          <t>DECLINED</t>
        </is>
      </c>
      <c r="M182" s="27" t="n">
        <v>45133</v>
      </c>
      <c r="N182" s="27" t="n">
        <v>45135</v>
      </c>
      <c r="O182" s="17" t="n">
        <v>16</v>
      </c>
      <c r="P182" s="17" t="inlineStr"/>
      <c r="Q182" s="17" t="inlineStr"/>
      <c r="R182" s="17" t="inlineStr"/>
    </row>
    <row r="183">
      <c r="A183" s="21" t="inlineStr">
        <is>
          <t>OFR-2023-0498</t>
        </is>
      </c>
      <c r="B183" s="28" t="n">
        <v>45121</v>
      </c>
      <c r="C183" s="21" t="inlineStr">
        <is>
          <t>WL-02671</t>
        </is>
      </c>
      <c r="D183" s="21" t="n">
        <v>1671</v>
      </c>
      <c r="E183" s="21" t="inlineStr">
        <is>
          <t>SB-0103</t>
        </is>
      </c>
      <c r="F183" s="21" t="inlineStr">
        <is>
          <t>Salmonberry</t>
        </is>
      </c>
      <c r="G183" s="21" t="n">
        <v>36</v>
      </c>
      <c r="H183" s="21" t="inlineStr">
        <is>
          <t>OPEN</t>
        </is>
      </c>
      <c r="I183" s="21" t="inlineStr">
        <is>
          <t>NON_COMM_MONTHLY</t>
        </is>
      </c>
      <c r="J183" s="21" t="n">
        <v>7.55</v>
      </c>
      <c r="K183" s="21" t="n">
        <v>1</v>
      </c>
      <c r="L183" s="21" t="inlineStr">
        <is>
          <t>DECLINED</t>
        </is>
      </c>
      <c r="M183" s="28" t="n">
        <v>45135</v>
      </c>
      <c r="N183" s="28" t="n">
        <v>45126</v>
      </c>
      <c r="O183" s="21" t="n">
        <v>5</v>
      </c>
      <c r="P183" s="21" t="inlineStr"/>
      <c r="Q183" s="21" t="inlineStr"/>
      <c r="R183" s="21" t="inlineStr"/>
    </row>
    <row r="184">
      <c r="A184" s="17" t="inlineStr">
        <is>
          <t>OFR-2023-0499</t>
        </is>
      </c>
      <c r="B184" s="27" t="n">
        <v>45124</v>
      </c>
      <c r="C184" s="17" t="inlineStr">
        <is>
          <t>WL-02912</t>
        </is>
      </c>
      <c r="D184" s="17" t="n">
        <v>1912</v>
      </c>
      <c r="E184" s="17" t="inlineStr">
        <is>
          <t>EW-0504</t>
        </is>
      </c>
      <c r="F184" s="17" t="inlineStr">
        <is>
          <t>Eastwey</t>
        </is>
      </c>
      <c r="G184" s="17" t="n">
        <v>28</v>
      </c>
      <c r="H184" s="17" t="inlineStr">
        <is>
          <t>OPEN</t>
        </is>
      </c>
      <c r="I184" s="17" t="inlineStr">
        <is>
          <t>NON_COMM_MONTHLY</t>
        </is>
      </c>
      <c r="J184" s="17" t="n">
        <v>7.55</v>
      </c>
      <c r="K184" s="17" t="n">
        <v>1</v>
      </c>
      <c r="L184" s="17" t="inlineStr">
        <is>
          <t>ACCEPTED</t>
        </is>
      </c>
      <c r="M184" s="27" t="n">
        <v>45138</v>
      </c>
      <c r="N184" s="27" t="n">
        <v>45137</v>
      </c>
      <c r="O184" s="17" t="n">
        <v>13</v>
      </c>
      <c r="P184" s="17" t="inlineStr"/>
      <c r="Q184" s="17" t="inlineStr">
        <is>
          <t>MA-2023-0504</t>
        </is>
      </c>
      <c r="R184" s="17" t="inlineStr"/>
    </row>
    <row r="185">
      <c r="A185" s="21" t="inlineStr">
        <is>
          <t>OFR-2023-0500</t>
        </is>
      </c>
      <c r="B185" s="28" t="n">
        <v>45123</v>
      </c>
      <c r="C185" s="21" t="inlineStr">
        <is>
          <t>WL-02934</t>
        </is>
      </c>
      <c r="D185" s="21" t="n">
        <v>1934</v>
      </c>
      <c r="E185" s="21" t="inlineStr">
        <is>
          <t>LP-0717</t>
        </is>
      </c>
      <c r="F185" s="21" t="inlineStr">
        <is>
          <t>Ledgport</t>
        </is>
      </c>
      <c r="G185" s="21" t="n">
        <v>24</v>
      </c>
      <c r="H185" s="21" t="inlineStr">
        <is>
          <t>COVERED</t>
        </is>
      </c>
      <c r="I185" s="21" t="inlineStr">
        <is>
          <t>NON_COMM_MONTHLY</t>
        </is>
      </c>
      <c r="J185" s="21" t="n">
        <v>10.4</v>
      </c>
      <c r="K185" s="21" t="n">
        <v>2</v>
      </c>
      <c r="L185" s="21" t="inlineStr">
        <is>
          <t>ACCEPTED</t>
        </is>
      </c>
      <c r="M185" s="28" t="n">
        <v>45133</v>
      </c>
      <c r="N185" s="28" t="n">
        <v>45136</v>
      </c>
      <c r="O185" s="21" t="n">
        <v>13</v>
      </c>
      <c r="P185" s="21" t="inlineStr"/>
      <c r="Q185" s="21" t="inlineStr">
        <is>
          <t>MA-2023-0717</t>
        </is>
      </c>
      <c r="R185" s="21" t="inlineStr"/>
    </row>
    <row r="186">
      <c r="A186" s="17" t="inlineStr">
        <is>
          <t>OFR-2023-0501</t>
        </is>
      </c>
      <c r="B186" s="27" t="n">
        <v>45110</v>
      </c>
      <c r="C186" s="17" t="inlineStr">
        <is>
          <t>WL-01924</t>
        </is>
      </c>
      <c r="D186" s="17" t="n">
        <v>924</v>
      </c>
      <c r="E186" s="17" t="inlineStr">
        <is>
          <t>EW-0111</t>
        </is>
      </c>
      <c r="F186" s="17" t="inlineStr">
        <is>
          <t>Eastwey</t>
        </is>
      </c>
      <c r="G186" s="17" t="n">
        <v>28</v>
      </c>
      <c r="H186" s="17" t="inlineStr">
        <is>
          <t>OPEN</t>
        </is>
      </c>
      <c r="I186" s="17" t="inlineStr">
        <is>
          <t>NON_COMM_MONTHLY</t>
        </is>
      </c>
      <c r="J186" s="17" t="n">
        <v>7.55</v>
      </c>
      <c r="K186" s="17" t="n">
        <v>2</v>
      </c>
      <c r="L186" s="17" t="inlineStr">
        <is>
          <t>SKIPPED</t>
        </is>
      </c>
      <c r="M186" s="27" t="n">
        <v>45124</v>
      </c>
      <c r="N186" s="17" t="inlineStr"/>
      <c r="O186" s="17" t="inlineStr"/>
      <c r="P186" s="17" t="inlineStr">
        <is>
          <t>vessel-fit</t>
        </is>
      </c>
      <c r="Q186" s="17" t="inlineStr"/>
      <c r="R186" s="17" t="inlineStr"/>
    </row>
    <row r="187">
      <c r="A187" s="21" t="inlineStr">
        <is>
          <t>OFR-2023-0502</t>
        </is>
      </c>
      <c r="B187" s="28" t="n">
        <v>45117</v>
      </c>
      <c r="C187" s="21" t="inlineStr">
        <is>
          <t>WL-02990</t>
        </is>
      </c>
      <c r="D187" s="21" t="n">
        <v>1990</v>
      </c>
      <c r="E187" s="21" t="inlineStr">
        <is>
          <t>SB-0609</t>
        </is>
      </c>
      <c r="F187" s="21" t="inlineStr">
        <is>
          <t>Salmonberry</t>
        </is>
      </c>
      <c r="G187" s="21" t="n">
        <v>36</v>
      </c>
      <c r="H187" s="21" t="inlineStr">
        <is>
          <t>OPEN</t>
        </is>
      </c>
      <c r="I187" s="21" t="inlineStr">
        <is>
          <t>NON_COMM_MONTHLY</t>
        </is>
      </c>
      <c r="J187" s="21" t="n">
        <v>7.55</v>
      </c>
      <c r="K187" s="21" t="n">
        <v>1</v>
      </c>
      <c r="L187" s="21" t="inlineStr">
        <is>
          <t>ACCEPTED</t>
        </is>
      </c>
      <c r="M187" s="28" t="n">
        <v>45131</v>
      </c>
      <c r="N187" s="28" t="n">
        <v>45133</v>
      </c>
      <c r="O187" s="21" t="n">
        <v>16</v>
      </c>
      <c r="P187" s="21" t="inlineStr"/>
      <c r="Q187" s="21" t="inlineStr">
        <is>
          <t>MA-2023-0609</t>
        </is>
      </c>
      <c r="R187" s="21" t="inlineStr"/>
    </row>
    <row r="188">
      <c r="A188" s="17" t="inlineStr">
        <is>
          <t>OFR-2023-0503</t>
        </is>
      </c>
      <c r="B188" s="27" t="n">
        <v>45132</v>
      </c>
      <c r="C188" s="17" t="inlineStr">
        <is>
          <t>WL-01115</t>
        </is>
      </c>
      <c r="D188" s="17" t="n">
        <v>115</v>
      </c>
      <c r="E188" s="17" t="inlineStr">
        <is>
          <t>EW-1001</t>
        </is>
      </c>
      <c r="F188" s="17" t="inlineStr">
        <is>
          <t>Eastwey</t>
        </is>
      </c>
      <c r="G188" s="17" t="n">
        <v>45</v>
      </c>
      <c r="H188" s="17" t="inlineStr">
        <is>
          <t>OPEN</t>
        </is>
      </c>
      <c r="I188" s="17" t="inlineStr">
        <is>
          <t>NON_COMM_MONTHLY</t>
        </is>
      </c>
      <c r="J188" s="17" t="n">
        <v>7.55</v>
      </c>
      <c r="K188" s="17" t="n">
        <v>1</v>
      </c>
      <c r="L188" s="17" t="inlineStr">
        <is>
          <t>EXPIRED</t>
        </is>
      </c>
      <c r="M188" s="27" t="n">
        <v>45146</v>
      </c>
      <c r="N188" s="27" t="n">
        <v>45148</v>
      </c>
      <c r="O188" s="17" t="n">
        <v>16</v>
      </c>
      <c r="P188" s="17" t="inlineStr"/>
      <c r="Q188" s="17" t="inlineStr"/>
      <c r="R188" s="17" t="inlineStr"/>
    </row>
    <row r="189">
      <c r="A189" s="21" t="inlineStr">
        <is>
          <t>OFR-2023-0504</t>
        </is>
      </c>
      <c r="B189" s="28" t="n">
        <v>45134</v>
      </c>
      <c r="C189" s="21" t="inlineStr">
        <is>
          <t>WL-03652</t>
        </is>
      </c>
      <c r="D189" s="21" t="n">
        <v>2652</v>
      </c>
      <c r="E189" s="21" t="inlineStr">
        <is>
          <t>GW-0301</t>
        </is>
      </c>
      <c r="F189" s="21" t="inlineStr">
        <is>
          <t>Gullwing</t>
        </is>
      </c>
      <c r="G189" s="21" t="n">
        <v>24</v>
      </c>
      <c r="H189" s="21" t="inlineStr">
        <is>
          <t>OPEN</t>
        </is>
      </c>
      <c r="I189" s="21" t="inlineStr">
        <is>
          <t>NON_COMM_MONTHLY</t>
        </is>
      </c>
      <c r="J189" s="21" t="n">
        <v>7.55</v>
      </c>
      <c r="K189" s="21" t="n">
        <v>1</v>
      </c>
      <c r="L189" s="21" t="inlineStr">
        <is>
          <t>SKIPPED</t>
        </is>
      </c>
      <c r="M189" s="28" t="n">
        <v>45148</v>
      </c>
      <c r="N189" s="21" t="inlineStr"/>
      <c r="O189" s="21" t="inlineStr"/>
      <c r="P189" s="21" t="inlineStr">
        <is>
          <t>vessel-fit</t>
        </is>
      </c>
      <c r="Q189" s="21" t="inlineStr"/>
      <c r="R189" s="21" t="inlineStr"/>
    </row>
    <row r="190">
      <c r="A190" s="17" t="inlineStr">
        <is>
          <t>OFR-2023-0505</t>
        </is>
      </c>
      <c r="B190" s="27" t="n">
        <v>45127</v>
      </c>
      <c r="C190" s="17" t="inlineStr">
        <is>
          <t>WL-03411</t>
        </is>
      </c>
      <c r="D190" s="17" t="n">
        <v>2411</v>
      </c>
      <c r="E190" s="17" t="inlineStr">
        <is>
          <t>VB-0719</t>
        </is>
      </c>
      <c r="F190" s="17" t="inlineStr">
        <is>
          <t>Vessbank</t>
        </is>
      </c>
      <c r="G190" s="17" t="n">
        <v>32</v>
      </c>
      <c r="H190" s="17" t="inlineStr">
        <is>
          <t>COVERED</t>
        </is>
      </c>
      <c r="I190" s="17" t="inlineStr">
        <is>
          <t>NON_COMM_MONTHLY</t>
        </is>
      </c>
      <c r="J190" s="17" t="n">
        <v>10.4</v>
      </c>
      <c r="K190" s="17" t="n">
        <v>2</v>
      </c>
      <c r="L190" s="17" t="inlineStr">
        <is>
          <t>SKIPPED</t>
        </is>
      </c>
      <c r="M190" s="27" t="n">
        <v>45137</v>
      </c>
      <c r="N190" s="17" t="inlineStr"/>
      <c r="O190" s="17" t="inlineStr"/>
      <c r="P190" s="17" t="inlineStr">
        <is>
          <t>preference-mismatch</t>
        </is>
      </c>
      <c r="Q190" s="17" t="inlineStr"/>
      <c r="R190" s="17" t="inlineStr"/>
    </row>
    <row r="191">
      <c r="A191" s="21" t="inlineStr">
        <is>
          <t>OFR-2023-0506</t>
        </is>
      </c>
      <c r="B191" s="28" t="n">
        <v>45114</v>
      </c>
      <c r="C191" s="21" t="inlineStr">
        <is>
          <t>WL-03026</t>
        </is>
      </c>
      <c r="D191" s="21" t="n">
        <v>2026</v>
      </c>
      <c r="E191" s="21" t="inlineStr">
        <is>
          <t>LP-0804</t>
        </is>
      </c>
      <c r="F191" s="21" t="inlineStr">
        <is>
          <t>Ledgport</t>
        </is>
      </c>
      <c r="G191" s="21" t="n">
        <v>32</v>
      </c>
      <c r="H191" s="21" t="inlineStr">
        <is>
          <t>COVERED</t>
        </is>
      </c>
      <c r="I191" s="21" t="inlineStr">
        <is>
          <t>NON_COMM_MONTHLY</t>
        </is>
      </c>
      <c r="J191" s="21" t="n">
        <v>10.4</v>
      </c>
      <c r="K191" s="21" t="n">
        <v>2</v>
      </c>
      <c r="L191" s="21" t="inlineStr">
        <is>
          <t>ACCEPTED</t>
        </is>
      </c>
      <c r="M191" s="28" t="n">
        <v>45124</v>
      </c>
      <c r="N191" s="28" t="n">
        <v>45126</v>
      </c>
      <c r="O191" s="21" t="n">
        <v>12</v>
      </c>
      <c r="P191" s="21" t="inlineStr"/>
      <c r="Q191" s="21" t="inlineStr">
        <is>
          <t>MA-2023-0804</t>
        </is>
      </c>
      <c r="R191" s="21" t="inlineStr"/>
    </row>
    <row r="192">
      <c r="A192" s="17" t="inlineStr">
        <is>
          <t>OFR-2023-0507</t>
        </is>
      </c>
      <c r="B192" s="27" t="n">
        <v>45135</v>
      </c>
      <c r="C192" s="17" t="inlineStr">
        <is>
          <t>WL-02139</t>
        </is>
      </c>
      <c r="D192" s="17" t="n">
        <v>1139</v>
      </c>
      <c r="E192" s="17" t="inlineStr">
        <is>
          <t>SB-0514</t>
        </is>
      </c>
      <c r="F192" s="17" t="inlineStr">
        <is>
          <t>Salmonberry</t>
        </is>
      </c>
      <c r="G192" s="17" t="n">
        <v>45</v>
      </c>
      <c r="H192" s="17" t="inlineStr">
        <is>
          <t>OPEN</t>
        </is>
      </c>
      <c r="I192" s="17" t="inlineStr">
        <is>
          <t>NON_COMM_MONTHLY</t>
        </is>
      </c>
      <c r="J192" s="17" t="n">
        <v>7.55</v>
      </c>
      <c r="K192" s="17" t="n">
        <v>1</v>
      </c>
      <c r="L192" s="17" t="inlineStr">
        <is>
          <t>EXPIRED</t>
        </is>
      </c>
      <c r="M192" s="27" t="n">
        <v>45149</v>
      </c>
      <c r="N192" s="27" t="n">
        <v>45138</v>
      </c>
      <c r="O192" s="17" t="n">
        <v>3</v>
      </c>
      <c r="P192" s="17" t="inlineStr"/>
      <c r="Q192" s="17" t="inlineStr"/>
      <c r="R192" s="17" t="inlineStr"/>
    </row>
    <row r="193">
      <c r="A193" s="21" t="inlineStr">
        <is>
          <t>OFR-2023-0508</t>
        </is>
      </c>
      <c r="B193" s="28" t="n">
        <v>45144</v>
      </c>
      <c r="C193" s="21" t="inlineStr">
        <is>
          <t>WL-01029</t>
        </is>
      </c>
      <c r="D193" s="21" t="n">
        <v>29</v>
      </c>
      <c r="E193" s="21" t="inlineStr">
        <is>
          <t>EW-0119</t>
        </is>
      </c>
      <c r="F193" s="21" t="inlineStr">
        <is>
          <t>Eastwey</t>
        </is>
      </c>
      <c r="G193" s="21" t="n">
        <v>32</v>
      </c>
      <c r="H193" s="21" t="inlineStr">
        <is>
          <t>OPEN</t>
        </is>
      </c>
      <c r="I193" s="21" t="inlineStr">
        <is>
          <t>NON_COMM_MONTHLY</t>
        </is>
      </c>
      <c r="J193" s="21" t="n">
        <v>7.55</v>
      </c>
      <c r="K193" s="21" t="n">
        <v>1</v>
      </c>
      <c r="L193" s="21" t="inlineStr">
        <is>
          <t>SKIPPED</t>
        </is>
      </c>
      <c r="M193" s="28" t="n">
        <v>45158</v>
      </c>
      <c r="N193" s="21" t="inlineStr"/>
      <c r="O193" s="21" t="inlineStr"/>
      <c r="P193" s="21" t="inlineStr">
        <is>
          <t>preference-mismatch</t>
        </is>
      </c>
      <c r="Q193" s="21" t="inlineStr"/>
      <c r="R193" s="21" t="inlineStr"/>
    </row>
    <row r="194">
      <c r="A194" s="17" t="inlineStr">
        <is>
          <t>OFR-2023-0509</t>
        </is>
      </c>
      <c r="B194" s="27" t="n">
        <v>45141</v>
      </c>
      <c r="C194" s="17" t="inlineStr">
        <is>
          <t>WL-02414</t>
        </is>
      </c>
      <c r="D194" s="17" t="n">
        <v>1414</v>
      </c>
      <c r="E194" s="17" t="inlineStr">
        <is>
          <t>SB-0911</t>
        </is>
      </c>
      <c r="F194" s="17" t="inlineStr">
        <is>
          <t>Salmonberry</t>
        </is>
      </c>
      <c r="G194" s="17" t="n">
        <v>28</v>
      </c>
      <c r="H194" s="17" t="inlineStr">
        <is>
          <t>OPEN</t>
        </is>
      </c>
      <c r="I194" s="17" t="inlineStr">
        <is>
          <t>NON_COMM_MONTHLY</t>
        </is>
      </c>
      <c r="J194" s="17" t="n">
        <v>7.55</v>
      </c>
      <c r="K194" s="17" t="n">
        <v>1</v>
      </c>
      <c r="L194" s="17" t="inlineStr">
        <is>
          <t>ACCEPTED</t>
        </is>
      </c>
      <c r="M194" s="27" t="n">
        <v>45155</v>
      </c>
      <c r="N194" s="27" t="n">
        <v>45154</v>
      </c>
      <c r="O194" s="17" t="n">
        <v>13</v>
      </c>
      <c r="P194" s="17" t="inlineStr"/>
      <c r="Q194" s="17" t="inlineStr">
        <is>
          <t>MA-2023-0911</t>
        </is>
      </c>
      <c r="R194" s="17" t="inlineStr"/>
    </row>
    <row r="195">
      <c r="A195" s="21" t="inlineStr">
        <is>
          <t>OFR-2023-0510</t>
        </is>
      </c>
      <c r="B195" s="28" t="n">
        <v>45149</v>
      </c>
      <c r="C195" s="21" t="inlineStr">
        <is>
          <t>WL-02542</t>
        </is>
      </c>
      <c r="D195" s="21" t="n">
        <v>1542</v>
      </c>
      <c r="E195" s="21" t="inlineStr">
        <is>
          <t>VB-0824</t>
        </is>
      </c>
      <c r="F195" s="21" t="inlineStr">
        <is>
          <t>Vessbank</t>
        </is>
      </c>
      <c r="G195" s="21" t="n">
        <v>28</v>
      </c>
      <c r="H195" s="21" t="inlineStr">
        <is>
          <t>COVERED</t>
        </is>
      </c>
      <c r="I195" s="21" t="inlineStr">
        <is>
          <t>NON_COMM_MONTHLY</t>
        </is>
      </c>
      <c r="J195" s="21" t="n">
        <v>10.4</v>
      </c>
      <c r="K195" s="21" t="n">
        <v>1</v>
      </c>
      <c r="L195" s="21" t="inlineStr">
        <is>
          <t>ACCEPTED</t>
        </is>
      </c>
      <c r="M195" s="28" t="n">
        <v>45159</v>
      </c>
      <c r="N195" s="28" t="n">
        <v>45156</v>
      </c>
      <c r="O195" s="21" t="n">
        <v>7</v>
      </c>
      <c r="P195" s="21" t="inlineStr"/>
      <c r="Q195" s="21" t="inlineStr">
        <is>
          <t>MA-2023-0824</t>
        </is>
      </c>
      <c r="R195" s="21" t="inlineStr"/>
    </row>
    <row r="196">
      <c r="A196" s="17" t="inlineStr">
        <is>
          <t>OFR-2023-0511</t>
        </is>
      </c>
      <c r="B196" s="27" t="n">
        <v>45160</v>
      </c>
      <c r="C196" s="17" t="inlineStr">
        <is>
          <t>WL-02535</t>
        </is>
      </c>
      <c r="D196" s="17" t="n">
        <v>1535</v>
      </c>
      <c r="E196" s="17" t="inlineStr">
        <is>
          <t>GW-0721</t>
        </is>
      </c>
      <c r="F196" s="17" t="inlineStr">
        <is>
          <t>Gullwing</t>
        </is>
      </c>
      <c r="G196" s="17" t="n">
        <v>50</v>
      </c>
      <c r="H196" s="17" t="inlineStr">
        <is>
          <t>OPEN</t>
        </is>
      </c>
      <c r="I196" s="17" t="inlineStr">
        <is>
          <t>NON_COMM_MONTHLY</t>
        </is>
      </c>
      <c r="J196" s="17" t="n">
        <v>7.55</v>
      </c>
      <c r="K196" s="17" t="n">
        <v>1</v>
      </c>
      <c r="L196" s="17" t="inlineStr">
        <is>
          <t>ACCEPTED</t>
        </is>
      </c>
      <c r="M196" s="27" t="n">
        <v>45174</v>
      </c>
      <c r="N196" s="27" t="n">
        <v>45165</v>
      </c>
      <c r="O196" s="17" t="n">
        <v>5</v>
      </c>
      <c r="P196" s="17" t="inlineStr"/>
      <c r="Q196" s="17" t="inlineStr">
        <is>
          <t>MA-2023-0721</t>
        </is>
      </c>
      <c r="R196" s="17" t="inlineStr"/>
    </row>
    <row r="197">
      <c r="A197" s="21" t="inlineStr">
        <is>
          <t>OFR-2023-0512</t>
        </is>
      </c>
      <c r="B197" s="28" t="n">
        <v>45143</v>
      </c>
      <c r="C197" s="21" t="inlineStr">
        <is>
          <t>WL-02543</t>
        </is>
      </c>
      <c r="D197" s="21" t="n">
        <v>1543</v>
      </c>
      <c r="E197" s="21" t="inlineStr">
        <is>
          <t>GW-0121</t>
        </is>
      </c>
      <c r="F197" s="21" t="inlineStr">
        <is>
          <t>Gullwing</t>
        </is>
      </c>
      <c r="G197" s="21" t="n">
        <v>32</v>
      </c>
      <c r="H197" s="21" t="inlineStr">
        <is>
          <t>OPEN</t>
        </is>
      </c>
      <c r="I197" s="21" t="inlineStr">
        <is>
          <t>NON_COMM_MONTHLY</t>
        </is>
      </c>
      <c r="J197" s="21" t="n">
        <v>7.55</v>
      </c>
      <c r="K197" s="21" t="n">
        <v>2</v>
      </c>
      <c r="L197" s="21" t="inlineStr">
        <is>
          <t>ACCEPTED</t>
        </is>
      </c>
      <c r="M197" s="28" t="n">
        <v>45157</v>
      </c>
      <c r="N197" s="28" t="n">
        <v>45157</v>
      </c>
      <c r="O197" s="21" t="n">
        <v>14</v>
      </c>
      <c r="P197" s="21" t="inlineStr"/>
      <c r="Q197" s="21" t="inlineStr">
        <is>
          <t>MA-2023-0121</t>
        </is>
      </c>
      <c r="R197" s="21" t="inlineStr"/>
    </row>
    <row r="198">
      <c r="A198" s="17" t="inlineStr">
        <is>
          <t>OFR-2023-0513</t>
        </is>
      </c>
      <c r="B198" s="27" t="n">
        <v>45149</v>
      </c>
      <c r="C198" s="17" t="inlineStr">
        <is>
          <t>WL-01710</t>
        </is>
      </c>
      <c r="D198" s="17" t="n">
        <v>710</v>
      </c>
      <c r="E198" s="17" t="inlineStr">
        <is>
          <t>SB-0401</t>
        </is>
      </c>
      <c r="F198" s="17" t="inlineStr">
        <is>
          <t>Salmonberry</t>
        </is>
      </c>
      <c r="G198" s="17" t="n">
        <v>60</v>
      </c>
      <c r="H198" s="17" t="inlineStr">
        <is>
          <t>OPEN</t>
        </is>
      </c>
      <c r="I198" s="17" t="inlineStr">
        <is>
          <t>NON_COMM_MONTHLY</t>
        </is>
      </c>
      <c r="J198" s="17" t="n">
        <v>7.55</v>
      </c>
      <c r="K198" s="17" t="n">
        <v>1</v>
      </c>
      <c r="L198" s="17" t="inlineStr">
        <is>
          <t>EXPIRED</t>
        </is>
      </c>
      <c r="M198" s="27" t="n">
        <v>45163</v>
      </c>
      <c r="N198" s="27" t="n">
        <v>45166</v>
      </c>
      <c r="O198" s="17" t="n">
        <v>17</v>
      </c>
      <c r="P198" s="17" t="inlineStr"/>
      <c r="Q198" s="17" t="inlineStr"/>
      <c r="R198" s="17" t="inlineStr"/>
    </row>
    <row r="199">
      <c r="A199" s="21" t="inlineStr">
        <is>
          <t>OFR-2023-0514</t>
        </is>
      </c>
      <c r="B199" s="28" t="n">
        <v>45147</v>
      </c>
      <c r="C199" s="21" t="inlineStr">
        <is>
          <t>WL-03071</t>
        </is>
      </c>
      <c r="D199" s="21" t="n">
        <v>2071</v>
      </c>
      <c r="E199" s="21" t="inlineStr">
        <is>
          <t>GW-0218</t>
        </is>
      </c>
      <c r="F199" s="21" t="inlineStr">
        <is>
          <t>Gullwing</t>
        </is>
      </c>
      <c r="G199" s="21" t="n">
        <v>60</v>
      </c>
      <c r="H199" s="21" t="inlineStr">
        <is>
          <t>OPEN</t>
        </is>
      </c>
      <c r="I199" s="21" t="inlineStr">
        <is>
          <t>NON_COMM_MONTHLY</t>
        </is>
      </c>
      <c r="J199" s="21" t="n">
        <v>7.55</v>
      </c>
      <c r="K199" s="21" t="n">
        <v>1</v>
      </c>
      <c r="L199" s="21" t="inlineStr">
        <is>
          <t>DECLINED_RETAINER</t>
        </is>
      </c>
      <c r="M199" s="28" t="n">
        <v>45161</v>
      </c>
      <c r="N199" s="28" t="n">
        <v>45164</v>
      </c>
      <c r="O199" s="21" t="n">
        <v>17</v>
      </c>
      <c r="P199" s="21" t="inlineStr"/>
      <c r="Q199" s="21" t="inlineStr"/>
      <c r="R199" s="21" t="inlineStr"/>
    </row>
    <row r="200">
      <c r="A200" s="17" t="inlineStr">
        <is>
          <t>OFR-2023-0515</t>
        </is>
      </c>
      <c r="B200" s="27" t="n">
        <v>45154</v>
      </c>
      <c r="C200" s="17" t="inlineStr">
        <is>
          <t>WL-01847</t>
        </is>
      </c>
      <c r="D200" s="17" t="n">
        <v>847</v>
      </c>
      <c r="E200" s="17" t="inlineStr">
        <is>
          <t>EW-0110</t>
        </is>
      </c>
      <c r="F200" s="17" t="inlineStr">
        <is>
          <t>Eastwey</t>
        </is>
      </c>
      <c r="G200" s="17" t="n">
        <v>28</v>
      </c>
      <c r="H200" s="17" t="inlineStr">
        <is>
          <t>OPEN</t>
        </is>
      </c>
      <c r="I200" s="17" t="inlineStr">
        <is>
          <t>NON_COMM_MONTHLY</t>
        </is>
      </c>
      <c r="J200" s="17" t="n">
        <v>7.55</v>
      </c>
      <c r="K200" s="17" t="n">
        <v>2</v>
      </c>
      <c r="L200" s="17" t="inlineStr">
        <is>
          <t>SKIPPED</t>
        </is>
      </c>
      <c r="M200" s="27" t="n">
        <v>45168</v>
      </c>
      <c r="N200" s="17" t="inlineStr"/>
      <c r="O200" s="17" t="inlineStr"/>
      <c r="P200" s="17" t="inlineStr">
        <is>
          <t>not-current</t>
        </is>
      </c>
      <c r="Q200" s="17" t="inlineStr"/>
      <c r="R200" s="17" t="inlineStr"/>
    </row>
    <row r="201">
      <c r="A201" s="21" t="inlineStr">
        <is>
          <t>OFR-2023-0516</t>
        </is>
      </c>
      <c r="B201" s="28" t="n">
        <v>45166</v>
      </c>
      <c r="C201" s="21" t="inlineStr">
        <is>
          <t>WL-02023</t>
        </is>
      </c>
      <c r="D201" s="21" t="n">
        <v>1023</v>
      </c>
      <c r="E201" s="21" t="inlineStr">
        <is>
          <t>GW-0920</t>
        </is>
      </c>
      <c r="F201" s="21" t="inlineStr">
        <is>
          <t>Gullwing</t>
        </is>
      </c>
      <c r="G201" s="21" t="n">
        <v>28</v>
      </c>
      <c r="H201" s="21" t="inlineStr">
        <is>
          <t>OPEN</t>
        </is>
      </c>
      <c r="I201" s="21" t="inlineStr">
        <is>
          <t>NON_COMM_MONTHLY</t>
        </is>
      </c>
      <c r="J201" s="21" t="n">
        <v>7.55</v>
      </c>
      <c r="K201" s="21" t="n">
        <v>1</v>
      </c>
      <c r="L201" s="21" t="inlineStr">
        <is>
          <t>DECLINED</t>
        </is>
      </c>
      <c r="M201" s="28" t="n">
        <v>45180</v>
      </c>
      <c r="N201" s="28" t="n">
        <v>45180</v>
      </c>
      <c r="O201" s="21" t="n">
        <v>14</v>
      </c>
      <c r="P201" s="21" t="inlineStr"/>
      <c r="Q201" s="21" t="inlineStr"/>
      <c r="R201" s="21" t="inlineStr"/>
    </row>
    <row r="202">
      <c r="A202" s="17" t="inlineStr">
        <is>
          <t>OFR-2023-0517</t>
        </is>
      </c>
      <c r="B202" s="27" t="n">
        <v>45147</v>
      </c>
      <c r="C202" s="17" t="inlineStr">
        <is>
          <t>WL-01297</t>
        </is>
      </c>
      <c r="D202" s="17" t="n">
        <v>297</v>
      </c>
      <c r="E202" s="17" t="inlineStr">
        <is>
          <t>VB-0512</t>
        </is>
      </c>
      <c r="F202" s="17" t="inlineStr">
        <is>
          <t>Vessbank</t>
        </is>
      </c>
      <c r="G202" s="17" t="n">
        <v>28</v>
      </c>
      <c r="H202" s="17" t="inlineStr">
        <is>
          <t>COVERED</t>
        </is>
      </c>
      <c r="I202" s="17" t="inlineStr">
        <is>
          <t>NON_COMM_MONTHLY</t>
        </is>
      </c>
      <c r="J202" s="17" t="n">
        <v>10.4</v>
      </c>
      <c r="K202" s="17" t="n">
        <v>1</v>
      </c>
      <c r="L202" s="17" t="inlineStr">
        <is>
          <t>SKIPPED</t>
        </is>
      </c>
      <c r="M202" s="27" t="n">
        <v>45157</v>
      </c>
      <c r="N202" s="17" t="inlineStr"/>
      <c r="O202" s="17" t="inlineStr"/>
      <c r="P202" s="17" t="inlineStr">
        <is>
          <t>not-current</t>
        </is>
      </c>
      <c r="Q202" s="17" t="inlineStr"/>
      <c r="R202" s="17" t="inlineStr"/>
    </row>
    <row r="203">
      <c r="A203" s="21" t="inlineStr">
        <is>
          <t>OFR-2023-0518</t>
        </is>
      </c>
      <c r="B203" s="28" t="n">
        <v>45140</v>
      </c>
      <c r="C203" s="21" t="inlineStr">
        <is>
          <t>WL-02603</t>
        </is>
      </c>
      <c r="D203" s="21" t="n">
        <v>1603</v>
      </c>
      <c r="E203" s="21" t="inlineStr">
        <is>
          <t>GW-0611</t>
        </is>
      </c>
      <c r="F203" s="21" t="inlineStr">
        <is>
          <t>Gullwing</t>
        </is>
      </c>
      <c r="G203" s="21" t="n">
        <v>24</v>
      </c>
      <c r="H203" s="21" t="inlineStr">
        <is>
          <t>OPEN</t>
        </is>
      </c>
      <c r="I203" s="21" t="inlineStr">
        <is>
          <t>NON_COMM_MONTHLY</t>
        </is>
      </c>
      <c r="J203" s="21" t="n">
        <v>7.55</v>
      </c>
      <c r="K203" s="21" t="n">
        <v>1</v>
      </c>
      <c r="L203" s="21" t="inlineStr">
        <is>
          <t>SKIPPED</t>
        </is>
      </c>
      <c r="M203" s="28" t="n">
        <v>45154</v>
      </c>
      <c r="N203" s="21" t="inlineStr"/>
      <c r="O203" s="21" t="inlineStr"/>
      <c r="P203" s="21" t="inlineStr">
        <is>
          <t>declined-prior-offer</t>
        </is>
      </c>
      <c r="Q203" s="21" t="inlineStr"/>
      <c r="R203" s="21" t="inlineStr"/>
    </row>
    <row r="204">
      <c r="A204" s="17" t="inlineStr">
        <is>
          <t>OFR-2023-0519</t>
        </is>
      </c>
      <c r="B204" s="27" t="n">
        <v>45158</v>
      </c>
      <c r="C204" s="17" t="inlineStr">
        <is>
          <t>WL-01863</t>
        </is>
      </c>
      <c r="D204" s="17" t="n">
        <v>863</v>
      </c>
      <c r="E204" s="17" t="inlineStr">
        <is>
          <t>LP-0404</t>
        </is>
      </c>
      <c r="F204" s="17" t="inlineStr">
        <is>
          <t>Ledgport</t>
        </is>
      </c>
      <c r="G204" s="17" t="n">
        <v>24</v>
      </c>
      <c r="H204" s="17" t="inlineStr">
        <is>
          <t>COVERED</t>
        </is>
      </c>
      <c r="I204" s="17" t="inlineStr">
        <is>
          <t>NON_COMM_MONTHLY</t>
        </is>
      </c>
      <c r="J204" s="17" t="n">
        <v>10.4</v>
      </c>
      <c r="K204" s="17" t="n">
        <v>1</v>
      </c>
      <c r="L204" s="17" t="inlineStr">
        <is>
          <t>EXPIRED</t>
        </is>
      </c>
      <c r="M204" s="27" t="n">
        <v>45168</v>
      </c>
      <c r="N204" s="27" t="n">
        <v>45171</v>
      </c>
      <c r="O204" s="17" t="n">
        <v>13</v>
      </c>
      <c r="P204" s="17" t="inlineStr"/>
      <c r="Q204" s="17" t="inlineStr"/>
      <c r="R204" s="17" t="inlineStr"/>
    </row>
    <row r="205">
      <c r="A205" s="21" t="inlineStr">
        <is>
          <t>OFR-2023-0520</t>
        </is>
      </c>
      <c r="B205" s="28" t="n">
        <v>45162</v>
      </c>
      <c r="C205" s="21" t="inlineStr">
        <is>
          <t>WL-02127</t>
        </is>
      </c>
      <c r="D205" s="21" t="n">
        <v>1127</v>
      </c>
      <c r="E205" s="21" t="inlineStr">
        <is>
          <t>EW-0306</t>
        </is>
      </c>
      <c r="F205" s="21" t="inlineStr">
        <is>
          <t>Eastwey</t>
        </is>
      </c>
      <c r="G205" s="21" t="n">
        <v>50</v>
      </c>
      <c r="H205" s="21" t="inlineStr">
        <is>
          <t>OPEN</t>
        </is>
      </c>
      <c r="I205" s="21" t="inlineStr">
        <is>
          <t>NON_COMM_MONTHLY</t>
        </is>
      </c>
      <c r="J205" s="21" t="n">
        <v>7.55</v>
      </c>
      <c r="K205" s="21" t="n">
        <v>1</v>
      </c>
      <c r="L205" s="21" t="inlineStr">
        <is>
          <t>ACCEPTED</t>
        </is>
      </c>
      <c r="M205" s="28" t="n">
        <v>45176</v>
      </c>
      <c r="N205" s="28" t="n">
        <v>45176</v>
      </c>
      <c r="O205" s="21" t="n">
        <v>14</v>
      </c>
      <c r="P205" s="21" t="inlineStr"/>
      <c r="Q205" s="21" t="inlineStr">
        <is>
          <t>MA-2023-0306</t>
        </is>
      </c>
      <c r="R205" s="21" t="inlineStr"/>
    </row>
    <row r="206">
      <c r="A206" s="17" t="inlineStr">
        <is>
          <t>OFR-2023-0521</t>
        </is>
      </c>
      <c r="B206" s="27" t="n">
        <v>45146</v>
      </c>
      <c r="C206" s="17" t="inlineStr">
        <is>
          <t>WL-02822</t>
        </is>
      </c>
      <c r="D206" s="17" t="n">
        <v>1822</v>
      </c>
      <c r="E206" s="17" t="inlineStr">
        <is>
          <t>EW-0105</t>
        </is>
      </c>
      <c r="F206" s="17" t="inlineStr">
        <is>
          <t>Eastwey</t>
        </is>
      </c>
      <c r="G206" s="17" t="n">
        <v>36</v>
      </c>
      <c r="H206" s="17" t="inlineStr">
        <is>
          <t>OPEN</t>
        </is>
      </c>
      <c r="I206" s="17" t="inlineStr">
        <is>
          <t>NON_COMM_MONTHLY</t>
        </is>
      </c>
      <c r="J206" s="17" t="n">
        <v>7.55</v>
      </c>
      <c r="K206" s="17" t="n">
        <v>1</v>
      </c>
      <c r="L206" s="17" t="inlineStr">
        <is>
          <t>ACCEPTED</t>
        </is>
      </c>
      <c r="M206" s="27" t="n">
        <v>45160</v>
      </c>
      <c r="N206" s="27" t="n">
        <v>45156</v>
      </c>
      <c r="O206" s="17" t="n">
        <v>10</v>
      </c>
      <c r="P206" s="17" t="inlineStr"/>
      <c r="Q206" s="17" t="inlineStr">
        <is>
          <t>MA-2023-0105</t>
        </is>
      </c>
      <c r="R206" s="17" t="inlineStr"/>
    </row>
    <row r="207">
      <c r="A207" s="21" t="inlineStr">
        <is>
          <t>OFR-2023-0522</t>
        </is>
      </c>
      <c r="B207" s="28" t="n">
        <v>45153</v>
      </c>
      <c r="C207" s="21" t="inlineStr">
        <is>
          <t>WL-02127</t>
        </is>
      </c>
      <c r="D207" s="21" t="n">
        <v>1127</v>
      </c>
      <c r="E207" s="21" t="inlineStr">
        <is>
          <t>SB-0207</t>
        </is>
      </c>
      <c r="F207" s="21" t="inlineStr">
        <is>
          <t>Salmonberry</t>
        </is>
      </c>
      <c r="G207" s="21" t="n">
        <v>24</v>
      </c>
      <c r="H207" s="21" t="inlineStr">
        <is>
          <t>OPEN</t>
        </is>
      </c>
      <c r="I207" s="21" t="inlineStr">
        <is>
          <t>NON_COMM_MONTHLY</t>
        </is>
      </c>
      <c r="J207" s="21" t="n">
        <v>7.55</v>
      </c>
      <c r="K207" s="21" t="n">
        <v>1</v>
      </c>
      <c r="L207" s="21" t="inlineStr">
        <is>
          <t>EXPIRED</t>
        </is>
      </c>
      <c r="M207" s="28" t="n">
        <v>45167</v>
      </c>
      <c r="N207" s="28" t="n">
        <v>45168</v>
      </c>
      <c r="O207" s="21" t="n">
        <v>15</v>
      </c>
      <c r="P207" s="21" t="inlineStr"/>
      <c r="Q207" s="21" t="inlineStr"/>
      <c r="R207" s="21" t="inlineStr"/>
    </row>
    <row r="208">
      <c r="A208" s="17" t="inlineStr">
        <is>
          <t>OFR-2023-0523</t>
        </is>
      </c>
      <c r="B208" s="27" t="n">
        <v>45142</v>
      </c>
      <c r="C208" s="17" t="inlineStr">
        <is>
          <t>WL-03145</t>
        </is>
      </c>
      <c r="D208" s="17" t="n">
        <v>2145</v>
      </c>
      <c r="E208" s="17" t="inlineStr">
        <is>
          <t>GW-0410</t>
        </is>
      </c>
      <c r="F208" s="17" t="inlineStr">
        <is>
          <t>Gullwing</t>
        </is>
      </c>
      <c r="G208" s="17" t="n">
        <v>70</v>
      </c>
      <c r="H208" s="17" t="inlineStr">
        <is>
          <t>OPEN</t>
        </is>
      </c>
      <c r="I208" s="17" t="inlineStr">
        <is>
          <t>NON_COMM_MONTHLY</t>
        </is>
      </c>
      <c r="J208" s="17" t="n">
        <v>7.55</v>
      </c>
      <c r="K208" s="17" t="n">
        <v>1</v>
      </c>
      <c r="L208" s="17" t="inlineStr">
        <is>
          <t>ACCEPTED</t>
        </is>
      </c>
      <c r="M208" s="27" t="n">
        <v>45156</v>
      </c>
      <c r="N208" s="27" t="n">
        <v>45146</v>
      </c>
      <c r="O208" s="17" t="n">
        <v>4</v>
      </c>
      <c r="P208" s="17" t="inlineStr"/>
      <c r="Q208" s="17" t="inlineStr">
        <is>
          <t>MA-2023-0410</t>
        </is>
      </c>
      <c r="R208" s="17" t="inlineStr"/>
    </row>
    <row r="209">
      <c r="A209" s="21" t="inlineStr">
        <is>
          <t>OFR-2023-0524</t>
        </is>
      </c>
      <c r="B209" s="28" t="n">
        <v>45160</v>
      </c>
      <c r="C209" s="21" t="inlineStr">
        <is>
          <t>WL-03153</t>
        </is>
      </c>
      <c r="D209" s="21" t="n">
        <v>2153</v>
      </c>
      <c r="E209" s="21" t="inlineStr">
        <is>
          <t>EW-0213</t>
        </is>
      </c>
      <c r="F209" s="21" t="inlineStr">
        <is>
          <t>Eastwey</t>
        </is>
      </c>
      <c r="G209" s="21" t="n">
        <v>28</v>
      </c>
      <c r="H209" s="21" t="inlineStr">
        <is>
          <t>OPEN</t>
        </is>
      </c>
      <c r="I209" s="21" t="inlineStr">
        <is>
          <t>NON_COMM_MONTHLY</t>
        </is>
      </c>
      <c r="J209" s="21" t="n">
        <v>7.55</v>
      </c>
      <c r="K209" s="21" t="n">
        <v>1</v>
      </c>
      <c r="L209" s="21" t="inlineStr">
        <is>
          <t>SKIPPED</t>
        </is>
      </c>
      <c r="M209" s="28" t="n">
        <v>45174</v>
      </c>
      <c r="N209" s="21" t="inlineStr"/>
      <c r="O209" s="21" t="inlineStr"/>
      <c r="P209" s="21" t="inlineStr">
        <is>
          <t>preference-mismatch</t>
        </is>
      </c>
      <c r="Q209" s="21" t="inlineStr"/>
      <c r="R209" s="21" t="inlineStr"/>
    </row>
    <row r="210">
      <c r="A210" s="17" t="inlineStr">
        <is>
          <t>OFR-2023-0525</t>
        </is>
      </c>
      <c r="B210" s="27" t="n">
        <v>45142</v>
      </c>
      <c r="C210" s="17" t="inlineStr">
        <is>
          <t>WL-03787</t>
        </is>
      </c>
      <c r="D210" s="17" t="n">
        <v>2787</v>
      </c>
      <c r="E210" s="17" t="inlineStr">
        <is>
          <t>EW-0803</t>
        </is>
      </c>
      <c r="F210" s="17" t="inlineStr">
        <is>
          <t>Eastwey</t>
        </is>
      </c>
      <c r="G210" s="17" t="n">
        <v>28</v>
      </c>
      <c r="H210" s="17" t="inlineStr">
        <is>
          <t>OPEN</t>
        </is>
      </c>
      <c r="I210" s="17" t="inlineStr">
        <is>
          <t>NON_COMM_MONTHLY</t>
        </is>
      </c>
      <c r="J210" s="17" t="n">
        <v>7.55</v>
      </c>
      <c r="K210" s="17" t="n">
        <v>1</v>
      </c>
      <c r="L210" s="17" t="inlineStr">
        <is>
          <t>WITHDRAWN</t>
        </is>
      </c>
      <c r="M210" s="27" t="n">
        <v>45156</v>
      </c>
      <c r="N210" s="27" t="n">
        <v>45154</v>
      </c>
      <c r="O210" s="17" t="n">
        <v>12</v>
      </c>
      <c r="P210" s="17" t="inlineStr"/>
      <c r="Q210" s="17" t="inlineStr"/>
      <c r="R210" s="17" t="inlineStr"/>
    </row>
    <row r="211">
      <c r="A211" s="21" t="inlineStr">
        <is>
          <t>OFR-2023-0526</t>
        </is>
      </c>
      <c r="B211" s="28" t="n">
        <v>45160</v>
      </c>
      <c r="C211" s="21" t="inlineStr">
        <is>
          <t>WL-02650</t>
        </is>
      </c>
      <c r="D211" s="21" t="n">
        <v>1650</v>
      </c>
      <c r="E211" s="21" t="inlineStr">
        <is>
          <t>EW-0310</t>
        </is>
      </c>
      <c r="F211" s="21" t="inlineStr">
        <is>
          <t>Eastwey</t>
        </is>
      </c>
      <c r="G211" s="21" t="n">
        <v>24</v>
      </c>
      <c r="H211" s="21" t="inlineStr">
        <is>
          <t>OPEN</t>
        </is>
      </c>
      <c r="I211" s="21" t="inlineStr">
        <is>
          <t>NON_COMM_MONTHLY</t>
        </is>
      </c>
      <c r="J211" s="21" t="n">
        <v>7.55</v>
      </c>
      <c r="K211" s="21" t="n">
        <v>1</v>
      </c>
      <c r="L211" s="21" t="inlineStr">
        <is>
          <t>SKIPPED</t>
        </is>
      </c>
      <c r="M211" s="28" t="n">
        <v>45174</v>
      </c>
      <c r="N211" s="21" t="inlineStr"/>
      <c r="O211" s="21" t="inlineStr"/>
      <c r="P211" s="21" t="inlineStr">
        <is>
          <t>declined-prior-offer</t>
        </is>
      </c>
      <c r="Q211" s="21" t="inlineStr"/>
      <c r="R211" s="21" t="inlineStr"/>
    </row>
    <row r="212">
      <c r="A212" s="17" t="inlineStr">
        <is>
          <t>OFR-2023-0527</t>
        </is>
      </c>
      <c r="B212" s="27" t="n">
        <v>45143</v>
      </c>
      <c r="C212" s="17" t="inlineStr">
        <is>
          <t>WL-01804</t>
        </is>
      </c>
      <c r="D212" s="17" t="n">
        <v>804</v>
      </c>
      <c r="E212" s="17" t="inlineStr">
        <is>
          <t>VB-0606</t>
        </is>
      </c>
      <c r="F212" s="17" t="inlineStr">
        <is>
          <t>Vessbank</t>
        </is>
      </c>
      <c r="G212" s="17" t="n">
        <v>28</v>
      </c>
      <c r="H212" s="17" t="inlineStr">
        <is>
          <t>COVERED</t>
        </is>
      </c>
      <c r="I212" s="17" t="inlineStr">
        <is>
          <t>NON_COMM_MONTHLY</t>
        </is>
      </c>
      <c r="J212" s="17" t="n">
        <v>10.4</v>
      </c>
      <c r="K212" s="17" t="n">
        <v>2</v>
      </c>
      <c r="L212" s="17" t="inlineStr">
        <is>
          <t>ACCEPTED</t>
        </is>
      </c>
      <c r="M212" s="27" t="n">
        <v>45153</v>
      </c>
      <c r="N212" s="27" t="n">
        <v>45155</v>
      </c>
      <c r="O212" s="17" t="n">
        <v>12</v>
      </c>
      <c r="P212" s="17" t="inlineStr"/>
      <c r="Q212" s="17" t="inlineStr">
        <is>
          <t>MA-2023-0606</t>
        </is>
      </c>
      <c r="R212" s="17" t="inlineStr"/>
    </row>
    <row r="213">
      <c r="A213" s="21" t="inlineStr">
        <is>
          <t>OFR-2023-0528</t>
        </is>
      </c>
      <c r="B213" s="28" t="n">
        <v>45148</v>
      </c>
      <c r="C213" s="21" t="inlineStr">
        <is>
          <t>WL-01360</t>
        </is>
      </c>
      <c r="D213" s="21" t="n">
        <v>360</v>
      </c>
      <c r="E213" s="21" t="inlineStr">
        <is>
          <t>LP-0516</t>
        </is>
      </c>
      <c r="F213" s="21" t="inlineStr">
        <is>
          <t>Ledgport</t>
        </is>
      </c>
      <c r="G213" s="21" t="n">
        <v>40</v>
      </c>
      <c r="H213" s="21" t="inlineStr">
        <is>
          <t>COVERED</t>
        </is>
      </c>
      <c r="I213" s="21" t="inlineStr">
        <is>
          <t>NON_COMM_MONTHLY</t>
        </is>
      </c>
      <c r="J213" s="21" t="n">
        <v>10.4</v>
      </c>
      <c r="K213" s="21" t="n">
        <v>1</v>
      </c>
      <c r="L213" s="21" t="inlineStr">
        <is>
          <t>SKIPPED</t>
        </is>
      </c>
      <c r="M213" s="28" t="n">
        <v>45158</v>
      </c>
      <c r="N213" s="21" t="inlineStr"/>
      <c r="O213" s="21" t="inlineStr"/>
      <c r="P213" s="21" t="inlineStr">
        <is>
          <t>vessel-fit</t>
        </is>
      </c>
      <c r="Q213" s="21" t="inlineStr"/>
      <c r="R213" s="21" t="inlineStr"/>
    </row>
    <row r="214">
      <c r="A214" s="17" t="inlineStr">
        <is>
          <t>OFR-2023-0529</t>
        </is>
      </c>
      <c r="B214" s="27" t="n">
        <v>45159</v>
      </c>
      <c r="C214" s="17" t="inlineStr">
        <is>
          <t>WL-03821</t>
        </is>
      </c>
      <c r="D214" s="17" t="n">
        <v>2821</v>
      </c>
      <c r="E214" s="17" t="inlineStr">
        <is>
          <t>GW-0421</t>
        </is>
      </c>
      <c r="F214" s="17" t="inlineStr">
        <is>
          <t>Gullwing</t>
        </is>
      </c>
      <c r="G214" s="17" t="n">
        <v>80</v>
      </c>
      <c r="H214" s="17" t="inlineStr">
        <is>
          <t>OPEN</t>
        </is>
      </c>
      <c r="I214" s="17" t="inlineStr">
        <is>
          <t>NON_COMM_MONTHLY</t>
        </is>
      </c>
      <c r="J214" s="17" t="n">
        <v>7.55</v>
      </c>
      <c r="K214" s="17" t="n">
        <v>1</v>
      </c>
      <c r="L214" s="17" t="inlineStr">
        <is>
          <t>ACCEPTED</t>
        </is>
      </c>
      <c r="M214" s="27" t="n">
        <v>45173</v>
      </c>
      <c r="N214" s="27" t="n">
        <v>45171</v>
      </c>
      <c r="O214" s="17" t="n">
        <v>12</v>
      </c>
      <c r="P214" s="17" t="inlineStr"/>
      <c r="Q214" s="17" t="inlineStr">
        <is>
          <t>MA-2023-0421</t>
        </is>
      </c>
      <c r="R214" s="17" t="inlineStr"/>
    </row>
    <row r="215">
      <c r="A215" s="21" t="inlineStr">
        <is>
          <t>OFR-2023-0530</t>
        </is>
      </c>
      <c r="B215" s="28" t="n">
        <v>45143</v>
      </c>
      <c r="C215" s="21" t="inlineStr">
        <is>
          <t>WL-01367</t>
        </is>
      </c>
      <c r="D215" s="21" t="n">
        <v>367</v>
      </c>
      <c r="E215" s="21" t="inlineStr">
        <is>
          <t>GW-0703</t>
        </is>
      </c>
      <c r="F215" s="21" t="inlineStr">
        <is>
          <t>Gullwing</t>
        </is>
      </c>
      <c r="G215" s="21" t="n">
        <v>32</v>
      </c>
      <c r="H215" s="21" t="inlineStr">
        <is>
          <t>OPEN</t>
        </is>
      </c>
      <c r="I215" s="21" t="inlineStr">
        <is>
          <t>NON_COMM_MONTHLY</t>
        </is>
      </c>
      <c r="J215" s="21" t="n">
        <v>7.55</v>
      </c>
      <c r="K215" s="21" t="n">
        <v>1</v>
      </c>
      <c r="L215" s="21" t="inlineStr">
        <is>
          <t>SKIPPED</t>
        </is>
      </c>
      <c r="M215" s="28" t="n">
        <v>45157</v>
      </c>
      <c r="N215" s="21" t="inlineStr"/>
      <c r="O215" s="21" t="inlineStr"/>
      <c r="P215" s="21" t="inlineStr">
        <is>
          <t>vessel-fit</t>
        </is>
      </c>
      <c r="Q215" s="21" t="inlineStr"/>
      <c r="R215" s="21" t="inlineStr"/>
    </row>
    <row r="216">
      <c r="A216" s="17" t="inlineStr">
        <is>
          <t>OFR-2023-0531</t>
        </is>
      </c>
      <c r="B216" s="27" t="n">
        <v>45154</v>
      </c>
      <c r="C216" s="17" t="inlineStr">
        <is>
          <t>WL-01085</t>
        </is>
      </c>
      <c r="D216" s="17" t="n">
        <v>85</v>
      </c>
      <c r="E216" s="17" t="inlineStr">
        <is>
          <t>LP-0323</t>
        </is>
      </c>
      <c r="F216" s="17" t="inlineStr">
        <is>
          <t>Ledgport</t>
        </is>
      </c>
      <c r="G216" s="17" t="n">
        <v>24</v>
      </c>
      <c r="H216" s="17" t="inlineStr">
        <is>
          <t>COVERED</t>
        </is>
      </c>
      <c r="I216" s="17" t="inlineStr">
        <is>
          <t>NON_COMM_MONTHLY</t>
        </is>
      </c>
      <c r="J216" s="17" t="n">
        <v>10.4</v>
      </c>
      <c r="K216" s="17" t="n">
        <v>1</v>
      </c>
      <c r="L216" s="17" t="inlineStr">
        <is>
          <t>EXPIRED</t>
        </is>
      </c>
      <c r="M216" s="27" t="n">
        <v>45164</v>
      </c>
      <c r="N216" s="27" t="n">
        <v>45162</v>
      </c>
      <c r="O216" s="17" t="n">
        <v>8</v>
      </c>
      <c r="P216" s="17" t="inlineStr"/>
      <c r="Q216" s="17" t="inlineStr"/>
      <c r="R216" s="17" t="inlineStr"/>
    </row>
    <row r="217">
      <c r="A217" s="21" t="inlineStr">
        <is>
          <t>OFR-2023-0532</t>
        </is>
      </c>
      <c r="B217" s="28" t="n">
        <v>45148</v>
      </c>
      <c r="C217" s="21" t="inlineStr">
        <is>
          <t>WL-02707</t>
        </is>
      </c>
      <c r="D217" s="21" t="n">
        <v>1707</v>
      </c>
      <c r="E217" s="21" t="inlineStr">
        <is>
          <t>EW-0715</t>
        </is>
      </c>
      <c r="F217" s="21" t="inlineStr">
        <is>
          <t>Eastwey</t>
        </is>
      </c>
      <c r="G217" s="21" t="n">
        <v>45</v>
      </c>
      <c r="H217" s="21" t="inlineStr">
        <is>
          <t>OPEN</t>
        </is>
      </c>
      <c r="I217" s="21" t="inlineStr">
        <is>
          <t>NON_COMM_MONTHLY</t>
        </is>
      </c>
      <c r="J217" s="21" t="n">
        <v>7.55</v>
      </c>
      <c r="K217" s="21" t="n">
        <v>1</v>
      </c>
      <c r="L217" s="21" t="inlineStr">
        <is>
          <t>ACCEPTED</t>
        </is>
      </c>
      <c r="M217" s="28" t="n">
        <v>45162</v>
      </c>
      <c r="N217" s="28" t="n">
        <v>45164</v>
      </c>
      <c r="O217" s="21" t="n">
        <v>16</v>
      </c>
      <c r="P217" s="21" t="inlineStr"/>
      <c r="Q217" s="21" t="inlineStr">
        <is>
          <t>MA-2023-0715</t>
        </is>
      </c>
      <c r="R217" s="21" t="inlineStr"/>
    </row>
    <row r="218">
      <c r="A218" s="17" t="inlineStr">
        <is>
          <t>OFR-2023-0533</t>
        </is>
      </c>
      <c r="B218" s="27" t="n">
        <v>45156</v>
      </c>
      <c r="C218" s="17" t="inlineStr">
        <is>
          <t>WL-02793</t>
        </is>
      </c>
      <c r="D218" s="17" t="n">
        <v>1793</v>
      </c>
      <c r="E218" s="17" t="inlineStr">
        <is>
          <t>EW-0814</t>
        </is>
      </c>
      <c r="F218" s="17" t="inlineStr">
        <is>
          <t>Eastwey</t>
        </is>
      </c>
      <c r="G218" s="17" t="n">
        <v>40</v>
      </c>
      <c r="H218" s="17" t="inlineStr">
        <is>
          <t>OPEN</t>
        </is>
      </c>
      <c r="I218" s="17" t="inlineStr">
        <is>
          <t>NON_COMM_MONTHLY</t>
        </is>
      </c>
      <c r="J218" s="17" t="n">
        <v>7.55</v>
      </c>
      <c r="K218" s="17" t="n">
        <v>2</v>
      </c>
      <c r="L218" s="17" t="inlineStr">
        <is>
          <t>SKIPPED</t>
        </is>
      </c>
      <c r="M218" s="27" t="n">
        <v>45170</v>
      </c>
      <c r="N218" s="17" t="inlineStr"/>
      <c r="O218" s="17" t="inlineStr"/>
      <c r="P218" s="17" t="inlineStr">
        <is>
          <t>vessel-fit</t>
        </is>
      </c>
      <c r="Q218" s="17" t="inlineStr"/>
      <c r="R218" s="17" t="inlineStr"/>
    </row>
    <row r="219">
      <c r="A219" s="21" t="inlineStr">
        <is>
          <t>OFR-2023-0534</t>
        </is>
      </c>
      <c r="B219" s="28" t="n">
        <v>45139</v>
      </c>
      <c r="C219" s="21" t="inlineStr">
        <is>
          <t>WL-02500</t>
        </is>
      </c>
      <c r="D219" s="21" t="n">
        <v>1500</v>
      </c>
      <c r="E219" s="21" t="inlineStr">
        <is>
          <t>LP-0401</t>
        </is>
      </c>
      <c r="F219" s="21" t="inlineStr">
        <is>
          <t>Ledgport</t>
        </is>
      </c>
      <c r="G219" s="21" t="n">
        <v>24</v>
      </c>
      <c r="H219" s="21" t="inlineStr">
        <is>
          <t>COVERED</t>
        </is>
      </c>
      <c r="I219" s="21" t="inlineStr">
        <is>
          <t>NON_COMM_MONTHLY</t>
        </is>
      </c>
      <c r="J219" s="21" t="n">
        <v>10.4</v>
      </c>
      <c r="K219" s="21" t="n">
        <v>2</v>
      </c>
      <c r="L219" s="21" t="inlineStr">
        <is>
          <t>EXPIRED</t>
        </is>
      </c>
      <c r="M219" s="28" t="n">
        <v>45149</v>
      </c>
      <c r="N219" s="28" t="n">
        <v>45152</v>
      </c>
      <c r="O219" s="21" t="n">
        <v>13</v>
      </c>
      <c r="P219" s="21" t="inlineStr"/>
      <c r="Q219" s="21" t="inlineStr"/>
      <c r="R219" s="21" t="inlineStr"/>
    </row>
    <row r="220">
      <c r="A220" s="17" t="inlineStr">
        <is>
          <t>OFR-2023-0535</t>
        </is>
      </c>
      <c r="B220" s="27" t="n">
        <v>45150</v>
      </c>
      <c r="C220" s="17" t="inlineStr">
        <is>
          <t>WL-02532</t>
        </is>
      </c>
      <c r="D220" s="17" t="n">
        <v>1532</v>
      </c>
      <c r="E220" s="17" t="inlineStr">
        <is>
          <t>VB-0114</t>
        </is>
      </c>
      <c r="F220" s="17" t="inlineStr">
        <is>
          <t>Vessbank</t>
        </is>
      </c>
      <c r="G220" s="17" t="n">
        <v>28</v>
      </c>
      <c r="H220" s="17" t="inlineStr">
        <is>
          <t>COVERED</t>
        </is>
      </c>
      <c r="I220" s="17" t="inlineStr">
        <is>
          <t>NON_COMM_MONTHLY</t>
        </is>
      </c>
      <c r="J220" s="17" t="n">
        <v>10.4</v>
      </c>
      <c r="K220" s="17" t="n">
        <v>1</v>
      </c>
      <c r="L220" s="17" t="inlineStr">
        <is>
          <t>DECLINED</t>
        </is>
      </c>
      <c r="M220" s="27" t="n">
        <v>45160</v>
      </c>
      <c r="N220" s="27" t="n">
        <v>45157</v>
      </c>
      <c r="O220" s="17" t="n">
        <v>7</v>
      </c>
      <c r="P220" s="17" t="inlineStr"/>
      <c r="Q220" s="17" t="inlineStr"/>
      <c r="R220" s="17" t="inlineStr"/>
    </row>
    <row r="221">
      <c r="A221" s="21" t="inlineStr">
        <is>
          <t>OFR-2023-0536</t>
        </is>
      </c>
      <c r="B221" s="28" t="n">
        <v>45145</v>
      </c>
      <c r="C221" s="21" t="inlineStr">
        <is>
          <t>WL-01945</t>
        </is>
      </c>
      <c r="D221" s="21" t="n">
        <v>945</v>
      </c>
      <c r="E221" s="21" t="inlineStr">
        <is>
          <t>LP-1018</t>
        </is>
      </c>
      <c r="F221" s="21" t="inlineStr">
        <is>
          <t>Ledgport</t>
        </is>
      </c>
      <c r="G221" s="21" t="n">
        <v>32</v>
      </c>
      <c r="H221" s="21" t="inlineStr">
        <is>
          <t>COVERED</t>
        </is>
      </c>
      <c r="I221" s="21" t="inlineStr">
        <is>
          <t>NON_COMM_MONTHLY</t>
        </is>
      </c>
      <c r="J221" s="21" t="n">
        <v>10.4</v>
      </c>
      <c r="K221" s="21" t="n">
        <v>1</v>
      </c>
      <c r="L221" s="21" t="inlineStr">
        <is>
          <t>DECLINED</t>
        </is>
      </c>
      <c r="M221" s="28" t="n">
        <v>45155</v>
      </c>
      <c r="N221" s="28" t="n">
        <v>45155</v>
      </c>
      <c r="O221" s="21" t="n">
        <v>10</v>
      </c>
      <c r="P221" s="21" t="inlineStr"/>
      <c r="Q221" s="21" t="inlineStr"/>
      <c r="R221" s="21" t="inlineStr"/>
    </row>
    <row r="222">
      <c r="A222" s="17" t="inlineStr">
        <is>
          <t>OFR-2023-0537</t>
        </is>
      </c>
      <c r="B222" s="27" t="n">
        <v>45166</v>
      </c>
      <c r="C222" s="17" t="inlineStr">
        <is>
          <t>WL-02162</t>
        </is>
      </c>
      <c r="D222" s="17" t="n">
        <v>1162</v>
      </c>
      <c r="E222" s="17" t="inlineStr">
        <is>
          <t>VB-0902</t>
        </is>
      </c>
      <c r="F222" s="17" t="inlineStr">
        <is>
          <t>Vessbank</t>
        </is>
      </c>
      <c r="G222" s="17" t="n">
        <v>28</v>
      </c>
      <c r="H222" s="17" t="inlineStr">
        <is>
          <t>COVERED</t>
        </is>
      </c>
      <c r="I222" s="17" t="inlineStr">
        <is>
          <t>NON_COMM_MONTHLY</t>
        </is>
      </c>
      <c r="J222" s="17" t="n">
        <v>10.4</v>
      </c>
      <c r="K222" s="17" t="n">
        <v>1</v>
      </c>
      <c r="L222" s="17" t="inlineStr">
        <is>
          <t>ACCEPTED</t>
        </is>
      </c>
      <c r="M222" s="27" t="n">
        <v>45176</v>
      </c>
      <c r="N222" s="27" t="n">
        <v>45169</v>
      </c>
      <c r="O222" s="17" t="n">
        <v>3</v>
      </c>
      <c r="P222" s="17" t="inlineStr"/>
      <c r="Q222" s="17" t="inlineStr">
        <is>
          <t>MA-2023-0902</t>
        </is>
      </c>
      <c r="R222" s="17" t="inlineStr"/>
    </row>
    <row r="223">
      <c r="A223" s="21" t="inlineStr">
        <is>
          <t>OFR-2023-0538</t>
        </is>
      </c>
      <c r="B223" s="28" t="n">
        <v>45150</v>
      </c>
      <c r="C223" s="21" t="inlineStr">
        <is>
          <t>WL-01239</t>
        </is>
      </c>
      <c r="D223" s="21" t="n">
        <v>239</v>
      </c>
      <c r="E223" s="21" t="inlineStr">
        <is>
          <t>GW-0220</t>
        </is>
      </c>
      <c r="F223" s="21" t="inlineStr">
        <is>
          <t>Gullwing</t>
        </is>
      </c>
      <c r="G223" s="21" t="n">
        <v>60</v>
      </c>
      <c r="H223" s="21" t="inlineStr">
        <is>
          <t>OPEN</t>
        </is>
      </c>
      <c r="I223" s="21" t="inlineStr">
        <is>
          <t>NON_COMM_MONTHLY</t>
        </is>
      </c>
      <c r="J223" s="21" t="n">
        <v>7.55</v>
      </c>
      <c r="K223" s="21" t="n">
        <v>1</v>
      </c>
      <c r="L223" s="21" t="inlineStr">
        <is>
          <t>EXPIRED</t>
        </is>
      </c>
      <c r="M223" s="28" t="n">
        <v>45164</v>
      </c>
      <c r="N223" s="28" t="n">
        <v>45166</v>
      </c>
      <c r="O223" s="21" t="n">
        <v>16</v>
      </c>
      <c r="P223" s="21" t="inlineStr"/>
      <c r="Q223" s="21" t="inlineStr"/>
      <c r="R223" s="21" t="inlineStr"/>
    </row>
    <row r="224">
      <c r="A224" s="17" t="inlineStr">
        <is>
          <t>OFR-2023-0539</t>
        </is>
      </c>
      <c r="B224" s="27" t="n">
        <v>45165</v>
      </c>
      <c r="C224" s="17" t="inlineStr">
        <is>
          <t>WL-03096</t>
        </is>
      </c>
      <c r="D224" s="17" t="n">
        <v>2096</v>
      </c>
      <c r="E224" s="17" t="inlineStr">
        <is>
          <t>GW-0218</t>
        </is>
      </c>
      <c r="F224" s="17" t="inlineStr">
        <is>
          <t>Gullwing</t>
        </is>
      </c>
      <c r="G224" s="17" t="n">
        <v>60</v>
      </c>
      <c r="H224" s="17" t="inlineStr">
        <is>
          <t>OPEN</t>
        </is>
      </c>
      <c r="I224" s="17" t="inlineStr">
        <is>
          <t>NON_COMM_MONTHLY</t>
        </is>
      </c>
      <c r="J224" s="17" t="n">
        <v>7.55</v>
      </c>
      <c r="K224" s="17" t="n">
        <v>1</v>
      </c>
      <c r="L224" s="17" t="inlineStr">
        <is>
          <t>ACCEPTED</t>
        </is>
      </c>
      <c r="M224" s="27" t="n">
        <v>45179</v>
      </c>
      <c r="N224" s="27" t="n">
        <v>45178</v>
      </c>
      <c r="O224" s="17" t="n">
        <v>13</v>
      </c>
      <c r="P224" s="17" t="inlineStr"/>
      <c r="Q224" s="17" t="inlineStr">
        <is>
          <t>MA-2023-0218</t>
        </is>
      </c>
      <c r="R224" s="17" t="inlineStr"/>
    </row>
    <row r="225">
      <c r="A225" s="21" t="inlineStr">
        <is>
          <t>OFR-2023-0540</t>
        </is>
      </c>
      <c r="B225" s="28" t="n">
        <v>45139</v>
      </c>
      <c r="C225" s="21" t="inlineStr">
        <is>
          <t>WL-01627</t>
        </is>
      </c>
      <c r="D225" s="21" t="n">
        <v>627</v>
      </c>
      <c r="E225" s="21" t="inlineStr">
        <is>
          <t>GW-0412</t>
        </is>
      </c>
      <c r="F225" s="21" t="inlineStr">
        <is>
          <t>Gullwing</t>
        </is>
      </c>
      <c r="G225" s="21" t="n">
        <v>24</v>
      </c>
      <c r="H225" s="21" t="inlineStr">
        <is>
          <t>OPEN</t>
        </is>
      </c>
      <c r="I225" s="21" t="inlineStr">
        <is>
          <t>NON_COMM_MONTHLY</t>
        </is>
      </c>
      <c r="J225" s="21" t="n">
        <v>7.55</v>
      </c>
      <c r="K225" s="21" t="n">
        <v>1</v>
      </c>
      <c r="L225" s="21" t="inlineStr">
        <is>
          <t>WITHDRAWN</t>
        </is>
      </c>
      <c r="M225" s="28" t="n">
        <v>45153</v>
      </c>
      <c r="N225" s="28" t="n">
        <v>45141</v>
      </c>
      <c r="O225" s="21" t="n">
        <v>2</v>
      </c>
      <c r="P225" s="21" t="inlineStr"/>
      <c r="Q225" s="21" t="inlineStr"/>
      <c r="R225" s="21" t="inlineStr"/>
    </row>
    <row r="226">
      <c r="A226" s="17" t="inlineStr">
        <is>
          <t>OFR-2023-0541</t>
        </is>
      </c>
      <c r="B226" s="27" t="n">
        <v>45187</v>
      </c>
      <c r="C226" s="17" t="inlineStr">
        <is>
          <t>WL-03249</t>
        </is>
      </c>
      <c r="D226" s="17" t="n">
        <v>2249</v>
      </c>
      <c r="E226" s="17" t="inlineStr">
        <is>
          <t>EW-0518</t>
        </is>
      </c>
      <c r="F226" s="17" t="inlineStr">
        <is>
          <t>Eastwey</t>
        </is>
      </c>
      <c r="G226" s="17" t="n">
        <v>50</v>
      </c>
      <c r="H226" s="17" t="inlineStr">
        <is>
          <t>OPEN</t>
        </is>
      </c>
      <c r="I226" s="17" t="inlineStr">
        <is>
          <t>NON_COMM_MONTHLY</t>
        </is>
      </c>
      <c r="J226" s="17" t="n">
        <v>7.55</v>
      </c>
      <c r="K226" s="17" t="n">
        <v>1</v>
      </c>
      <c r="L226" s="17" t="inlineStr">
        <is>
          <t>SKIPPED</t>
        </is>
      </c>
      <c r="M226" s="27" t="n">
        <v>45201</v>
      </c>
      <c r="N226" s="17" t="inlineStr"/>
      <c r="O226" s="17" t="inlineStr"/>
      <c r="P226" s="17" t="inlineStr">
        <is>
          <t>not-current</t>
        </is>
      </c>
      <c r="Q226" s="17" t="inlineStr"/>
      <c r="R226" s="17" t="inlineStr"/>
    </row>
    <row r="227">
      <c r="A227" s="21" t="inlineStr">
        <is>
          <t>OFR-2023-0542</t>
        </is>
      </c>
      <c r="B227" s="28" t="n">
        <v>45183</v>
      </c>
      <c r="C227" s="21" t="inlineStr">
        <is>
          <t>WL-02811</t>
        </is>
      </c>
      <c r="D227" s="21" t="n">
        <v>1811</v>
      </c>
      <c r="E227" s="21" t="inlineStr">
        <is>
          <t>LP-0501</t>
        </is>
      </c>
      <c r="F227" s="21" t="inlineStr">
        <is>
          <t>Ledgport</t>
        </is>
      </c>
      <c r="G227" s="21" t="n">
        <v>40</v>
      </c>
      <c r="H227" s="21" t="inlineStr">
        <is>
          <t>COVERED</t>
        </is>
      </c>
      <c r="I227" s="21" t="inlineStr">
        <is>
          <t>NON_COMM_MONTHLY</t>
        </is>
      </c>
      <c r="J227" s="21" t="n">
        <v>10.4</v>
      </c>
      <c r="K227" s="21" t="n">
        <v>1</v>
      </c>
      <c r="L227" s="21" t="inlineStr">
        <is>
          <t>DECLINED</t>
        </is>
      </c>
      <c r="M227" s="28" t="n">
        <v>45193</v>
      </c>
      <c r="N227" s="28" t="n">
        <v>45186</v>
      </c>
      <c r="O227" s="21" t="n">
        <v>3</v>
      </c>
      <c r="P227" s="21" t="inlineStr"/>
      <c r="Q227" s="21" t="inlineStr"/>
      <c r="R227" s="21" t="inlineStr"/>
    </row>
    <row r="228">
      <c r="A228" s="17" t="inlineStr">
        <is>
          <t>OFR-2023-0543</t>
        </is>
      </c>
      <c r="B228" s="27" t="n">
        <v>45194</v>
      </c>
      <c r="C228" s="17" t="inlineStr">
        <is>
          <t>WL-01313</t>
        </is>
      </c>
      <c r="D228" s="17" t="n">
        <v>313</v>
      </c>
      <c r="E228" s="17" t="inlineStr">
        <is>
          <t>GW-0308</t>
        </is>
      </c>
      <c r="F228" s="17" t="inlineStr">
        <is>
          <t>Gullwing</t>
        </is>
      </c>
      <c r="G228" s="17" t="n">
        <v>60</v>
      </c>
      <c r="H228" s="17" t="inlineStr">
        <is>
          <t>OPEN</t>
        </is>
      </c>
      <c r="I228" s="17" t="inlineStr">
        <is>
          <t>NON_COMM_MONTHLY</t>
        </is>
      </c>
      <c r="J228" s="17" t="n">
        <v>7.55</v>
      </c>
      <c r="K228" s="17" t="n">
        <v>2</v>
      </c>
      <c r="L228" s="17" t="inlineStr">
        <is>
          <t>EXPIRED</t>
        </is>
      </c>
      <c r="M228" s="27" t="n">
        <v>45208</v>
      </c>
      <c r="N228" s="27" t="n">
        <v>45201</v>
      </c>
      <c r="O228" s="17" t="n">
        <v>7</v>
      </c>
      <c r="P228" s="17" t="inlineStr"/>
      <c r="Q228" s="17" t="inlineStr"/>
      <c r="R228" s="17" t="inlineStr"/>
    </row>
    <row r="229">
      <c r="A229" s="21" t="inlineStr">
        <is>
          <t>OFR-2023-0544</t>
        </is>
      </c>
      <c r="B229" s="28" t="n">
        <v>45187</v>
      </c>
      <c r="C229" s="21" t="inlineStr">
        <is>
          <t>WL-02768</t>
        </is>
      </c>
      <c r="D229" s="21" t="n">
        <v>1768</v>
      </c>
      <c r="E229" s="21" t="inlineStr">
        <is>
          <t>VB-0302</t>
        </is>
      </c>
      <c r="F229" s="21" t="inlineStr">
        <is>
          <t>Vessbank</t>
        </is>
      </c>
      <c r="G229" s="21" t="n">
        <v>28</v>
      </c>
      <c r="H229" s="21" t="inlineStr">
        <is>
          <t>COVERED</t>
        </is>
      </c>
      <c r="I229" s="21" t="inlineStr">
        <is>
          <t>NON_COMM_MONTHLY</t>
        </is>
      </c>
      <c r="J229" s="21" t="n">
        <v>10.4</v>
      </c>
      <c r="K229" s="21" t="n">
        <v>1</v>
      </c>
      <c r="L229" s="21" t="inlineStr">
        <is>
          <t>DECLINED</t>
        </is>
      </c>
      <c r="M229" s="28" t="n">
        <v>45197</v>
      </c>
      <c r="N229" s="28" t="n">
        <v>45189</v>
      </c>
      <c r="O229" s="21" t="n">
        <v>2</v>
      </c>
      <c r="P229" s="21" t="inlineStr"/>
      <c r="Q229" s="21" t="inlineStr"/>
      <c r="R229" s="21" t="inlineStr"/>
    </row>
    <row r="230">
      <c r="A230" s="17" t="inlineStr">
        <is>
          <t>OFR-2023-0545</t>
        </is>
      </c>
      <c r="B230" s="27" t="n">
        <v>45192</v>
      </c>
      <c r="C230" s="17" t="inlineStr">
        <is>
          <t>WL-03316</t>
        </is>
      </c>
      <c r="D230" s="17" t="n">
        <v>2316</v>
      </c>
      <c r="E230" s="17" t="inlineStr">
        <is>
          <t>LP-0403</t>
        </is>
      </c>
      <c r="F230" s="17" t="inlineStr">
        <is>
          <t>Ledgport</t>
        </is>
      </c>
      <c r="G230" s="17" t="n">
        <v>24</v>
      </c>
      <c r="H230" s="17" t="inlineStr">
        <is>
          <t>COVERED</t>
        </is>
      </c>
      <c r="I230" s="17" t="inlineStr">
        <is>
          <t>NON_COMM_MONTHLY</t>
        </is>
      </c>
      <c r="J230" s="17" t="n">
        <v>10.4</v>
      </c>
      <c r="K230" s="17" t="n">
        <v>2</v>
      </c>
      <c r="L230" s="17" t="inlineStr">
        <is>
          <t>ACCEPTED</t>
        </is>
      </c>
      <c r="M230" s="27" t="n">
        <v>45202</v>
      </c>
      <c r="N230" s="27" t="n">
        <v>45205</v>
      </c>
      <c r="O230" s="17" t="n">
        <v>13</v>
      </c>
      <c r="P230" s="17" t="inlineStr"/>
      <c r="Q230" s="17" t="inlineStr">
        <is>
          <t>MA-2023-0403</t>
        </is>
      </c>
      <c r="R230" s="17" t="inlineStr"/>
    </row>
    <row r="231">
      <c r="A231" s="21" t="inlineStr">
        <is>
          <t>OFR-2023-0546</t>
        </is>
      </c>
      <c r="B231" s="28" t="n">
        <v>45180</v>
      </c>
      <c r="C231" s="21" t="inlineStr">
        <is>
          <t>WL-03629</t>
        </is>
      </c>
      <c r="D231" s="21" t="n">
        <v>2629</v>
      </c>
      <c r="E231" s="21" t="inlineStr">
        <is>
          <t>LP-1116</t>
        </is>
      </c>
      <c r="F231" s="21" t="inlineStr">
        <is>
          <t>Ledgport</t>
        </is>
      </c>
      <c r="G231" s="21" t="n">
        <v>28</v>
      </c>
      <c r="H231" s="21" t="inlineStr">
        <is>
          <t>COVERED</t>
        </is>
      </c>
      <c r="I231" s="21" t="inlineStr">
        <is>
          <t>NON_COMM_MONTHLY</t>
        </is>
      </c>
      <c r="J231" s="21" t="n">
        <v>10.4</v>
      </c>
      <c r="K231" s="21" t="n">
        <v>1</v>
      </c>
      <c r="L231" s="21" t="inlineStr">
        <is>
          <t>SKIPPED</t>
        </is>
      </c>
      <c r="M231" s="28" t="n">
        <v>45190</v>
      </c>
      <c r="N231" s="21" t="inlineStr"/>
      <c r="O231" s="21" t="inlineStr"/>
      <c r="P231" s="21" t="inlineStr">
        <is>
          <t>vessel-fit</t>
        </is>
      </c>
      <c r="Q231" s="21" t="inlineStr"/>
      <c r="R231" s="21" t="inlineStr"/>
    </row>
    <row r="232">
      <c r="A232" s="17" t="inlineStr">
        <is>
          <t>OFR-2023-0547</t>
        </is>
      </c>
      <c r="B232" s="27" t="n">
        <v>45174</v>
      </c>
      <c r="C232" s="17" t="inlineStr">
        <is>
          <t>WL-03673</t>
        </is>
      </c>
      <c r="D232" s="17" t="n">
        <v>2673</v>
      </c>
      <c r="E232" s="17" t="inlineStr">
        <is>
          <t>GW-0801</t>
        </is>
      </c>
      <c r="F232" s="17" t="inlineStr">
        <is>
          <t>Gullwing</t>
        </is>
      </c>
      <c r="G232" s="17" t="n">
        <v>80</v>
      </c>
      <c r="H232" s="17" t="inlineStr">
        <is>
          <t>OPEN</t>
        </is>
      </c>
      <c r="I232" s="17" t="inlineStr">
        <is>
          <t>NON_COMM_MONTHLY</t>
        </is>
      </c>
      <c r="J232" s="17" t="n">
        <v>7.55</v>
      </c>
      <c r="K232" s="17" t="n">
        <v>1</v>
      </c>
      <c r="L232" s="17" t="inlineStr">
        <is>
          <t>SKIPPED</t>
        </is>
      </c>
      <c r="M232" s="27" t="n">
        <v>45188</v>
      </c>
      <c r="N232" s="17" t="inlineStr"/>
      <c r="O232" s="17" t="inlineStr"/>
      <c r="P232" s="17" t="inlineStr">
        <is>
          <t>preference-mismatch</t>
        </is>
      </c>
      <c r="Q232" s="17" t="inlineStr"/>
      <c r="R232" s="17" t="inlineStr"/>
    </row>
    <row r="233">
      <c r="A233" s="21" t="inlineStr">
        <is>
          <t>OFR-2023-0548</t>
        </is>
      </c>
      <c r="B233" s="28" t="n">
        <v>45185</v>
      </c>
      <c r="C233" s="21" t="inlineStr">
        <is>
          <t>WL-03521</t>
        </is>
      </c>
      <c r="D233" s="21" t="n">
        <v>2521</v>
      </c>
      <c r="E233" s="21" t="inlineStr">
        <is>
          <t>GW-1005</t>
        </is>
      </c>
      <c r="F233" s="21" t="inlineStr">
        <is>
          <t>Gullwing</t>
        </is>
      </c>
      <c r="G233" s="21" t="n">
        <v>32</v>
      </c>
      <c r="H233" s="21" t="inlineStr">
        <is>
          <t>OPEN</t>
        </is>
      </c>
      <c r="I233" s="21" t="inlineStr">
        <is>
          <t>NON_COMM_MONTHLY</t>
        </is>
      </c>
      <c r="J233" s="21" t="n">
        <v>7.55</v>
      </c>
      <c r="K233" s="21" t="n">
        <v>1</v>
      </c>
      <c r="L233" s="21" t="inlineStr">
        <is>
          <t>DECLINED_RETAINER</t>
        </is>
      </c>
      <c r="M233" s="28" t="n">
        <v>45199</v>
      </c>
      <c r="N233" s="28" t="n">
        <v>45188</v>
      </c>
      <c r="O233" s="21" t="n">
        <v>3</v>
      </c>
      <c r="P233" s="21" t="inlineStr"/>
      <c r="Q233" s="21" t="inlineStr"/>
      <c r="R233" s="21" t="inlineStr"/>
    </row>
    <row r="234">
      <c r="A234" s="17" t="inlineStr">
        <is>
          <t>OFR-2023-0549</t>
        </is>
      </c>
      <c r="B234" s="27" t="n">
        <v>45183</v>
      </c>
      <c r="C234" s="17" t="inlineStr">
        <is>
          <t>WL-01089</t>
        </is>
      </c>
      <c r="D234" s="17" t="n">
        <v>89</v>
      </c>
      <c r="E234" s="17" t="inlineStr">
        <is>
          <t>GW-1013</t>
        </is>
      </c>
      <c r="F234" s="17" t="inlineStr">
        <is>
          <t>Gullwing</t>
        </is>
      </c>
      <c r="G234" s="17" t="n">
        <v>60</v>
      </c>
      <c r="H234" s="17" t="inlineStr">
        <is>
          <t>OPEN</t>
        </is>
      </c>
      <c r="I234" s="17" t="inlineStr">
        <is>
          <t>NON_COMM_MONTHLY</t>
        </is>
      </c>
      <c r="J234" s="17" t="n">
        <v>7.55</v>
      </c>
      <c r="K234" s="17" t="n">
        <v>1</v>
      </c>
      <c r="L234" s="17" t="inlineStr">
        <is>
          <t>DECLINED</t>
        </is>
      </c>
      <c r="M234" s="27" t="n">
        <v>45197</v>
      </c>
      <c r="N234" s="27" t="n">
        <v>45195</v>
      </c>
      <c r="O234" s="17" t="n">
        <v>12</v>
      </c>
      <c r="P234" s="17" t="inlineStr"/>
      <c r="Q234" s="17" t="inlineStr"/>
      <c r="R234" s="17" t="inlineStr"/>
    </row>
    <row r="235">
      <c r="A235" s="21" t="inlineStr">
        <is>
          <t>OFR-2023-0550</t>
        </is>
      </c>
      <c r="B235" s="28" t="n">
        <v>45174</v>
      </c>
      <c r="C235" s="21" t="inlineStr">
        <is>
          <t>WL-01746</t>
        </is>
      </c>
      <c r="D235" s="21" t="n">
        <v>746</v>
      </c>
      <c r="E235" s="21" t="inlineStr">
        <is>
          <t>SB-0209</t>
        </is>
      </c>
      <c r="F235" s="21" t="inlineStr">
        <is>
          <t>Salmonberry</t>
        </is>
      </c>
      <c r="G235" s="21" t="n">
        <v>24</v>
      </c>
      <c r="H235" s="21" t="inlineStr">
        <is>
          <t>OPEN</t>
        </is>
      </c>
      <c r="I235" s="21" t="inlineStr">
        <is>
          <t>NON_COMM_MONTHLY</t>
        </is>
      </c>
      <c r="J235" s="21" t="n">
        <v>7.55</v>
      </c>
      <c r="K235" s="21" t="n">
        <v>1</v>
      </c>
      <c r="L235" s="21" t="inlineStr">
        <is>
          <t>SKIPPED</t>
        </is>
      </c>
      <c r="M235" s="28" t="n">
        <v>45188</v>
      </c>
      <c r="N235" s="21" t="inlineStr"/>
      <c r="O235" s="21" t="inlineStr"/>
      <c r="P235" s="21" t="inlineStr">
        <is>
          <t>not-current</t>
        </is>
      </c>
      <c r="Q235" s="21" t="inlineStr"/>
      <c r="R235" s="21" t="inlineStr"/>
    </row>
    <row r="236">
      <c r="A236" s="17" t="inlineStr">
        <is>
          <t>OFR-2023-0551</t>
        </is>
      </c>
      <c r="B236" s="27" t="n">
        <v>45185</v>
      </c>
      <c r="C236" s="17" t="inlineStr">
        <is>
          <t>WL-03844</t>
        </is>
      </c>
      <c r="D236" s="17" t="n">
        <v>2844</v>
      </c>
      <c r="E236" s="17" t="inlineStr">
        <is>
          <t>EW-0109</t>
        </is>
      </c>
      <c r="F236" s="17" t="inlineStr">
        <is>
          <t>Eastwey</t>
        </is>
      </c>
      <c r="G236" s="17" t="n">
        <v>60</v>
      </c>
      <c r="H236" s="17" t="inlineStr">
        <is>
          <t>OPEN</t>
        </is>
      </c>
      <c r="I236" s="17" t="inlineStr">
        <is>
          <t>NON_COMM_MONTHLY</t>
        </is>
      </c>
      <c r="J236" s="17" t="n">
        <v>7.55</v>
      </c>
      <c r="K236" s="17" t="n">
        <v>1</v>
      </c>
      <c r="L236" s="17" t="inlineStr">
        <is>
          <t>SKIPPED</t>
        </is>
      </c>
      <c r="M236" s="27" t="n">
        <v>45199</v>
      </c>
      <c r="N236" s="17" t="inlineStr"/>
      <c r="O236" s="17" t="inlineStr"/>
      <c r="P236" s="17" t="inlineStr">
        <is>
          <t>vessel-fit</t>
        </is>
      </c>
      <c r="Q236" s="17" t="inlineStr"/>
      <c r="R236" s="17" t="inlineStr"/>
    </row>
    <row r="237">
      <c r="A237" s="21" t="inlineStr">
        <is>
          <t>OFR-2023-0552</t>
        </is>
      </c>
      <c r="B237" s="28" t="n">
        <v>45181</v>
      </c>
      <c r="C237" s="21" t="inlineStr">
        <is>
          <t>WL-02651</t>
        </is>
      </c>
      <c r="D237" s="21" t="n">
        <v>1651</v>
      </c>
      <c r="E237" s="21" t="inlineStr">
        <is>
          <t>SB-0110</t>
        </is>
      </c>
      <c r="F237" s="21" t="inlineStr">
        <is>
          <t>Salmonberry</t>
        </is>
      </c>
      <c r="G237" s="21" t="n">
        <v>28</v>
      </c>
      <c r="H237" s="21" t="inlineStr">
        <is>
          <t>OPEN</t>
        </is>
      </c>
      <c r="I237" s="21" t="inlineStr">
        <is>
          <t>NON_COMM_MONTHLY</t>
        </is>
      </c>
      <c r="J237" s="21" t="n">
        <v>7.55</v>
      </c>
      <c r="K237" s="21" t="n">
        <v>1</v>
      </c>
      <c r="L237" s="21" t="inlineStr">
        <is>
          <t>ACCEPTED</t>
        </is>
      </c>
      <c r="M237" s="28" t="n">
        <v>45195</v>
      </c>
      <c r="N237" s="28" t="n">
        <v>45197</v>
      </c>
      <c r="O237" s="21" t="n">
        <v>16</v>
      </c>
      <c r="P237" s="21" t="inlineStr"/>
      <c r="Q237" s="21" t="inlineStr">
        <is>
          <t>MA-2023-0110</t>
        </is>
      </c>
      <c r="R237" s="21" t="inlineStr"/>
    </row>
    <row r="238">
      <c r="A238" s="17" t="inlineStr">
        <is>
          <t>OFR-2023-0553</t>
        </is>
      </c>
      <c r="B238" s="27" t="n">
        <v>45177</v>
      </c>
      <c r="C238" s="17" t="inlineStr">
        <is>
          <t>WL-01289</t>
        </is>
      </c>
      <c r="D238" s="17" t="n">
        <v>289</v>
      </c>
      <c r="E238" s="17" t="inlineStr">
        <is>
          <t>EW-0119</t>
        </is>
      </c>
      <c r="F238" s="17" t="inlineStr">
        <is>
          <t>Eastwey</t>
        </is>
      </c>
      <c r="G238" s="17" t="n">
        <v>32</v>
      </c>
      <c r="H238" s="17" t="inlineStr">
        <is>
          <t>OPEN</t>
        </is>
      </c>
      <c r="I238" s="17" t="inlineStr">
        <is>
          <t>NON_COMM_MONTHLY</t>
        </is>
      </c>
      <c r="J238" s="17" t="n">
        <v>7.55</v>
      </c>
      <c r="K238" s="17" t="n">
        <v>1</v>
      </c>
      <c r="L238" s="17" t="inlineStr">
        <is>
          <t>DECLINED</t>
        </is>
      </c>
      <c r="M238" s="27" t="n">
        <v>45191</v>
      </c>
      <c r="N238" s="27" t="n">
        <v>45181</v>
      </c>
      <c r="O238" s="17" t="n">
        <v>4</v>
      </c>
      <c r="P238" s="17" t="inlineStr"/>
      <c r="Q238" s="17" t="inlineStr"/>
      <c r="R238" s="17" t="inlineStr"/>
    </row>
    <row r="239">
      <c r="A239" s="21" t="inlineStr">
        <is>
          <t>OFR-2023-0554</t>
        </is>
      </c>
      <c r="B239" s="28" t="n">
        <v>45186</v>
      </c>
      <c r="C239" s="21" t="inlineStr">
        <is>
          <t>WL-01703</t>
        </is>
      </c>
      <c r="D239" s="21" t="n">
        <v>703</v>
      </c>
      <c r="E239" s="21" t="inlineStr">
        <is>
          <t>VB-1007</t>
        </is>
      </c>
      <c r="F239" s="21" t="inlineStr">
        <is>
          <t>Vessbank</t>
        </is>
      </c>
      <c r="G239" s="21" t="n">
        <v>36</v>
      </c>
      <c r="H239" s="21" t="inlineStr">
        <is>
          <t>COVERED</t>
        </is>
      </c>
      <c r="I239" s="21" t="inlineStr">
        <is>
          <t>NON_COMM_MONTHLY</t>
        </is>
      </c>
      <c r="J239" s="21" t="n">
        <v>10.4</v>
      </c>
      <c r="K239" s="21" t="n">
        <v>1</v>
      </c>
      <c r="L239" s="21" t="inlineStr">
        <is>
          <t>ACCEPTED</t>
        </is>
      </c>
      <c r="M239" s="28" t="n">
        <v>45196</v>
      </c>
      <c r="N239" s="28" t="n">
        <v>45192</v>
      </c>
      <c r="O239" s="21" t="n">
        <v>6</v>
      </c>
      <c r="P239" s="21" t="inlineStr"/>
      <c r="Q239" s="21" t="inlineStr">
        <is>
          <t>MA-2023-1007</t>
        </is>
      </c>
      <c r="R239" s="21" t="inlineStr"/>
    </row>
    <row r="240">
      <c r="A240" s="17" t="inlineStr">
        <is>
          <t>OFR-2023-0555</t>
        </is>
      </c>
      <c r="B240" s="27" t="n">
        <v>45194</v>
      </c>
      <c r="C240" s="17" t="inlineStr">
        <is>
          <t>WL-01566</t>
        </is>
      </c>
      <c r="D240" s="17" t="n">
        <v>566</v>
      </c>
      <c r="E240" s="17" t="inlineStr">
        <is>
          <t>LP-0706</t>
        </is>
      </c>
      <c r="F240" s="17" t="inlineStr">
        <is>
          <t>Ledgport</t>
        </is>
      </c>
      <c r="G240" s="17" t="n">
        <v>28</v>
      </c>
      <c r="H240" s="17" t="inlineStr">
        <is>
          <t>COVERED</t>
        </is>
      </c>
      <c r="I240" s="17" t="inlineStr">
        <is>
          <t>NON_COMM_MONTHLY</t>
        </is>
      </c>
      <c r="J240" s="17" t="n">
        <v>10.4</v>
      </c>
      <c r="K240" s="17" t="n">
        <v>1</v>
      </c>
      <c r="L240" s="17" t="inlineStr">
        <is>
          <t>SKIPPED</t>
        </is>
      </c>
      <c r="M240" s="27" t="n">
        <v>45204</v>
      </c>
      <c r="N240" s="17" t="inlineStr"/>
      <c r="O240" s="17" t="inlineStr"/>
      <c r="P240" s="17" t="inlineStr">
        <is>
          <t>vessel-fit</t>
        </is>
      </c>
      <c r="Q240" s="17" t="inlineStr"/>
      <c r="R240" s="17" t="inlineStr"/>
    </row>
    <row r="241">
      <c r="A241" s="21" t="inlineStr">
        <is>
          <t>OFR-2023-0556</t>
        </is>
      </c>
      <c r="B241" s="28" t="n">
        <v>45176</v>
      </c>
      <c r="C241" s="21" t="inlineStr">
        <is>
          <t>WL-01576</t>
        </is>
      </c>
      <c r="D241" s="21" t="n">
        <v>576</v>
      </c>
      <c r="E241" s="21" t="inlineStr">
        <is>
          <t>EW-0813</t>
        </is>
      </c>
      <c r="F241" s="21" t="inlineStr">
        <is>
          <t>Eastwey</t>
        </is>
      </c>
      <c r="G241" s="21" t="n">
        <v>45</v>
      </c>
      <c r="H241" s="21" t="inlineStr">
        <is>
          <t>OPEN</t>
        </is>
      </c>
      <c r="I241" s="21" t="inlineStr">
        <is>
          <t>NON_COMM_MONTHLY</t>
        </is>
      </c>
      <c r="J241" s="21" t="n">
        <v>7.55</v>
      </c>
      <c r="K241" s="21" t="n">
        <v>1</v>
      </c>
      <c r="L241" s="21" t="inlineStr">
        <is>
          <t>ACCEPTED</t>
        </is>
      </c>
      <c r="M241" s="28" t="n">
        <v>45190</v>
      </c>
      <c r="N241" s="28" t="n">
        <v>45177</v>
      </c>
      <c r="O241" s="21" t="n">
        <v>1</v>
      </c>
      <c r="P241" s="21" t="inlineStr"/>
      <c r="Q241" s="21" t="inlineStr">
        <is>
          <t>MA-2023-0813</t>
        </is>
      </c>
      <c r="R241" s="21" t="inlineStr"/>
    </row>
    <row r="242">
      <c r="A242" s="17" t="inlineStr">
        <is>
          <t>OFR-2023-0557</t>
        </is>
      </c>
      <c r="B242" s="27" t="n">
        <v>45196</v>
      </c>
      <c r="C242" s="17" t="inlineStr">
        <is>
          <t>WL-02706</t>
        </is>
      </c>
      <c r="D242" s="17" t="n">
        <v>1706</v>
      </c>
      <c r="E242" s="17" t="inlineStr">
        <is>
          <t>LP-0222</t>
        </is>
      </c>
      <c r="F242" s="17" t="inlineStr">
        <is>
          <t>Ledgport</t>
        </is>
      </c>
      <c r="G242" s="17" t="n">
        <v>36</v>
      </c>
      <c r="H242" s="17" t="inlineStr">
        <is>
          <t>COVERED</t>
        </is>
      </c>
      <c r="I242" s="17" t="inlineStr">
        <is>
          <t>NON_COMM_MONTHLY</t>
        </is>
      </c>
      <c r="J242" s="17" t="n">
        <v>10.4</v>
      </c>
      <c r="K242" s="17" t="n">
        <v>1</v>
      </c>
      <c r="L242" s="17" t="inlineStr">
        <is>
          <t>DECLINED_RETAINER</t>
        </is>
      </c>
      <c r="M242" s="27" t="n">
        <v>45206</v>
      </c>
      <c r="N242" s="27" t="n">
        <v>45204</v>
      </c>
      <c r="O242" s="17" t="n">
        <v>8</v>
      </c>
      <c r="P242" s="17" t="inlineStr"/>
      <c r="Q242" s="17" t="inlineStr"/>
      <c r="R242" s="17" t="inlineStr"/>
    </row>
    <row r="243">
      <c r="A243" s="21" t="inlineStr">
        <is>
          <t>OFR-2023-0558</t>
        </is>
      </c>
      <c r="B243" s="28" t="n">
        <v>45182</v>
      </c>
      <c r="C243" s="21" t="inlineStr">
        <is>
          <t>WL-03764</t>
        </is>
      </c>
      <c r="D243" s="21" t="n">
        <v>2764</v>
      </c>
      <c r="E243" s="21" t="inlineStr">
        <is>
          <t>EW-0818</t>
        </is>
      </c>
      <c r="F243" s="21" t="inlineStr">
        <is>
          <t>Eastwey</t>
        </is>
      </c>
      <c r="G243" s="21" t="n">
        <v>32</v>
      </c>
      <c r="H243" s="21" t="inlineStr">
        <is>
          <t>OPEN</t>
        </is>
      </c>
      <c r="I243" s="21" t="inlineStr">
        <is>
          <t>NON_COMM_MONTHLY</t>
        </is>
      </c>
      <c r="J243" s="21" t="n">
        <v>7.55</v>
      </c>
      <c r="K243" s="21" t="n">
        <v>1</v>
      </c>
      <c r="L243" s="21" t="inlineStr">
        <is>
          <t>ACCEPTED</t>
        </is>
      </c>
      <c r="M243" s="28" t="n">
        <v>45196</v>
      </c>
      <c r="N243" s="28" t="n">
        <v>45188</v>
      </c>
      <c r="O243" s="21" t="n">
        <v>6</v>
      </c>
      <c r="P243" s="21" t="inlineStr"/>
      <c r="Q243" s="21" t="inlineStr">
        <is>
          <t>MA-2023-0818</t>
        </is>
      </c>
      <c r="R243" s="21" t="inlineStr"/>
    </row>
    <row r="244">
      <c r="A244" s="17" t="inlineStr">
        <is>
          <t>OFR-2023-0559</t>
        </is>
      </c>
      <c r="B244" s="27" t="n">
        <v>45182</v>
      </c>
      <c r="C244" s="17" t="inlineStr">
        <is>
          <t>WL-02912</t>
        </is>
      </c>
      <c r="D244" s="17" t="n">
        <v>1912</v>
      </c>
      <c r="E244" s="17" t="inlineStr">
        <is>
          <t>SB-0916</t>
        </is>
      </c>
      <c r="F244" s="17" t="inlineStr">
        <is>
          <t>Salmonberry</t>
        </is>
      </c>
      <c r="G244" s="17" t="n">
        <v>60</v>
      </c>
      <c r="H244" s="17" t="inlineStr">
        <is>
          <t>OPEN</t>
        </is>
      </c>
      <c r="I244" s="17" t="inlineStr">
        <is>
          <t>NON_COMM_MONTHLY</t>
        </is>
      </c>
      <c r="J244" s="17" t="n">
        <v>7.55</v>
      </c>
      <c r="K244" s="17" t="n">
        <v>2</v>
      </c>
      <c r="L244" s="17" t="inlineStr">
        <is>
          <t>SKIPPED</t>
        </is>
      </c>
      <c r="M244" s="27" t="n">
        <v>45196</v>
      </c>
      <c r="N244" s="17" t="inlineStr"/>
      <c r="O244" s="17" t="inlineStr"/>
      <c r="P244" s="17" t="inlineStr">
        <is>
          <t>vessel-fit</t>
        </is>
      </c>
      <c r="Q244" s="17" t="inlineStr"/>
      <c r="R244" s="17" t="inlineStr"/>
    </row>
    <row r="245">
      <c r="A245" s="21" t="inlineStr">
        <is>
          <t>OFR-2023-0560</t>
        </is>
      </c>
      <c r="B245" s="28" t="n">
        <v>45194</v>
      </c>
      <c r="C245" s="21" t="inlineStr">
        <is>
          <t>WL-01267</t>
        </is>
      </c>
      <c r="D245" s="21" t="n">
        <v>267</v>
      </c>
      <c r="E245" s="21" t="inlineStr">
        <is>
          <t>GW-0623</t>
        </is>
      </c>
      <c r="F245" s="21" t="inlineStr">
        <is>
          <t>Gullwing</t>
        </is>
      </c>
      <c r="G245" s="21" t="n">
        <v>70</v>
      </c>
      <c r="H245" s="21" t="inlineStr">
        <is>
          <t>OPEN</t>
        </is>
      </c>
      <c r="I245" s="21" t="inlineStr">
        <is>
          <t>NON_COMM_MONTHLY</t>
        </is>
      </c>
      <c r="J245" s="21" t="n">
        <v>7.55</v>
      </c>
      <c r="K245" s="21" t="n">
        <v>2</v>
      </c>
      <c r="L245" s="21" t="inlineStr">
        <is>
          <t>ACCEPTED</t>
        </is>
      </c>
      <c r="M245" s="28" t="n">
        <v>45208</v>
      </c>
      <c r="N245" s="28" t="n">
        <v>45206</v>
      </c>
      <c r="O245" s="21" t="n">
        <v>12</v>
      </c>
      <c r="P245" s="21" t="inlineStr"/>
      <c r="Q245" s="21" t="inlineStr">
        <is>
          <t>MA-2023-0623</t>
        </is>
      </c>
      <c r="R245" s="21" t="inlineStr"/>
    </row>
    <row r="246">
      <c r="A246" s="17" t="inlineStr">
        <is>
          <t>OFR-2023-0561</t>
        </is>
      </c>
      <c r="B246" s="27" t="n">
        <v>45172</v>
      </c>
      <c r="C246" s="17" t="inlineStr">
        <is>
          <t>WL-01038</t>
        </is>
      </c>
      <c r="D246" s="17" t="n">
        <v>38</v>
      </c>
      <c r="E246" s="17" t="inlineStr">
        <is>
          <t>LP-0223</t>
        </is>
      </c>
      <c r="F246" s="17" t="inlineStr">
        <is>
          <t>Ledgport</t>
        </is>
      </c>
      <c r="G246" s="17" t="n">
        <v>24</v>
      </c>
      <c r="H246" s="17" t="inlineStr">
        <is>
          <t>COVERED</t>
        </is>
      </c>
      <c r="I246" s="17" t="inlineStr">
        <is>
          <t>NON_COMM_MONTHLY</t>
        </is>
      </c>
      <c r="J246" s="17" t="n">
        <v>10.4</v>
      </c>
      <c r="K246" s="17" t="n">
        <v>2</v>
      </c>
      <c r="L246" s="17" t="inlineStr">
        <is>
          <t>ACCEPTED</t>
        </is>
      </c>
      <c r="M246" s="27" t="n">
        <v>45182</v>
      </c>
      <c r="N246" s="27" t="n">
        <v>45179</v>
      </c>
      <c r="O246" s="17" t="n">
        <v>7</v>
      </c>
      <c r="P246" s="17" t="inlineStr"/>
      <c r="Q246" s="17" t="inlineStr">
        <is>
          <t>MA-2023-0223</t>
        </is>
      </c>
      <c r="R246" s="17" t="inlineStr"/>
    </row>
    <row r="247">
      <c r="A247" s="21" t="inlineStr">
        <is>
          <t>OFR-2023-0562</t>
        </is>
      </c>
      <c r="B247" s="28" t="n">
        <v>45180</v>
      </c>
      <c r="C247" s="21" t="inlineStr">
        <is>
          <t>WL-02614</t>
        </is>
      </c>
      <c r="D247" s="21" t="n">
        <v>1614</v>
      </c>
      <c r="E247" s="21" t="inlineStr">
        <is>
          <t>LP-0601</t>
        </is>
      </c>
      <c r="F247" s="21" t="inlineStr">
        <is>
          <t>Ledgport</t>
        </is>
      </c>
      <c r="G247" s="21" t="n">
        <v>24</v>
      </c>
      <c r="H247" s="21" t="inlineStr">
        <is>
          <t>COVERED</t>
        </is>
      </c>
      <c r="I247" s="21" t="inlineStr">
        <is>
          <t>NON_COMM_MONTHLY</t>
        </is>
      </c>
      <c r="J247" s="21" t="n">
        <v>10.4</v>
      </c>
      <c r="K247" s="21" t="n">
        <v>2</v>
      </c>
      <c r="L247" s="21" t="inlineStr">
        <is>
          <t>ACCEPTED</t>
        </is>
      </c>
      <c r="M247" s="28" t="n">
        <v>45190</v>
      </c>
      <c r="N247" s="28" t="n">
        <v>45186</v>
      </c>
      <c r="O247" s="21" t="n">
        <v>6</v>
      </c>
      <c r="P247" s="21" t="inlineStr"/>
      <c r="Q247" s="21" t="inlineStr">
        <is>
          <t>MA-2023-0601</t>
        </is>
      </c>
      <c r="R247" s="21" t="inlineStr"/>
    </row>
    <row r="248">
      <c r="A248" s="17" t="inlineStr">
        <is>
          <t>OFR-2023-0563</t>
        </is>
      </c>
      <c r="B248" s="27" t="n">
        <v>45179</v>
      </c>
      <c r="C248" s="17" t="inlineStr">
        <is>
          <t>WL-02465</t>
        </is>
      </c>
      <c r="D248" s="17" t="n">
        <v>1465</v>
      </c>
      <c r="E248" s="17" t="inlineStr">
        <is>
          <t>LP-0708</t>
        </is>
      </c>
      <c r="F248" s="17" t="inlineStr">
        <is>
          <t>Ledgport</t>
        </is>
      </c>
      <c r="G248" s="17" t="n">
        <v>32</v>
      </c>
      <c r="H248" s="17" t="inlineStr">
        <is>
          <t>COVERED</t>
        </is>
      </c>
      <c r="I248" s="17" t="inlineStr">
        <is>
          <t>NON_COMM_MONTHLY</t>
        </is>
      </c>
      <c r="J248" s="17" t="n">
        <v>10.4</v>
      </c>
      <c r="K248" s="17" t="n">
        <v>1</v>
      </c>
      <c r="L248" s="17" t="inlineStr">
        <is>
          <t>DECLINED</t>
        </is>
      </c>
      <c r="M248" s="27" t="n">
        <v>45189</v>
      </c>
      <c r="N248" s="27" t="n">
        <v>45192</v>
      </c>
      <c r="O248" s="17" t="n">
        <v>13</v>
      </c>
      <c r="P248" s="17" t="inlineStr"/>
      <c r="Q248" s="17" t="inlineStr"/>
      <c r="R248" s="17" t="inlineStr"/>
    </row>
    <row r="249">
      <c r="A249" s="21" t="inlineStr">
        <is>
          <t>OFR-2023-0564</t>
        </is>
      </c>
      <c r="B249" s="28" t="n">
        <v>45182</v>
      </c>
      <c r="C249" s="21" t="inlineStr">
        <is>
          <t>WL-03335</t>
        </is>
      </c>
      <c r="D249" s="21" t="n">
        <v>2335</v>
      </c>
      <c r="E249" s="21" t="inlineStr">
        <is>
          <t>EW-0519</t>
        </is>
      </c>
      <c r="F249" s="21" t="inlineStr">
        <is>
          <t>Eastwey</t>
        </is>
      </c>
      <c r="G249" s="21" t="n">
        <v>32</v>
      </c>
      <c r="H249" s="21" t="inlineStr">
        <is>
          <t>OPEN</t>
        </is>
      </c>
      <c r="I249" s="21" t="inlineStr">
        <is>
          <t>NON_COMM_MONTHLY</t>
        </is>
      </c>
      <c r="J249" s="21" t="n">
        <v>7.55</v>
      </c>
      <c r="K249" s="21" t="n">
        <v>1</v>
      </c>
      <c r="L249" s="21" t="inlineStr">
        <is>
          <t>ACCEPTED</t>
        </is>
      </c>
      <c r="M249" s="28" t="n">
        <v>45196</v>
      </c>
      <c r="N249" s="28" t="n">
        <v>45190</v>
      </c>
      <c r="O249" s="21" t="n">
        <v>8</v>
      </c>
      <c r="P249" s="21" t="inlineStr"/>
      <c r="Q249" s="21" t="inlineStr">
        <is>
          <t>MA-2023-0519</t>
        </is>
      </c>
      <c r="R249" s="21" t="inlineStr"/>
    </row>
    <row r="250">
      <c r="A250" s="17" t="inlineStr">
        <is>
          <t>OFR-2023-0565</t>
        </is>
      </c>
      <c r="B250" s="27" t="n">
        <v>45189</v>
      </c>
      <c r="C250" s="17" t="inlineStr">
        <is>
          <t>WL-02382</t>
        </is>
      </c>
      <c r="D250" s="17" t="n">
        <v>1382</v>
      </c>
      <c r="E250" s="17" t="inlineStr">
        <is>
          <t>EW-0615</t>
        </is>
      </c>
      <c r="F250" s="17" t="inlineStr">
        <is>
          <t>Eastwey</t>
        </is>
      </c>
      <c r="G250" s="17" t="n">
        <v>45</v>
      </c>
      <c r="H250" s="17" t="inlineStr">
        <is>
          <t>OPEN</t>
        </is>
      </c>
      <c r="I250" s="17" t="inlineStr">
        <is>
          <t>NON_COMM_MONTHLY</t>
        </is>
      </c>
      <c r="J250" s="17" t="n">
        <v>7.55</v>
      </c>
      <c r="K250" s="17" t="n">
        <v>1</v>
      </c>
      <c r="L250" s="17" t="inlineStr">
        <is>
          <t>ACCEPTED</t>
        </is>
      </c>
      <c r="M250" s="27" t="n">
        <v>45203</v>
      </c>
      <c r="N250" s="27" t="n">
        <v>45206</v>
      </c>
      <c r="O250" s="17" t="n">
        <v>17</v>
      </c>
      <c r="P250" s="17" t="inlineStr"/>
      <c r="Q250" s="17" t="inlineStr">
        <is>
          <t>MA-2023-0615</t>
        </is>
      </c>
      <c r="R250" s="17" t="inlineStr"/>
    </row>
    <row r="251">
      <c r="A251" s="21" t="inlineStr">
        <is>
          <t>OFR-2023-0566</t>
        </is>
      </c>
      <c r="B251" s="28" t="n">
        <v>45171</v>
      </c>
      <c r="C251" s="21" t="inlineStr">
        <is>
          <t>WL-03249</t>
        </is>
      </c>
      <c r="D251" s="21" t="n">
        <v>2249</v>
      </c>
      <c r="E251" s="21" t="inlineStr">
        <is>
          <t>VB-0717</t>
        </is>
      </c>
      <c r="F251" s="21" t="inlineStr">
        <is>
          <t>Vessbank</t>
        </is>
      </c>
      <c r="G251" s="21" t="n">
        <v>32</v>
      </c>
      <c r="H251" s="21" t="inlineStr">
        <is>
          <t>COVERED</t>
        </is>
      </c>
      <c r="I251" s="21" t="inlineStr">
        <is>
          <t>NON_COMM_MONTHLY</t>
        </is>
      </c>
      <c r="J251" s="21" t="n">
        <v>10.4</v>
      </c>
      <c r="K251" s="21" t="n">
        <v>1</v>
      </c>
      <c r="L251" s="21" t="inlineStr">
        <is>
          <t>EXPIRED</t>
        </is>
      </c>
      <c r="M251" s="28" t="n">
        <v>45181</v>
      </c>
      <c r="N251" s="28" t="n">
        <v>45177</v>
      </c>
      <c r="O251" s="21" t="n">
        <v>6</v>
      </c>
      <c r="P251" s="21" t="inlineStr"/>
      <c r="Q251" s="21" t="inlineStr"/>
      <c r="R251" s="21" t="inlineStr"/>
    </row>
    <row r="252">
      <c r="A252" s="17" t="inlineStr">
        <is>
          <t>OFR-2023-0567</t>
        </is>
      </c>
      <c r="B252" s="27" t="n">
        <v>45190</v>
      </c>
      <c r="C252" s="17" t="inlineStr">
        <is>
          <t>WL-01168</t>
        </is>
      </c>
      <c r="D252" s="17" t="n">
        <v>168</v>
      </c>
      <c r="E252" s="17" t="inlineStr">
        <is>
          <t>LP-0604</t>
        </is>
      </c>
      <c r="F252" s="17" t="inlineStr">
        <is>
          <t>Ledgport</t>
        </is>
      </c>
      <c r="G252" s="17" t="n">
        <v>40</v>
      </c>
      <c r="H252" s="17" t="inlineStr">
        <is>
          <t>COVERED</t>
        </is>
      </c>
      <c r="I252" s="17" t="inlineStr">
        <is>
          <t>NON_COMM_MONTHLY</t>
        </is>
      </c>
      <c r="J252" s="17" t="n">
        <v>10.4</v>
      </c>
      <c r="K252" s="17" t="n">
        <v>1</v>
      </c>
      <c r="L252" s="17" t="inlineStr">
        <is>
          <t>SKIPPED</t>
        </is>
      </c>
      <c r="M252" s="27" t="n">
        <v>45200</v>
      </c>
      <c r="N252" s="17" t="inlineStr"/>
      <c r="O252" s="17" t="inlineStr"/>
      <c r="P252" s="17" t="inlineStr">
        <is>
          <t>declined-prior-offer</t>
        </is>
      </c>
      <c r="Q252" s="17" t="inlineStr"/>
      <c r="R252" s="17" t="inlineStr"/>
    </row>
    <row r="253">
      <c r="A253" s="21" t="inlineStr">
        <is>
          <t>OFR-2023-0568</t>
        </is>
      </c>
      <c r="B253" s="28" t="n">
        <v>45181</v>
      </c>
      <c r="C253" s="21" t="inlineStr">
        <is>
          <t>WL-03235</t>
        </is>
      </c>
      <c r="D253" s="21" t="n">
        <v>2235</v>
      </c>
      <c r="E253" s="21" t="inlineStr">
        <is>
          <t>EW-0901</t>
        </is>
      </c>
      <c r="F253" s="21" t="inlineStr">
        <is>
          <t>Eastwey</t>
        </is>
      </c>
      <c r="G253" s="21" t="n">
        <v>28</v>
      </c>
      <c r="H253" s="21" t="inlineStr">
        <is>
          <t>OPEN</t>
        </is>
      </c>
      <c r="I253" s="21" t="inlineStr">
        <is>
          <t>NON_COMM_MONTHLY</t>
        </is>
      </c>
      <c r="J253" s="21" t="n">
        <v>7.55</v>
      </c>
      <c r="K253" s="21" t="n">
        <v>1</v>
      </c>
      <c r="L253" s="21" t="inlineStr">
        <is>
          <t>ACCEPTED</t>
        </is>
      </c>
      <c r="M253" s="28" t="n">
        <v>45195</v>
      </c>
      <c r="N253" s="28" t="n">
        <v>45190</v>
      </c>
      <c r="O253" s="21" t="n">
        <v>9</v>
      </c>
      <c r="P253" s="21" t="inlineStr"/>
      <c r="Q253" s="21" t="inlineStr">
        <is>
          <t>MA-2023-0901</t>
        </is>
      </c>
      <c r="R253" s="21" t="inlineStr"/>
    </row>
    <row r="254">
      <c r="A254" s="17" t="inlineStr">
        <is>
          <t>OFR-2023-0569</t>
        </is>
      </c>
      <c r="B254" s="27" t="n">
        <v>45182</v>
      </c>
      <c r="C254" s="17" t="inlineStr">
        <is>
          <t>WL-01733</t>
        </is>
      </c>
      <c r="D254" s="17" t="n">
        <v>733</v>
      </c>
      <c r="E254" s="17" t="inlineStr">
        <is>
          <t>GW-0218</t>
        </is>
      </c>
      <c r="F254" s="17" t="inlineStr">
        <is>
          <t>Gullwing</t>
        </is>
      </c>
      <c r="G254" s="17" t="n">
        <v>60</v>
      </c>
      <c r="H254" s="17" t="inlineStr">
        <is>
          <t>OPEN</t>
        </is>
      </c>
      <c r="I254" s="17" t="inlineStr">
        <is>
          <t>NON_COMM_MONTHLY</t>
        </is>
      </c>
      <c r="J254" s="17" t="n">
        <v>7.55</v>
      </c>
      <c r="K254" s="17" t="n">
        <v>1</v>
      </c>
      <c r="L254" s="17" t="inlineStr">
        <is>
          <t>PENDING</t>
        </is>
      </c>
      <c r="M254" s="27" t="n">
        <v>45196</v>
      </c>
      <c r="N254" s="17" t="inlineStr"/>
      <c r="O254" s="17" t="inlineStr"/>
      <c r="P254" s="17" t="inlineStr"/>
      <c r="Q254" s="17" t="inlineStr"/>
      <c r="R254" s="17" t="inlineStr"/>
    </row>
    <row r="255">
      <c r="A255" s="21" t="inlineStr">
        <is>
          <t>OFR-2023-0570</t>
        </is>
      </c>
      <c r="B255" s="28" t="n">
        <v>45171</v>
      </c>
      <c r="C255" s="21" t="inlineStr">
        <is>
          <t>WL-01979</t>
        </is>
      </c>
      <c r="D255" s="21" t="n">
        <v>979</v>
      </c>
      <c r="E255" s="21" t="inlineStr">
        <is>
          <t>EW-0810</t>
        </is>
      </c>
      <c r="F255" s="21" t="inlineStr">
        <is>
          <t>Eastwey</t>
        </is>
      </c>
      <c r="G255" s="21" t="n">
        <v>28</v>
      </c>
      <c r="H255" s="21" t="inlineStr">
        <is>
          <t>OPEN</t>
        </is>
      </c>
      <c r="I255" s="21" t="inlineStr">
        <is>
          <t>NON_COMM_MONTHLY</t>
        </is>
      </c>
      <c r="J255" s="21" t="n">
        <v>7.55</v>
      </c>
      <c r="K255" s="21" t="n">
        <v>1</v>
      </c>
      <c r="L255" s="21" t="inlineStr">
        <is>
          <t>ACCEPTED</t>
        </is>
      </c>
      <c r="M255" s="28" t="n">
        <v>45185</v>
      </c>
      <c r="N255" s="28" t="n">
        <v>45183</v>
      </c>
      <c r="O255" s="21" t="n">
        <v>12</v>
      </c>
      <c r="P255" s="21" t="inlineStr"/>
      <c r="Q255" s="21" t="inlineStr">
        <is>
          <t>MA-2023-0810</t>
        </is>
      </c>
      <c r="R255" s="21" t="inlineStr"/>
    </row>
    <row r="256">
      <c r="A256" s="17" t="inlineStr">
        <is>
          <t>OFR-2023-0571</t>
        </is>
      </c>
      <c r="B256" s="27" t="n">
        <v>45173</v>
      </c>
      <c r="C256" s="17" t="inlineStr">
        <is>
          <t>WL-03700</t>
        </is>
      </c>
      <c r="D256" s="17" t="n">
        <v>2700</v>
      </c>
      <c r="E256" s="17" t="inlineStr">
        <is>
          <t>LP-0412</t>
        </is>
      </c>
      <c r="F256" s="17" t="inlineStr">
        <is>
          <t>Ledgport</t>
        </is>
      </c>
      <c r="G256" s="17" t="n">
        <v>32</v>
      </c>
      <c r="H256" s="17" t="inlineStr">
        <is>
          <t>COVERED</t>
        </is>
      </c>
      <c r="I256" s="17" t="inlineStr">
        <is>
          <t>NON_COMM_MONTHLY</t>
        </is>
      </c>
      <c r="J256" s="17" t="n">
        <v>10.4</v>
      </c>
      <c r="K256" s="17" t="n">
        <v>1</v>
      </c>
      <c r="L256" s="17" t="inlineStr">
        <is>
          <t>SKIPPED</t>
        </is>
      </c>
      <c r="M256" s="27" t="n">
        <v>45183</v>
      </c>
      <c r="N256" s="17" t="inlineStr"/>
      <c r="O256" s="17" t="inlineStr"/>
      <c r="P256" s="17" t="inlineStr">
        <is>
          <t>not-current</t>
        </is>
      </c>
      <c r="Q256" s="17" t="inlineStr"/>
      <c r="R256" s="17" t="inlineStr"/>
    </row>
    <row r="257">
      <c r="A257" s="21" t="inlineStr">
        <is>
          <t>OFR-2023-0572</t>
        </is>
      </c>
      <c r="B257" s="28" t="n">
        <v>45187</v>
      </c>
      <c r="C257" s="21" t="inlineStr">
        <is>
          <t>WL-01331</t>
        </is>
      </c>
      <c r="D257" s="21" t="n">
        <v>331</v>
      </c>
      <c r="E257" s="21" t="inlineStr">
        <is>
          <t>GW-0314</t>
        </is>
      </c>
      <c r="F257" s="21" t="inlineStr">
        <is>
          <t>Gullwing</t>
        </is>
      </c>
      <c r="G257" s="21" t="n">
        <v>32</v>
      </c>
      <c r="H257" s="21" t="inlineStr">
        <is>
          <t>OPEN</t>
        </is>
      </c>
      <c r="I257" s="21" t="inlineStr">
        <is>
          <t>NON_COMM_MONTHLY</t>
        </is>
      </c>
      <c r="J257" s="21" t="n">
        <v>7.55</v>
      </c>
      <c r="K257" s="21" t="n">
        <v>2</v>
      </c>
      <c r="L257" s="21" t="inlineStr">
        <is>
          <t>DECLINED</t>
        </is>
      </c>
      <c r="M257" s="28" t="n">
        <v>45201</v>
      </c>
      <c r="N257" s="28" t="n">
        <v>45193</v>
      </c>
      <c r="O257" s="21" t="n">
        <v>6</v>
      </c>
      <c r="P257" s="21" t="inlineStr"/>
      <c r="Q257" s="21" t="inlineStr"/>
      <c r="R257" s="21" t="inlineStr"/>
    </row>
    <row r="258">
      <c r="A258" s="17" t="inlineStr">
        <is>
          <t>OFR-2023-0573</t>
        </is>
      </c>
      <c r="B258" s="27" t="n">
        <v>45185</v>
      </c>
      <c r="C258" s="17" t="inlineStr">
        <is>
          <t>WL-02000</t>
        </is>
      </c>
      <c r="D258" s="17" t="n">
        <v>1000</v>
      </c>
      <c r="E258" s="17" t="inlineStr">
        <is>
          <t>VB-0820</t>
        </is>
      </c>
      <c r="F258" s="17" t="inlineStr">
        <is>
          <t>Vessbank</t>
        </is>
      </c>
      <c r="G258" s="17" t="n">
        <v>36</v>
      </c>
      <c r="H258" s="17" t="inlineStr">
        <is>
          <t>COVERED</t>
        </is>
      </c>
      <c r="I258" s="17" t="inlineStr">
        <is>
          <t>NON_COMM_MONTHLY</t>
        </is>
      </c>
      <c r="J258" s="17" t="n">
        <v>10.4</v>
      </c>
      <c r="K258" s="17" t="n">
        <v>1</v>
      </c>
      <c r="L258" s="17" t="inlineStr">
        <is>
          <t>SKIPPED</t>
        </is>
      </c>
      <c r="M258" s="27" t="n">
        <v>45195</v>
      </c>
      <c r="N258" s="17" t="inlineStr"/>
      <c r="O258" s="17" t="inlineStr"/>
      <c r="P258" s="17" t="inlineStr">
        <is>
          <t>preference-mismatch</t>
        </is>
      </c>
      <c r="Q258" s="17" t="inlineStr"/>
      <c r="R258" s="17" t="inlineStr"/>
    </row>
    <row r="259">
      <c r="A259" s="21" t="inlineStr">
        <is>
          <t>OFR-2023-0574</t>
        </is>
      </c>
      <c r="B259" s="28" t="n">
        <v>45186</v>
      </c>
      <c r="C259" s="21" t="inlineStr">
        <is>
          <t>WL-01080</t>
        </is>
      </c>
      <c r="D259" s="21" t="n">
        <v>80</v>
      </c>
      <c r="E259" s="21" t="inlineStr">
        <is>
          <t>EW-0511</t>
        </is>
      </c>
      <c r="F259" s="21" t="inlineStr">
        <is>
          <t>Eastwey</t>
        </is>
      </c>
      <c r="G259" s="21" t="n">
        <v>28</v>
      </c>
      <c r="H259" s="21" t="inlineStr">
        <is>
          <t>OPEN</t>
        </is>
      </c>
      <c r="I259" s="21" t="inlineStr">
        <is>
          <t>NON_COMM_MONTHLY</t>
        </is>
      </c>
      <c r="J259" s="21" t="n">
        <v>7.55</v>
      </c>
      <c r="K259" s="21" t="n">
        <v>2</v>
      </c>
      <c r="L259" s="21" t="inlineStr">
        <is>
          <t>SKIPPED</t>
        </is>
      </c>
      <c r="M259" s="28" t="n">
        <v>45200</v>
      </c>
      <c r="N259" s="21" t="inlineStr"/>
      <c r="O259" s="21" t="inlineStr"/>
      <c r="P259" s="21" t="inlineStr">
        <is>
          <t>declined-prior-offer</t>
        </is>
      </c>
      <c r="Q259" s="21" t="inlineStr"/>
      <c r="R259" s="21" t="inlineStr"/>
    </row>
    <row r="260">
      <c r="A260" s="17" t="inlineStr">
        <is>
          <t>OFR-2023-0575</t>
        </is>
      </c>
      <c r="B260" s="27" t="n">
        <v>45189</v>
      </c>
      <c r="C260" s="17" t="inlineStr">
        <is>
          <t>WL-02266</t>
        </is>
      </c>
      <c r="D260" s="17" t="n">
        <v>1266</v>
      </c>
      <c r="E260" s="17" t="inlineStr">
        <is>
          <t>VB-0224</t>
        </is>
      </c>
      <c r="F260" s="17" t="inlineStr">
        <is>
          <t>Vessbank</t>
        </is>
      </c>
      <c r="G260" s="17" t="n">
        <v>28</v>
      </c>
      <c r="H260" s="17" t="inlineStr">
        <is>
          <t>COVERED</t>
        </is>
      </c>
      <c r="I260" s="17" t="inlineStr">
        <is>
          <t>NON_COMM_MONTHLY</t>
        </is>
      </c>
      <c r="J260" s="17" t="n">
        <v>10.4</v>
      </c>
      <c r="K260" s="17" t="n">
        <v>1</v>
      </c>
      <c r="L260" s="17" t="inlineStr">
        <is>
          <t>ACCEPTED</t>
        </is>
      </c>
      <c r="M260" s="27" t="n">
        <v>45199</v>
      </c>
      <c r="N260" s="27" t="n">
        <v>45197</v>
      </c>
      <c r="O260" s="17" t="n">
        <v>8</v>
      </c>
      <c r="P260" s="17" t="inlineStr"/>
      <c r="Q260" s="17" t="inlineStr">
        <is>
          <t>MA-2023-0224</t>
        </is>
      </c>
      <c r="R260" s="17" t="inlineStr"/>
    </row>
    <row r="261">
      <c r="A261" s="21" t="inlineStr">
        <is>
          <t>OFR-2023-0576</t>
        </is>
      </c>
      <c r="B261" s="28" t="n">
        <v>45179</v>
      </c>
      <c r="C261" s="21" t="inlineStr">
        <is>
          <t>WL-03648</t>
        </is>
      </c>
      <c r="D261" s="21" t="n">
        <v>2648</v>
      </c>
      <c r="E261" s="21" t="inlineStr">
        <is>
          <t>VB-0713</t>
        </is>
      </c>
      <c r="F261" s="21" t="inlineStr">
        <is>
          <t>Vessbank</t>
        </is>
      </c>
      <c r="G261" s="21" t="n">
        <v>32</v>
      </c>
      <c r="H261" s="21" t="inlineStr">
        <is>
          <t>COVERED</t>
        </is>
      </c>
      <c r="I261" s="21" t="inlineStr">
        <is>
          <t>NON_COMM_MONTHLY</t>
        </is>
      </c>
      <c r="J261" s="21" t="n">
        <v>10.4</v>
      </c>
      <c r="K261" s="21" t="n">
        <v>1</v>
      </c>
      <c r="L261" s="21" t="inlineStr">
        <is>
          <t>ACCEPTED</t>
        </is>
      </c>
      <c r="M261" s="28" t="n">
        <v>45189</v>
      </c>
      <c r="N261" s="28" t="n">
        <v>45188</v>
      </c>
      <c r="O261" s="21" t="n">
        <v>9</v>
      </c>
      <c r="P261" s="21" t="inlineStr"/>
      <c r="Q261" s="21" t="inlineStr">
        <is>
          <t>MA-2023-0713</t>
        </is>
      </c>
      <c r="R261" s="21" t="inlineStr"/>
    </row>
    <row r="262">
      <c r="A262" s="17" t="inlineStr">
        <is>
          <t>OFR-2023-0577</t>
        </is>
      </c>
      <c r="B262" s="27" t="n">
        <v>45172</v>
      </c>
      <c r="C262" s="17" t="inlineStr">
        <is>
          <t>WL-03715</t>
        </is>
      </c>
      <c r="D262" s="17" t="n">
        <v>2715</v>
      </c>
      <c r="E262" s="17" t="inlineStr">
        <is>
          <t>VB-0705</t>
        </is>
      </c>
      <c r="F262" s="17" t="inlineStr">
        <is>
          <t>Vessbank</t>
        </is>
      </c>
      <c r="G262" s="17" t="n">
        <v>28</v>
      </c>
      <c r="H262" s="17" t="inlineStr">
        <is>
          <t>COVERED</t>
        </is>
      </c>
      <c r="I262" s="17" t="inlineStr">
        <is>
          <t>NON_COMM_MONTHLY</t>
        </is>
      </c>
      <c r="J262" s="17" t="n">
        <v>10.4</v>
      </c>
      <c r="K262" s="17" t="n">
        <v>1</v>
      </c>
      <c r="L262" s="17" t="inlineStr">
        <is>
          <t>SKIPPED</t>
        </is>
      </c>
      <c r="M262" s="27" t="n">
        <v>45182</v>
      </c>
      <c r="N262" s="17" t="inlineStr"/>
      <c r="O262" s="17" t="inlineStr"/>
      <c r="P262" s="17" t="inlineStr">
        <is>
          <t>vessel-fit</t>
        </is>
      </c>
      <c r="Q262" s="17" t="inlineStr"/>
      <c r="R262" s="17" t="inlineStr"/>
    </row>
    <row r="263">
      <c r="A263" s="21" t="inlineStr">
        <is>
          <t>OFR-2023-0578</t>
        </is>
      </c>
      <c r="B263" s="28" t="n">
        <v>45180</v>
      </c>
      <c r="C263" s="21" t="inlineStr">
        <is>
          <t>WL-02285</t>
        </is>
      </c>
      <c r="D263" s="21" t="n">
        <v>1285</v>
      </c>
      <c r="E263" s="21" t="inlineStr">
        <is>
          <t>EW-0107</t>
        </is>
      </c>
      <c r="F263" s="21" t="inlineStr">
        <is>
          <t>Eastwey</t>
        </is>
      </c>
      <c r="G263" s="21" t="n">
        <v>28</v>
      </c>
      <c r="H263" s="21" t="inlineStr">
        <is>
          <t>OPEN</t>
        </is>
      </c>
      <c r="I263" s="21" t="inlineStr">
        <is>
          <t>NON_COMM_MONTHLY</t>
        </is>
      </c>
      <c r="J263" s="21" t="n">
        <v>7.55</v>
      </c>
      <c r="K263" s="21" t="n">
        <v>1</v>
      </c>
      <c r="L263" s="21" t="inlineStr">
        <is>
          <t>SKIPPED</t>
        </is>
      </c>
      <c r="M263" s="28" t="n">
        <v>45194</v>
      </c>
      <c r="N263" s="21" t="inlineStr"/>
      <c r="O263" s="21" t="inlineStr"/>
      <c r="P263" s="21" t="inlineStr">
        <is>
          <t>declined-prior-offer</t>
        </is>
      </c>
      <c r="Q263" s="21" t="inlineStr"/>
      <c r="R263" s="21" t="inlineStr"/>
    </row>
    <row r="264">
      <c r="A264" s="17" t="inlineStr">
        <is>
          <t>OFR-2023-0579</t>
        </is>
      </c>
      <c r="B264" s="27" t="n">
        <v>45185</v>
      </c>
      <c r="C264" s="17" t="inlineStr">
        <is>
          <t>WL-03639</t>
        </is>
      </c>
      <c r="D264" s="17" t="n">
        <v>2639</v>
      </c>
      <c r="E264" s="17" t="inlineStr">
        <is>
          <t>VB-0720</t>
        </is>
      </c>
      <c r="F264" s="17" t="inlineStr">
        <is>
          <t>Vessbank</t>
        </is>
      </c>
      <c r="G264" s="17" t="n">
        <v>40</v>
      </c>
      <c r="H264" s="17" t="inlineStr">
        <is>
          <t>COVERED</t>
        </is>
      </c>
      <c r="I264" s="17" t="inlineStr">
        <is>
          <t>NON_COMM_MONTHLY</t>
        </is>
      </c>
      <c r="J264" s="17" t="n">
        <v>10.4</v>
      </c>
      <c r="K264" s="17" t="n">
        <v>1</v>
      </c>
      <c r="L264" s="17" t="inlineStr">
        <is>
          <t>DECLINED</t>
        </is>
      </c>
      <c r="M264" s="27" t="n">
        <v>45195</v>
      </c>
      <c r="N264" s="27" t="n">
        <v>45188</v>
      </c>
      <c r="O264" s="17" t="n">
        <v>3</v>
      </c>
      <c r="P264" s="17" t="inlineStr"/>
      <c r="Q264" s="17" t="inlineStr"/>
      <c r="R264" s="17" t="inlineStr"/>
    </row>
    <row r="265">
      <c r="A265" s="21" t="inlineStr">
        <is>
          <t>OFR-2023-0580</t>
        </is>
      </c>
      <c r="B265" s="28" t="n">
        <v>45177</v>
      </c>
      <c r="C265" s="21" t="inlineStr">
        <is>
          <t>WL-03745</t>
        </is>
      </c>
      <c r="D265" s="21" t="n">
        <v>2745</v>
      </c>
      <c r="E265" s="21" t="inlineStr">
        <is>
          <t>EW-0614</t>
        </is>
      </c>
      <c r="F265" s="21" t="inlineStr">
        <is>
          <t>Eastwey</t>
        </is>
      </c>
      <c r="G265" s="21" t="n">
        <v>45</v>
      </c>
      <c r="H265" s="21" t="inlineStr">
        <is>
          <t>OPEN</t>
        </is>
      </c>
      <c r="I265" s="21" t="inlineStr">
        <is>
          <t>NON_COMM_MONTHLY</t>
        </is>
      </c>
      <c r="J265" s="21" t="n">
        <v>7.55</v>
      </c>
      <c r="K265" s="21" t="n">
        <v>1</v>
      </c>
      <c r="L265" s="21" t="inlineStr">
        <is>
          <t>DECLINED</t>
        </is>
      </c>
      <c r="M265" s="28" t="n">
        <v>45191</v>
      </c>
      <c r="N265" s="28" t="n">
        <v>45190</v>
      </c>
      <c r="O265" s="21" t="n">
        <v>13</v>
      </c>
      <c r="P265" s="21" t="inlineStr"/>
      <c r="Q265" s="21" t="inlineStr"/>
      <c r="R265" s="21" t="inlineStr"/>
    </row>
    <row r="266">
      <c r="A266" s="17" t="inlineStr">
        <is>
          <t>OFR-2023-0581</t>
        </is>
      </c>
      <c r="B266" s="27" t="n">
        <v>45209</v>
      </c>
      <c r="C266" s="17" t="inlineStr">
        <is>
          <t>WL-02391</t>
        </is>
      </c>
      <c r="D266" s="17" t="n">
        <v>1391</v>
      </c>
      <c r="E266" s="17" t="inlineStr">
        <is>
          <t>EW-0614</t>
        </is>
      </c>
      <c r="F266" s="17" t="inlineStr">
        <is>
          <t>Eastwey</t>
        </is>
      </c>
      <c r="G266" s="17" t="n">
        <v>45</v>
      </c>
      <c r="H266" s="17" t="inlineStr">
        <is>
          <t>OPEN</t>
        </is>
      </c>
      <c r="I266" s="17" t="inlineStr">
        <is>
          <t>NON_COMM_MONTHLY</t>
        </is>
      </c>
      <c r="J266" s="17" t="n">
        <v>7.55</v>
      </c>
      <c r="K266" s="17" t="n">
        <v>1</v>
      </c>
      <c r="L266" s="17" t="inlineStr">
        <is>
          <t>ACCEPTED</t>
        </is>
      </c>
      <c r="M266" s="27" t="n">
        <v>45223</v>
      </c>
      <c r="N266" s="27" t="n">
        <v>45219</v>
      </c>
      <c r="O266" s="17" t="n">
        <v>10</v>
      </c>
      <c r="P266" s="17" t="inlineStr"/>
      <c r="Q266" s="17" t="inlineStr">
        <is>
          <t>MA-2023-0614</t>
        </is>
      </c>
      <c r="R266" s="17" t="inlineStr"/>
    </row>
    <row r="267">
      <c r="A267" s="21" t="inlineStr">
        <is>
          <t>OFR-2023-0582</t>
        </is>
      </c>
      <c r="B267" s="28" t="n">
        <v>45205</v>
      </c>
      <c r="C267" s="21" t="inlineStr">
        <is>
          <t>WL-01589</t>
        </is>
      </c>
      <c r="D267" s="21" t="n">
        <v>589</v>
      </c>
      <c r="E267" s="21" t="inlineStr">
        <is>
          <t>LP-0102</t>
        </is>
      </c>
      <c r="F267" s="21" t="inlineStr">
        <is>
          <t>Ledgport</t>
        </is>
      </c>
      <c r="G267" s="21" t="n">
        <v>40</v>
      </c>
      <c r="H267" s="21" t="inlineStr">
        <is>
          <t>COVERED</t>
        </is>
      </c>
      <c r="I267" s="21" t="inlineStr">
        <is>
          <t>NON_COMM_MONTHLY</t>
        </is>
      </c>
      <c r="J267" s="21" t="n">
        <v>10.4</v>
      </c>
      <c r="K267" s="21" t="n">
        <v>1</v>
      </c>
      <c r="L267" s="21" t="inlineStr">
        <is>
          <t>DECLINED</t>
        </is>
      </c>
      <c r="M267" s="28" t="n">
        <v>45215</v>
      </c>
      <c r="N267" s="28" t="n">
        <v>45216</v>
      </c>
      <c r="O267" s="21" t="n">
        <v>11</v>
      </c>
      <c r="P267" s="21" t="inlineStr"/>
      <c r="Q267" s="21" t="inlineStr"/>
      <c r="R267" s="21" t="inlineStr"/>
    </row>
    <row r="268">
      <c r="A268" s="17" t="inlineStr">
        <is>
          <t>OFR-2023-0583</t>
        </is>
      </c>
      <c r="B268" s="27" t="n">
        <v>45221</v>
      </c>
      <c r="C268" s="17" t="inlineStr">
        <is>
          <t>WL-02794</t>
        </is>
      </c>
      <c r="D268" s="17" t="n">
        <v>1794</v>
      </c>
      <c r="E268" s="17" t="inlineStr">
        <is>
          <t>VB-0218</t>
        </is>
      </c>
      <c r="F268" s="17" t="inlineStr">
        <is>
          <t>Vessbank</t>
        </is>
      </c>
      <c r="G268" s="17" t="n">
        <v>24</v>
      </c>
      <c r="H268" s="17" t="inlineStr">
        <is>
          <t>COVERED</t>
        </is>
      </c>
      <c r="I268" s="17" t="inlineStr">
        <is>
          <t>NON_COMM_MONTHLY</t>
        </is>
      </c>
      <c r="J268" s="17" t="n">
        <v>10.4</v>
      </c>
      <c r="K268" s="17" t="n">
        <v>1</v>
      </c>
      <c r="L268" s="17" t="inlineStr">
        <is>
          <t>ACCEPTED</t>
        </is>
      </c>
      <c r="M268" s="27" t="n">
        <v>45231</v>
      </c>
      <c r="N268" s="27" t="n">
        <v>45232</v>
      </c>
      <c r="O268" s="17" t="n">
        <v>11</v>
      </c>
      <c r="P268" s="17" t="inlineStr"/>
      <c r="Q268" s="17" t="inlineStr">
        <is>
          <t>MA-2023-0218</t>
        </is>
      </c>
      <c r="R268" s="17" t="inlineStr"/>
    </row>
    <row r="269">
      <c r="A269" s="21" t="inlineStr">
        <is>
          <t>OFR-2023-0584</t>
        </is>
      </c>
      <c r="B269" s="28" t="n">
        <v>45202</v>
      </c>
      <c r="C269" s="21" t="inlineStr">
        <is>
          <t>WL-03889</t>
        </is>
      </c>
      <c r="D269" s="21" t="n">
        <v>2889</v>
      </c>
      <c r="E269" s="21" t="inlineStr">
        <is>
          <t>EW-1005</t>
        </is>
      </c>
      <c r="F269" s="21" t="inlineStr">
        <is>
          <t>Eastwey</t>
        </is>
      </c>
      <c r="G269" s="21" t="n">
        <v>32</v>
      </c>
      <c r="H269" s="21" t="inlineStr">
        <is>
          <t>OPEN</t>
        </is>
      </c>
      <c r="I269" s="21" t="inlineStr">
        <is>
          <t>NON_COMM_MONTHLY</t>
        </is>
      </c>
      <c r="J269" s="21" t="n">
        <v>7.55</v>
      </c>
      <c r="K269" s="21" t="n">
        <v>1</v>
      </c>
      <c r="L269" s="21" t="inlineStr">
        <is>
          <t>DECLINED</t>
        </is>
      </c>
      <c r="M269" s="28" t="n">
        <v>45216</v>
      </c>
      <c r="N269" s="28" t="n">
        <v>45208</v>
      </c>
      <c r="O269" s="21" t="n">
        <v>6</v>
      </c>
      <c r="P269" s="21" t="inlineStr"/>
      <c r="Q269" s="21" t="inlineStr"/>
      <c r="R269" s="21" t="inlineStr"/>
    </row>
    <row r="270">
      <c r="A270" s="17" t="inlineStr">
        <is>
          <t>OFR-2023-0585</t>
        </is>
      </c>
      <c r="B270" s="27" t="n">
        <v>45222</v>
      </c>
      <c r="C270" s="17" t="inlineStr">
        <is>
          <t>WL-01684</t>
        </is>
      </c>
      <c r="D270" s="17" t="n">
        <v>684</v>
      </c>
      <c r="E270" s="17" t="inlineStr">
        <is>
          <t>GW-0113</t>
        </is>
      </c>
      <c r="F270" s="17" t="inlineStr">
        <is>
          <t>Gullwing</t>
        </is>
      </c>
      <c r="G270" s="17" t="n">
        <v>45</v>
      </c>
      <c r="H270" s="17" t="inlineStr">
        <is>
          <t>OPEN</t>
        </is>
      </c>
      <c r="I270" s="17" t="inlineStr">
        <is>
          <t>NON_COMM_MONTHLY</t>
        </is>
      </c>
      <c r="J270" s="17" t="n">
        <v>7.55</v>
      </c>
      <c r="K270" s="17" t="n">
        <v>1</v>
      </c>
      <c r="L270" s="17" t="inlineStr">
        <is>
          <t>EXPIRED</t>
        </is>
      </c>
      <c r="M270" s="27" t="n">
        <v>45236</v>
      </c>
      <c r="N270" s="27" t="n">
        <v>45223</v>
      </c>
      <c r="O270" s="17" t="n">
        <v>1</v>
      </c>
      <c r="P270" s="17" t="inlineStr"/>
      <c r="Q270" s="17" t="inlineStr"/>
      <c r="R270" s="17" t="inlineStr"/>
    </row>
    <row r="271">
      <c r="A271" s="21" t="inlineStr">
        <is>
          <t>OFR-2023-0586</t>
        </is>
      </c>
      <c r="B271" s="28" t="n">
        <v>45205</v>
      </c>
      <c r="C271" s="21" t="inlineStr">
        <is>
          <t>WL-01003</t>
        </is>
      </c>
      <c r="D271" s="21" t="n">
        <v>3</v>
      </c>
      <c r="E271" s="21" t="inlineStr">
        <is>
          <t>SB-0401</t>
        </is>
      </c>
      <c r="F271" s="21" t="inlineStr">
        <is>
          <t>Salmonberry</t>
        </is>
      </c>
      <c r="G271" s="21" t="n">
        <v>60</v>
      </c>
      <c r="H271" s="21" t="inlineStr">
        <is>
          <t>OPEN</t>
        </is>
      </c>
      <c r="I271" s="21" t="inlineStr">
        <is>
          <t>NON_COMM_MONTHLY</t>
        </is>
      </c>
      <c r="J271" s="21" t="n">
        <v>7.55</v>
      </c>
      <c r="K271" s="21" t="n">
        <v>1</v>
      </c>
      <c r="L271" s="21" t="inlineStr">
        <is>
          <t>SKIPPED</t>
        </is>
      </c>
      <c r="M271" s="28" t="n">
        <v>45219</v>
      </c>
      <c r="N271" s="21" t="inlineStr"/>
      <c r="O271" s="21" t="inlineStr"/>
      <c r="P271" s="21" t="inlineStr">
        <is>
          <t>not-current</t>
        </is>
      </c>
      <c r="Q271" s="21" t="inlineStr"/>
      <c r="R271" s="21" t="inlineStr"/>
    </row>
    <row r="272">
      <c r="A272" s="17" t="inlineStr">
        <is>
          <t>OFR-2023-0587</t>
        </is>
      </c>
      <c r="B272" s="27" t="n">
        <v>45210</v>
      </c>
      <c r="C272" s="17" t="inlineStr">
        <is>
          <t>WL-03550</t>
        </is>
      </c>
      <c r="D272" s="17" t="n">
        <v>2550</v>
      </c>
      <c r="E272" s="17" t="inlineStr">
        <is>
          <t>SB-0211</t>
        </is>
      </c>
      <c r="F272" s="17" t="inlineStr">
        <is>
          <t>Salmonberry</t>
        </is>
      </c>
      <c r="G272" s="17" t="n">
        <v>45</v>
      </c>
      <c r="H272" s="17" t="inlineStr">
        <is>
          <t>OPEN</t>
        </is>
      </c>
      <c r="I272" s="17" t="inlineStr">
        <is>
          <t>NON_COMM_MONTHLY</t>
        </is>
      </c>
      <c r="J272" s="17" t="n">
        <v>7.55</v>
      </c>
      <c r="K272" s="17" t="n">
        <v>1</v>
      </c>
      <c r="L272" s="17" t="inlineStr">
        <is>
          <t>ACCEPTED</t>
        </is>
      </c>
      <c r="M272" s="27" t="n">
        <v>45224</v>
      </c>
      <c r="N272" s="27" t="n">
        <v>45225</v>
      </c>
      <c r="O272" s="17" t="n">
        <v>15</v>
      </c>
      <c r="P272" s="17" t="inlineStr"/>
      <c r="Q272" s="17" t="inlineStr">
        <is>
          <t>MA-2023-0211</t>
        </is>
      </c>
      <c r="R272" s="17" t="inlineStr"/>
    </row>
    <row r="273">
      <c r="A273" s="21" t="inlineStr">
        <is>
          <t>OFR-2023-0588</t>
        </is>
      </c>
      <c r="B273" s="28" t="n">
        <v>45220</v>
      </c>
      <c r="C273" s="21" t="inlineStr">
        <is>
          <t>WL-02600</t>
        </is>
      </c>
      <c r="D273" s="21" t="n">
        <v>1600</v>
      </c>
      <c r="E273" s="21" t="inlineStr">
        <is>
          <t>LP-0917</t>
        </is>
      </c>
      <c r="F273" s="21" t="inlineStr">
        <is>
          <t>Ledgport</t>
        </is>
      </c>
      <c r="G273" s="21" t="n">
        <v>36</v>
      </c>
      <c r="H273" s="21" t="inlineStr">
        <is>
          <t>COVERED</t>
        </is>
      </c>
      <c r="I273" s="21" t="inlineStr">
        <is>
          <t>NON_COMM_MONTHLY</t>
        </is>
      </c>
      <c r="J273" s="21" t="n">
        <v>10.4</v>
      </c>
      <c r="K273" s="21" t="n">
        <v>1</v>
      </c>
      <c r="L273" s="21" t="inlineStr">
        <is>
          <t>ACCEPTED</t>
        </is>
      </c>
      <c r="M273" s="28" t="n">
        <v>45230</v>
      </c>
      <c r="N273" s="28" t="n">
        <v>45225</v>
      </c>
      <c r="O273" s="21" t="n">
        <v>5</v>
      </c>
      <c r="P273" s="21" t="inlineStr"/>
      <c r="Q273" s="21" t="inlineStr">
        <is>
          <t>MA-2023-0917</t>
        </is>
      </c>
      <c r="R273" s="21" t="inlineStr"/>
    </row>
    <row r="274">
      <c r="A274" s="17" t="inlineStr">
        <is>
          <t>OFR-2023-0589</t>
        </is>
      </c>
      <c r="B274" s="27" t="n">
        <v>45208</v>
      </c>
      <c r="C274" s="17" t="inlineStr">
        <is>
          <t>WL-01010</t>
        </is>
      </c>
      <c r="D274" s="17" t="n">
        <v>10</v>
      </c>
      <c r="E274" s="17" t="inlineStr">
        <is>
          <t>EW-0410</t>
        </is>
      </c>
      <c r="F274" s="17" t="inlineStr">
        <is>
          <t>Eastwey</t>
        </is>
      </c>
      <c r="G274" s="17" t="n">
        <v>32</v>
      </c>
      <c r="H274" s="17" t="inlineStr">
        <is>
          <t>OPEN</t>
        </is>
      </c>
      <c r="I274" s="17" t="inlineStr">
        <is>
          <t>NON_COMM_MONTHLY</t>
        </is>
      </c>
      <c r="J274" s="17" t="n">
        <v>7.55</v>
      </c>
      <c r="K274" s="17" t="n">
        <v>1</v>
      </c>
      <c r="L274" s="17" t="inlineStr">
        <is>
          <t>PENDING</t>
        </is>
      </c>
      <c r="M274" s="27" t="n">
        <v>45222</v>
      </c>
      <c r="N274" s="17" t="inlineStr"/>
      <c r="O274" s="17" t="inlineStr"/>
      <c r="P274" s="17" t="inlineStr"/>
      <c r="Q274" s="17" t="inlineStr"/>
      <c r="R274" s="17" t="inlineStr"/>
    </row>
    <row r="275">
      <c r="A275" s="21" t="inlineStr">
        <is>
          <t>OFR-2023-0590</t>
        </is>
      </c>
      <c r="B275" s="28" t="n">
        <v>45214</v>
      </c>
      <c r="C275" s="21" t="inlineStr">
        <is>
          <t>WL-02095</t>
        </is>
      </c>
      <c r="D275" s="21" t="n">
        <v>1095</v>
      </c>
      <c r="E275" s="21" t="inlineStr">
        <is>
          <t>LP-1118</t>
        </is>
      </c>
      <c r="F275" s="21" t="inlineStr">
        <is>
          <t>Ledgport</t>
        </is>
      </c>
      <c r="G275" s="21" t="n">
        <v>24</v>
      </c>
      <c r="H275" s="21" t="inlineStr">
        <is>
          <t>COVERED</t>
        </is>
      </c>
      <c r="I275" s="21" t="inlineStr">
        <is>
          <t>NON_COMM_MONTHLY</t>
        </is>
      </c>
      <c r="J275" s="21" t="n">
        <v>10.4</v>
      </c>
      <c r="K275" s="21" t="n">
        <v>1</v>
      </c>
      <c r="L275" s="21" t="inlineStr">
        <is>
          <t>ACCEPTED</t>
        </is>
      </c>
      <c r="M275" s="28" t="n">
        <v>45224</v>
      </c>
      <c r="N275" s="28" t="n">
        <v>45222</v>
      </c>
      <c r="O275" s="21" t="n">
        <v>8</v>
      </c>
      <c r="P275" s="21" t="inlineStr"/>
      <c r="Q275" s="21" t="inlineStr">
        <is>
          <t>MA-2023-1118</t>
        </is>
      </c>
      <c r="R275" s="21" t="inlineStr"/>
    </row>
    <row r="276">
      <c r="A276" s="17" t="inlineStr">
        <is>
          <t>OFR-2023-0591</t>
        </is>
      </c>
      <c r="B276" s="27" t="n">
        <v>45212</v>
      </c>
      <c r="C276" s="17" t="inlineStr">
        <is>
          <t>WL-01201</t>
        </is>
      </c>
      <c r="D276" s="17" t="n">
        <v>201</v>
      </c>
      <c r="E276" s="17" t="inlineStr">
        <is>
          <t>GW-0822</t>
        </is>
      </c>
      <c r="F276" s="17" t="inlineStr">
        <is>
          <t>Gullwing</t>
        </is>
      </c>
      <c r="G276" s="17" t="n">
        <v>24</v>
      </c>
      <c r="H276" s="17" t="inlineStr">
        <is>
          <t>OPEN</t>
        </is>
      </c>
      <c r="I276" s="17" t="inlineStr">
        <is>
          <t>NON_COMM_MONTHLY</t>
        </is>
      </c>
      <c r="J276" s="17" t="n">
        <v>7.55</v>
      </c>
      <c r="K276" s="17" t="n">
        <v>1</v>
      </c>
      <c r="L276" s="17" t="inlineStr">
        <is>
          <t>ACCEPTED</t>
        </is>
      </c>
      <c r="M276" s="27" t="n">
        <v>45226</v>
      </c>
      <c r="N276" s="27" t="n">
        <v>45216</v>
      </c>
      <c r="O276" s="17" t="n">
        <v>4</v>
      </c>
      <c r="P276" s="17" t="inlineStr"/>
      <c r="Q276" s="17" t="inlineStr">
        <is>
          <t>MA-2023-0822</t>
        </is>
      </c>
      <c r="R276" s="17" t="inlineStr"/>
    </row>
    <row r="277">
      <c r="A277" s="21" t="inlineStr">
        <is>
          <t>OFR-2023-0592</t>
        </is>
      </c>
      <c r="B277" s="28" t="n">
        <v>45211</v>
      </c>
      <c r="C277" s="21" t="inlineStr">
        <is>
          <t>WL-02034</t>
        </is>
      </c>
      <c r="D277" s="21" t="n">
        <v>1034</v>
      </c>
      <c r="E277" s="21" t="inlineStr">
        <is>
          <t>SB-0406</t>
        </is>
      </c>
      <c r="F277" s="21" t="inlineStr">
        <is>
          <t>Salmonberry</t>
        </is>
      </c>
      <c r="G277" s="21" t="n">
        <v>40</v>
      </c>
      <c r="H277" s="21" t="inlineStr">
        <is>
          <t>OPEN</t>
        </is>
      </c>
      <c r="I277" s="21" t="inlineStr">
        <is>
          <t>NON_COMM_MONTHLY</t>
        </is>
      </c>
      <c r="J277" s="21" t="n">
        <v>7.55</v>
      </c>
      <c r="K277" s="21" t="n">
        <v>1</v>
      </c>
      <c r="L277" s="21" t="inlineStr">
        <is>
          <t>DECLINED</t>
        </is>
      </c>
      <c r="M277" s="28" t="n">
        <v>45225</v>
      </c>
      <c r="N277" s="28" t="n">
        <v>45214</v>
      </c>
      <c r="O277" s="21" t="n">
        <v>3</v>
      </c>
      <c r="P277" s="21" t="inlineStr"/>
      <c r="Q277" s="21" t="inlineStr"/>
      <c r="R277" s="21" t="inlineStr"/>
    </row>
    <row r="278">
      <c r="A278" s="17" t="inlineStr">
        <is>
          <t>OFR-2023-0593</t>
        </is>
      </c>
      <c r="B278" s="27" t="n">
        <v>45220</v>
      </c>
      <c r="C278" s="17" t="inlineStr">
        <is>
          <t>WL-03879</t>
        </is>
      </c>
      <c r="D278" s="17" t="n">
        <v>2879</v>
      </c>
      <c r="E278" s="17" t="inlineStr">
        <is>
          <t>VB-0504</t>
        </is>
      </c>
      <c r="F278" s="17" t="inlineStr">
        <is>
          <t>Vessbank</t>
        </is>
      </c>
      <c r="G278" s="17" t="n">
        <v>36</v>
      </c>
      <c r="H278" s="17" t="inlineStr">
        <is>
          <t>COVERED</t>
        </is>
      </c>
      <c r="I278" s="17" t="inlineStr">
        <is>
          <t>NON_COMM_MONTHLY</t>
        </is>
      </c>
      <c r="J278" s="17" t="n">
        <v>10.4</v>
      </c>
      <c r="K278" s="17" t="n">
        <v>1</v>
      </c>
      <c r="L278" s="17" t="inlineStr">
        <is>
          <t>ACCEPTED</t>
        </is>
      </c>
      <c r="M278" s="27" t="n">
        <v>45230</v>
      </c>
      <c r="N278" s="27" t="n">
        <v>45231</v>
      </c>
      <c r="O278" s="17" t="n">
        <v>11</v>
      </c>
      <c r="P278" s="17" t="inlineStr"/>
      <c r="Q278" s="17" t="inlineStr">
        <is>
          <t>MA-2023-0504</t>
        </is>
      </c>
      <c r="R278" s="17" t="inlineStr"/>
    </row>
    <row r="279">
      <c r="A279" s="21" t="inlineStr">
        <is>
          <t>OFR-2023-0594</t>
        </is>
      </c>
      <c r="B279" s="28" t="n">
        <v>45216</v>
      </c>
      <c r="C279" s="21" t="inlineStr">
        <is>
          <t>WL-03051</t>
        </is>
      </c>
      <c r="D279" s="21" t="n">
        <v>2051</v>
      </c>
      <c r="E279" s="21" t="inlineStr">
        <is>
          <t>VB-0214</t>
        </is>
      </c>
      <c r="F279" s="21" t="inlineStr">
        <is>
          <t>Vessbank</t>
        </is>
      </c>
      <c r="G279" s="21" t="n">
        <v>24</v>
      </c>
      <c r="H279" s="21" t="inlineStr">
        <is>
          <t>COVERED</t>
        </is>
      </c>
      <c r="I279" s="21" t="inlineStr">
        <is>
          <t>NON_COMM_MONTHLY</t>
        </is>
      </c>
      <c r="J279" s="21" t="n">
        <v>10.4</v>
      </c>
      <c r="K279" s="21" t="n">
        <v>2</v>
      </c>
      <c r="L279" s="21" t="inlineStr">
        <is>
          <t>ACCEPTED</t>
        </is>
      </c>
      <c r="M279" s="28" t="n">
        <v>45226</v>
      </c>
      <c r="N279" s="28" t="n">
        <v>45228</v>
      </c>
      <c r="O279" s="21" t="n">
        <v>12</v>
      </c>
      <c r="P279" s="21" t="inlineStr"/>
      <c r="Q279" s="21" t="inlineStr">
        <is>
          <t>MA-2023-0214</t>
        </is>
      </c>
      <c r="R279" s="21" t="inlineStr"/>
    </row>
    <row r="280">
      <c r="A280" s="17" t="inlineStr">
        <is>
          <t>OFR-2023-0595</t>
        </is>
      </c>
      <c r="B280" s="27" t="n">
        <v>45200</v>
      </c>
      <c r="C280" s="17" t="inlineStr">
        <is>
          <t>WL-02672</t>
        </is>
      </c>
      <c r="D280" s="17" t="n">
        <v>1672</v>
      </c>
      <c r="E280" s="17" t="inlineStr">
        <is>
          <t>VB-0717</t>
        </is>
      </c>
      <c r="F280" s="17" t="inlineStr">
        <is>
          <t>Vessbank</t>
        </is>
      </c>
      <c r="G280" s="17" t="n">
        <v>32</v>
      </c>
      <c r="H280" s="17" t="inlineStr">
        <is>
          <t>COVERED</t>
        </is>
      </c>
      <c r="I280" s="17" t="inlineStr">
        <is>
          <t>NON_COMM_MONTHLY</t>
        </is>
      </c>
      <c r="J280" s="17" t="n">
        <v>10.4</v>
      </c>
      <c r="K280" s="17" t="n">
        <v>1</v>
      </c>
      <c r="L280" s="17" t="inlineStr">
        <is>
          <t>ACCEPTED</t>
        </is>
      </c>
      <c r="M280" s="27" t="n">
        <v>45210</v>
      </c>
      <c r="N280" s="27" t="n">
        <v>45210</v>
      </c>
      <c r="O280" s="17" t="n">
        <v>10</v>
      </c>
      <c r="P280" s="17" t="inlineStr"/>
      <c r="Q280" s="17" t="inlineStr">
        <is>
          <t>MA-2023-0717</t>
        </is>
      </c>
      <c r="R280" s="17" t="inlineStr"/>
    </row>
    <row r="281">
      <c r="A281" s="21" t="inlineStr">
        <is>
          <t>OFR-2023-0596</t>
        </is>
      </c>
      <c r="B281" s="28" t="n">
        <v>45223</v>
      </c>
      <c r="C281" s="21" t="inlineStr">
        <is>
          <t>WL-03145</t>
        </is>
      </c>
      <c r="D281" s="21" t="n">
        <v>2145</v>
      </c>
      <c r="E281" s="21" t="inlineStr">
        <is>
          <t>SB-0724</t>
        </is>
      </c>
      <c r="F281" s="21" t="inlineStr">
        <is>
          <t>Salmonberry</t>
        </is>
      </c>
      <c r="G281" s="21" t="n">
        <v>40</v>
      </c>
      <c r="H281" s="21" t="inlineStr">
        <is>
          <t>OPEN</t>
        </is>
      </c>
      <c r="I281" s="21" t="inlineStr">
        <is>
          <t>NON_COMM_MONTHLY</t>
        </is>
      </c>
      <c r="J281" s="21" t="n">
        <v>7.55</v>
      </c>
      <c r="K281" s="21" t="n">
        <v>1</v>
      </c>
      <c r="L281" s="21" t="inlineStr">
        <is>
          <t>DECLINED</t>
        </is>
      </c>
      <c r="M281" s="28" t="n">
        <v>45237</v>
      </c>
      <c r="N281" s="28" t="n">
        <v>45228</v>
      </c>
      <c r="O281" s="21" t="n">
        <v>5</v>
      </c>
      <c r="P281" s="21" t="inlineStr"/>
      <c r="Q281" s="21" t="inlineStr"/>
      <c r="R281" s="21" t="inlineStr"/>
    </row>
    <row r="282">
      <c r="A282" s="17" t="inlineStr">
        <is>
          <t>OFR-2023-0597</t>
        </is>
      </c>
      <c r="B282" s="27" t="n">
        <v>45224</v>
      </c>
      <c r="C282" s="17" t="inlineStr">
        <is>
          <t>WL-02021</t>
        </is>
      </c>
      <c r="D282" s="17" t="n">
        <v>1021</v>
      </c>
      <c r="E282" s="17" t="inlineStr">
        <is>
          <t>LP-0407</t>
        </is>
      </c>
      <c r="F282" s="17" t="inlineStr">
        <is>
          <t>Ledgport</t>
        </is>
      </c>
      <c r="G282" s="17" t="n">
        <v>28</v>
      </c>
      <c r="H282" s="17" t="inlineStr">
        <is>
          <t>COVERED</t>
        </is>
      </c>
      <c r="I282" s="17" t="inlineStr">
        <is>
          <t>NON_COMM_MONTHLY</t>
        </is>
      </c>
      <c r="J282" s="17" t="n">
        <v>10.4</v>
      </c>
      <c r="K282" s="17" t="n">
        <v>1</v>
      </c>
      <c r="L282" s="17" t="inlineStr">
        <is>
          <t>ACCEPTED</t>
        </is>
      </c>
      <c r="M282" s="27" t="n">
        <v>45234</v>
      </c>
      <c r="N282" s="27" t="n">
        <v>45228</v>
      </c>
      <c r="O282" s="17" t="n">
        <v>4</v>
      </c>
      <c r="P282" s="17" t="inlineStr"/>
      <c r="Q282" s="17" t="inlineStr">
        <is>
          <t>MA-2023-0407</t>
        </is>
      </c>
      <c r="R282" s="17" t="inlineStr"/>
    </row>
    <row r="283">
      <c r="A283" s="21" t="inlineStr">
        <is>
          <t>OFR-2023-0598</t>
        </is>
      </c>
      <c r="B283" s="28" t="n">
        <v>45217</v>
      </c>
      <c r="C283" s="21" t="inlineStr">
        <is>
          <t>WL-03680</t>
        </is>
      </c>
      <c r="D283" s="21" t="n">
        <v>2680</v>
      </c>
      <c r="E283" s="21" t="inlineStr">
        <is>
          <t>EW-0615</t>
        </is>
      </c>
      <c r="F283" s="21" t="inlineStr">
        <is>
          <t>Eastwey</t>
        </is>
      </c>
      <c r="G283" s="21" t="n">
        <v>45</v>
      </c>
      <c r="H283" s="21" t="inlineStr">
        <is>
          <t>OPEN</t>
        </is>
      </c>
      <c r="I283" s="21" t="inlineStr">
        <is>
          <t>NON_COMM_MONTHLY</t>
        </is>
      </c>
      <c r="J283" s="21" t="n">
        <v>7.55</v>
      </c>
      <c r="K283" s="21" t="n">
        <v>1</v>
      </c>
      <c r="L283" s="21" t="inlineStr">
        <is>
          <t>DECLINED</t>
        </is>
      </c>
      <c r="M283" s="28" t="n">
        <v>45231</v>
      </c>
      <c r="N283" s="28" t="n">
        <v>45226</v>
      </c>
      <c r="O283" s="21" t="n">
        <v>9</v>
      </c>
      <c r="P283" s="21" t="inlineStr"/>
      <c r="Q283" s="21" t="inlineStr"/>
      <c r="R283" s="21" t="inlineStr"/>
    </row>
    <row r="284">
      <c r="A284" s="17" t="inlineStr">
        <is>
          <t>OFR-2023-0599</t>
        </is>
      </c>
      <c r="B284" s="27" t="n">
        <v>45202</v>
      </c>
      <c r="C284" s="17" t="inlineStr">
        <is>
          <t>WL-02041</t>
        </is>
      </c>
      <c r="D284" s="17" t="n">
        <v>1041</v>
      </c>
      <c r="E284" s="17" t="inlineStr">
        <is>
          <t>GW-0602</t>
        </is>
      </c>
      <c r="F284" s="17" t="inlineStr">
        <is>
          <t>Gullwing</t>
        </is>
      </c>
      <c r="G284" s="17" t="n">
        <v>50</v>
      </c>
      <c r="H284" s="17" t="inlineStr">
        <is>
          <t>OPEN</t>
        </is>
      </c>
      <c r="I284" s="17" t="inlineStr">
        <is>
          <t>NON_COMM_MONTHLY</t>
        </is>
      </c>
      <c r="J284" s="17" t="n">
        <v>7.55</v>
      </c>
      <c r="K284" s="17" t="n">
        <v>1</v>
      </c>
      <c r="L284" s="17" t="inlineStr">
        <is>
          <t>EXPIRED</t>
        </is>
      </c>
      <c r="M284" s="27" t="n">
        <v>45216</v>
      </c>
      <c r="N284" s="27" t="n">
        <v>45204</v>
      </c>
      <c r="O284" s="17" t="n">
        <v>2</v>
      </c>
      <c r="P284" s="17" t="inlineStr"/>
      <c r="Q284" s="17" t="inlineStr"/>
      <c r="R284" s="17" t="inlineStr"/>
    </row>
    <row r="285">
      <c r="A285" s="21" t="inlineStr">
        <is>
          <t>OFR-2023-0600</t>
        </is>
      </c>
      <c r="B285" s="28" t="n">
        <v>45204</v>
      </c>
      <c r="C285" s="21" t="inlineStr">
        <is>
          <t>WL-01403</t>
        </is>
      </c>
      <c r="D285" s="21" t="n">
        <v>403</v>
      </c>
      <c r="E285" s="21" t="inlineStr">
        <is>
          <t>SB-0112</t>
        </is>
      </c>
      <c r="F285" s="21" t="inlineStr">
        <is>
          <t>Salmonberry</t>
        </is>
      </c>
      <c r="G285" s="21" t="n">
        <v>32</v>
      </c>
      <c r="H285" s="21" t="inlineStr">
        <is>
          <t>OPEN</t>
        </is>
      </c>
      <c r="I285" s="21" t="inlineStr">
        <is>
          <t>NON_COMM_MONTHLY</t>
        </is>
      </c>
      <c r="J285" s="21" t="n">
        <v>7.55</v>
      </c>
      <c r="K285" s="21" t="n">
        <v>2</v>
      </c>
      <c r="L285" s="21" t="inlineStr">
        <is>
          <t>ACCEPTED</t>
        </is>
      </c>
      <c r="M285" s="28" t="n">
        <v>45218</v>
      </c>
      <c r="N285" s="28" t="n">
        <v>45207</v>
      </c>
      <c r="O285" s="21" t="n">
        <v>3</v>
      </c>
      <c r="P285" s="21" t="inlineStr"/>
      <c r="Q285" s="21" t="inlineStr">
        <is>
          <t>MA-2023-0112</t>
        </is>
      </c>
      <c r="R285" s="21" t="inlineStr"/>
    </row>
    <row r="286">
      <c r="A286" s="17" t="inlineStr">
        <is>
          <t>OFR-2023-0601</t>
        </is>
      </c>
      <c r="B286" s="27" t="n">
        <v>45200</v>
      </c>
      <c r="C286" s="17" t="inlineStr">
        <is>
          <t>WL-03872</t>
        </is>
      </c>
      <c r="D286" s="17" t="n">
        <v>2872</v>
      </c>
      <c r="E286" s="17" t="inlineStr">
        <is>
          <t>EW-0915</t>
        </is>
      </c>
      <c r="F286" s="17" t="inlineStr">
        <is>
          <t>Eastwey</t>
        </is>
      </c>
      <c r="G286" s="17" t="n">
        <v>50</v>
      </c>
      <c r="H286" s="17" t="inlineStr">
        <is>
          <t>OPEN</t>
        </is>
      </c>
      <c r="I286" s="17" t="inlineStr">
        <is>
          <t>NON_COMM_MONTHLY</t>
        </is>
      </c>
      <c r="J286" s="17" t="n">
        <v>7.55</v>
      </c>
      <c r="K286" s="17" t="n">
        <v>1</v>
      </c>
      <c r="L286" s="17" t="inlineStr">
        <is>
          <t>ACCEPTED</t>
        </is>
      </c>
      <c r="M286" s="27" t="n">
        <v>45214</v>
      </c>
      <c r="N286" s="27" t="n">
        <v>45204</v>
      </c>
      <c r="O286" s="17" t="n">
        <v>4</v>
      </c>
      <c r="P286" s="17" t="inlineStr"/>
      <c r="Q286" s="17" t="inlineStr">
        <is>
          <t>MA-2023-0915</t>
        </is>
      </c>
      <c r="R286" s="17" t="inlineStr"/>
    </row>
    <row r="287">
      <c r="A287" s="21" t="inlineStr">
        <is>
          <t>OFR-2023-0602</t>
        </is>
      </c>
      <c r="B287" s="28" t="n">
        <v>45220</v>
      </c>
      <c r="C287" s="21" t="inlineStr">
        <is>
          <t>WL-02156</t>
        </is>
      </c>
      <c r="D287" s="21" t="n">
        <v>1156</v>
      </c>
      <c r="E287" s="21" t="inlineStr">
        <is>
          <t>EW-0110</t>
        </is>
      </c>
      <c r="F287" s="21" t="inlineStr">
        <is>
          <t>Eastwey</t>
        </is>
      </c>
      <c r="G287" s="21" t="n">
        <v>28</v>
      </c>
      <c r="H287" s="21" t="inlineStr">
        <is>
          <t>OPEN</t>
        </is>
      </c>
      <c r="I287" s="21" t="inlineStr">
        <is>
          <t>NON_COMM_MONTHLY</t>
        </is>
      </c>
      <c r="J287" s="21" t="n">
        <v>7.55</v>
      </c>
      <c r="K287" s="21" t="n">
        <v>2</v>
      </c>
      <c r="L287" s="21" t="inlineStr">
        <is>
          <t>ACCEPTED</t>
        </is>
      </c>
      <c r="M287" s="28" t="n">
        <v>45234</v>
      </c>
      <c r="N287" s="28" t="n">
        <v>45224</v>
      </c>
      <c r="O287" s="21" t="n">
        <v>4</v>
      </c>
      <c r="P287" s="21" t="inlineStr"/>
      <c r="Q287" s="21" t="inlineStr">
        <is>
          <t>MA-2023-0110</t>
        </is>
      </c>
      <c r="R287" s="21" t="inlineStr"/>
    </row>
    <row r="288">
      <c r="A288" s="17" t="inlineStr">
        <is>
          <t>OFR-2023-0603</t>
        </is>
      </c>
      <c r="B288" s="27" t="n">
        <v>45223</v>
      </c>
      <c r="C288" s="17" t="inlineStr">
        <is>
          <t>WL-03312</t>
        </is>
      </c>
      <c r="D288" s="17" t="n">
        <v>2312</v>
      </c>
      <c r="E288" s="17" t="inlineStr">
        <is>
          <t>VB-0710</t>
        </is>
      </c>
      <c r="F288" s="17" t="inlineStr">
        <is>
          <t>Vessbank</t>
        </is>
      </c>
      <c r="G288" s="17" t="n">
        <v>36</v>
      </c>
      <c r="H288" s="17" t="inlineStr">
        <is>
          <t>COVERED</t>
        </is>
      </c>
      <c r="I288" s="17" t="inlineStr">
        <is>
          <t>NON_COMM_MONTHLY</t>
        </is>
      </c>
      <c r="J288" s="17" t="n">
        <v>10.4</v>
      </c>
      <c r="K288" s="17" t="n">
        <v>1</v>
      </c>
      <c r="L288" s="17" t="inlineStr">
        <is>
          <t>ACCEPTED</t>
        </is>
      </c>
      <c r="M288" s="27" t="n">
        <v>45233</v>
      </c>
      <c r="N288" s="27" t="n">
        <v>45231</v>
      </c>
      <c r="O288" s="17" t="n">
        <v>8</v>
      </c>
      <c r="P288" s="17" t="inlineStr"/>
      <c r="Q288" s="17" t="inlineStr">
        <is>
          <t>MA-2023-0710</t>
        </is>
      </c>
      <c r="R288" s="17" t="inlineStr"/>
    </row>
    <row r="289">
      <c r="A289" s="21" t="inlineStr">
        <is>
          <t>OFR-2023-0604</t>
        </is>
      </c>
      <c r="B289" s="28" t="n">
        <v>45204</v>
      </c>
      <c r="C289" s="21" t="inlineStr">
        <is>
          <t>WL-01594</t>
        </is>
      </c>
      <c r="D289" s="21" t="n">
        <v>594</v>
      </c>
      <c r="E289" s="21" t="inlineStr">
        <is>
          <t>GW-0705</t>
        </is>
      </c>
      <c r="F289" s="21" t="inlineStr">
        <is>
          <t>Gullwing</t>
        </is>
      </c>
      <c r="G289" s="21" t="n">
        <v>24</v>
      </c>
      <c r="H289" s="21" t="inlineStr">
        <is>
          <t>OPEN</t>
        </is>
      </c>
      <c r="I289" s="21" t="inlineStr">
        <is>
          <t>NON_COMM_MONTHLY</t>
        </is>
      </c>
      <c r="J289" s="21" t="n">
        <v>7.55</v>
      </c>
      <c r="K289" s="21" t="n">
        <v>1</v>
      </c>
      <c r="L289" s="21" t="inlineStr">
        <is>
          <t>SKIPPED</t>
        </is>
      </c>
      <c r="M289" s="28" t="n">
        <v>45218</v>
      </c>
      <c r="N289" s="21" t="inlineStr"/>
      <c r="O289" s="21" t="inlineStr"/>
      <c r="P289" s="21" t="inlineStr">
        <is>
          <t>vessel-fit</t>
        </is>
      </c>
      <c r="Q289" s="21" t="inlineStr"/>
      <c r="R289" s="21" t="inlineStr"/>
    </row>
    <row r="290">
      <c r="A290" s="17" t="inlineStr">
        <is>
          <t>OFR-2023-0605</t>
        </is>
      </c>
      <c r="B290" s="27" t="n">
        <v>45202</v>
      </c>
      <c r="C290" s="17" t="inlineStr">
        <is>
          <t>WL-02432</t>
        </is>
      </c>
      <c r="D290" s="17" t="n">
        <v>1432</v>
      </c>
      <c r="E290" s="17" t="inlineStr">
        <is>
          <t>LP-0502</t>
        </is>
      </c>
      <c r="F290" s="17" t="inlineStr">
        <is>
          <t>Ledgport</t>
        </is>
      </c>
      <c r="G290" s="17" t="n">
        <v>32</v>
      </c>
      <c r="H290" s="17" t="inlineStr">
        <is>
          <t>COVERED</t>
        </is>
      </c>
      <c r="I290" s="17" t="inlineStr">
        <is>
          <t>NON_COMM_MONTHLY</t>
        </is>
      </c>
      <c r="J290" s="17" t="n">
        <v>10.4</v>
      </c>
      <c r="K290" s="17" t="n">
        <v>1</v>
      </c>
      <c r="L290" s="17" t="inlineStr">
        <is>
          <t>PENDING</t>
        </is>
      </c>
      <c r="M290" s="27" t="n">
        <v>45212</v>
      </c>
      <c r="N290" s="17" t="inlineStr"/>
      <c r="O290" s="17" t="inlineStr"/>
      <c r="P290" s="17" t="inlineStr"/>
      <c r="Q290" s="17" t="inlineStr"/>
      <c r="R290" s="17" t="inlineStr"/>
    </row>
    <row r="291">
      <c r="A291" s="21" t="inlineStr">
        <is>
          <t>OFR-2023-0606</t>
        </is>
      </c>
      <c r="B291" s="28" t="n">
        <v>45202</v>
      </c>
      <c r="C291" s="21" t="inlineStr">
        <is>
          <t>WL-02033</t>
        </is>
      </c>
      <c r="D291" s="21" t="n">
        <v>1033</v>
      </c>
      <c r="E291" s="21" t="inlineStr">
        <is>
          <t>GW-0803</t>
        </is>
      </c>
      <c r="F291" s="21" t="inlineStr">
        <is>
          <t>Gullwing</t>
        </is>
      </c>
      <c r="G291" s="21" t="n">
        <v>45</v>
      </c>
      <c r="H291" s="21" t="inlineStr">
        <is>
          <t>OPEN</t>
        </is>
      </c>
      <c r="I291" s="21" t="inlineStr">
        <is>
          <t>NON_COMM_MONTHLY</t>
        </is>
      </c>
      <c r="J291" s="21" t="n">
        <v>7.55</v>
      </c>
      <c r="K291" s="21" t="n">
        <v>1</v>
      </c>
      <c r="L291" s="21" t="inlineStr">
        <is>
          <t>ACCEPTED</t>
        </is>
      </c>
      <c r="M291" s="28" t="n">
        <v>45216</v>
      </c>
      <c r="N291" s="28" t="n">
        <v>45217</v>
      </c>
      <c r="O291" s="21" t="n">
        <v>15</v>
      </c>
      <c r="P291" s="21" t="inlineStr"/>
      <c r="Q291" s="21" t="inlineStr">
        <is>
          <t>MA-2023-0803</t>
        </is>
      </c>
      <c r="R291" s="21" t="inlineStr"/>
    </row>
    <row r="292">
      <c r="A292" s="17" t="inlineStr">
        <is>
          <t>OFR-2023-0607</t>
        </is>
      </c>
      <c r="B292" s="27" t="n">
        <v>45215</v>
      </c>
      <c r="C292" s="17" t="inlineStr">
        <is>
          <t>WL-01076</t>
        </is>
      </c>
      <c r="D292" s="17" t="n">
        <v>76</v>
      </c>
      <c r="E292" s="17" t="inlineStr">
        <is>
          <t>EW-0724</t>
        </is>
      </c>
      <c r="F292" s="17" t="inlineStr">
        <is>
          <t>Eastwey</t>
        </is>
      </c>
      <c r="G292" s="17" t="n">
        <v>70</v>
      </c>
      <c r="H292" s="17" t="inlineStr">
        <is>
          <t>OPEN</t>
        </is>
      </c>
      <c r="I292" s="17" t="inlineStr">
        <is>
          <t>NON_COMM_MONTHLY</t>
        </is>
      </c>
      <c r="J292" s="17" t="n">
        <v>7.55</v>
      </c>
      <c r="K292" s="17" t="n">
        <v>1</v>
      </c>
      <c r="L292" s="17" t="inlineStr">
        <is>
          <t>ACCEPTED</t>
        </is>
      </c>
      <c r="M292" s="27" t="n">
        <v>45229</v>
      </c>
      <c r="N292" s="27" t="n">
        <v>45216</v>
      </c>
      <c r="O292" s="17" t="n">
        <v>1</v>
      </c>
      <c r="P292" s="17" t="inlineStr"/>
      <c r="Q292" s="17" t="inlineStr">
        <is>
          <t>MA-2023-0724</t>
        </is>
      </c>
      <c r="R292" s="17" t="inlineStr"/>
    </row>
    <row r="293">
      <c r="A293" s="21" t="inlineStr">
        <is>
          <t>OFR-2023-0608</t>
        </is>
      </c>
      <c r="B293" s="28" t="n">
        <v>45213</v>
      </c>
      <c r="C293" s="21" t="inlineStr">
        <is>
          <t>WL-01071</t>
        </is>
      </c>
      <c r="D293" s="21" t="n">
        <v>71</v>
      </c>
      <c r="E293" s="21" t="inlineStr">
        <is>
          <t>GW-0820</t>
        </is>
      </c>
      <c r="F293" s="21" t="inlineStr">
        <is>
          <t>Gullwing</t>
        </is>
      </c>
      <c r="G293" s="21" t="n">
        <v>28</v>
      </c>
      <c r="H293" s="21" t="inlineStr">
        <is>
          <t>OPEN</t>
        </is>
      </c>
      <c r="I293" s="21" t="inlineStr">
        <is>
          <t>NON_COMM_MONTHLY</t>
        </is>
      </c>
      <c r="J293" s="21" t="n">
        <v>7.55</v>
      </c>
      <c r="K293" s="21" t="n">
        <v>1</v>
      </c>
      <c r="L293" s="21" t="inlineStr">
        <is>
          <t>ACCEPTED</t>
        </is>
      </c>
      <c r="M293" s="28" t="n">
        <v>45227</v>
      </c>
      <c r="N293" s="28" t="n">
        <v>45219</v>
      </c>
      <c r="O293" s="21" t="n">
        <v>6</v>
      </c>
      <c r="P293" s="21" t="inlineStr"/>
      <c r="Q293" s="21" t="inlineStr">
        <is>
          <t>MA-2023-0820</t>
        </is>
      </c>
      <c r="R293" s="21" t="inlineStr"/>
    </row>
    <row r="294">
      <c r="A294" s="17" t="inlineStr">
        <is>
          <t>OFR-2023-0609</t>
        </is>
      </c>
      <c r="B294" s="27" t="n">
        <v>45220</v>
      </c>
      <c r="C294" s="17" t="inlineStr">
        <is>
          <t>WL-01918</t>
        </is>
      </c>
      <c r="D294" s="17" t="n">
        <v>918</v>
      </c>
      <c r="E294" s="17" t="inlineStr">
        <is>
          <t>VB-0118</t>
        </is>
      </c>
      <c r="F294" s="17" t="inlineStr">
        <is>
          <t>Vessbank</t>
        </is>
      </c>
      <c r="G294" s="17" t="n">
        <v>24</v>
      </c>
      <c r="H294" s="17" t="inlineStr">
        <is>
          <t>COVERED</t>
        </is>
      </c>
      <c r="I294" s="17" t="inlineStr">
        <is>
          <t>NON_COMM_MONTHLY</t>
        </is>
      </c>
      <c r="J294" s="17" t="n">
        <v>10.4</v>
      </c>
      <c r="K294" s="17" t="n">
        <v>1</v>
      </c>
      <c r="L294" s="17" t="inlineStr">
        <is>
          <t>SKIPPED</t>
        </is>
      </c>
      <c r="M294" s="27" t="n">
        <v>45230</v>
      </c>
      <c r="N294" s="17" t="inlineStr"/>
      <c r="O294" s="17" t="inlineStr"/>
      <c r="P294" s="17" t="inlineStr">
        <is>
          <t>preference-mismatch</t>
        </is>
      </c>
      <c r="Q294" s="17" t="inlineStr"/>
      <c r="R294" s="17" t="inlineStr"/>
    </row>
    <row r="295">
      <c r="A295" s="21" t="inlineStr">
        <is>
          <t>OFR-2023-0610</t>
        </is>
      </c>
      <c r="B295" s="28" t="n">
        <v>45207</v>
      </c>
      <c r="C295" s="21" t="inlineStr">
        <is>
          <t>WL-02635</t>
        </is>
      </c>
      <c r="D295" s="21" t="n">
        <v>1635</v>
      </c>
      <c r="E295" s="21" t="inlineStr">
        <is>
          <t>GW-0914</t>
        </is>
      </c>
      <c r="F295" s="21" t="inlineStr">
        <is>
          <t>Gullwing</t>
        </is>
      </c>
      <c r="G295" s="21" t="n">
        <v>24</v>
      </c>
      <c r="H295" s="21" t="inlineStr">
        <is>
          <t>OPEN</t>
        </is>
      </c>
      <c r="I295" s="21" t="inlineStr">
        <is>
          <t>NON_COMM_MONTHLY</t>
        </is>
      </c>
      <c r="J295" s="21" t="n">
        <v>7.55</v>
      </c>
      <c r="K295" s="21" t="n">
        <v>1</v>
      </c>
      <c r="L295" s="21" t="inlineStr">
        <is>
          <t>ACCEPTED</t>
        </is>
      </c>
      <c r="M295" s="28" t="n">
        <v>45221</v>
      </c>
      <c r="N295" s="28" t="n">
        <v>45212</v>
      </c>
      <c r="O295" s="21" t="n">
        <v>5</v>
      </c>
      <c r="P295" s="21" t="inlineStr"/>
      <c r="Q295" s="21" t="inlineStr">
        <is>
          <t>MA-2023-0914</t>
        </is>
      </c>
      <c r="R295" s="21" t="inlineStr"/>
    </row>
    <row r="296">
      <c r="A296" s="17" t="inlineStr">
        <is>
          <t>OFR-2023-0611</t>
        </is>
      </c>
      <c r="B296" s="27" t="n">
        <v>45202</v>
      </c>
      <c r="C296" s="17" t="inlineStr">
        <is>
          <t>WL-02767</t>
        </is>
      </c>
      <c r="D296" s="17" t="n">
        <v>1767</v>
      </c>
      <c r="E296" s="17" t="inlineStr">
        <is>
          <t>SB-0203</t>
        </is>
      </c>
      <c r="F296" s="17" t="inlineStr">
        <is>
          <t>Salmonberry</t>
        </is>
      </c>
      <c r="G296" s="17" t="n">
        <v>36</v>
      </c>
      <c r="H296" s="17" t="inlineStr">
        <is>
          <t>OPEN</t>
        </is>
      </c>
      <c r="I296" s="17" t="inlineStr">
        <is>
          <t>NON_COMM_MONTHLY</t>
        </is>
      </c>
      <c r="J296" s="17" t="n">
        <v>7.55</v>
      </c>
      <c r="K296" s="17" t="n">
        <v>2</v>
      </c>
      <c r="L296" s="17" t="inlineStr">
        <is>
          <t>DECLINED</t>
        </is>
      </c>
      <c r="M296" s="27" t="n">
        <v>45216</v>
      </c>
      <c r="N296" s="27" t="n">
        <v>45203</v>
      </c>
      <c r="O296" s="17" t="n">
        <v>1</v>
      </c>
      <c r="P296" s="17" t="inlineStr"/>
      <c r="Q296" s="17" t="inlineStr"/>
      <c r="R296" s="17" t="inlineStr"/>
    </row>
    <row r="297">
      <c r="A297" s="21" t="inlineStr">
        <is>
          <t>OFR-2023-0612</t>
        </is>
      </c>
      <c r="B297" s="28" t="n">
        <v>45207</v>
      </c>
      <c r="C297" s="21" t="inlineStr">
        <is>
          <t>WL-02216</t>
        </is>
      </c>
      <c r="D297" s="21" t="n">
        <v>1216</v>
      </c>
      <c r="E297" s="21" t="inlineStr">
        <is>
          <t>EW-0324</t>
        </is>
      </c>
      <c r="F297" s="21" t="inlineStr">
        <is>
          <t>Eastwey</t>
        </is>
      </c>
      <c r="G297" s="21" t="n">
        <v>80</v>
      </c>
      <c r="H297" s="21" t="inlineStr">
        <is>
          <t>OPEN</t>
        </is>
      </c>
      <c r="I297" s="21" t="inlineStr">
        <is>
          <t>NON_COMM_MONTHLY</t>
        </is>
      </c>
      <c r="J297" s="21" t="n">
        <v>7.55</v>
      </c>
      <c r="K297" s="21" t="n">
        <v>1</v>
      </c>
      <c r="L297" s="21" t="inlineStr">
        <is>
          <t>ACCEPTED</t>
        </is>
      </c>
      <c r="M297" s="28" t="n">
        <v>45221</v>
      </c>
      <c r="N297" s="28" t="n">
        <v>45221</v>
      </c>
      <c r="O297" s="21" t="n">
        <v>14</v>
      </c>
      <c r="P297" s="21" t="inlineStr"/>
      <c r="Q297" s="21" t="inlineStr">
        <is>
          <t>MA-2023-0324</t>
        </is>
      </c>
      <c r="R297" s="21" t="inlineStr"/>
    </row>
    <row r="298">
      <c r="A298" s="17" t="inlineStr">
        <is>
          <t>OFR-2023-0613</t>
        </is>
      </c>
      <c r="B298" s="27" t="n">
        <v>45223</v>
      </c>
      <c r="C298" s="17" t="inlineStr">
        <is>
          <t>WL-03849</t>
        </is>
      </c>
      <c r="D298" s="17" t="n">
        <v>2849</v>
      </c>
      <c r="E298" s="17" t="inlineStr">
        <is>
          <t>SB-0406</t>
        </is>
      </c>
      <c r="F298" s="17" t="inlineStr">
        <is>
          <t>Salmonberry</t>
        </is>
      </c>
      <c r="G298" s="17" t="n">
        <v>40</v>
      </c>
      <c r="H298" s="17" t="inlineStr">
        <is>
          <t>OPEN</t>
        </is>
      </c>
      <c r="I298" s="17" t="inlineStr">
        <is>
          <t>NON_COMM_MONTHLY</t>
        </is>
      </c>
      <c r="J298" s="17" t="n">
        <v>7.55</v>
      </c>
      <c r="K298" s="17" t="n">
        <v>2</v>
      </c>
      <c r="L298" s="17" t="inlineStr">
        <is>
          <t>SKIPPED</t>
        </is>
      </c>
      <c r="M298" s="27" t="n">
        <v>45237</v>
      </c>
      <c r="N298" s="17" t="inlineStr"/>
      <c r="O298" s="17" t="inlineStr"/>
      <c r="P298" s="17" t="inlineStr">
        <is>
          <t>not-current</t>
        </is>
      </c>
      <c r="Q298" s="17" t="inlineStr"/>
      <c r="R298" s="17" t="inlineStr"/>
    </row>
    <row r="299">
      <c r="A299" s="21" t="inlineStr">
        <is>
          <t>OFR-2023-0614</t>
        </is>
      </c>
      <c r="B299" s="28" t="n">
        <v>45218</v>
      </c>
      <c r="C299" s="21" t="inlineStr">
        <is>
          <t>WL-01664</t>
        </is>
      </c>
      <c r="D299" s="21" t="n">
        <v>664</v>
      </c>
      <c r="E299" s="21" t="inlineStr">
        <is>
          <t>LP-0113</t>
        </is>
      </c>
      <c r="F299" s="21" t="inlineStr">
        <is>
          <t>Ledgport</t>
        </is>
      </c>
      <c r="G299" s="21" t="n">
        <v>36</v>
      </c>
      <c r="H299" s="21" t="inlineStr">
        <is>
          <t>COVERED</t>
        </is>
      </c>
      <c r="I299" s="21" t="inlineStr">
        <is>
          <t>NON_COMM_MONTHLY</t>
        </is>
      </c>
      <c r="J299" s="21" t="n">
        <v>10.4</v>
      </c>
      <c r="K299" s="21" t="n">
        <v>2</v>
      </c>
      <c r="L299" s="21" t="inlineStr">
        <is>
          <t>PENDING</t>
        </is>
      </c>
      <c r="M299" s="28" t="n">
        <v>45228</v>
      </c>
      <c r="N299" s="21" t="inlineStr"/>
      <c r="O299" s="21" t="inlineStr"/>
      <c r="P299" s="21" t="inlineStr"/>
      <c r="Q299" s="21" t="inlineStr"/>
      <c r="R299" s="21" t="inlineStr"/>
    </row>
    <row r="300">
      <c r="A300" s="17" t="inlineStr">
        <is>
          <t>OFR-2023-0615</t>
        </is>
      </c>
      <c r="B300" s="27" t="n">
        <v>45209</v>
      </c>
      <c r="C300" s="17" t="inlineStr">
        <is>
          <t>WL-02781</t>
        </is>
      </c>
      <c r="D300" s="17" t="n">
        <v>1781</v>
      </c>
      <c r="E300" s="17" t="inlineStr">
        <is>
          <t>GW-1005</t>
        </is>
      </c>
      <c r="F300" s="17" t="inlineStr">
        <is>
          <t>Gullwing</t>
        </is>
      </c>
      <c r="G300" s="17" t="n">
        <v>32</v>
      </c>
      <c r="H300" s="17" t="inlineStr">
        <is>
          <t>OPEN</t>
        </is>
      </c>
      <c r="I300" s="17" t="inlineStr">
        <is>
          <t>NON_COMM_MONTHLY</t>
        </is>
      </c>
      <c r="J300" s="17" t="n">
        <v>7.55</v>
      </c>
      <c r="K300" s="17" t="n">
        <v>1</v>
      </c>
      <c r="L300" s="17" t="inlineStr">
        <is>
          <t>ACCEPTED</t>
        </is>
      </c>
      <c r="M300" s="27" t="n">
        <v>45223</v>
      </c>
      <c r="N300" s="27" t="n">
        <v>45212</v>
      </c>
      <c r="O300" s="17" t="n">
        <v>3</v>
      </c>
      <c r="P300" s="17" t="inlineStr"/>
      <c r="Q300" s="17" t="inlineStr">
        <is>
          <t>MA-2023-1005</t>
        </is>
      </c>
      <c r="R300" s="17" t="inlineStr"/>
    </row>
    <row r="301">
      <c r="A301" s="21" t="inlineStr">
        <is>
          <t>OFR-2023-0616</t>
        </is>
      </c>
      <c r="B301" s="28" t="n">
        <v>45218</v>
      </c>
      <c r="C301" s="21" t="inlineStr">
        <is>
          <t>WL-03482</t>
        </is>
      </c>
      <c r="D301" s="21" t="n">
        <v>2482</v>
      </c>
      <c r="E301" s="21" t="inlineStr">
        <is>
          <t>LP-0718</t>
        </is>
      </c>
      <c r="F301" s="21" t="inlineStr">
        <is>
          <t>Ledgport</t>
        </is>
      </c>
      <c r="G301" s="21" t="n">
        <v>32</v>
      </c>
      <c r="H301" s="21" t="inlineStr">
        <is>
          <t>COVERED</t>
        </is>
      </c>
      <c r="I301" s="21" t="inlineStr">
        <is>
          <t>NON_COMM_MONTHLY</t>
        </is>
      </c>
      <c r="J301" s="21" t="n">
        <v>10.4</v>
      </c>
      <c r="K301" s="21" t="n">
        <v>1</v>
      </c>
      <c r="L301" s="21" t="inlineStr">
        <is>
          <t>ACCEPTED</t>
        </is>
      </c>
      <c r="M301" s="28" t="n">
        <v>45228</v>
      </c>
      <c r="N301" s="28" t="n">
        <v>45228</v>
      </c>
      <c r="O301" s="21" t="n">
        <v>10</v>
      </c>
      <c r="P301" s="21" t="inlineStr"/>
      <c r="Q301" s="21" t="inlineStr">
        <is>
          <t>MA-2023-0718</t>
        </is>
      </c>
      <c r="R301" s="21" t="inlineStr"/>
    </row>
    <row r="302">
      <c r="A302" s="17" t="inlineStr">
        <is>
          <t>OFR-2023-0617</t>
        </is>
      </c>
      <c r="B302" s="27" t="n">
        <v>45208</v>
      </c>
      <c r="C302" s="17" t="inlineStr">
        <is>
          <t>WL-01704</t>
        </is>
      </c>
      <c r="D302" s="17" t="n">
        <v>704</v>
      </c>
      <c r="E302" s="17" t="inlineStr">
        <is>
          <t>EW-0804</t>
        </is>
      </c>
      <c r="F302" s="17" t="inlineStr">
        <is>
          <t>Eastwey</t>
        </is>
      </c>
      <c r="G302" s="17" t="n">
        <v>32</v>
      </c>
      <c r="H302" s="17" t="inlineStr">
        <is>
          <t>OPEN</t>
        </is>
      </c>
      <c r="I302" s="17" t="inlineStr">
        <is>
          <t>NON_COMM_MONTHLY</t>
        </is>
      </c>
      <c r="J302" s="17" t="n">
        <v>7.55</v>
      </c>
      <c r="K302" s="17" t="n">
        <v>1</v>
      </c>
      <c r="L302" s="17" t="inlineStr">
        <is>
          <t>SKIPPED</t>
        </is>
      </c>
      <c r="M302" s="27" t="n">
        <v>45222</v>
      </c>
      <c r="N302" s="17" t="inlineStr"/>
      <c r="O302" s="17" t="inlineStr"/>
      <c r="P302" s="17" t="inlineStr">
        <is>
          <t>preference-mismatch</t>
        </is>
      </c>
      <c r="Q302" s="17" t="inlineStr"/>
      <c r="R302" s="17" t="inlineStr"/>
    </row>
    <row r="303">
      <c r="A303" s="21" t="inlineStr">
        <is>
          <t>OFR-2023-0618</t>
        </is>
      </c>
      <c r="B303" s="28" t="n">
        <v>45213</v>
      </c>
      <c r="C303" s="21" t="inlineStr">
        <is>
          <t>WL-03488</t>
        </is>
      </c>
      <c r="D303" s="21" t="n">
        <v>2488</v>
      </c>
      <c r="E303" s="21" t="inlineStr">
        <is>
          <t>LP-0307</t>
        </is>
      </c>
      <c r="F303" s="21" t="inlineStr">
        <is>
          <t>Ledgport</t>
        </is>
      </c>
      <c r="G303" s="21" t="n">
        <v>36</v>
      </c>
      <c r="H303" s="21" t="inlineStr">
        <is>
          <t>COVERED</t>
        </is>
      </c>
      <c r="I303" s="21" t="inlineStr">
        <is>
          <t>NON_COMM_MONTHLY</t>
        </is>
      </c>
      <c r="J303" s="21" t="n">
        <v>10.4</v>
      </c>
      <c r="K303" s="21" t="n">
        <v>1</v>
      </c>
      <c r="L303" s="21" t="inlineStr">
        <is>
          <t>DECLINED</t>
        </is>
      </c>
      <c r="M303" s="28" t="n">
        <v>45223</v>
      </c>
      <c r="N303" s="28" t="n">
        <v>45216</v>
      </c>
      <c r="O303" s="21" t="n">
        <v>3</v>
      </c>
      <c r="P303" s="21" t="inlineStr"/>
      <c r="Q303" s="21" t="inlineStr"/>
      <c r="R303" s="21" t="inlineStr"/>
    </row>
    <row r="304">
      <c r="A304" s="17" t="inlineStr">
        <is>
          <t>OFR-2023-0619</t>
        </is>
      </c>
      <c r="B304" s="27" t="n">
        <v>45202</v>
      </c>
      <c r="C304" s="17" t="inlineStr">
        <is>
          <t>WL-02065</t>
        </is>
      </c>
      <c r="D304" s="17" t="n">
        <v>1065</v>
      </c>
      <c r="E304" s="17" t="inlineStr">
        <is>
          <t>VB-0423</t>
        </is>
      </c>
      <c r="F304" s="17" t="inlineStr">
        <is>
          <t>Vessbank</t>
        </is>
      </c>
      <c r="G304" s="17" t="n">
        <v>24</v>
      </c>
      <c r="H304" s="17" t="inlineStr">
        <is>
          <t>COVERED</t>
        </is>
      </c>
      <c r="I304" s="17" t="inlineStr">
        <is>
          <t>NON_COMM_MONTHLY</t>
        </is>
      </c>
      <c r="J304" s="17" t="n">
        <v>10.4</v>
      </c>
      <c r="K304" s="17" t="n">
        <v>2</v>
      </c>
      <c r="L304" s="17" t="inlineStr">
        <is>
          <t>EXPIRED</t>
        </is>
      </c>
      <c r="M304" s="27" t="n">
        <v>45212</v>
      </c>
      <c r="N304" s="27" t="n">
        <v>45204</v>
      </c>
      <c r="O304" s="17" t="n">
        <v>2</v>
      </c>
      <c r="P304" s="17" t="inlineStr"/>
      <c r="Q304" s="17" t="inlineStr"/>
      <c r="R304" s="17" t="inlineStr"/>
    </row>
    <row r="305">
      <c r="A305" s="21" t="inlineStr">
        <is>
          <t>OFR-2023-0620</t>
        </is>
      </c>
      <c r="B305" s="28" t="n">
        <v>45242</v>
      </c>
      <c r="C305" s="21" t="inlineStr">
        <is>
          <t>WL-02178</t>
        </is>
      </c>
      <c r="D305" s="21" t="n">
        <v>1178</v>
      </c>
      <c r="E305" s="21" t="inlineStr">
        <is>
          <t>VB-0524</t>
        </is>
      </c>
      <c r="F305" s="21" t="inlineStr">
        <is>
          <t>Vessbank</t>
        </is>
      </c>
      <c r="G305" s="21" t="n">
        <v>28</v>
      </c>
      <c r="H305" s="21" t="inlineStr">
        <is>
          <t>COVERED</t>
        </is>
      </c>
      <c r="I305" s="21" t="inlineStr">
        <is>
          <t>NON_COMM_MONTHLY</t>
        </is>
      </c>
      <c r="J305" s="21" t="n">
        <v>10.4</v>
      </c>
      <c r="K305" s="21" t="n">
        <v>2</v>
      </c>
      <c r="L305" s="21" t="inlineStr">
        <is>
          <t>PENDING</t>
        </is>
      </c>
      <c r="M305" s="28" t="n">
        <v>45252</v>
      </c>
      <c r="N305" s="21" t="inlineStr"/>
      <c r="O305" s="21" t="inlineStr"/>
      <c r="P305" s="21" t="inlineStr"/>
      <c r="Q305" s="21" t="inlineStr"/>
      <c r="R305" s="21" t="inlineStr"/>
    </row>
    <row r="306">
      <c r="A306" s="17" t="inlineStr">
        <is>
          <t>OFR-2023-0621</t>
        </is>
      </c>
      <c r="B306" s="27" t="n">
        <v>45251</v>
      </c>
      <c r="C306" s="17" t="inlineStr">
        <is>
          <t>WL-02119</t>
        </is>
      </c>
      <c r="D306" s="17" t="n">
        <v>1119</v>
      </c>
      <c r="E306" s="17" t="inlineStr">
        <is>
          <t>VB-0504</t>
        </is>
      </c>
      <c r="F306" s="17" t="inlineStr">
        <is>
          <t>Vessbank</t>
        </is>
      </c>
      <c r="G306" s="17" t="n">
        <v>36</v>
      </c>
      <c r="H306" s="17" t="inlineStr">
        <is>
          <t>COVERED</t>
        </is>
      </c>
      <c r="I306" s="17" t="inlineStr">
        <is>
          <t>NON_COMM_MONTHLY</t>
        </is>
      </c>
      <c r="J306" s="17" t="n">
        <v>10.4</v>
      </c>
      <c r="K306" s="17" t="n">
        <v>1</v>
      </c>
      <c r="L306" s="17" t="inlineStr">
        <is>
          <t>ACCEPTED</t>
        </is>
      </c>
      <c r="M306" s="27" t="n">
        <v>45261</v>
      </c>
      <c r="N306" s="27" t="n">
        <v>45264</v>
      </c>
      <c r="O306" s="17" t="n">
        <v>13</v>
      </c>
      <c r="P306" s="17" t="inlineStr"/>
      <c r="Q306" s="17" t="inlineStr">
        <is>
          <t>MA-2023-0504</t>
        </is>
      </c>
      <c r="R306" s="17" t="inlineStr"/>
    </row>
    <row r="307">
      <c r="A307" s="21" t="inlineStr">
        <is>
          <t>OFR-2023-0622</t>
        </is>
      </c>
      <c r="B307" s="28" t="n">
        <v>45256</v>
      </c>
      <c r="C307" s="21" t="inlineStr">
        <is>
          <t>WL-02959</t>
        </is>
      </c>
      <c r="D307" s="21" t="n">
        <v>1959</v>
      </c>
      <c r="E307" s="21" t="inlineStr">
        <is>
          <t>VB-0216</t>
        </is>
      </c>
      <c r="F307" s="21" t="inlineStr">
        <is>
          <t>Vessbank</t>
        </is>
      </c>
      <c r="G307" s="21" t="n">
        <v>40</v>
      </c>
      <c r="H307" s="21" t="inlineStr">
        <is>
          <t>COVERED</t>
        </is>
      </c>
      <c r="I307" s="21" t="inlineStr">
        <is>
          <t>NON_COMM_MONTHLY</t>
        </is>
      </c>
      <c r="J307" s="21" t="n">
        <v>10.4</v>
      </c>
      <c r="K307" s="21" t="n">
        <v>1</v>
      </c>
      <c r="L307" s="21" t="inlineStr">
        <is>
          <t>ACCEPTED</t>
        </is>
      </c>
      <c r="M307" s="28" t="n">
        <v>45266</v>
      </c>
      <c r="N307" s="28" t="n">
        <v>45259</v>
      </c>
      <c r="O307" s="21" t="n">
        <v>3</v>
      </c>
      <c r="P307" s="21" t="inlineStr"/>
      <c r="Q307" s="21" t="inlineStr">
        <is>
          <t>MA-2023-0216</t>
        </is>
      </c>
      <c r="R307" s="21" t="inlineStr"/>
    </row>
    <row r="308">
      <c r="A308" s="17" t="inlineStr">
        <is>
          <t>OFR-2023-0623</t>
        </is>
      </c>
      <c r="B308" s="27" t="n">
        <v>45252</v>
      </c>
      <c r="C308" s="17" t="inlineStr">
        <is>
          <t>WL-03696</t>
        </is>
      </c>
      <c r="D308" s="17" t="n">
        <v>2696</v>
      </c>
      <c r="E308" s="17" t="inlineStr">
        <is>
          <t>LP-0114</t>
        </is>
      </c>
      <c r="F308" s="17" t="inlineStr">
        <is>
          <t>Ledgport</t>
        </is>
      </c>
      <c r="G308" s="17" t="n">
        <v>24</v>
      </c>
      <c r="H308" s="17" t="inlineStr">
        <is>
          <t>COVERED</t>
        </is>
      </c>
      <c r="I308" s="17" t="inlineStr">
        <is>
          <t>NON_COMM_MONTHLY</t>
        </is>
      </c>
      <c r="J308" s="17" t="n">
        <v>10.4</v>
      </c>
      <c r="K308" s="17" t="n">
        <v>1</v>
      </c>
      <c r="L308" s="17" t="inlineStr">
        <is>
          <t>SKIPPED</t>
        </is>
      </c>
      <c r="M308" s="27" t="n">
        <v>45262</v>
      </c>
      <c r="N308" s="17" t="inlineStr"/>
      <c r="O308" s="17" t="inlineStr"/>
      <c r="P308" s="17" t="inlineStr">
        <is>
          <t>vessel-fit</t>
        </is>
      </c>
      <c r="Q308" s="17" t="inlineStr"/>
      <c r="R308" s="17" t="inlineStr"/>
    </row>
    <row r="309">
      <c r="A309" s="21" t="inlineStr">
        <is>
          <t>OFR-2023-0624</t>
        </is>
      </c>
      <c r="B309" s="28" t="n">
        <v>45233</v>
      </c>
      <c r="C309" s="21" t="inlineStr">
        <is>
          <t>WL-01023</t>
        </is>
      </c>
      <c r="D309" s="21" t="n">
        <v>23</v>
      </c>
      <c r="E309" s="21" t="inlineStr">
        <is>
          <t>VB-0509</t>
        </is>
      </c>
      <c r="F309" s="21" t="inlineStr">
        <is>
          <t>Vessbank</t>
        </is>
      </c>
      <c r="G309" s="21" t="n">
        <v>28</v>
      </c>
      <c r="H309" s="21" t="inlineStr">
        <is>
          <t>COVERED</t>
        </is>
      </c>
      <c r="I309" s="21" t="inlineStr">
        <is>
          <t>NON_COMM_MONTHLY</t>
        </is>
      </c>
      <c r="J309" s="21" t="n">
        <v>10.4</v>
      </c>
      <c r="K309" s="21" t="n">
        <v>1</v>
      </c>
      <c r="L309" s="21" t="inlineStr">
        <is>
          <t>DECLINED</t>
        </is>
      </c>
      <c r="M309" s="28" t="n">
        <v>45243</v>
      </c>
      <c r="N309" s="28" t="n">
        <v>45238</v>
      </c>
      <c r="O309" s="21" t="n">
        <v>5</v>
      </c>
      <c r="P309" s="21" t="inlineStr"/>
      <c r="Q309" s="21" t="inlineStr"/>
      <c r="R309" s="21" t="inlineStr"/>
    </row>
    <row r="310">
      <c r="A310" s="17" t="inlineStr">
        <is>
          <t>OFR-2023-0625</t>
        </is>
      </c>
      <c r="B310" s="27" t="n">
        <v>45240</v>
      </c>
      <c r="C310" s="17" t="inlineStr">
        <is>
          <t>WL-01628</t>
        </is>
      </c>
      <c r="D310" s="17" t="n">
        <v>628</v>
      </c>
      <c r="E310" s="17" t="inlineStr">
        <is>
          <t>LP-0401</t>
        </is>
      </c>
      <c r="F310" s="17" t="inlineStr">
        <is>
          <t>Ledgport</t>
        </is>
      </c>
      <c r="G310" s="17" t="n">
        <v>24</v>
      </c>
      <c r="H310" s="17" t="inlineStr">
        <is>
          <t>COVERED</t>
        </is>
      </c>
      <c r="I310" s="17" t="inlineStr">
        <is>
          <t>NON_COMM_MONTHLY</t>
        </is>
      </c>
      <c r="J310" s="17" t="n">
        <v>10.4</v>
      </c>
      <c r="K310" s="17" t="n">
        <v>2</v>
      </c>
      <c r="L310" s="17" t="inlineStr">
        <is>
          <t>ACCEPTED</t>
        </is>
      </c>
      <c r="M310" s="27" t="n">
        <v>45250</v>
      </c>
      <c r="N310" s="27" t="n">
        <v>45251</v>
      </c>
      <c r="O310" s="17" t="n">
        <v>11</v>
      </c>
      <c r="P310" s="17" t="inlineStr"/>
      <c r="Q310" s="17" t="inlineStr">
        <is>
          <t>MA-2023-0401</t>
        </is>
      </c>
      <c r="R310" s="17" t="inlineStr"/>
    </row>
    <row r="311">
      <c r="A311" s="21" t="inlineStr">
        <is>
          <t>OFR-2023-0626</t>
        </is>
      </c>
      <c r="B311" s="28" t="n">
        <v>45249</v>
      </c>
      <c r="C311" s="21" t="inlineStr">
        <is>
          <t>WL-02679</t>
        </is>
      </c>
      <c r="D311" s="21" t="n">
        <v>1679</v>
      </c>
      <c r="E311" s="21" t="inlineStr">
        <is>
          <t>LP-0518</t>
        </is>
      </c>
      <c r="F311" s="21" t="inlineStr">
        <is>
          <t>Ledgport</t>
        </is>
      </c>
      <c r="G311" s="21" t="n">
        <v>36</v>
      </c>
      <c r="H311" s="21" t="inlineStr">
        <is>
          <t>COVERED</t>
        </is>
      </c>
      <c r="I311" s="21" t="inlineStr">
        <is>
          <t>NON_COMM_MONTHLY</t>
        </is>
      </c>
      <c r="J311" s="21" t="n">
        <v>10.4</v>
      </c>
      <c r="K311" s="21" t="n">
        <v>1</v>
      </c>
      <c r="L311" s="21" t="inlineStr">
        <is>
          <t>EXPIRED</t>
        </is>
      </c>
      <c r="M311" s="28" t="n">
        <v>45259</v>
      </c>
      <c r="N311" s="28" t="n">
        <v>45252</v>
      </c>
      <c r="O311" s="21" t="n">
        <v>3</v>
      </c>
      <c r="P311" s="21" t="inlineStr"/>
      <c r="Q311" s="21" t="inlineStr"/>
      <c r="R311" s="21" t="inlineStr"/>
    </row>
    <row r="312">
      <c r="A312" s="17" t="inlineStr">
        <is>
          <t>OFR-2023-0627</t>
        </is>
      </c>
      <c r="B312" s="27" t="n">
        <v>45240</v>
      </c>
      <c r="C312" s="17" t="inlineStr">
        <is>
          <t>WL-01004</t>
        </is>
      </c>
      <c r="D312" s="17" t="n">
        <v>4</v>
      </c>
      <c r="E312" s="17" t="inlineStr">
        <is>
          <t>EW-1002</t>
        </is>
      </c>
      <c r="F312" s="17" t="inlineStr">
        <is>
          <t>Eastwey</t>
        </is>
      </c>
      <c r="G312" s="17" t="n">
        <v>28</v>
      </c>
      <c r="H312" s="17" t="inlineStr">
        <is>
          <t>OPEN</t>
        </is>
      </c>
      <c r="I312" s="17" t="inlineStr">
        <is>
          <t>NON_COMM_MONTHLY</t>
        </is>
      </c>
      <c r="J312" s="17" t="n">
        <v>7.55</v>
      </c>
      <c r="K312" s="17" t="n">
        <v>1</v>
      </c>
      <c r="L312" s="17" t="inlineStr">
        <is>
          <t>WITHDRAWN</t>
        </is>
      </c>
      <c r="M312" s="27" t="n">
        <v>45254</v>
      </c>
      <c r="N312" s="27" t="n">
        <v>45248</v>
      </c>
      <c r="O312" s="17" t="n">
        <v>8</v>
      </c>
      <c r="P312" s="17" t="inlineStr"/>
      <c r="Q312" s="17" t="inlineStr"/>
      <c r="R312" s="17" t="inlineStr"/>
    </row>
    <row r="313">
      <c r="A313" s="21" t="inlineStr">
        <is>
          <t>OFR-2023-0628</t>
        </is>
      </c>
      <c r="B313" s="28" t="n">
        <v>45243</v>
      </c>
      <c r="C313" s="21" t="inlineStr">
        <is>
          <t>WL-03895</t>
        </is>
      </c>
      <c r="D313" s="21" t="n">
        <v>2895</v>
      </c>
      <c r="E313" s="21" t="inlineStr">
        <is>
          <t>VB-0220</t>
        </is>
      </c>
      <c r="F313" s="21" t="inlineStr">
        <is>
          <t>Vessbank</t>
        </is>
      </c>
      <c r="G313" s="21" t="n">
        <v>28</v>
      </c>
      <c r="H313" s="21" t="inlineStr">
        <is>
          <t>COVERED</t>
        </is>
      </c>
      <c r="I313" s="21" t="inlineStr">
        <is>
          <t>NON_COMM_MONTHLY</t>
        </is>
      </c>
      <c r="J313" s="21" t="n">
        <v>10.4</v>
      </c>
      <c r="K313" s="21" t="n">
        <v>1</v>
      </c>
      <c r="L313" s="21" t="inlineStr">
        <is>
          <t>ACCEPTED</t>
        </is>
      </c>
      <c r="M313" s="28" t="n">
        <v>45253</v>
      </c>
      <c r="N313" s="28" t="n">
        <v>45254</v>
      </c>
      <c r="O313" s="21" t="n">
        <v>11</v>
      </c>
      <c r="P313" s="21" t="inlineStr"/>
      <c r="Q313" s="21" t="inlineStr">
        <is>
          <t>MA-2023-0220</t>
        </is>
      </c>
      <c r="R313" s="21" t="inlineStr"/>
    </row>
    <row r="314">
      <c r="A314" s="17" t="inlineStr">
        <is>
          <t>OFR-2023-0629</t>
        </is>
      </c>
      <c r="B314" s="27" t="n">
        <v>45251</v>
      </c>
      <c r="C314" s="17" t="inlineStr">
        <is>
          <t>WL-02485</t>
        </is>
      </c>
      <c r="D314" s="17" t="n">
        <v>1485</v>
      </c>
      <c r="E314" s="17" t="inlineStr">
        <is>
          <t>LP-1111</t>
        </is>
      </c>
      <c r="F314" s="17" t="inlineStr">
        <is>
          <t>Ledgport</t>
        </is>
      </c>
      <c r="G314" s="17" t="n">
        <v>32</v>
      </c>
      <c r="H314" s="17" t="inlineStr">
        <is>
          <t>COVERED</t>
        </is>
      </c>
      <c r="I314" s="17" t="inlineStr">
        <is>
          <t>NON_COMM_MONTHLY</t>
        </is>
      </c>
      <c r="J314" s="17" t="n">
        <v>10.4</v>
      </c>
      <c r="K314" s="17" t="n">
        <v>2</v>
      </c>
      <c r="L314" s="17" t="inlineStr">
        <is>
          <t>ACCEPTED</t>
        </is>
      </c>
      <c r="M314" s="27" t="n">
        <v>45261</v>
      </c>
      <c r="N314" s="27" t="n">
        <v>45259</v>
      </c>
      <c r="O314" s="17" t="n">
        <v>8</v>
      </c>
      <c r="P314" s="17" t="inlineStr"/>
      <c r="Q314" s="17" t="inlineStr">
        <is>
          <t>MA-2023-1111</t>
        </is>
      </c>
      <c r="R314" s="17" t="inlineStr"/>
    </row>
    <row r="315">
      <c r="A315" s="21" t="inlineStr">
        <is>
          <t>OFR-2023-0630</t>
        </is>
      </c>
      <c r="B315" s="28" t="n">
        <v>45258</v>
      </c>
      <c r="C315" s="21" t="inlineStr">
        <is>
          <t>WL-01172</t>
        </is>
      </c>
      <c r="D315" s="21" t="n">
        <v>172</v>
      </c>
      <c r="E315" s="21" t="inlineStr">
        <is>
          <t>EW-0116</t>
        </is>
      </c>
      <c r="F315" s="21" t="inlineStr">
        <is>
          <t>Eastwey</t>
        </is>
      </c>
      <c r="G315" s="21" t="n">
        <v>32</v>
      </c>
      <c r="H315" s="21" t="inlineStr">
        <is>
          <t>OPEN</t>
        </is>
      </c>
      <c r="I315" s="21" t="inlineStr">
        <is>
          <t>NON_COMM_MONTHLY</t>
        </is>
      </c>
      <c r="J315" s="21" t="n">
        <v>7.55</v>
      </c>
      <c r="K315" s="21" t="n">
        <v>1</v>
      </c>
      <c r="L315" s="21" t="inlineStr">
        <is>
          <t>DECLINED</t>
        </is>
      </c>
      <c r="M315" s="28" t="n">
        <v>45272</v>
      </c>
      <c r="N315" s="28" t="n">
        <v>45271</v>
      </c>
      <c r="O315" s="21" t="n">
        <v>13</v>
      </c>
      <c r="P315" s="21" t="inlineStr"/>
      <c r="Q315" s="21" t="inlineStr"/>
      <c r="R315" s="21" t="inlineStr"/>
    </row>
    <row r="316">
      <c r="A316" s="17" t="inlineStr">
        <is>
          <t>OFR-2023-0631</t>
        </is>
      </c>
      <c r="B316" s="27" t="n">
        <v>45253</v>
      </c>
      <c r="C316" s="17" t="inlineStr">
        <is>
          <t>WL-02630</t>
        </is>
      </c>
      <c r="D316" s="17" t="n">
        <v>1630</v>
      </c>
      <c r="E316" s="17" t="inlineStr">
        <is>
          <t>EW-0820</t>
        </is>
      </c>
      <c r="F316" s="17" t="inlineStr">
        <is>
          <t>Eastwey</t>
        </is>
      </c>
      <c r="G316" s="17" t="n">
        <v>40</v>
      </c>
      <c r="H316" s="17" t="inlineStr">
        <is>
          <t>OPEN</t>
        </is>
      </c>
      <c r="I316" s="17" t="inlineStr">
        <is>
          <t>NON_COMM_MONTHLY</t>
        </is>
      </c>
      <c r="J316" s="17" t="n">
        <v>7.55</v>
      </c>
      <c r="K316" s="17" t="n">
        <v>2</v>
      </c>
      <c r="L316" s="17" t="inlineStr">
        <is>
          <t>ACCEPTED</t>
        </is>
      </c>
      <c r="M316" s="27" t="n">
        <v>45267</v>
      </c>
      <c r="N316" s="27" t="n">
        <v>45265</v>
      </c>
      <c r="O316" s="17" t="n">
        <v>12</v>
      </c>
      <c r="P316" s="17" t="inlineStr"/>
      <c r="Q316" s="17" t="inlineStr">
        <is>
          <t>MA-2023-0820</t>
        </is>
      </c>
      <c r="R316" s="17" t="inlineStr"/>
    </row>
    <row r="317">
      <c r="A317" s="21" t="inlineStr">
        <is>
          <t>OFR-2023-0632</t>
        </is>
      </c>
      <c r="B317" s="28" t="n">
        <v>45245</v>
      </c>
      <c r="C317" s="21" t="inlineStr">
        <is>
          <t>WL-03502</t>
        </is>
      </c>
      <c r="D317" s="21" t="n">
        <v>2502</v>
      </c>
      <c r="E317" s="21" t="inlineStr">
        <is>
          <t>LP-0603</t>
        </is>
      </c>
      <c r="F317" s="21" t="inlineStr">
        <is>
          <t>Ledgport</t>
        </is>
      </c>
      <c r="G317" s="21" t="n">
        <v>28</v>
      </c>
      <c r="H317" s="21" t="inlineStr">
        <is>
          <t>COVERED</t>
        </is>
      </c>
      <c r="I317" s="21" t="inlineStr">
        <is>
          <t>NON_COMM_MONTHLY</t>
        </is>
      </c>
      <c r="J317" s="21" t="n">
        <v>10.4</v>
      </c>
      <c r="K317" s="21" t="n">
        <v>1</v>
      </c>
      <c r="L317" s="21" t="inlineStr">
        <is>
          <t>ACCEPTED</t>
        </is>
      </c>
      <c r="M317" s="28" t="n">
        <v>45255</v>
      </c>
      <c r="N317" s="28" t="n">
        <v>45251</v>
      </c>
      <c r="O317" s="21" t="n">
        <v>6</v>
      </c>
      <c r="P317" s="21" t="inlineStr"/>
      <c r="Q317" s="21" t="inlineStr">
        <is>
          <t>MA-2023-0603</t>
        </is>
      </c>
      <c r="R317" s="21" t="inlineStr"/>
    </row>
    <row r="318">
      <c r="A318" s="17" t="inlineStr">
        <is>
          <t>OFR-2023-0633</t>
        </is>
      </c>
      <c r="B318" s="27" t="n">
        <v>45287</v>
      </c>
      <c r="C318" s="17" t="inlineStr">
        <is>
          <t>WL-02383</t>
        </is>
      </c>
      <c r="D318" s="17" t="n">
        <v>1383</v>
      </c>
      <c r="E318" s="17" t="inlineStr">
        <is>
          <t>GW-0718</t>
        </is>
      </c>
      <c r="F318" s="17" t="inlineStr">
        <is>
          <t>Gullwing</t>
        </is>
      </c>
      <c r="G318" s="17" t="n">
        <v>32</v>
      </c>
      <c r="H318" s="17" t="inlineStr">
        <is>
          <t>OPEN</t>
        </is>
      </c>
      <c r="I318" s="17" t="inlineStr">
        <is>
          <t>NON_COMM_MONTHLY</t>
        </is>
      </c>
      <c r="J318" s="17" t="n">
        <v>7.55</v>
      </c>
      <c r="K318" s="17" t="n">
        <v>2</v>
      </c>
      <c r="L318" s="17" t="inlineStr">
        <is>
          <t>DECLINED</t>
        </is>
      </c>
      <c r="M318" s="27" t="n">
        <v>45301</v>
      </c>
      <c r="N318" s="27" t="n">
        <v>45301</v>
      </c>
      <c r="O318" s="17" t="n">
        <v>14</v>
      </c>
      <c r="P318" s="17" t="inlineStr"/>
      <c r="Q318" s="17" t="inlineStr"/>
      <c r="R318" s="17" t="inlineStr"/>
    </row>
    <row r="319">
      <c r="A319" s="21" t="inlineStr">
        <is>
          <t>OFR-2023-0634</t>
        </is>
      </c>
      <c r="B319" s="28" t="n">
        <v>45277</v>
      </c>
      <c r="C319" s="21" t="inlineStr">
        <is>
          <t>WL-01016</t>
        </is>
      </c>
      <c r="D319" s="21" t="n">
        <v>16</v>
      </c>
      <c r="E319" s="21" t="inlineStr">
        <is>
          <t>LP-0416</t>
        </is>
      </c>
      <c r="F319" s="21" t="inlineStr">
        <is>
          <t>Ledgport</t>
        </is>
      </c>
      <c r="G319" s="21" t="n">
        <v>24</v>
      </c>
      <c r="H319" s="21" t="inlineStr">
        <is>
          <t>COVERED</t>
        </is>
      </c>
      <c r="I319" s="21" t="inlineStr">
        <is>
          <t>NON_COMM_MONTHLY</t>
        </is>
      </c>
      <c r="J319" s="21" t="n">
        <v>10.4</v>
      </c>
      <c r="K319" s="21" t="n">
        <v>1</v>
      </c>
      <c r="L319" s="21" t="inlineStr">
        <is>
          <t>SKIPPED</t>
        </is>
      </c>
      <c r="M319" s="28" t="n">
        <v>45287</v>
      </c>
      <c r="N319" s="21" t="inlineStr"/>
      <c r="O319" s="21" t="inlineStr"/>
      <c r="P319" s="21" t="inlineStr">
        <is>
          <t>vessel-fit</t>
        </is>
      </c>
      <c r="Q319" s="21" t="inlineStr"/>
      <c r="R319" s="21" t="inlineStr"/>
    </row>
    <row r="320">
      <c r="A320" s="17" t="inlineStr">
        <is>
          <t>OFR-2023-0635</t>
        </is>
      </c>
      <c r="B320" s="27" t="n">
        <v>45282</v>
      </c>
      <c r="C320" s="17" t="inlineStr">
        <is>
          <t>WL-01209</t>
        </is>
      </c>
      <c r="D320" s="17" t="n">
        <v>209</v>
      </c>
      <c r="E320" s="17" t="inlineStr">
        <is>
          <t>VB-0413</t>
        </is>
      </c>
      <c r="F320" s="17" t="inlineStr">
        <is>
          <t>Vessbank</t>
        </is>
      </c>
      <c r="G320" s="17" t="n">
        <v>32</v>
      </c>
      <c r="H320" s="17" t="inlineStr">
        <is>
          <t>COVERED</t>
        </is>
      </c>
      <c r="I320" s="17" t="inlineStr">
        <is>
          <t>NON_COMM_MONTHLY</t>
        </is>
      </c>
      <c r="J320" s="17" t="n">
        <v>10.4</v>
      </c>
      <c r="K320" s="17" t="n">
        <v>1</v>
      </c>
      <c r="L320" s="17" t="inlineStr">
        <is>
          <t>PENDING</t>
        </is>
      </c>
      <c r="M320" s="27" t="n">
        <v>45292</v>
      </c>
      <c r="N320" s="17" t="inlineStr"/>
      <c r="O320" s="17" t="inlineStr"/>
      <c r="P320" s="17" t="inlineStr"/>
      <c r="Q320" s="17" t="inlineStr"/>
      <c r="R320" s="17" t="inlineStr"/>
    </row>
    <row r="321">
      <c r="A321" s="21" t="inlineStr">
        <is>
          <t>OFR-2023-0636</t>
        </is>
      </c>
      <c r="B321" s="28" t="n">
        <v>45281</v>
      </c>
      <c r="C321" s="21" t="inlineStr">
        <is>
          <t>WL-01186</t>
        </is>
      </c>
      <c r="D321" s="21" t="n">
        <v>186</v>
      </c>
      <c r="E321" s="21" t="inlineStr">
        <is>
          <t>SB-0610</t>
        </is>
      </c>
      <c r="F321" s="21" t="inlineStr">
        <is>
          <t>Salmonberry</t>
        </is>
      </c>
      <c r="G321" s="21" t="n">
        <v>60</v>
      </c>
      <c r="H321" s="21" t="inlineStr">
        <is>
          <t>OPEN</t>
        </is>
      </c>
      <c r="I321" s="21" t="inlineStr">
        <is>
          <t>NON_COMM_MONTHLY</t>
        </is>
      </c>
      <c r="J321" s="21" t="n">
        <v>7.55</v>
      </c>
      <c r="K321" s="21" t="n">
        <v>1</v>
      </c>
      <c r="L321" s="21" t="inlineStr">
        <is>
          <t>SKIPPED</t>
        </is>
      </c>
      <c r="M321" s="28" t="n">
        <v>45295</v>
      </c>
      <c r="N321" s="21" t="inlineStr"/>
      <c r="O321" s="21" t="inlineStr"/>
      <c r="P321" s="21" t="inlineStr">
        <is>
          <t>not-current</t>
        </is>
      </c>
      <c r="Q321" s="21" t="inlineStr"/>
      <c r="R321" s="21" t="inlineStr"/>
    </row>
    <row r="322">
      <c r="A322" s="17" t="inlineStr">
        <is>
          <t>OFR-2023-0637</t>
        </is>
      </c>
      <c r="B322" s="27" t="n">
        <v>45266</v>
      </c>
      <c r="C322" s="17" t="inlineStr">
        <is>
          <t>WL-03573</t>
        </is>
      </c>
      <c r="D322" s="17" t="n">
        <v>2573</v>
      </c>
      <c r="E322" s="17" t="inlineStr">
        <is>
          <t>VB-0309</t>
        </is>
      </c>
      <c r="F322" s="17" t="inlineStr">
        <is>
          <t>Vessbank</t>
        </is>
      </c>
      <c r="G322" s="17" t="n">
        <v>36</v>
      </c>
      <c r="H322" s="17" t="inlineStr">
        <is>
          <t>COVERED</t>
        </is>
      </c>
      <c r="I322" s="17" t="inlineStr">
        <is>
          <t>NON_COMM_MONTHLY</t>
        </is>
      </c>
      <c r="J322" s="17" t="n">
        <v>10.4</v>
      </c>
      <c r="K322" s="17" t="n">
        <v>2</v>
      </c>
      <c r="L322" s="17" t="inlineStr">
        <is>
          <t>ACCEPTED</t>
        </is>
      </c>
      <c r="M322" s="27" t="n">
        <v>45276</v>
      </c>
      <c r="N322" s="27" t="n">
        <v>45279</v>
      </c>
      <c r="O322" s="17" t="n">
        <v>13</v>
      </c>
      <c r="P322" s="17" t="inlineStr"/>
      <c r="Q322" s="17" t="inlineStr">
        <is>
          <t>MA-2023-0309</t>
        </is>
      </c>
      <c r="R322" s="17" t="inlineStr"/>
    </row>
    <row r="323">
      <c r="A323" s="21" t="inlineStr">
        <is>
          <t>OFR-2023-0638</t>
        </is>
      </c>
      <c r="B323" s="28" t="n">
        <v>45286</v>
      </c>
      <c r="C323" s="21" t="inlineStr">
        <is>
          <t>WL-01524</t>
        </is>
      </c>
      <c r="D323" s="21" t="n">
        <v>524</v>
      </c>
      <c r="E323" s="21" t="inlineStr">
        <is>
          <t>VB-0804</t>
        </is>
      </c>
      <c r="F323" s="21" t="inlineStr">
        <is>
          <t>Vessbank</t>
        </is>
      </c>
      <c r="G323" s="21" t="n">
        <v>24</v>
      </c>
      <c r="H323" s="21" t="inlineStr">
        <is>
          <t>COVERED</t>
        </is>
      </c>
      <c r="I323" s="21" t="inlineStr">
        <is>
          <t>NON_COMM_MONTHLY</t>
        </is>
      </c>
      <c r="J323" s="21" t="n">
        <v>10.4</v>
      </c>
      <c r="K323" s="21" t="n">
        <v>2</v>
      </c>
      <c r="L323" s="21" t="inlineStr">
        <is>
          <t>SKIPPED</t>
        </is>
      </c>
      <c r="M323" s="28" t="n">
        <v>45296</v>
      </c>
      <c r="N323" s="21" t="inlineStr"/>
      <c r="O323" s="21" t="inlineStr"/>
      <c r="P323" s="21" t="inlineStr">
        <is>
          <t>not-current</t>
        </is>
      </c>
      <c r="Q323" s="21" t="inlineStr"/>
      <c r="R323" s="21" t="inlineStr"/>
    </row>
    <row r="324">
      <c r="A324" s="17" t="inlineStr">
        <is>
          <t>OFR-2023-0639</t>
        </is>
      </c>
      <c r="B324" s="27" t="n">
        <v>45271</v>
      </c>
      <c r="C324" s="17" t="inlineStr">
        <is>
          <t>WL-02333</t>
        </is>
      </c>
      <c r="D324" s="17" t="n">
        <v>1333</v>
      </c>
      <c r="E324" s="17" t="inlineStr">
        <is>
          <t>VB-0204</t>
        </is>
      </c>
      <c r="F324" s="17" t="inlineStr">
        <is>
          <t>Vessbank</t>
        </is>
      </c>
      <c r="G324" s="17" t="n">
        <v>40</v>
      </c>
      <c r="H324" s="17" t="inlineStr">
        <is>
          <t>COVERED</t>
        </is>
      </c>
      <c r="I324" s="17" t="inlineStr">
        <is>
          <t>NON_COMM_MONTHLY</t>
        </is>
      </c>
      <c r="J324" s="17" t="n">
        <v>10.4</v>
      </c>
      <c r="K324" s="17" t="n">
        <v>1</v>
      </c>
      <c r="L324" s="17" t="inlineStr">
        <is>
          <t>ACCEPTED</t>
        </is>
      </c>
      <c r="M324" s="27" t="n">
        <v>45281</v>
      </c>
      <c r="N324" s="27" t="n">
        <v>45281</v>
      </c>
      <c r="O324" s="17" t="n">
        <v>10</v>
      </c>
      <c r="P324" s="17" t="inlineStr"/>
      <c r="Q324" s="17" t="inlineStr">
        <is>
          <t>MA-2023-0204</t>
        </is>
      </c>
      <c r="R324" s="17" t="inlineStr"/>
    </row>
    <row r="325">
      <c r="A325" s="21" t="inlineStr">
        <is>
          <t>OFR-2023-0640</t>
        </is>
      </c>
      <c r="B325" s="28" t="n">
        <v>45269</v>
      </c>
      <c r="C325" s="21" t="inlineStr">
        <is>
          <t>WL-03380</t>
        </is>
      </c>
      <c r="D325" s="21" t="n">
        <v>2380</v>
      </c>
      <c r="E325" s="21" t="inlineStr">
        <is>
          <t>GW-0223</t>
        </is>
      </c>
      <c r="F325" s="21" t="inlineStr">
        <is>
          <t>Gullwing</t>
        </is>
      </c>
      <c r="G325" s="21" t="n">
        <v>28</v>
      </c>
      <c r="H325" s="21" t="inlineStr">
        <is>
          <t>OPEN</t>
        </is>
      </c>
      <c r="I325" s="21" t="inlineStr">
        <is>
          <t>NON_COMM_MONTHLY</t>
        </is>
      </c>
      <c r="J325" s="21" t="n">
        <v>7.55</v>
      </c>
      <c r="K325" s="21" t="n">
        <v>1</v>
      </c>
      <c r="L325" s="21" t="inlineStr">
        <is>
          <t>ACCEPTED</t>
        </is>
      </c>
      <c r="M325" s="28" t="n">
        <v>45283</v>
      </c>
      <c r="N325" s="28" t="n">
        <v>45273</v>
      </c>
      <c r="O325" s="21" t="n">
        <v>4</v>
      </c>
      <c r="P325" s="21" t="inlineStr"/>
      <c r="Q325" s="21" t="inlineStr">
        <is>
          <t>MA-2023-0223</t>
        </is>
      </c>
      <c r="R325" s="21" t="inlineStr"/>
    </row>
    <row r="326">
      <c r="A326" s="17" t="inlineStr">
        <is>
          <t>OFR-2023-0641</t>
        </is>
      </c>
      <c r="B326" s="27" t="n">
        <v>45277</v>
      </c>
      <c r="C326" s="17" t="inlineStr">
        <is>
          <t>WL-01961</t>
        </is>
      </c>
      <c r="D326" s="17" t="n">
        <v>961</v>
      </c>
      <c r="E326" s="17" t="inlineStr">
        <is>
          <t>GW-1020</t>
        </is>
      </c>
      <c r="F326" s="17" t="inlineStr">
        <is>
          <t>Gullwing</t>
        </is>
      </c>
      <c r="G326" s="17" t="n">
        <v>32</v>
      </c>
      <c r="H326" s="17" t="inlineStr">
        <is>
          <t>OPEN</t>
        </is>
      </c>
      <c r="I326" s="17" t="inlineStr">
        <is>
          <t>NON_COMM_MONTHLY</t>
        </is>
      </c>
      <c r="J326" s="17" t="n">
        <v>7.55</v>
      </c>
      <c r="K326" s="17" t="n">
        <v>1</v>
      </c>
      <c r="L326" s="17" t="inlineStr">
        <is>
          <t>EXPIRED</t>
        </is>
      </c>
      <c r="M326" s="27" t="n">
        <v>45291</v>
      </c>
      <c r="N326" s="27" t="n">
        <v>45287</v>
      </c>
      <c r="O326" s="17" t="n">
        <v>10</v>
      </c>
      <c r="P326" s="17" t="inlineStr"/>
      <c r="Q326" s="17" t="inlineStr"/>
      <c r="R326" s="17" t="inlineStr"/>
    </row>
    <row r="327">
      <c r="A327" s="21" t="inlineStr">
        <is>
          <t>OFR-2023-0642</t>
        </is>
      </c>
      <c r="B327" s="28" t="n">
        <v>45276</v>
      </c>
      <c r="C327" s="21" t="inlineStr">
        <is>
          <t>WL-02107</t>
        </is>
      </c>
      <c r="D327" s="21" t="n">
        <v>1107</v>
      </c>
      <c r="E327" s="21" t="inlineStr">
        <is>
          <t>VB-0818</t>
        </is>
      </c>
      <c r="F327" s="21" t="inlineStr">
        <is>
          <t>Vessbank</t>
        </is>
      </c>
      <c r="G327" s="21" t="n">
        <v>24</v>
      </c>
      <c r="H327" s="21" t="inlineStr">
        <is>
          <t>COVERED</t>
        </is>
      </c>
      <c r="I327" s="21" t="inlineStr">
        <is>
          <t>NON_COMM_MONTHLY</t>
        </is>
      </c>
      <c r="J327" s="21" t="n">
        <v>10.4</v>
      </c>
      <c r="K327" s="21" t="n">
        <v>1</v>
      </c>
      <c r="L327" s="21" t="inlineStr">
        <is>
          <t>ACCEPTED</t>
        </is>
      </c>
      <c r="M327" s="28" t="n">
        <v>45286</v>
      </c>
      <c r="N327" s="28" t="n">
        <v>45278</v>
      </c>
      <c r="O327" s="21" t="n">
        <v>2</v>
      </c>
      <c r="P327" s="21" t="inlineStr"/>
      <c r="Q327" s="21" t="inlineStr">
        <is>
          <t>MA-2023-0818</t>
        </is>
      </c>
      <c r="R327" s="21" t="inlineStr"/>
    </row>
    <row r="328">
      <c r="A328" s="17" t="inlineStr">
        <is>
          <t>OFR-2023-0643</t>
        </is>
      </c>
      <c r="B328" s="27" t="n">
        <v>45286</v>
      </c>
      <c r="C328" s="17" t="inlineStr">
        <is>
          <t>WL-03111</t>
        </is>
      </c>
      <c r="D328" s="17" t="n">
        <v>2111</v>
      </c>
      <c r="E328" s="17" t="inlineStr">
        <is>
          <t>VB-0311</t>
        </is>
      </c>
      <c r="F328" s="17" t="inlineStr">
        <is>
          <t>Vessbank</t>
        </is>
      </c>
      <c r="G328" s="17" t="n">
        <v>32</v>
      </c>
      <c r="H328" s="17" t="inlineStr">
        <is>
          <t>COVERED</t>
        </is>
      </c>
      <c r="I328" s="17" t="inlineStr">
        <is>
          <t>NON_COMM_MONTHLY</t>
        </is>
      </c>
      <c r="J328" s="17" t="n">
        <v>10.4</v>
      </c>
      <c r="K328" s="17" t="n">
        <v>1</v>
      </c>
      <c r="L328" s="17" t="inlineStr">
        <is>
          <t>SKIPPED</t>
        </is>
      </c>
      <c r="M328" s="27" t="n">
        <v>45296</v>
      </c>
      <c r="N328" s="17" t="inlineStr"/>
      <c r="O328" s="17" t="inlineStr"/>
      <c r="P328" s="17" t="inlineStr">
        <is>
          <t>not-current</t>
        </is>
      </c>
      <c r="Q328" s="17" t="inlineStr"/>
      <c r="R328" s="17" t="inlineStr"/>
    </row>
    <row r="329">
      <c r="A329" s="21" t="inlineStr">
        <is>
          <t>OFR-2023-0644</t>
        </is>
      </c>
      <c r="B329" s="28" t="n">
        <v>45271</v>
      </c>
      <c r="C329" s="21" t="inlineStr">
        <is>
          <t>WL-01087</t>
        </is>
      </c>
      <c r="D329" s="21" t="n">
        <v>87</v>
      </c>
      <c r="E329" s="21" t="inlineStr">
        <is>
          <t>VB-0423</t>
        </is>
      </c>
      <c r="F329" s="21" t="inlineStr">
        <is>
          <t>Vessbank</t>
        </is>
      </c>
      <c r="G329" s="21" t="n">
        <v>24</v>
      </c>
      <c r="H329" s="21" t="inlineStr">
        <is>
          <t>COVERED</t>
        </is>
      </c>
      <c r="I329" s="21" t="inlineStr">
        <is>
          <t>NON_COMM_MONTHLY</t>
        </is>
      </c>
      <c r="J329" s="21" t="n">
        <v>10.4</v>
      </c>
      <c r="K329" s="21" t="n">
        <v>1</v>
      </c>
      <c r="L329" s="21" t="inlineStr">
        <is>
          <t>ACCEPTED</t>
        </is>
      </c>
      <c r="M329" s="28" t="n">
        <v>45281</v>
      </c>
      <c r="N329" s="28" t="n">
        <v>45282</v>
      </c>
      <c r="O329" s="21" t="n">
        <v>11</v>
      </c>
      <c r="P329" s="21" t="inlineStr"/>
      <c r="Q329" s="21" t="inlineStr">
        <is>
          <t>MA-2023-0423</t>
        </is>
      </c>
      <c r="R329" s="21" t="inlineStr"/>
    </row>
    <row r="330">
      <c r="A330" s="17" t="inlineStr">
        <is>
          <t>OFR-2023-0645</t>
        </is>
      </c>
      <c r="B330" s="27" t="n">
        <v>45284</v>
      </c>
      <c r="C330" s="17" t="inlineStr">
        <is>
          <t>WL-02726</t>
        </is>
      </c>
      <c r="D330" s="17" t="n">
        <v>1726</v>
      </c>
      <c r="E330" s="17" t="inlineStr">
        <is>
          <t>EW-0916</t>
        </is>
      </c>
      <c r="F330" s="17" t="inlineStr">
        <is>
          <t>Eastwey</t>
        </is>
      </c>
      <c r="G330" s="17" t="n">
        <v>24</v>
      </c>
      <c r="H330" s="17" t="inlineStr">
        <is>
          <t>OPEN</t>
        </is>
      </c>
      <c r="I330" s="17" t="inlineStr">
        <is>
          <t>NON_COMM_MONTHLY</t>
        </is>
      </c>
      <c r="J330" s="17" t="n">
        <v>7.55</v>
      </c>
      <c r="K330" s="17" t="n">
        <v>1</v>
      </c>
      <c r="L330" s="17" t="inlineStr">
        <is>
          <t>SKIPPED</t>
        </is>
      </c>
      <c r="M330" s="27" t="n">
        <v>45298</v>
      </c>
      <c r="N330" s="17" t="inlineStr"/>
      <c r="O330" s="17" t="inlineStr"/>
      <c r="P330" s="17" t="inlineStr">
        <is>
          <t>vessel-fit</t>
        </is>
      </c>
      <c r="Q330" s="17" t="inlineStr"/>
      <c r="R330" s="17" t="inlineStr"/>
    </row>
    <row r="331">
      <c r="A331" s="21" t="inlineStr">
        <is>
          <t>OFR-2023-0646</t>
        </is>
      </c>
      <c r="B331" s="28" t="n">
        <v>45282</v>
      </c>
      <c r="C331" s="21" t="inlineStr">
        <is>
          <t>WL-02874</t>
        </is>
      </c>
      <c r="D331" s="21" t="n">
        <v>1874</v>
      </c>
      <c r="E331" s="21" t="inlineStr">
        <is>
          <t>GW-0106</t>
        </is>
      </c>
      <c r="F331" s="21" t="inlineStr">
        <is>
          <t>Gullwing</t>
        </is>
      </c>
      <c r="G331" s="21" t="n">
        <v>80</v>
      </c>
      <c r="H331" s="21" t="inlineStr">
        <is>
          <t>OPEN</t>
        </is>
      </c>
      <c r="I331" s="21" t="inlineStr">
        <is>
          <t>NON_COMM_MONTHLY</t>
        </is>
      </c>
      <c r="J331" s="21" t="n">
        <v>7.55</v>
      </c>
      <c r="K331" s="21" t="n">
        <v>1</v>
      </c>
      <c r="L331" s="21" t="inlineStr">
        <is>
          <t>ACCEPTED</t>
        </is>
      </c>
      <c r="M331" s="28" t="n">
        <v>45296</v>
      </c>
      <c r="N331" s="28" t="n">
        <v>45293</v>
      </c>
      <c r="O331" s="21" t="n">
        <v>11</v>
      </c>
      <c r="P331" s="21" t="inlineStr"/>
      <c r="Q331" s="21" t="inlineStr">
        <is>
          <t>MA-2023-0106</t>
        </is>
      </c>
      <c r="R331" s="21" t="inlineStr"/>
    </row>
    <row r="332">
      <c r="A332" s="17" t="inlineStr">
        <is>
          <t>OFR-2023-0647</t>
        </is>
      </c>
      <c r="B332" s="27" t="n">
        <v>45278</v>
      </c>
      <c r="C332" s="17" t="inlineStr">
        <is>
          <t>WL-03391</t>
        </is>
      </c>
      <c r="D332" s="17" t="n">
        <v>2391</v>
      </c>
      <c r="E332" s="17" t="inlineStr">
        <is>
          <t>SB-0223</t>
        </is>
      </c>
      <c r="F332" s="17" t="inlineStr">
        <is>
          <t>Salmonberry</t>
        </is>
      </c>
      <c r="G332" s="17" t="n">
        <v>80</v>
      </c>
      <c r="H332" s="17" t="inlineStr">
        <is>
          <t>OPEN</t>
        </is>
      </c>
      <c r="I332" s="17" t="inlineStr">
        <is>
          <t>NON_COMM_MONTHLY</t>
        </is>
      </c>
      <c r="J332" s="17" t="n">
        <v>7.55</v>
      </c>
      <c r="K332" s="17" t="n">
        <v>1</v>
      </c>
      <c r="L332" s="17" t="inlineStr">
        <is>
          <t>ACCEPTED</t>
        </is>
      </c>
      <c r="M332" s="27" t="n">
        <v>45292</v>
      </c>
      <c r="N332" s="27" t="n">
        <v>45280</v>
      </c>
      <c r="O332" s="17" t="n">
        <v>2</v>
      </c>
      <c r="P332" s="17" t="inlineStr"/>
      <c r="Q332" s="17" t="inlineStr">
        <is>
          <t>MA-2023-0223</t>
        </is>
      </c>
      <c r="R332" s="17" t="inlineStr"/>
    </row>
    <row r="333">
      <c r="A333" s="21" t="inlineStr">
        <is>
          <t>OFR-2023-0648</t>
        </is>
      </c>
      <c r="B333" s="28" t="n">
        <v>45263</v>
      </c>
      <c r="C333" s="21" t="inlineStr">
        <is>
          <t>WL-01924</t>
        </is>
      </c>
      <c r="D333" s="21" t="n">
        <v>924</v>
      </c>
      <c r="E333" s="21" t="inlineStr">
        <is>
          <t>EW-1002</t>
        </is>
      </c>
      <c r="F333" s="21" t="inlineStr">
        <is>
          <t>Eastwey</t>
        </is>
      </c>
      <c r="G333" s="21" t="n">
        <v>28</v>
      </c>
      <c r="H333" s="21" t="inlineStr">
        <is>
          <t>OPEN</t>
        </is>
      </c>
      <c r="I333" s="21" t="inlineStr">
        <is>
          <t>NON_COMM_MONTHLY</t>
        </is>
      </c>
      <c r="J333" s="21" t="n">
        <v>7.55</v>
      </c>
      <c r="K333" s="21" t="n">
        <v>1</v>
      </c>
      <c r="L333" s="21" t="inlineStr">
        <is>
          <t>SKIPPED</t>
        </is>
      </c>
      <c r="M333" s="28" t="n">
        <v>45277</v>
      </c>
      <c r="N333" s="21" t="inlineStr"/>
      <c r="O333" s="21" t="inlineStr"/>
      <c r="P333" s="21" t="inlineStr">
        <is>
          <t>declined-prior-offer</t>
        </is>
      </c>
      <c r="Q333" s="21" t="inlineStr"/>
      <c r="R333" s="21" t="inlineStr"/>
    </row>
    <row r="334">
      <c r="A334" s="17" t="inlineStr">
        <is>
          <t>OFR-2024-0649</t>
        </is>
      </c>
      <c r="B334" s="27" t="n">
        <v>45302</v>
      </c>
      <c r="C334" s="17" t="inlineStr">
        <is>
          <t>WL-02805</t>
        </is>
      </c>
      <c r="D334" s="17" t="n">
        <v>1805</v>
      </c>
      <c r="E334" s="17" t="inlineStr">
        <is>
          <t>GW-0301</t>
        </is>
      </c>
      <c r="F334" s="17" t="inlineStr">
        <is>
          <t>Gullwing</t>
        </is>
      </c>
      <c r="G334" s="17" t="n">
        <v>24</v>
      </c>
      <c r="H334" s="17" t="inlineStr">
        <is>
          <t>OPEN</t>
        </is>
      </c>
      <c r="I334" s="17" t="inlineStr">
        <is>
          <t>NON_COMM_MONTHLY</t>
        </is>
      </c>
      <c r="J334" s="17" t="n">
        <v>7.55</v>
      </c>
      <c r="K334" s="17" t="n">
        <v>1</v>
      </c>
      <c r="L334" s="17" t="inlineStr">
        <is>
          <t>ACCEPTED</t>
        </is>
      </c>
      <c r="M334" s="27" t="n">
        <v>45316</v>
      </c>
      <c r="N334" s="27" t="n">
        <v>45317</v>
      </c>
      <c r="O334" s="17" t="n">
        <v>15</v>
      </c>
      <c r="P334" s="17" t="inlineStr"/>
      <c r="Q334" s="17" t="inlineStr">
        <is>
          <t>MA-2024-0301</t>
        </is>
      </c>
      <c r="R334" s="17" t="inlineStr"/>
    </row>
    <row r="335">
      <c r="A335" s="21" t="inlineStr">
        <is>
          <t>OFR-2024-0650</t>
        </is>
      </c>
      <c r="B335" s="28" t="n">
        <v>45301</v>
      </c>
      <c r="C335" s="21" t="inlineStr">
        <is>
          <t>WL-02498</t>
        </is>
      </c>
      <c r="D335" s="21" t="n">
        <v>1498</v>
      </c>
      <c r="E335" s="21" t="inlineStr">
        <is>
          <t>GW-0215</t>
        </is>
      </c>
      <c r="F335" s="21" t="inlineStr">
        <is>
          <t>Gullwing</t>
        </is>
      </c>
      <c r="G335" s="21" t="n">
        <v>28</v>
      </c>
      <c r="H335" s="21" t="inlineStr">
        <is>
          <t>OPEN</t>
        </is>
      </c>
      <c r="I335" s="21" t="inlineStr">
        <is>
          <t>NON_COMM_MONTHLY</t>
        </is>
      </c>
      <c r="J335" s="21" t="n">
        <v>7.55</v>
      </c>
      <c r="K335" s="21" t="n">
        <v>1</v>
      </c>
      <c r="L335" s="21" t="inlineStr">
        <is>
          <t>ACCEPTED</t>
        </is>
      </c>
      <c r="M335" s="28" t="n">
        <v>45315</v>
      </c>
      <c r="N335" s="28" t="n">
        <v>45318</v>
      </c>
      <c r="O335" s="21" t="n">
        <v>17</v>
      </c>
      <c r="P335" s="21" t="inlineStr"/>
      <c r="Q335" s="21" t="inlineStr">
        <is>
          <t>MA-2024-0215</t>
        </is>
      </c>
      <c r="R335" s="21" t="inlineStr"/>
    </row>
    <row r="336">
      <c r="A336" s="17" t="inlineStr">
        <is>
          <t>OFR-2024-0651</t>
        </is>
      </c>
      <c r="B336" s="27" t="n">
        <v>45296</v>
      </c>
      <c r="C336" s="17" t="inlineStr">
        <is>
          <t>WL-01764</t>
        </is>
      </c>
      <c r="D336" s="17" t="n">
        <v>764</v>
      </c>
      <c r="E336" s="17" t="inlineStr">
        <is>
          <t>EW-0209</t>
        </is>
      </c>
      <c r="F336" s="17" t="inlineStr">
        <is>
          <t>Eastwey</t>
        </is>
      </c>
      <c r="G336" s="17" t="n">
        <v>36</v>
      </c>
      <c r="H336" s="17" t="inlineStr">
        <is>
          <t>OPEN</t>
        </is>
      </c>
      <c r="I336" s="17" t="inlineStr">
        <is>
          <t>NON_COMM_MONTHLY</t>
        </is>
      </c>
      <c r="J336" s="17" t="n">
        <v>7.55</v>
      </c>
      <c r="K336" s="17" t="n">
        <v>2</v>
      </c>
      <c r="L336" s="17" t="inlineStr">
        <is>
          <t>EXPIRED</t>
        </is>
      </c>
      <c r="M336" s="27" t="n">
        <v>45310</v>
      </c>
      <c r="N336" s="27" t="n">
        <v>45297</v>
      </c>
      <c r="O336" s="17" t="n">
        <v>1</v>
      </c>
      <c r="P336" s="17" t="inlineStr"/>
      <c r="Q336" s="17" t="inlineStr"/>
      <c r="R336" s="17" t="inlineStr"/>
    </row>
    <row r="337">
      <c r="A337" s="21" t="inlineStr">
        <is>
          <t>OFR-2024-0652</t>
        </is>
      </c>
      <c r="B337" s="28" t="n">
        <v>45306</v>
      </c>
      <c r="C337" s="21" t="inlineStr">
        <is>
          <t>WL-03693</t>
        </is>
      </c>
      <c r="D337" s="21" t="n">
        <v>2693</v>
      </c>
      <c r="E337" s="21" t="inlineStr">
        <is>
          <t>SB-0216</t>
        </is>
      </c>
      <c r="F337" s="21" t="inlineStr">
        <is>
          <t>Salmonberry</t>
        </is>
      </c>
      <c r="G337" s="21" t="n">
        <v>28</v>
      </c>
      <c r="H337" s="21" t="inlineStr">
        <is>
          <t>OPEN</t>
        </is>
      </c>
      <c r="I337" s="21" t="inlineStr">
        <is>
          <t>NON_COMM_MONTHLY</t>
        </is>
      </c>
      <c r="J337" s="21" t="n">
        <v>7.55</v>
      </c>
      <c r="K337" s="21" t="n">
        <v>2</v>
      </c>
      <c r="L337" s="21" t="inlineStr">
        <is>
          <t>DECLINED_RETAINER</t>
        </is>
      </c>
      <c r="M337" s="28" t="n">
        <v>45320</v>
      </c>
      <c r="N337" s="28" t="n">
        <v>45319</v>
      </c>
      <c r="O337" s="21" t="n">
        <v>13</v>
      </c>
      <c r="P337" s="21" t="inlineStr"/>
      <c r="Q337" s="21" t="inlineStr"/>
      <c r="R337" s="21" t="inlineStr"/>
    </row>
    <row r="338">
      <c r="A338" s="17" t="inlineStr">
        <is>
          <t>OFR-2024-0653</t>
        </is>
      </c>
      <c r="B338" s="27" t="n">
        <v>45305</v>
      </c>
      <c r="C338" s="17" t="inlineStr">
        <is>
          <t>WL-02759</t>
        </is>
      </c>
      <c r="D338" s="17" t="n">
        <v>1759</v>
      </c>
      <c r="E338" s="17" t="inlineStr">
        <is>
          <t>EW-0708</t>
        </is>
      </c>
      <c r="F338" s="17" t="inlineStr">
        <is>
          <t>Eastwey</t>
        </is>
      </c>
      <c r="G338" s="17" t="n">
        <v>50</v>
      </c>
      <c r="H338" s="17" t="inlineStr">
        <is>
          <t>OPEN</t>
        </is>
      </c>
      <c r="I338" s="17" t="inlineStr">
        <is>
          <t>NON_COMM_MONTHLY</t>
        </is>
      </c>
      <c r="J338" s="17" t="n">
        <v>7.55</v>
      </c>
      <c r="K338" s="17" t="n">
        <v>1</v>
      </c>
      <c r="L338" s="17" t="inlineStr">
        <is>
          <t>SKIPPED</t>
        </is>
      </c>
      <c r="M338" s="27" t="n">
        <v>45319</v>
      </c>
      <c r="N338" s="17" t="inlineStr"/>
      <c r="O338" s="17" t="inlineStr"/>
      <c r="P338" s="17" t="inlineStr">
        <is>
          <t>vessel-fit</t>
        </is>
      </c>
      <c r="Q338" s="17" t="inlineStr"/>
      <c r="R338" s="17" t="inlineStr"/>
    </row>
    <row r="339">
      <c r="A339" s="21" t="inlineStr">
        <is>
          <t>OFR-2024-0654</t>
        </is>
      </c>
      <c r="B339" s="28" t="n">
        <v>45295</v>
      </c>
      <c r="C339" s="21" t="inlineStr">
        <is>
          <t>WL-01632</t>
        </is>
      </c>
      <c r="D339" s="21" t="n">
        <v>632</v>
      </c>
      <c r="E339" s="21" t="inlineStr">
        <is>
          <t>SB-0306</t>
        </is>
      </c>
      <c r="F339" s="21" t="inlineStr">
        <is>
          <t>Salmonberry</t>
        </is>
      </c>
      <c r="G339" s="21" t="n">
        <v>70</v>
      </c>
      <c r="H339" s="21" t="inlineStr">
        <is>
          <t>OPEN</t>
        </is>
      </c>
      <c r="I339" s="21" t="inlineStr">
        <is>
          <t>NON_COMM_MONTHLY</t>
        </is>
      </c>
      <c r="J339" s="21" t="n">
        <v>7.55</v>
      </c>
      <c r="K339" s="21" t="n">
        <v>1</v>
      </c>
      <c r="L339" s="21" t="inlineStr">
        <is>
          <t>SKIPPED</t>
        </is>
      </c>
      <c r="M339" s="28" t="n">
        <v>45309</v>
      </c>
      <c r="N339" s="21" t="inlineStr"/>
      <c r="O339" s="21" t="inlineStr"/>
      <c r="P339" s="21" t="inlineStr">
        <is>
          <t>preference-mismatch</t>
        </is>
      </c>
      <c r="Q339" s="21" t="inlineStr"/>
      <c r="R339" s="21" t="inlineStr"/>
    </row>
    <row r="340">
      <c r="A340" s="17" t="inlineStr">
        <is>
          <t>OFR-2024-0655</t>
        </is>
      </c>
      <c r="B340" s="27" t="n">
        <v>45305</v>
      </c>
      <c r="C340" s="17" t="inlineStr">
        <is>
          <t>WL-02238</t>
        </is>
      </c>
      <c r="D340" s="17" t="n">
        <v>1238</v>
      </c>
      <c r="E340" s="17" t="inlineStr">
        <is>
          <t>LP-1114</t>
        </is>
      </c>
      <c r="F340" s="17" t="inlineStr">
        <is>
          <t>Ledgport</t>
        </is>
      </c>
      <c r="G340" s="17" t="n">
        <v>32</v>
      </c>
      <c r="H340" s="17" t="inlineStr">
        <is>
          <t>COVERED</t>
        </is>
      </c>
      <c r="I340" s="17" t="inlineStr">
        <is>
          <t>NON_COMM_MONTHLY</t>
        </is>
      </c>
      <c r="J340" s="17" t="n">
        <v>10.4</v>
      </c>
      <c r="K340" s="17" t="n">
        <v>2</v>
      </c>
      <c r="L340" s="17" t="inlineStr">
        <is>
          <t>EXPIRED</t>
        </is>
      </c>
      <c r="M340" s="27" t="n">
        <v>45315</v>
      </c>
      <c r="N340" s="27" t="n">
        <v>45312</v>
      </c>
      <c r="O340" s="17" t="n">
        <v>7</v>
      </c>
      <c r="P340" s="17" t="inlineStr"/>
      <c r="Q340" s="17" t="inlineStr"/>
      <c r="R340" s="17" t="inlineStr"/>
    </row>
    <row r="341">
      <c r="A341" s="21" t="inlineStr">
        <is>
          <t>OFR-2024-0656</t>
        </is>
      </c>
      <c r="B341" s="28" t="n">
        <v>45310</v>
      </c>
      <c r="C341" s="21" t="inlineStr">
        <is>
          <t>WL-03903</t>
        </is>
      </c>
      <c r="D341" s="21" t="n">
        <v>2903</v>
      </c>
      <c r="E341" s="21" t="inlineStr">
        <is>
          <t>EW-0408</t>
        </is>
      </c>
      <c r="F341" s="21" t="inlineStr">
        <is>
          <t>Eastwey</t>
        </is>
      </c>
      <c r="G341" s="21" t="n">
        <v>28</v>
      </c>
      <c r="H341" s="21" t="inlineStr">
        <is>
          <t>OPEN</t>
        </is>
      </c>
      <c r="I341" s="21" t="inlineStr">
        <is>
          <t>NON_COMM_MONTHLY</t>
        </is>
      </c>
      <c r="J341" s="21" t="n">
        <v>7.55</v>
      </c>
      <c r="K341" s="21" t="n">
        <v>1</v>
      </c>
      <c r="L341" s="21" t="inlineStr">
        <is>
          <t>DECLINED</t>
        </is>
      </c>
      <c r="M341" s="28" t="n">
        <v>45324</v>
      </c>
      <c r="N341" s="28" t="n">
        <v>45320</v>
      </c>
      <c r="O341" s="21" t="n">
        <v>10</v>
      </c>
      <c r="P341" s="21" t="inlineStr"/>
      <c r="Q341" s="21" t="inlineStr"/>
      <c r="R341" s="21" t="inlineStr"/>
    </row>
    <row r="342">
      <c r="A342" s="17" t="inlineStr">
        <is>
          <t>OFR-2024-0657</t>
        </is>
      </c>
      <c r="B342" s="27" t="n">
        <v>45311</v>
      </c>
      <c r="C342" s="17" t="inlineStr">
        <is>
          <t>WL-01388</t>
        </is>
      </c>
      <c r="D342" s="17" t="n">
        <v>388</v>
      </c>
      <c r="E342" s="17" t="inlineStr">
        <is>
          <t>GW-0208</t>
        </is>
      </c>
      <c r="F342" s="17" t="inlineStr">
        <is>
          <t>Gullwing</t>
        </is>
      </c>
      <c r="G342" s="17" t="n">
        <v>24</v>
      </c>
      <c r="H342" s="17" t="inlineStr">
        <is>
          <t>OPEN</t>
        </is>
      </c>
      <c r="I342" s="17" t="inlineStr">
        <is>
          <t>NON_COMM_MONTHLY</t>
        </is>
      </c>
      <c r="J342" s="17" t="n">
        <v>7.55</v>
      </c>
      <c r="K342" s="17" t="n">
        <v>1</v>
      </c>
      <c r="L342" s="17" t="inlineStr">
        <is>
          <t>ACCEPTED</t>
        </is>
      </c>
      <c r="M342" s="27" t="n">
        <v>45325</v>
      </c>
      <c r="N342" s="27" t="n">
        <v>45315</v>
      </c>
      <c r="O342" s="17" t="n">
        <v>4</v>
      </c>
      <c r="P342" s="17" t="inlineStr"/>
      <c r="Q342" s="17" t="inlineStr">
        <is>
          <t>MA-2024-0208</t>
        </is>
      </c>
      <c r="R342" s="17" t="inlineStr"/>
    </row>
    <row r="343">
      <c r="A343" s="21" t="inlineStr">
        <is>
          <t>OFR-2024-0658</t>
        </is>
      </c>
      <c r="B343" s="28" t="n">
        <v>45294</v>
      </c>
      <c r="C343" s="21" t="inlineStr">
        <is>
          <t>WL-01935</t>
        </is>
      </c>
      <c r="D343" s="21" t="n">
        <v>935</v>
      </c>
      <c r="E343" s="21" t="inlineStr">
        <is>
          <t>GW-0409</t>
        </is>
      </c>
      <c r="F343" s="21" t="inlineStr">
        <is>
          <t>Gullwing</t>
        </is>
      </c>
      <c r="G343" s="21" t="n">
        <v>45</v>
      </c>
      <c r="H343" s="21" t="inlineStr">
        <is>
          <t>OPEN</t>
        </is>
      </c>
      <c r="I343" s="21" t="inlineStr">
        <is>
          <t>NON_COMM_MONTHLY</t>
        </is>
      </c>
      <c r="J343" s="21" t="n">
        <v>7.55</v>
      </c>
      <c r="K343" s="21" t="n">
        <v>1</v>
      </c>
      <c r="L343" s="21" t="inlineStr">
        <is>
          <t>DECLINED</t>
        </is>
      </c>
      <c r="M343" s="28" t="n">
        <v>45308</v>
      </c>
      <c r="N343" s="28" t="n">
        <v>45296</v>
      </c>
      <c r="O343" s="21" t="n">
        <v>2</v>
      </c>
      <c r="P343" s="21" t="inlineStr"/>
      <c r="Q343" s="21" t="inlineStr"/>
      <c r="R343" s="21" t="inlineStr"/>
    </row>
    <row r="344">
      <c r="A344" s="17" t="inlineStr">
        <is>
          <t>OFR-2024-0659</t>
        </is>
      </c>
      <c r="B344" s="27" t="n">
        <v>45314</v>
      </c>
      <c r="C344" s="17" t="inlineStr">
        <is>
          <t>WL-03107</t>
        </is>
      </c>
      <c r="D344" s="17" t="n">
        <v>2107</v>
      </c>
      <c r="E344" s="17" t="inlineStr">
        <is>
          <t>SB-0606</t>
        </is>
      </c>
      <c r="F344" s="17" t="inlineStr">
        <is>
          <t>Salmonberry</t>
        </is>
      </c>
      <c r="G344" s="17" t="n">
        <v>80</v>
      </c>
      <c r="H344" s="17" t="inlineStr">
        <is>
          <t>OPEN</t>
        </is>
      </c>
      <c r="I344" s="17" t="inlineStr">
        <is>
          <t>NON_COMM_MONTHLY</t>
        </is>
      </c>
      <c r="J344" s="17" t="n">
        <v>7.55</v>
      </c>
      <c r="K344" s="17" t="n">
        <v>1</v>
      </c>
      <c r="L344" s="17" t="inlineStr">
        <is>
          <t>ACCEPTED</t>
        </is>
      </c>
      <c r="M344" s="27" t="n">
        <v>45328</v>
      </c>
      <c r="N344" s="27" t="n">
        <v>45331</v>
      </c>
      <c r="O344" s="17" t="n">
        <v>17</v>
      </c>
      <c r="P344" s="17" t="inlineStr"/>
      <c r="Q344" s="17" t="inlineStr">
        <is>
          <t>MA-2024-0606</t>
        </is>
      </c>
      <c r="R344" s="17" t="inlineStr"/>
    </row>
    <row r="345">
      <c r="A345" s="21" t="inlineStr">
        <is>
          <t>OFR-2024-0660</t>
        </is>
      </c>
      <c r="B345" s="28" t="n">
        <v>45304</v>
      </c>
      <c r="C345" s="21" t="inlineStr">
        <is>
          <t>WL-02337</t>
        </is>
      </c>
      <c r="D345" s="21" t="n">
        <v>1337</v>
      </c>
      <c r="E345" s="21" t="inlineStr">
        <is>
          <t>SB-0506</t>
        </is>
      </c>
      <c r="F345" s="21" t="inlineStr">
        <is>
          <t>Salmonberry</t>
        </is>
      </c>
      <c r="G345" s="21" t="n">
        <v>32</v>
      </c>
      <c r="H345" s="21" t="inlineStr">
        <is>
          <t>OPEN</t>
        </is>
      </c>
      <c r="I345" s="21" t="inlineStr">
        <is>
          <t>NON_COMM_MONTHLY</t>
        </is>
      </c>
      <c r="J345" s="21" t="n">
        <v>7.55</v>
      </c>
      <c r="K345" s="21" t="n">
        <v>2</v>
      </c>
      <c r="L345" s="21" t="inlineStr">
        <is>
          <t>EXPIRED</t>
        </is>
      </c>
      <c r="M345" s="28" t="n">
        <v>45318</v>
      </c>
      <c r="N345" s="28" t="n">
        <v>45321</v>
      </c>
      <c r="O345" s="21" t="n">
        <v>17</v>
      </c>
      <c r="P345" s="21" t="inlineStr"/>
      <c r="Q345" s="21" t="inlineStr"/>
      <c r="R345" s="21" t="inlineStr"/>
    </row>
    <row r="346">
      <c r="A346" s="17" t="inlineStr">
        <is>
          <t>OFR-2024-0661</t>
        </is>
      </c>
      <c r="B346" s="27" t="n">
        <v>45342</v>
      </c>
      <c r="C346" s="17" t="inlineStr">
        <is>
          <t>WL-03141</t>
        </is>
      </c>
      <c r="D346" s="17" t="n">
        <v>2141</v>
      </c>
      <c r="E346" s="17" t="inlineStr">
        <is>
          <t>LP-0203</t>
        </is>
      </c>
      <c r="F346" s="17" t="inlineStr">
        <is>
          <t>Ledgport</t>
        </is>
      </c>
      <c r="G346" s="17" t="n">
        <v>28</v>
      </c>
      <c r="H346" s="17" t="inlineStr">
        <is>
          <t>COVERED</t>
        </is>
      </c>
      <c r="I346" s="17" t="inlineStr">
        <is>
          <t>NON_COMM_MONTHLY</t>
        </is>
      </c>
      <c r="J346" s="17" t="n">
        <v>10.4</v>
      </c>
      <c r="K346" s="17" t="n">
        <v>1</v>
      </c>
      <c r="L346" s="17" t="inlineStr">
        <is>
          <t>SKIPPED</t>
        </is>
      </c>
      <c r="M346" s="27" t="n">
        <v>45352</v>
      </c>
      <c r="N346" s="17" t="inlineStr"/>
      <c r="O346" s="17" t="inlineStr"/>
      <c r="P346" s="17" t="inlineStr">
        <is>
          <t>vessel-fit</t>
        </is>
      </c>
      <c r="Q346" s="17" t="inlineStr"/>
      <c r="R346" s="17" t="inlineStr"/>
    </row>
    <row r="347">
      <c r="A347" s="21" t="inlineStr">
        <is>
          <t>OFR-2024-0662</t>
        </is>
      </c>
      <c r="B347" s="28" t="n">
        <v>45331</v>
      </c>
      <c r="C347" s="21" t="inlineStr">
        <is>
          <t>WL-02698</t>
        </is>
      </c>
      <c r="D347" s="21" t="n">
        <v>1698</v>
      </c>
      <c r="E347" s="21" t="inlineStr">
        <is>
          <t>SB-0808</t>
        </is>
      </c>
      <c r="F347" s="21" t="inlineStr">
        <is>
          <t>Salmonberry</t>
        </is>
      </c>
      <c r="G347" s="21" t="n">
        <v>28</v>
      </c>
      <c r="H347" s="21" t="inlineStr">
        <is>
          <t>OPEN</t>
        </is>
      </c>
      <c r="I347" s="21" t="inlineStr">
        <is>
          <t>NON_COMM_MONTHLY</t>
        </is>
      </c>
      <c r="J347" s="21" t="n">
        <v>7.55</v>
      </c>
      <c r="K347" s="21" t="n">
        <v>2</v>
      </c>
      <c r="L347" s="21" t="inlineStr">
        <is>
          <t>DECLINED</t>
        </is>
      </c>
      <c r="M347" s="28" t="n">
        <v>45345</v>
      </c>
      <c r="N347" s="28" t="n">
        <v>45335</v>
      </c>
      <c r="O347" s="21" t="n">
        <v>4</v>
      </c>
      <c r="P347" s="21" t="inlineStr"/>
      <c r="Q347" s="21" t="inlineStr"/>
      <c r="R347" s="21" t="inlineStr"/>
    </row>
    <row r="348">
      <c r="A348" s="17" t="inlineStr">
        <is>
          <t>OFR-2024-0663</t>
        </is>
      </c>
      <c r="B348" s="27" t="n">
        <v>45346</v>
      </c>
      <c r="C348" s="17" t="inlineStr">
        <is>
          <t>WL-02349</t>
        </is>
      </c>
      <c r="D348" s="17" t="n">
        <v>1349</v>
      </c>
      <c r="E348" s="17" t="inlineStr">
        <is>
          <t>SB-0403</t>
        </is>
      </c>
      <c r="F348" s="17" t="inlineStr">
        <is>
          <t>Salmonberry</t>
        </is>
      </c>
      <c r="G348" s="17" t="n">
        <v>24</v>
      </c>
      <c r="H348" s="17" t="inlineStr">
        <is>
          <t>OPEN</t>
        </is>
      </c>
      <c r="I348" s="17" t="inlineStr">
        <is>
          <t>NON_COMM_MONTHLY</t>
        </is>
      </c>
      <c r="J348" s="17" t="n">
        <v>7.55</v>
      </c>
      <c r="K348" s="17" t="n">
        <v>1</v>
      </c>
      <c r="L348" s="17" t="inlineStr">
        <is>
          <t>SKIPPED</t>
        </is>
      </c>
      <c r="M348" s="27" t="n">
        <v>45360</v>
      </c>
      <c r="N348" s="17" t="inlineStr"/>
      <c r="O348" s="17" t="inlineStr"/>
      <c r="P348" s="17" t="inlineStr">
        <is>
          <t>preference-mismatch</t>
        </is>
      </c>
      <c r="Q348" s="17" t="inlineStr"/>
      <c r="R348" s="17" t="inlineStr"/>
    </row>
    <row r="349">
      <c r="A349" s="21" t="inlineStr">
        <is>
          <t>OFR-2024-0664</t>
        </is>
      </c>
      <c r="B349" s="28" t="n">
        <v>45325</v>
      </c>
      <c r="C349" s="21" t="inlineStr">
        <is>
          <t>WL-02547</t>
        </is>
      </c>
      <c r="D349" s="21" t="n">
        <v>1547</v>
      </c>
      <c r="E349" s="21" t="inlineStr">
        <is>
          <t>GW-0903</t>
        </is>
      </c>
      <c r="F349" s="21" t="inlineStr">
        <is>
          <t>Gullwing</t>
        </is>
      </c>
      <c r="G349" s="21" t="n">
        <v>36</v>
      </c>
      <c r="H349" s="21" t="inlineStr">
        <is>
          <t>OPEN</t>
        </is>
      </c>
      <c r="I349" s="21" t="inlineStr">
        <is>
          <t>NON_COMM_MONTHLY</t>
        </is>
      </c>
      <c r="J349" s="21" t="n">
        <v>7.55</v>
      </c>
      <c r="K349" s="21" t="n">
        <v>1</v>
      </c>
      <c r="L349" s="21" t="inlineStr">
        <is>
          <t>EXPIRED</t>
        </is>
      </c>
      <c r="M349" s="28" t="n">
        <v>45339</v>
      </c>
      <c r="N349" s="28" t="n">
        <v>45336</v>
      </c>
      <c r="O349" s="21" t="n">
        <v>11</v>
      </c>
      <c r="P349" s="21" t="inlineStr"/>
      <c r="Q349" s="21" t="inlineStr"/>
      <c r="R349" s="21" t="inlineStr"/>
    </row>
    <row r="350">
      <c r="A350" s="17" t="inlineStr">
        <is>
          <t>OFR-2024-0665</t>
        </is>
      </c>
      <c r="B350" s="27" t="n">
        <v>45349</v>
      </c>
      <c r="C350" s="17" t="inlineStr">
        <is>
          <t>WL-03355</t>
        </is>
      </c>
      <c r="D350" s="17" t="n">
        <v>2355</v>
      </c>
      <c r="E350" s="17" t="inlineStr">
        <is>
          <t>LP-0410</t>
        </is>
      </c>
      <c r="F350" s="17" t="inlineStr">
        <is>
          <t>Ledgport</t>
        </is>
      </c>
      <c r="G350" s="17" t="n">
        <v>24</v>
      </c>
      <c r="H350" s="17" t="inlineStr">
        <is>
          <t>COVERED</t>
        </is>
      </c>
      <c r="I350" s="17" t="inlineStr">
        <is>
          <t>NON_COMM_MONTHLY</t>
        </is>
      </c>
      <c r="J350" s="17" t="n">
        <v>10.4</v>
      </c>
      <c r="K350" s="17" t="n">
        <v>1</v>
      </c>
      <c r="L350" s="17" t="inlineStr">
        <is>
          <t>ACCEPTED</t>
        </is>
      </c>
      <c r="M350" s="27" t="n">
        <v>45359</v>
      </c>
      <c r="N350" s="27" t="n">
        <v>45361</v>
      </c>
      <c r="O350" s="17" t="n">
        <v>12</v>
      </c>
      <c r="P350" s="17" t="inlineStr"/>
      <c r="Q350" s="17" t="inlineStr">
        <is>
          <t>MA-2024-0410</t>
        </is>
      </c>
      <c r="R350" s="17" t="inlineStr"/>
    </row>
    <row r="351">
      <c r="A351" s="21" t="inlineStr">
        <is>
          <t>OFR-2024-0666</t>
        </is>
      </c>
      <c r="B351" s="28" t="n">
        <v>45325</v>
      </c>
      <c r="C351" s="21" t="inlineStr">
        <is>
          <t>WL-01253</t>
        </is>
      </c>
      <c r="D351" s="21" t="n">
        <v>253</v>
      </c>
      <c r="E351" s="21" t="inlineStr">
        <is>
          <t>LP-0307</t>
        </is>
      </c>
      <c r="F351" s="21" t="inlineStr">
        <is>
          <t>Ledgport</t>
        </is>
      </c>
      <c r="G351" s="21" t="n">
        <v>36</v>
      </c>
      <c r="H351" s="21" t="inlineStr">
        <is>
          <t>COVERED</t>
        </is>
      </c>
      <c r="I351" s="21" t="inlineStr">
        <is>
          <t>NON_COMM_MONTHLY</t>
        </is>
      </c>
      <c r="J351" s="21" t="n">
        <v>10.4</v>
      </c>
      <c r="K351" s="21" t="n">
        <v>2</v>
      </c>
      <c r="L351" s="21" t="inlineStr">
        <is>
          <t>SKIPPED</t>
        </is>
      </c>
      <c r="M351" s="28" t="n">
        <v>45335</v>
      </c>
      <c r="N351" s="21" t="inlineStr"/>
      <c r="O351" s="21" t="inlineStr"/>
      <c r="P351" s="21" t="inlineStr">
        <is>
          <t>declined-prior-offer</t>
        </is>
      </c>
      <c r="Q351" s="21" t="inlineStr"/>
      <c r="R351" s="21" t="inlineStr"/>
    </row>
    <row r="352">
      <c r="A352" s="17" t="inlineStr">
        <is>
          <t>OFR-2024-0667</t>
        </is>
      </c>
      <c r="B352" s="27" t="n">
        <v>45344</v>
      </c>
      <c r="C352" s="17" t="inlineStr">
        <is>
          <t>WL-02479</t>
        </is>
      </c>
      <c r="D352" s="17" t="n">
        <v>1479</v>
      </c>
      <c r="E352" s="17" t="inlineStr">
        <is>
          <t>SB-0603</t>
        </is>
      </c>
      <c r="F352" s="17" t="inlineStr">
        <is>
          <t>Salmonberry</t>
        </is>
      </c>
      <c r="G352" s="17" t="n">
        <v>32</v>
      </c>
      <c r="H352" s="17" t="inlineStr">
        <is>
          <t>OPEN</t>
        </is>
      </c>
      <c r="I352" s="17" t="inlineStr">
        <is>
          <t>NON_COMM_MONTHLY</t>
        </is>
      </c>
      <c r="J352" s="17" t="n">
        <v>7.55</v>
      </c>
      <c r="K352" s="17" t="n">
        <v>2</v>
      </c>
      <c r="L352" s="17" t="inlineStr">
        <is>
          <t>ACCEPTED</t>
        </is>
      </c>
      <c r="M352" s="27" t="n">
        <v>45358</v>
      </c>
      <c r="N352" s="27" t="n">
        <v>45351</v>
      </c>
      <c r="O352" s="17" t="n">
        <v>7</v>
      </c>
      <c r="P352" s="17" t="inlineStr"/>
      <c r="Q352" s="17" t="inlineStr">
        <is>
          <t>MA-2024-0603</t>
        </is>
      </c>
      <c r="R352" s="17" t="inlineStr"/>
    </row>
    <row r="353">
      <c r="A353" s="21" t="inlineStr">
        <is>
          <t>OFR-2024-0668</t>
        </is>
      </c>
      <c r="B353" s="28" t="n">
        <v>45323</v>
      </c>
      <c r="C353" s="21" t="inlineStr">
        <is>
          <t>WL-03468</t>
        </is>
      </c>
      <c r="D353" s="21" t="n">
        <v>2468</v>
      </c>
      <c r="E353" s="21" t="inlineStr">
        <is>
          <t>GW-0613</t>
        </is>
      </c>
      <c r="F353" s="21" t="inlineStr">
        <is>
          <t>Gullwing</t>
        </is>
      </c>
      <c r="G353" s="21" t="n">
        <v>28</v>
      </c>
      <c r="H353" s="21" t="inlineStr">
        <is>
          <t>OPEN</t>
        </is>
      </c>
      <c r="I353" s="21" t="inlineStr">
        <is>
          <t>NON_COMM_MONTHLY</t>
        </is>
      </c>
      <c r="J353" s="21" t="n">
        <v>7.55</v>
      </c>
      <c r="K353" s="21" t="n">
        <v>1</v>
      </c>
      <c r="L353" s="21" t="inlineStr">
        <is>
          <t>ACCEPTED</t>
        </is>
      </c>
      <c r="M353" s="28" t="n">
        <v>45337</v>
      </c>
      <c r="N353" s="28" t="n">
        <v>45334</v>
      </c>
      <c r="O353" s="21" t="n">
        <v>11</v>
      </c>
      <c r="P353" s="21" t="inlineStr"/>
      <c r="Q353" s="21" t="inlineStr">
        <is>
          <t>MA-2024-0613</t>
        </is>
      </c>
      <c r="R353" s="21" t="inlineStr"/>
    </row>
    <row r="354">
      <c r="A354" s="17" t="inlineStr">
        <is>
          <t>OFR-2024-0669</t>
        </is>
      </c>
      <c r="B354" s="27" t="n">
        <v>45324</v>
      </c>
      <c r="C354" s="17" t="inlineStr">
        <is>
          <t>WL-01580</t>
        </is>
      </c>
      <c r="D354" s="17" t="n">
        <v>580</v>
      </c>
      <c r="E354" s="17" t="inlineStr">
        <is>
          <t>LP-0920</t>
        </is>
      </c>
      <c r="F354" s="17" t="inlineStr">
        <is>
          <t>Ledgport</t>
        </is>
      </c>
      <c r="G354" s="17" t="n">
        <v>28</v>
      </c>
      <c r="H354" s="17" t="inlineStr">
        <is>
          <t>COVERED</t>
        </is>
      </c>
      <c r="I354" s="17" t="inlineStr">
        <is>
          <t>NON_COMM_MONTHLY</t>
        </is>
      </c>
      <c r="J354" s="17" t="n">
        <v>10.4</v>
      </c>
      <c r="K354" s="17" t="n">
        <v>1</v>
      </c>
      <c r="L354" s="17" t="inlineStr">
        <is>
          <t>DECLINED_RETAINER</t>
        </is>
      </c>
      <c r="M354" s="27" t="n">
        <v>45334</v>
      </c>
      <c r="N354" s="27" t="n">
        <v>45329</v>
      </c>
      <c r="O354" s="17" t="n">
        <v>5</v>
      </c>
      <c r="P354" s="17" t="inlineStr"/>
      <c r="Q354" s="17" t="inlineStr"/>
      <c r="R354" s="17" t="inlineStr"/>
    </row>
    <row r="355">
      <c r="A355" s="21" t="inlineStr">
        <is>
          <t>OFR-2024-0670</t>
        </is>
      </c>
      <c r="B355" s="28" t="n">
        <v>45337</v>
      </c>
      <c r="C355" s="21" t="inlineStr">
        <is>
          <t>WL-03127</t>
        </is>
      </c>
      <c r="D355" s="21" t="n">
        <v>2127</v>
      </c>
      <c r="E355" s="21" t="inlineStr">
        <is>
          <t>LP-0515</t>
        </is>
      </c>
      <c r="F355" s="21" t="inlineStr">
        <is>
          <t>Ledgport</t>
        </is>
      </c>
      <c r="G355" s="21" t="n">
        <v>40</v>
      </c>
      <c r="H355" s="21" t="inlineStr">
        <is>
          <t>COVERED</t>
        </is>
      </c>
      <c r="I355" s="21" t="inlineStr">
        <is>
          <t>NON_COMM_MONTHLY</t>
        </is>
      </c>
      <c r="J355" s="21" t="n">
        <v>10.4</v>
      </c>
      <c r="K355" s="21" t="n">
        <v>1</v>
      </c>
      <c r="L355" s="21" t="inlineStr">
        <is>
          <t>SKIPPED</t>
        </is>
      </c>
      <c r="M355" s="28" t="n">
        <v>45347</v>
      </c>
      <c r="N355" s="21" t="inlineStr"/>
      <c r="O355" s="21" t="inlineStr"/>
      <c r="P355" s="21" t="inlineStr">
        <is>
          <t>preference-mismatch</t>
        </is>
      </c>
      <c r="Q355" s="21" t="inlineStr"/>
      <c r="R355" s="21" t="inlineStr"/>
    </row>
    <row r="356">
      <c r="A356" s="17" t="inlineStr">
        <is>
          <t>OFR-2024-0671</t>
        </is>
      </c>
      <c r="B356" s="27" t="n">
        <v>45330</v>
      </c>
      <c r="C356" s="17" t="inlineStr">
        <is>
          <t>WL-02653</t>
        </is>
      </c>
      <c r="D356" s="17" t="n">
        <v>1653</v>
      </c>
      <c r="E356" s="17" t="inlineStr">
        <is>
          <t>SB-0616</t>
        </is>
      </c>
      <c r="F356" s="17" t="inlineStr">
        <is>
          <t>Salmonberry</t>
        </is>
      </c>
      <c r="G356" s="17" t="n">
        <v>24</v>
      </c>
      <c r="H356" s="17" t="inlineStr">
        <is>
          <t>OPEN</t>
        </is>
      </c>
      <c r="I356" s="17" t="inlineStr">
        <is>
          <t>NON_COMM_MONTHLY</t>
        </is>
      </c>
      <c r="J356" s="17" t="n">
        <v>7.55</v>
      </c>
      <c r="K356" s="17" t="n">
        <v>1</v>
      </c>
      <c r="L356" s="17" t="inlineStr">
        <is>
          <t>SKIPPED</t>
        </is>
      </c>
      <c r="M356" s="27" t="n">
        <v>45344</v>
      </c>
      <c r="N356" s="17" t="inlineStr"/>
      <c r="O356" s="17" t="inlineStr"/>
      <c r="P356" s="17" t="inlineStr">
        <is>
          <t>vessel-fit</t>
        </is>
      </c>
      <c r="Q356" s="17" t="inlineStr"/>
      <c r="R356" s="17" t="inlineStr"/>
    </row>
    <row r="357">
      <c r="A357" s="21" t="inlineStr">
        <is>
          <t>OFR-2024-0672</t>
        </is>
      </c>
      <c r="B357" s="28" t="n">
        <v>45329</v>
      </c>
      <c r="C357" s="21" t="inlineStr">
        <is>
          <t>WL-01347</t>
        </is>
      </c>
      <c r="D357" s="21" t="n">
        <v>347</v>
      </c>
      <c r="E357" s="21" t="inlineStr">
        <is>
          <t>EW-0624</t>
        </is>
      </c>
      <c r="F357" s="21" t="inlineStr">
        <is>
          <t>Eastwey</t>
        </is>
      </c>
      <c r="G357" s="21" t="n">
        <v>60</v>
      </c>
      <c r="H357" s="21" t="inlineStr">
        <is>
          <t>OPEN</t>
        </is>
      </c>
      <c r="I357" s="21" t="inlineStr">
        <is>
          <t>NON_COMM_MONTHLY</t>
        </is>
      </c>
      <c r="J357" s="21" t="n">
        <v>7.55</v>
      </c>
      <c r="K357" s="21" t="n">
        <v>1</v>
      </c>
      <c r="L357" s="21" t="inlineStr">
        <is>
          <t>SKIPPED</t>
        </is>
      </c>
      <c r="M357" s="28" t="n">
        <v>45343</v>
      </c>
      <c r="N357" s="21" t="inlineStr"/>
      <c r="O357" s="21" t="inlineStr"/>
      <c r="P357" s="21" t="inlineStr">
        <is>
          <t>preference-mismatch</t>
        </is>
      </c>
      <c r="Q357" s="21" t="inlineStr"/>
      <c r="R357" s="21" t="inlineStr"/>
    </row>
    <row r="358">
      <c r="A358" s="17" t="inlineStr">
        <is>
          <t>OFR-2024-0673</t>
        </is>
      </c>
      <c r="B358" s="27" t="n">
        <v>45331</v>
      </c>
      <c r="C358" s="17" t="inlineStr">
        <is>
          <t>WL-01562</t>
        </is>
      </c>
      <c r="D358" s="17" t="n">
        <v>562</v>
      </c>
      <c r="E358" s="17" t="inlineStr">
        <is>
          <t>GW-0219</t>
        </is>
      </c>
      <c r="F358" s="17" t="inlineStr">
        <is>
          <t>Gullwing</t>
        </is>
      </c>
      <c r="G358" s="17" t="n">
        <v>80</v>
      </c>
      <c r="H358" s="17" t="inlineStr">
        <is>
          <t>OPEN</t>
        </is>
      </c>
      <c r="I358" s="17" t="inlineStr">
        <is>
          <t>NON_COMM_MONTHLY</t>
        </is>
      </c>
      <c r="J358" s="17" t="n">
        <v>7.55</v>
      </c>
      <c r="K358" s="17" t="n">
        <v>1</v>
      </c>
      <c r="L358" s="17" t="inlineStr">
        <is>
          <t>SKIPPED</t>
        </is>
      </c>
      <c r="M358" s="27" t="n">
        <v>45345</v>
      </c>
      <c r="N358" s="17" t="inlineStr"/>
      <c r="O358" s="17" t="inlineStr"/>
      <c r="P358" s="17" t="inlineStr">
        <is>
          <t>preference-mismatch</t>
        </is>
      </c>
      <c r="Q358" s="17" t="inlineStr"/>
      <c r="R358" s="17" t="inlineStr"/>
    </row>
    <row r="359">
      <c r="A359" s="21" t="inlineStr">
        <is>
          <t>OFR-2024-0674</t>
        </is>
      </c>
      <c r="B359" s="28" t="n">
        <v>45349</v>
      </c>
      <c r="C359" s="21" t="inlineStr">
        <is>
          <t>WL-03440</t>
        </is>
      </c>
      <c r="D359" s="21" t="n">
        <v>2440</v>
      </c>
      <c r="E359" s="21" t="inlineStr">
        <is>
          <t>SB-0822</t>
        </is>
      </c>
      <c r="F359" s="21" t="inlineStr">
        <is>
          <t>Salmonberry</t>
        </is>
      </c>
      <c r="G359" s="21" t="n">
        <v>32</v>
      </c>
      <c r="H359" s="21" t="inlineStr">
        <is>
          <t>OPEN</t>
        </is>
      </c>
      <c r="I359" s="21" t="inlineStr">
        <is>
          <t>NON_COMM_MONTHLY</t>
        </is>
      </c>
      <c r="J359" s="21" t="n">
        <v>7.55</v>
      </c>
      <c r="K359" s="21" t="n">
        <v>1</v>
      </c>
      <c r="L359" s="21" t="inlineStr">
        <is>
          <t>EXPIRED</t>
        </is>
      </c>
      <c r="M359" s="28" t="n">
        <v>45363</v>
      </c>
      <c r="N359" s="28" t="n">
        <v>45356</v>
      </c>
      <c r="O359" s="21" t="n">
        <v>7</v>
      </c>
      <c r="P359" s="21" t="inlineStr"/>
      <c r="Q359" s="21" t="inlineStr"/>
      <c r="R359" s="21" t="inlineStr"/>
    </row>
    <row r="360">
      <c r="A360" s="17" t="inlineStr">
        <is>
          <t>OFR-2024-0675</t>
        </is>
      </c>
      <c r="B360" s="27" t="n">
        <v>45339</v>
      </c>
      <c r="C360" s="17" t="inlineStr">
        <is>
          <t>WL-02524</t>
        </is>
      </c>
      <c r="D360" s="17" t="n">
        <v>1524</v>
      </c>
      <c r="E360" s="17" t="inlineStr">
        <is>
          <t>LP-0405</t>
        </is>
      </c>
      <c r="F360" s="17" t="inlineStr">
        <is>
          <t>Ledgport</t>
        </is>
      </c>
      <c r="G360" s="17" t="n">
        <v>24</v>
      </c>
      <c r="H360" s="17" t="inlineStr">
        <is>
          <t>COVERED</t>
        </is>
      </c>
      <c r="I360" s="17" t="inlineStr">
        <is>
          <t>NON_COMM_MONTHLY</t>
        </is>
      </c>
      <c r="J360" s="17" t="n">
        <v>10.4</v>
      </c>
      <c r="K360" s="17" t="n">
        <v>1</v>
      </c>
      <c r="L360" s="17" t="inlineStr">
        <is>
          <t>PENDING</t>
        </is>
      </c>
      <c r="M360" s="27" t="n">
        <v>45349</v>
      </c>
      <c r="N360" s="17" t="inlineStr"/>
      <c r="O360" s="17" t="inlineStr"/>
      <c r="P360" s="17" t="inlineStr"/>
      <c r="Q360" s="17" t="inlineStr"/>
      <c r="R360" s="17" t="inlineStr"/>
    </row>
    <row r="361">
      <c r="A361" s="21" t="inlineStr">
        <is>
          <t>OFR-2024-0676</t>
        </is>
      </c>
      <c r="B361" s="28" t="n">
        <v>45374</v>
      </c>
      <c r="C361" s="21" t="inlineStr">
        <is>
          <t>WL-02629</t>
        </is>
      </c>
      <c r="D361" s="21" t="n">
        <v>1629</v>
      </c>
      <c r="E361" s="21" t="inlineStr">
        <is>
          <t>VB-1021</t>
        </is>
      </c>
      <c r="F361" s="21" t="inlineStr">
        <is>
          <t>Vessbank</t>
        </is>
      </c>
      <c r="G361" s="21" t="n">
        <v>40</v>
      </c>
      <c r="H361" s="21" t="inlineStr">
        <is>
          <t>COVERED</t>
        </is>
      </c>
      <c r="I361" s="21" t="inlineStr">
        <is>
          <t>NON_COMM_MONTHLY</t>
        </is>
      </c>
      <c r="J361" s="21" t="n">
        <v>10.4</v>
      </c>
      <c r="K361" s="21" t="n">
        <v>1</v>
      </c>
      <c r="L361" s="21" t="inlineStr">
        <is>
          <t>SKIPPED</t>
        </is>
      </c>
      <c r="M361" s="28" t="n">
        <v>45384</v>
      </c>
      <c r="N361" s="21" t="inlineStr"/>
      <c r="O361" s="21" t="inlineStr"/>
      <c r="P361" s="21" t="inlineStr">
        <is>
          <t>vessel-fit</t>
        </is>
      </c>
      <c r="Q361" s="21" t="inlineStr"/>
      <c r="R361" s="21" t="inlineStr"/>
    </row>
    <row r="362">
      <c r="A362" s="17" t="inlineStr">
        <is>
          <t>OFR-2024-0677</t>
        </is>
      </c>
      <c r="B362" s="27" t="n">
        <v>45365</v>
      </c>
      <c r="C362" s="17" t="inlineStr">
        <is>
          <t>WL-02428</t>
        </is>
      </c>
      <c r="D362" s="17" t="n">
        <v>1428</v>
      </c>
      <c r="E362" s="17" t="inlineStr">
        <is>
          <t>GW-0711</t>
        </is>
      </c>
      <c r="F362" s="17" t="inlineStr">
        <is>
          <t>Gullwing</t>
        </is>
      </c>
      <c r="G362" s="17" t="n">
        <v>45</v>
      </c>
      <c r="H362" s="17" t="inlineStr">
        <is>
          <t>OPEN</t>
        </is>
      </c>
      <c r="I362" s="17" t="inlineStr">
        <is>
          <t>NON_COMM_MONTHLY</t>
        </is>
      </c>
      <c r="J362" s="17" t="n">
        <v>7.55</v>
      </c>
      <c r="K362" s="17" t="n">
        <v>1</v>
      </c>
      <c r="L362" s="17" t="inlineStr">
        <is>
          <t>ACCEPTED</t>
        </is>
      </c>
      <c r="M362" s="27" t="n">
        <v>45379</v>
      </c>
      <c r="N362" s="27" t="n">
        <v>45369</v>
      </c>
      <c r="O362" s="17" t="n">
        <v>4</v>
      </c>
      <c r="P362" s="17" t="inlineStr"/>
      <c r="Q362" s="17" t="inlineStr">
        <is>
          <t>MA-2024-0711</t>
        </is>
      </c>
      <c r="R362" s="17" t="inlineStr"/>
    </row>
    <row r="363">
      <c r="A363" s="21" t="inlineStr">
        <is>
          <t>OFR-2024-0678</t>
        </is>
      </c>
      <c r="B363" s="28" t="n">
        <v>45376</v>
      </c>
      <c r="C363" s="21" t="inlineStr">
        <is>
          <t>WL-02389</t>
        </is>
      </c>
      <c r="D363" s="21" t="n">
        <v>1389</v>
      </c>
      <c r="E363" s="21" t="inlineStr">
        <is>
          <t>EW-0214</t>
        </is>
      </c>
      <c r="F363" s="21" t="inlineStr">
        <is>
          <t>Eastwey</t>
        </is>
      </c>
      <c r="G363" s="21" t="n">
        <v>60</v>
      </c>
      <c r="H363" s="21" t="inlineStr">
        <is>
          <t>OPEN</t>
        </is>
      </c>
      <c r="I363" s="21" t="inlineStr">
        <is>
          <t>NON_COMM_MONTHLY</t>
        </is>
      </c>
      <c r="J363" s="21" t="n">
        <v>7.55</v>
      </c>
      <c r="K363" s="21" t="n">
        <v>1</v>
      </c>
      <c r="L363" s="21" t="inlineStr">
        <is>
          <t>ACCEPTED</t>
        </is>
      </c>
      <c r="M363" s="28" t="n">
        <v>45390</v>
      </c>
      <c r="N363" s="28" t="n">
        <v>45393</v>
      </c>
      <c r="O363" s="21" t="n">
        <v>17</v>
      </c>
      <c r="P363" s="21" t="inlineStr"/>
      <c r="Q363" s="21" t="inlineStr">
        <is>
          <t>MA-2024-0214</t>
        </is>
      </c>
      <c r="R363" s="21" t="inlineStr"/>
    </row>
    <row r="364">
      <c r="A364" s="17" t="inlineStr">
        <is>
          <t>OFR-2024-0679</t>
        </is>
      </c>
      <c r="B364" s="27" t="n">
        <v>45379</v>
      </c>
      <c r="C364" s="17" t="inlineStr">
        <is>
          <t>WL-03621</t>
        </is>
      </c>
      <c r="D364" s="17" t="n">
        <v>2621</v>
      </c>
      <c r="E364" s="17" t="inlineStr">
        <is>
          <t>SB-0601</t>
        </is>
      </c>
      <c r="F364" s="17" t="inlineStr">
        <is>
          <t>Salmonberry</t>
        </is>
      </c>
      <c r="G364" s="17" t="n">
        <v>24</v>
      </c>
      <c r="H364" s="17" t="inlineStr">
        <is>
          <t>OPEN</t>
        </is>
      </c>
      <c r="I364" s="17" t="inlineStr">
        <is>
          <t>NON_COMM_MONTHLY</t>
        </is>
      </c>
      <c r="J364" s="17" t="n">
        <v>7.55</v>
      </c>
      <c r="K364" s="17" t="n">
        <v>1</v>
      </c>
      <c r="L364" s="17" t="inlineStr">
        <is>
          <t>SKIPPED</t>
        </is>
      </c>
      <c r="M364" s="27" t="n">
        <v>45393</v>
      </c>
      <c r="N364" s="17" t="inlineStr"/>
      <c r="O364" s="17" t="inlineStr"/>
      <c r="P364" s="17" t="inlineStr">
        <is>
          <t>declined-prior-offer</t>
        </is>
      </c>
      <c r="Q364" s="17" t="inlineStr"/>
      <c r="R364" s="17" t="inlineStr"/>
    </row>
    <row r="365">
      <c r="A365" s="21" t="inlineStr">
        <is>
          <t>OFR-2024-0680</t>
        </is>
      </c>
      <c r="B365" s="28" t="n">
        <v>45360</v>
      </c>
      <c r="C365" s="21" t="inlineStr">
        <is>
          <t>WL-03098</t>
        </is>
      </c>
      <c r="D365" s="21" t="n">
        <v>2098</v>
      </c>
      <c r="E365" s="21" t="inlineStr">
        <is>
          <t>SB-0116</t>
        </is>
      </c>
      <c r="F365" s="21" t="inlineStr">
        <is>
          <t>Salmonberry</t>
        </is>
      </c>
      <c r="G365" s="21" t="n">
        <v>70</v>
      </c>
      <c r="H365" s="21" t="inlineStr">
        <is>
          <t>OPEN</t>
        </is>
      </c>
      <c r="I365" s="21" t="inlineStr">
        <is>
          <t>NON_COMM_MONTHLY</t>
        </is>
      </c>
      <c r="J365" s="21" t="n">
        <v>7.55</v>
      </c>
      <c r="K365" s="21" t="n">
        <v>2</v>
      </c>
      <c r="L365" s="21" t="inlineStr">
        <is>
          <t>ACCEPTED</t>
        </is>
      </c>
      <c r="M365" s="28" t="n">
        <v>45374</v>
      </c>
      <c r="N365" s="28" t="n">
        <v>45374</v>
      </c>
      <c r="O365" s="21" t="n">
        <v>14</v>
      </c>
      <c r="P365" s="21" t="inlineStr"/>
      <c r="Q365" s="21" t="inlineStr">
        <is>
          <t>MA-2024-0116</t>
        </is>
      </c>
      <c r="R365" s="21" t="inlineStr"/>
    </row>
    <row r="366">
      <c r="A366" s="17" t="inlineStr">
        <is>
          <t>OFR-2024-0681</t>
        </is>
      </c>
      <c r="B366" s="27" t="n">
        <v>45372</v>
      </c>
      <c r="C366" s="17" t="inlineStr">
        <is>
          <t>WL-03714</t>
        </is>
      </c>
      <c r="D366" s="17" t="n">
        <v>2714</v>
      </c>
      <c r="E366" s="17" t="inlineStr">
        <is>
          <t>LP-0104</t>
        </is>
      </c>
      <c r="F366" s="17" t="inlineStr">
        <is>
          <t>Ledgport</t>
        </is>
      </c>
      <c r="G366" s="17" t="n">
        <v>24</v>
      </c>
      <c r="H366" s="17" t="inlineStr">
        <is>
          <t>COVERED</t>
        </is>
      </c>
      <c r="I366" s="17" t="inlineStr">
        <is>
          <t>NON_COMM_MONTHLY</t>
        </is>
      </c>
      <c r="J366" s="17" t="n">
        <v>10.4</v>
      </c>
      <c r="K366" s="17" t="n">
        <v>1</v>
      </c>
      <c r="L366" s="17" t="inlineStr">
        <is>
          <t>DECLINED</t>
        </is>
      </c>
      <c r="M366" s="27" t="n">
        <v>45382</v>
      </c>
      <c r="N366" s="27" t="n">
        <v>45380</v>
      </c>
      <c r="O366" s="17" t="n">
        <v>8</v>
      </c>
      <c r="P366" s="17" t="inlineStr"/>
      <c r="Q366" s="17" t="inlineStr"/>
      <c r="R366" s="17" t="inlineStr"/>
    </row>
    <row r="367">
      <c r="A367" s="21" t="inlineStr">
        <is>
          <t>OFR-2024-0682</t>
        </is>
      </c>
      <c r="B367" s="28" t="n">
        <v>45368</v>
      </c>
      <c r="C367" s="21" t="inlineStr">
        <is>
          <t>WL-02504</t>
        </is>
      </c>
      <c r="D367" s="21" t="n">
        <v>1504</v>
      </c>
      <c r="E367" s="21" t="inlineStr">
        <is>
          <t>EW-0616</t>
        </is>
      </c>
      <c r="F367" s="21" t="inlineStr">
        <is>
          <t>Eastwey</t>
        </is>
      </c>
      <c r="G367" s="21" t="n">
        <v>36</v>
      </c>
      <c r="H367" s="21" t="inlineStr">
        <is>
          <t>OPEN</t>
        </is>
      </c>
      <c r="I367" s="21" t="inlineStr">
        <is>
          <t>NON_COMM_MONTHLY</t>
        </is>
      </c>
      <c r="J367" s="21" t="n">
        <v>7.55</v>
      </c>
      <c r="K367" s="21" t="n">
        <v>1</v>
      </c>
      <c r="L367" s="21" t="inlineStr">
        <is>
          <t>ACCEPTED</t>
        </is>
      </c>
      <c r="M367" s="28" t="n">
        <v>45382</v>
      </c>
      <c r="N367" s="28" t="n">
        <v>45383</v>
      </c>
      <c r="O367" s="21" t="n">
        <v>15</v>
      </c>
      <c r="P367" s="21" t="inlineStr"/>
      <c r="Q367" s="21" t="inlineStr">
        <is>
          <t>MA-2024-0616</t>
        </is>
      </c>
      <c r="R367" s="21" t="inlineStr"/>
    </row>
    <row r="368">
      <c r="A368" s="17" t="inlineStr">
        <is>
          <t>OFR-2024-0683</t>
        </is>
      </c>
      <c r="B368" s="27" t="n">
        <v>45373</v>
      </c>
      <c r="C368" s="17" t="inlineStr">
        <is>
          <t>WL-02027</t>
        </is>
      </c>
      <c r="D368" s="17" t="n">
        <v>1027</v>
      </c>
      <c r="E368" s="17" t="inlineStr">
        <is>
          <t>GW-0801</t>
        </is>
      </c>
      <c r="F368" s="17" t="inlineStr">
        <is>
          <t>Gullwing</t>
        </is>
      </c>
      <c r="G368" s="17" t="n">
        <v>80</v>
      </c>
      <c r="H368" s="17" t="inlineStr">
        <is>
          <t>OPEN</t>
        </is>
      </c>
      <c r="I368" s="17" t="inlineStr">
        <is>
          <t>NON_COMM_MONTHLY</t>
        </is>
      </c>
      <c r="J368" s="17" t="n">
        <v>7.55</v>
      </c>
      <c r="K368" s="17" t="n">
        <v>1</v>
      </c>
      <c r="L368" s="17" t="inlineStr">
        <is>
          <t>SKIPPED</t>
        </is>
      </c>
      <c r="M368" s="27" t="n">
        <v>45387</v>
      </c>
      <c r="N368" s="17" t="inlineStr"/>
      <c r="O368" s="17" t="inlineStr"/>
      <c r="P368" s="17" t="inlineStr">
        <is>
          <t>not-current</t>
        </is>
      </c>
      <c r="Q368" s="17" t="inlineStr"/>
      <c r="R368" s="17" t="inlineStr"/>
    </row>
    <row r="369">
      <c r="A369" s="21" t="inlineStr">
        <is>
          <t>OFR-2024-0684</t>
        </is>
      </c>
      <c r="B369" s="28" t="n">
        <v>45378</v>
      </c>
      <c r="C369" s="21" t="inlineStr">
        <is>
          <t>WL-02119</t>
        </is>
      </c>
      <c r="D369" s="21" t="n">
        <v>1119</v>
      </c>
      <c r="E369" s="21" t="inlineStr">
        <is>
          <t>GW-0216</t>
        </is>
      </c>
      <c r="F369" s="21" t="inlineStr">
        <is>
          <t>Gullwing</t>
        </is>
      </c>
      <c r="G369" s="21" t="n">
        <v>80</v>
      </c>
      <c r="H369" s="21" t="inlineStr">
        <is>
          <t>OPEN</t>
        </is>
      </c>
      <c r="I369" s="21" t="inlineStr">
        <is>
          <t>NON_COMM_MONTHLY</t>
        </is>
      </c>
      <c r="J369" s="21" t="n">
        <v>7.55</v>
      </c>
      <c r="K369" s="21" t="n">
        <v>1</v>
      </c>
      <c r="L369" s="21" t="inlineStr">
        <is>
          <t>DECLINED</t>
        </is>
      </c>
      <c r="M369" s="28" t="n">
        <v>45392</v>
      </c>
      <c r="N369" s="28" t="n">
        <v>45381</v>
      </c>
      <c r="O369" s="21" t="n">
        <v>3</v>
      </c>
      <c r="P369" s="21" t="inlineStr"/>
      <c r="Q369" s="21" t="inlineStr"/>
      <c r="R369" s="21" t="inlineStr"/>
    </row>
    <row r="370">
      <c r="A370" s="17" t="inlineStr">
        <is>
          <t>OFR-2024-0685</t>
        </is>
      </c>
      <c r="B370" s="27" t="n">
        <v>45374</v>
      </c>
      <c r="C370" s="17" t="inlineStr">
        <is>
          <t>WL-01074</t>
        </is>
      </c>
      <c r="D370" s="17" t="n">
        <v>74</v>
      </c>
      <c r="E370" s="17" t="inlineStr">
        <is>
          <t>EW-0503</t>
        </is>
      </c>
      <c r="F370" s="17" t="inlineStr">
        <is>
          <t>Eastwey</t>
        </is>
      </c>
      <c r="G370" s="17" t="n">
        <v>36</v>
      </c>
      <c r="H370" s="17" t="inlineStr">
        <is>
          <t>OPEN</t>
        </is>
      </c>
      <c r="I370" s="17" t="inlineStr">
        <is>
          <t>NON_COMM_MONTHLY</t>
        </is>
      </c>
      <c r="J370" s="17" t="n">
        <v>7.55</v>
      </c>
      <c r="K370" s="17" t="n">
        <v>2</v>
      </c>
      <c r="L370" s="17" t="inlineStr">
        <is>
          <t>EXPIRED</t>
        </is>
      </c>
      <c r="M370" s="27" t="n">
        <v>45388</v>
      </c>
      <c r="N370" s="27" t="n">
        <v>45379</v>
      </c>
      <c r="O370" s="17" t="n">
        <v>5</v>
      </c>
      <c r="P370" s="17" t="inlineStr"/>
      <c r="Q370" s="17" t="inlineStr"/>
      <c r="R370" s="17" t="inlineStr"/>
    </row>
    <row r="371">
      <c r="A371" s="21" t="inlineStr">
        <is>
          <t>OFR-2024-0686</t>
        </is>
      </c>
      <c r="B371" s="28" t="n">
        <v>45359</v>
      </c>
      <c r="C371" s="21" t="inlineStr">
        <is>
          <t>WL-01013</t>
        </is>
      </c>
      <c r="D371" s="21" t="n">
        <v>13</v>
      </c>
      <c r="E371" s="21" t="inlineStr">
        <is>
          <t>SB-0410</t>
        </is>
      </c>
      <c r="F371" s="21" t="inlineStr">
        <is>
          <t>Salmonberry</t>
        </is>
      </c>
      <c r="G371" s="21" t="n">
        <v>24</v>
      </c>
      <c r="H371" s="21" t="inlineStr">
        <is>
          <t>OPEN</t>
        </is>
      </c>
      <c r="I371" s="21" t="inlineStr">
        <is>
          <t>NON_COMM_MONTHLY</t>
        </is>
      </c>
      <c r="J371" s="21" t="n">
        <v>7.55</v>
      </c>
      <c r="K371" s="21" t="n">
        <v>1</v>
      </c>
      <c r="L371" s="21" t="inlineStr">
        <is>
          <t>ACCEPTED</t>
        </is>
      </c>
      <c r="M371" s="28" t="n">
        <v>45373</v>
      </c>
      <c r="N371" s="28" t="n">
        <v>45370</v>
      </c>
      <c r="O371" s="21" t="n">
        <v>11</v>
      </c>
      <c r="P371" s="21" t="inlineStr"/>
      <c r="Q371" s="21" t="inlineStr">
        <is>
          <t>MA-2024-0410</t>
        </is>
      </c>
      <c r="R371" s="21" t="inlineStr"/>
    </row>
    <row r="372">
      <c r="A372" s="17" t="inlineStr">
        <is>
          <t>OFR-2024-0687</t>
        </is>
      </c>
      <c r="B372" s="27" t="n">
        <v>45356</v>
      </c>
      <c r="C372" s="17" t="inlineStr">
        <is>
          <t>WL-03441</t>
        </is>
      </c>
      <c r="D372" s="17" t="n">
        <v>2441</v>
      </c>
      <c r="E372" s="17" t="inlineStr">
        <is>
          <t>GW-0410</t>
        </is>
      </c>
      <c r="F372" s="17" t="inlineStr">
        <is>
          <t>Gullwing</t>
        </is>
      </c>
      <c r="G372" s="17" t="n">
        <v>70</v>
      </c>
      <c r="H372" s="17" t="inlineStr">
        <is>
          <t>OPEN</t>
        </is>
      </c>
      <c r="I372" s="17" t="inlineStr">
        <is>
          <t>NON_COMM_MONTHLY</t>
        </is>
      </c>
      <c r="J372" s="17" t="n">
        <v>7.55</v>
      </c>
      <c r="K372" s="17" t="n">
        <v>2</v>
      </c>
      <c r="L372" s="17" t="inlineStr">
        <is>
          <t>EXPIRED</t>
        </is>
      </c>
      <c r="M372" s="27" t="n">
        <v>45370</v>
      </c>
      <c r="N372" s="27" t="n">
        <v>45370</v>
      </c>
      <c r="O372" s="17" t="n">
        <v>14</v>
      </c>
      <c r="P372" s="17" t="inlineStr"/>
      <c r="Q372" s="17" t="inlineStr"/>
      <c r="R372" s="17" t="inlineStr"/>
    </row>
    <row r="373">
      <c r="A373" s="21" t="inlineStr">
        <is>
          <t>OFR-2024-0688</t>
        </is>
      </c>
      <c r="B373" s="28" t="n">
        <v>45368</v>
      </c>
      <c r="C373" s="21" t="inlineStr">
        <is>
          <t>WL-03501</t>
        </is>
      </c>
      <c r="D373" s="21" t="n">
        <v>2501</v>
      </c>
      <c r="E373" s="21" t="inlineStr">
        <is>
          <t>SB-0510</t>
        </is>
      </c>
      <c r="F373" s="21" t="inlineStr">
        <is>
          <t>Salmonberry</t>
        </is>
      </c>
      <c r="G373" s="21" t="n">
        <v>32</v>
      </c>
      <c r="H373" s="21" t="inlineStr">
        <is>
          <t>OPEN</t>
        </is>
      </c>
      <c r="I373" s="21" t="inlineStr">
        <is>
          <t>NON_COMM_MONTHLY</t>
        </is>
      </c>
      <c r="J373" s="21" t="n">
        <v>7.55</v>
      </c>
      <c r="K373" s="21" t="n">
        <v>1</v>
      </c>
      <c r="L373" s="21" t="inlineStr">
        <is>
          <t>WITHDRAWN</t>
        </is>
      </c>
      <c r="M373" s="28" t="n">
        <v>45382</v>
      </c>
      <c r="N373" s="28" t="n">
        <v>45376</v>
      </c>
      <c r="O373" s="21" t="n">
        <v>8</v>
      </c>
      <c r="P373" s="21" t="inlineStr"/>
      <c r="Q373" s="21" t="inlineStr"/>
      <c r="R373" s="21" t="inlineStr"/>
    </row>
    <row r="374">
      <c r="A374" s="17" t="inlineStr">
        <is>
          <t>OFR-2024-0689</t>
        </is>
      </c>
      <c r="B374" s="27" t="n">
        <v>45361</v>
      </c>
      <c r="C374" s="17" t="inlineStr">
        <is>
          <t>WL-03783</t>
        </is>
      </c>
      <c r="D374" s="17" t="n">
        <v>2783</v>
      </c>
      <c r="E374" s="17" t="inlineStr">
        <is>
          <t>GW-1010</t>
        </is>
      </c>
      <c r="F374" s="17" t="inlineStr">
        <is>
          <t>Gullwing</t>
        </is>
      </c>
      <c r="G374" s="17" t="n">
        <v>45</v>
      </c>
      <c r="H374" s="17" t="inlineStr">
        <is>
          <t>OPEN</t>
        </is>
      </c>
      <c r="I374" s="17" t="inlineStr">
        <is>
          <t>NON_COMM_MONTHLY</t>
        </is>
      </c>
      <c r="J374" s="17" t="n">
        <v>7.55</v>
      </c>
      <c r="K374" s="17" t="n">
        <v>1</v>
      </c>
      <c r="L374" s="17" t="inlineStr">
        <is>
          <t>ACCEPTED</t>
        </is>
      </c>
      <c r="M374" s="27" t="n">
        <v>45375</v>
      </c>
      <c r="N374" s="27" t="n">
        <v>45370</v>
      </c>
      <c r="O374" s="17" t="n">
        <v>9</v>
      </c>
      <c r="P374" s="17" t="inlineStr"/>
      <c r="Q374" s="17" t="inlineStr">
        <is>
          <t>MA-2024-1010</t>
        </is>
      </c>
      <c r="R374" s="17" t="inlineStr"/>
    </row>
    <row r="375">
      <c r="A375" s="21" t="inlineStr">
        <is>
          <t>OFR-2024-0690</t>
        </is>
      </c>
      <c r="B375" s="28" t="n">
        <v>45378</v>
      </c>
      <c r="C375" s="21" t="inlineStr">
        <is>
          <t>WL-03185</t>
        </is>
      </c>
      <c r="D375" s="21" t="n">
        <v>2185</v>
      </c>
      <c r="E375" s="21" t="inlineStr">
        <is>
          <t>SB-0824</t>
        </is>
      </c>
      <c r="F375" s="21" t="inlineStr">
        <is>
          <t>Salmonberry</t>
        </is>
      </c>
      <c r="G375" s="21" t="n">
        <v>24</v>
      </c>
      <c r="H375" s="21" t="inlineStr">
        <is>
          <t>OPEN</t>
        </is>
      </c>
      <c r="I375" s="21" t="inlineStr">
        <is>
          <t>NON_COMM_MONTHLY</t>
        </is>
      </c>
      <c r="J375" s="21" t="n">
        <v>7.55</v>
      </c>
      <c r="K375" s="21" t="n">
        <v>2</v>
      </c>
      <c r="L375" s="21" t="inlineStr">
        <is>
          <t>SKIPPED</t>
        </is>
      </c>
      <c r="M375" s="28" t="n">
        <v>45392</v>
      </c>
      <c r="N375" s="21" t="inlineStr"/>
      <c r="O375" s="21" t="inlineStr"/>
      <c r="P375" s="21" t="inlineStr">
        <is>
          <t>vessel-fit</t>
        </is>
      </c>
      <c r="Q375" s="21" t="inlineStr"/>
      <c r="R375" s="21" t="inlineStr"/>
    </row>
    <row r="376">
      <c r="A376" s="17" t="inlineStr">
        <is>
          <t>OFR-2024-0691</t>
        </is>
      </c>
      <c r="B376" s="27" t="n">
        <v>45370</v>
      </c>
      <c r="C376" s="17" t="inlineStr">
        <is>
          <t>WL-02437</t>
        </is>
      </c>
      <c r="D376" s="17" t="n">
        <v>1437</v>
      </c>
      <c r="E376" s="17" t="inlineStr">
        <is>
          <t>EW-0618</t>
        </is>
      </c>
      <c r="F376" s="17" t="inlineStr">
        <is>
          <t>Eastwey</t>
        </is>
      </c>
      <c r="G376" s="17" t="n">
        <v>28</v>
      </c>
      <c r="H376" s="17" t="inlineStr">
        <is>
          <t>OPEN</t>
        </is>
      </c>
      <c r="I376" s="17" t="inlineStr">
        <is>
          <t>NON_COMM_MONTHLY</t>
        </is>
      </c>
      <c r="J376" s="17" t="n">
        <v>7.55</v>
      </c>
      <c r="K376" s="17" t="n">
        <v>1</v>
      </c>
      <c r="L376" s="17" t="inlineStr">
        <is>
          <t>DECLINED_RETAINER</t>
        </is>
      </c>
      <c r="M376" s="27" t="n">
        <v>45384</v>
      </c>
      <c r="N376" s="27" t="n">
        <v>45377</v>
      </c>
      <c r="O376" s="17" t="n">
        <v>7</v>
      </c>
      <c r="P376" s="17" t="inlineStr"/>
      <c r="Q376" s="17" t="inlineStr"/>
      <c r="R376" s="17" t="inlineStr"/>
    </row>
    <row r="377">
      <c r="A377" s="21" t="inlineStr">
        <is>
          <t>OFR-2024-0692</t>
        </is>
      </c>
      <c r="B377" s="28" t="n">
        <v>45367</v>
      </c>
      <c r="C377" s="21" t="inlineStr">
        <is>
          <t>WL-02125</t>
        </is>
      </c>
      <c r="D377" s="21" t="n">
        <v>1125</v>
      </c>
      <c r="E377" s="21" t="inlineStr">
        <is>
          <t>LP-0809</t>
        </is>
      </c>
      <c r="F377" s="21" t="inlineStr">
        <is>
          <t>Ledgport</t>
        </is>
      </c>
      <c r="G377" s="21" t="n">
        <v>28</v>
      </c>
      <c r="H377" s="21" t="inlineStr">
        <is>
          <t>COVERED</t>
        </is>
      </c>
      <c r="I377" s="21" t="inlineStr">
        <is>
          <t>NON_COMM_MONTHLY</t>
        </is>
      </c>
      <c r="J377" s="21" t="n">
        <v>10.4</v>
      </c>
      <c r="K377" s="21" t="n">
        <v>1</v>
      </c>
      <c r="L377" s="21" t="inlineStr">
        <is>
          <t>ACCEPTED</t>
        </is>
      </c>
      <c r="M377" s="28" t="n">
        <v>45377</v>
      </c>
      <c r="N377" s="28" t="n">
        <v>45376</v>
      </c>
      <c r="O377" s="21" t="n">
        <v>9</v>
      </c>
      <c r="P377" s="21" t="inlineStr"/>
      <c r="Q377" s="21" t="inlineStr">
        <is>
          <t>MA-2024-0809</t>
        </is>
      </c>
      <c r="R377" s="21" t="inlineStr"/>
    </row>
    <row r="378">
      <c r="A378" s="17" t="inlineStr">
        <is>
          <t>OFR-2024-0693</t>
        </is>
      </c>
      <c r="B378" s="27" t="n">
        <v>45353</v>
      </c>
      <c r="C378" s="17" t="inlineStr">
        <is>
          <t>WL-02893</t>
        </is>
      </c>
      <c r="D378" s="17" t="n">
        <v>1893</v>
      </c>
      <c r="E378" s="17" t="inlineStr">
        <is>
          <t>EW-1021</t>
        </is>
      </c>
      <c r="F378" s="17" t="inlineStr">
        <is>
          <t>Eastwey</t>
        </is>
      </c>
      <c r="G378" s="17" t="n">
        <v>70</v>
      </c>
      <c r="H378" s="17" t="inlineStr">
        <is>
          <t>OPEN</t>
        </is>
      </c>
      <c r="I378" s="17" t="inlineStr">
        <is>
          <t>NON_COMM_MONTHLY</t>
        </is>
      </c>
      <c r="J378" s="17" t="n">
        <v>7.55</v>
      </c>
      <c r="K378" s="17" t="n">
        <v>1</v>
      </c>
      <c r="L378" s="17" t="inlineStr">
        <is>
          <t>SKIPPED</t>
        </is>
      </c>
      <c r="M378" s="27" t="n">
        <v>45367</v>
      </c>
      <c r="N378" s="17" t="inlineStr"/>
      <c r="O378" s="17" t="inlineStr"/>
      <c r="P378" s="17" t="inlineStr">
        <is>
          <t>declined-prior-offer</t>
        </is>
      </c>
      <c r="Q378" s="17" t="inlineStr"/>
      <c r="R378" s="17" t="inlineStr"/>
    </row>
    <row r="379">
      <c r="A379" s="21" t="inlineStr">
        <is>
          <t>OFR-2024-0694</t>
        </is>
      </c>
      <c r="B379" s="28" t="n">
        <v>45364</v>
      </c>
      <c r="C379" s="21" t="inlineStr">
        <is>
          <t>WL-01769</t>
        </is>
      </c>
      <c r="D379" s="21" t="n">
        <v>769</v>
      </c>
      <c r="E379" s="21" t="inlineStr">
        <is>
          <t>SB-0124</t>
        </is>
      </c>
      <c r="F379" s="21" t="inlineStr">
        <is>
          <t>Salmonberry</t>
        </is>
      </c>
      <c r="G379" s="21" t="n">
        <v>80</v>
      </c>
      <c r="H379" s="21" t="inlineStr">
        <is>
          <t>OPEN</t>
        </is>
      </c>
      <c r="I379" s="21" t="inlineStr">
        <is>
          <t>NON_COMM_MONTHLY</t>
        </is>
      </c>
      <c r="J379" s="21" t="n">
        <v>7.55</v>
      </c>
      <c r="K379" s="21" t="n">
        <v>2</v>
      </c>
      <c r="L379" s="21" t="inlineStr">
        <is>
          <t>WITHDRAWN</t>
        </is>
      </c>
      <c r="M379" s="28" t="n">
        <v>45378</v>
      </c>
      <c r="N379" s="28" t="n">
        <v>45378</v>
      </c>
      <c r="O379" s="21" t="n">
        <v>14</v>
      </c>
      <c r="P379" s="21" t="inlineStr"/>
      <c r="Q379" s="21" t="inlineStr"/>
      <c r="R379" s="21" t="inlineStr"/>
    </row>
    <row r="380">
      <c r="A380" s="17" t="inlineStr">
        <is>
          <t>OFR-2024-0695</t>
        </is>
      </c>
      <c r="B380" s="27" t="n">
        <v>45370</v>
      </c>
      <c r="C380" s="17" t="inlineStr">
        <is>
          <t>WL-03807</t>
        </is>
      </c>
      <c r="D380" s="17" t="n">
        <v>2807</v>
      </c>
      <c r="E380" s="17" t="inlineStr">
        <is>
          <t>GW-0821</t>
        </is>
      </c>
      <c r="F380" s="17" t="inlineStr">
        <is>
          <t>Gullwing</t>
        </is>
      </c>
      <c r="G380" s="17" t="n">
        <v>24</v>
      </c>
      <c r="H380" s="17" t="inlineStr">
        <is>
          <t>OPEN</t>
        </is>
      </c>
      <c r="I380" s="17" t="inlineStr">
        <is>
          <t>NON_COMM_MONTHLY</t>
        </is>
      </c>
      <c r="J380" s="17" t="n">
        <v>7.55</v>
      </c>
      <c r="K380" s="17" t="n">
        <v>1</v>
      </c>
      <c r="L380" s="17" t="inlineStr">
        <is>
          <t>DECLINED_RETAINER</t>
        </is>
      </c>
      <c r="M380" s="27" t="n">
        <v>45384</v>
      </c>
      <c r="N380" s="27" t="n">
        <v>45381</v>
      </c>
      <c r="O380" s="17" t="n">
        <v>11</v>
      </c>
      <c r="P380" s="17" t="inlineStr"/>
      <c r="Q380" s="17" t="inlineStr"/>
      <c r="R380" s="17" t="inlineStr"/>
    </row>
    <row r="381">
      <c r="A381" s="21" t="inlineStr">
        <is>
          <t>OFR-2024-0696</t>
        </is>
      </c>
      <c r="B381" s="28" t="n">
        <v>45352</v>
      </c>
      <c r="C381" s="21" t="inlineStr">
        <is>
          <t>WL-02866</t>
        </is>
      </c>
      <c r="D381" s="21" t="n">
        <v>1866</v>
      </c>
      <c r="E381" s="21" t="inlineStr">
        <is>
          <t>SB-0307</t>
        </is>
      </c>
      <c r="F381" s="21" t="inlineStr">
        <is>
          <t>Salmonberry</t>
        </is>
      </c>
      <c r="G381" s="21" t="n">
        <v>32</v>
      </c>
      <c r="H381" s="21" t="inlineStr">
        <is>
          <t>OPEN</t>
        </is>
      </c>
      <c r="I381" s="21" t="inlineStr">
        <is>
          <t>NON_COMM_MONTHLY</t>
        </is>
      </c>
      <c r="J381" s="21" t="n">
        <v>7.55</v>
      </c>
      <c r="K381" s="21" t="n">
        <v>1</v>
      </c>
      <c r="L381" s="21" t="inlineStr">
        <is>
          <t>ACCEPTED</t>
        </is>
      </c>
      <c r="M381" s="28" t="n">
        <v>45366</v>
      </c>
      <c r="N381" s="28" t="n">
        <v>45363</v>
      </c>
      <c r="O381" s="21" t="n">
        <v>11</v>
      </c>
      <c r="P381" s="21" t="inlineStr"/>
      <c r="Q381" s="21" t="inlineStr">
        <is>
          <t>MA-2024-0307</t>
        </is>
      </c>
      <c r="R381" s="21" t="inlineStr"/>
    </row>
    <row r="382">
      <c r="A382" s="17" t="inlineStr">
        <is>
          <t>OFR-2024-0697</t>
        </is>
      </c>
      <c r="B382" s="27" t="n">
        <v>45362</v>
      </c>
      <c r="C382" s="17" t="inlineStr">
        <is>
          <t>WL-02416</t>
        </is>
      </c>
      <c r="D382" s="17" t="n">
        <v>1416</v>
      </c>
      <c r="E382" s="17" t="inlineStr">
        <is>
          <t>EW-0401</t>
        </is>
      </c>
      <c r="F382" s="17" t="inlineStr">
        <is>
          <t>Eastwey</t>
        </is>
      </c>
      <c r="G382" s="17" t="n">
        <v>28</v>
      </c>
      <c r="H382" s="17" t="inlineStr">
        <is>
          <t>OPEN</t>
        </is>
      </c>
      <c r="I382" s="17" t="inlineStr">
        <is>
          <t>NON_COMM_MONTHLY</t>
        </is>
      </c>
      <c r="J382" s="17" t="n">
        <v>7.55</v>
      </c>
      <c r="K382" s="17" t="n">
        <v>1</v>
      </c>
      <c r="L382" s="17" t="inlineStr">
        <is>
          <t>EXPIRED</t>
        </is>
      </c>
      <c r="M382" s="27" t="n">
        <v>45376</v>
      </c>
      <c r="N382" s="27" t="n">
        <v>45366</v>
      </c>
      <c r="O382" s="17" t="n">
        <v>4</v>
      </c>
      <c r="P382" s="17" t="inlineStr"/>
      <c r="Q382" s="17" t="inlineStr"/>
      <c r="R382" s="17" t="inlineStr"/>
    </row>
    <row r="383">
      <c r="A383" s="21" t="inlineStr">
        <is>
          <t>OFR-2024-0698</t>
        </is>
      </c>
      <c r="B383" s="28" t="n">
        <v>45376</v>
      </c>
      <c r="C383" s="21" t="inlineStr">
        <is>
          <t>WL-02274</t>
        </is>
      </c>
      <c r="D383" s="21" t="n">
        <v>1274</v>
      </c>
      <c r="E383" s="21" t="inlineStr">
        <is>
          <t>VB-0721</t>
        </is>
      </c>
      <c r="F383" s="21" t="inlineStr">
        <is>
          <t>Vessbank</t>
        </is>
      </c>
      <c r="G383" s="21" t="n">
        <v>28</v>
      </c>
      <c r="H383" s="21" t="inlineStr">
        <is>
          <t>COVERED</t>
        </is>
      </c>
      <c r="I383" s="21" t="inlineStr">
        <is>
          <t>NON_COMM_MONTHLY</t>
        </is>
      </c>
      <c r="J383" s="21" t="n">
        <v>10.4</v>
      </c>
      <c r="K383" s="21" t="n">
        <v>1</v>
      </c>
      <c r="L383" s="21" t="inlineStr">
        <is>
          <t>SKIPPED</t>
        </is>
      </c>
      <c r="M383" s="28" t="n">
        <v>45386</v>
      </c>
      <c r="N383" s="21" t="inlineStr"/>
      <c r="O383" s="21" t="inlineStr"/>
      <c r="P383" s="21" t="inlineStr">
        <is>
          <t>vessel-fit</t>
        </is>
      </c>
      <c r="Q383" s="21" t="inlineStr"/>
      <c r="R383" s="21" t="inlineStr"/>
    </row>
    <row r="384">
      <c r="A384" s="17" t="inlineStr">
        <is>
          <t>OFR-2024-0699</t>
        </is>
      </c>
      <c r="B384" s="27" t="n">
        <v>45357</v>
      </c>
      <c r="C384" s="17" t="inlineStr">
        <is>
          <t>WL-03685</t>
        </is>
      </c>
      <c r="D384" s="17" t="n">
        <v>2685</v>
      </c>
      <c r="E384" s="17" t="inlineStr">
        <is>
          <t>LP-0518</t>
        </is>
      </c>
      <c r="F384" s="17" t="inlineStr">
        <is>
          <t>Ledgport</t>
        </is>
      </c>
      <c r="G384" s="17" t="n">
        <v>36</v>
      </c>
      <c r="H384" s="17" t="inlineStr">
        <is>
          <t>COVERED</t>
        </is>
      </c>
      <c r="I384" s="17" t="inlineStr">
        <is>
          <t>NON_COMM_MONTHLY</t>
        </is>
      </c>
      <c r="J384" s="17" t="n">
        <v>10.4</v>
      </c>
      <c r="K384" s="17" t="n">
        <v>1</v>
      </c>
      <c r="L384" s="17" t="inlineStr">
        <is>
          <t>ACCEPTED</t>
        </is>
      </c>
      <c r="M384" s="27" t="n">
        <v>45367</v>
      </c>
      <c r="N384" s="27" t="n">
        <v>45362</v>
      </c>
      <c r="O384" s="17" t="n">
        <v>5</v>
      </c>
      <c r="P384" s="17" t="inlineStr"/>
      <c r="Q384" s="17" t="inlineStr">
        <is>
          <t>MA-2024-0518</t>
        </is>
      </c>
      <c r="R384" s="17" t="inlineStr"/>
    </row>
    <row r="385">
      <c r="A385" s="21" t="inlineStr">
        <is>
          <t>OFR-2024-0700</t>
        </is>
      </c>
      <c r="B385" s="28" t="n">
        <v>45371</v>
      </c>
      <c r="C385" s="21" t="inlineStr">
        <is>
          <t>WL-03661</t>
        </is>
      </c>
      <c r="D385" s="21" t="n">
        <v>2661</v>
      </c>
      <c r="E385" s="21" t="inlineStr">
        <is>
          <t>EW-0709</t>
        </is>
      </c>
      <c r="F385" s="21" t="inlineStr">
        <is>
          <t>Eastwey</t>
        </is>
      </c>
      <c r="G385" s="21" t="n">
        <v>28</v>
      </c>
      <c r="H385" s="21" t="inlineStr">
        <is>
          <t>OPEN</t>
        </is>
      </c>
      <c r="I385" s="21" t="inlineStr">
        <is>
          <t>NON_COMM_MONTHLY</t>
        </is>
      </c>
      <c r="J385" s="21" t="n">
        <v>7.55</v>
      </c>
      <c r="K385" s="21" t="n">
        <v>2</v>
      </c>
      <c r="L385" s="21" t="inlineStr">
        <is>
          <t>SKIPPED</t>
        </is>
      </c>
      <c r="M385" s="28" t="n">
        <v>45385</v>
      </c>
      <c r="N385" s="21" t="inlineStr"/>
      <c r="O385" s="21" t="inlineStr"/>
      <c r="P385" s="21" t="inlineStr">
        <is>
          <t>vessel-fit</t>
        </is>
      </c>
      <c r="Q385" s="21" t="inlineStr"/>
      <c r="R385" s="21" t="inlineStr"/>
    </row>
    <row r="386">
      <c r="A386" s="17" t="inlineStr">
        <is>
          <t>OFR-2024-0701</t>
        </is>
      </c>
      <c r="B386" s="27" t="n">
        <v>45353</v>
      </c>
      <c r="C386" s="17" t="inlineStr">
        <is>
          <t>WL-02769</t>
        </is>
      </c>
      <c r="D386" s="17" t="n">
        <v>1769</v>
      </c>
      <c r="E386" s="17" t="inlineStr">
        <is>
          <t>EW-0902</t>
        </is>
      </c>
      <c r="F386" s="17" t="inlineStr">
        <is>
          <t>Eastwey</t>
        </is>
      </c>
      <c r="G386" s="17" t="n">
        <v>80</v>
      </c>
      <c r="H386" s="17" t="inlineStr">
        <is>
          <t>OPEN</t>
        </is>
      </c>
      <c r="I386" s="17" t="inlineStr">
        <is>
          <t>NON_COMM_MONTHLY</t>
        </is>
      </c>
      <c r="J386" s="17" t="n">
        <v>7.55</v>
      </c>
      <c r="K386" s="17" t="n">
        <v>2</v>
      </c>
      <c r="L386" s="17" t="inlineStr">
        <is>
          <t>SKIPPED</t>
        </is>
      </c>
      <c r="M386" s="27" t="n">
        <v>45367</v>
      </c>
      <c r="N386" s="17" t="inlineStr"/>
      <c r="O386" s="17" t="inlineStr"/>
      <c r="P386" s="17" t="inlineStr">
        <is>
          <t>declined-prior-offer</t>
        </is>
      </c>
      <c r="Q386" s="17" t="inlineStr"/>
      <c r="R386" s="17" t="inlineStr"/>
    </row>
    <row r="387">
      <c r="A387" s="21" t="inlineStr">
        <is>
          <t>OFR-2024-0702</t>
        </is>
      </c>
      <c r="B387" s="28" t="n">
        <v>45406</v>
      </c>
      <c r="C387" s="21" t="inlineStr">
        <is>
          <t>WL-02559</t>
        </is>
      </c>
      <c r="D387" s="21" t="n">
        <v>1559</v>
      </c>
      <c r="E387" s="21" t="inlineStr">
        <is>
          <t>SB-0421</t>
        </is>
      </c>
      <c r="F387" s="21" t="inlineStr">
        <is>
          <t>Salmonberry</t>
        </is>
      </c>
      <c r="G387" s="21" t="n">
        <v>60</v>
      </c>
      <c r="H387" s="21" t="inlineStr">
        <is>
          <t>OPEN</t>
        </is>
      </c>
      <c r="I387" s="21" t="inlineStr">
        <is>
          <t>NON_COMM_MONTHLY</t>
        </is>
      </c>
      <c r="J387" s="21" t="n">
        <v>7.55</v>
      </c>
      <c r="K387" s="21" t="n">
        <v>1</v>
      </c>
      <c r="L387" s="21" t="inlineStr">
        <is>
          <t>ACCEPTED</t>
        </is>
      </c>
      <c r="M387" s="28" t="n">
        <v>45420</v>
      </c>
      <c r="N387" s="28" t="n">
        <v>45413</v>
      </c>
      <c r="O387" s="21" t="n">
        <v>7</v>
      </c>
      <c r="P387" s="21" t="inlineStr"/>
      <c r="Q387" s="21" t="inlineStr">
        <is>
          <t>MA-2024-0421</t>
        </is>
      </c>
      <c r="R387" s="21" t="inlineStr"/>
    </row>
    <row r="388">
      <c r="A388" s="17" t="inlineStr">
        <is>
          <t>OFR-2024-0703</t>
        </is>
      </c>
      <c r="B388" s="27" t="n">
        <v>45398</v>
      </c>
      <c r="C388" s="17" t="inlineStr">
        <is>
          <t>WL-01685</t>
        </is>
      </c>
      <c r="D388" s="17" t="n">
        <v>685</v>
      </c>
      <c r="E388" s="17" t="inlineStr">
        <is>
          <t>EW-0517</t>
        </is>
      </c>
      <c r="F388" s="17" t="inlineStr">
        <is>
          <t>Eastwey</t>
        </is>
      </c>
      <c r="G388" s="17" t="n">
        <v>24</v>
      </c>
      <c r="H388" s="17" t="inlineStr">
        <is>
          <t>OPEN</t>
        </is>
      </c>
      <c r="I388" s="17" t="inlineStr">
        <is>
          <t>NON_COMM_MONTHLY</t>
        </is>
      </c>
      <c r="J388" s="17" t="n">
        <v>7.55</v>
      </c>
      <c r="K388" s="17" t="n">
        <v>1</v>
      </c>
      <c r="L388" s="17" t="inlineStr">
        <is>
          <t>ACCEPTED</t>
        </is>
      </c>
      <c r="M388" s="27" t="n">
        <v>45412</v>
      </c>
      <c r="N388" s="27" t="n">
        <v>45400</v>
      </c>
      <c r="O388" s="17" t="n">
        <v>2</v>
      </c>
      <c r="P388" s="17" t="inlineStr"/>
      <c r="Q388" s="17" t="inlineStr">
        <is>
          <t>MA-2024-0517</t>
        </is>
      </c>
      <c r="R388" s="17" t="inlineStr"/>
    </row>
    <row r="389">
      <c r="A389" s="21" t="inlineStr">
        <is>
          <t>OFR-2024-0704</t>
        </is>
      </c>
      <c r="B389" s="28" t="n">
        <v>45384</v>
      </c>
      <c r="C389" s="21" t="inlineStr">
        <is>
          <t>WL-01950</t>
        </is>
      </c>
      <c r="D389" s="21" t="n">
        <v>950</v>
      </c>
      <c r="E389" s="21" t="inlineStr">
        <is>
          <t>EW-0608</t>
        </is>
      </c>
      <c r="F389" s="21" t="inlineStr">
        <is>
          <t>Eastwey</t>
        </is>
      </c>
      <c r="G389" s="21" t="n">
        <v>28</v>
      </c>
      <c r="H389" s="21" t="inlineStr">
        <is>
          <t>OPEN</t>
        </is>
      </c>
      <c r="I389" s="21" t="inlineStr">
        <is>
          <t>NON_COMM_MONTHLY</t>
        </is>
      </c>
      <c r="J389" s="21" t="n">
        <v>7.55</v>
      </c>
      <c r="K389" s="21" t="n">
        <v>1</v>
      </c>
      <c r="L389" s="21" t="inlineStr">
        <is>
          <t>SKIPPED</t>
        </is>
      </c>
      <c r="M389" s="28" t="n">
        <v>45398</v>
      </c>
      <c r="N389" s="21" t="inlineStr"/>
      <c r="O389" s="21" t="inlineStr"/>
      <c r="P389" s="21" t="inlineStr">
        <is>
          <t>vessel-fit</t>
        </is>
      </c>
      <c r="Q389" s="21" t="inlineStr"/>
      <c r="R389" s="21" t="inlineStr"/>
    </row>
    <row r="390">
      <c r="A390" s="17" t="inlineStr">
        <is>
          <t>OFR-2024-0705</t>
        </is>
      </c>
      <c r="B390" s="27" t="n">
        <v>45404</v>
      </c>
      <c r="C390" s="17" t="inlineStr">
        <is>
          <t>WL-02523</t>
        </is>
      </c>
      <c r="D390" s="17" t="n">
        <v>1523</v>
      </c>
      <c r="E390" s="17" t="inlineStr">
        <is>
          <t>GW-0706</t>
        </is>
      </c>
      <c r="F390" s="17" t="inlineStr">
        <is>
          <t>Gullwing</t>
        </is>
      </c>
      <c r="G390" s="17" t="n">
        <v>80</v>
      </c>
      <c r="H390" s="17" t="inlineStr">
        <is>
          <t>OPEN</t>
        </is>
      </c>
      <c r="I390" s="17" t="inlineStr">
        <is>
          <t>NON_COMM_MONTHLY</t>
        </is>
      </c>
      <c r="J390" s="17" t="n">
        <v>7.55</v>
      </c>
      <c r="K390" s="17" t="n">
        <v>1</v>
      </c>
      <c r="L390" s="17" t="inlineStr">
        <is>
          <t>EXPIRED</t>
        </is>
      </c>
      <c r="M390" s="27" t="n">
        <v>45418</v>
      </c>
      <c r="N390" s="27" t="n">
        <v>45414</v>
      </c>
      <c r="O390" s="17" t="n">
        <v>10</v>
      </c>
      <c r="P390" s="17" t="inlineStr"/>
      <c r="Q390" s="17" t="inlineStr"/>
      <c r="R390" s="17" t="inlineStr"/>
    </row>
    <row r="391">
      <c r="A391" s="21" t="inlineStr">
        <is>
          <t>OFR-2024-0706</t>
        </is>
      </c>
      <c r="B391" s="28" t="n">
        <v>45395</v>
      </c>
      <c r="C391" s="21" t="inlineStr">
        <is>
          <t>WL-01877</t>
        </is>
      </c>
      <c r="D391" s="21" t="n">
        <v>877</v>
      </c>
      <c r="E391" s="21" t="inlineStr">
        <is>
          <t>VB-0922</t>
        </is>
      </c>
      <c r="F391" s="21" t="inlineStr">
        <is>
          <t>Vessbank</t>
        </is>
      </c>
      <c r="G391" s="21" t="n">
        <v>28</v>
      </c>
      <c r="H391" s="21" t="inlineStr">
        <is>
          <t>COVERED</t>
        </is>
      </c>
      <c r="I391" s="21" t="inlineStr">
        <is>
          <t>NON_COMM_MONTHLY</t>
        </is>
      </c>
      <c r="J391" s="21" t="n">
        <v>10.4</v>
      </c>
      <c r="K391" s="21" t="n">
        <v>1</v>
      </c>
      <c r="L391" s="21" t="inlineStr">
        <is>
          <t>ACCEPTED</t>
        </is>
      </c>
      <c r="M391" s="28" t="n">
        <v>45405</v>
      </c>
      <c r="N391" s="28" t="n">
        <v>45405</v>
      </c>
      <c r="O391" s="21" t="n">
        <v>10</v>
      </c>
      <c r="P391" s="21" t="inlineStr"/>
      <c r="Q391" s="21" t="inlineStr">
        <is>
          <t>MA-2024-0922</t>
        </is>
      </c>
      <c r="R391" s="21" t="inlineStr"/>
    </row>
    <row r="392">
      <c r="A392" s="17" t="inlineStr">
        <is>
          <t>OFR-2024-0707</t>
        </is>
      </c>
      <c r="B392" s="27" t="n">
        <v>45407</v>
      </c>
      <c r="C392" s="17" t="inlineStr">
        <is>
          <t>WL-02895</t>
        </is>
      </c>
      <c r="D392" s="17" t="n">
        <v>1895</v>
      </c>
      <c r="E392" s="17" t="inlineStr">
        <is>
          <t>EW-0306</t>
        </is>
      </c>
      <c r="F392" s="17" t="inlineStr">
        <is>
          <t>Eastwey</t>
        </is>
      </c>
      <c r="G392" s="17" t="n">
        <v>50</v>
      </c>
      <c r="H392" s="17" t="inlineStr">
        <is>
          <t>OPEN</t>
        </is>
      </c>
      <c r="I392" s="17" t="inlineStr">
        <is>
          <t>NON_COMM_MONTHLY</t>
        </is>
      </c>
      <c r="J392" s="17" t="n">
        <v>7.55</v>
      </c>
      <c r="K392" s="17" t="n">
        <v>1</v>
      </c>
      <c r="L392" s="17" t="inlineStr">
        <is>
          <t>SKIPPED</t>
        </is>
      </c>
      <c r="M392" s="27" t="n">
        <v>45421</v>
      </c>
      <c r="N392" s="17" t="inlineStr"/>
      <c r="O392" s="17" t="inlineStr"/>
      <c r="P392" s="17" t="inlineStr">
        <is>
          <t>vessel-fit</t>
        </is>
      </c>
      <c r="Q392" s="17" t="inlineStr"/>
      <c r="R392" s="17" t="inlineStr"/>
    </row>
    <row r="393">
      <c r="A393" s="21" t="inlineStr">
        <is>
          <t>OFR-2024-0708</t>
        </is>
      </c>
      <c r="B393" s="28" t="n">
        <v>45396</v>
      </c>
      <c r="C393" s="21" t="inlineStr">
        <is>
          <t>WL-02111</t>
        </is>
      </c>
      <c r="D393" s="21" t="n">
        <v>1111</v>
      </c>
      <c r="E393" s="21" t="inlineStr">
        <is>
          <t>LP-1019</t>
        </is>
      </c>
      <c r="F393" s="21" t="inlineStr">
        <is>
          <t>Ledgport</t>
        </is>
      </c>
      <c r="G393" s="21" t="n">
        <v>32</v>
      </c>
      <c r="H393" s="21" t="inlineStr">
        <is>
          <t>COVERED</t>
        </is>
      </c>
      <c r="I393" s="21" t="inlineStr">
        <is>
          <t>NON_COMM_MONTHLY</t>
        </is>
      </c>
      <c r="J393" s="21" t="n">
        <v>10.4</v>
      </c>
      <c r="K393" s="21" t="n">
        <v>2</v>
      </c>
      <c r="L393" s="21" t="inlineStr">
        <is>
          <t>ACCEPTED</t>
        </is>
      </c>
      <c r="M393" s="28" t="n">
        <v>45406</v>
      </c>
      <c r="N393" s="28" t="n">
        <v>45408</v>
      </c>
      <c r="O393" s="21" t="n">
        <v>12</v>
      </c>
      <c r="P393" s="21" t="inlineStr"/>
      <c r="Q393" s="21" t="inlineStr">
        <is>
          <t>MA-2024-1019</t>
        </is>
      </c>
      <c r="R393" s="21" t="inlineStr"/>
    </row>
    <row r="394">
      <c r="A394" s="17" t="inlineStr">
        <is>
          <t>OFR-2024-0709</t>
        </is>
      </c>
      <c r="B394" s="27" t="n">
        <v>45409</v>
      </c>
      <c r="C394" s="17" t="inlineStr">
        <is>
          <t>WL-01835</t>
        </is>
      </c>
      <c r="D394" s="17" t="n">
        <v>835</v>
      </c>
      <c r="E394" s="17" t="inlineStr">
        <is>
          <t>LP-0702</t>
        </is>
      </c>
      <c r="F394" s="17" t="inlineStr">
        <is>
          <t>Ledgport</t>
        </is>
      </c>
      <c r="G394" s="17" t="n">
        <v>32</v>
      </c>
      <c r="H394" s="17" t="inlineStr">
        <is>
          <t>COVERED</t>
        </is>
      </c>
      <c r="I394" s="17" t="inlineStr">
        <is>
          <t>NON_COMM_MONTHLY</t>
        </is>
      </c>
      <c r="J394" s="17" t="n">
        <v>10.4</v>
      </c>
      <c r="K394" s="17" t="n">
        <v>2</v>
      </c>
      <c r="L394" s="17" t="inlineStr">
        <is>
          <t>ACCEPTED</t>
        </is>
      </c>
      <c r="M394" s="27" t="n">
        <v>45419</v>
      </c>
      <c r="N394" s="27" t="n">
        <v>45422</v>
      </c>
      <c r="O394" s="17" t="n">
        <v>13</v>
      </c>
      <c r="P394" s="17" t="inlineStr"/>
      <c r="Q394" s="17" t="inlineStr">
        <is>
          <t>MA-2024-0702</t>
        </is>
      </c>
      <c r="R394" s="17" t="inlineStr"/>
    </row>
    <row r="395">
      <c r="A395" s="21" t="inlineStr">
        <is>
          <t>OFR-2024-0710</t>
        </is>
      </c>
      <c r="B395" s="28" t="n">
        <v>45410</v>
      </c>
      <c r="C395" s="21" t="inlineStr">
        <is>
          <t>WL-02579</t>
        </is>
      </c>
      <c r="D395" s="21" t="n">
        <v>1579</v>
      </c>
      <c r="E395" s="21" t="inlineStr">
        <is>
          <t>VB-0622</t>
        </is>
      </c>
      <c r="F395" s="21" t="inlineStr">
        <is>
          <t>Vessbank</t>
        </is>
      </c>
      <c r="G395" s="21" t="n">
        <v>32</v>
      </c>
      <c r="H395" s="21" t="inlineStr">
        <is>
          <t>COVERED</t>
        </is>
      </c>
      <c r="I395" s="21" t="inlineStr">
        <is>
          <t>NON_COMM_MONTHLY</t>
        </is>
      </c>
      <c r="J395" s="21" t="n">
        <v>10.4</v>
      </c>
      <c r="K395" s="21" t="n">
        <v>1</v>
      </c>
      <c r="L395" s="21" t="inlineStr">
        <is>
          <t>EXPIRED</t>
        </is>
      </c>
      <c r="M395" s="28" t="n">
        <v>45420</v>
      </c>
      <c r="N395" s="28" t="n">
        <v>45418</v>
      </c>
      <c r="O395" s="21" t="n">
        <v>8</v>
      </c>
      <c r="P395" s="21" t="inlineStr"/>
      <c r="Q395" s="21" t="inlineStr"/>
      <c r="R395" s="21" t="inlineStr"/>
    </row>
    <row r="396">
      <c r="A396" s="17" t="inlineStr">
        <is>
          <t>OFR-2024-0711</t>
        </is>
      </c>
      <c r="B396" s="27" t="n">
        <v>45391</v>
      </c>
      <c r="C396" s="17" t="inlineStr">
        <is>
          <t>WL-03061</t>
        </is>
      </c>
      <c r="D396" s="17" t="n">
        <v>2061</v>
      </c>
      <c r="E396" s="17" t="inlineStr">
        <is>
          <t>EW-0321</t>
        </is>
      </c>
      <c r="F396" s="17" t="inlineStr">
        <is>
          <t>Eastwey</t>
        </is>
      </c>
      <c r="G396" s="17" t="n">
        <v>70</v>
      </c>
      <c r="H396" s="17" t="inlineStr">
        <is>
          <t>OPEN</t>
        </is>
      </c>
      <c r="I396" s="17" t="inlineStr">
        <is>
          <t>NON_COMM_MONTHLY</t>
        </is>
      </c>
      <c r="J396" s="17" t="n">
        <v>7.55</v>
      </c>
      <c r="K396" s="17" t="n">
        <v>1</v>
      </c>
      <c r="L396" s="17" t="inlineStr">
        <is>
          <t>ACCEPTED</t>
        </is>
      </c>
      <c r="M396" s="27" t="n">
        <v>45405</v>
      </c>
      <c r="N396" s="27" t="n">
        <v>45392</v>
      </c>
      <c r="O396" s="17" t="n">
        <v>1</v>
      </c>
      <c r="P396" s="17" t="inlineStr"/>
      <c r="Q396" s="17" t="inlineStr">
        <is>
          <t>MA-2024-0321</t>
        </is>
      </c>
      <c r="R396" s="17" t="inlineStr"/>
    </row>
    <row r="397">
      <c r="A397" s="21" t="inlineStr">
        <is>
          <t>OFR-2024-0712</t>
        </is>
      </c>
      <c r="B397" s="28" t="n">
        <v>45403</v>
      </c>
      <c r="C397" s="21" t="inlineStr">
        <is>
          <t>WL-01054</t>
        </is>
      </c>
      <c r="D397" s="21" t="n">
        <v>54</v>
      </c>
      <c r="E397" s="21" t="inlineStr">
        <is>
          <t>SB-0812</t>
        </is>
      </c>
      <c r="F397" s="21" t="inlineStr">
        <is>
          <t>Salmonberry</t>
        </is>
      </c>
      <c r="G397" s="21" t="n">
        <v>32</v>
      </c>
      <c r="H397" s="21" t="inlineStr">
        <is>
          <t>OPEN</t>
        </is>
      </c>
      <c r="I397" s="21" t="inlineStr">
        <is>
          <t>NON_COMM_MONTHLY</t>
        </is>
      </c>
      <c r="J397" s="21" t="n">
        <v>7.55</v>
      </c>
      <c r="K397" s="21" t="n">
        <v>1</v>
      </c>
      <c r="L397" s="21" t="inlineStr">
        <is>
          <t>ACCEPTED</t>
        </is>
      </c>
      <c r="M397" s="28" t="n">
        <v>45417</v>
      </c>
      <c r="N397" s="28" t="n">
        <v>45413</v>
      </c>
      <c r="O397" s="21" t="n">
        <v>10</v>
      </c>
      <c r="P397" s="21" t="inlineStr"/>
      <c r="Q397" s="21" t="inlineStr">
        <is>
          <t>MA-2024-0812</t>
        </is>
      </c>
      <c r="R397" s="21" t="inlineStr"/>
    </row>
    <row r="398">
      <c r="A398" s="17" t="inlineStr">
        <is>
          <t>OFR-2024-0713</t>
        </is>
      </c>
      <c r="B398" s="27" t="n">
        <v>45402</v>
      </c>
      <c r="C398" s="17" t="inlineStr">
        <is>
          <t>WL-01252</t>
        </is>
      </c>
      <c r="D398" s="17" t="n">
        <v>252</v>
      </c>
      <c r="E398" s="17" t="inlineStr">
        <is>
          <t>SB-0906</t>
        </is>
      </c>
      <c r="F398" s="17" t="inlineStr">
        <is>
          <t>Salmonberry</t>
        </is>
      </c>
      <c r="G398" s="17" t="n">
        <v>36</v>
      </c>
      <c r="H398" s="17" t="inlineStr">
        <is>
          <t>OPEN</t>
        </is>
      </c>
      <c r="I398" s="17" t="inlineStr">
        <is>
          <t>NON_COMM_MONTHLY</t>
        </is>
      </c>
      <c r="J398" s="17" t="n">
        <v>7.55</v>
      </c>
      <c r="K398" s="17" t="n">
        <v>1</v>
      </c>
      <c r="L398" s="17" t="inlineStr">
        <is>
          <t>ACCEPTED</t>
        </is>
      </c>
      <c r="M398" s="27" t="n">
        <v>45416</v>
      </c>
      <c r="N398" s="27" t="n">
        <v>45414</v>
      </c>
      <c r="O398" s="17" t="n">
        <v>12</v>
      </c>
      <c r="P398" s="17" t="inlineStr"/>
      <c r="Q398" s="17" t="inlineStr">
        <is>
          <t>MA-2024-0906</t>
        </is>
      </c>
      <c r="R398" s="17" t="inlineStr"/>
    </row>
    <row r="399">
      <c r="A399" s="21" t="inlineStr">
        <is>
          <t>OFR-2024-0714</t>
        </is>
      </c>
      <c r="B399" s="28" t="n">
        <v>45399</v>
      </c>
      <c r="C399" s="21" t="inlineStr">
        <is>
          <t>WL-02552</t>
        </is>
      </c>
      <c r="D399" s="21" t="n">
        <v>1552</v>
      </c>
      <c r="E399" s="21" t="inlineStr">
        <is>
          <t>EW-0209</t>
        </is>
      </c>
      <c r="F399" s="21" t="inlineStr">
        <is>
          <t>Eastwey</t>
        </is>
      </c>
      <c r="G399" s="21" t="n">
        <v>36</v>
      </c>
      <c r="H399" s="21" t="inlineStr">
        <is>
          <t>OPEN</t>
        </is>
      </c>
      <c r="I399" s="21" t="inlineStr">
        <is>
          <t>NON_COMM_MONTHLY</t>
        </is>
      </c>
      <c r="J399" s="21" t="n">
        <v>7.55</v>
      </c>
      <c r="K399" s="21" t="n">
        <v>1</v>
      </c>
      <c r="L399" s="21" t="inlineStr">
        <is>
          <t>ACCEPTED</t>
        </is>
      </c>
      <c r="M399" s="28" t="n">
        <v>45413</v>
      </c>
      <c r="N399" s="28" t="n">
        <v>45403</v>
      </c>
      <c r="O399" s="21" t="n">
        <v>4</v>
      </c>
      <c r="P399" s="21" t="inlineStr"/>
      <c r="Q399" s="21" t="inlineStr">
        <is>
          <t>MA-2024-0209</t>
        </is>
      </c>
      <c r="R399" s="21" t="inlineStr"/>
    </row>
    <row r="400">
      <c r="A400" s="17" t="inlineStr">
        <is>
          <t>OFR-2024-0715</t>
        </is>
      </c>
      <c r="B400" s="27" t="n">
        <v>45384</v>
      </c>
      <c r="C400" s="17" t="inlineStr">
        <is>
          <t>WL-03041</t>
        </is>
      </c>
      <c r="D400" s="17" t="n">
        <v>2041</v>
      </c>
      <c r="E400" s="17" t="inlineStr">
        <is>
          <t>LP-0403</t>
        </is>
      </c>
      <c r="F400" s="17" t="inlineStr">
        <is>
          <t>Ledgport</t>
        </is>
      </c>
      <c r="G400" s="17" t="n">
        <v>24</v>
      </c>
      <c r="H400" s="17" t="inlineStr">
        <is>
          <t>COVERED</t>
        </is>
      </c>
      <c r="I400" s="17" t="inlineStr">
        <is>
          <t>NON_COMM_MONTHLY</t>
        </is>
      </c>
      <c r="J400" s="17" t="n">
        <v>10.4</v>
      </c>
      <c r="K400" s="17" t="n">
        <v>2</v>
      </c>
      <c r="L400" s="17" t="inlineStr">
        <is>
          <t>ACCEPTED</t>
        </is>
      </c>
      <c r="M400" s="27" t="n">
        <v>45394</v>
      </c>
      <c r="N400" s="27" t="n">
        <v>45390</v>
      </c>
      <c r="O400" s="17" t="n">
        <v>6</v>
      </c>
      <c r="P400" s="17" t="inlineStr"/>
      <c r="Q400" s="17" t="inlineStr">
        <is>
          <t>MA-2024-0403</t>
        </is>
      </c>
      <c r="R400" s="17" t="inlineStr"/>
    </row>
    <row r="401">
      <c r="A401" s="21" t="inlineStr">
        <is>
          <t>OFR-2024-0716</t>
        </is>
      </c>
      <c r="B401" s="28" t="n">
        <v>45392</v>
      </c>
      <c r="C401" s="21" t="inlineStr">
        <is>
          <t>WL-02149</t>
        </is>
      </c>
      <c r="D401" s="21" t="n">
        <v>1149</v>
      </c>
      <c r="E401" s="21" t="inlineStr">
        <is>
          <t>GW-0411</t>
        </is>
      </c>
      <c r="F401" s="21" t="inlineStr">
        <is>
          <t>Gullwing</t>
        </is>
      </c>
      <c r="G401" s="21" t="n">
        <v>32</v>
      </c>
      <c r="H401" s="21" t="inlineStr">
        <is>
          <t>OPEN</t>
        </is>
      </c>
      <c r="I401" s="21" t="inlineStr">
        <is>
          <t>NON_COMM_MONTHLY</t>
        </is>
      </c>
      <c r="J401" s="21" t="n">
        <v>7.55</v>
      </c>
      <c r="K401" s="21" t="n">
        <v>1</v>
      </c>
      <c r="L401" s="21" t="inlineStr">
        <is>
          <t>ACCEPTED</t>
        </is>
      </c>
      <c r="M401" s="28" t="n">
        <v>45406</v>
      </c>
      <c r="N401" s="28" t="n">
        <v>45395</v>
      </c>
      <c r="O401" s="21" t="n">
        <v>3</v>
      </c>
      <c r="P401" s="21" t="inlineStr"/>
      <c r="Q401" s="21" t="inlineStr">
        <is>
          <t>MA-2024-0411</t>
        </is>
      </c>
      <c r="R401" s="21" t="inlineStr"/>
    </row>
    <row r="402">
      <c r="A402" s="17" t="inlineStr">
        <is>
          <t>OFR-2024-0717</t>
        </is>
      </c>
      <c r="B402" s="27" t="n">
        <v>45393</v>
      </c>
      <c r="C402" s="17" t="inlineStr">
        <is>
          <t>WL-02365</t>
        </is>
      </c>
      <c r="D402" s="17" t="n">
        <v>1365</v>
      </c>
      <c r="E402" s="17" t="inlineStr">
        <is>
          <t>GW-0405</t>
        </is>
      </c>
      <c r="F402" s="17" t="inlineStr">
        <is>
          <t>Gullwing</t>
        </is>
      </c>
      <c r="G402" s="17" t="n">
        <v>45</v>
      </c>
      <c r="H402" s="17" t="inlineStr">
        <is>
          <t>OPEN</t>
        </is>
      </c>
      <c r="I402" s="17" t="inlineStr">
        <is>
          <t>NON_COMM_MONTHLY</t>
        </is>
      </c>
      <c r="J402" s="17" t="n">
        <v>7.55</v>
      </c>
      <c r="K402" s="17" t="n">
        <v>1</v>
      </c>
      <c r="L402" s="17" t="inlineStr">
        <is>
          <t>ACCEPTED</t>
        </is>
      </c>
      <c r="M402" s="27" t="n">
        <v>45407</v>
      </c>
      <c r="N402" s="27" t="n">
        <v>45398</v>
      </c>
      <c r="O402" s="17" t="n">
        <v>5</v>
      </c>
      <c r="P402" s="17" t="inlineStr"/>
      <c r="Q402" s="17" t="inlineStr">
        <is>
          <t>MA-2024-0405</t>
        </is>
      </c>
      <c r="R402" s="17" t="inlineStr"/>
    </row>
    <row r="403">
      <c r="A403" s="21" t="inlineStr">
        <is>
          <t>OFR-2024-0718</t>
        </is>
      </c>
      <c r="B403" s="28" t="n">
        <v>45408</v>
      </c>
      <c r="C403" s="21" t="inlineStr">
        <is>
          <t>WL-02136</t>
        </is>
      </c>
      <c r="D403" s="21" t="n">
        <v>1136</v>
      </c>
      <c r="E403" s="21" t="inlineStr">
        <is>
          <t>GW-0501</t>
        </is>
      </c>
      <c r="F403" s="21" t="inlineStr">
        <is>
          <t>Gullwing</t>
        </is>
      </c>
      <c r="G403" s="21" t="n">
        <v>40</v>
      </c>
      <c r="H403" s="21" t="inlineStr">
        <is>
          <t>OPEN</t>
        </is>
      </c>
      <c r="I403" s="21" t="inlineStr">
        <is>
          <t>NON_COMM_MONTHLY</t>
        </is>
      </c>
      <c r="J403" s="21" t="n">
        <v>7.55</v>
      </c>
      <c r="K403" s="21" t="n">
        <v>1</v>
      </c>
      <c r="L403" s="21" t="inlineStr">
        <is>
          <t>EXPIRED</t>
        </is>
      </c>
      <c r="M403" s="28" t="n">
        <v>45422</v>
      </c>
      <c r="N403" s="28" t="n">
        <v>45424</v>
      </c>
      <c r="O403" s="21" t="n">
        <v>16</v>
      </c>
      <c r="P403" s="21" t="inlineStr"/>
      <c r="Q403" s="21" t="inlineStr"/>
      <c r="R403" s="21" t="inlineStr"/>
    </row>
    <row r="404">
      <c r="A404" s="17" t="inlineStr">
        <is>
          <t>OFR-2024-0719</t>
        </is>
      </c>
      <c r="B404" s="27" t="n">
        <v>45391</v>
      </c>
      <c r="C404" s="17" t="inlineStr">
        <is>
          <t>WL-03237</t>
        </is>
      </c>
      <c r="D404" s="17" t="n">
        <v>2237</v>
      </c>
      <c r="E404" s="17" t="inlineStr">
        <is>
          <t>SB-0722</t>
        </is>
      </c>
      <c r="F404" s="17" t="inlineStr">
        <is>
          <t>Salmonberry</t>
        </is>
      </c>
      <c r="G404" s="17" t="n">
        <v>24</v>
      </c>
      <c r="H404" s="17" t="inlineStr">
        <is>
          <t>OPEN</t>
        </is>
      </c>
      <c r="I404" s="17" t="inlineStr">
        <is>
          <t>NON_COMM_MONTHLY</t>
        </is>
      </c>
      <c r="J404" s="17" t="n">
        <v>7.55</v>
      </c>
      <c r="K404" s="17" t="n">
        <v>1</v>
      </c>
      <c r="L404" s="17" t="inlineStr">
        <is>
          <t>DECLINED</t>
        </is>
      </c>
      <c r="M404" s="27" t="n">
        <v>45405</v>
      </c>
      <c r="N404" s="27" t="n">
        <v>45399</v>
      </c>
      <c r="O404" s="17" t="n">
        <v>8</v>
      </c>
      <c r="P404" s="17" t="inlineStr"/>
      <c r="Q404" s="17" t="inlineStr"/>
      <c r="R404" s="17" t="inlineStr"/>
    </row>
    <row r="405">
      <c r="A405" s="21" t="inlineStr">
        <is>
          <t>OFR-2024-0720</t>
        </is>
      </c>
      <c r="B405" s="28" t="n">
        <v>45402</v>
      </c>
      <c r="C405" s="21" t="inlineStr">
        <is>
          <t>WL-01885</t>
        </is>
      </c>
      <c r="D405" s="21" t="n">
        <v>885</v>
      </c>
      <c r="E405" s="21" t="inlineStr">
        <is>
          <t>GW-0615</t>
        </is>
      </c>
      <c r="F405" s="21" t="inlineStr">
        <is>
          <t>Gullwing</t>
        </is>
      </c>
      <c r="G405" s="21" t="n">
        <v>24</v>
      </c>
      <c r="H405" s="21" t="inlineStr">
        <is>
          <t>OPEN</t>
        </is>
      </c>
      <c r="I405" s="21" t="inlineStr">
        <is>
          <t>NON_COMM_MONTHLY</t>
        </is>
      </c>
      <c r="J405" s="21" t="n">
        <v>7.55</v>
      </c>
      <c r="K405" s="21" t="n">
        <v>2</v>
      </c>
      <c r="L405" s="21" t="inlineStr">
        <is>
          <t>DECLINED</t>
        </is>
      </c>
      <c r="M405" s="28" t="n">
        <v>45416</v>
      </c>
      <c r="N405" s="28" t="n">
        <v>45419</v>
      </c>
      <c r="O405" s="21" t="n">
        <v>17</v>
      </c>
      <c r="P405" s="21" t="inlineStr"/>
      <c r="Q405" s="21" t="inlineStr"/>
      <c r="R405" s="21" t="inlineStr"/>
    </row>
    <row r="406">
      <c r="A406" s="17" t="inlineStr">
        <is>
          <t>OFR-2024-0721</t>
        </is>
      </c>
      <c r="B406" s="27" t="n">
        <v>45397</v>
      </c>
      <c r="C406" s="17" t="inlineStr">
        <is>
          <t>WL-03185</t>
        </is>
      </c>
      <c r="D406" s="17" t="n">
        <v>2185</v>
      </c>
      <c r="E406" s="17" t="inlineStr">
        <is>
          <t>EW-0416</t>
        </is>
      </c>
      <c r="F406" s="17" t="inlineStr">
        <is>
          <t>Eastwey</t>
        </is>
      </c>
      <c r="G406" s="17" t="n">
        <v>24</v>
      </c>
      <c r="H406" s="17" t="inlineStr">
        <is>
          <t>OPEN</t>
        </is>
      </c>
      <c r="I406" s="17" t="inlineStr">
        <is>
          <t>NON_COMM_MONTHLY</t>
        </is>
      </c>
      <c r="J406" s="17" t="n">
        <v>7.55</v>
      </c>
      <c r="K406" s="17" t="n">
        <v>2</v>
      </c>
      <c r="L406" s="17" t="inlineStr">
        <is>
          <t>ACCEPTED</t>
        </is>
      </c>
      <c r="M406" s="27" t="n">
        <v>45411</v>
      </c>
      <c r="N406" s="27" t="n">
        <v>45403</v>
      </c>
      <c r="O406" s="17" t="n">
        <v>6</v>
      </c>
      <c r="P406" s="17" t="inlineStr"/>
      <c r="Q406" s="17" t="inlineStr">
        <is>
          <t>MA-2024-0416</t>
        </is>
      </c>
      <c r="R406" s="17" t="inlineStr"/>
    </row>
    <row r="407">
      <c r="A407" s="21" t="inlineStr">
        <is>
          <t>OFR-2024-0722</t>
        </is>
      </c>
      <c r="B407" s="28" t="n">
        <v>45397</v>
      </c>
      <c r="C407" s="21" t="inlineStr">
        <is>
          <t>WL-01673</t>
        </is>
      </c>
      <c r="D407" s="21" t="n">
        <v>673</v>
      </c>
      <c r="E407" s="21" t="inlineStr">
        <is>
          <t>VB-0813</t>
        </is>
      </c>
      <c r="F407" s="21" t="inlineStr">
        <is>
          <t>Vessbank</t>
        </is>
      </c>
      <c r="G407" s="21" t="n">
        <v>28</v>
      </c>
      <c r="H407" s="21" t="inlineStr">
        <is>
          <t>COVERED</t>
        </is>
      </c>
      <c r="I407" s="21" t="inlineStr">
        <is>
          <t>NON_COMM_MONTHLY</t>
        </is>
      </c>
      <c r="J407" s="21" t="n">
        <v>10.4</v>
      </c>
      <c r="K407" s="21" t="n">
        <v>1</v>
      </c>
      <c r="L407" s="21" t="inlineStr">
        <is>
          <t>ACCEPTED</t>
        </is>
      </c>
      <c r="M407" s="28" t="n">
        <v>45407</v>
      </c>
      <c r="N407" s="28" t="n">
        <v>45408</v>
      </c>
      <c r="O407" s="21" t="n">
        <v>11</v>
      </c>
      <c r="P407" s="21" t="inlineStr"/>
      <c r="Q407" s="21" t="inlineStr">
        <is>
          <t>MA-2024-0813</t>
        </is>
      </c>
      <c r="R407" s="21" t="inlineStr"/>
    </row>
    <row r="408">
      <c r="A408" s="17" t="inlineStr">
        <is>
          <t>OFR-2024-0723</t>
        </is>
      </c>
      <c r="B408" s="27" t="n">
        <v>45406</v>
      </c>
      <c r="C408" s="17" t="inlineStr">
        <is>
          <t>WL-01839</t>
        </is>
      </c>
      <c r="D408" s="17" t="n">
        <v>839</v>
      </c>
      <c r="E408" s="17" t="inlineStr">
        <is>
          <t>EW-0219</t>
        </is>
      </c>
      <c r="F408" s="17" t="inlineStr">
        <is>
          <t>Eastwey</t>
        </is>
      </c>
      <c r="G408" s="17" t="n">
        <v>70</v>
      </c>
      <c r="H408" s="17" t="inlineStr">
        <is>
          <t>OPEN</t>
        </is>
      </c>
      <c r="I408" s="17" t="inlineStr">
        <is>
          <t>NON_COMM_MONTHLY</t>
        </is>
      </c>
      <c r="J408" s="17" t="n">
        <v>7.55</v>
      </c>
      <c r="K408" s="17" t="n">
        <v>1</v>
      </c>
      <c r="L408" s="17" t="inlineStr">
        <is>
          <t>ACCEPTED</t>
        </is>
      </c>
      <c r="M408" s="27" t="n">
        <v>45420</v>
      </c>
      <c r="N408" s="27" t="n">
        <v>45411</v>
      </c>
      <c r="O408" s="17" t="n">
        <v>5</v>
      </c>
      <c r="P408" s="17" t="inlineStr"/>
      <c r="Q408" s="17" t="inlineStr">
        <is>
          <t>MA-2024-0219</t>
        </is>
      </c>
      <c r="R408" s="17" t="inlineStr"/>
    </row>
    <row r="409">
      <c r="A409" s="21" t="inlineStr">
        <is>
          <t>OFR-2024-0724</t>
        </is>
      </c>
      <c r="B409" s="28" t="n">
        <v>45390</v>
      </c>
      <c r="C409" s="21" t="inlineStr">
        <is>
          <t>WL-03018</t>
        </is>
      </c>
      <c r="D409" s="21" t="n">
        <v>2018</v>
      </c>
      <c r="E409" s="21" t="inlineStr">
        <is>
          <t>VB-0617</t>
        </is>
      </c>
      <c r="F409" s="21" t="inlineStr">
        <is>
          <t>Vessbank</t>
        </is>
      </c>
      <c r="G409" s="21" t="n">
        <v>40</v>
      </c>
      <c r="H409" s="21" t="inlineStr">
        <is>
          <t>COVERED</t>
        </is>
      </c>
      <c r="I409" s="21" t="inlineStr">
        <is>
          <t>NON_COMM_MONTHLY</t>
        </is>
      </c>
      <c r="J409" s="21" t="n">
        <v>10.4</v>
      </c>
      <c r="K409" s="21" t="n">
        <v>1</v>
      </c>
      <c r="L409" s="21" t="inlineStr">
        <is>
          <t>SKIPPED</t>
        </is>
      </c>
      <c r="M409" s="28" t="n">
        <v>45400</v>
      </c>
      <c r="N409" s="21" t="inlineStr"/>
      <c r="O409" s="21" t="inlineStr"/>
      <c r="P409" s="21" t="inlineStr">
        <is>
          <t>vessel-fit</t>
        </is>
      </c>
      <c r="Q409" s="21" t="inlineStr"/>
      <c r="R409" s="21" t="inlineStr"/>
    </row>
    <row r="410">
      <c r="A410" s="17" t="inlineStr">
        <is>
          <t>OFR-2024-0725</t>
        </is>
      </c>
      <c r="B410" s="27" t="n">
        <v>45403</v>
      </c>
      <c r="C410" s="17" t="inlineStr">
        <is>
          <t>WL-01545</t>
        </is>
      </c>
      <c r="D410" s="17" t="n">
        <v>545</v>
      </c>
      <c r="E410" s="17" t="inlineStr">
        <is>
          <t>VB-0720</t>
        </is>
      </c>
      <c r="F410" s="17" t="inlineStr">
        <is>
          <t>Vessbank</t>
        </is>
      </c>
      <c r="G410" s="17" t="n">
        <v>40</v>
      </c>
      <c r="H410" s="17" t="inlineStr">
        <is>
          <t>COVERED</t>
        </is>
      </c>
      <c r="I410" s="17" t="inlineStr">
        <is>
          <t>NON_COMM_MONTHLY</t>
        </is>
      </c>
      <c r="J410" s="17" t="n">
        <v>10.4</v>
      </c>
      <c r="K410" s="17" t="n">
        <v>2</v>
      </c>
      <c r="L410" s="17" t="inlineStr">
        <is>
          <t>ACCEPTED</t>
        </is>
      </c>
      <c r="M410" s="27" t="n">
        <v>45413</v>
      </c>
      <c r="N410" s="27" t="n">
        <v>45407</v>
      </c>
      <c r="O410" s="17" t="n">
        <v>4</v>
      </c>
      <c r="P410" s="17" t="inlineStr"/>
      <c r="Q410" s="17" t="inlineStr">
        <is>
          <t>MA-2024-0720</t>
        </is>
      </c>
      <c r="R410" s="17" t="inlineStr"/>
    </row>
    <row r="411">
      <c r="A411" s="21" t="inlineStr">
        <is>
          <t>OFR-2024-0726</t>
        </is>
      </c>
      <c r="B411" s="28" t="n">
        <v>45383</v>
      </c>
      <c r="C411" s="21" t="inlineStr">
        <is>
          <t>WL-01919</t>
        </is>
      </c>
      <c r="D411" s="21" t="n">
        <v>919</v>
      </c>
      <c r="E411" s="21" t="inlineStr">
        <is>
          <t>VB-0104</t>
        </is>
      </c>
      <c r="F411" s="21" t="inlineStr">
        <is>
          <t>Vessbank</t>
        </is>
      </c>
      <c r="G411" s="21" t="n">
        <v>24</v>
      </c>
      <c r="H411" s="21" t="inlineStr">
        <is>
          <t>COVERED</t>
        </is>
      </c>
      <c r="I411" s="21" t="inlineStr">
        <is>
          <t>NON_COMM_MONTHLY</t>
        </is>
      </c>
      <c r="J411" s="21" t="n">
        <v>10.4</v>
      </c>
      <c r="K411" s="21" t="n">
        <v>1</v>
      </c>
      <c r="L411" s="21" t="inlineStr">
        <is>
          <t>EXPIRED</t>
        </is>
      </c>
      <c r="M411" s="28" t="n">
        <v>45393</v>
      </c>
      <c r="N411" s="28" t="n">
        <v>45385</v>
      </c>
      <c r="O411" s="21" t="n">
        <v>2</v>
      </c>
      <c r="P411" s="21" t="inlineStr"/>
      <c r="Q411" s="21" t="inlineStr"/>
      <c r="R411" s="21" t="inlineStr"/>
    </row>
    <row r="412">
      <c r="A412" s="17" t="inlineStr">
        <is>
          <t>OFR-2024-0727</t>
        </is>
      </c>
      <c r="B412" s="27" t="n">
        <v>45408</v>
      </c>
      <c r="C412" s="17" t="inlineStr">
        <is>
          <t>WL-03558</t>
        </is>
      </c>
      <c r="D412" s="17" t="n">
        <v>2558</v>
      </c>
      <c r="E412" s="17" t="inlineStr">
        <is>
          <t>LP-0315</t>
        </is>
      </c>
      <c r="F412" s="17" t="inlineStr">
        <is>
          <t>Ledgport</t>
        </is>
      </c>
      <c r="G412" s="17" t="n">
        <v>24</v>
      </c>
      <c r="H412" s="17" t="inlineStr">
        <is>
          <t>COVERED</t>
        </is>
      </c>
      <c r="I412" s="17" t="inlineStr">
        <is>
          <t>NON_COMM_MONTHLY</t>
        </is>
      </c>
      <c r="J412" s="17" t="n">
        <v>10.4</v>
      </c>
      <c r="K412" s="17" t="n">
        <v>1</v>
      </c>
      <c r="L412" s="17" t="inlineStr">
        <is>
          <t>DECLINED_RETAINER</t>
        </is>
      </c>
      <c r="M412" s="27" t="n">
        <v>45418</v>
      </c>
      <c r="N412" s="27" t="n">
        <v>45411</v>
      </c>
      <c r="O412" s="17" t="n">
        <v>3</v>
      </c>
      <c r="P412" s="17" t="inlineStr"/>
      <c r="Q412" s="17" t="inlineStr"/>
      <c r="R412" s="17" t="inlineStr"/>
    </row>
    <row r="413">
      <c r="A413" s="21" t="inlineStr">
        <is>
          <t>OFR-2024-0728</t>
        </is>
      </c>
      <c r="B413" s="28" t="n">
        <v>45397</v>
      </c>
      <c r="C413" s="21" t="inlineStr">
        <is>
          <t>WL-01066</t>
        </is>
      </c>
      <c r="D413" s="21" t="n">
        <v>66</v>
      </c>
      <c r="E413" s="21" t="inlineStr">
        <is>
          <t>EW-0710</t>
        </is>
      </c>
      <c r="F413" s="21" t="inlineStr">
        <is>
          <t>Eastwey</t>
        </is>
      </c>
      <c r="G413" s="21" t="n">
        <v>24</v>
      </c>
      <c r="H413" s="21" t="inlineStr">
        <is>
          <t>OPEN</t>
        </is>
      </c>
      <c r="I413" s="21" t="inlineStr">
        <is>
          <t>NON_COMM_MONTHLY</t>
        </is>
      </c>
      <c r="J413" s="21" t="n">
        <v>7.55</v>
      </c>
      <c r="K413" s="21" t="n">
        <v>2</v>
      </c>
      <c r="L413" s="21" t="inlineStr">
        <is>
          <t>ACCEPTED</t>
        </is>
      </c>
      <c r="M413" s="28" t="n">
        <v>45411</v>
      </c>
      <c r="N413" s="28" t="n">
        <v>45400</v>
      </c>
      <c r="O413" s="21" t="n">
        <v>3</v>
      </c>
      <c r="P413" s="21" t="inlineStr"/>
      <c r="Q413" s="21" t="inlineStr">
        <is>
          <t>MA-2024-0710</t>
        </is>
      </c>
      <c r="R413" s="21" t="inlineStr"/>
    </row>
    <row r="414">
      <c r="A414" s="17" t="inlineStr">
        <is>
          <t>OFR-2024-0729</t>
        </is>
      </c>
      <c r="B414" s="27" t="n">
        <v>45403</v>
      </c>
      <c r="C414" s="17" t="inlineStr">
        <is>
          <t>WL-02948</t>
        </is>
      </c>
      <c r="D414" s="17" t="n">
        <v>1948</v>
      </c>
      <c r="E414" s="17" t="inlineStr">
        <is>
          <t>GW-1013</t>
        </is>
      </c>
      <c r="F414" s="17" t="inlineStr">
        <is>
          <t>Gullwing</t>
        </is>
      </c>
      <c r="G414" s="17" t="n">
        <v>60</v>
      </c>
      <c r="H414" s="17" t="inlineStr">
        <is>
          <t>OPEN</t>
        </is>
      </c>
      <c r="I414" s="17" t="inlineStr">
        <is>
          <t>NON_COMM_MONTHLY</t>
        </is>
      </c>
      <c r="J414" s="17" t="n">
        <v>7.55</v>
      </c>
      <c r="K414" s="17" t="n">
        <v>2</v>
      </c>
      <c r="L414" s="17" t="inlineStr">
        <is>
          <t>SKIPPED</t>
        </is>
      </c>
      <c r="M414" s="27" t="n">
        <v>45417</v>
      </c>
      <c r="N414" s="17" t="inlineStr"/>
      <c r="O414" s="17" t="inlineStr"/>
      <c r="P414" s="17" t="inlineStr">
        <is>
          <t>vessel-fit</t>
        </is>
      </c>
      <c r="Q414" s="17" t="inlineStr"/>
      <c r="R414" s="17" t="inlineStr"/>
    </row>
    <row r="415">
      <c r="A415" s="21" t="inlineStr">
        <is>
          <t>OFR-2024-0730</t>
        </is>
      </c>
      <c r="B415" s="28" t="n">
        <v>45399</v>
      </c>
      <c r="C415" s="21" t="inlineStr">
        <is>
          <t>WL-01684</t>
        </is>
      </c>
      <c r="D415" s="21" t="n">
        <v>684</v>
      </c>
      <c r="E415" s="21" t="inlineStr">
        <is>
          <t>GW-0802</t>
        </is>
      </c>
      <c r="F415" s="21" t="inlineStr">
        <is>
          <t>Gullwing</t>
        </is>
      </c>
      <c r="G415" s="21" t="n">
        <v>45</v>
      </c>
      <c r="H415" s="21" t="inlineStr">
        <is>
          <t>OPEN</t>
        </is>
      </c>
      <c r="I415" s="21" t="inlineStr">
        <is>
          <t>NON_COMM_MONTHLY</t>
        </is>
      </c>
      <c r="J415" s="21" t="n">
        <v>7.55</v>
      </c>
      <c r="K415" s="21" t="n">
        <v>1</v>
      </c>
      <c r="L415" s="21" t="inlineStr">
        <is>
          <t>DECLINED</t>
        </is>
      </c>
      <c r="M415" s="28" t="n">
        <v>45413</v>
      </c>
      <c r="N415" s="28" t="n">
        <v>45414</v>
      </c>
      <c r="O415" s="21" t="n">
        <v>15</v>
      </c>
      <c r="P415" s="21" t="inlineStr"/>
      <c r="Q415" s="21" t="inlineStr"/>
      <c r="R415" s="21" t="inlineStr"/>
    </row>
    <row r="416">
      <c r="A416" s="17" t="inlineStr">
        <is>
          <t>OFR-2024-0731</t>
        </is>
      </c>
      <c r="B416" s="27" t="n">
        <v>45384</v>
      </c>
      <c r="C416" s="17" t="inlineStr">
        <is>
          <t>WL-03807</t>
        </is>
      </c>
      <c r="D416" s="17" t="n">
        <v>2807</v>
      </c>
      <c r="E416" s="17" t="inlineStr">
        <is>
          <t>LP-0914</t>
        </is>
      </c>
      <c r="F416" s="17" t="inlineStr">
        <is>
          <t>Ledgport</t>
        </is>
      </c>
      <c r="G416" s="17" t="n">
        <v>40</v>
      </c>
      <c r="H416" s="17" t="inlineStr">
        <is>
          <t>COVERED</t>
        </is>
      </c>
      <c r="I416" s="17" t="inlineStr">
        <is>
          <t>NON_COMM_MONTHLY</t>
        </is>
      </c>
      <c r="J416" s="17" t="n">
        <v>10.4</v>
      </c>
      <c r="K416" s="17" t="n">
        <v>2</v>
      </c>
      <c r="L416" s="17" t="inlineStr">
        <is>
          <t>ACCEPTED</t>
        </is>
      </c>
      <c r="M416" s="27" t="n">
        <v>45394</v>
      </c>
      <c r="N416" s="27" t="n">
        <v>45389</v>
      </c>
      <c r="O416" s="17" t="n">
        <v>5</v>
      </c>
      <c r="P416" s="17" t="inlineStr"/>
      <c r="Q416" s="17" t="inlineStr">
        <is>
          <t>MA-2024-0914</t>
        </is>
      </c>
      <c r="R416" s="17" t="inlineStr"/>
    </row>
    <row r="417">
      <c r="A417" s="21" t="inlineStr">
        <is>
          <t>OFR-2024-0732</t>
        </is>
      </c>
      <c r="B417" s="28" t="n">
        <v>45401</v>
      </c>
      <c r="C417" s="21" t="inlineStr">
        <is>
          <t>WL-01619</t>
        </is>
      </c>
      <c r="D417" s="21" t="n">
        <v>619</v>
      </c>
      <c r="E417" s="21" t="inlineStr">
        <is>
          <t>GW-0916</t>
        </is>
      </c>
      <c r="F417" s="21" t="inlineStr">
        <is>
          <t>Gullwing</t>
        </is>
      </c>
      <c r="G417" s="21" t="n">
        <v>24</v>
      </c>
      <c r="H417" s="21" t="inlineStr">
        <is>
          <t>OPEN</t>
        </is>
      </c>
      <c r="I417" s="21" t="inlineStr">
        <is>
          <t>NON_COMM_MONTHLY</t>
        </is>
      </c>
      <c r="J417" s="21" t="n">
        <v>7.55</v>
      </c>
      <c r="K417" s="21" t="n">
        <v>2</v>
      </c>
      <c r="L417" s="21" t="inlineStr">
        <is>
          <t>ACCEPTED</t>
        </is>
      </c>
      <c r="M417" s="28" t="n">
        <v>45415</v>
      </c>
      <c r="N417" s="28" t="n">
        <v>45418</v>
      </c>
      <c r="O417" s="21" t="n">
        <v>17</v>
      </c>
      <c r="P417" s="21" t="inlineStr"/>
      <c r="Q417" s="21" t="inlineStr">
        <is>
          <t>MA-2024-0916</t>
        </is>
      </c>
      <c r="R417" s="21" t="inlineStr"/>
    </row>
    <row r="418">
      <c r="A418" s="17" t="inlineStr">
        <is>
          <t>OFR-2024-0733</t>
        </is>
      </c>
      <c r="B418" s="27" t="n">
        <v>45399</v>
      </c>
      <c r="C418" s="17" t="inlineStr">
        <is>
          <t>WL-02167</t>
        </is>
      </c>
      <c r="D418" s="17" t="n">
        <v>1167</v>
      </c>
      <c r="E418" s="17" t="inlineStr">
        <is>
          <t>EW-1016</t>
        </is>
      </c>
      <c r="F418" s="17" t="inlineStr">
        <is>
          <t>Eastwey</t>
        </is>
      </c>
      <c r="G418" s="17" t="n">
        <v>28</v>
      </c>
      <c r="H418" s="17" t="inlineStr">
        <is>
          <t>OPEN</t>
        </is>
      </c>
      <c r="I418" s="17" t="inlineStr">
        <is>
          <t>NON_COMM_MONTHLY</t>
        </is>
      </c>
      <c r="J418" s="17" t="n">
        <v>7.55</v>
      </c>
      <c r="K418" s="17" t="n">
        <v>1</v>
      </c>
      <c r="L418" s="17" t="inlineStr">
        <is>
          <t>ACCEPTED</t>
        </is>
      </c>
      <c r="M418" s="27" t="n">
        <v>45413</v>
      </c>
      <c r="N418" s="27" t="n">
        <v>45402</v>
      </c>
      <c r="O418" s="17" t="n">
        <v>3</v>
      </c>
      <c r="P418" s="17" t="inlineStr"/>
      <c r="Q418" s="17" t="inlineStr">
        <is>
          <t>MA-2024-1016</t>
        </is>
      </c>
      <c r="R418" s="17" t="inlineStr"/>
    </row>
    <row r="419">
      <c r="A419" s="21" t="inlineStr">
        <is>
          <t>OFR-2024-0734</t>
        </is>
      </c>
      <c r="B419" s="28" t="n">
        <v>45386</v>
      </c>
      <c r="C419" s="21" t="inlineStr">
        <is>
          <t>WL-03488</t>
        </is>
      </c>
      <c r="D419" s="21" t="n">
        <v>2488</v>
      </c>
      <c r="E419" s="21" t="inlineStr">
        <is>
          <t>LP-0512</t>
        </is>
      </c>
      <c r="F419" s="21" t="inlineStr">
        <is>
          <t>Ledgport</t>
        </is>
      </c>
      <c r="G419" s="21" t="n">
        <v>40</v>
      </c>
      <c r="H419" s="21" t="inlineStr">
        <is>
          <t>COVERED</t>
        </is>
      </c>
      <c r="I419" s="21" t="inlineStr">
        <is>
          <t>NON_COMM_MONTHLY</t>
        </is>
      </c>
      <c r="J419" s="21" t="n">
        <v>10.4</v>
      </c>
      <c r="K419" s="21" t="n">
        <v>1</v>
      </c>
      <c r="L419" s="21" t="inlineStr">
        <is>
          <t>ACCEPTED</t>
        </is>
      </c>
      <c r="M419" s="28" t="n">
        <v>45396</v>
      </c>
      <c r="N419" s="28" t="n">
        <v>45391</v>
      </c>
      <c r="O419" s="21" t="n">
        <v>5</v>
      </c>
      <c r="P419" s="21" t="inlineStr"/>
      <c r="Q419" s="21" t="inlineStr">
        <is>
          <t>MA-2024-0512</t>
        </is>
      </c>
      <c r="R419" s="21" t="inlineStr"/>
    </row>
    <row r="420">
      <c r="A420" s="17" t="inlineStr">
        <is>
          <t>OFR-2024-0735</t>
        </is>
      </c>
      <c r="B420" s="27" t="n">
        <v>45399</v>
      </c>
      <c r="C420" s="17" t="inlineStr">
        <is>
          <t>WL-03043</t>
        </is>
      </c>
      <c r="D420" s="17" t="n">
        <v>2043</v>
      </c>
      <c r="E420" s="17" t="inlineStr">
        <is>
          <t>GW-0207</t>
        </is>
      </c>
      <c r="F420" s="17" t="inlineStr">
        <is>
          <t>Gullwing</t>
        </is>
      </c>
      <c r="G420" s="17" t="n">
        <v>24</v>
      </c>
      <c r="H420" s="17" t="inlineStr">
        <is>
          <t>OPEN</t>
        </is>
      </c>
      <c r="I420" s="17" t="inlineStr">
        <is>
          <t>NON_COMM_MONTHLY</t>
        </is>
      </c>
      <c r="J420" s="17" t="n">
        <v>7.55</v>
      </c>
      <c r="K420" s="17" t="n">
        <v>1</v>
      </c>
      <c r="L420" s="17" t="inlineStr">
        <is>
          <t>DECLINED_RETAINER</t>
        </is>
      </c>
      <c r="M420" s="27" t="n">
        <v>45413</v>
      </c>
      <c r="N420" s="27" t="n">
        <v>45415</v>
      </c>
      <c r="O420" s="17" t="n">
        <v>16</v>
      </c>
      <c r="P420" s="17" t="inlineStr"/>
      <c r="Q420" s="17" t="inlineStr"/>
      <c r="R420" s="17" t="inlineStr"/>
    </row>
    <row r="421">
      <c r="A421" s="21" t="inlineStr">
        <is>
          <t>OFR-2024-0736</t>
        </is>
      </c>
      <c r="B421" s="28" t="n">
        <v>45423</v>
      </c>
      <c r="C421" s="21" t="inlineStr">
        <is>
          <t>WL-02098</t>
        </is>
      </c>
      <c r="D421" s="21" t="n">
        <v>1098</v>
      </c>
      <c r="E421" s="21" t="inlineStr">
        <is>
          <t>EW-0206</t>
        </is>
      </c>
      <c r="F421" s="21" t="inlineStr">
        <is>
          <t>Eastwey</t>
        </is>
      </c>
      <c r="G421" s="21" t="n">
        <v>24</v>
      </c>
      <c r="H421" s="21" t="inlineStr">
        <is>
          <t>OPEN</t>
        </is>
      </c>
      <c r="I421" s="21" t="inlineStr">
        <is>
          <t>NON_COMM_MONTHLY</t>
        </is>
      </c>
      <c r="J421" s="21" t="n">
        <v>7.55</v>
      </c>
      <c r="K421" s="21" t="n">
        <v>1</v>
      </c>
      <c r="L421" s="21" t="inlineStr">
        <is>
          <t>ACCEPTED</t>
        </is>
      </c>
      <c r="M421" s="28" t="n">
        <v>45437</v>
      </c>
      <c r="N421" s="28" t="n">
        <v>45429</v>
      </c>
      <c r="O421" s="21" t="n">
        <v>6</v>
      </c>
      <c r="P421" s="21" t="inlineStr"/>
      <c r="Q421" s="21" t="inlineStr">
        <is>
          <t>MA-2024-0206</t>
        </is>
      </c>
      <c r="R421" s="21" t="inlineStr"/>
    </row>
    <row r="422">
      <c r="A422" s="17" t="inlineStr">
        <is>
          <t>OFR-2024-0737</t>
        </is>
      </c>
      <c r="B422" s="27" t="n">
        <v>45420</v>
      </c>
      <c r="C422" s="17" t="inlineStr">
        <is>
          <t>WL-02305</t>
        </is>
      </c>
      <c r="D422" s="17" t="n">
        <v>1305</v>
      </c>
      <c r="E422" s="17" t="inlineStr">
        <is>
          <t>GW-0823</t>
        </is>
      </c>
      <c r="F422" s="17" t="inlineStr">
        <is>
          <t>Gullwing</t>
        </is>
      </c>
      <c r="G422" s="17" t="n">
        <v>60</v>
      </c>
      <c r="H422" s="17" t="inlineStr">
        <is>
          <t>OPEN</t>
        </is>
      </c>
      <c r="I422" s="17" t="inlineStr">
        <is>
          <t>NON_COMM_MONTHLY</t>
        </is>
      </c>
      <c r="J422" s="17" t="n">
        <v>7.55</v>
      </c>
      <c r="K422" s="17" t="n">
        <v>2</v>
      </c>
      <c r="L422" s="17" t="inlineStr">
        <is>
          <t>SKIPPED</t>
        </is>
      </c>
      <c r="M422" s="27" t="n">
        <v>45434</v>
      </c>
      <c r="N422" s="17" t="inlineStr"/>
      <c r="O422" s="17" t="inlineStr"/>
      <c r="P422" s="17" t="inlineStr">
        <is>
          <t>declined-prior-offer</t>
        </is>
      </c>
      <c r="Q422" s="17" t="inlineStr"/>
      <c r="R422" s="17" t="inlineStr"/>
    </row>
    <row r="423">
      <c r="A423" s="21" t="inlineStr">
        <is>
          <t>OFR-2024-0738</t>
        </is>
      </c>
      <c r="B423" s="28" t="n">
        <v>45434</v>
      </c>
      <c r="C423" s="21" t="inlineStr">
        <is>
          <t>WL-01798</t>
        </is>
      </c>
      <c r="D423" s="21" t="n">
        <v>798</v>
      </c>
      <c r="E423" s="21" t="inlineStr">
        <is>
          <t>SB-0523</t>
        </is>
      </c>
      <c r="F423" s="21" t="inlineStr">
        <is>
          <t>Salmonberry</t>
        </is>
      </c>
      <c r="G423" s="21" t="n">
        <v>32</v>
      </c>
      <c r="H423" s="21" t="inlineStr">
        <is>
          <t>OPEN</t>
        </is>
      </c>
      <c r="I423" s="21" t="inlineStr">
        <is>
          <t>NON_COMM_MONTHLY</t>
        </is>
      </c>
      <c r="J423" s="21" t="n">
        <v>7.55</v>
      </c>
      <c r="K423" s="21" t="n">
        <v>1</v>
      </c>
      <c r="L423" s="21" t="inlineStr">
        <is>
          <t>ACCEPTED</t>
        </is>
      </c>
      <c r="M423" s="28" t="n">
        <v>45448</v>
      </c>
      <c r="N423" s="28" t="n">
        <v>45437</v>
      </c>
      <c r="O423" s="21" t="n">
        <v>3</v>
      </c>
      <c r="P423" s="21" t="inlineStr"/>
      <c r="Q423" s="21" t="inlineStr">
        <is>
          <t>MA-2024-0523</t>
        </is>
      </c>
      <c r="R423" s="21" t="inlineStr"/>
    </row>
    <row r="424">
      <c r="A424" s="17" t="inlineStr">
        <is>
          <t>OFR-2024-0739</t>
        </is>
      </c>
      <c r="B424" s="27" t="n">
        <v>45417</v>
      </c>
      <c r="C424" s="17" t="inlineStr">
        <is>
          <t>WL-02819</t>
        </is>
      </c>
      <c r="D424" s="17" t="n">
        <v>1819</v>
      </c>
      <c r="E424" s="17" t="inlineStr">
        <is>
          <t>SB-0102</t>
        </is>
      </c>
      <c r="F424" s="17" t="inlineStr">
        <is>
          <t>Salmonberry</t>
        </is>
      </c>
      <c r="G424" s="17" t="n">
        <v>32</v>
      </c>
      <c r="H424" s="17" t="inlineStr">
        <is>
          <t>OPEN</t>
        </is>
      </c>
      <c r="I424" s="17" t="inlineStr">
        <is>
          <t>NON_COMM_MONTHLY</t>
        </is>
      </c>
      <c r="J424" s="17" t="n">
        <v>7.55</v>
      </c>
      <c r="K424" s="17" t="n">
        <v>1</v>
      </c>
      <c r="L424" s="17" t="inlineStr">
        <is>
          <t>DECLINED</t>
        </is>
      </c>
      <c r="M424" s="27" t="n">
        <v>45431</v>
      </c>
      <c r="N424" s="27" t="n">
        <v>45428</v>
      </c>
      <c r="O424" s="17" t="n">
        <v>11</v>
      </c>
      <c r="P424" s="17" t="inlineStr"/>
      <c r="Q424" s="17" t="inlineStr"/>
      <c r="R424" s="17" t="inlineStr"/>
    </row>
    <row r="425">
      <c r="A425" s="21" t="inlineStr">
        <is>
          <t>OFR-2024-0740</t>
        </is>
      </c>
      <c r="B425" s="28" t="n">
        <v>45419</v>
      </c>
      <c r="C425" s="21" t="inlineStr">
        <is>
          <t>WL-01059</t>
        </is>
      </c>
      <c r="D425" s="21" t="n">
        <v>59</v>
      </c>
      <c r="E425" s="21" t="inlineStr">
        <is>
          <t>LP-0717</t>
        </is>
      </c>
      <c r="F425" s="21" t="inlineStr">
        <is>
          <t>Ledgport</t>
        </is>
      </c>
      <c r="G425" s="21" t="n">
        <v>24</v>
      </c>
      <c r="H425" s="21" t="inlineStr">
        <is>
          <t>COVERED</t>
        </is>
      </c>
      <c r="I425" s="21" t="inlineStr">
        <is>
          <t>NON_COMM_MONTHLY</t>
        </is>
      </c>
      <c r="J425" s="21" t="n">
        <v>10.4</v>
      </c>
      <c r="K425" s="21" t="n">
        <v>1</v>
      </c>
      <c r="L425" s="21" t="inlineStr">
        <is>
          <t>ACCEPTED</t>
        </is>
      </c>
      <c r="M425" s="28" t="n">
        <v>45429</v>
      </c>
      <c r="N425" s="28" t="n">
        <v>45424</v>
      </c>
      <c r="O425" s="21" t="n">
        <v>5</v>
      </c>
      <c r="P425" s="21" t="inlineStr"/>
      <c r="Q425" s="21" t="inlineStr">
        <is>
          <t>MA-2024-0717</t>
        </is>
      </c>
      <c r="R425" s="21" t="inlineStr"/>
    </row>
    <row r="426">
      <c r="A426" s="17" t="inlineStr">
        <is>
          <t>OFR-2024-0741</t>
        </is>
      </c>
      <c r="B426" s="27" t="n">
        <v>45419</v>
      </c>
      <c r="C426" s="17" t="inlineStr">
        <is>
          <t>WL-01203</t>
        </is>
      </c>
      <c r="D426" s="17" t="n">
        <v>203</v>
      </c>
      <c r="E426" s="17" t="inlineStr">
        <is>
          <t>LP-0704</t>
        </is>
      </c>
      <c r="F426" s="17" t="inlineStr">
        <is>
          <t>Ledgport</t>
        </is>
      </c>
      <c r="G426" s="17" t="n">
        <v>28</v>
      </c>
      <c r="H426" s="17" t="inlineStr">
        <is>
          <t>COVERED</t>
        </is>
      </c>
      <c r="I426" s="17" t="inlineStr">
        <is>
          <t>NON_COMM_MONTHLY</t>
        </is>
      </c>
      <c r="J426" s="17" t="n">
        <v>10.4</v>
      </c>
      <c r="K426" s="17" t="n">
        <v>1</v>
      </c>
      <c r="L426" s="17" t="inlineStr">
        <is>
          <t>ACCEPTED</t>
        </is>
      </c>
      <c r="M426" s="27" t="n">
        <v>45429</v>
      </c>
      <c r="N426" s="27" t="n">
        <v>45428</v>
      </c>
      <c r="O426" s="17" t="n">
        <v>9</v>
      </c>
      <c r="P426" s="17" t="inlineStr"/>
      <c r="Q426" s="17" t="inlineStr">
        <is>
          <t>MA-2024-0704</t>
        </is>
      </c>
      <c r="R426" s="17" t="inlineStr"/>
    </row>
    <row r="427">
      <c r="A427" s="21" t="inlineStr">
        <is>
          <t>OFR-2024-0742</t>
        </is>
      </c>
      <c r="B427" s="28" t="n">
        <v>45425</v>
      </c>
      <c r="C427" s="21" t="inlineStr">
        <is>
          <t>WL-01593</t>
        </is>
      </c>
      <c r="D427" s="21" t="n">
        <v>593</v>
      </c>
      <c r="E427" s="21" t="inlineStr">
        <is>
          <t>VB-0713</t>
        </is>
      </c>
      <c r="F427" s="21" t="inlineStr">
        <is>
          <t>Vessbank</t>
        </is>
      </c>
      <c r="G427" s="21" t="n">
        <v>32</v>
      </c>
      <c r="H427" s="21" t="inlineStr">
        <is>
          <t>COVERED</t>
        </is>
      </c>
      <c r="I427" s="21" t="inlineStr">
        <is>
          <t>NON_COMM_MONTHLY</t>
        </is>
      </c>
      <c r="J427" s="21" t="n">
        <v>10.4</v>
      </c>
      <c r="K427" s="21" t="n">
        <v>1</v>
      </c>
      <c r="L427" s="21" t="inlineStr">
        <is>
          <t>ACCEPTED</t>
        </is>
      </c>
      <c r="M427" s="28" t="n">
        <v>45435</v>
      </c>
      <c r="N427" s="28" t="n">
        <v>45429</v>
      </c>
      <c r="O427" s="21" t="n">
        <v>4</v>
      </c>
      <c r="P427" s="21" t="inlineStr"/>
      <c r="Q427" s="21" t="inlineStr">
        <is>
          <t>MA-2024-0713</t>
        </is>
      </c>
      <c r="R427" s="21" t="inlineStr"/>
    </row>
    <row r="428">
      <c r="A428" s="17" t="inlineStr">
        <is>
          <t>OFR-2024-0743</t>
        </is>
      </c>
      <c r="B428" s="27" t="n">
        <v>45429</v>
      </c>
      <c r="C428" s="17" t="inlineStr">
        <is>
          <t>WL-03138</t>
        </is>
      </c>
      <c r="D428" s="17" t="n">
        <v>2138</v>
      </c>
      <c r="E428" s="17" t="inlineStr">
        <is>
          <t>LP-0310</t>
        </is>
      </c>
      <c r="F428" s="17" t="inlineStr">
        <is>
          <t>Ledgport</t>
        </is>
      </c>
      <c r="G428" s="17" t="n">
        <v>32</v>
      </c>
      <c r="H428" s="17" t="inlineStr">
        <is>
          <t>COVERED</t>
        </is>
      </c>
      <c r="I428" s="17" t="inlineStr">
        <is>
          <t>NON_COMM_MONTHLY</t>
        </is>
      </c>
      <c r="J428" s="17" t="n">
        <v>10.4</v>
      </c>
      <c r="K428" s="17" t="n">
        <v>1</v>
      </c>
      <c r="L428" s="17" t="inlineStr">
        <is>
          <t>DECLINED</t>
        </is>
      </c>
      <c r="M428" s="27" t="n">
        <v>45439</v>
      </c>
      <c r="N428" s="27" t="n">
        <v>45438</v>
      </c>
      <c r="O428" s="17" t="n">
        <v>9</v>
      </c>
      <c r="P428" s="17" t="inlineStr"/>
      <c r="Q428" s="17" t="inlineStr"/>
      <c r="R428" s="17" t="inlineStr"/>
    </row>
    <row r="429">
      <c r="A429" s="21" t="inlineStr">
        <is>
          <t>OFR-2024-0744</t>
        </is>
      </c>
      <c r="B429" s="28" t="n">
        <v>45431</v>
      </c>
      <c r="C429" s="21" t="inlineStr">
        <is>
          <t>WL-02366</t>
        </is>
      </c>
      <c r="D429" s="21" t="n">
        <v>1366</v>
      </c>
      <c r="E429" s="21" t="inlineStr">
        <is>
          <t>SB-0820</t>
        </is>
      </c>
      <c r="F429" s="21" t="inlineStr">
        <is>
          <t>Salmonberry</t>
        </is>
      </c>
      <c r="G429" s="21" t="n">
        <v>40</v>
      </c>
      <c r="H429" s="21" t="inlineStr">
        <is>
          <t>OPEN</t>
        </is>
      </c>
      <c r="I429" s="21" t="inlineStr">
        <is>
          <t>NON_COMM_MONTHLY</t>
        </is>
      </c>
      <c r="J429" s="21" t="n">
        <v>7.55</v>
      </c>
      <c r="K429" s="21" t="n">
        <v>1</v>
      </c>
      <c r="L429" s="21" t="inlineStr">
        <is>
          <t>ACCEPTED</t>
        </is>
      </c>
      <c r="M429" s="28" t="n">
        <v>45445</v>
      </c>
      <c r="N429" s="28" t="n">
        <v>45432</v>
      </c>
      <c r="O429" s="21" t="n">
        <v>1</v>
      </c>
      <c r="P429" s="21" t="inlineStr"/>
      <c r="Q429" s="21" t="inlineStr">
        <is>
          <t>MA-2024-0820</t>
        </is>
      </c>
      <c r="R429" s="21" t="inlineStr"/>
    </row>
    <row r="430">
      <c r="A430" s="17" t="inlineStr">
        <is>
          <t>OFR-2024-0745</t>
        </is>
      </c>
      <c r="B430" s="27" t="n">
        <v>45422</v>
      </c>
      <c r="C430" s="17" t="inlineStr">
        <is>
          <t>WL-03168</t>
        </is>
      </c>
      <c r="D430" s="17" t="n">
        <v>2168</v>
      </c>
      <c r="E430" s="17" t="inlineStr">
        <is>
          <t>VB-0306</t>
        </is>
      </c>
      <c r="F430" s="17" t="inlineStr">
        <is>
          <t>Vessbank</t>
        </is>
      </c>
      <c r="G430" s="17" t="n">
        <v>28</v>
      </c>
      <c r="H430" s="17" t="inlineStr">
        <is>
          <t>COVERED</t>
        </is>
      </c>
      <c r="I430" s="17" t="inlineStr">
        <is>
          <t>NON_COMM_MONTHLY</t>
        </is>
      </c>
      <c r="J430" s="17" t="n">
        <v>10.4</v>
      </c>
      <c r="K430" s="17" t="n">
        <v>1</v>
      </c>
      <c r="L430" s="17" t="inlineStr">
        <is>
          <t>ACCEPTED</t>
        </is>
      </c>
      <c r="M430" s="27" t="n">
        <v>45432</v>
      </c>
      <c r="N430" s="27" t="n">
        <v>45431</v>
      </c>
      <c r="O430" s="17" t="n">
        <v>9</v>
      </c>
      <c r="P430" s="17" t="inlineStr"/>
      <c r="Q430" s="17" t="inlineStr">
        <is>
          <t>MA-2024-0306</t>
        </is>
      </c>
      <c r="R430" s="17" t="inlineStr"/>
    </row>
    <row r="431">
      <c r="A431" s="21" t="inlineStr">
        <is>
          <t>OFR-2024-0746</t>
        </is>
      </c>
      <c r="B431" s="28" t="n">
        <v>45425</v>
      </c>
      <c r="C431" s="21" t="inlineStr">
        <is>
          <t>WL-01675</t>
        </is>
      </c>
      <c r="D431" s="21" t="n">
        <v>675</v>
      </c>
      <c r="E431" s="21" t="inlineStr">
        <is>
          <t>VB-0808</t>
        </is>
      </c>
      <c r="F431" s="21" t="inlineStr">
        <is>
          <t>Vessbank</t>
        </is>
      </c>
      <c r="G431" s="21" t="n">
        <v>24</v>
      </c>
      <c r="H431" s="21" t="inlineStr">
        <is>
          <t>COVERED</t>
        </is>
      </c>
      <c r="I431" s="21" t="inlineStr">
        <is>
          <t>NON_COMM_MONTHLY</t>
        </is>
      </c>
      <c r="J431" s="21" t="n">
        <v>10.4</v>
      </c>
      <c r="K431" s="21" t="n">
        <v>1</v>
      </c>
      <c r="L431" s="21" t="inlineStr">
        <is>
          <t>SKIPPED</t>
        </is>
      </c>
      <c r="M431" s="28" t="n">
        <v>45435</v>
      </c>
      <c r="N431" s="21" t="inlineStr"/>
      <c r="O431" s="21" t="inlineStr"/>
      <c r="P431" s="21" t="inlineStr">
        <is>
          <t>preference-mismatch</t>
        </is>
      </c>
      <c r="Q431" s="21" t="inlineStr"/>
      <c r="R431" s="21" t="inlineStr"/>
    </row>
    <row r="432">
      <c r="A432" s="17" t="inlineStr">
        <is>
          <t>OFR-2024-0747</t>
        </is>
      </c>
      <c r="B432" s="27" t="n">
        <v>45435</v>
      </c>
      <c r="C432" s="17" t="inlineStr">
        <is>
          <t>WL-01242</t>
        </is>
      </c>
      <c r="D432" s="17" t="n">
        <v>242</v>
      </c>
      <c r="E432" s="17" t="inlineStr">
        <is>
          <t>GW-0905</t>
        </is>
      </c>
      <c r="F432" s="17" t="inlineStr">
        <is>
          <t>Gullwing</t>
        </is>
      </c>
      <c r="G432" s="17" t="n">
        <v>50</v>
      </c>
      <c r="H432" s="17" t="inlineStr">
        <is>
          <t>OPEN</t>
        </is>
      </c>
      <c r="I432" s="17" t="inlineStr">
        <is>
          <t>NON_COMM_MONTHLY</t>
        </is>
      </c>
      <c r="J432" s="17" t="n">
        <v>7.55</v>
      </c>
      <c r="K432" s="17" t="n">
        <v>1</v>
      </c>
      <c r="L432" s="17" t="inlineStr">
        <is>
          <t>SKIPPED</t>
        </is>
      </c>
      <c r="M432" s="27" t="n">
        <v>45449</v>
      </c>
      <c r="N432" s="17" t="inlineStr"/>
      <c r="O432" s="17" t="inlineStr"/>
      <c r="P432" s="17" t="inlineStr">
        <is>
          <t>declined-prior-offer</t>
        </is>
      </c>
      <c r="Q432" s="17" t="inlineStr"/>
      <c r="R432" s="17" t="inlineStr"/>
    </row>
    <row r="433">
      <c r="A433" s="21" t="inlineStr">
        <is>
          <t>OFR-2024-0748</t>
        </is>
      </c>
      <c r="B433" s="28" t="n">
        <v>45438</v>
      </c>
      <c r="C433" s="21" t="inlineStr">
        <is>
          <t>WL-03210</t>
        </is>
      </c>
      <c r="D433" s="21" t="n">
        <v>2210</v>
      </c>
      <c r="E433" s="21" t="inlineStr">
        <is>
          <t>VB-0222</t>
        </is>
      </c>
      <c r="F433" s="21" t="inlineStr">
        <is>
          <t>Vessbank</t>
        </is>
      </c>
      <c r="G433" s="21" t="n">
        <v>28</v>
      </c>
      <c r="H433" s="21" t="inlineStr">
        <is>
          <t>COVERED</t>
        </is>
      </c>
      <c r="I433" s="21" t="inlineStr">
        <is>
          <t>NON_COMM_MONTHLY</t>
        </is>
      </c>
      <c r="J433" s="21" t="n">
        <v>10.4</v>
      </c>
      <c r="K433" s="21" t="n">
        <v>2</v>
      </c>
      <c r="L433" s="21" t="inlineStr">
        <is>
          <t>DECLINED</t>
        </is>
      </c>
      <c r="M433" s="28" t="n">
        <v>45448</v>
      </c>
      <c r="N433" s="28" t="n">
        <v>45441</v>
      </c>
      <c r="O433" s="21" t="n">
        <v>3</v>
      </c>
      <c r="P433" s="21" t="inlineStr"/>
      <c r="Q433" s="21" t="inlineStr"/>
      <c r="R433" s="21" t="inlineStr"/>
    </row>
    <row r="434">
      <c r="A434" s="17" t="inlineStr">
        <is>
          <t>OFR-2024-0749</t>
        </is>
      </c>
      <c r="B434" s="27" t="n">
        <v>45418</v>
      </c>
      <c r="C434" s="17" t="inlineStr">
        <is>
          <t>WL-02362</t>
        </is>
      </c>
      <c r="D434" s="17" t="n">
        <v>1362</v>
      </c>
      <c r="E434" s="17" t="inlineStr">
        <is>
          <t>SB-0317</t>
        </is>
      </c>
      <c r="F434" s="17" t="inlineStr">
        <is>
          <t>Salmonberry</t>
        </is>
      </c>
      <c r="G434" s="17" t="n">
        <v>28</v>
      </c>
      <c r="H434" s="17" t="inlineStr">
        <is>
          <t>OPEN</t>
        </is>
      </c>
      <c r="I434" s="17" t="inlineStr">
        <is>
          <t>NON_COMM_MONTHLY</t>
        </is>
      </c>
      <c r="J434" s="17" t="n">
        <v>7.55</v>
      </c>
      <c r="K434" s="17" t="n">
        <v>2</v>
      </c>
      <c r="L434" s="17" t="inlineStr">
        <is>
          <t>ACCEPTED</t>
        </is>
      </c>
      <c r="M434" s="27" t="n">
        <v>45432</v>
      </c>
      <c r="N434" s="27" t="n">
        <v>45426</v>
      </c>
      <c r="O434" s="17" t="n">
        <v>8</v>
      </c>
      <c r="P434" s="17" t="inlineStr"/>
      <c r="Q434" s="17" t="inlineStr">
        <is>
          <t>MA-2024-0317</t>
        </is>
      </c>
      <c r="R434" s="17" t="inlineStr"/>
    </row>
    <row r="435">
      <c r="A435" s="21" t="inlineStr">
        <is>
          <t>OFR-2024-0750</t>
        </is>
      </c>
      <c r="B435" s="28" t="n">
        <v>45433</v>
      </c>
      <c r="C435" s="21" t="inlineStr">
        <is>
          <t>WL-03605</t>
        </is>
      </c>
      <c r="D435" s="21" t="n">
        <v>2605</v>
      </c>
      <c r="E435" s="21" t="inlineStr">
        <is>
          <t>VB-0920</t>
        </is>
      </c>
      <c r="F435" s="21" t="inlineStr">
        <is>
          <t>Vessbank</t>
        </is>
      </c>
      <c r="G435" s="21" t="n">
        <v>32</v>
      </c>
      <c r="H435" s="21" t="inlineStr">
        <is>
          <t>COVERED</t>
        </is>
      </c>
      <c r="I435" s="21" t="inlineStr">
        <is>
          <t>NON_COMM_MONTHLY</t>
        </is>
      </c>
      <c r="J435" s="21" t="n">
        <v>10.4</v>
      </c>
      <c r="K435" s="21" t="n">
        <v>1</v>
      </c>
      <c r="L435" s="21" t="inlineStr">
        <is>
          <t>DECLINED_RETAINER</t>
        </is>
      </c>
      <c r="M435" s="28" t="n">
        <v>45443</v>
      </c>
      <c r="N435" s="28" t="n">
        <v>45438</v>
      </c>
      <c r="O435" s="21" t="n">
        <v>5</v>
      </c>
      <c r="P435" s="21" t="inlineStr"/>
      <c r="Q435" s="21" t="inlineStr"/>
      <c r="R435" s="21" t="inlineStr"/>
    </row>
    <row r="436">
      <c r="A436" s="17" t="inlineStr">
        <is>
          <t>OFR-2024-0751</t>
        </is>
      </c>
      <c r="B436" s="27" t="n">
        <v>45422</v>
      </c>
      <c r="C436" s="17" t="inlineStr">
        <is>
          <t>WL-01663</t>
        </is>
      </c>
      <c r="D436" s="17" t="n">
        <v>663</v>
      </c>
      <c r="E436" s="17" t="inlineStr">
        <is>
          <t>VB-0206</t>
        </is>
      </c>
      <c r="F436" s="17" t="inlineStr">
        <is>
          <t>Vessbank</t>
        </is>
      </c>
      <c r="G436" s="17" t="n">
        <v>28</v>
      </c>
      <c r="H436" s="17" t="inlineStr">
        <is>
          <t>COVERED</t>
        </is>
      </c>
      <c r="I436" s="17" t="inlineStr">
        <is>
          <t>NON_COMM_MONTHLY</t>
        </is>
      </c>
      <c r="J436" s="17" t="n">
        <v>10.4</v>
      </c>
      <c r="K436" s="17" t="n">
        <v>1</v>
      </c>
      <c r="L436" s="17" t="inlineStr">
        <is>
          <t>ACCEPTED</t>
        </is>
      </c>
      <c r="M436" s="27" t="n">
        <v>45432</v>
      </c>
      <c r="N436" s="27" t="n">
        <v>45425</v>
      </c>
      <c r="O436" s="17" t="n">
        <v>3</v>
      </c>
      <c r="P436" s="17" t="inlineStr"/>
      <c r="Q436" s="17" t="inlineStr">
        <is>
          <t>MA-2024-0206</t>
        </is>
      </c>
      <c r="R436" s="17" t="inlineStr"/>
    </row>
    <row r="437">
      <c r="A437" s="21" t="inlineStr">
        <is>
          <t>OFR-2024-0752</t>
        </is>
      </c>
      <c r="B437" s="28" t="n">
        <v>45431</v>
      </c>
      <c r="C437" s="21" t="inlineStr">
        <is>
          <t>WL-01536</t>
        </is>
      </c>
      <c r="D437" s="21" t="n">
        <v>536</v>
      </c>
      <c r="E437" s="21" t="inlineStr">
        <is>
          <t>GW-0522</t>
        </is>
      </c>
      <c r="F437" s="21" t="inlineStr">
        <is>
          <t>Gullwing</t>
        </is>
      </c>
      <c r="G437" s="21" t="n">
        <v>28</v>
      </c>
      <c r="H437" s="21" t="inlineStr">
        <is>
          <t>OPEN</t>
        </is>
      </c>
      <c r="I437" s="21" t="inlineStr">
        <is>
          <t>NON_COMM_MONTHLY</t>
        </is>
      </c>
      <c r="J437" s="21" t="n">
        <v>7.55</v>
      </c>
      <c r="K437" s="21" t="n">
        <v>2</v>
      </c>
      <c r="L437" s="21" t="inlineStr">
        <is>
          <t>SKIPPED</t>
        </is>
      </c>
      <c r="M437" s="28" t="n">
        <v>45445</v>
      </c>
      <c r="N437" s="21" t="inlineStr"/>
      <c r="O437" s="21" t="inlineStr"/>
      <c r="P437" s="21" t="inlineStr">
        <is>
          <t>not-current</t>
        </is>
      </c>
      <c r="Q437" s="21" t="inlineStr"/>
      <c r="R437" s="21" t="inlineStr"/>
    </row>
    <row r="438">
      <c r="A438" s="17" t="inlineStr">
        <is>
          <t>OFR-2024-0753</t>
        </is>
      </c>
      <c r="B438" s="27" t="n">
        <v>45416</v>
      </c>
      <c r="C438" s="17" t="inlineStr">
        <is>
          <t>WL-03524</t>
        </is>
      </c>
      <c r="D438" s="17" t="n">
        <v>2524</v>
      </c>
      <c r="E438" s="17" t="inlineStr">
        <is>
          <t>EW-0408</t>
        </is>
      </c>
      <c r="F438" s="17" t="inlineStr">
        <is>
          <t>Eastwey</t>
        </is>
      </c>
      <c r="G438" s="17" t="n">
        <v>28</v>
      </c>
      <c r="H438" s="17" t="inlineStr">
        <is>
          <t>OPEN</t>
        </is>
      </c>
      <c r="I438" s="17" t="inlineStr">
        <is>
          <t>NON_COMM_MONTHLY</t>
        </is>
      </c>
      <c r="J438" s="17" t="n">
        <v>7.55</v>
      </c>
      <c r="K438" s="17" t="n">
        <v>1</v>
      </c>
      <c r="L438" s="17" t="inlineStr">
        <is>
          <t>ACCEPTED</t>
        </is>
      </c>
      <c r="M438" s="27" t="n">
        <v>45430</v>
      </c>
      <c r="N438" s="27" t="n">
        <v>45421</v>
      </c>
      <c r="O438" s="17" t="n">
        <v>5</v>
      </c>
      <c r="P438" s="17" t="inlineStr"/>
      <c r="Q438" s="17" t="inlineStr">
        <is>
          <t>MA-2024-0408</t>
        </is>
      </c>
      <c r="R438" s="17" t="inlineStr"/>
    </row>
    <row r="439">
      <c r="A439" s="21" t="inlineStr">
        <is>
          <t>OFR-2024-0754</t>
        </is>
      </c>
      <c r="B439" s="28" t="n">
        <v>45421</v>
      </c>
      <c r="C439" s="21" t="inlineStr">
        <is>
          <t>WL-01507</t>
        </is>
      </c>
      <c r="D439" s="21" t="n">
        <v>507</v>
      </c>
      <c r="E439" s="21" t="inlineStr">
        <is>
          <t>VB-0619</t>
        </is>
      </c>
      <c r="F439" s="21" t="inlineStr">
        <is>
          <t>Vessbank</t>
        </is>
      </c>
      <c r="G439" s="21" t="n">
        <v>24</v>
      </c>
      <c r="H439" s="21" t="inlineStr">
        <is>
          <t>COVERED</t>
        </is>
      </c>
      <c r="I439" s="21" t="inlineStr">
        <is>
          <t>NON_COMM_MONTHLY</t>
        </is>
      </c>
      <c r="J439" s="21" t="n">
        <v>10.4</v>
      </c>
      <c r="K439" s="21" t="n">
        <v>1</v>
      </c>
      <c r="L439" s="21" t="inlineStr">
        <is>
          <t>ACCEPTED</t>
        </is>
      </c>
      <c r="M439" s="28" t="n">
        <v>45431</v>
      </c>
      <c r="N439" s="28" t="n">
        <v>45425</v>
      </c>
      <c r="O439" s="21" t="n">
        <v>4</v>
      </c>
      <c r="P439" s="21" t="inlineStr"/>
      <c r="Q439" s="21" t="inlineStr">
        <is>
          <t>MA-2024-0619</t>
        </is>
      </c>
      <c r="R439" s="21" t="inlineStr"/>
    </row>
    <row r="440">
      <c r="A440" s="17" t="inlineStr">
        <is>
          <t>OFR-2024-0755</t>
        </is>
      </c>
      <c r="B440" s="27" t="n">
        <v>45434</v>
      </c>
      <c r="C440" s="17" t="inlineStr">
        <is>
          <t>WL-02013</t>
        </is>
      </c>
      <c r="D440" s="17" t="n">
        <v>1013</v>
      </c>
      <c r="E440" s="17" t="inlineStr">
        <is>
          <t>VB-0602</t>
        </is>
      </c>
      <c r="F440" s="17" t="inlineStr">
        <is>
          <t>Vessbank</t>
        </is>
      </c>
      <c r="G440" s="17" t="n">
        <v>24</v>
      </c>
      <c r="H440" s="17" t="inlineStr">
        <is>
          <t>COVERED</t>
        </is>
      </c>
      <c r="I440" s="17" t="inlineStr">
        <is>
          <t>NON_COMM_MONTHLY</t>
        </is>
      </c>
      <c r="J440" s="17" t="n">
        <v>10.4</v>
      </c>
      <c r="K440" s="17" t="n">
        <v>1</v>
      </c>
      <c r="L440" s="17" t="inlineStr">
        <is>
          <t>SKIPPED</t>
        </is>
      </c>
      <c r="M440" s="27" t="n">
        <v>45444</v>
      </c>
      <c r="N440" s="17" t="inlineStr"/>
      <c r="O440" s="17" t="inlineStr"/>
      <c r="P440" s="17" t="inlineStr">
        <is>
          <t>not-current</t>
        </is>
      </c>
      <c r="Q440" s="17" t="inlineStr"/>
      <c r="R440" s="17" t="inlineStr"/>
    </row>
    <row r="441">
      <c r="A441" s="21" t="inlineStr">
        <is>
          <t>OFR-2024-0756</t>
        </is>
      </c>
      <c r="B441" s="28" t="n">
        <v>45429</v>
      </c>
      <c r="C441" s="21" t="inlineStr">
        <is>
          <t>WL-01813</t>
        </is>
      </c>
      <c r="D441" s="21" t="n">
        <v>813</v>
      </c>
      <c r="E441" s="21" t="inlineStr">
        <is>
          <t>LP-1112</t>
        </is>
      </c>
      <c r="F441" s="21" t="inlineStr">
        <is>
          <t>Ledgport</t>
        </is>
      </c>
      <c r="G441" s="21" t="n">
        <v>40</v>
      </c>
      <c r="H441" s="21" t="inlineStr">
        <is>
          <t>COVERED</t>
        </is>
      </c>
      <c r="I441" s="21" t="inlineStr">
        <is>
          <t>NON_COMM_MONTHLY</t>
        </is>
      </c>
      <c r="J441" s="21" t="n">
        <v>10.4</v>
      </c>
      <c r="K441" s="21" t="n">
        <v>1</v>
      </c>
      <c r="L441" s="21" t="inlineStr">
        <is>
          <t>ACCEPTED</t>
        </is>
      </c>
      <c r="M441" s="28" t="n">
        <v>45439</v>
      </c>
      <c r="N441" s="28" t="n">
        <v>45434</v>
      </c>
      <c r="O441" s="21" t="n">
        <v>5</v>
      </c>
      <c r="P441" s="21" t="inlineStr"/>
      <c r="Q441" s="21" t="inlineStr">
        <is>
          <t>MA-2024-1112</t>
        </is>
      </c>
      <c r="R441" s="21" t="inlineStr"/>
    </row>
    <row r="442">
      <c r="A442" s="17" t="inlineStr">
        <is>
          <t>OFR-2024-0757</t>
        </is>
      </c>
      <c r="B442" s="27" t="n">
        <v>45421</v>
      </c>
      <c r="C442" s="17" t="inlineStr">
        <is>
          <t>WL-03223</t>
        </is>
      </c>
      <c r="D442" s="17" t="n">
        <v>2223</v>
      </c>
      <c r="E442" s="17" t="inlineStr">
        <is>
          <t>EW-0705</t>
        </is>
      </c>
      <c r="F442" s="17" t="inlineStr">
        <is>
          <t>Eastwey</t>
        </is>
      </c>
      <c r="G442" s="17" t="n">
        <v>40</v>
      </c>
      <c r="H442" s="17" t="inlineStr">
        <is>
          <t>OPEN</t>
        </is>
      </c>
      <c r="I442" s="17" t="inlineStr">
        <is>
          <t>NON_COMM_MONTHLY</t>
        </is>
      </c>
      <c r="J442" s="17" t="n">
        <v>7.55</v>
      </c>
      <c r="K442" s="17" t="n">
        <v>2</v>
      </c>
      <c r="L442" s="17" t="inlineStr">
        <is>
          <t>ACCEPTED</t>
        </is>
      </c>
      <c r="M442" s="27" t="n">
        <v>45435</v>
      </c>
      <c r="N442" s="27" t="n">
        <v>45430</v>
      </c>
      <c r="O442" s="17" t="n">
        <v>9</v>
      </c>
      <c r="P442" s="17" t="inlineStr"/>
      <c r="Q442" s="17" t="inlineStr">
        <is>
          <t>MA-2024-0705</t>
        </is>
      </c>
      <c r="R442" s="17" t="inlineStr"/>
    </row>
    <row r="443">
      <c r="A443" s="21" t="inlineStr">
        <is>
          <t>OFR-2024-0758</t>
        </is>
      </c>
      <c r="B443" s="28" t="n">
        <v>45431</v>
      </c>
      <c r="C443" s="21" t="inlineStr">
        <is>
          <t>WL-02078</t>
        </is>
      </c>
      <c r="D443" s="21" t="n">
        <v>1078</v>
      </c>
      <c r="E443" s="21" t="inlineStr">
        <is>
          <t>LP-0612</t>
        </is>
      </c>
      <c r="F443" s="21" t="inlineStr">
        <is>
          <t>Ledgport</t>
        </is>
      </c>
      <c r="G443" s="21" t="n">
        <v>32</v>
      </c>
      <c r="H443" s="21" t="inlineStr">
        <is>
          <t>COVERED</t>
        </is>
      </c>
      <c r="I443" s="21" t="inlineStr">
        <is>
          <t>NON_COMM_MONTHLY</t>
        </is>
      </c>
      <c r="J443" s="21" t="n">
        <v>10.4</v>
      </c>
      <c r="K443" s="21" t="n">
        <v>1</v>
      </c>
      <c r="L443" s="21" t="inlineStr">
        <is>
          <t>ACCEPTED</t>
        </is>
      </c>
      <c r="M443" s="28" t="n">
        <v>45441</v>
      </c>
      <c r="N443" s="28" t="n">
        <v>45437</v>
      </c>
      <c r="O443" s="21" t="n">
        <v>6</v>
      </c>
      <c r="P443" s="21" t="inlineStr"/>
      <c r="Q443" s="21" t="inlineStr">
        <is>
          <t>MA-2024-0612</t>
        </is>
      </c>
      <c r="R443" s="21" t="inlineStr"/>
    </row>
    <row r="444">
      <c r="A444" s="17" t="inlineStr">
        <is>
          <t>OFR-2024-0759</t>
        </is>
      </c>
      <c r="B444" s="27" t="n">
        <v>45427</v>
      </c>
      <c r="C444" s="17" t="inlineStr">
        <is>
          <t>WL-01753</t>
        </is>
      </c>
      <c r="D444" s="17" t="n">
        <v>753</v>
      </c>
      <c r="E444" s="17" t="inlineStr">
        <is>
          <t>LP-0722</t>
        </is>
      </c>
      <c r="F444" s="17" t="inlineStr">
        <is>
          <t>Ledgport</t>
        </is>
      </c>
      <c r="G444" s="17" t="n">
        <v>24</v>
      </c>
      <c r="H444" s="17" t="inlineStr">
        <is>
          <t>COVERED</t>
        </is>
      </c>
      <c r="I444" s="17" t="inlineStr">
        <is>
          <t>NON_COMM_MONTHLY</t>
        </is>
      </c>
      <c r="J444" s="17" t="n">
        <v>10.4</v>
      </c>
      <c r="K444" s="17" t="n">
        <v>1</v>
      </c>
      <c r="L444" s="17" t="inlineStr">
        <is>
          <t>SKIPPED</t>
        </is>
      </c>
      <c r="M444" s="27" t="n">
        <v>45437</v>
      </c>
      <c r="N444" s="17" t="inlineStr"/>
      <c r="O444" s="17" t="inlineStr"/>
      <c r="P444" s="17" t="inlineStr">
        <is>
          <t>declined-prior-offer</t>
        </is>
      </c>
      <c r="Q444" s="17" t="inlineStr"/>
      <c r="R444" s="17" t="inlineStr"/>
    </row>
    <row r="445">
      <c r="A445" s="21" t="inlineStr">
        <is>
          <t>OFR-2024-0760</t>
        </is>
      </c>
      <c r="B445" s="28" t="n">
        <v>45437</v>
      </c>
      <c r="C445" s="21" t="inlineStr">
        <is>
          <t>WL-03305</t>
        </is>
      </c>
      <c r="D445" s="21" t="n">
        <v>2305</v>
      </c>
      <c r="E445" s="21" t="inlineStr">
        <is>
          <t>SB-0615</t>
        </is>
      </c>
      <c r="F445" s="21" t="inlineStr">
        <is>
          <t>Salmonberry</t>
        </is>
      </c>
      <c r="G445" s="21" t="n">
        <v>45</v>
      </c>
      <c r="H445" s="21" t="inlineStr">
        <is>
          <t>OPEN</t>
        </is>
      </c>
      <c r="I445" s="21" t="inlineStr">
        <is>
          <t>NON_COMM_MONTHLY</t>
        </is>
      </c>
      <c r="J445" s="21" t="n">
        <v>7.55</v>
      </c>
      <c r="K445" s="21" t="n">
        <v>1</v>
      </c>
      <c r="L445" s="21" t="inlineStr">
        <is>
          <t>ACCEPTED</t>
        </is>
      </c>
      <c r="M445" s="28" t="n">
        <v>45451</v>
      </c>
      <c r="N445" s="28" t="n">
        <v>45444</v>
      </c>
      <c r="O445" s="21" t="n">
        <v>7</v>
      </c>
      <c r="P445" s="21" t="inlineStr"/>
      <c r="Q445" s="21" t="inlineStr">
        <is>
          <t>MA-2024-0615</t>
        </is>
      </c>
      <c r="R445" s="21" t="inlineStr"/>
    </row>
    <row r="446">
      <c r="A446" s="17" t="inlineStr">
        <is>
          <t>OFR-2024-0761</t>
        </is>
      </c>
      <c r="B446" s="27" t="n">
        <v>45416</v>
      </c>
      <c r="C446" s="17" t="inlineStr">
        <is>
          <t>WL-02984</t>
        </is>
      </c>
      <c r="D446" s="17" t="n">
        <v>1984</v>
      </c>
      <c r="E446" s="17" t="inlineStr">
        <is>
          <t>EW-0404</t>
        </is>
      </c>
      <c r="F446" s="17" t="inlineStr">
        <is>
          <t>Eastwey</t>
        </is>
      </c>
      <c r="G446" s="17" t="n">
        <v>70</v>
      </c>
      <c r="H446" s="17" t="inlineStr">
        <is>
          <t>OPEN</t>
        </is>
      </c>
      <c r="I446" s="17" t="inlineStr">
        <is>
          <t>NON_COMM_MONTHLY</t>
        </is>
      </c>
      <c r="J446" s="17" t="n">
        <v>7.55</v>
      </c>
      <c r="K446" s="17" t="n">
        <v>1</v>
      </c>
      <c r="L446" s="17" t="inlineStr">
        <is>
          <t>ACCEPTED</t>
        </is>
      </c>
      <c r="M446" s="27" t="n">
        <v>45430</v>
      </c>
      <c r="N446" s="27" t="n">
        <v>45418</v>
      </c>
      <c r="O446" s="17" t="n">
        <v>2</v>
      </c>
      <c r="P446" s="17" t="inlineStr"/>
      <c r="Q446" s="17" t="inlineStr">
        <is>
          <t>MA-2024-0404</t>
        </is>
      </c>
      <c r="R446" s="17" t="inlineStr"/>
    </row>
    <row r="447">
      <c r="A447" s="21" t="inlineStr">
        <is>
          <t>OFR-2024-0762</t>
        </is>
      </c>
      <c r="B447" s="28" t="n">
        <v>45413</v>
      </c>
      <c r="C447" s="21" t="inlineStr">
        <is>
          <t>WL-01318</t>
        </is>
      </c>
      <c r="D447" s="21" t="n">
        <v>318</v>
      </c>
      <c r="E447" s="21" t="inlineStr">
        <is>
          <t>SB-0405</t>
        </is>
      </c>
      <c r="F447" s="21" t="inlineStr">
        <is>
          <t>Salmonberry</t>
        </is>
      </c>
      <c r="G447" s="21" t="n">
        <v>45</v>
      </c>
      <c r="H447" s="21" t="inlineStr">
        <is>
          <t>OPEN</t>
        </is>
      </c>
      <c r="I447" s="21" t="inlineStr">
        <is>
          <t>NON_COMM_MONTHLY</t>
        </is>
      </c>
      <c r="J447" s="21" t="n">
        <v>7.55</v>
      </c>
      <c r="K447" s="21" t="n">
        <v>1</v>
      </c>
      <c r="L447" s="21" t="inlineStr">
        <is>
          <t>SKIPPED</t>
        </is>
      </c>
      <c r="M447" s="28" t="n">
        <v>45427</v>
      </c>
      <c r="N447" s="21" t="inlineStr"/>
      <c r="O447" s="21" t="inlineStr"/>
      <c r="P447" s="21" t="inlineStr">
        <is>
          <t>preference-mismatch</t>
        </is>
      </c>
      <c r="Q447" s="21" t="inlineStr"/>
      <c r="R447" s="21" t="inlineStr"/>
    </row>
    <row r="448">
      <c r="A448" s="17" t="inlineStr">
        <is>
          <t>OFR-2024-0763</t>
        </is>
      </c>
      <c r="B448" s="27" t="n">
        <v>45419</v>
      </c>
      <c r="C448" s="17" t="inlineStr">
        <is>
          <t>WL-03076</t>
        </is>
      </c>
      <c r="D448" s="17" t="n">
        <v>2076</v>
      </c>
      <c r="E448" s="17" t="inlineStr">
        <is>
          <t>SB-0719</t>
        </is>
      </c>
      <c r="F448" s="17" t="inlineStr">
        <is>
          <t>Salmonberry</t>
        </is>
      </c>
      <c r="G448" s="17" t="n">
        <v>28</v>
      </c>
      <c r="H448" s="17" t="inlineStr">
        <is>
          <t>OPEN</t>
        </is>
      </c>
      <c r="I448" s="17" t="inlineStr">
        <is>
          <t>NON_COMM_MONTHLY</t>
        </is>
      </c>
      <c r="J448" s="17" t="n">
        <v>7.55</v>
      </c>
      <c r="K448" s="17" t="n">
        <v>1</v>
      </c>
      <c r="L448" s="17" t="inlineStr">
        <is>
          <t>ACCEPTED</t>
        </is>
      </c>
      <c r="M448" s="27" t="n">
        <v>45433</v>
      </c>
      <c r="N448" s="27" t="n">
        <v>45427</v>
      </c>
      <c r="O448" s="17" t="n">
        <v>8</v>
      </c>
      <c r="P448" s="17" t="inlineStr"/>
      <c r="Q448" s="17" t="inlineStr">
        <is>
          <t>MA-2024-0719</t>
        </is>
      </c>
      <c r="R448" s="17" t="inlineStr"/>
    </row>
    <row r="449">
      <c r="A449" s="21" t="inlineStr">
        <is>
          <t>OFR-2024-0764</t>
        </is>
      </c>
      <c r="B449" s="28" t="n">
        <v>45434</v>
      </c>
      <c r="C449" s="21" t="inlineStr">
        <is>
          <t>WL-01354</t>
        </is>
      </c>
      <c r="D449" s="21" t="n">
        <v>354</v>
      </c>
      <c r="E449" s="21" t="inlineStr">
        <is>
          <t>LP-0503</t>
        </is>
      </c>
      <c r="F449" s="21" t="inlineStr">
        <is>
          <t>Ledgport</t>
        </is>
      </c>
      <c r="G449" s="21" t="n">
        <v>24</v>
      </c>
      <c r="H449" s="21" t="inlineStr">
        <is>
          <t>COVERED</t>
        </is>
      </c>
      <c r="I449" s="21" t="inlineStr">
        <is>
          <t>NON_COMM_MONTHLY</t>
        </is>
      </c>
      <c r="J449" s="21" t="n">
        <v>10.4</v>
      </c>
      <c r="K449" s="21" t="n">
        <v>1</v>
      </c>
      <c r="L449" s="21" t="inlineStr">
        <is>
          <t>DECLINED</t>
        </is>
      </c>
      <c r="M449" s="28" t="n">
        <v>45444</v>
      </c>
      <c r="N449" s="28" t="n">
        <v>45438</v>
      </c>
      <c r="O449" s="21" t="n">
        <v>4</v>
      </c>
      <c r="P449" s="21" t="inlineStr"/>
      <c r="Q449" s="21" t="inlineStr"/>
      <c r="R449" s="21" t="inlineStr"/>
    </row>
    <row r="450">
      <c r="A450" s="17" t="inlineStr">
        <is>
          <t>OFR-2024-0765</t>
        </is>
      </c>
      <c r="B450" s="27" t="n">
        <v>45427</v>
      </c>
      <c r="C450" s="17" t="inlineStr">
        <is>
          <t>WL-03277</t>
        </is>
      </c>
      <c r="D450" s="17" t="n">
        <v>2277</v>
      </c>
      <c r="E450" s="17" t="inlineStr">
        <is>
          <t>VB-1003</t>
        </is>
      </c>
      <c r="F450" s="17" t="inlineStr">
        <is>
          <t>Vessbank</t>
        </is>
      </c>
      <c r="G450" s="17" t="n">
        <v>32</v>
      </c>
      <c r="H450" s="17" t="inlineStr">
        <is>
          <t>COVERED</t>
        </is>
      </c>
      <c r="I450" s="17" t="inlineStr">
        <is>
          <t>NON_COMM_MONTHLY</t>
        </is>
      </c>
      <c r="J450" s="17" t="n">
        <v>10.4</v>
      </c>
      <c r="K450" s="17" t="n">
        <v>2</v>
      </c>
      <c r="L450" s="17" t="inlineStr">
        <is>
          <t>ACCEPTED</t>
        </is>
      </c>
      <c r="M450" s="27" t="n">
        <v>45437</v>
      </c>
      <c r="N450" s="27" t="n">
        <v>45437</v>
      </c>
      <c r="O450" s="17" t="n">
        <v>10</v>
      </c>
      <c r="P450" s="17" t="inlineStr"/>
      <c r="Q450" s="17" t="inlineStr">
        <is>
          <t>MA-2024-1003</t>
        </is>
      </c>
      <c r="R450" s="17" t="inlineStr"/>
    </row>
    <row r="451">
      <c r="A451" s="21" t="inlineStr">
        <is>
          <t>OFR-2024-0766</t>
        </is>
      </c>
      <c r="B451" s="28" t="n">
        <v>45433</v>
      </c>
      <c r="C451" s="21" t="inlineStr">
        <is>
          <t>WL-03891</t>
        </is>
      </c>
      <c r="D451" s="21" t="n">
        <v>2891</v>
      </c>
      <c r="E451" s="21" t="inlineStr">
        <is>
          <t>EW-0607</t>
        </is>
      </c>
      <c r="F451" s="21" t="inlineStr">
        <is>
          <t>Eastwey</t>
        </is>
      </c>
      <c r="G451" s="21" t="n">
        <v>24</v>
      </c>
      <c r="H451" s="21" t="inlineStr">
        <is>
          <t>OPEN</t>
        </is>
      </c>
      <c r="I451" s="21" t="inlineStr">
        <is>
          <t>NON_COMM_MONTHLY</t>
        </is>
      </c>
      <c r="J451" s="21" t="n">
        <v>7.55</v>
      </c>
      <c r="K451" s="21" t="n">
        <v>2</v>
      </c>
      <c r="L451" s="21" t="inlineStr">
        <is>
          <t>SKIPPED</t>
        </is>
      </c>
      <c r="M451" s="28" t="n">
        <v>45447</v>
      </c>
      <c r="N451" s="21" t="inlineStr"/>
      <c r="O451" s="21" t="inlineStr"/>
      <c r="P451" s="21" t="inlineStr">
        <is>
          <t>vessel-fit</t>
        </is>
      </c>
      <c r="Q451" s="21" t="inlineStr"/>
      <c r="R451" s="21" t="inlineStr"/>
    </row>
    <row r="452">
      <c r="A452" s="17" t="inlineStr">
        <is>
          <t>OFR-2024-0767</t>
        </is>
      </c>
      <c r="B452" s="27" t="n">
        <v>45437</v>
      </c>
      <c r="C452" s="17" t="inlineStr">
        <is>
          <t>WL-02986</t>
        </is>
      </c>
      <c r="D452" s="17" t="n">
        <v>1986</v>
      </c>
      <c r="E452" s="17" t="inlineStr">
        <is>
          <t>GW-0510</t>
        </is>
      </c>
      <c r="F452" s="17" t="inlineStr">
        <is>
          <t>Gullwing</t>
        </is>
      </c>
      <c r="G452" s="17" t="n">
        <v>24</v>
      </c>
      <c r="H452" s="17" t="inlineStr">
        <is>
          <t>OPEN</t>
        </is>
      </c>
      <c r="I452" s="17" t="inlineStr">
        <is>
          <t>NON_COMM_MONTHLY</t>
        </is>
      </c>
      <c r="J452" s="17" t="n">
        <v>7.55</v>
      </c>
      <c r="K452" s="17" t="n">
        <v>1</v>
      </c>
      <c r="L452" s="17" t="inlineStr">
        <is>
          <t>ACCEPTED</t>
        </is>
      </c>
      <c r="M452" s="27" t="n">
        <v>45451</v>
      </c>
      <c r="N452" s="27" t="n">
        <v>45454</v>
      </c>
      <c r="O452" s="17" t="n">
        <v>17</v>
      </c>
      <c r="P452" s="17" t="inlineStr"/>
      <c r="Q452" s="17" t="inlineStr">
        <is>
          <t>MA-2024-0510</t>
        </is>
      </c>
      <c r="R452" s="17" t="inlineStr"/>
    </row>
    <row r="453">
      <c r="A453" s="21" t="inlineStr">
        <is>
          <t>OFR-2024-0768</t>
        </is>
      </c>
      <c r="B453" s="28" t="n">
        <v>45422</v>
      </c>
      <c r="C453" s="21" t="inlineStr">
        <is>
          <t>WL-02894</t>
        </is>
      </c>
      <c r="D453" s="21" t="n">
        <v>1894</v>
      </c>
      <c r="E453" s="21" t="inlineStr">
        <is>
          <t>VB-1012</t>
        </is>
      </c>
      <c r="F453" s="21" t="inlineStr">
        <is>
          <t>Vessbank</t>
        </is>
      </c>
      <c r="G453" s="21" t="n">
        <v>40</v>
      </c>
      <c r="H453" s="21" t="inlineStr">
        <is>
          <t>COVERED</t>
        </is>
      </c>
      <c r="I453" s="21" t="inlineStr">
        <is>
          <t>NON_COMM_MONTHLY</t>
        </is>
      </c>
      <c r="J453" s="21" t="n">
        <v>10.4</v>
      </c>
      <c r="K453" s="21" t="n">
        <v>1</v>
      </c>
      <c r="L453" s="21" t="inlineStr">
        <is>
          <t>ACCEPTED</t>
        </is>
      </c>
      <c r="M453" s="28" t="n">
        <v>45432</v>
      </c>
      <c r="N453" s="28" t="n">
        <v>45424</v>
      </c>
      <c r="O453" s="21" t="n">
        <v>2</v>
      </c>
      <c r="P453" s="21" t="inlineStr"/>
      <c r="Q453" s="21" t="inlineStr">
        <is>
          <t>MA-2024-1012</t>
        </is>
      </c>
      <c r="R453" s="21" t="inlineStr"/>
    </row>
    <row r="454">
      <c r="A454" s="17" t="inlineStr">
        <is>
          <t>OFR-2024-0769</t>
        </is>
      </c>
      <c r="B454" s="27" t="n">
        <v>45422</v>
      </c>
      <c r="C454" s="17" t="inlineStr">
        <is>
          <t>WL-01605</t>
        </is>
      </c>
      <c r="D454" s="17" t="n">
        <v>605</v>
      </c>
      <c r="E454" s="17" t="inlineStr">
        <is>
          <t>EW-0316</t>
        </is>
      </c>
      <c r="F454" s="17" t="inlineStr">
        <is>
          <t>Eastwey</t>
        </is>
      </c>
      <c r="G454" s="17" t="n">
        <v>36</v>
      </c>
      <c r="H454" s="17" t="inlineStr">
        <is>
          <t>OPEN</t>
        </is>
      </c>
      <c r="I454" s="17" t="inlineStr">
        <is>
          <t>NON_COMM_MONTHLY</t>
        </is>
      </c>
      <c r="J454" s="17" t="n">
        <v>7.55</v>
      </c>
      <c r="K454" s="17" t="n">
        <v>1</v>
      </c>
      <c r="L454" s="17" t="inlineStr">
        <is>
          <t>ACCEPTED</t>
        </is>
      </c>
      <c r="M454" s="27" t="n">
        <v>45436</v>
      </c>
      <c r="N454" s="27" t="n">
        <v>45424</v>
      </c>
      <c r="O454" s="17" t="n">
        <v>2</v>
      </c>
      <c r="P454" s="17" t="inlineStr"/>
      <c r="Q454" s="17" t="inlineStr">
        <is>
          <t>MA-2024-0316</t>
        </is>
      </c>
      <c r="R454" s="17" t="inlineStr"/>
    </row>
    <row r="455">
      <c r="A455" s="21" t="inlineStr">
        <is>
          <t>OFR-2024-0770</t>
        </is>
      </c>
      <c r="B455" s="28" t="n">
        <v>45435</v>
      </c>
      <c r="C455" s="21" t="inlineStr">
        <is>
          <t>WL-01773</t>
        </is>
      </c>
      <c r="D455" s="21" t="n">
        <v>773</v>
      </c>
      <c r="E455" s="21" t="inlineStr">
        <is>
          <t>EW-0509</t>
        </is>
      </c>
      <c r="F455" s="21" t="inlineStr">
        <is>
          <t>Eastwey</t>
        </is>
      </c>
      <c r="G455" s="21" t="n">
        <v>40</v>
      </c>
      <c r="H455" s="21" t="inlineStr">
        <is>
          <t>OPEN</t>
        </is>
      </c>
      <c r="I455" s="21" t="inlineStr">
        <is>
          <t>NON_COMM_MONTHLY</t>
        </is>
      </c>
      <c r="J455" s="21" t="n">
        <v>7.55</v>
      </c>
      <c r="K455" s="21" t="n">
        <v>2</v>
      </c>
      <c r="L455" s="21" t="inlineStr">
        <is>
          <t>DECLINED_RETAINER</t>
        </is>
      </c>
      <c r="M455" s="28" t="n">
        <v>45449</v>
      </c>
      <c r="N455" s="28" t="n">
        <v>45451</v>
      </c>
      <c r="O455" s="21" t="n">
        <v>16</v>
      </c>
      <c r="P455" s="21" t="inlineStr"/>
      <c r="Q455" s="21" t="inlineStr"/>
      <c r="R455" s="21" t="inlineStr"/>
    </row>
    <row r="456">
      <c r="A456" s="17" t="inlineStr">
        <is>
          <t>OFR-2024-0771</t>
        </is>
      </c>
      <c r="B456" s="27" t="n">
        <v>45464</v>
      </c>
      <c r="C456" s="17" t="inlineStr">
        <is>
          <t>WL-01529</t>
        </is>
      </c>
      <c r="D456" s="17" t="n">
        <v>529</v>
      </c>
      <c r="E456" s="17" t="inlineStr">
        <is>
          <t>SB-0110</t>
        </is>
      </c>
      <c r="F456" s="17" t="inlineStr">
        <is>
          <t>Salmonberry</t>
        </is>
      </c>
      <c r="G456" s="17" t="n">
        <v>28</v>
      </c>
      <c r="H456" s="17" t="inlineStr">
        <is>
          <t>OPEN</t>
        </is>
      </c>
      <c r="I456" s="17" t="inlineStr">
        <is>
          <t>NON_COMM_MONTHLY</t>
        </is>
      </c>
      <c r="J456" s="17" t="n">
        <v>7.55</v>
      </c>
      <c r="K456" s="17" t="n">
        <v>1</v>
      </c>
      <c r="L456" s="17" t="inlineStr">
        <is>
          <t>ACCEPTED</t>
        </is>
      </c>
      <c r="M456" s="27" t="n">
        <v>45478</v>
      </c>
      <c r="N456" s="27" t="n">
        <v>45477</v>
      </c>
      <c r="O456" s="17" t="n">
        <v>13</v>
      </c>
      <c r="P456" s="17" t="inlineStr"/>
      <c r="Q456" s="17" t="inlineStr">
        <is>
          <t>MA-2024-0110</t>
        </is>
      </c>
      <c r="R456" s="17" t="inlineStr"/>
    </row>
    <row r="457">
      <c r="A457" s="21" t="inlineStr">
        <is>
          <t>OFR-2024-0772</t>
        </is>
      </c>
      <c r="B457" s="28" t="n">
        <v>45455</v>
      </c>
      <c r="C457" s="21" t="inlineStr">
        <is>
          <t>WL-03026</t>
        </is>
      </c>
      <c r="D457" s="21" t="n">
        <v>2026</v>
      </c>
      <c r="E457" s="21" t="inlineStr">
        <is>
          <t>LP-0324</t>
        </is>
      </c>
      <c r="F457" s="21" t="inlineStr">
        <is>
          <t>Ledgport</t>
        </is>
      </c>
      <c r="G457" s="21" t="n">
        <v>32</v>
      </c>
      <c r="H457" s="21" t="inlineStr">
        <is>
          <t>COVERED</t>
        </is>
      </c>
      <c r="I457" s="21" t="inlineStr">
        <is>
          <t>NON_COMM_MONTHLY</t>
        </is>
      </c>
      <c r="J457" s="21" t="n">
        <v>10.4</v>
      </c>
      <c r="K457" s="21" t="n">
        <v>2</v>
      </c>
      <c r="L457" s="21" t="inlineStr">
        <is>
          <t>SKIPPED</t>
        </is>
      </c>
      <c r="M457" s="28" t="n">
        <v>45465</v>
      </c>
      <c r="N457" s="21" t="inlineStr"/>
      <c r="O457" s="21" t="inlineStr"/>
      <c r="P457" s="21" t="inlineStr">
        <is>
          <t>not-current</t>
        </is>
      </c>
      <c r="Q457" s="21" t="inlineStr"/>
      <c r="R457" s="21" t="inlineStr"/>
    </row>
    <row r="458">
      <c r="A458" s="17" t="inlineStr">
        <is>
          <t>OFR-2024-0773</t>
        </is>
      </c>
      <c r="B458" s="27" t="n">
        <v>45456</v>
      </c>
      <c r="C458" s="17" t="inlineStr">
        <is>
          <t>WL-02008</t>
        </is>
      </c>
      <c r="D458" s="17" t="n">
        <v>1008</v>
      </c>
      <c r="E458" s="17" t="inlineStr">
        <is>
          <t>SB-0308</t>
        </is>
      </c>
      <c r="F458" s="17" t="inlineStr">
        <is>
          <t>Salmonberry</t>
        </is>
      </c>
      <c r="G458" s="17" t="n">
        <v>50</v>
      </c>
      <c r="H458" s="17" t="inlineStr">
        <is>
          <t>OPEN</t>
        </is>
      </c>
      <c r="I458" s="17" t="inlineStr">
        <is>
          <t>NON_COMM_MONTHLY</t>
        </is>
      </c>
      <c r="J458" s="17" t="n">
        <v>7.55</v>
      </c>
      <c r="K458" s="17" t="n">
        <v>2</v>
      </c>
      <c r="L458" s="17" t="inlineStr">
        <is>
          <t>EXPIRED</t>
        </is>
      </c>
      <c r="M458" s="27" t="n">
        <v>45470</v>
      </c>
      <c r="N458" s="27" t="n">
        <v>45461</v>
      </c>
      <c r="O458" s="17" t="n">
        <v>5</v>
      </c>
      <c r="P458" s="17" t="inlineStr"/>
      <c r="Q458" s="17" t="inlineStr"/>
      <c r="R458" s="17" t="inlineStr"/>
    </row>
    <row r="459">
      <c r="A459" s="21" t="inlineStr">
        <is>
          <t>OFR-2024-0774</t>
        </is>
      </c>
      <c r="B459" s="28" t="n">
        <v>45458</v>
      </c>
      <c r="C459" s="21" t="inlineStr">
        <is>
          <t>WL-03245</t>
        </is>
      </c>
      <c r="D459" s="21" t="n">
        <v>2245</v>
      </c>
      <c r="E459" s="21" t="inlineStr">
        <is>
          <t>LP-1001</t>
        </is>
      </c>
      <c r="F459" s="21" t="inlineStr">
        <is>
          <t>Ledgport</t>
        </is>
      </c>
      <c r="G459" s="21" t="n">
        <v>40</v>
      </c>
      <c r="H459" s="21" t="inlineStr">
        <is>
          <t>COVERED</t>
        </is>
      </c>
      <c r="I459" s="21" t="inlineStr">
        <is>
          <t>NON_COMM_MONTHLY</t>
        </is>
      </c>
      <c r="J459" s="21" t="n">
        <v>10.4</v>
      </c>
      <c r="K459" s="21" t="n">
        <v>1</v>
      </c>
      <c r="L459" s="21" t="inlineStr">
        <is>
          <t>SKIPPED</t>
        </is>
      </c>
      <c r="M459" s="28" t="n">
        <v>45468</v>
      </c>
      <c r="N459" s="21" t="inlineStr"/>
      <c r="O459" s="21" t="inlineStr"/>
      <c r="P459" s="21" t="inlineStr">
        <is>
          <t>vessel-fit</t>
        </is>
      </c>
      <c r="Q459" s="21" t="inlineStr"/>
      <c r="R459" s="21" t="inlineStr"/>
    </row>
    <row r="460">
      <c r="A460" s="17" t="inlineStr">
        <is>
          <t>OFR-2024-0775</t>
        </is>
      </c>
      <c r="B460" s="27" t="n">
        <v>45457</v>
      </c>
      <c r="C460" s="17" t="inlineStr">
        <is>
          <t>WL-01959</t>
        </is>
      </c>
      <c r="D460" s="17" t="n">
        <v>959</v>
      </c>
      <c r="E460" s="17" t="inlineStr">
        <is>
          <t>EW-0308</t>
        </is>
      </c>
      <c r="F460" s="17" t="inlineStr">
        <is>
          <t>Eastwey</t>
        </is>
      </c>
      <c r="G460" s="17" t="n">
        <v>28</v>
      </c>
      <c r="H460" s="17" t="inlineStr">
        <is>
          <t>OPEN</t>
        </is>
      </c>
      <c r="I460" s="17" t="inlineStr">
        <is>
          <t>NON_COMM_MONTHLY</t>
        </is>
      </c>
      <c r="J460" s="17" t="n">
        <v>7.55</v>
      </c>
      <c r="K460" s="17" t="n">
        <v>2</v>
      </c>
      <c r="L460" s="17" t="inlineStr">
        <is>
          <t>EXPIRED</t>
        </is>
      </c>
      <c r="M460" s="27" t="n">
        <v>45471</v>
      </c>
      <c r="N460" s="27" t="n">
        <v>45463</v>
      </c>
      <c r="O460" s="17" t="n">
        <v>6</v>
      </c>
      <c r="P460" s="17" t="inlineStr"/>
      <c r="Q460" s="17" t="inlineStr"/>
      <c r="R460" s="17" t="inlineStr"/>
    </row>
    <row r="461">
      <c r="A461" s="21" t="inlineStr">
        <is>
          <t>OFR-2024-0776</t>
        </is>
      </c>
      <c r="B461" s="28" t="n">
        <v>45471</v>
      </c>
      <c r="C461" s="21" t="inlineStr">
        <is>
          <t>WL-03514</t>
        </is>
      </c>
      <c r="D461" s="21" t="n">
        <v>2514</v>
      </c>
      <c r="E461" s="21" t="inlineStr">
        <is>
          <t>SB-0307</t>
        </is>
      </c>
      <c r="F461" s="21" t="inlineStr">
        <is>
          <t>Salmonberry</t>
        </is>
      </c>
      <c r="G461" s="21" t="n">
        <v>32</v>
      </c>
      <c r="H461" s="21" t="inlineStr">
        <is>
          <t>OPEN</t>
        </is>
      </c>
      <c r="I461" s="21" t="inlineStr">
        <is>
          <t>NON_COMM_MONTHLY</t>
        </is>
      </c>
      <c r="J461" s="21" t="n">
        <v>7.55</v>
      </c>
      <c r="K461" s="21" t="n">
        <v>2</v>
      </c>
      <c r="L461" s="21" t="inlineStr">
        <is>
          <t>ACCEPTED</t>
        </is>
      </c>
      <c r="M461" s="28" t="n">
        <v>45485</v>
      </c>
      <c r="N461" s="28" t="n">
        <v>45474</v>
      </c>
      <c r="O461" s="21" t="n">
        <v>3</v>
      </c>
      <c r="P461" s="21" t="inlineStr"/>
      <c r="Q461" s="21" t="inlineStr">
        <is>
          <t>MA-2024-0307</t>
        </is>
      </c>
      <c r="R461" s="21" t="inlineStr"/>
    </row>
    <row r="462">
      <c r="A462" s="17" t="inlineStr">
        <is>
          <t>OFR-2024-0777</t>
        </is>
      </c>
      <c r="B462" s="27" t="n">
        <v>45448</v>
      </c>
      <c r="C462" s="17" t="inlineStr">
        <is>
          <t>WL-03411</t>
        </is>
      </c>
      <c r="D462" s="17" t="n">
        <v>2411</v>
      </c>
      <c r="E462" s="17" t="inlineStr">
        <is>
          <t>VB-0409</t>
        </is>
      </c>
      <c r="F462" s="17" t="inlineStr">
        <is>
          <t>Vessbank</t>
        </is>
      </c>
      <c r="G462" s="17" t="n">
        <v>32</v>
      </c>
      <c r="H462" s="17" t="inlineStr">
        <is>
          <t>COVERED</t>
        </is>
      </c>
      <c r="I462" s="17" t="inlineStr">
        <is>
          <t>NON_COMM_MONTHLY</t>
        </is>
      </c>
      <c r="J462" s="17" t="n">
        <v>10.4</v>
      </c>
      <c r="K462" s="17" t="n">
        <v>2</v>
      </c>
      <c r="L462" s="17" t="inlineStr">
        <is>
          <t>DECLINED_RETAINER</t>
        </is>
      </c>
      <c r="M462" s="27" t="n">
        <v>45458</v>
      </c>
      <c r="N462" s="27" t="n">
        <v>45450</v>
      </c>
      <c r="O462" s="17" t="n">
        <v>2</v>
      </c>
      <c r="P462" s="17" t="inlineStr"/>
      <c r="Q462" s="17" t="inlineStr"/>
      <c r="R462" s="17" t="inlineStr"/>
    </row>
    <row r="463">
      <c r="A463" s="21" t="inlineStr">
        <is>
          <t>OFR-2024-0778</t>
        </is>
      </c>
      <c r="B463" s="28" t="n">
        <v>45451</v>
      </c>
      <c r="C463" s="21" t="inlineStr">
        <is>
          <t>WL-01581</t>
        </is>
      </c>
      <c r="D463" s="21" t="n">
        <v>581</v>
      </c>
      <c r="E463" s="21" t="inlineStr">
        <is>
          <t>VB-0519</t>
        </is>
      </c>
      <c r="F463" s="21" t="inlineStr">
        <is>
          <t>Vessbank</t>
        </is>
      </c>
      <c r="G463" s="21" t="n">
        <v>24</v>
      </c>
      <c r="H463" s="21" t="inlineStr">
        <is>
          <t>COVERED</t>
        </is>
      </c>
      <c r="I463" s="21" t="inlineStr">
        <is>
          <t>NON_COMM_MONTHLY</t>
        </is>
      </c>
      <c r="J463" s="21" t="n">
        <v>10.4</v>
      </c>
      <c r="K463" s="21" t="n">
        <v>1</v>
      </c>
      <c r="L463" s="21" t="inlineStr">
        <is>
          <t>DECLINED</t>
        </is>
      </c>
      <c r="M463" s="28" t="n">
        <v>45461</v>
      </c>
      <c r="N463" s="28" t="n">
        <v>45459</v>
      </c>
      <c r="O463" s="21" t="n">
        <v>8</v>
      </c>
      <c r="P463" s="21" t="inlineStr"/>
      <c r="Q463" s="21" t="inlineStr"/>
      <c r="R463" s="21" t="inlineStr"/>
    </row>
    <row r="464">
      <c r="A464" s="17" t="inlineStr">
        <is>
          <t>OFR-2024-0779</t>
        </is>
      </c>
      <c r="B464" s="27" t="n">
        <v>45464</v>
      </c>
      <c r="C464" s="17" t="inlineStr">
        <is>
          <t>WL-02110</t>
        </is>
      </c>
      <c r="D464" s="17" t="n">
        <v>1110</v>
      </c>
      <c r="E464" s="17" t="inlineStr">
        <is>
          <t>VB-1010</t>
        </is>
      </c>
      <c r="F464" s="17" t="inlineStr">
        <is>
          <t>Vessbank</t>
        </is>
      </c>
      <c r="G464" s="17" t="n">
        <v>24</v>
      </c>
      <c r="H464" s="17" t="inlineStr">
        <is>
          <t>COVERED</t>
        </is>
      </c>
      <c r="I464" s="17" t="inlineStr">
        <is>
          <t>NON_COMM_MONTHLY</t>
        </is>
      </c>
      <c r="J464" s="17" t="n">
        <v>10.4</v>
      </c>
      <c r="K464" s="17" t="n">
        <v>1</v>
      </c>
      <c r="L464" s="17" t="inlineStr">
        <is>
          <t>ACCEPTED</t>
        </is>
      </c>
      <c r="M464" s="27" t="n">
        <v>45474</v>
      </c>
      <c r="N464" s="27" t="n">
        <v>45472</v>
      </c>
      <c r="O464" s="17" t="n">
        <v>8</v>
      </c>
      <c r="P464" s="17" t="inlineStr"/>
      <c r="Q464" s="17" t="inlineStr">
        <is>
          <t>MA-2024-1010</t>
        </is>
      </c>
      <c r="R464" s="17" t="inlineStr"/>
    </row>
    <row r="465">
      <c r="A465" s="21" t="inlineStr">
        <is>
          <t>OFR-2024-0780</t>
        </is>
      </c>
      <c r="B465" s="28" t="n">
        <v>45445</v>
      </c>
      <c r="C465" s="21" t="inlineStr">
        <is>
          <t>WL-02792</t>
        </is>
      </c>
      <c r="D465" s="21" t="n">
        <v>1792</v>
      </c>
      <c r="E465" s="21" t="inlineStr">
        <is>
          <t>VB-0311</t>
        </is>
      </c>
      <c r="F465" s="21" t="inlineStr">
        <is>
          <t>Vessbank</t>
        </is>
      </c>
      <c r="G465" s="21" t="n">
        <v>32</v>
      </c>
      <c r="H465" s="21" t="inlineStr">
        <is>
          <t>COVERED</t>
        </is>
      </c>
      <c r="I465" s="21" t="inlineStr">
        <is>
          <t>NON_COMM_MONTHLY</t>
        </is>
      </c>
      <c r="J465" s="21" t="n">
        <v>10.4</v>
      </c>
      <c r="K465" s="21" t="n">
        <v>2</v>
      </c>
      <c r="L465" s="21" t="inlineStr">
        <is>
          <t>ACCEPTED</t>
        </is>
      </c>
      <c r="M465" s="28" t="n">
        <v>45455</v>
      </c>
      <c r="N465" s="28" t="n">
        <v>45446</v>
      </c>
      <c r="O465" s="21" t="n">
        <v>1</v>
      </c>
      <c r="P465" s="21" t="inlineStr"/>
      <c r="Q465" s="21" t="inlineStr">
        <is>
          <t>MA-2024-0311</t>
        </is>
      </c>
      <c r="R465" s="21" t="inlineStr"/>
    </row>
    <row r="466">
      <c r="A466" s="17" t="inlineStr">
        <is>
          <t>OFR-2024-0781</t>
        </is>
      </c>
      <c r="B466" s="27" t="n">
        <v>45463</v>
      </c>
      <c r="C466" s="17" t="inlineStr">
        <is>
          <t>WL-01506</t>
        </is>
      </c>
      <c r="D466" s="17" t="n">
        <v>506</v>
      </c>
      <c r="E466" s="17" t="inlineStr">
        <is>
          <t>VB-0519</t>
        </is>
      </c>
      <c r="F466" s="17" t="inlineStr">
        <is>
          <t>Vessbank</t>
        </is>
      </c>
      <c r="G466" s="17" t="n">
        <v>24</v>
      </c>
      <c r="H466" s="17" t="inlineStr">
        <is>
          <t>COVERED</t>
        </is>
      </c>
      <c r="I466" s="17" t="inlineStr">
        <is>
          <t>NON_COMM_MONTHLY</t>
        </is>
      </c>
      <c r="J466" s="17" t="n">
        <v>10.4</v>
      </c>
      <c r="K466" s="17" t="n">
        <v>2</v>
      </c>
      <c r="L466" s="17" t="inlineStr">
        <is>
          <t>ACCEPTED</t>
        </is>
      </c>
      <c r="M466" s="27" t="n">
        <v>45473</v>
      </c>
      <c r="N466" s="27" t="n">
        <v>45473</v>
      </c>
      <c r="O466" s="17" t="n">
        <v>10</v>
      </c>
      <c r="P466" s="17" t="inlineStr"/>
      <c r="Q466" s="17" t="inlineStr">
        <is>
          <t>MA-2024-0519</t>
        </is>
      </c>
      <c r="R466" s="17" t="inlineStr"/>
    </row>
    <row r="467">
      <c r="A467" s="21" t="inlineStr">
        <is>
          <t>OFR-2024-0782</t>
        </is>
      </c>
      <c r="B467" s="28" t="n">
        <v>45463</v>
      </c>
      <c r="C467" s="21" t="inlineStr">
        <is>
          <t>WL-02472</t>
        </is>
      </c>
      <c r="D467" s="21" t="n">
        <v>1472</v>
      </c>
      <c r="E467" s="21" t="inlineStr">
        <is>
          <t>VB-0512</t>
        </is>
      </c>
      <c r="F467" s="21" t="inlineStr">
        <is>
          <t>Vessbank</t>
        </is>
      </c>
      <c r="G467" s="21" t="n">
        <v>28</v>
      </c>
      <c r="H467" s="21" t="inlineStr">
        <is>
          <t>COVERED</t>
        </is>
      </c>
      <c r="I467" s="21" t="inlineStr">
        <is>
          <t>NON_COMM_MONTHLY</t>
        </is>
      </c>
      <c r="J467" s="21" t="n">
        <v>10.4</v>
      </c>
      <c r="K467" s="21" t="n">
        <v>1</v>
      </c>
      <c r="L467" s="21" t="inlineStr">
        <is>
          <t>ACCEPTED</t>
        </is>
      </c>
      <c r="M467" s="28" t="n">
        <v>45473</v>
      </c>
      <c r="N467" s="28" t="n">
        <v>45464</v>
      </c>
      <c r="O467" s="21" t="n">
        <v>1</v>
      </c>
      <c r="P467" s="21" t="inlineStr"/>
      <c r="Q467" s="21" t="inlineStr">
        <is>
          <t>MA-2024-0512</t>
        </is>
      </c>
      <c r="R467" s="21" t="inlineStr"/>
    </row>
    <row r="468">
      <c r="A468" s="17" t="inlineStr">
        <is>
          <t>OFR-2024-0783</t>
        </is>
      </c>
      <c r="B468" s="27" t="n">
        <v>45464</v>
      </c>
      <c r="C468" s="17" t="inlineStr">
        <is>
          <t>WL-03237</t>
        </is>
      </c>
      <c r="D468" s="17" t="n">
        <v>2237</v>
      </c>
      <c r="E468" s="17" t="inlineStr">
        <is>
          <t>SB-0720</t>
        </is>
      </c>
      <c r="F468" s="17" t="inlineStr">
        <is>
          <t>Salmonberry</t>
        </is>
      </c>
      <c r="G468" s="17" t="n">
        <v>28</v>
      </c>
      <c r="H468" s="17" t="inlineStr">
        <is>
          <t>OPEN</t>
        </is>
      </c>
      <c r="I468" s="17" t="inlineStr">
        <is>
          <t>NON_COMM_MONTHLY</t>
        </is>
      </c>
      <c r="J468" s="17" t="n">
        <v>7.55</v>
      </c>
      <c r="K468" s="17" t="n">
        <v>1</v>
      </c>
      <c r="L468" s="17" t="inlineStr">
        <is>
          <t>ACCEPTED</t>
        </is>
      </c>
      <c r="M468" s="27" t="n">
        <v>45478</v>
      </c>
      <c r="N468" s="27" t="n">
        <v>45473</v>
      </c>
      <c r="O468" s="17" t="n">
        <v>9</v>
      </c>
      <c r="P468" s="17" t="inlineStr"/>
      <c r="Q468" s="17" t="inlineStr">
        <is>
          <t>MA-2024-0720</t>
        </is>
      </c>
      <c r="R468" s="17" t="inlineStr"/>
    </row>
    <row r="469">
      <c r="A469" s="21" t="inlineStr">
        <is>
          <t>OFR-2024-0784</t>
        </is>
      </c>
      <c r="B469" s="28" t="n">
        <v>45457</v>
      </c>
      <c r="C469" s="21" t="inlineStr">
        <is>
          <t>WL-03527</t>
        </is>
      </c>
      <c r="D469" s="21" t="n">
        <v>2527</v>
      </c>
      <c r="E469" s="21" t="inlineStr">
        <is>
          <t>EW-0523</t>
        </is>
      </c>
      <c r="F469" s="21" t="inlineStr">
        <is>
          <t>Eastwey</t>
        </is>
      </c>
      <c r="G469" s="21" t="n">
        <v>24</v>
      </c>
      <c r="H469" s="21" t="inlineStr">
        <is>
          <t>OPEN</t>
        </is>
      </c>
      <c r="I469" s="21" t="inlineStr">
        <is>
          <t>NON_COMM_MONTHLY</t>
        </is>
      </c>
      <c r="J469" s="21" t="n">
        <v>7.55</v>
      </c>
      <c r="K469" s="21" t="n">
        <v>1</v>
      </c>
      <c r="L469" s="21" t="inlineStr">
        <is>
          <t>SKIPPED</t>
        </is>
      </c>
      <c r="M469" s="28" t="n">
        <v>45471</v>
      </c>
      <c r="N469" s="21" t="inlineStr"/>
      <c r="O469" s="21" t="inlineStr"/>
      <c r="P469" s="21" t="inlineStr">
        <is>
          <t>not-current</t>
        </is>
      </c>
      <c r="Q469" s="21" t="inlineStr"/>
      <c r="R469" s="21" t="inlineStr"/>
    </row>
    <row r="470">
      <c r="A470" s="17" t="inlineStr">
        <is>
          <t>OFR-2024-0785</t>
        </is>
      </c>
      <c r="B470" s="27" t="n">
        <v>45463</v>
      </c>
      <c r="C470" s="17" t="inlineStr">
        <is>
          <t>WL-02021</t>
        </is>
      </c>
      <c r="D470" s="17" t="n">
        <v>1021</v>
      </c>
      <c r="E470" s="17" t="inlineStr">
        <is>
          <t>SB-0122</t>
        </is>
      </c>
      <c r="F470" s="17" t="inlineStr">
        <is>
          <t>Salmonberry</t>
        </is>
      </c>
      <c r="G470" s="17" t="n">
        <v>24</v>
      </c>
      <c r="H470" s="17" t="inlineStr">
        <is>
          <t>OPEN</t>
        </is>
      </c>
      <c r="I470" s="17" t="inlineStr">
        <is>
          <t>NON_COMM_MONTHLY</t>
        </is>
      </c>
      <c r="J470" s="17" t="n">
        <v>7.55</v>
      </c>
      <c r="K470" s="17" t="n">
        <v>1</v>
      </c>
      <c r="L470" s="17" t="inlineStr">
        <is>
          <t>DECLINED</t>
        </is>
      </c>
      <c r="M470" s="27" t="n">
        <v>45477</v>
      </c>
      <c r="N470" s="27" t="n">
        <v>45464</v>
      </c>
      <c r="O470" s="17" t="n">
        <v>1</v>
      </c>
      <c r="P470" s="17" t="inlineStr"/>
      <c r="Q470" s="17" t="inlineStr"/>
      <c r="R470" s="17" t="inlineStr"/>
    </row>
    <row r="471">
      <c r="A471" s="21" t="inlineStr">
        <is>
          <t>OFR-2024-0786</t>
        </is>
      </c>
      <c r="B471" s="28" t="n">
        <v>45458</v>
      </c>
      <c r="C471" s="21" t="inlineStr">
        <is>
          <t>WL-03000</t>
        </is>
      </c>
      <c r="D471" s="21" t="n">
        <v>2000</v>
      </c>
      <c r="E471" s="21" t="inlineStr">
        <is>
          <t>GW-0509</t>
        </is>
      </c>
      <c r="F471" s="21" t="inlineStr">
        <is>
          <t>Gullwing</t>
        </is>
      </c>
      <c r="G471" s="21" t="n">
        <v>45</v>
      </c>
      <c r="H471" s="21" t="inlineStr">
        <is>
          <t>OPEN</t>
        </is>
      </c>
      <c r="I471" s="21" t="inlineStr">
        <is>
          <t>NON_COMM_MONTHLY</t>
        </is>
      </c>
      <c r="J471" s="21" t="n">
        <v>7.55</v>
      </c>
      <c r="K471" s="21" t="n">
        <v>1</v>
      </c>
      <c r="L471" s="21" t="inlineStr">
        <is>
          <t>PENDING</t>
        </is>
      </c>
      <c r="M471" s="28" t="n">
        <v>45472</v>
      </c>
      <c r="N471" s="21" t="inlineStr"/>
      <c r="O471" s="21" t="inlineStr"/>
      <c r="P471" s="21" t="inlineStr"/>
      <c r="Q471" s="21" t="inlineStr"/>
      <c r="R471" s="21" t="inlineStr"/>
    </row>
    <row r="472">
      <c r="A472" s="17" t="inlineStr">
        <is>
          <t>OFR-2024-0787</t>
        </is>
      </c>
      <c r="B472" s="27" t="n">
        <v>45466</v>
      </c>
      <c r="C472" s="17" t="inlineStr">
        <is>
          <t>WL-01291</t>
        </is>
      </c>
      <c r="D472" s="17" t="n">
        <v>291</v>
      </c>
      <c r="E472" s="17" t="inlineStr">
        <is>
          <t>GW-0605</t>
        </is>
      </c>
      <c r="F472" s="17" t="inlineStr">
        <is>
          <t>Gullwing</t>
        </is>
      </c>
      <c r="G472" s="17" t="n">
        <v>24</v>
      </c>
      <c r="H472" s="17" t="inlineStr">
        <is>
          <t>OPEN</t>
        </is>
      </c>
      <c r="I472" s="17" t="inlineStr">
        <is>
          <t>NON_COMM_MONTHLY</t>
        </is>
      </c>
      <c r="J472" s="17" t="n">
        <v>7.55</v>
      </c>
      <c r="K472" s="17" t="n">
        <v>1</v>
      </c>
      <c r="L472" s="17" t="inlineStr">
        <is>
          <t>DECLINED</t>
        </is>
      </c>
      <c r="M472" s="27" t="n">
        <v>45480</v>
      </c>
      <c r="N472" s="27" t="n">
        <v>45475</v>
      </c>
      <c r="O472" s="17" t="n">
        <v>9</v>
      </c>
      <c r="P472" s="17" t="inlineStr"/>
      <c r="Q472" s="17" t="inlineStr"/>
      <c r="R472" s="17" t="inlineStr"/>
    </row>
    <row r="473">
      <c r="A473" s="21" t="inlineStr">
        <is>
          <t>OFR-2024-0788</t>
        </is>
      </c>
      <c r="B473" s="28" t="n">
        <v>45468</v>
      </c>
      <c r="C473" s="21" t="inlineStr">
        <is>
          <t>WL-01061</t>
        </is>
      </c>
      <c r="D473" s="21" t="n">
        <v>61</v>
      </c>
      <c r="E473" s="21" t="inlineStr">
        <is>
          <t>VB-0107</t>
        </is>
      </c>
      <c r="F473" s="21" t="inlineStr">
        <is>
          <t>Vessbank</t>
        </is>
      </c>
      <c r="G473" s="21" t="n">
        <v>24</v>
      </c>
      <c r="H473" s="21" t="inlineStr">
        <is>
          <t>COVERED</t>
        </is>
      </c>
      <c r="I473" s="21" t="inlineStr">
        <is>
          <t>NON_COMM_MONTHLY</t>
        </is>
      </c>
      <c r="J473" s="21" t="n">
        <v>10.4</v>
      </c>
      <c r="K473" s="21" t="n">
        <v>1</v>
      </c>
      <c r="L473" s="21" t="inlineStr">
        <is>
          <t>ACCEPTED</t>
        </is>
      </c>
      <c r="M473" s="28" t="n">
        <v>45478</v>
      </c>
      <c r="N473" s="28" t="n">
        <v>45474</v>
      </c>
      <c r="O473" s="21" t="n">
        <v>6</v>
      </c>
      <c r="P473" s="21" t="inlineStr"/>
      <c r="Q473" s="21" t="inlineStr">
        <is>
          <t>MA-2024-0107</t>
        </is>
      </c>
      <c r="R473" s="21" t="inlineStr"/>
    </row>
    <row r="474">
      <c r="A474" s="17" t="inlineStr">
        <is>
          <t>OFR-2024-0789</t>
        </is>
      </c>
      <c r="B474" s="27" t="n">
        <v>45448</v>
      </c>
      <c r="C474" s="17" t="inlineStr">
        <is>
          <t>WL-01144</t>
        </is>
      </c>
      <c r="D474" s="17" t="n">
        <v>144</v>
      </c>
      <c r="E474" s="17" t="inlineStr">
        <is>
          <t>LP-0216</t>
        </is>
      </c>
      <c r="F474" s="17" t="inlineStr">
        <is>
          <t>Ledgport</t>
        </is>
      </c>
      <c r="G474" s="17" t="n">
        <v>32</v>
      </c>
      <c r="H474" s="17" t="inlineStr">
        <is>
          <t>COVERED</t>
        </is>
      </c>
      <c r="I474" s="17" t="inlineStr">
        <is>
          <t>NON_COMM_MONTHLY</t>
        </is>
      </c>
      <c r="J474" s="17" t="n">
        <v>10.4</v>
      </c>
      <c r="K474" s="17" t="n">
        <v>1</v>
      </c>
      <c r="L474" s="17" t="inlineStr">
        <is>
          <t>SKIPPED</t>
        </is>
      </c>
      <c r="M474" s="27" t="n">
        <v>45458</v>
      </c>
      <c r="N474" s="17" t="inlineStr"/>
      <c r="O474" s="17" t="inlineStr"/>
      <c r="P474" s="17" t="inlineStr">
        <is>
          <t>vessel-fit</t>
        </is>
      </c>
      <c r="Q474" s="17" t="inlineStr"/>
      <c r="R474" s="17" t="inlineStr"/>
    </row>
    <row r="475">
      <c r="A475" s="21" t="inlineStr">
        <is>
          <t>OFR-2024-0790</t>
        </is>
      </c>
      <c r="B475" s="28" t="n">
        <v>45445</v>
      </c>
      <c r="C475" s="21" t="inlineStr">
        <is>
          <t>WL-01649</t>
        </is>
      </c>
      <c r="D475" s="21" t="n">
        <v>649</v>
      </c>
      <c r="E475" s="21" t="inlineStr">
        <is>
          <t>GW-0422</t>
        </is>
      </c>
      <c r="F475" s="21" t="inlineStr">
        <is>
          <t>Gullwing</t>
        </is>
      </c>
      <c r="G475" s="21" t="n">
        <v>80</v>
      </c>
      <c r="H475" s="21" t="inlineStr">
        <is>
          <t>OPEN</t>
        </is>
      </c>
      <c r="I475" s="21" t="inlineStr">
        <is>
          <t>NON_COMM_MONTHLY</t>
        </is>
      </c>
      <c r="J475" s="21" t="n">
        <v>7.55</v>
      </c>
      <c r="K475" s="21" t="n">
        <v>1</v>
      </c>
      <c r="L475" s="21" t="inlineStr">
        <is>
          <t>DECLINED_RETAINER</t>
        </is>
      </c>
      <c r="M475" s="28" t="n">
        <v>45459</v>
      </c>
      <c r="N475" s="28" t="n">
        <v>45455</v>
      </c>
      <c r="O475" s="21" t="n">
        <v>10</v>
      </c>
      <c r="P475" s="21" t="inlineStr"/>
      <c r="Q475" s="21" t="inlineStr"/>
      <c r="R475" s="21" t="inlineStr"/>
    </row>
    <row r="476">
      <c r="A476" s="17" t="inlineStr">
        <is>
          <t>OFR-2024-0791</t>
        </is>
      </c>
      <c r="B476" s="27" t="n">
        <v>45451</v>
      </c>
      <c r="C476" s="17" t="inlineStr">
        <is>
          <t>WL-03390</t>
        </is>
      </c>
      <c r="D476" s="17" t="n">
        <v>2390</v>
      </c>
      <c r="E476" s="17" t="inlineStr">
        <is>
          <t>SB-0302</t>
        </is>
      </c>
      <c r="F476" s="17" t="inlineStr">
        <is>
          <t>Salmonberry</t>
        </is>
      </c>
      <c r="G476" s="17" t="n">
        <v>28</v>
      </c>
      <c r="H476" s="17" t="inlineStr">
        <is>
          <t>OPEN</t>
        </is>
      </c>
      <c r="I476" s="17" t="inlineStr">
        <is>
          <t>NON_COMM_MONTHLY</t>
        </is>
      </c>
      <c r="J476" s="17" t="n">
        <v>7.55</v>
      </c>
      <c r="K476" s="17" t="n">
        <v>2</v>
      </c>
      <c r="L476" s="17" t="inlineStr">
        <is>
          <t>SKIPPED</t>
        </is>
      </c>
      <c r="M476" s="27" t="n">
        <v>45465</v>
      </c>
      <c r="N476" s="17" t="inlineStr"/>
      <c r="O476" s="17" t="inlineStr"/>
      <c r="P476" s="17" t="inlineStr">
        <is>
          <t>declined-prior-offer</t>
        </is>
      </c>
      <c r="Q476" s="17" t="inlineStr"/>
      <c r="R476" s="17" t="inlineStr"/>
    </row>
    <row r="477">
      <c r="A477" s="21" t="inlineStr">
        <is>
          <t>OFR-2024-0792</t>
        </is>
      </c>
      <c r="B477" s="28" t="n">
        <v>45452</v>
      </c>
      <c r="C477" s="21" t="inlineStr">
        <is>
          <t>WL-01368</t>
        </is>
      </c>
      <c r="D477" s="21" t="n">
        <v>368</v>
      </c>
      <c r="E477" s="21" t="inlineStr">
        <is>
          <t>VB-0924</t>
        </is>
      </c>
      <c r="F477" s="21" t="inlineStr">
        <is>
          <t>Vessbank</t>
        </is>
      </c>
      <c r="G477" s="21" t="n">
        <v>32</v>
      </c>
      <c r="H477" s="21" t="inlineStr">
        <is>
          <t>COVERED</t>
        </is>
      </c>
      <c r="I477" s="21" t="inlineStr">
        <is>
          <t>NON_COMM_MONTHLY</t>
        </is>
      </c>
      <c r="J477" s="21" t="n">
        <v>10.4</v>
      </c>
      <c r="K477" s="21" t="n">
        <v>1</v>
      </c>
      <c r="L477" s="21" t="inlineStr">
        <is>
          <t>SKIPPED</t>
        </is>
      </c>
      <c r="M477" s="28" t="n">
        <v>45462</v>
      </c>
      <c r="N477" s="21" t="inlineStr"/>
      <c r="O477" s="21" t="inlineStr"/>
      <c r="P477" s="21" t="inlineStr">
        <is>
          <t>preference-mismatch</t>
        </is>
      </c>
      <c r="Q477" s="21" t="inlineStr"/>
      <c r="R477" s="21" t="inlineStr"/>
    </row>
    <row r="478">
      <c r="A478" s="17" t="inlineStr">
        <is>
          <t>OFR-2024-0793</t>
        </is>
      </c>
      <c r="B478" s="27" t="n">
        <v>45452</v>
      </c>
      <c r="C478" s="17" t="inlineStr">
        <is>
          <t>WL-01187</t>
        </is>
      </c>
      <c r="D478" s="17" t="n">
        <v>187</v>
      </c>
      <c r="E478" s="17" t="inlineStr">
        <is>
          <t>SB-0319</t>
        </is>
      </c>
      <c r="F478" s="17" t="inlineStr">
        <is>
          <t>Salmonberry</t>
        </is>
      </c>
      <c r="G478" s="17" t="n">
        <v>32</v>
      </c>
      <c r="H478" s="17" t="inlineStr">
        <is>
          <t>OPEN</t>
        </is>
      </c>
      <c r="I478" s="17" t="inlineStr">
        <is>
          <t>NON_COMM_MONTHLY</t>
        </is>
      </c>
      <c r="J478" s="17" t="n">
        <v>7.55</v>
      </c>
      <c r="K478" s="17" t="n">
        <v>1</v>
      </c>
      <c r="L478" s="17" t="inlineStr">
        <is>
          <t>DECLINED</t>
        </is>
      </c>
      <c r="M478" s="27" t="n">
        <v>45466</v>
      </c>
      <c r="N478" s="27" t="n">
        <v>45455</v>
      </c>
      <c r="O478" s="17" t="n">
        <v>3</v>
      </c>
      <c r="P478" s="17" t="inlineStr"/>
      <c r="Q478" s="17" t="inlineStr"/>
      <c r="R478" s="17" t="inlineStr"/>
    </row>
    <row r="479">
      <c r="A479" s="21" t="inlineStr">
        <is>
          <t>OFR-2024-0794</t>
        </is>
      </c>
      <c r="B479" s="28" t="n">
        <v>45460</v>
      </c>
      <c r="C479" s="21" t="inlineStr">
        <is>
          <t>WL-02114</t>
        </is>
      </c>
      <c r="D479" s="21" t="n">
        <v>1114</v>
      </c>
      <c r="E479" s="21" t="inlineStr">
        <is>
          <t>EW-0311</t>
        </is>
      </c>
      <c r="F479" s="21" t="inlineStr">
        <is>
          <t>Eastwey</t>
        </is>
      </c>
      <c r="G479" s="21" t="n">
        <v>32</v>
      </c>
      <c r="H479" s="21" t="inlineStr">
        <is>
          <t>OPEN</t>
        </is>
      </c>
      <c r="I479" s="21" t="inlineStr">
        <is>
          <t>NON_COMM_MONTHLY</t>
        </is>
      </c>
      <c r="J479" s="21" t="n">
        <v>7.55</v>
      </c>
      <c r="K479" s="21" t="n">
        <v>1</v>
      </c>
      <c r="L479" s="21" t="inlineStr">
        <is>
          <t>DECLINED</t>
        </is>
      </c>
      <c r="M479" s="28" t="n">
        <v>45474</v>
      </c>
      <c r="N479" s="28" t="n">
        <v>45469</v>
      </c>
      <c r="O479" s="21" t="n">
        <v>9</v>
      </c>
      <c r="P479" s="21" t="inlineStr"/>
      <c r="Q479" s="21" t="inlineStr"/>
      <c r="R479" s="21" t="inlineStr"/>
    </row>
    <row r="480">
      <c r="A480" s="17" t="inlineStr">
        <is>
          <t>OFR-2024-0795</t>
        </is>
      </c>
      <c r="B480" s="27" t="n">
        <v>45467</v>
      </c>
      <c r="C480" s="17" t="inlineStr">
        <is>
          <t>WL-02153</t>
        </is>
      </c>
      <c r="D480" s="17" t="n">
        <v>1153</v>
      </c>
      <c r="E480" s="17" t="inlineStr">
        <is>
          <t>GW-0715</t>
        </is>
      </c>
      <c r="F480" s="17" t="inlineStr">
        <is>
          <t>Gullwing</t>
        </is>
      </c>
      <c r="G480" s="17" t="n">
        <v>24</v>
      </c>
      <c r="H480" s="17" t="inlineStr">
        <is>
          <t>OPEN</t>
        </is>
      </c>
      <c r="I480" s="17" t="inlineStr">
        <is>
          <t>NON_COMM_MONTHLY</t>
        </is>
      </c>
      <c r="J480" s="17" t="n">
        <v>7.55</v>
      </c>
      <c r="K480" s="17" t="n">
        <v>1</v>
      </c>
      <c r="L480" s="17" t="inlineStr">
        <is>
          <t>ACCEPTED</t>
        </is>
      </c>
      <c r="M480" s="27" t="n">
        <v>45481</v>
      </c>
      <c r="N480" s="27" t="n">
        <v>45480</v>
      </c>
      <c r="O480" s="17" t="n">
        <v>13</v>
      </c>
      <c r="P480" s="17" t="inlineStr"/>
      <c r="Q480" s="17" t="inlineStr">
        <is>
          <t>MA-2024-0715</t>
        </is>
      </c>
      <c r="R480" s="17" t="inlineStr"/>
    </row>
    <row r="481">
      <c r="A481" s="21" t="inlineStr">
        <is>
          <t>OFR-2024-0796</t>
        </is>
      </c>
      <c r="B481" s="28" t="n">
        <v>45469</v>
      </c>
      <c r="C481" s="21" t="inlineStr">
        <is>
          <t>WL-02740</t>
        </is>
      </c>
      <c r="D481" s="21" t="n">
        <v>1740</v>
      </c>
      <c r="E481" s="21" t="inlineStr">
        <is>
          <t>SB-0806</t>
        </is>
      </c>
      <c r="F481" s="21" t="inlineStr">
        <is>
          <t>Salmonberry</t>
        </is>
      </c>
      <c r="G481" s="21" t="n">
        <v>28</v>
      </c>
      <c r="H481" s="21" t="inlineStr">
        <is>
          <t>OPEN</t>
        </is>
      </c>
      <c r="I481" s="21" t="inlineStr">
        <is>
          <t>NON_COMM_MONTHLY</t>
        </is>
      </c>
      <c r="J481" s="21" t="n">
        <v>7.55</v>
      </c>
      <c r="K481" s="21" t="n">
        <v>1</v>
      </c>
      <c r="L481" s="21" t="inlineStr">
        <is>
          <t>ACCEPTED</t>
        </is>
      </c>
      <c r="M481" s="28" t="n">
        <v>45483</v>
      </c>
      <c r="N481" s="28" t="n">
        <v>45476</v>
      </c>
      <c r="O481" s="21" t="n">
        <v>7</v>
      </c>
      <c r="P481" s="21" t="inlineStr"/>
      <c r="Q481" s="21" t="inlineStr">
        <is>
          <t>MA-2024-0806</t>
        </is>
      </c>
      <c r="R481" s="21" t="inlineStr"/>
    </row>
    <row r="482">
      <c r="A482" s="17" t="inlineStr">
        <is>
          <t>OFR-2024-0797</t>
        </is>
      </c>
      <c r="B482" s="27" t="n">
        <v>45456</v>
      </c>
      <c r="C482" s="17" t="inlineStr">
        <is>
          <t>WL-01704</t>
        </is>
      </c>
      <c r="D482" s="17" t="n">
        <v>704</v>
      </c>
      <c r="E482" s="17" t="inlineStr">
        <is>
          <t>LP-0421</t>
        </is>
      </c>
      <c r="F482" s="17" t="inlineStr">
        <is>
          <t>Ledgport</t>
        </is>
      </c>
      <c r="G482" s="17" t="n">
        <v>28</v>
      </c>
      <c r="H482" s="17" t="inlineStr">
        <is>
          <t>COVERED</t>
        </is>
      </c>
      <c r="I482" s="17" t="inlineStr">
        <is>
          <t>NON_COMM_MONTHLY</t>
        </is>
      </c>
      <c r="J482" s="17" t="n">
        <v>10.4</v>
      </c>
      <c r="K482" s="17" t="n">
        <v>1</v>
      </c>
      <c r="L482" s="17" t="inlineStr">
        <is>
          <t>ACCEPTED</t>
        </is>
      </c>
      <c r="M482" s="27" t="n">
        <v>45466</v>
      </c>
      <c r="N482" s="27" t="n">
        <v>45461</v>
      </c>
      <c r="O482" s="17" t="n">
        <v>5</v>
      </c>
      <c r="P482" s="17" t="inlineStr"/>
      <c r="Q482" s="17" t="inlineStr">
        <is>
          <t>MA-2024-0421</t>
        </is>
      </c>
      <c r="R482" s="17" t="inlineStr"/>
    </row>
    <row r="483">
      <c r="A483" s="21" t="inlineStr">
        <is>
          <t>OFR-2024-0798</t>
        </is>
      </c>
      <c r="B483" s="28" t="n">
        <v>45453</v>
      </c>
      <c r="C483" s="21" t="inlineStr">
        <is>
          <t>WL-02366</t>
        </is>
      </c>
      <c r="D483" s="21" t="n">
        <v>1366</v>
      </c>
      <c r="E483" s="21" t="inlineStr">
        <is>
          <t>VB-0314</t>
        </is>
      </c>
      <c r="F483" s="21" t="inlineStr">
        <is>
          <t>Vessbank</t>
        </is>
      </c>
      <c r="G483" s="21" t="n">
        <v>24</v>
      </c>
      <c r="H483" s="21" t="inlineStr">
        <is>
          <t>COVERED</t>
        </is>
      </c>
      <c r="I483" s="21" t="inlineStr">
        <is>
          <t>NON_COMM_MONTHLY</t>
        </is>
      </c>
      <c r="J483" s="21" t="n">
        <v>10.4</v>
      </c>
      <c r="K483" s="21" t="n">
        <v>1</v>
      </c>
      <c r="L483" s="21" t="inlineStr">
        <is>
          <t>DECLINED</t>
        </is>
      </c>
      <c r="M483" s="28" t="n">
        <v>45463</v>
      </c>
      <c r="N483" s="28" t="n">
        <v>45461</v>
      </c>
      <c r="O483" s="21" t="n">
        <v>8</v>
      </c>
      <c r="P483" s="21" t="inlineStr"/>
      <c r="Q483" s="21" t="inlineStr"/>
      <c r="R483" s="21" t="inlineStr"/>
    </row>
    <row r="484">
      <c r="A484" s="17" t="inlineStr">
        <is>
          <t>OFR-2024-0799</t>
        </is>
      </c>
      <c r="B484" s="27" t="n">
        <v>45444</v>
      </c>
      <c r="C484" s="17" t="inlineStr">
        <is>
          <t>WL-02184</t>
        </is>
      </c>
      <c r="D484" s="17" t="n">
        <v>1184</v>
      </c>
      <c r="E484" s="17" t="inlineStr">
        <is>
          <t>LP-0513</t>
        </is>
      </c>
      <c r="F484" s="17" t="inlineStr">
        <is>
          <t>Ledgport</t>
        </is>
      </c>
      <c r="G484" s="17" t="n">
        <v>24</v>
      </c>
      <c r="H484" s="17" t="inlineStr">
        <is>
          <t>COVERED</t>
        </is>
      </c>
      <c r="I484" s="17" t="inlineStr">
        <is>
          <t>NON_COMM_MONTHLY</t>
        </is>
      </c>
      <c r="J484" s="17" t="n">
        <v>10.4</v>
      </c>
      <c r="K484" s="17" t="n">
        <v>1</v>
      </c>
      <c r="L484" s="17" t="inlineStr">
        <is>
          <t>ACCEPTED</t>
        </is>
      </c>
      <c r="M484" s="27" t="n">
        <v>45454</v>
      </c>
      <c r="N484" s="27" t="n">
        <v>45457</v>
      </c>
      <c r="O484" s="17" t="n">
        <v>13</v>
      </c>
      <c r="P484" s="17" t="inlineStr"/>
      <c r="Q484" s="17" t="inlineStr">
        <is>
          <t>MA-2024-0513</t>
        </is>
      </c>
      <c r="R484" s="17" t="inlineStr"/>
    </row>
    <row r="485">
      <c r="A485" s="21" t="inlineStr">
        <is>
          <t>OFR-2024-0800</t>
        </is>
      </c>
      <c r="B485" s="28" t="n">
        <v>45461</v>
      </c>
      <c r="C485" s="21" t="inlineStr">
        <is>
          <t>WL-01437</t>
        </is>
      </c>
      <c r="D485" s="21" t="n">
        <v>437</v>
      </c>
      <c r="E485" s="21" t="inlineStr">
        <is>
          <t>VB-0606</t>
        </is>
      </c>
      <c r="F485" s="21" t="inlineStr">
        <is>
          <t>Vessbank</t>
        </is>
      </c>
      <c r="G485" s="21" t="n">
        <v>28</v>
      </c>
      <c r="H485" s="21" t="inlineStr">
        <is>
          <t>COVERED</t>
        </is>
      </c>
      <c r="I485" s="21" t="inlineStr">
        <is>
          <t>NON_COMM_MONTHLY</t>
        </is>
      </c>
      <c r="J485" s="21" t="n">
        <v>10.4</v>
      </c>
      <c r="K485" s="21" t="n">
        <v>2</v>
      </c>
      <c r="L485" s="21" t="inlineStr">
        <is>
          <t>ACCEPTED</t>
        </is>
      </c>
      <c r="M485" s="28" t="n">
        <v>45471</v>
      </c>
      <c r="N485" s="28" t="n">
        <v>45467</v>
      </c>
      <c r="O485" s="21" t="n">
        <v>6</v>
      </c>
      <c r="P485" s="21" t="inlineStr"/>
      <c r="Q485" s="21" t="inlineStr">
        <is>
          <t>MA-2024-0606</t>
        </is>
      </c>
      <c r="R485" s="21" t="inlineStr"/>
    </row>
    <row r="486">
      <c r="A486" s="17" t="inlineStr">
        <is>
          <t>OFR-2024-0801</t>
        </is>
      </c>
      <c r="B486" s="27" t="n">
        <v>45457</v>
      </c>
      <c r="C486" s="17" t="inlineStr">
        <is>
          <t>WL-01948</t>
        </is>
      </c>
      <c r="D486" s="17" t="n">
        <v>948</v>
      </c>
      <c r="E486" s="17" t="inlineStr">
        <is>
          <t>SB-0515</t>
        </is>
      </c>
      <c r="F486" s="17" t="inlineStr">
        <is>
          <t>Salmonberry</t>
        </is>
      </c>
      <c r="G486" s="17" t="n">
        <v>40</v>
      </c>
      <c r="H486" s="17" t="inlineStr">
        <is>
          <t>OPEN</t>
        </is>
      </c>
      <c r="I486" s="17" t="inlineStr">
        <is>
          <t>NON_COMM_MONTHLY</t>
        </is>
      </c>
      <c r="J486" s="17" t="n">
        <v>7.55</v>
      </c>
      <c r="K486" s="17" t="n">
        <v>1</v>
      </c>
      <c r="L486" s="17" t="inlineStr">
        <is>
          <t>DECLINED</t>
        </is>
      </c>
      <c r="M486" s="27" t="n">
        <v>45471</v>
      </c>
      <c r="N486" s="27" t="n">
        <v>45474</v>
      </c>
      <c r="O486" s="17" t="n">
        <v>17</v>
      </c>
      <c r="P486" s="17" t="inlineStr"/>
      <c r="Q486" s="17" t="inlineStr"/>
      <c r="R486" s="17" t="inlineStr"/>
    </row>
    <row r="487">
      <c r="A487" s="21" t="inlineStr">
        <is>
          <t>OFR-2024-0802</t>
        </is>
      </c>
      <c r="B487" s="28" t="n">
        <v>45465</v>
      </c>
      <c r="C487" s="21" t="inlineStr">
        <is>
          <t>WL-02422</t>
        </is>
      </c>
      <c r="D487" s="21" t="n">
        <v>1422</v>
      </c>
      <c r="E487" s="21" t="inlineStr">
        <is>
          <t>GW-0307</t>
        </is>
      </c>
      <c r="F487" s="21" t="inlineStr">
        <is>
          <t>Gullwing</t>
        </is>
      </c>
      <c r="G487" s="21" t="n">
        <v>32</v>
      </c>
      <c r="H487" s="21" t="inlineStr">
        <is>
          <t>OPEN</t>
        </is>
      </c>
      <c r="I487" s="21" t="inlineStr">
        <is>
          <t>NON_COMM_MONTHLY</t>
        </is>
      </c>
      <c r="J487" s="21" t="n">
        <v>7.55</v>
      </c>
      <c r="K487" s="21" t="n">
        <v>1</v>
      </c>
      <c r="L487" s="21" t="inlineStr">
        <is>
          <t>ACCEPTED</t>
        </is>
      </c>
      <c r="M487" s="28" t="n">
        <v>45479</v>
      </c>
      <c r="N487" s="28" t="n">
        <v>45472</v>
      </c>
      <c r="O487" s="21" t="n">
        <v>7</v>
      </c>
      <c r="P487" s="21" t="inlineStr"/>
      <c r="Q487" s="21" t="inlineStr">
        <is>
          <t>MA-2024-0307</t>
        </is>
      </c>
      <c r="R487" s="21" t="inlineStr"/>
    </row>
    <row r="488">
      <c r="A488" s="17" t="inlineStr">
        <is>
          <t>OFR-2024-0803</t>
        </is>
      </c>
      <c r="B488" s="27" t="n">
        <v>45469</v>
      </c>
      <c r="C488" s="17" t="inlineStr">
        <is>
          <t>WL-03688</t>
        </is>
      </c>
      <c r="D488" s="17" t="n">
        <v>2688</v>
      </c>
      <c r="E488" s="17" t="inlineStr">
        <is>
          <t>SB-0821</t>
        </is>
      </c>
      <c r="F488" s="17" t="inlineStr">
        <is>
          <t>Salmonberry</t>
        </is>
      </c>
      <c r="G488" s="17" t="n">
        <v>36</v>
      </c>
      <c r="H488" s="17" t="inlineStr">
        <is>
          <t>OPEN</t>
        </is>
      </c>
      <c r="I488" s="17" t="inlineStr">
        <is>
          <t>NON_COMM_MONTHLY</t>
        </is>
      </c>
      <c r="J488" s="17" t="n">
        <v>7.55</v>
      </c>
      <c r="K488" s="17" t="n">
        <v>1</v>
      </c>
      <c r="L488" s="17" t="inlineStr">
        <is>
          <t>EXPIRED</t>
        </is>
      </c>
      <c r="M488" s="27" t="n">
        <v>45483</v>
      </c>
      <c r="N488" s="27" t="n">
        <v>45474</v>
      </c>
      <c r="O488" s="17" t="n">
        <v>5</v>
      </c>
      <c r="P488" s="17" t="inlineStr"/>
      <c r="Q488" s="17" t="inlineStr"/>
      <c r="R488" s="17" t="inlineStr"/>
    </row>
    <row r="489">
      <c r="A489" s="21" t="inlineStr">
        <is>
          <t>OFR-2024-0804</t>
        </is>
      </c>
      <c r="B489" s="28" t="n">
        <v>45497</v>
      </c>
      <c r="C489" s="21" t="inlineStr">
        <is>
          <t>WL-02632</t>
        </is>
      </c>
      <c r="D489" s="21" t="n">
        <v>1632</v>
      </c>
      <c r="E489" s="21" t="inlineStr">
        <is>
          <t>VB-1016</t>
        </is>
      </c>
      <c r="F489" s="21" t="inlineStr">
        <is>
          <t>Vessbank</t>
        </is>
      </c>
      <c r="G489" s="21" t="n">
        <v>24</v>
      </c>
      <c r="H489" s="21" t="inlineStr">
        <is>
          <t>COVERED</t>
        </is>
      </c>
      <c r="I489" s="21" t="inlineStr">
        <is>
          <t>NON_COMM_MONTHLY</t>
        </is>
      </c>
      <c r="J489" s="21" t="n">
        <v>10.4</v>
      </c>
      <c r="K489" s="21" t="n">
        <v>1</v>
      </c>
      <c r="L489" s="21" t="inlineStr">
        <is>
          <t>ACCEPTED</t>
        </is>
      </c>
      <c r="M489" s="28" t="n">
        <v>45507</v>
      </c>
      <c r="N489" s="28" t="n">
        <v>45502</v>
      </c>
      <c r="O489" s="21" t="n">
        <v>5</v>
      </c>
      <c r="P489" s="21" t="inlineStr"/>
      <c r="Q489" s="21" t="inlineStr">
        <is>
          <t>MA-2024-1016</t>
        </is>
      </c>
      <c r="R489" s="21" t="inlineStr"/>
    </row>
    <row r="490">
      <c r="A490" s="17" t="inlineStr">
        <is>
          <t>OFR-2024-0805</t>
        </is>
      </c>
      <c r="B490" s="27" t="n">
        <v>45498</v>
      </c>
      <c r="C490" s="17" t="inlineStr">
        <is>
          <t>WL-01152</t>
        </is>
      </c>
      <c r="D490" s="17" t="n">
        <v>152</v>
      </c>
      <c r="E490" s="17" t="inlineStr">
        <is>
          <t>SB-0523</t>
        </is>
      </c>
      <c r="F490" s="17" t="inlineStr">
        <is>
          <t>Salmonberry</t>
        </is>
      </c>
      <c r="G490" s="17" t="n">
        <v>32</v>
      </c>
      <c r="H490" s="17" t="inlineStr">
        <is>
          <t>OPEN</t>
        </is>
      </c>
      <c r="I490" s="17" t="inlineStr">
        <is>
          <t>NON_COMM_MONTHLY</t>
        </is>
      </c>
      <c r="J490" s="17" t="n">
        <v>7.55</v>
      </c>
      <c r="K490" s="17" t="n">
        <v>1</v>
      </c>
      <c r="L490" s="17" t="inlineStr">
        <is>
          <t>DECLINED</t>
        </is>
      </c>
      <c r="M490" s="27" t="n">
        <v>45512</v>
      </c>
      <c r="N490" s="27" t="n">
        <v>45511</v>
      </c>
      <c r="O490" s="17" t="n">
        <v>13</v>
      </c>
      <c r="P490" s="17" t="inlineStr"/>
      <c r="Q490" s="17" t="inlineStr"/>
      <c r="R490" s="17" t="inlineStr"/>
    </row>
    <row r="491">
      <c r="A491" s="21" t="inlineStr">
        <is>
          <t>OFR-2024-0806</t>
        </is>
      </c>
      <c r="B491" s="28" t="n">
        <v>45488</v>
      </c>
      <c r="C491" s="21" t="inlineStr">
        <is>
          <t>WL-02342</t>
        </is>
      </c>
      <c r="D491" s="21" t="n">
        <v>1342</v>
      </c>
      <c r="E491" s="21" t="inlineStr">
        <is>
          <t>LP-0910</t>
        </is>
      </c>
      <c r="F491" s="21" t="inlineStr">
        <is>
          <t>Ledgport</t>
        </is>
      </c>
      <c r="G491" s="21" t="n">
        <v>28</v>
      </c>
      <c r="H491" s="21" t="inlineStr">
        <is>
          <t>COVERED</t>
        </is>
      </c>
      <c r="I491" s="21" t="inlineStr">
        <is>
          <t>NON_COMM_MONTHLY</t>
        </is>
      </c>
      <c r="J491" s="21" t="n">
        <v>10.4</v>
      </c>
      <c r="K491" s="21" t="n">
        <v>1</v>
      </c>
      <c r="L491" s="21" t="inlineStr">
        <is>
          <t>ACCEPTED</t>
        </is>
      </c>
      <c r="M491" s="28" t="n">
        <v>45498</v>
      </c>
      <c r="N491" s="28" t="n">
        <v>45489</v>
      </c>
      <c r="O491" s="21" t="n">
        <v>1</v>
      </c>
      <c r="P491" s="21" t="inlineStr"/>
      <c r="Q491" s="21" t="inlineStr">
        <is>
          <t>MA-2024-0910</t>
        </is>
      </c>
      <c r="R491" s="21" t="inlineStr"/>
    </row>
    <row r="492">
      <c r="A492" s="17" t="inlineStr">
        <is>
          <t>OFR-2024-0807</t>
        </is>
      </c>
      <c r="B492" s="27" t="n">
        <v>45492</v>
      </c>
      <c r="C492" s="17" t="inlineStr">
        <is>
          <t>WL-03718</t>
        </is>
      </c>
      <c r="D492" s="17" t="n">
        <v>2718</v>
      </c>
      <c r="E492" s="17" t="inlineStr">
        <is>
          <t>EW-0901</t>
        </is>
      </c>
      <c r="F492" s="17" t="inlineStr">
        <is>
          <t>Eastwey</t>
        </is>
      </c>
      <c r="G492" s="17" t="n">
        <v>28</v>
      </c>
      <c r="H492" s="17" t="inlineStr">
        <is>
          <t>OPEN</t>
        </is>
      </c>
      <c r="I492" s="17" t="inlineStr">
        <is>
          <t>NON_COMM_MONTHLY</t>
        </is>
      </c>
      <c r="J492" s="17" t="n">
        <v>7.55</v>
      </c>
      <c r="K492" s="17" t="n">
        <v>1</v>
      </c>
      <c r="L492" s="17" t="inlineStr">
        <is>
          <t>ACCEPTED</t>
        </is>
      </c>
      <c r="M492" s="27" t="n">
        <v>45506</v>
      </c>
      <c r="N492" s="27" t="n">
        <v>45502</v>
      </c>
      <c r="O492" s="17" t="n">
        <v>10</v>
      </c>
      <c r="P492" s="17" t="inlineStr"/>
      <c r="Q492" s="17" t="inlineStr">
        <is>
          <t>MA-2024-0901</t>
        </is>
      </c>
      <c r="R492" s="17" t="inlineStr"/>
    </row>
    <row r="493">
      <c r="A493" s="21" t="inlineStr">
        <is>
          <t>OFR-2024-0808</t>
        </is>
      </c>
      <c r="B493" s="28" t="n">
        <v>45477</v>
      </c>
      <c r="C493" s="21" t="inlineStr">
        <is>
          <t>WL-02362</t>
        </is>
      </c>
      <c r="D493" s="21" t="n">
        <v>1362</v>
      </c>
      <c r="E493" s="21" t="inlineStr">
        <is>
          <t>VB-0923</t>
        </is>
      </c>
      <c r="F493" s="21" t="inlineStr">
        <is>
          <t>Vessbank</t>
        </is>
      </c>
      <c r="G493" s="21" t="n">
        <v>36</v>
      </c>
      <c r="H493" s="21" t="inlineStr">
        <is>
          <t>COVERED</t>
        </is>
      </c>
      <c r="I493" s="21" t="inlineStr">
        <is>
          <t>NON_COMM_MONTHLY</t>
        </is>
      </c>
      <c r="J493" s="21" t="n">
        <v>10.4</v>
      </c>
      <c r="K493" s="21" t="n">
        <v>2</v>
      </c>
      <c r="L493" s="21" t="inlineStr">
        <is>
          <t>ACCEPTED</t>
        </is>
      </c>
      <c r="M493" s="28" t="n">
        <v>45487</v>
      </c>
      <c r="N493" s="28" t="n">
        <v>45490</v>
      </c>
      <c r="O493" s="21" t="n">
        <v>13</v>
      </c>
      <c r="P493" s="21" t="inlineStr"/>
      <c r="Q493" s="21" t="inlineStr">
        <is>
          <t>MA-2024-0923</t>
        </is>
      </c>
      <c r="R493" s="21" t="inlineStr"/>
    </row>
    <row r="494">
      <c r="A494" s="17" t="inlineStr">
        <is>
          <t>OFR-2024-0809</t>
        </is>
      </c>
      <c r="B494" s="27" t="n">
        <v>45480</v>
      </c>
      <c r="C494" s="17" t="inlineStr">
        <is>
          <t>WL-01943</t>
        </is>
      </c>
      <c r="D494" s="17" t="n">
        <v>943</v>
      </c>
      <c r="E494" s="17" t="inlineStr">
        <is>
          <t>GW-0506</t>
        </is>
      </c>
      <c r="F494" s="17" t="inlineStr">
        <is>
          <t>Gullwing</t>
        </is>
      </c>
      <c r="G494" s="17" t="n">
        <v>45</v>
      </c>
      <c r="H494" s="17" t="inlineStr">
        <is>
          <t>OPEN</t>
        </is>
      </c>
      <c r="I494" s="17" t="inlineStr">
        <is>
          <t>NON_COMM_MONTHLY</t>
        </is>
      </c>
      <c r="J494" s="17" t="n">
        <v>7.55</v>
      </c>
      <c r="K494" s="17" t="n">
        <v>1</v>
      </c>
      <c r="L494" s="17" t="inlineStr">
        <is>
          <t>DECLINED</t>
        </is>
      </c>
      <c r="M494" s="27" t="n">
        <v>45494</v>
      </c>
      <c r="N494" s="27" t="n">
        <v>45483</v>
      </c>
      <c r="O494" s="17" t="n">
        <v>3</v>
      </c>
      <c r="P494" s="17" t="inlineStr"/>
      <c r="Q494" s="17" t="inlineStr"/>
      <c r="R494" s="17" t="inlineStr"/>
    </row>
    <row r="495">
      <c r="A495" s="21" t="inlineStr">
        <is>
          <t>OFR-2024-0810</t>
        </is>
      </c>
      <c r="B495" s="28" t="n">
        <v>45489</v>
      </c>
      <c r="C495" s="21" t="inlineStr">
        <is>
          <t>WL-02818</t>
        </is>
      </c>
      <c r="D495" s="21" t="n">
        <v>1818</v>
      </c>
      <c r="E495" s="21" t="inlineStr">
        <is>
          <t>LP-0604</t>
        </is>
      </c>
      <c r="F495" s="21" t="inlineStr">
        <is>
          <t>Ledgport</t>
        </is>
      </c>
      <c r="G495" s="21" t="n">
        <v>40</v>
      </c>
      <c r="H495" s="21" t="inlineStr">
        <is>
          <t>COVERED</t>
        </is>
      </c>
      <c r="I495" s="21" t="inlineStr">
        <is>
          <t>NON_COMM_MONTHLY</t>
        </is>
      </c>
      <c r="J495" s="21" t="n">
        <v>10.4</v>
      </c>
      <c r="K495" s="21" t="n">
        <v>1</v>
      </c>
      <c r="L495" s="21" t="inlineStr">
        <is>
          <t>ACCEPTED</t>
        </is>
      </c>
      <c r="M495" s="28" t="n">
        <v>45499</v>
      </c>
      <c r="N495" s="28" t="n">
        <v>45490</v>
      </c>
      <c r="O495" s="21" t="n">
        <v>1</v>
      </c>
      <c r="P495" s="21" t="inlineStr"/>
      <c r="Q495" s="21" t="inlineStr">
        <is>
          <t>MA-2024-0604</t>
        </is>
      </c>
      <c r="R495" s="21" t="inlineStr"/>
    </row>
    <row r="496">
      <c r="A496" s="17" t="inlineStr">
        <is>
          <t>OFR-2024-0811</t>
        </is>
      </c>
      <c r="B496" s="27" t="n">
        <v>45485</v>
      </c>
      <c r="C496" s="17" t="inlineStr">
        <is>
          <t>WL-01711</t>
        </is>
      </c>
      <c r="D496" s="17" t="n">
        <v>711</v>
      </c>
      <c r="E496" s="17" t="inlineStr">
        <is>
          <t>LP-0422</t>
        </is>
      </c>
      <c r="F496" s="17" t="inlineStr">
        <is>
          <t>Ledgport</t>
        </is>
      </c>
      <c r="G496" s="17" t="n">
        <v>32</v>
      </c>
      <c r="H496" s="17" t="inlineStr">
        <is>
          <t>COVERED</t>
        </is>
      </c>
      <c r="I496" s="17" t="inlineStr">
        <is>
          <t>NON_COMM_MONTHLY</t>
        </is>
      </c>
      <c r="J496" s="17" t="n">
        <v>10.4</v>
      </c>
      <c r="K496" s="17" t="n">
        <v>1</v>
      </c>
      <c r="L496" s="17" t="inlineStr">
        <is>
          <t>DECLINED</t>
        </is>
      </c>
      <c r="M496" s="27" t="n">
        <v>45495</v>
      </c>
      <c r="N496" s="27" t="n">
        <v>45498</v>
      </c>
      <c r="O496" s="17" t="n">
        <v>13</v>
      </c>
      <c r="P496" s="17" t="inlineStr"/>
      <c r="Q496" s="17" t="inlineStr"/>
      <c r="R496" s="17" t="inlineStr"/>
    </row>
    <row r="497">
      <c r="A497" s="21" t="inlineStr">
        <is>
          <t>OFR-2024-0812</t>
        </is>
      </c>
      <c r="B497" s="28" t="n">
        <v>45474</v>
      </c>
      <c r="C497" s="21" t="inlineStr">
        <is>
          <t>WL-01200</t>
        </is>
      </c>
      <c r="D497" s="21" t="n">
        <v>200</v>
      </c>
      <c r="E497" s="21" t="inlineStr">
        <is>
          <t>LP-0313</t>
        </is>
      </c>
      <c r="F497" s="21" t="inlineStr">
        <is>
          <t>Ledgport</t>
        </is>
      </c>
      <c r="G497" s="21" t="n">
        <v>32</v>
      </c>
      <c r="H497" s="21" t="inlineStr">
        <is>
          <t>COVERED</t>
        </is>
      </c>
      <c r="I497" s="21" t="inlineStr">
        <is>
          <t>NON_COMM_MONTHLY</t>
        </is>
      </c>
      <c r="J497" s="21" t="n">
        <v>10.4</v>
      </c>
      <c r="K497" s="21" t="n">
        <v>2</v>
      </c>
      <c r="L497" s="21" t="inlineStr">
        <is>
          <t>DECLINED</t>
        </is>
      </c>
      <c r="M497" s="28" t="n">
        <v>45484</v>
      </c>
      <c r="N497" s="28" t="n">
        <v>45484</v>
      </c>
      <c r="O497" s="21" t="n">
        <v>10</v>
      </c>
      <c r="P497" s="21" t="inlineStr"/>
      <c r="Q497" s="21" t="inlineStr"/>
      <c r="R497" s="21" t="inlineStr"/>
    </row>
    <row r="498">
      <c r="A498" s="17" t="inlineStr">
        <is>
          <t>OFR-2024-0813</t>
        </is>
      </c>
      <c r="B498" s="27" t="n">
        <v>45475</v>
      </c>
      <c r="C498" s="17" t="inlineStr">
        <is>
          <t>WL-02097</t>
        </is>
      </c>
      <c r="D498" s="17" t="n">
        <v>1097</v>
      </c>
      <c r="E498" s="17" t="inlineStr">
        <is>
          <t>LP-0214</t>
        </is>
      </c>
      <c r="F498" s="17" t="inlineStr">
        <is>
          <t>Ledgport</t>
        </is>
      </c>
      <c r="G498" s="17" t="n">
        <v>28</v>
      </c>
      <c r="H498" s="17" t="inlineStr">
        <is>
          <t>COVERED</t>
        </is>
      </c>
      <c r="I498" s="17" t="inlineStr">
        <is>
          <t>NON_COMM_MONTHLY</t>
        </is>
      </c>
      <c r="J498" s="17" t="n">
        <v>10.4</v>
      </c>
      <c r="K498" s="17" t="n">
        <v>1</v>
      </c>
      <c r="L498" s="17" t="inlineStr">
        <is>
          <t>EXPIRED</t>
        </is>
      </c>
      <c r="M498" s="27" t="n">
        <v>45485</v>
      </c>
      <c r="N498" s="27" t="n">
        <v>45486</v>
      </c>
      <c r="O498" s="17" t="n">
        <v>11</v>
      </c>
      <c r="P498" s="17" t="inlineStr"/>
      <c r="Q498" s="17" t="inlineStr"/>
      <c r="R498" s="17" t="inlineStr"/>
    </row>
    <row r="499">
      <c r="A499" s="21" t="inlineStr">
        <is>
          <t>OFR-2024-0814</t>
        </is>
      </c>
      <c r="B499" s="28" t="n">
        <v>45489</v>
      </c>
      <c r="C499" s="21" t="inlineStr">
        <is>
          <t>WL-01356</t>
        </is>
      </c>
      <c r="D499" s="21" t="n">
        <v>356</v>
      </c>
      <c r="E499" s="21" t="inlineStr">
        <is>
          <t>VB-0716</t>
        </is>
      </c>
      <c r="F499" s="21" t="inlineStr">
        <is>
          <t>Vessbank</t>
        </is>
      </c>
      <c r="G499" s="21" t="n">
        <v>32</v>
      </c>
      <c r="H499" s="21" t="inlineStr">
        <is>
          <t>COVERED</t>
        </is>
      </c>
      <c r="I499" s="21" t="inlineStr">
        <is>
          <t>NON_COMM_MONTHLY</t>
        </is>
      </c>
      <c r="J499" s="21" t="n">
        <v>10.4</v>
      </c>
      <c r="K499" s="21" t="n">
        <v>1</v>
      </c>
      <c r="L499" s="21" t="inlineStr">
        <is>
          <t>EXPIRED</t>
        </is>
      </c>
      <c r="M499" s="28" t="n">
        <v>45499</v>
      </c>
      <c r="N499" s="28" t="n">
        <v>45493</v>
      </c>
      <c r="O499" s="21" t="n">
        <v>4</v>
      </c>
      <c r="P499" s="21" t="inlineStr"/>
      <c r="Q499" s="21" t="inlineStr"/>
      <c r="R499" s="21" t="inlineStr"/>
    </row>
    <row r="500">
      <c r="A500" s="17" t="inlineStr">
        <is>
          <t>OFR-2024-0815</t>
        </is>
      </c>
      <c r="B500" s="27" t="n">
        <v>45481</v>
      </c>
      <c r="C500" s="17" t="inlineStr">
        <is>
          <t>WL-03757</t>
        </is>
      </c>
      <c r="D500" s="17" t="n">
        <v>2757</v>
      </c>
      <c r="E500" s="17" t="inlineStr">
        <is>
          <t>EW-0102</t>
        </is>
      </c>
      <c r="F500" s="17" t="inlineStr">
        <is>
          <t>Eastwey</t>
        </is>
      </c>
      <c r="G500" s="17" t="n">
        <v>24</v>
      </c>
      <c r="H500" s="17" t="inlineStr">
        <is>
          <t>OPEN</t>
        </is>
      </c>
      <c r="I500" s="17" t="inlineStr">
        <is>
          <t>NON_COMM_MONTHLY</t>
        </is>
      </c>
      <c r="J500" s="17" t="n">
        <v>7.55</v>
      </c>
      <c r="K500" s="17" t="n">
        <v>1</v>
      </c>
      <c r="L500" s="17" t="inlineStr">
        <is>
          <t>DECLINED</t>
        </is>
      </c>
      <c r="M500" s="27" t="n">
        <v>45495</v>
      </c>
      <c r="N500" s="27" t="n">
        <v>45486</v>
      </c>
      <c r="O500" s="17" t="n">
        <v>5</v>
      </c>
      <c r="P500" s="17" t="inlineStr"/>
      <c r="Q500" s="17" t="inlineStr"/>
      <c r="R500" s="17" t="inlineStr"/>
    </row>
    <row r="501">
      <c r="A501" s="21" t="inlineStr">
        <is>
          <t>OFR-2024-0816</t>
        </is>
      </c>
      <c r="B501" s="28" t="n">
        <v>45486</v>
      </c>
      <c r="C501" s="21" t="inlineStr">
        <is>
          <t>WL-01411</t>
        </is>
      </c>
      <c r="D501" s="21" t="n">
        <v>411</v>
      </c>
      <c r="E501" s="21" t="inlineStr">
        <is>
          <t>SB-0514</t>
        </is>
      </c>
      <c r="F501" s="21" t="inlineStr">
        <is>
          <t>Salmonberry</t>
        </is>
      </c>
      <c r="G501" s="21" t="n">
        <v>45</v>
      </c>
      <c r="H501" s="21" t="inlineStr">
        <is>
          <t>OPEN</t>
        </is>
      </c>
      <c r="I501" s="21" t="inlineStr">
        <is>
          <t>NON_COMM_MONTHLY</t>
        </is>
      </c>
      <c r="J501" s="21" t="n">
        <v>7.55</v>
      </c>
      <c r="K501" s="21" t="n">
        <v>1</v>
      </c>
      <c r="L501" s="21" t="inlineStr">
        <is>
          <t>EXPIRED</t>
        </is>
      </c>
      <c r="M501" s="28" t="n">
        <v>45500</v>
      </c>
      <c r="N501" s="28" t="n">
        <v>45496</v>
      </c>
      <c r="O501" s="21" t="n">
        <v>10</v>
      </c>
      <c r="P501" s="21" t="inlineStr"/>
      <c r="Q501" s="21" t="inlineStr"/>
      <c r="R501" s="21" t="inlineStr"/>
    </row>
    <row r="502">
      <c r="A502" s="17" t="inlineStr">
        <is>
          <t>OFR-2024-0817</t>
        </is>
      </c>
      <c r="B502" s="27" t="n">
        <v>45496</v>
      </c>
      <c r="C502" s="17" t="inlineStr">
        <is>
          <t>WL-02764</t>
        </is>
      </c>
      <c r="D502" s="17" t="n">
        <v>1764</v>
      </c>
      <c r="E502" s="17" t="inlineStr">
        <is>
          <t>GW-0215</t>
        </is>
      </c>
      <c r="F502" s="17" t="inlineStr">
        <is>
          <t>Gullwing</t>
        </is>
      </c>
      <c r="G502" s="17" t="n">
        <v>28</v>
      </c>
      <c r="H502" s="17" t="inlineStr">
        <is>
          <t>OPEN</t>
        </is>
      </c>
      <c r="I502" s="17" t="inlineStr">
        <is>
          <t>NON_COMM_MONTHLY</t>
        </is>
      </c>
      <c r="J502" s="17" t="n">
        <v>7.55</v>
      </c>
      <c r="K502" s="17" t="n">
        <v>1</v>
      </c>
      <c r="L502" s="17" t="inlineStr">
        <is>
          <t>PENDING</t>
        </is>
      </c>
      <c r="M502" s="27" t="n">
        <v>45510</v>
      </c>
      <c r="N502" s="17" t="inlineStr"/>
      <c r="O502" s="17" t="inlineStr"/>
      <c r="P502" s="17" t="inlineStr"/>
      <c r="Q502" s="17" t="inlineStr"/>
      <c r="R502" s="17" t="inlineStr"/>
    </row>
    <row r="503">
      <c r="A503" s="21" t="inlineStr">
        <is>
          <t>OFR-2024-0818</t>
        </is>
      </c>
      <c r="B503" s="28" t="n">
        <v>45501</v>
      </c>
      <c r="C503" s="21" t="inlineStr">
        <is>
          <t>WL-01889</t>
        </is>
      </c>
      <c r="D503" s="21" t="n">
        <v>889</v>
      </c>
      <c r="E503" s="21" t="inlineStr">
        <is>
          <t>GW-0206</t>
        </is>
      </c>
      <c r="F503" s="21" t="inlineStr">
        <is>
          <t>Gullwing</t>
        </is>
      </c>
      <c r="G503" s="21" t="n">
        <v>24</v>
      </c>
      <c r="H503" s="21" t="inlineStr">
        <is>
          <t>OPEN</t>
        </is>
      </c>
      <c r="I503" s="21" t="inlineStr">
        <is>
          <t>NON_COMM_MONTHLY</t>
        </is>
      </c>
      <c r="J503" s="21" t="n">
        <v>7.55</v>
      </c>
      <c r="K503" s="21" t="n">
        <v>1</v>
      </c>
      <c r="L503" s="21" t="inlineStr">
        <is>
          <t>SKIPPED</t>
        </is>
      </c>
      <c r="M503" s="28" t="n">
        <v>45515</v>
      </c>
      <c r="N503" s="21" t="inlineStr"/>
      <c r="O503" s="21" t="inlineStr"/>
      <c r="P503" s="21" t="inlineStr">
        <is>
          <t>vessel-fit</t>
        </is>
      </c>
      <c r="Q503" s="21" t="inlineStr"/>
      <c r="R503" s="21" t="inlineStr"/>
    </row>
    <row r="504">
      <c r="A504" s="17" t="inlineStr">
        <is>
          <t>OFR-2024-0819</t>
        </is>
      </c>
      <c r="B504" s="27" t="n">
        <v>45494</v>
      </c>
      <c r="C504" s="17" t="inlineStr">
        <is>
          <t>WL-03135</t>
        </is>
      </c>
      <c r="D504" s="17" t="n">
        <v>2135</v>
      </c>
      <c r="E504" s="17" t="inlineStr">
        <is>
          <t>EW-0408</t>
        </is>
      </c>
      <c r="F504" s="17" t="inlineStr">
        <is>
          <t>Eastwey</t>
        </is>
      </c>
      <c r="G504" s="17" t="n">
        <v>28</v>
      </c>
      <c r="H504" s="17" t="inlineStr">
        <is>
          <t>OPEN</t>
        </is>
      </c>
      <c r="I504" s="17" t="inlineStr">
        <is>
          <t>NON_COMM_MONTHLY</t>
        </is>
      </c>
      <c r="J504" s="17" t="n">
        <v>7.55</v>
      </c>
      <c r="K504" s="17" t="n">
        <v>2</v>
      </c>
      <c r="L504" s="17" t="inlineStr">
        <is>
          <t>DECLINED</t>
        </is>
      </c>
      <c r="M504" s="27" t="n">
        <v>45508</v>
      </c>
      <c r="N504" s="27" t="n">
        <v>45505</v>
      </c>
      <c r="O504" s="17" t="n">
        <v>11</v>
      </c>
      <c r="P504" s="17" t="inlineStr"/>
      <c r="Q504" s="17" t="inlineStr"/>
      <c r="R504" s="17" t="inlineStr"/>
    </row>
    <row r="505">
      <c r="A505" s="21" t="inlineStr">
        <is>
          <t>OFR-2024-0820</t>
        </is>
      </c>
      <c r="B505" s="28" t="n">
        <v>45477</v>
      </c>
      <c r="C505" s="21" t="inlineStr">
        <is>
          <t>WL-01730</t>
        </is>
      </c>
      <c r="D505" s="21" t="n">
        <v>730</v>
      </c>
      <c r="E505" s="21" t="inlineStr">
        <is>
          <t>EW-0912</t>
        </is>
      </c>
      <c r="F505" s="21" t="inlineStr">
        <is>
          <t>Eastwey</t>
        </is>
      </c>
      <c r="G505" s="21" t="n">
        <v>70</v>
      </c>
      <c r="H505" s="21" t="inlineStr">
        <is>
          <t>OPEN</t>
        </is>
      </c>
      <c r="I505" s="21" t="inlineStr">
        <is>
          <t>NON_COMM_MONTHLY</t>
        </is>
      </c>
      <c r="J505" s="21" t="n">
        <v>7.55</v>
      </c>
      <c r="K505" s="21" t="n">
        <v>2</v>
      </c>
      <c r="L505" s="21" t="inlineStr">
        <is>
          <t>ACCEPTED</t>
        </is>
      </c>
      <c r="M505" s="28" t="n">
        <v>45491</v>
      </c>
      <c r="N505" s="28" t="n">
        <v>45490</v>
      </c>
      <c r="O505" s="21" t="n">
        <v>13</v>
      </c>
      <c r="P505" s="21" t="inlineStr"/>
      <c r="Q505" s="21" t="inlineStr">
        <is>
          <t>MA-2024-0912</t>
        </is>
      </c>
      <c r="R505" s="21" t="inlineStr"/>
    </row>
    <row r="506">
      <c r="A506" s="17" t="inlineStr">
        <is>
          <t>OFR-2024-0821</t>
        </is>
      </c>
      <c r="B506" s="27" t="n">
        <v>45499</v>
      </c>
      <c r="C506" s="17" t="inlineStr">
        <is>
          <t>WL-03263</t>
        </is>
      </c>
      <c r="D506" s="17" t="n">
        <v>2263</v>
      </c>
      <c r="E506" s="17" t="inlineStr">
        <is>
          <t>LP-0624</t>
        </is>
      </c>
      <c r="F506" s="17" t="inlineStr">
        <is>
          <t>Ledgport</t>
        </is>
      </c>
      <c r="G506" s="17" t="n">
        <v>40</v>
      </c>
      <c r="H506" s="17" t="inlineStr">
        <is>
          <t>COVERED</t>
        </is>
      </c>
      <c r="I506" s="17" t="inlineStr">
        <is>
          <t>NON_COMM_MONTHLY</t>
        </is>
      </c>
      <c r="J506" s="17" t="n">
        <v>10.4</v>
      </c>
      <c r="K506" s="17" t="n">
        <v>1</v>
      </c>
      <c r="L506" s="17" t="inlineStr">
        <is>
          <t>ACCEPTED</t>
        </is>
      </c>
      <c r="M506" s="27" t="n">
        <v>45509</v>
      </c>
      <c r="N506" s="27" t="n">
        <v>45508</v>
      </c>
      <c r="O506" s="17" t="n">
        <v>9</v>
      </c>
      <c r="P506" s="17" t="inlineStr"/>
      <c r="Q506" s="17" t="inlineStr">
        <is>
          <t>MA-2024-0624</t>
        </is>
      </c>
      <c r="R506" s="17" t="inlineStr"/>
    </row>
    <row r="507">
      <c r="A507" s="21" t="inlineStr">
        <is>
          <t>OFR-2024-0822</t>
        </is>
      </c>
      <c r="B507" s="28" t="n">
        <v>45488</v>
      </c>
      <c r="C507" s="21" t="inlineStr">
        <is>
          <t>WL-01316</t>
        </is>
      </c>
      <c r="D507" s="21" t="n">
        <v>316</v>
      </c>
      <c r="E507" s="21" t="inlineStr">
        <is>
          <t>LP-0622</t>
        </is>
      </c>
      <c r="F507" s="21" t="inlineStr">
        <is>
          <t>Ledgport</t>
        </is>
      </c>
      <c r="G507" s="21" t="n">
        <v>32</v>
      </c>
      <c r="H507" s="21" t="inlineStr">
        <is>
          <t>COVERED</t>
        </is>
      </c>
      <c r="I507" s="21" t="inlineStr">
        <is>
          <t>NON_COMM_MONTHLY</t>
        </is>
      </c>
      <c r="J507" s="21" t="n">
        <v>10.4</v>
      </c>
      <c r="K507" s="21" t="n">
        <v>1</v>
      </c>
      <c r="L507" s="21" t="inlineStr">
        <is>
          <t>ACCEPTED</t>
        </is>
      </c>
      <c r="M507" s="28" t="n">
        <v>45498</v>
      </c>
      <c r="N507" s="28" t="n">
        <v>45495</v>
      </c>
      <c r="O507" s="21" t="n">
        <v>7</v>
      </c>
      <c r="P507" s="21" t="inlineStr"/>
      <c r="Q507" s="21" t="inlineStr">
        <is>
          <t>MA-2024-0622</t>
        </is>
      </c>
      <c r="R507" s="21" t="inlineStr"/>
    </row>
    <row r="508">
      <c r="A508" s="17" t="inlineStr">
        <is>
          <t>OFR-2024-0823</t>
        </is>
      </c>
      <c r="B508" s="27" t="n">
        <v>45478</v>
      </c>
      <c r="C508" s="17" t="inlineStr">
        <is>
          <t>WL-01691</t>
        </is>
      </c>
      <c r="D508" s="17" t="n">
        <v>691</v>
      </c>
      <c r="E508" s="17" t="inlineStr">
        <is>
          <t>LP-1024</t>
        </is>
      </c>
      <c r="F508" s="17" t="inlineStr">
        <is>
          <t>Ledgport</t>
        </is>
      </c>
      <c r="G508" s="17" t="n">
        <v>32</v>
      </c>
      <c r="H508" s="17" t="inlineStr">
        <is>
          <t>COVERED</t>
        </is>
      </c>
      <c r="I508" s="17" t="inlineStr">
        <is>
          <t>NON_COMM_MONTHLY</t>
        </is>
      </c>
      <c r="J508" s="17" t="n">
        <v>10.4</v>
      </c>
      <c r="K508" s="17" t="n">
        <v>1</v>
      </c>
      <c r="L508" s="17" t="inlineStr">
        <is>
          <t>SKIPPED</t>
        </is>
      </c>
      <c r="M508" s="27" t="n">
        <v>45488</v>
      </c>
      <c r="N508" s="17" t="inlineStr"/>
      <c r="O508" s="17" t="inlineStr"/>
      <c r="P508" s="17" t="inlineStr">
        <is>
          <t>preference-mismatch</t>
        </is>
      </c>
      <c r="Q508" s="17" t="inlineStr"/>
      <c r="R508" s="17" t="inlineStr"/>
    </row>
    <row r="509">
      <c r="A509" s="21" t="inlineStr">
        <is>
          <t>OFR-2024-0824</t>
        </is>
      </c>
      <c r="B509" s="28" t="n">
        <v>45487</v>
      </c>
      <c r="C509" s="21" t="inlineStr">
        <is>
          <t>WL-02850</t>
        </is>
      </c>
      <c r="D509" s="21" t="n">
        <v>1850</v>
      </c>
      <c r="E509" s="21" t="inlineStr">
        <is>
          <t>SB-0107</t>
        </is>
      </c>
      <c r="F509" s="21" t="inlineStr">
        <is>
          <t>Salmonberry</t>
        </is>
      </c>
      <c r="G509" s="21" t="n">
        <v>40</v>
      </c>
      <c r="H509" s="21" t="inlineStr">
        <is>
          <t>OPEN</t>
        </is>
      </c>
      <c r="I509" s="21" t="inlineStr">
        <is>
          <t>NON_COMM_MONTHLY</t>
        </is>
      </c>
      <c r="J509" s="21" t="n">
        <v>7.55</v>
      </c>
      <c r="K509" s="21" t="n">
        <v>1</v>
      </c>
      <c r="L509" s="21" t="inlineStr">
        <is>
          <t>SKIPPED</t>
        </is>
      </c>
      <c r="M509" s="28" t="n">
        <v>45501</v>
      </c>
      <c r="N509" s="21" t="inlineStr"/>
      <c r="O509" s="21" t="inlineStr"/>
      <c r="P509" s="21" t="inlineStr">
        <is>
          <t>vessel-fit</t>
        </is>
      </c>
      <c r="Q509" s="21" t="inlineStr"/>
      <c r="R509" s="21" t="inlineStr"/>
    </row>
    <row r="510">
      <c r="A510" s="17" t="inlineStr">
        <is>
          <t>OFR-2024-0825</t>
        </is>
      </c>
      <c r="B510" s="27" t="n">
        <v>45479</v>
      </c>
      <c r="C510" s="17" t="inlineStr">
        <is>
          <t>WL-01635</t>
        </is>
      </c>
      <c r="D510" s="17" t="n">
        <v>635</v>
      </c>
      <c r="E510" s="17" t="inlineStr">
        <is>
          <t>LP-0407</t>
        </is>
      </c>
      <c r="F510" s="17" t="inlineStr">
        <is>
          <t>Ledgport</t>
        </is>
      </c>
      <c r="G510" s="17" t="n">
        <v>28</v>
      </c>
      <c r="H510" s="17" t="inlineStr">
        <is>
          <t>COVERED</t>
        </is>
      </c>
      <c r="I510" s="17" t="inlineStr">
        <is>
          <t>NON_COMM_MONTHLY</t>
        </is>
      </c>
      <c r="J510" s="17" t="n">
        <v>10.4</v>
      </c>
      <c r="K510" s="17" t="n">
        <v>2</v>
      </c>
      <c r="L510" s="17" t="inlineStr">
        <is>
          <t>DECLINED</t>
        </is>
      </c>
      <c r="M510" s="27" t="n">
        <v>45489</v>
      </c>
      <c r="N510" s="27" t="n">
        <v>45490</v>
      </c>
      <c r="O510" s="17" t="n">
        <v>11</v>
      </c>
      <c r="P510" s="17" t="inlineStr"/>
      <c r="Q510" s="17" t="inlineStr"/>
      <c r="R510" s="17" t="inlineStr"/>
    </row>
    <row r="511">
      <c r="A511" s="21" t="inlineStr">
        <is>
          <t>OFR-2024-0826</t>
        </is>
      </c>
      <c r="B511" s="28" t="n">
        <v>45500</v>
      </c>
      <c r="C511" s="21" t="inlineStr">
        <is>
          <t>WL-03214</t>
        </is>
      </c>
      <c r="D511" s="21" t="n">
        <v>2214</v>
      </c>
      <c r="E511" s="21" t="inlineStr">
        <is>
          <t>VB-0316</t>
        </is>
      </c>
      <c r="F511" s="21" t="inlineStr">
        <is>
          <t>Vessbank</t>
        </is>
      </c>
      <c r="G511" s="21" t="n">
        <v>36</v>
      </c>
      <c r="H511" s="21" t="inlineStr">
        <is>
          <t>COVERED</t>
        </is>
      </c>
      <c r="I511" s="21" t="inlineStr">
        <is>
          <t>NON_COMM_MONTHLY</t>
        </is>
      </c>
      <c r="J511" s="21" t="n">
        <v>10.4</v>
      </c>
      <c r="K511" s="21" t="n">
        <v>1</v>
      </c>
      <c r="L511" s="21" t="inlineStr">
        <is>
          <t>ACCEPTED</t>
        </is>
      </c>
      <c r="M511" s="28" t="n">
        <v>45510</v>
      </c>
      <c r="N511" s="28" t="n">
        <v>45503</v>
      </c>
      <c r="O511" s="21" t="n">
        <v>3</v>
      </c>
      <c r="P511" s="21" t="inlineStr"/>
      <c r="Q511" s="21" t="inlineStr">
        <is>
          <t>MA-2024-0316</t>
        </is>
      </c>
      <c r="R511" s="21" t="inlineStr"/>
    </row>
    <row r="512">
      <c r="A512" s="17" t="inlineStr">
        <is>
          <t>OFR-2024-0827</t>
        </is>
      </c>
      <c r="B512" s="27" t="n">
        <v>45495</v>
      </c>
      <c r="C512" s="17" t="inlineStr">
        <is>
          <t>WL-02119</t>
        </is>
      </c>
      <c r="D512" s="17" t="n">
        <v>1119</v>
      </c>
      <c r="E512" s="17" t="inlineStr">
        <is>
          <t>LP-0918</t>
        </is>
      </c>
      <c r="F512" s="17" t="inlineStr">
        <is>
          <t>Ledgport</t>
        </is>
      </c>
      <c r="G512" s="17" t="n">
        <v>36</v>
      </c>
      <c r="H512" s="17" t="inlineStr">
        <is>
          <t>COVERED</t>
        </is>
      </c>
      <c r="I512" s="17" t="inlineStr">
        <is>
          <t>NON_COMM_MONTHLY</t>
        </is>
      </c>
      <c r="J512" s="17" t="n">
        <v>10.4</v>
      </c>
      <c r="K512" s="17" t="n">
        <v>1</v>
      </c>
      <c r="L512" s="17" t="inlineStr">
        <is>
          <t>ACCEPTED</t>
        </is>
      </c>
      <c r="M512" s="27" t="n">
        <v>45505</v>
      </c>
      <c r="N512" s="27" t="n">
        <v>45505</v>
      </c>
      <c r="O512" s="17" t="n">
        <v>10</v>
      </c>
      <c r="P512" s="17" t="inlineStr"/>
      <c r="Q512" s="17" t="inlineStr">
        <is>
          <t>MA-2024-0918</t>
        </is>
      </c>
      <c r="R512" s="17" t="inlineStr"/>
    </row>
    <row r="513">
      <c r="A513" s="21" t="inlineStr">
        <is>
          <t>OFR-2024-0828</t>
        </is>
      </c>
      <c r="B513" s="28" t="n">
        <v>45522</v>
      </c>
      <c r="C513" s="21" t="inlineStr">
        <is>
          <t>WL-03762</t>
        </is>
      </c>
      <c r="D513" s="21" t="n">
        <v>2762</v>
      </c>
      <c r="E513" s="21" t="inlineStr">
        <is>
          <t>LP-0513</t>
        </is>
      </c>
      <c r="F513" s="21" t="inlineStr">
        <is>
          <t>Ledgport</t>
        </is>
      </c>
      <c r="G513" s="21" t="n">
        <v>24</v>
      </c>
      <c r="H513" s="21" t="inlineStr">
        <is>
          <t>COVERED</t>
        </is>
      </c>
      <c r="I513" s="21" t="inlineStr">
        <is>
          <t>NON_COMM_MONTHLY</t>
        </is>
      </c>
      <c r="J513" s="21" t="n">
        <v>10.4</v>
      </c>
      <c r="K513" s="21" t="n">
        <v>1</v>
      </c>
      <c r="L513" s="21" t="inlineStr">
        <is>
          <t>SKIPPED</t>
        </is>
      </c>
      <c r="M513" s="28" t="n">
        <v>45532</v>
      </c>
      <c r="N513" s="21" t="inlineStr"/>
      <c r="O513" s="21" t="inlineStr"/>
      <c r="P513" s="21" t="inlineStr">
        <is>
          <t>vessel-fit</t>
        </is>
      </c>
      <c r="Q513" s="21" t="inlineStr"/>
      <c r="R513" s="21" t="inlineStr"/>
    </row>
    <row r="514">
      <c r="A514" s="17" t="inlineStr">
        <is>
          <t>OFR-2024-0829</t>
        </is>
      </c>
      <c r="B514" s="27" t="n">
        <v>45510</v>
      </c>
      <c r="C514" s="17" t="inlineStr">
        <is>
          <t>WL-03542</t>
        </is>
      </c>
      <c r="D514" s="17" t="n">
        <v>2542</v>
      </c>
      <c r="E514" s="17" t="inlineStr">
        <is>
          <t>SB-0319</t>
        </is>
      </c>
      <c r="F514" s="17" t="inlineStr">
        <is>
          <t>Salmonberry</t>
        </is>
      </c>
      <c r="G514" s="17" t="n">
        <v>32</v>
      </c>
      <c r="H514" s="17" t="inlineStr">
        <is>
          <t>OPEN</t>
        </is>
      </c>
      <c r="I514" s="17" t="inlineStr">
        <is>
          <t>NON_COMM_MONTHLY</t>
        </is>
      </c>
      <c r="J514" s="17" t="n">
        <v>7.55</v>
      </c>
      <c r="K514" s="17" t="n">
        <v>1</v>
      </c>
      <c r="L514" s="17" t="inlineStr">
        <is>
          <t>SKIPPED</t>
        </is>
      </c>
      <c r="M514" s="27" t="n">
        <v>45524</v>
      </c>
      <c r="N514" s="17" t="inlineStr"/>
      <c r="O514" s="17" t="inlineStr"/>
      <c r="P514" s="17" t="inlineStr">
        <is>
          <t>vessel-fit</t>
        </is>
      </c>
      <c r="Q514" s="17" t="inlineStr"/>
      <c r="R514" s="17" t="inlineStr"/>
    </row>
    <row r="515">
      <c r="A515" s="21" t="inlineStr">
        <is>
          <t>OFR-2024-0830</t>
        </is>
      </c>
      <c r="B515" s="28" t="n">
        <v>45520</v>
      </c>
      <c r="C515" s="21" t="inlineStr">
        <is>
          <t>WL-03759</t>
        </is>
      </c>
      <c r="D515" s="21" t="n">
        <v>2759</v>
      </c>
      <c r="E515" s="21" t="inlineStr">
        <is>
          <t>GW-0123</t>
        </is>
      </c>
      <c r="F515" s="21" t="inlineStr">
        <is>
          <t>Gullwing</t>
        </is>
      </c>
      <c r="G515" s="21" t="n">
        <v>80</v>
      </c>
      <c r="H515" s="21" t="inlineStr">
        <is>
          <t>OPEN</t>
        </is>
      </c>
      <c r="I515" s="21" t="inlineStr">
        <is>
          <t>NON_COMM_MONTHLY</t>
        </is>
      </c>
      <c r="J515" s="21" t="n">
        <v>7.55</v>
      </c>
      <c r="K515" s="21" t="n">
        <v>1</v>
      </c>
      <c r="L515" s="21" t="inlineStr">
        <is>
          <t>SKIPPED</t>
        </is>
      </c>
      <c r="M515" s="28" t="n">
        <v>45534</v>
      </c>
      <c r="N515" s="21" t="inlineStr"/>
      <c r="O515" s="21" t="inlineStr"/>
      <c r="P515" s="21" t="inlineStr">
        <is>
          <t>not-current</t>
        </is>
      </c>
      <c r="Q515" s="21" t="inlineStr"/>
      <c r="R515" s="21" t="inlineStr"/>
    </row>
    <row r="516">
      <c r="A516" s="17" t="inlineStr">
        <is>
          <t>OFR-2024-0831</t>
        </is>
      </c>
      <c r="B516" s="27" t="n">
        <v>45514</v>
      </c>
      <c r="C516" s="17" t="inlineStr">
        <is>
          <t>WL-01001</t>
        </is>
      </c>
      <c r="D516" s="17" t="n">
        <v>1</v>
      </c>
      <c r="E516" s="17" t="inlineStr">
        <is>
          <t>VB-1008</t>
        </is>
      </c>
      <c r="F516" s="17" t="inlineStr">
        <is>
          <t>Vessbank</t>
        </is>
      </c>
      <c r="G516" s="17" t="n">
        <v>36</v>
      </c>
      <c r="H516" s="17" t="inlineStr">
        <is>
          <t>COVERED</t>
        </is>
      </c>
      <c r="I516" s="17" t="inlineStr">
        <is>
          <t>NON_COMM_MONTHLY</t>
        </is>
      </c>
      <c r="J516" s="17" t="n">
        <v>10.4</v>
      </c>
      <c r="K516" s="17" t="n">
        <v>2</v>
      </c>
      <c r="L516" s="17" t="inlineStr">
        <is>
          <t>SKIPPED</t>
        </is>
      </c>
      <c r="M516" s="27" t="n">
        <v>45524</v>
      </c>
      <c r="N516" s="17" t="inlineStr"/>
      <c r="O516" s="17" t="inlineStr"/>
      <c r="P516" s="17" t="inlineStr">
        <is>
          <t>not-current</t>
        </is>
      </c>
      <c r="Q516" s="17" t="inlineStr"/>
      <c r="R516" s="17" t="inlineStr"/>
    </row>
    <row r="517">
      <c r="A517" s="21" t="inlineStr">
        <is>
          <t>OFR-2024-0832</t>
        </is>
      </c>
      <c r="B517" s="28" t="n">
        <v>45516</v>
      </c>
      <c r="C517" s="21" t="inlineStr">
        <is>
          <t>WL-03407</t>
        </is>
      </c>
      <c r="D517" s="21" t="n">
        <v>2407</v>
      </c>
      <c r="E517" s="21" t="inlineStr">
        <is>
          <t>EW-0319</t>
        </is>
      </c>
      <c r="F517" s="21" t="inlineStr">
        <is>
          <t>Eastwey</t>
        </is>
      </c>
      <c r="G517" s="21" t="n">
        <v>70</v>
      </c>
      <c r="H517" s="21" t="inlineStr">
        <is>
          <t>OPEN</t>
        </is>
      </c>
      <c r="I517" s="21" t="inlineStr">
        <is>
          <t>NON_COMM_MONTHLY</t>
        </is>
      </c>
      <c r="J517" s="21" t="n">
        <v>7.55</v>
      </c>
      <c r="K517" s="21" t="n">
        <v>1</v>
      </c>
      <c r="L517" s="21" t="inlineStr">
        <is>
          <t>ACCEPTED</t>
        </is>
      </c>
      <c r="M517" s="28" t="n">
        <v>45530</v>
      </c>
      <c r="N517" s="28" t="n">
        <v>45530</v>
      </c>
      <c r="O517" s="21" t="n">
        <v>14</v>
      </c>
      <c r="P517" s="21" t="inlineStr"/>
      <c r="Q517" s="21" t="inlineStr">
        <is>
          <t>MA-2024-0319</t>
        </is>
      </c>
      <c r="R517" s="21" t="inlineStr"/>
    </row>
    <row r="518">
      <c r="A518" s="17" t="inlineStr">
        <is>
          <t>OFR-2024-0833</t>
        </is>
      </c>
      <c r="B518" s="27" t="n">
        <v>45530</v>
      </c>
      <c r="C518" s="17" t="inlineStr">
        <is>
          <t>WL-01336</t>
        </is>
      </c>
      <c r="D518" s="17" t="n">
        <v>336</v>
      </c>
      <c r="E518" s="17" t="inlineStr">
        <is>
          <t>GW-0102</t>
        </is>
      </c>
      <c r="F518" s="17" t="inlineStr">
        <is>
          <t>Gullwing</t>
        </is>
      </c>
      <c r="G518" s="17" t="n">
        <v>40</v>
      </c>
      <c r="H518" s="17" t="inlineStr">
        <is>
          <t>OPEN</t>
        </is>
      </c>
      <c r="I518" s="17" t="inlineStr">
        <is>
          <t>NON_COMM_MONTHLY</t>
        </is>
      </c>
      <c r="J518" s="17" t="n">
        <v>7.55</v>
      </c>
      <c r="K518" s="17" t="n">
        <v>1</v>
      </c>
      <c r="L518" s="17" t="inlineStr">
        <is>
          <t>ACCEPTED</t>
        </is>
      </c>
      <c r="M518" s="27" t="n">
        <v>45544</v>
      </c>
      <c r="N518" s="27" t="n">
        <v>45533</v>
      </c>
      <c r="O518" s="17" t="n">
        <v>3</v>
      </c>
      <c r="P518" s="17" t="inlineStr"/>
      <c r="Q518" s="17" t="inlineStr">
        <is>
          <t>MA-2024-0102</t>
        </is>
      </c>
      <c r="R518" s="17" t="inlineStr"/>
    </row>
    <row r="519">
      <c r="A519" s="21" t="inlineStr">
        <is>
          <t>OFR-2024-0834</t>
        </is>
      </c>
      <c r="B519" s="28" t="n">
        <v>45523</v>
      </c>
      <c r="C519" s="21" t="inlineStr">
        <is>
          <t>WL-02710</t>
        </is>
      </c>
      <c r="D519" s="21" t="n">
        <v>1710</v>
      </c>
      <c r="E519" s="21" t="inlineStr">
        <is>
          <t>SB-0523</t>
        </is>
      </c>
      <c r="F519" s="21" t="inlineStr">
        <is>
          <t>Salmonberry</t>
        </is>
      </c>
      <c r="G519" s="21" t="n">
        <v>32</v>
      </c>
      <c r="H519" s="21" t="inlineStr">
        <is>
          <t>OPEN</t>
        </is>
      </c>
      <c r="I519" s="21" t="inlineStr">
        <is>
          <t>NON_COMM_MONTHLY</t>
        </is>
      </c>
      <c r="J519" s="21" t="n">
        <v>7.55</v>
      </c>
      <c r="K519" s="21" t="n">
        <v>1</v>
      </c>
      <c r="L519" s="21" t="inlineStr">
        <is>
          <t>DECLINED</t>
        </is>
      </c>
      <c r="M519" s="28" t="n">
        <v>45537</v>
      </c>
      <c r="N519" s="28" t="n">
        <v>45537</v>
      </c>
      <c r="O519" s="21" t="n">
        <v>14</v>
      </c>
      <c r="P519" s="21" t="inlineStr"/>
      <c r="Q519" s="21" t="inlineStr"/>
      <c r="R519" s="21" t="inlineStr"/>
    </row>
    <row r="520">
      <c r="A520" s="17" t="inlineStr">
        <is>
          <t>OFR-2024-0835</t>
        </is>
      </c>
      <c r="B520" s="27" t="n">
        <v>45521</v>
      </c>
      <c r="C520" s="17" t="inlineStr">
        <is>
          <t>WL-01264</t>
        </is>
      </c>
      <c r="D520" s="17" t="n">
        <v>264</v>
      </c>
      <c r="E520" s="17" t="inlineStr">
        <is>
          <t>LP-0910</t>
        </is>
      </c>
      <c r="F520" s="17" t="inlineStr">
        <is>
          <t>Ledgport</t>
        </is>
      </c>
      <c r="G520" s="17" t="n">
        <v>28</v>
      </c>
      <c r="H520" s="17" t="inlineStr">
        <is>
          <t>COVERED</t>
        </is>
      </c>
      <c r="I520" s="17" t="inlineStr">
        <is>
          <t>NON_COMM_MONTHLY</t>
        </is>
      </c>
      <c r="J520" s="17" t="n">
        <v>10.4</v>
      </c>
      <c r="K520" s="17" t="n">
        <v>1</v>
      </c>
      <c r="L520" s="17" t="inlineStr">
        <is>
          <t>ACCEPTED</t>
        </is>
      </c>
      <c r="M520" s="27" t="n">
        <v>45531</v>
      </c>
      <c r="N520" s="27" t="n">
        <v>45523</v>
      </c>
      <c r="O520" s="17" t="n">
        <v>2</v>
      </c>
      <c r="P520" s="17" t="inlineStr"/>
      <c r="Q520" s="17" t="inlineStr">
        <is>
          <t>MA-2024-0910</t>
        </is>
      </c>
      <c r="R520" s="17" t="inlineStr"/>
    </row>
    <row r="521">
      <c r="A521" s="21" t="inlineStr">
        <is>
          <t>OFR-2024-0836</t>
        </is>
      </c>
      <c r="B521" s="28" t="n">
        <v>45516</v>
      </c>
      <c r="C521" s="21" t="inlineStr">
        <is>
          <t>WL-01468</t>
        </is>
      </c>
      <c r="D521" s="21" t="n">
        <v>468</v>
      </c>
      <c r="E521" s="21" t="inlineStr">
        <is>
          <t>EW-1007</t>
        </is>
      </c>
      <c r="F521" s="21" t="inlineStr">
        <is>
          <t>Eastwey</t>
        </is>
      </c>
      <c r="G521" s="21" t="n">
        <v>32</v>
      </c>
      <c r="H521" s="21" t="inlineStr">
        <is>
          <t>OPEN</t>
        </is>
      </c>
      <c r="I521" s="21" t="inlineStr">
        <is>
          <t>NON_COMM_MONTHLY</t>
        </is>
      </c>
      <c r="J521" s="21" t="n">
        <v>7.55</v>
      </c>
      <c r="K521" s="21" t="n">
        <v>1</v>
      </c>
      <c r="L521" s="21" t="inlineStr">
        <is>
          <t>ACCEPTED</t>
        </is>
      </c>
      <c r="M521" s="28" t="n">
        <v>45530</v>
      </c>
      <c r="N521" s="28" t="n">
        <v>45518</v>
      </c>
      <c r="O521" s="21" t="n">
        <v>2</v>
      </c>
      <c r="P521" s="21" t="inlineStr"/>
      <c r="Q521" s="21" t="inlineStr">
        <is>
          <t>MA-2024-1007</t>
        </is>
      </c>
      <c r="R521" s="21" t="inlineStr"/>
    </row>
    <row r="522">
      <c r="A522" s="17" t="inlineStr">
        <is>
          <t>OFR-2024-0837</t>
        </is>
      </c>
      <c r="B522" s="27" t="n">
        <v>45516</v>
      </c>
      <c r="C522" s="17" t="inlineStr">
        <is>
          <t>WL-01324</t>
        </is>
      </c>
      <c r="D522" s="17" t="n">
        <v>324</v>
      </c>
      <c r="E522" s="17" t="inlineStr">
        <is>
          <t>LP-0702</t>
        </is>
      </c>
      <c r="F522" s="17" t="inlineStr">
        <is>
          <t>Ledgport</t>
        </is>
      </c>
      <c r="G522" s="17" t="n">
        <v>32</v>
      </c>
      <c r="H522" s="17" t="inlineStr">
        <is>
          <t>COVERED</t>
        </is>
      </c>
      <c r="I522" s="17" t="inlineStr">
        <is>
          <t>NON_COMM_MONTHLY</t>
        </is>
      </c>
      <c r="J522" s="17" t="n">
        <v>10.4</v>
      </c>
      <c r="K522" s="17" t="n">
        <v>1</v>
      </c>
      <c r="L522" s="17" t="inlineStr">
        <is>
          <t>DECLINED_RETAINER</t>
        </is>
      </c>
      <c r="M522" s="27" t="n">
        <v>45526</v>
      </c>
      <c r="N522" s="27" t="n">
        <v>45517</v>
      </c>
      <c r="O522" s="17" t="n">
        <v>1</v>
      </c>
      <c r="P522" s="17" t="inlineStr"/>
      <c r="Q522" s="17" t="inlineStr"/>
      <c r="R522" s="17" t="inlineStr"/>
    </row>
    <row r="523">
      <c r="A523" s="21" t="inlineStr">
        <is>
          <t>OFR-2024-0838</t>
        </is>
      </c>
      <c r="B523" s="28" t="n">
        <v>45529</v>
      </c>
      <c r="C523" s="21" t="inlineStr">
        <is>
          <t>WL-02791</t>
        </is>
      </c>
      <c r="D523" s="21" t="n">
        <v>1791</v>
      </c>
      <c r="E523" s="21" t="inlineStr">
        <is>
          <t>SB-0205</t>
        </is>
      </c>
      <c r="F523" s="21" t="inlineStr">
        <is>
          <t>Salmonberry</t>
        </is>
      </c>
      <c r="G523" s="21" t="n">
        <v>45</v>
      </c>
      <c r="H523" s="21" t="inlineStr">
        <is>
          <t>OPEN</t>
        </is>
      </c>
      <c r="I523" s="21" t="inlineStr">
        <is>
          <t>NON_COMM_MONTHLY</t>
        </is>
      </c>
      <c r="J523" s="21" t="n">
        <v>7.55</v>
      </c>
      <c r="K523" s="21" t="n">
        <v>1</v>
      </c>
      <c r="L523" s="21" t="inlineStr">
        <is>
          <t>SKIPPED</t>
        </is>
      </c>
      <c r="M523" s="28" t="n">
        <v>45543</v>
      </c>
      <c r="N523" s="21" t="inlineStr"/>
      <c r="O523" s="21" t="inlineStr"/>
      <c r="P523" s="21" t="inlineStr">
        <is>
          <t>vessel-fit</t>
        </is>
      </c>
      <c r="Q523" s="21" t="inlineStr"/>
      <c r="R523" s="21" t="inlineStr"/>
    </row>
    <row r="524">
      <c r="A524" s="17" t="inlineStr">
        <is>
          <t>OFR-2024-0839</t>
        </is>
      </c>
      <c r="B524" s="27" t="n">
        <v>45527</v>
      </c>
      <c r="C524" s="17" t="inlineStr">
        <is>
          <t>WL-03454</t>
        </is>
      </c>
      <c r="D524" s="17" t="n">
        <v>2454</v>
      </c>
      <c r="E524" s="17" t="inlineStr">
        <is>
          <t>LP-0212</t>
        </is>
      </c>
      <c r="F524" s="17" t="inlineStr">
        <is>
          <t>Ledgport</t>
        </is>
      </c>
      <c r="G524" s="17" t="n">
        <v>24</v>
      </c>
      <c r="H524" s="17" t="inlineStr">
        <is>
          <t>COVERED</t>
        </is>
      </c>
      <c r="I524" s="17" t="inlineStr">
        <is>
          <t>NON_COMM_MONTHLY</t>
        </is>
      </c>
      <c r="J524" s="17" t="n">
        <v>10.4</v>
      </c>
      <c r="K524" s="17" t="n">
        <v>1</v>
      </c>
      <c r="L524" s="17" t="inlineStr">
        <is>
          <t>ACCEPTED</t>
        </is>
      </c>
      <c r="M524" s="27" t="n">
        <v>45537</v>
      </c>
      <c r="N524" s="27" t="n">
        <v>45532</v>
      </c>
      <c r="O524" s="17" t="n">
        <v>5</v>
      </c>
      <c r="P524" s="17" t="inlineStr"/>
      <c r="Q524" s="17" t="inlineStr">
        <is>
          <t>MA-2024-0212</t>
        </is>
      </c>
      <c r="R524" s="17" t="inlineStr"/>
    </row>
    <row r="525">
      <c r="A525" s="21" t="inlineStr">
        <is>
          <t>OFR-2024-0840</t>
        </is>
      </c>
      <c r="B525" s="28" t="n">
        <v>45510</v>
      </c>
      <c r="C525" s="21" t="inlineStr">
        <is>
          <t>WL-02428</t>
        </is>
      </c>
      <c r="D525" s="21" t="n">
        <v>1428</v>
      </c>
      <c r="E525" s="21" t="inlineStr">
        <is>
          <t>EW-0609</t>
        </is>
      </c>
      <c r="F525" s="21" t="inlineStr">
        <is>
          <t>Eastwey</t>
        </is>
      </c>
      <c r="G525" s="21" t="n">
        <v>28</v>
      </c>
      <c r="H525" s="21" t="inlineStr">
        <is>
          <t>OPEN</t>
        </is>
      </c>
      <c r="I525" s="21" t="inlineStr">
        <is>
          <t>NON_COMM_MONTHLY</t>
        </is>
      </c>
      <c r="J525" s="21" t="n">
        <v>7.55</v>
      </c>
      <c r="K525" s="21" t="n">
        <v>1</v>
      </c>
      <c r="L525" s="21" t="inlineStr">
        <is>
          <t>DECLINED</t>
        </is>
      </c>
      <c r="M525" s="28" t="n">
        <v>45524</v>
      </c>
      <c r="N525" s="28" t="n">
        <v>45521</v>
      </c>
      <c r="O525" s="21" t="n">
        <v>11</v>
      </c>
      <c r="P525" s="21" t="inlineStr"/>
      <c r="Q525" s="21" t="inlineStr"/>
      <c r="R525" s="21" t="inlineStr"/>
    </row>
    <row r="526">
      <c r="A526" s="17" t="inlineStr">
        <is>
          <t>OFR-2024-0841</t>
        </is>
      </c>
      <c r="B526" s="27" t="n">
        <v>45506</v>
      </c>
      <c r="C526" s="17" t="inlineStr">
        <is>
          <t>WL-01303</t>
        </is>
      </c>
      <c r="D526" s="17" t="n">
        <v>303</v>
      </c>
      <c r="E526" s="17" t="inlineStr">
        <is>
          <t>VB-0524</t>
        </is>
      </c>
      <c r="F526" s="17" t="inlineStr">
        <is>
          <t>Vessbank</t>
        </is>
      </c>
      <c r="G526" s="17" t="n">
        <v>28</v>
      </c>
      <c r="H526" s="17" t="inlineStr">
        <is>
          <t>COVERED</t>
        </is>
      </c>
      <c r="I526" s="17" t="inlineStr">
        <is>
          <t>NON_COMM_MONTHLY</t>
        </is>
      </c>
      <c r="J526" s="17" t="n">
        <v>10.4</v>
      </c>
      <c r="K526" s="17" t="n">
        <v>2</v>
      </c>
      <c r="L526" s="17" t="inlineStr">
        <is>
          <t>ACCEPTED</t>
        </is>
      </c>
      <c r="M526" s="27" t="n">
        <v>45516</v>
      </c>
      <c r="N526" s="27" t="n">
        <v>45518</v>
      </c>
      <c r="O526" s="17" t="n">
        <v>12</v>
      </c>
      <c r="P526" s="17" t="inlineStr"/>
      <c r="Q526" s="17" t="inlineStr">
        <is>
          <t>MA-2024-0524</t>
        </is>
      </c>
      <c r="R526" s="17" t="inlineStr"/>
    </row>
    <row r="527">
      <c r="A527" s="21" t="inlineStr">
        <is>
          <t>OFR-2024-0842</t>
        </is>
      </c>
      <c r="B527" s="28" t="n">
        <v>45521</v>
      </c>
      <c r="C527" s="21" t="inlineStr">
        <is>
          <t>WL-03253</t>
        </is>
      </c>
      <c r="D527" s="21" t="n">
        <v>2253</v>
      </c>
      <c r="E527" s="21" t="inlineStr">
        <is>
          <t>VB-0219</t>
        </is>
      </c>
      <c r="F527" s="21" t="inlineStr">
        <is>
          <t>Vessbank</t>
        </is>
      </c>
      <c r="G527" s="21" t="n">
        <v>28</v>
      </c>
      <c r="H527" s="21" t="inlineStr">
        <is>
          <t>COVERED</t>
        </is>
      </c>
      <c r="I527" s="21" t="inlineStr">
        <is>
          <t>NON_COMM_MONTHLY</t>
        </is>
      </c>
      <c r="J527" s="21" t="n">
        <v>10.4</v>
      </c>
      <c r="K527" s="21" t="n">
        <v>1</v>
      </c>
      <c r="L527" s="21" t="inlineStr">
        <is>
          <t>ACCEPTED</t>
        </is>
      </c>
      <c r="M527" s="28" t="n">
        <v>45531</v>
      </c>
      <c r="N527" s="28" t="n">
        <v>45528</v>
      </c>
      <c r="O527" s="21" t="n">
        <v>7</v>
      </c>
      <c r="P527" s="21" t="inlineStr"/>
      <c r="Q527" s="21" t="inlineStr">
        <is>
          <t>MA-2024-0219</t>
        </is>
      </c>
      <c r="R527" s="21" t="inlineStr"/>
    </row>
    <row r="528">
      <c r="A528" s="17" t="inlineStr">
        <is>
          <t>OFR-2024-0843</t>
        </is>
      </c>
      <c r="B528" s="27" t="n">
        <v>45505</v>
      </c>
      <c r="C528" s="17" t="inlineStr">
        <is>
          <t>WL-03049</t>
        </is>
      </c>
      <c r="D528" s="17" t="n">
        <v>2049</v>
      </c>
      <c r="E528" s="17" t="inlineStr">
        <is>
          <t>GW-1002</t>
        </is>
      </c>
      <c r="F528" s="17" t="inlineStr">
        <is>
          <t>Gullwing</t>
        </is>
      </c>
      <c r="G528" s="17" t="n">
        <v>60</v>
      </c>
      <c r="H528" s="17" t="inlineStr">
        <is>
          <t>OPEN</t>
        </is>
      </c>
      <c r="I528" s="17" t="inlineStr">
        <is>
          <t>NON_COMM_MONTHLY</t>
        </is>
      </c>
      <c r="J528" s="17" t="n">
        <v>7.55</v>
      </c>
      <c r="K528" s="17" t="n">
        <v>1</v>
      </c>
      <c r="L528" s="17" t="inlineStr">
        <is>
          <t>EXPIRED</t>
        </is>
      </c>
      <c r="M528" s="27" t="n">
        <v>45519</v>
      </c>
      <c r="N528" s="27" t="n">
        <v>45511</v>
      </c>
      <c r="O528" s="17" t="n">
        <v>6</v>
      </c>
      <c r="P528" s="17" t="inlineStr"/>
      <c r="Q528" s="17" t="inlineStr"/>
      <c r="R528" s="17" t="inlineStr"/>
    </row>
    <row r="529">
      <c r="A529" s="21" t="inlineStr">
        <is>
          <t>OFR-2024-0844</t>
        </is>
      </c>
      <c r="B529" s="28" t="n">
        <v>45515</v>
      </c>
      <c r="C529" s="21" t="inlineStr">
        <is>
          <t>WL-02390</t>
        </is>
      </c>
      <c r="D529" s="21" t="n">
        <v>1390</v>
      </c>
      <c r="E529" s="21" t="inlineStr">
        <is>
          <t>GW-0412</t>
        </is>
      </c>
      <c r="F529" s="21" t="inlineStr">
        <is>
          <t>Gullwing</t>
        </is>
      </c>
      <c r="G529" s="21" t="n">
        <v>24</v>
      </c>
      <c r="H529" s="21" t="inlineStr">
        <is>
          <t>OPEN</t>
        </is>
      </c>
      <c r="I529" s="21" t="inlineStr">
        <is>
          <t>NON_COMM_MONTHLY</t>
        </is>
      </c>
      <c r="J529" s="21" t="n">
        <v>7.55</v>
      </c>
      <c r="K529" s="21" t="n">
        <v>1</v>
      </c>
      <c r="L529" s="21" t="inlineStr">
        <is>
          <t>ACCEPTED</t>
        </is>
      </c>
      <c r="M529" s="28" t="n">
        <v>45529</v>
      </c>
      <c r="N529" s="28" t="n">
        <v>45528</v>
      </c>
      <c r="O529" s="21" t="n">
        <v>13</v>
      </c>
      <c r="P529" s="21" t="inlineStr"/>
      <c r="Q529" s="21" t="inlineStr">
        <is>
          <t>MA-2024-0412</t>
        </is>
      </c>
      <c r="R529" s="21" t="inlineStr"/>
    </row>
    <row r="530">
      <c r="A530" s="17" t="inlineStr">
        <is>
          <t>OFR-2024-0845</t>
        </is>
      </c>
      <c r="B530" s="27" t="n">
        <v>45532</v>
      </c>
      <c r="C530" s="17" t="inlineStr">
        <is>
          <t>WL-01998</t>
        </is>
      </c>
      <c r="D530" s="17" t="n">
        <v>998</v>
      </c>
      <c r="E530" s="17" t="inlineStr">
        <is>
          <t>EW-0118</t>
        </is>
      </c>
      <c r="F530" s="17" t="inlineStr">
        <is>
          <t>Eastwey</t>
        </is>
      </c>
      <c r="G530" s="17" t="n">
        <v>45</v>
      </c>
      <c r="H530" s="17" t="inlineStr">
        <is>
          <t>OPEN</t>
        </is>
      </c>
      <c r="I530" s="17" t="inlineStr">
        <is>
          <t>NON_COMM_MONTHLY</t>
        </is>
      </c>
      <c r="J530" s="17" t="n">
        <v>7.55</v>
      </c>
      <c r="K530" s="17" t="n">
        <v>2</v>
      </c>
      <c r="L530" s="17" t="inlineStr">
        <is>
          <t>SKIPPED</t>
        </is>
      </c>
      <c r="M530" s="27" t="n">
        <v>45546</v>
      </c>
      <c r="N530" s="17" t="inlineStr"/>
      <c r="O530" s="17" t="inlineStr"/>
      <c r="P530" s="17" t="inlineStr">
        <is>
          <t>vessel-fit</t>
        </is>
      </c>
      <c r="Q530" s="17" t="inlineStr"/>
      <c r="R530" s="17" t="inlineStr"/>
    </row>
    <row r="531">
      <c r="A531" s="21" t="inlineStr">
        <is>
          <t>OFR-2024-0846</t>
        </is>
      </c>
      <c r="B531" s="28" t="n">
        <v>45521</v>
      </c>
      <c r="C531" s="21" t="inlineStr">
        <is>
          <t>WL-01417</t>
        </is>
      </c>
      <c r="D531" s="21" t="n">
        <v>417</v>
      </c>
      <c r="E531" s="21" t="inlineStr">
        <is>
          <t>SB-0202</t>
        </is>
      </c>
      <c r="F531" s="21" t="inlineStr">
        <is>
          <t>Salmonberry</t>
        </is>
      </c>
      <c r="G531" s="21" t="n">
        <v>80</v>
      </c>
      <c r="H531" s="21" t="inlineStr">
        <is>
          <t>OPEN</t>
        </is>
      </c>
      <c r="I531" s="21" t="inlineStr">
        <is>
          <t>NON_COMM_MONTHLY</t>
        </is>
      </c>
      <c r="J531" s="21" t="n">
        <v>7.55</v>
      </c>
      <c r="K531" s="21" t="n">
        <v>1</v>
      </c>
      <c r="L531" s="21" t="inlineStr">
        <is>
          <t>EXPIRED</t>
        </is>
      </c>
      <c r="M531" s="28" t="n">
        <v>45535</v>
      </c>
      <c r="N531" s="28" t="n">
        <v>45522</v>
      </c>
      <c r="O531" s="21" t="n">
        <v>1</v>
      </c>
      <c r="P531" s="21" t="inlineStr"/>
      <c r="Q531" s="21" t="inlineStr"/>
      <c r="R531" s="21" t="inlineStr"/>
    </row>
    <row r="532">
      <c r="A532" s="17" t="inlineStr">
        <is>
          <t>OFR-2024-0847</t>
        </is>
      </c>
      <c r="B532" s="27" t="n">
        <v>45514</v>
      </c>
      <c r="C532" s="17" t="inlineStr">
        <is>
          <t>WL-02085</t>
        </is>
      </c>
      <c r="D532" s="17" t="n">
        <v>1085</v>
      </c>
      <c r="E532" s="17" t="inlineStr">
        <is>
          <t>LP-0607</t>
        </is>
      </c>
      <c r="F532" s="17" t="inlineStr">
        <is>
          <t>Ledgport</t>
        </is>
      </c>
      <c r="G532" s="17" t="n">
        <v>40</v>
      </c>
      <c r="H532" s="17" t="inlineStr">
        <is>
          <t>COVERED</t>
        </is>
      </c>
      <c r="I532" s="17" t="inlineStr">
        <is>
          <t>NON_COMM_MONTHLY</t>
        </is>
      </c>
      <c r="J532" s="17" t="n">
        <v>10.4</v>
      </c>
      <c r="K532" s="17" t="n">
        <v>1</v>
      </c>
      <c r="L532" s="17" t="inlineStr">
        <is>
          <t>PENDING</t>
        </is>
      </c>
      <c r="M532" s="27" t="n">
        <v>45524</v>
      </c>
      <c r="N532" s="17" t="inlineStr"/>
      <c r="O532" s="17" t="inlineStr"/>
      <c r="P532" s="17" t="inlineStr"/>
      <c r="Q532" s="17" t="inlineStr"/>
      <c r="R532" s="17" t="inlineStr"/>
    </row>
    <row r="533">
      <c r="A533" s="21" t="inlineStr">
        <is>
          <t>OFR-2024-0848</t>
        </is>
      </c>
      <c r="B533" s="28" t="n">
        <v>45525</v>
      </c>
      <c r="C533" s="21" t="inlineStr">
        <is>
          <t>WL-01832</t>
        </is>
      </c>
      <c r="D533" s="21" t="n">
        <v>832</v>
      </c>
      <c r="E533" s="21" t="inlineStr">
        <is>
          <t>VB-0813</t>
        </is>
      </c>
      <c r="F533" s="21" t="inlineStr">
        <is>
          <t>Vessbank</t>
        </is>
      </c>
      <c r="G533" s="21" t="n">
        <v>28</v>
      </c>
      <c r="H533" s="21" t="inlineStr">
        <is>
          <t>COVERED</t>
        </is>
      </c>
      <c r="I533" s="21" t="inlineStr">
        <is>
          <t>NON_COMM_MONTHLY</t>
        </is>
      </c>
      <c r="J533" s="21" t="n">
        <v>10.4</v>
      </c>
      <c r="K533" s="21" t="n">
        <v>2</v>
      </c>
      <c r="L533" s="21" t="inlineStr">
        <is>
          <t>DECLINED_RETAINER</t>
        </is>
      </c>
      <c r="M533" s="28" t="n">
        <v>45535</v>
      </c>
      <c r="N533" s="28" t="n">
        <v>45532</v>
      </c>
      <c r="O533" s="21" t="n">
        <v>7</v>
      </c>
      <c r="P533" s="21" t="inlineStr"/>
      <c r="Q533" s="21" t="inlineStr"/>
      <c r="R533" s="21" t="inlineStr"/>
    </row>
    <row r="534">
      <c r="A534" s="17" t="inlineStr">
        <is>
          <t>OFR-2024-0849</t>
        </is>
      </c>
      <c r="B534" s="27" t="n">
        <v>45526</v>
      </c>
      <c r="C534" s="17" t="inlineStr">
        <is>
          <t>WL-03632</t>
        </is>
      </c>
      <c r="D534" s="17" t="n">
        <v>2632</v>
      </c>
      <c r="E534" s="17" t="inlineStr">
        <is>
          <t>VB-0324</t>
        </is>
      </c>
      <c r="F534" s="17" t="inlineStr">
        <is>
          <t>Vessbank</t>
        </is>
      </c>
      <c r="G534" s="17" t="n">
        <v>36</v>
      </c>
      <c r="H534" s="17" t="inlineStr">
        <is>
          <t>COVERED</t>
        </is>
      </c>
      <c r="I534" s="17" t="inlineStr">
        <is>
          <t>NON_COMM_MONTHLY</t>
        </is>
      </c>
      <c r="J534" s="17" t="n">
        <v>10.4</v>
      </c>
      <c r="K534" s="17" t="n">
        <v>2</v>
      </c>
      <c r="L534" s="17" t="inlineStr">
        <is>
          <t>ACCEPTED</t>
        </is>
      </c>
      <c r="M534" s="27" t="n">
        <v>45536</v>
      </c>
      <c r="N534" s="27" t="n">
        <v>45531</v>
      </c>
      <c r="O534" s="17" t="n">
        <v>5</v>
      </c>
      <c r="P534" s="17" t="inlineStr"/>
      <c r="Q534" s="17" t="inlineStr">
        <is>
          <t>MA-2024-0324</t>
        </is>
      </c>
      <c r="R534" s="17" t="inlineStr"/>
    </row>
    <row r="535">
      <c r="A535" s="21" t="inlineStr">
        <is>
          <t>OFR-2024-0850</t>
        </is>
      </c>
      <c r="B535" s="28" t="n">
        <v>45512</v>
      </c>
      <c r="C535" s="21" t="inlineStr">
        <is>
          <t>WL-03579</t>
        </is>
      </c>
      <c r="D535" s="21" t="n">
        <v>2579</v>
      </c>
      <c r="E535" s="21" t="inlineStr">
        <is>
          <t>EW-0801</t>
        </is>
      </c>
      <c r="F535" s="21" t="inlineStr">
        <is>
          <t>Eastwey</t>
        </is>
      </c>
      <c r="G535" s="21" t="n">
        <v>45</v>
      </c>
      <c r="H535" s="21" t="inlineStr">
        <is>
          <t>OPEN</t>
        </is>
      </c>
      <c r="I535" s="21" t="inlineStr">
        <is>
          <t>NON_COMM_MONTHLY</t>
        </is>
      </c>
      <c r="J535" s="21" t="n">
        <v>7.55</v>
      </c>
      <c r="K535" s="21" t="n">
        <v>1</v>
      </c>
      <c r="L535" s="21" t="inlineStr">
        <is>
          <t>EXPIRED</t>
        </is>
      </c>
      <c r="M535" s="28" t="n">
        <v>45526</v>
      </c>
      <c r="N535" s="28" t="n">
        <v>45523</v>
      </c>
      <c r="O535" s="21" t="n">
        <v>11</v>
      </c>
      <c r="P535" s="21" t="inlineStr"/>
      <c r="Q535" s="21" t="inlineStr"/>
      <c r="R535" s="21" t="inlineStr"/>
    </row>
    <row r="536">
      <c r="A536" s="17" t="inlineStr">
        <is>
          <t>OFR-2024-0851</t>
        </is>
      </c>
      <c r="B536" s="27" t="n">
        <v>45521</v>
      </c>
      <c r="C536" s="17" t="inlineStr">
        <is>
          <t>WL-02961</t>
        </is>
      </c>
      <c r="D536" s="17" t="n">
        <v>1961</v>
      </c>
      <c r="E536" s="17" t="inlineStr">
        <is>
          <t>LP-0903</t>
        </is>
      </c>
      <c r="F536" s="17" t="inlineStr">
        <is>
          <t>Ledgport</t>
        </is>
      </c>
      <c r="G536" s="17" t="n">
        <v>36</v>
      </c>
      <c r="H536" s="17" t="inlineStr">
        <is>
          <t>COVERED</t>
        </is>
      </c>
      <c r="I536" s="17" t="inlineStr">
        <is>
          <t>NON_COMM_MONTHLY</t>
        </is>
      </c>
      <c r="J536" s="17" t="n">
        <v>10.4</v>
      </c>
      <c r="K536" s="17" t="n">
        <v>2</v>
      </c>
      <c r="L536" s="17" t="inlineStr">
        <is>
          <t>EXPIRED</t>
        </is>
      </c>
      <c r="M536" s="27" t="n">
        <v>45531</v>
      </c>
      <c r="N536" s="27" t="n">
        <v>45534</v>
      </c>
      <c r="O536" s="17" t="n">
        <v>13</v>
      </c>
      <c r="P536" s="17" t="inlineStr"/>
      <c r="Q536" s="17" t="inlineStr"/>
      <c r="R536" s="17" t="inlineStr"/>
    </row>
    <row r="537">
      <c r="A537" s="21" t="inlineStr">
        <is>
          <t>OFR-2024-0852</t>
        </is>
      </c>
      <c r="B537" s="28" t="n">
        <v>45530</v>
      </c>
      <c r="C537" s="21" t="inlineStr">
        <is>
          <t>WL-01959</t>
        </is>
      </c>
      <c r="D537" s="21" t="n">
        <v>959</v>
      </c>
      <c r="E537" s="21" t="inlineStr">
        <is>
          <t>SB-0702</t>
        </is>
      </c>
      <c r="F537" s="21" t="inlineStr">
        <is>
          <t>Salmonberry</t>
        </is>
      </c>
      <c r="G537" s="21" t="n">
        <v>50</v>
      </c>
      <c r="H537" s="21" t="inlineStr">
        <is>
          <t>OPEN</t>
        </is>
      </c>
      <c r="I537" s="21" t="inlineStr">
        <is>
          <t>NON_COMM_MONTHLY</t>
        </is>
      </c>
      <c r="J537" s="21" t="n">
        <v>7.55</v>
      </c>
      <c r="K537" s="21" t="n">
        <v>1</v>
      </c>
      <c r="L537" s="21" t="inlineStr">
        <is>
          <t>ACCEPTED</t>
        </is>
      </c>
      <c r="M537" s="28" t="n">
        <v>45544</v>
      </c>
      <c r="N537" s="28" t="n">
        <v>45545</v>
      </c>
      <c r="O537" s="21" t="n">
        <v>15</v>
      </c>
      <c r="P537" s="21" t="inlineStr"/>
      <c r="Q537" s="21" t="inlineStr">
        <is>
          <t>MA-2024-0702</t>
        </is>
      </c>
      <c r="R537" s="21" t="inlineStr"/>
    </row>
    <row r="538">
      <c r="A538" s="17" t="inlineStr">
        <is>
          <t>OFR-2024-0853</t>
        </is>
      </c>
      <c r="B538" s="27" t="n">
        <v>45512</v>
      </c>
      <c r="C538" s="17" t="inlineStr">
        <is>
          <t>WL-03807</t>
        </is>
      </c>
      <c r="D538" s="17" t="n">
        <v>2807</v>
      </c>
      <c r="E538" s="17" t="inlineStr">
        <is>
          <t>GW-0913</t>
        </is>
      </c>
      <c r="F538" s="17" t="inlineStr">
        <is>
          <t>Gullwing</t>
        </is>
      </c>
      <c r="G538" s="17" t="n">
        <v>28</v>
      </c>
      <c r="H538" s="17" t="inlineStr">
        <is>
          <t>OPEN</t>
        </is>
      </c>
      <c r="I538" s="17" t="inlineStr">
        <is>
          <t>NON_COMM_MONTHLY</t>
        </is>
      </c>
      <c r="J538" s="17" t="n">
        <v>7.55</v>
      </c>
      <c r="K538" s="17" t="n">
        <v>1</v>
      </c>
      <c r="L538" s="17" t="inlineStr">
        <is>
          <t>ACCEPTED</t>
        </is>
      </c>
      <c r="M538" s="27" t="n">
        <v>45526</v>
      </c>
      <c r="N538" s="27" t="n">
        <v>45516</v>
      </c>
      <c r="O538" s="17" t="n">
        <v>4</v>
      </c>
      <c r="P538" s="17" t="inlineStr"/>
      <c r="Q538" s="17" t="inlineStr">
        <is>
          <t>MA-2024-0913</t>
        </is>
      </c>
      <c r="R538" s="17" t="inlineStr"/>
    </row>
    <row r="539">
      <c r="A539" s="21" t="inlineStr">
        <is>
          <t>OFR-2024-0854</t>
        </is>
      </c>
      <c r="B539" s="28" t="n">
        <v>45519</v>
      </c>
      <c r="C539" s="21" t="inlineStr">
        <is>
          <t>WL-03112</t>
        </is>
      </c>
      <c r="D539" s="21" t="n">
        <v>2112</v>
      </c>
      <c r="E539" s="21" t="inlineStr">
        <is>
          <t>SB-0322</t>
        </is>
      </c>
      <c r="F539" s="21" t="inlineStr">
        <is>
          <t>Salmonberry</t>
        </is>
      </c>
      <c r="G539" s="21" t="n">
        <v>24</v>
      </c>
      <c r="H539" s="21" t="inlineStr">
        <is>
          <t>OPEN</t>
        </is>
      </c>
      <c r="I539" s="21" t="inlineStr">
        <is>
          <t>NON_COMM_MONTHLY</t>
        </is>
      </c>
      <c r="J539" s="21" t="n">
        <v>7.55</v>
      </c>
      <c r="K539" s="21" t="n">
        <v>1</v>
      </c>
      <c r="L539" s="21" t="inlineStr">
        <is>
          <t>ACCEPTED</t>
        </is>
      </c>
      <c r="M539" s="28" t="n">
        <v>45533</v>
      </c>
      <c r="N539" s="28" t="n">
        <v>45526</v>
      </c>
      <c r="O539" s="21" t="n">
        <v>7</v>
      </c>
      <c r="P539" s="21" t="inlineStr"/>
      <c r="Q539" s="21" t="inlineStr">
        <is>
          <t>MA-2024-0322</t>
        </is>
      </c>
      <c r="R539" s="21" t="inlineStr"/>
    </row>
    <row r="540">
      <c r="A540" s="17" t="inlineStr">
        <is>
          <t>OFR-2024-0855</t>
        </is>
      </c>
      <c r="B540" s="27" t="n">
        <v>45524</v>
      </c>
      <c r="C540" s="17" t="inlineStr">
        <is>
          <t>WL-03838</t>
        </is>
      </c>
      <c r="D540" s="17" t="n">
        <v>2838</v>
      </c>
      <c r="E540" s="17" t="inlineStr">
        <is>
          <t>LP-0107</t>
        </is>
      </c>
      <c r="F540" s="17" t="inlineStr">
        <is>
          <t>Ledgport</t>
        </is>
      </c>
      <c r="G540" s="17" t="n">
        <v>24</v>
      </c>
      <c r="H540" s="17" t="inlineStr">
        <is>
          <t>COVERED</t>
        </is>
      </c>
      <c r="I540" s="17" t="inlineStr">
        <is>
          <t>NON_COMM_MONTHLY</t>
        </is>
      </c>
      <c r="J540" s="17" t="n">
        <v>10.4</v>
      </c>
      <c r="K540" s="17" t="n">
        <v>2</v>
      </c>
      <c r="L540" s="17" t="inlineStr">
        <is>
          <t>DECLINED_RETAINER</t>
        </is>
      </c>
      <c r="M540" s="27" t="n">
        <v>45534</v>
      </c>
      <c r="N540" s="27" t="n">
        <v>45526</v>
      </c>
      <c r="O540" s="17" t="n">
        <v>2</v>
      </c>
      <c r="P540" s="17" t="inlineStr"/>
      <c r="Q540" s="17" t="inlineStr"/>
      <c r="R540" s="17" t="inlineStr"/>
    </row>
    <row r="541">
      <c r="A541" s="21" t="inlineStr">
        <is>
          <t>OFR-2024-0856</t>
        </is>
      </c>
      <c r="B541" s="28" t="n">
        <v>45531</v>
      </c>
      <c r="C541" s="21" t="inlineStr">
        <is>
          <t>WL-01244</t>
        </is>
      </c>
      <c r="D541" s="21" t="n">
        <v>244</v>
      </c>
      <c r="E541" s="21" t="inlineStr">
        <is>
          <t>EW-1014</t>
        </is>
      </c>
      <c r="F541" s="21" t="inlineStr">
        <is>
          <t>Eastwey</t>
        </is>
      </c>
      <c r="G541" s="21" t="n">
        <v>40</v>
      </c>
      <c r="H541" s="21" t="inlineStr">
        <is>
          <t>OPEN</t>
        </is>
      </c>
      <c r="I541" s="21" t="inlineStr">
        <is>
          <t>NON_COMM_MONTHLY</t>
        </is>
      </c>
      <c r="J541" s="21" t="n">
        <v>7.55</v>
      </c>
      <c r="K541" s="21" t="n">
        <v>1</v>
      </c>
      <c r="L541" s="21" t="inlineStr">
        <is>
          <t>ACCEPTED</t>
        </is>
      </c>
      <c r="M541" s="28" t="n">
        <v>45545</v>
      </c>
      <c r="N541" s="28" t="n">
        <v>45545</v>
      </c>
      <c r="O541" s="21" t="n">
        <v>14</v>
      </c>
      <c r="P541" s="21" t="inlineStr"/>
      <c r="Q541" s="21" t="inlineStr">
        <is>
          <t>MA-2024-1014</t>
        </is>
      </c>
      <c r="R541" s="21" t="inlineStr"/>
    </row>
    <row r="542">
      <c r="A542" s="17" t="inlineStr">
        <is>
          <t>OFR-2024-0857</t>
        </is>
      </c>
      <c r="B542" s="27" t="n">
        <v>45518</v>
      </c>
      <c r="C542" s="17" t="inlineStr">
        <is>
          <t>WL-01765</t>
        </is>
      </c>
      <c r="D542" s="17" t="n">
        <v>765</v>
      </c>
      <c r="E542" s="17" t="inlineStr">
        <is>
          <t>GW-1012</t>
        </is>
      </c>
      <c r="F542" s="17" t="inlineStr">
        <is>
          <t>Gullwing</t>
        </is>
      </c>
      <c r="G542" s="17" t="n">
        <v>80</v>
      </c>
      <c r="H542" s="17" t="inlineStr">
        <is>
          <t>OPEN</t>
        </is>
      </c>
      <c r="I542" s="17" t="inlineStr">
        <is>
          <t>NON_COMM_MONTHLY</t>
        </is>
      </c>
      <c r="J542" s="17" t="n">
        <v>7.55</v>
      </c>
      <c r="K542" s="17" t="n">
        <v>2</v>
      </c>
      <c r="L542" s="17" t="inlineStr">
        <is>
          <t>DECLINED</t>
        </is>
      </c>
      <c r="M542" s="27" t="n">
        <v>45532</v>
      </c>
      <c r="N542" s="27" t="n">
        <v>45532</v>
      </c>
      <c r="O542" s="17" t="n">
        <v>14</v>
      </c>
      <c r="P542" s="17" t="inlineStr"/>
      <c r="Q542" s="17" t="inlineStr"/>
      <c r="R542" s="17" t="inlineStr"/>
    </row>
    <row r="543">
      <c r="A543" s="21" t="inlineStr">
        <is>
          <t>OFR-2024-0858</t>
        </is>
      </c>
      <c r="B543" s="28" t="n">
        <v>45530</v>
      </c>
      <c r="C543" s="21" t="inlineStr">
        <is>
          <t>WL-02202</t>
        </is>
      </c>
      <c r="D543" s="21" t="n">
        <v>1202</v>
      </c>
      <c r="E543" s="21" t="inlineStr">
        <is>
          <t>VB-0105</t>
        </is>
      </c>
      <c r="F543" s="21" t="inlineStr">
        <is>
          <t>Vessbank</t>
        </is>
      </c>
      <c r="G543" s="21" t="n">
        <v>40</v>
      </c>
      <c r="H543" s="21" t="inlineStr">
        <is>
          <t>COVERED</t>
        </is>
      </c>
      <c r="I543" s="21" t="inlineStr">
        <is>
          <t>NON_COMM_MONTHLY</t>
        </is>
      </c>
      <c r="J543" s="21" t="n">
        <v>10.4</v>
      </c>
      <c r="K543" s="21" t="n">
        <v>1</v>
      </c>
      <c r="L543" s="21" t="inlineStr">
        <is>
          <t>ACCEPTED</t>
        </is>
      </c>
      <c r="M543" s="28" t="n">
        <v>45540</v>
      </c>
      <c r="N543" s="28" t="n">
        <v>45542</v>
      </c>
      <c r="O543" s="21" t="n">
        <v>12</v>
      </c>
      <c r="P543" s="21" t="inlineStr"/>
      <c r="Q543" s="21" t="inlineStr">
        <is>
          <t>MA-2024-0105</t>
        </is>
      </c>
      <c r="R543" s="21" t="inlineStr"/>
    </row>
    <row r="544">
      <c r="A544" s="17" t="inlineStr">
        <is>
          <t>OFR-2024-0859</t>
        </is>
      </c>
      <c r="B544" s="27" t="n">
        <v>45528</v>
      </c>
      <c r="C544" s="17" t="inlineStr">
        <is>
          <t>WL-01566</t>
        </is>
      </c>
      <c r="D544" s="17" t="n">
        <v>566</v>
      </c>
      <c r="E544" s="17" t="inlineStr">
        <is>
          <t>VB-0913</t>
        </is>
      </c>
      <c r="F544" s="17" t="inlineStr">
        <is>
          <t>Vessbank</t>
        </is>
      </c>
      <c r="G544" s="17" t="n">
        <v>24</v>
      </c>
      <c r="H544" s="17" t="inlineStr">
        <is>
          <t>COVERED</t>
        </is>
      </c>
      <c r="I544" s="17" t="inlineStr">
        <is>
          <t>NON_COMM_MONTHLY</t>
        </is>
      </c>
      <c r="J544" s="17" t="n">
        <v>10.4</v>
      </c>
      <c r="K544" s="17" t="n">
        <v>2</v>
      </c>
      <c r="L544" s="17" t="inlineStr">
        <is>
          <t>ACCEPTED</t>
        </is>
      </c>
      <c r="M544" s="27" t="n">
        <v>45538</v>
      </c>
      <c r="N544" s="27" t="n">
        <v>45529</v>
      </c>
      <c r="O544" s="17" t="n">
        <v>1</v>
      </c>
      <c r="P544" s="17" t="inlineStr"/>
      <c r="Q544" s="17" t="inlineStr">
        <is>
          <t>MA-2024-0913</t>
        </is>
      </c>
      <c r="R544" s="17" t="inlineStr"/>
    </row>
    <row r="545">
      <c r="A545" s="21" t="inlineStr">
        <is>
          <t>OFR-2024-0860</t>
        </is>
      </c>
      <c r="B545" s="28" t="n">
        <v>45529</v>
      </c>
      <c r="C545" s="21" t="inlineStr">
        <is>
          <t>WL-01549</t>
        </is>
      </c>
      <c r="D545" s="21" t="n">
        <v>549</v>
      </c>
      <c r="E545" s="21" t="inlineStr">
        <is>
          <t>EW-0314</t>
        </is>
      </c>
      <c r="F545" s="21" t="inlineStr">
        <is>
          <t>Eastwey</t>
        </is>
      </c>
      <c r="G545" s="21" t="n">
        <v>32</v>
      </c>
      <c r="H545" s="21" t="inlineStr">
        <is>
          <t>OPEN</t>
        </is>
      </c>
      <c r="I545" s="21" t="inlineStr">
        <is>
          <t>NON_COMM_MONTHLY</t>
        </is>
      </c>
      <c r="J545" s="21" t="n">
        <v>7.55</v>
      </c>
      <c r="K545" s="21" t="n">
        <v>1</v>
      </c>
      <c r="L545" s="21" t="inlineStr">
        <is>
          <t>ACCEPTED</t>
        </is>
      </c>
      <c r="M545" s="28" t="n">
        <v>45543</v>
      </c>
      <c r="N545" s="28" t="n">
        <v>45535</v>
      </c>
      <c r="O545" s="21" t="n">
        <v>6</v>
      </c>
      <c r="P545" s="21" t="inlineStr"/>
      <c r="Q545" s="21" t="inlineStr">
        <is>
          <t>MA-2024-0314</t>
        </is>
      </c>
      <c r="R545" s="21" t="inlineStr"/>
    </row>
    <row r="546">
      <c r="A546" s="17" t="inlineStr">
        <is>
          <t>OFR-2024-0861</t>
        </is>
      </c>
      <c r="B546" s="27" t="n">
        <v>45511</v>
      </c>
      <c r="C546" s="17" t="inlineStr">
        <is>
          <t>WL-03647</t>
        </is>
      </c>
      <c r="D546" s="17" t="n">
        <v>2647</v>
      </c>
      <c r="E546" s="17" t="inlineStr">
        <is>
          <t>LP-0712</t>
        </is>
      </c>
      <c r="F546" s="17" t="inlineStr">
        <is>
          <t>Ledgport</t>
        </is>
      </c>
      <c r="G546" s="17" t="n">
        <v>36</v>
      </c>
      <c r="H546" s="17" t="inlineStr">
        <is>
          <t>COVERED</t>
        </is>
      </c>
      <c r="I546" s="17" t="inlineStr">
        <is>
          <t>NON_COMM_MONTHLY</t>
        </is>
      </c>
      <c r="J546" s="17" t="n">
        <v>10.4</v>
      </c>
      <c r="K546" s="17" t="n">
        <v>1</v>
      </c>
      <c r="L546" s="17" t="inlineStr">
        <is>
          <t>ACCEPTED</t>
        </is>
      </c>
      <c r="M546" s="27" t="n">
        <v>45521</v>
      </c>
      <c r="N546" s="27" t="n">
        <v>45524</v>
      </c>
      <c r="O546" s="17" t="n">
        <v>13</v>
      </c>
      <c r="P546" s="17" t="inlineStr"/>
      <c r="Q546" s="17" t="inlineStr">
        <is>
          <t>MA-2024-0712</t>
        </is>
      </c>
      <c r="R546" s="17" t="inlineStr"/>
    </row>
    <row r="547">
      <c r="A547" s="21" t="inlineStr">
        <is>
          <t>OFR-2024-0862</t>
        </is>
      </c>
      <c r="B547" s="28" t="n">
        <v>45508</v>
      </c>
      <c r="C547" s="21" t="inlineStr">
        <is>
          <t>WL-02925</t>
        </is>
      </c>
      <c r="D547" s="21" t="n">
        <v>1925</v>
      </c>
      <c r="E547" s="21" t="inlineStr">
        <is>
          <t>EW-0324</t>
        </is>
      </c>
      <c r="F547" s="21" t="inlineStr">
        <is>
          <t>Eastwey</t>
        </is>
      </c>
      <c r="G547" s="21" t="n">
        <v>80</v>
      </c>
      <c r="H547" s="21" t="inlineStr">
        <is>
          <t>OPEN</t>
        </is>
      </c>
      <c r="I547" s="21" t="inlineStr">
        <is>
          <t>NON_COMM_MONTHLY</t>
        </is>
      </c>
      <c r="J547" s="21" t="n">
        <v>7.55</v>
      </c>
      <c r="K547" s="21" t="n">
        <v>2</v>
      </c>
      <c r="L547" s="21" t="inlineStr">
        <is>
          <t>SKIPPED</t>
        </is>
      </c>
      <c r="M547" s="28" t="n">
        <v>45522</v>
      </c>
      <c r="N547" s="21" t="inlineStr"/>
      <c r="O547" s="21" t="inlineStr"/>
      <c r="P547" s="21" t="inlineStr">
        <is>
          <t>preference-mismatch</t>
        </is>
      </c>
      <c r="Q547" s="21" t="inlineStr"/>
      <c r="R547" s="21" t="inlineStr"/>
    </row>
    <row r="548">
      <c r="A548" s="17" t="inlineStr">
        <is>
          <t>OFR-2024-0863</t>
        </is>
      </c>
      <c r="B548" s="27" t="n">
        <v>45525</v>
      </c>
      <c r="C548" s="17" t="inlineStr">
        <is>
          <t>WL-01537</t>
        </is>
      </c>
      <c r="D548" s="17" t="n">
        <v>537</v>
      </c>
      <c r="E548" s="17" t="inlineStr">
        <is>
          <t>GW-0903</t>
        </is>
      </c>
      <c r="F548" s="17" t="inlineStr">
        <is>
          <t>Gullwing</t>
        </is>
      </c>
      <c r="G548" s="17" t="n">
        <v>36</v>
      </c>
      <c r="H548" s="17" t="inlineStr">
        <is>
          <t>OPEN</t>
        </is>
      </c>
      <c r="I548" s="17" t="inlineStr">
        <is>
          <t>NON_COMM_MONTHLY</t>
        </is>
      </c>
      <c r="J548" s="17" t="n">
        <v>7.55</v>
      </c>
      <c r="K548" s="17" t="n">
        <v>1</v>
      </c>
      <c r="L548" s="17" t="inlineStr">
        <is>
          <t>ACCEPTED</t>
        </is>
      </c>
      <c r="M548" s="27" t="n">
        <v>45539</v>
      </c>
      <c r="N548" s="27" t="n">
        <v>45539</v>
      </c>
      <c r="O548" s="17" t="n">
        <v>14</v>
      </c>
      <c r="P548" s="17" t="inlineStr"/>
      <c r="Q548" s="17" t="inlineStr">
        <is>
          <t>MA-2024-0903</t>
        </is>
      </c>
      <c r="R548" s="17" t="inlineStr"/>
    </row>
    <row r="549">
      <c r="A549" s="21" t="inlineStr">
        <is>
          <t>OFR-2024-0864</t>
        </is>
      </c>
      <c r="B549" s="28" t="n">
        <v>45520</v>
      </c>
      <c r="C549" s="21" t="inlineStr">
        <is>
          <t>WL-01565</t>
        </is>
      </c>
      <c r="D549" s="21" t="n">
        <v>565</v>
      </c>
      <c r="E549" s="21" t="inlineStr">
        <is>
          <t>GW-0718</t>
        </is>
      </c>
      <c r="F549" s="21" t="inlineStr">
        <is>
          <t>Gullwing</t>
        </is>
      </c>
      <c r="G549" s="21" t="n">
        <v>32</v>
      </c>
      <c r="H549" s="21" t="inlineStr">
        <is>
          <t>OPEN</t>
        </is>
      </c>
      <c r="I549" s="21" t="inlineStr">
        <is>
          <t>NON_COMM_MONTHLY</t>
        </is>
      </c>
      <c r="J549" s="21" t="n">
        <v>7.55</v>
      </c>
      <c r="K549" s="21" t="n">
        <v>1</v>
      </c>
      <c r="L549" s="21" t="inlineStr">
        <is>
          <t>DECLINED</t>
        </is>
      </c>
      <c r="M549" s="28" t="n">
        <v>45534</v>
      </c>
      <c r="N549" s="28" t="n">
        <v>45533</v>
      </c>
      <c r="O549" s="21" t="n">
        <v>13</v>
      </c>
      <c r="P549" s="21" t="inlineStr"/>
      <c r="Q549" s="21" t="inlineStr"/>
      <c r="R549" s="21" t="inlineStr"/>
    </row>
    <row r="550">
      <c r="A550" s="17" t="inlineStr">
        <is>
          <t>OFR-2024-0865</t>
        </is>
      </c>
      <c r="B550" s="27" t="n">
        <v>45518</v>
      </c>
      <c r="C550" s="17" t="inlineStr">
        <is>
          <t>WL-02778</t>
        </is>
      </c>
      <c r="D550" s="17" t="n">
        <v>1778</v>
      </c>
      <c r="E550" s="17" t="inlineStr">
        <is>
          <t>VB-0215</t>
        </is>
      </c>
      <c r="F550" s="17" t="inlineStr">
        <is>
          <t>Vessbank</t>
        </is>
      </c>
      <c r="G550" s="17" t="n">
        <v>28</v>
      </c>
      <c r="H550" s="17" t="inlineStr">
        <is>
          <t>COVERED</t>
        </is>
      </c>
      <c r="I550" s="17" t="inlineStr">
        <is>
          <t>NON_COMM_MONTHLY</t>
        </is>
      </c>
      <c r="J550" s="17" t="n">
        <v>10.4</v>
      </c>
      <c r="K550" s="17" t="n">
        <v>1</v>
      </c>
      <c r="L550" s="17" t="inlineStr">
        <is>
          <t>DECLINED</t>
        </is>
      </c>
      <c r="M550" s="27" t="n">
        <v>45528</v>
      </c>
      <c r="N550" s="27" t="n">
        <v>45529</v>
      </c>
      <c r="O550" s="17" t="n">
        <v>11</v>
      </c>
      <c r="P550" s="17" t="inlineStr"/>
      <c r="Q550" s="17" t="inlineStr"/>
      <c r="R550" s="17" t="inlineStr"/>
    </row>
    <row r="551">
      <c r="A551" s="21" t="inlineStr">
        <is>
          <t>OFR-2024-0866</t>
        </is>
      </c>
      <c r="B551" s="28" t="n">
        <v>45511</v>
      </c>
      <c r="C551" s="21" t="inlineStr">
        <is>
          <t>WL-01476</t>
        </is>
      </c>
      <c r="D551" s="21" t="n">
        <v>476</v>
      </c>
      <c r="E551" s="21" t="inlineStr">
        <is>
          <t>LP-0815</t>
        </is>
      </c>
      <c r="F551" s="21" t="inlineStr">
        <is>
          <t>Ledgport</t>
        </is>
      </c>
      <c r="G551" s="21" t="n">
        <v>24</v>
      </c>
      <c r="H551" s="21" t="inlineStr">
        <is>
          <t>COVERED</t>
        </is>
      </c>
      <c r="I551" s="21" t="inlineStr">
        <is>
          <t>NON_COMM_MONTHLY</t>
        </is>
      </c>
      <c r="J551" s="21" t="n">
        <v>10.4</v>
      </c>
      <c r="K551" s="21" t="n">
        <v>1</v>
      </c>
      <c r="L551" s="21" t="inlineStr">
        <is>
          <t>ACCEPTED</t>
        </is>
      </c>
      <c r="M551" s="28" t="n">
        <v>45521</v>
      </c>
      <c r="N551" s="28" t="n">
        <v>45514</v>
      </c>
      <c r="O551" s="21" t="n">
        <v>3</v>
      </c>
      <c r="P551" s="21" t="inlineStr"/>
      <c r="Q551" s="21" t="inlineStr">
        <is>
          <t>MA-2024-0815</t>
        </is>
      </c>
      <c r="R551" s="21" t="inlineStr"/>
    </row>
    <row r="552">
      <c r="A552" s="17" t="inlineStr">
        <is>
          <t>OFR-2024-0867</t>
        </is>
      </c>
      <c r="B552" s="27" t="n">
        <v>45552</v>
      </c>
      <c r="C552" s="17" t="inlineStr">
        <is>
          <t>WL-03400</t>
        </is>
      </c>
      <c r="D552" s="17" t="n">
        <v>2400</v>
      </c>
      <c r="E552" s="17" t="inlineStr">
        <is>
          <t>GW-1003</t>
        </is>
      </c>
      <c r="F552" s="17" t="inlineStr">
        <is>
          <t>Gullwing</t>
        </is>
      </c>
      <c r="G552" s="17" t="n">
        <v>24</v>
      </c>
      <c r="H552" s="17" t="inlineStr">
        <is>
          <t>OPEN</t>
        </is>
      </c>
      <c r="I552" s="17" t="inlineStr">
        <is>
          <t>NON_COMM_MONTHLY</t>
        </is>
      </c>
      <c r="J552" s="17" t="n">
        <v>7.55</v>
      </c>
      <c r="K552" s="17" t="n">
        <v>1</v>
      </c>
      <c r="L552" s="17" t="inlineStr">
        <is>
          <t>ACCEPTED</t>
        </is>
      </c>
      <c r="M552" s="27" t="n">
        <v>45566</v>
      </c>
      <c r="N552" s="27" t="n">
        <v>45556</v>
      </c>
      <c r="O552" s="17" t="n">
        <v>4</v>
      </c>
      <c r="P552" s="17" t="inlineStr"/>
      <c r="Q552" s="17" t="inlineStr">
        <is>
          <t>MA-2024-1003</t>
        </is>
      </c>
      <c r="R552" s="17" t="inlineStr"/>
    </row>
    <row r="553">
      <c r="A553" s="21" t="inlineStr">
        <is>
          <t>OFR-2024-0868</t>
        </is>
      </c>
      <c r="B553" s="28" t="n">
        <v>45549</v>
      </c>
      <c r="C553" s="21" t="inlineStr">
        <is>
          <t>WL-02819</t>
        </is>
      </c>
      <c r="D553" s="21" t="n">
        <v>1819</v>
      </c>
      <c r="E553" s="21" t="inlineStr">
        <is>
          <t>GW-0801</t>
        </is>
      </c>
      <c r="F553" s="21" t="inlineStr">
        <is>
          <t>Gullwing</t>
        </is>
      </c>
      <c r="G553" s="21" t="n">
        <v>80</v>
      </c>
      <c r="H553" s="21" t="inlineStr">
        <is>
          <t>OPEN</t>
        </is>
      </c>
      <c r="I553" s="21" t="inlineStr">
        <is>
          <t>NON_COMM_MONTHLY</t>
        </is>
      </c>
      <c r="J553" s="21" t="n">
        <v>7.55</v>
      </c>
      <c r="K553" s="21" t="n">
        <v>1</v>
      </c>
      <c r="L553" s="21" t="inlineStr">
        <is>
          <t>PENDING</t>
        </is>
      </c>
      <c r="M553" s="28" t="n">
        <v>45563</v>
      </c>
      <c r="N553" s="21" t="inlineStr"/>
      <c r="O553" s="21" t="inlineStr"/>
      <c r="P553" s="21" t="inlineStr"/>
      <c r="Q553" s="21" t="inlineStr"/>
      <c r="R553" s="21" t="inlineStr"/>
    </row>
    <row r="554">
      <c r="A554" s="17" t="inlineStr">
        <is>
          <t>OFR-2024-0869</t>
        </is>
      </c>
      <c r="B554" s="27" t="n">
        <v>45536</v>
      </c>
      <c r="C554" s="17" t="inlineStr">
        <is>
          <t>WL-03615</t>
        </is>
      </c>
      <c r="D554" s="17" t="n">
        <v>2615</v>
      </c>
      <c r="E554" s="17" t="inlineStr">
        <is>
          <t>VB-0518</t>
        </is>
      </c>
      <c r="F554" s="17" t="inlineStr">
        <is>
          <t>Vessbank</t>
        </is>
      </c>
      <c r="G554" s="17" t="n">
        <v>28</v>
      </c>
      <c r="H554" s="17" t="inlineStr">
        <is>
          <t>COVERED</t>
        </is>
      </c>
      <c r="I554" s="17" t="inlineStr">
        <is>
          <t>NON_COMM_MONTHLY</t>
        </is>
      </c>
      <c r="J554" s="17" t="n">
        <v>10.4</v>
      </c>
      <c r="K554" s="17" t="n">
        <v>1</v>
      </c>
      <c r="L554" s="17" t="inlineStr">
        <is>
          <t>SKIPPED</t>
        </is>
      </c>
      <c r="M554" s="27" t="n">
        <v>45546</v>
      </c>
      <c r="N554" s="17" t="inlineStr"/>
      <c r="O554" s="17" t="inlineStr"/>
      <c r="P554" s="17" t="inlineStr">
        <is>
          <t>declined-prior-offer</t>
        </is>
      </c>
      <c r="Q554" s="17" t="inlineStr"/>
      <c r="R554" s="17" t="inlineStr"/>
    </row>
    <row r="555">
      <c r="A555" s="21" t="inlineStr">
        <is>
          <t>OFR-2024-0870</t>
        </is>
      </c>
      <c r="B555" s="28" t="n">
        <v>45546</v>
      </c>
      <c r="C555" s="21" t="inlineStr">
        <is>
          <t>WL-03062</t>
        </is>
      </c>
      <c r="D555" s="21" t="n">
        <v>2062</v>
      </c>
      <c r="E555" s="21" t="inlineStr">
        <is>
          <t>LP-0303</t>
        </is>
      </c>
      <c r="F555" s="21" t="inlineStr">
        <is>
          <t>Ledgport</t>
        </is>
      </c>
      <c r="G555" s="21" t="n">
        <v>32</v>
      </c>
      <c r="H555" s="21" t="inlineStr">
        <is>
          <t>COVERED</t>
        </is>
      </c>
      <c r="I555" s="21" t="inlineStr">
        <is>
          <t>NON_COMM_MONTHLY</t>
        </is>
      </c>
      <c r="J555" s="21" t="n">
        <v>10.4</v>
      </c>
      <c r="K555" s="21" t="n">
        <v>1</v>
      </c>
      <c r="L555" s="21" t="inlineStr">
        <is>
          <t>SKIPPED</t>
        </is>
      </c>
      <c r="M555" s="28" t="n">
        <v>45556</v>
      </c>
      <c r="N555" s="21" t="inlineStr"/>
      <c r="O555" s="21" t="inlineStr"/>
      <c r="P555" s="21" t="inlineStr">
        <is>
          <t>declined-prior-offer</t>
        </is>
      </c>
      <c r="Q555" s="21" t="inlineStr"/>
      <c r="R555" s="21" t="inlineStr"/>
    </row>
    <row r="556">
      <c r="A556" s="17" t="inlineStr">
        <is>
          <t>OFR-2024-0871</t>
        </is>
      </c>
      <c r="B556" s="27" t="n">
        <v>45542</v>
      </c>
      <c r="C556" s="17" t="inlineStr">
        <is>
          <t>WL-01779</t>
        </is>
      </c>
      <c r="D556" s="17" t="n">
        <v>779</v>
      </c>
      <c r="E556" s="17" t="inlineStr">
        <is>
          <t>SB-0313</t>
        </is>
      </c>
      <c r="F556" s="17" t="inlineStr">
        <is>
          <t>Salmonberry</t>
        </is>
      </c>
      <c r="G556" s="17" t="n">
        <v>24</v>
      </c>
      <c r="H556" s="17" t="inlineStr">
        <is>
          <t>OPEN</t>
        </is>
      </c>
      <c r="I556" s="17" t="inlineStr">
        <is>
          <t>NON_COMM_MONTHLY</t>
        </is>
      </c>
      <c r="J556" s="17" t="n">
        <v>7.55</v>
      </c>
      <c r="K556" s="17" t="n">
        <v>1</v>
      </c>
      <c r="L556" s="17" t="inlineStr">
        <is>
          <t>SKIPPED</t>
        </is>
      </c>
      <c r="M556" s="27" t="n">
        <v>45556</v>
      </c>
      <c r="N556" s="17" t="inlineStr"/>
      <c r="O556" s="17" t="inlineStr"/>
      <c r="P556" s="17" t="inlineStr">
        <is>
          <t>preference-mismatch</t>
        </is>
      </c>
      <c r="Q556" s="17" t="inlineStr"/>
      <c r="R556" s="17" t="inlineStr"/>
    </row>
    <row r="557">
      <c r="A557" s="21" t="inlineStr">
        <is>
          <t>OFR-2024-0872</t>
        </is>
      </c>
      <c r="B557" s="28" t="n">
        <v>45540</v>
      </c>
      <c r="C557" s="21" t="inlineStr">
        <is>
          <t>WL-01919</t>
        </is>
      </c>
      <c r="D557" s="21" t="n">
        <v>919</v>
      </c>
      <c r="E557" s="21" t="inlineStr">
        <is>
          <t>LP-0911</t>
        </is>
      </c>
      <c r="F557" s="21" t="inlineStr">
        <is>
          <t>Ledgport</t>
        </is>
      </c>
      <c r="G557" s="21" t="n">
        <v>24</v>
      </c>
      <c r="H557" s="21" t="inlineStr">
        <is>
          <t>COVERED</t>
        </is>
      </c>
      <c r="I557" s="21" t="inlineStr">
        <is>
          <t>NON_COMM_MONTHLY</t>
        </is>
      </c>
      <c r="J557" s="21" t="n">
        <v>10.4</v>
      </c>
      <c r="K557" s="21" t="n">
        <v>2</v>
      </c>
      <c r="L557" s="21" t="inlineStr">
        <is>
          <t>DECLINED</t>
        </is>
      </c>
      <c r="M557" s="28" t="n">
        <v>45550</v>
      </c>
      <c r="N557" s="28" t="n">
        <v>45549</v>
      </c>
      <c r="O557" s="21" t="n">
        <v>9</v>
      </c>
      <c r="P557" s="21" t="inlineStr"/>
      <c r="Q557" s="21" t="inlineStr"/>
      <c r="R557" s="21" t="inlineStr"/>
    </row>
    <row r="558">
      <c r="A558" s="17" t="inlineStr">
        <is>
          <t>OFR-2024-0873</t>
        </is>
      </c>
      <c r="B558" s="27" t="n">
        <v>45536</v>
      </c>
      <c r="C558" s="17" t="inlineStr">
        <is>
          <t>WL-03541</t>
        </is>
      </c>
      <c r="D558" s="17" t="n">
        <v>2541</v>
      </c>
      <c r="E558" s="17" t="inlineStr">
        <is>
          <t>EW-0207</t>
        </is>
      </c>
      <c r="F558" s="17" t="inlineStr">
        <is>
          <t>Eastwey</t>
        </is>
      </c>
      <c r="G558" s="17" t="n">
        <v>45</v>
      </c>
      <c r="H558" s="17" t="inlineStr">
        <is>
          <t>OPEN</t>
        </is>
      </c>
      <c r="I558" s="17" t="inlineStr">
        <is>
          <t>NON_COMM_MONTHLY</t>
        </is>
      </c>
      <c r="J558" s="17" t="n">
        <v>7.55</v>
      </c>
      <c r="K558" s="17" t="n">
        <v>1</v>
      </c>
      <c r="L558" s="17" t="inlineStr">
        <is>
          <t>ACCEPTED</t>
        </is>
      </c>
      <c r="M558" s="27" t="n">
        <v>45550</v>
      </c>
      <c r="N558" s="27" t="n">
        <v>45539</v>
      </c>
      <c r="O558" s="17" t="n">
        <v>3</v>
      </c>
      <c r="P558" s="17" t="inlineStr"/>
      <c r="Q558" s="17" t="inlineStr">
        <is>
          <t>MA-2024-0207</t>
        </is>
      </c>
      <c r="R558" s="17" t="inlineStr"/>
    </row>
    <row r="559">
      <c r="A559" s="21" t="inlineStr">
        <is>
          <t>OFR-2024-0874</t>
        </is>
      </c>
      <c r="B559" s="28" t="n">
        <v>45544</v>
      </c>
      <c r="C559" s="21" t="inlineStr">
        <is>
          <t>WL-01449</t>
        </is>
      </c>
      <c r="D559" s="21" t="n">
        <v>449</v>
      </c>
      <c r="E559" s="21" t="inlineStr">
        <is>
          <t>SB-0906</t>
        </is>
      </c>
      <c r="F559" s="21" t="inlineStr">
        <is>
          <t>Salmonberry</t>
        </is>
      </c>
      <c r="G559" s="21" t="n">
        <v>36</v>
      </c>
      <c r="H559" s="21" t="inlineStr">
        <is>
          <t>OPEN</t>
        </is>
      </c>
      <c r="I559" s="21" t="inlineStr">
        <is>
          <t>NON_COMM_MONTHLY</t>
        </is>
      </c>
      <c r="J559" s="21" t="n">
        <v>7.55</v>
      </c>
      <c r="K559" s="21" t="n">
        <v>1</v>
      </c>
      <c r="L559" s="21" t="inlineStr">
        <is>
          <t>ACCEPTED</t>
        </is>
      </c>
      <c r="M559" s="28" t="n">
        <v>45558</v>
      </c>
      <c r="N559" s="28" t="n">
        <v>45553</v>
      </c>
      <c r="O559" s="21" t="n">
        <v>9</v>
      </c>
      <c r="P559" s="21" t="inlineStr"/>
      <c r="Q559" s="21" t="inlineStr">
        <is>
          <t>MA-2024-0906</t>
        </is>
      </c>
      <c r="R559" s="21" t="inlineStr"/>
    </row>
    <row r="560">
      <c r="A560" s="17" t="inlineStr">
        <is>
          <t>OFR-2024-0875</t>
        </is>
      </c>
      <c r="B560" s="27" t="n">
        <v>45539</v>
      </c>
      <c r="C560" s="17" t="inlineStr">
        <is>
          <t>WL-03205</t>
        </is>
      </c>
      <c r="D560" s="17" t="n">
        <v>2205</v>
      </c>
      <c r="E560" s="17" t="inlineStr">
        <is>
          <t>EW-0302</t>
        </is>
      </c>
      <c r="F560" s="17" t="inlineStr">
        <is>
          <t>Eastwey</t>
        </is>
      </c>
      <c r="G560" s="17" t="n">
        <v>40</v>
      </c>
      <c r="H560" s="17" t="inlineStr">
        <is>
          <t>OPEN</t>
        </is>
      </c>
      <c r="I560" s="17" t="inlineStr">
        <is>
          <t>NON_COMM_MONTHLY</t>
        </is>
      </c>
      <c r="J560" s="17" t="n">
        <v>7.55</v>
      </c>
      <c r="K560" s="17" t="n">
        <v>1</v>
      </c>
      <c r="L560" s="17" t="inlineStr">
        <is>
          <t>DECLINED_RETAINER</t>
        </is>
      </c>
      <c r="M560" s="27" t="n">
        <v>45553</v>
      </c>
      <c r="N560" s="27" t="n">
        <v>45554</v>
      </c>
      <c r="O560" s="17" t="n">
        <v>15</v>
      </c>
      <c r="P560" s="17" t="inlineStr"/>
      <c r="Q560" s="17" t="inlineStr"/>
      <c r="R560" s="17" t="inlineStr"/>
    </row>
    <row r="561">
      <c r="A561" s="21" t="inlineStr">
        <is>
          <t>OFR-2024-0876</t>
        </is>
      </c>
      <c r="B561" s="28" t="n">
        <v>45536</v>
      </c>
      <c r="C561" s="21" t="inlineStr">
        <is>
          <t>WL-03228</t>
        </is>
      </c>
      <c r="D561" s="21" t="n">
        <v>2228</v>
      </c>
      <c r="E561" s="21" t="inlineStr">
        <is>
          <t>EW-0319</t>
        </is>
      </c>
      <c r="F561" s="21" t="inlineStr">
        <is>
          <t>Eastwey</t>
        </is>
      </c>
      <c r="G561" s="21" t="n">
        <v>70</v>
      </c>
      <c r="H561" s="21" t="inlineStr">
        <is>
          <t>OPEN</t>
        </is>
      </c>
      <c r="I561" s="21" t="inlineStr">
        <is>
          <t>NON_COMM_MONTHLY</t>
        </is>
      </c>
      <c r="J561" s="21" t="n">
        <v>7.55</v>
      </c>
      <c r="K561" s="21" t="n">
        <v>2</v>
      </c>
      <c r="L561" s="21" t="inlineStr">
        <is>
          <t>SKIPPED</t>
        </is>
      </c>
      <c r="M561" s="28" t="n">
        <v>45550</v>
      </c>
      <c r="N561" s="21" t="inlineStr"/>
      <c r="O561" s="21" t="inlineStr"/>
      <c r="P561" s="21" t="inlineStr">
        <is>
          <t>declined-prior-offer</t>
        </is>
      </c>
      <c r="Q561" s="21" t="inlineStr"/>
      <c r="R561" s="21" t="inlineStr"/>
    </row>
    <row r="562">
      <c r="A562" s="17" t="inlineStr">
        <is>
          <t>OFR-2024-0877</t>
        </is>
      </c>
      <c r="B562" s="27" t="n">
        <v>45545</v>
      </c>
      <c r="C562" s="17" t="inlineStr">
        <is>
          <t>WL-03479</t>
        </is>
      </c>
      <c r="D562" s="17" t="n">
        <v>2479</v>
      </c>
      <c r="E562" s="17" t="inlineStr">
        <is>
          <t>SB-0607</t>
        </is>
      </c>
      <c r="F562" s="17" t="inlineStr">
        <is>
          <t>Salmonberry</t>
        </is>
      </c>
      <c r="G562" s="17" t="n">
        <v>40</v>
      </c>
      <c r="H562" s="17" t="inlineStr">
        <is>
          <t>OPEN</t>
        </is>
      </c>
      <c r="I562" s="17" t="inlineStr">
        <is>
          <t>NON_COMM_MONTHLY</t>
        </is>
      </c>
      <c r="J562" s="17" t="n">
        <v>7.55</v>
      </c>
      <c r="K562" s="17" t="n">
        <v>1</v>
      </c>
      <c r="L562" s="17" t="inlineStr">
        <is>
          <t>SKIPPED</t>
        </is>
      </c>
      <c r="M562" s="27" t="n">
        <v>45559</v>
      </c>
      <c r="N562" s="17" t="inlineStr"/>
      <c r="O562" s="17" t="inlineStr"/>
      <c r="P562" s="17" t="inlineStr">
        <is>
          <t>vessel-fit</t>
        </is>
      </c>
      <c r="Q562" s="17" t="inlineStr"/>
      <c r="R562" s="17" t="inlineStr"/>
    </row>
    <row r="563">
      <c r="A563" s="21" t="inlineStr">
        <is>
          <t>OFR-2024-0878</t>
        </is>
      </c>
      <c r="B563" s="28" t="n">
        <v>45549</v>
      </c>
      <c r="C563" s="21" t="inlineStr">
        <is>
          <t>WL-02574</t>
        </is>
      </c>
      <c r="D563" s="21" t="n">
        <v>1574</v>
      </c>
      <c r="E563" s="21" t="inlineStr">
        <is>
          <t>SB-0403</t>
        </is>
      </c>
      <c r="F563" s="21" t="inlineStr">
        <is>
          <t>Salmonberry</t>
        </is>
      </c>
      <c r="G563" s="21" t="n">
        <v>24</v>
      </c>
      <c r="H563" s="21" t="inlineStr">
        <is>
          <t>OPEN</t>
        </is>
      </c>
      <c r="I563" s="21" t="inlineStr">
        <is>
          <t>NON_COMM_MONTHLY</t>
        </is>
      </c>
      <c r="J563" s="21" t="n">
        <v>7.55</v>
      </c>
      <c r="K563" s="21" t="n">
        <v>1</v>
      </c>
      <c r="L563" s="21" t="inlineStr">
        <is>
          <t>SKIPPED</t>
        </is>
      </c>
      <c r="M563" s="28" t="n">
        <v>45563</v>
      </c>
      <c r="N563" s="21" t="inlineStr"/>
      <c r="O563" s="21" t="inlineStr"/>
      <c r="P563" s="21" t="inlineStr">
        <is>
          <t>not-current</t>
        </is>
      </c>
      <c r="Q563" s="21" t="inlineStr"/>
      <c r="R563" s="21" t="inlineStr"/>
    </row>
    <row r="564">
      <c r="A564" s="17" t="inlineStr">
        <is>
          <t>OFR-2024-0879</t>
        </is>
      </c>
      <c r="B564" s="27" t="n">
        <v>45561</v>
      </c>
      <c r="C564" s="17" t="inlineStr">
        <is>
          <t>WL-02591</t>
        </is>
      </c>
      <c r="D564" s="17" t="n">
        <v>1591</v>
      </c>
      <c r="E564" s="17" t="inlineStr">
        <is>
          <t>SB-0506</t>
        </is>
      </c>
      <c r="F564" s="17" t="inlineStr">
        <is>
          <t>Salmonberry</t>
        </is>
      </c>
      <c r="G564" s="17" t="n">
        <v>32</v>
      </c>
      <c r="H564" s="17" t="inlineStr">
        <is>
          <t>OPEN</t>
        </is>
      </c>
      <c r="I564" s="17" t="inlineStr">
        <is>
          <t>NON_COMM_MONTHLY</t>
        </is>
      </c>
      <c r="J564" s="17" t="n">
        <v>7.55</v>
      </c>
      <c r="K564" s="17" t="n">
        <v>1</v>
      </c>
      <c r="L564" s="17" t="inlineStr">
        <is>
          <t>ACCEPTED</t>
        </is>
      </c>
      <c r="M564" s="27" t="n">
        <v>45575</v>
      </c>
      <c r="N564" s="27" t="n">
        <v>45573</v>
      </c>
      <c r="O564" s="17" t="n">
        <v>12</v>
      </c>
      <c r="P564" s="17" t="inlineStr"/>
      <c r="Q564" s="17" t="inlineStr">
        <is>
          <t>MA-2024-0506</t>
        </is>
      </c>
      <c r="R564" s="17" t="inlineStr"/>
    </row>
    <row r="565">
      <c r="A565" s="21" t="inlineStr">
        <is>
          <t>OFR-2024-0880</t>
        </is>
      </c>
      <c r="B565" s="28" t="n">
        <v>45546</v>
      </c>
      <c r="C565" s="21" t="inlineStr">
        <is>
          <t>WL-02167</t>
        </is>
      </c>
      <c r="D565" s="21" t="n">
        <v>1167</v>
      </c>
      <c r="E565" s="21" t="inlineStr">
        <is>
          <t>LP-0309</t>
        </is>
      </c>
      <c r="F565" s="21" t="inlineStr">
        <is>
          <t>Ledgport</t>
        </is>
      </c>
      <c r="G565" s="21" t="n">
        <v>40</v>
      </c>
      <c r="H565" s="21" t="inlineStr">
        <is>
          <t>COVERED</t>
        </is>
      </c>
      <c r="I565" s="21" t="inlineStr">
        <is>
          <t>NON_COMM_MONTHLY</t>
        </is>
      </c>
      <c r="J565" s="21" t="n">
        <v>10.4</v>
      </c>
      <c r="K565" s="21" t="n">
        <v>1</v>
      </c>
      <c r="L565" s="21" t="inlineStr">
        <is>
          <t>ACCEPTED</t>
        </is>
      </c>
      <c r="M565" s="28" t="n">
        <v>45556</v>
      </c>
      <c r="N565" s="28" t="n">
        <v>45559</v>
      </c>
      <c r="O565" s="21" t="n">
        <v>13</v>
      </c>
      <c r="P565" s="21" t="inlineStr"/>
      <c r="Q565" s="21" t="inlineStr">
        <is>
          <t>MA-2024-0309</t>
        </is>
      </c>
      <c r="R565" s="21" t="inlineStr"/>
    </row>
    <row r="566">
      <c r="A566" s="17" t="inlineStr">
        <is>
          <t>OFR-2024-0881</t>
        </is>
      </c>
      <c r="B566" s="27" t="n">
        <v>45547</v>
      </c>
      <c r="C566" s="17" t="inlineStr">
        <is>
          <t>WL-02853</t>
        </is>
      </c>
      <c r="D566" s="17" t="n">
        <v>1853</v>
      </c>
      <c r="E566" s="17" t="inlineStr">
        <is>
          <t>GW-0203</t>
        </is>
      </c>
      <c r="F566" s="17" t="inlineStr">
        <is>
          <t>Gullwing</t>
        </is>
      </c>
      <c r="G566" s="17" t="n">
        <v>70</v>
      </c>
      <c r="H566" s="17" t="inlineStr">
        <is>
          <t>OPEN</t>
        </is>
      </c>
      <c r="I566" s="17" t="inlineStr">
        <is>
          <t>NON_COMM_MONTHLY</t>
        </is>
      </c>
      <c r="J566" s="17" t="n">
        <v>7.55</v>
      </c>
      <c r="K566" s="17" t="n">
        <v>2</v>
      </c>
      <c r="L566" s="17" t="inlineStr">
        <is>
          <t>ACCEPTED</t>
        </is>
      </c>
      <c r="M566" s="27" t="n">
        <v>45561</v>
      </c>
      <c r="N566" s="27" t="n">
        <v>45553</v>
      </c>
      <c r="O566" s="17" t="n">
        <v>6</v>
      </c>
      <c r="P566" s="17" t="inlineStr"/>
      <c r="Q566" s="17" t="inlineStr">
        <is>
          <t>MA-2024-0203</t>
        </is>
      </c>
      <c r="R566" s="17" t="inlineStr"/>
    </row>
    <row r="567">
      <c r="A567" s="21" t="inlineStr">
        <is>
          <t>OFR-2024-0882</t>
        </is>
      </c>
      <c r="B567" s="28" t="n">
        <v>45558</v>
      </c>
      <c r="C567" s="21" t="inlineStr">
        <is>
          <t>WL-02944</t>
        </is>
      </c>
      <c r="D567" s="21" t="n">
        <v>1944</v>
      </c>
      <c r="E567" s="21" t="inlineStr">
        <is>
          <t>EW-0411</t>
        </is>
      </c>
      <c r="F567" s="21" t="inlineStr">
        <is>
          <t>Eastwey</t>
        </is>
      </c>
      <c r="G567" s="21" t="n">
        <v>70</v>
      </c>
      <c r="H567" s="21" t="inlineStr">
        <is>
          <t>OPEN</t>
        </is>
      </c>
      <c r="I567" s="21" t="inlineStr">
        <is>
          <t>NON_COMM_MONTHLY</t>
        </is>
      </c>
      <c r="J567" s="21" t="n">
        <v>7.55</v>
      </c>
      <c r="K567" s="21" t="n">
        <v>2</v>
      </c>
      <c r="L567" s="21" t="inlineStr">
        <is>
          <t>ACCEPTED</t>
        </is>
      </c>
      <c r="M567" s="28" t="n">
        <v>45572</v>
      </c>
      <c r="N567" s="28" t="n">
        <v>45563</v>
      </c>
      <c r="O567" s="21" t="n">
        <v>5</v>
      </c>
      <c r="P567" s="21" t="inlineStr"/>
      <c r="Q567" s="21" t="inlineStr">
        <is>
          <t>MA-2024-0411</t>
        </is>
      </c>
      <c r="R567" s="21" t="inlineStr"/>
    </row>
    <row r="568">
      <c r="A568" s="17" t="inlineStr">
        <is>
          <t>OFR-2024-0883</t>
        </is>
      </c>
      <c r="B568" s="27" t="n">
        <v>45545</v>
      </c>
      <c r="C568" s="17" t="inlineStr">
        <is>
          <t>WL-02336</t>
        </is>
      </c>
      <c r="D568" s="17" t="n">
        <v>1336</v>
      </c>
      <c r="E568" s="17" t="inlineStr">
        <is>
          <t>VB-0517</t>
        </is>
      </c>
      <c r="F568" s="17" t="inlineStr">
        <is>
          <t>Vessbank</t>
        </is>
      </c>
      <c r="G568" s="17" t="n">
        <v>28</v>
      </c>
      <c r="H568" s="17" t="inlineStr">
        <is>
          <t>COVERED</t>
        </is>
      </c>
      <c r="I568" s="17" t="inlineStr">
        <is>
          <t>NON_COMM_MONTHLY</t>
        </is>
      </c>
      <c r="J568" s="17" t="n">
        <v>10.4</v>
      </c>
      <c r="K568" s="17" t="n">
        <v>1</v>
      </c>
      <c r="L568" s="17" t="inlineStr">
        <is>
          <t>SKIPPED</t>
        </is>
      </c>
      <c r="M568" s="27" t="n">
        <v>45555</v>
      </c>
      <c r="N568" s="17" t="inlineStr"/>
      <c r="O568" s="17" t="inlineStr"/>
      <c r="P568" s="17" t="inlineStr">
        <is>
          <t>not-current</t>
        </is>
      </c>
      <c r="Q568" s="17" t="inlineStr"/>
      <c r="R568" s="17" t="inlineStr"/>
    </row>
    <row r="569">
      <c r="A569" s="21" t="inlineStr">
        <is>
          <t>OFR-2024-0884</t>
        </is>
      </c>
      <c r="B569" s="28" t="n">
        <v>45542</v>
      </c>
      <c r="C569" s="21" t="inlineStr">
        <is>
          <t>WL-01544</t>
        </is>
      </c>
      <c r="D569" s="21" t="n">
        <v>544</v>
      </c>
      <c r="E569" s="21" t="inlineStr">
        <is>
          <t>EW-1019</t>
        </is>
      </c>
      <c r="F569" s="21" t="inlineStr">
        <is>
          <t>Eastwey</t>
        </is>
      </c>
      <c r="G569" s="21" t="n">
        <v>45</v>
      </c>
      <c r="H569" s="21" t="inlineStr">
        <is>
          <t>OPEN</t>
        </is>
      </c>
      <c r="I569" s="21" t="inlineStr">
        <is>
          <t>NON_COMM_MONTHLY</t>
        </is>
      </c>
      <c r="J569" s="21" t="n">
        <v>7.55</v>
      </c>
      <c r="K569" s="21" t="n">
        <v>1</v>
      </c>
      <c r="L569" s="21" t="inlineStr">
        <is>
          <t>DECLINED_RETAINER</t>
        </is>
      </c>
      <c r="M569" s="28" t="n">
        <v>45556</v>
      </c>
      <c r="N569" s="28" t="n">
        <v>45547</v>
      </c>
      <c r="O569" s="21" t="n">
        <v>5</v>
      </c>
      <c r="P569" s="21" t="inlineStr"/>
      <c r="Q569" s="21" t="inlineStr"/>
      <c r="R569" s="21" t="inlineStr"/>
    </row>
    <row r="570">
      <c r="A570" s="17" t="inlineStr">
        <is>
          <t>OFR-2024-0885</t>
        </is>
      </c>
      <c r="B570" s="27" t="n">
        <v>45563</v>
      </c>
      <c r="C570" s="17" t="inlineStr">
        <is>
          <t>WL-01145</t>
        </is>
      </c>
      <c r="D570" s="17" t="n">
        <v>145</v>
      </c>
      <c r="E570" s="17" t="inlineStr">
        <is>
          <t>GW-0405</t>
        </is>
      </c>
      <c r="F570" s="17" t="inlineStr">
        <is>
          <t>Gullwing</t>
        </is>
      </c>
      <c r="G570" s="17" t="n">
        <v>45</v>
      </c>
      <c r="H570" s="17" t="inlineStr">
        <is>
          <t>OPEN</t>
        </is>
      </c>
      <c r="I570" s="17" t="inlineStr">
        <is>
          <t>NON_COMM_MONTHLY</t>
        </is>
      </c>
      <c r="J570" s="17" t="n">
        <v>7.55</v>
      </c>
      <c r="K570" s="17" t="n">
        <v>1</v>
      </c>
      <c r="L570" s="17" t="inlineStr">
        <is>
          <t>ACCEPTED</t>
        </is>
      </c>
      <c r="M570" s="27" t="n">
        <v>45577</v>
      </c>
      <c r="N570" s="27" t="n">
        <v>45566</v>
      </c>
      <c r="O570" s="17" t="n">
        <v>3</v>
      </c>
      <c r="P570" s="17" t="inlineStr"/>
      <c r="Q570" s="17" t="inlineStr">
        <is>
          <t>MA-2024-0405</t>
        </is>
      </c>
      <c r="R570" s="17" t="inlineStr"/>
    </row>
    <row r="571">
      <c r="A571" s="21" t="inlineStr">
        <is>
          <t>OFR-2024-0886</t>
        </is>
      </c>
      <c r="B571" s="28" t="n">
        <v>45542</v>
      </c>
      <c r="C571" s="21" t="inlineStr">
        <is>
          <t>WL-03746</t>
        </is>
      </c>
      <c r="D571" s="21" t="n">
        <v>2746</v>
      </c>
      <c r="E571" s="21" t="inlineStr">
        <is>
          <t>LP-0223</t>
        </is>
      </c>
      <c r="F571" s="21" t="inlineStr">
        <is>
          <t>Ledgport</t>
        </is>
      </c>
      <c r="G571" s="21" t="n">
        <v>24</v>
      </c>
      <c r="H571" s="21" t="inlineStr">
        <is>
          <t>COVERED</t>
        </is>
      </c>
      <c r="I571" s="21" t="inlineStr">
        <is>
          <t>NON_COMM_MONTHLY</t>
        </is>
      </c>
      <c r="J571" s="21" t="n">
        <v>10.4</v>
      </c>
      <c r="K571" s="21" t="n">
        <v>1</v>
      </c>
      <c r="L571" s="21" t="inlineStr">
        <is>
          <t>ACCEPTED</t>
        </is>
      </c>
      <c r="M571" s="28" t="n">
        <v>45552</v>
      </c>
      <c r="N571" s="28" t="n">
        <v>45554</v>
      </c>
      <c r="O571" s="21" t="n">
        <v>12</v>
      </c>
      <c r="P571" s="21" t="inlineStr"/>
      <c r="Q571" s="21" t="inlineStr">
        <is>
          <t>MA-2024-0223</t>
        </is>
      </c>
      <c r="R571" s="21" t="inlineStr"/>
    </row>
    <row r="572">
      <c r="A572" s="17" t="inlineStr">
        <is>
          <t>OFR-2024-0887</t>
        </is>
      </c>
      <c r="B572" s="27" t="n">
        <v>45537</v>
      </c>
      <c r="C572" s="17" t="inlineStr">
        <is>
          <t>WL-01504</t>
        </is>
      </c>
      <c r="D572" s="17" t="n">
        <v>504</v>
      </c>
      <c r="E572" s="17" t="inlineStr">
        <is>
          <t>VB-0223</t>
        </is>
      </c>
      <c r="F572" s="17" t="inlineStr">
        <is>
          <t>Vessbank</t>
        </is>
      </c>
      <c r="G572" s="17" t="n">
        <v>32</v>
      </c>
      <c r="H572" s="17" t="inlineStr">
        <is>
          <t>COVERED</t>
        </is>
      </c>
      <c r="I572" s="17" t="inlineStr">
        <is>
          <t>NON_COMM_MONTHLY</t>
        </is>
      </c>
      <c r="J572" s="17" t="n">
        <v>10.4</v>
      </c>
      <c r="K572" s="17" t="n">
        <v>1</v>
      </c>
      <c r="L572" s="17" t="inlineStr">
        <is>
          <t>SKIPPED</t>
        </is>
      </c>
      <c r="M572" s="27" t="n">
        <v>45547</v>
      </c>
      <c r="N572" s="17" t="inlineStr"/>
      <c r="O572" s="17" t="inlineStr"/>
      <c r="P572" s="17" t="inlineStr">
        <is>
          <t>vessel-fit</t>
        </is>
      </c>
      <c r="Q572" s="17" t="inlineStr"/>
      <c r="R572" s="17" t="inlineStr"/>
    </row>
    <row r="573">
      <c r="A573" s="21" t="inlineStr">
        <is>
          <t>OFR-2024-0888</t>
        </is>
      </c>
      <c r="B573" s="28" t="n">
        <v>45540</v>
      </c>
      <c r="C573" s="21" t="inlineStr">
        <is>
          <t>WL-02325</t>
        </is>
      </c>
      <c r="D573" s="21" t="n">
        <v>1325</v>
      </c>
      <c r="E573" s="21" t="inlineStr">
        <is>
          <t>EW-0118</t>
        </is>
      </c>
      <c r="F573" s="21" t="inlineStr">
        <is>
          <t>Eastwey</t>
        </is>
      </c>
      <c r="G573" s="21" t="n">
        <v>45</v>
      </c>
      <c r="H573" s="21" t="inlineStr">
        <is>
          <t>OPEN</t>
        </is>
      </c>
      <c r="I573" s="21" t="inlineStr">
        <is>
          <t>NON_COMM_MONTHLY</t>
        </is>
      </c>
      <c r="J573" s="21" t="n">
        <v>7.55</v>
      </c>
      <c r="K573" s="21" t="n">
        <v>1</v>
      </c>
      <c r="L573" s="21" t="inlineStr">
        <is>
          <t>WITHDRAWN</t>
        </is>
      </c>
      <c r="M573" s="28" t="n">
        <v>45554</v>
      </c>
      <c r="N573" s="28" t="n">
        <v>45552</v>
      </c>
      <c r="O573" s="21" t="n">
        <v>12</v>
      </c>
      <c r="P573" s="21" t="inlineStr"/>
      <c r="Q573" s="21" t="inlineStr"/>
      <c r="R573" s="21" t="inlineStr"/>
    </row>
    <row r="574">
      <c r="A574" s="17" t="inlineStr">
        <is>
          <t>OFR-2024-0889</t>
        </is>
      </c>
      <c r="B574" s="27" t="n">
        <v>45560</v>
      </c>
      <c r="C574" s="17" t="inlineStr">
        <is>
          <t>WL-01718</t>
        </is>
      </c>
      <c r="D574" s="17" t="n">
        <v>718</v>
      </c>
      <c r="E574" s="17" t="inlineStr">
        <is>
          <t>SB-0821</t>
        </is>
      </c>
      <c r="F574" s="17" t="inlineStr">
        <is>
          <t>Salmonberry</t>
        </is>
      </c>
      <c r="G574" s="17" t="n">
        <v>36</v>
      </c>
      <c r="H574" s="17" t="inlineStr">
        <is>
          <t>OPEN</t>
        </is>
      </c>
      <c r="I574" s="17" t="inlineStr">
        <is>
          <t>NON_COMM_MONTHLY</t>
        </is>
      </c>
      <c r="J574" s="17" t="n">
        <v>7.55</v>
      </c>
      <c r="K574" s="17" t="n">
        <v>1</v>
      </c>
      <c r="L574" s="17" t="inlineStr">
        <is>
          <t>SKIPPED</t>
        </is>
      </c>
      <c r="M574" s="27" t="n">
        <v>45574</v>
      </c>
      <c r="N574" s="17" t="inlineStr"/>
      <c r="O574" s="17" t="inlineStr"/>
      <c r="P574" s="17" t="inlineStr">
        <is>
          <t>declined-prior-offer</t>
        </is>
      </c>
      <c r="Q574" s="17" t="inlineStr"/>
      <c r="R574" s="17" t="inlineStr"/>
    </row>
    <row r="575">
      <c r="A575" s="21" t="inlineStr">
        <is>
          <t>OFR-2024-0890</t>
        </is>
      </c>
      <c r="B575" s="28" t="n">
        <v>45558</v>
      </c>
      <c r="C575" s="21" t="inlineStr">
        <is>
          <t>WL-01255</t>
        </is>
      </c>
      <c r="D575" s="21" t="n">
        <v>255</v>
      </c>
      <c r="E575" s="21" t="inlineStr">
        <is>
          <t>GW-0322</t>
        </is>
      </c>
      <c r="F575" s="21" t="inlineStr">
        <is>
          <t>Gullwing</t>
        </is>
      </c>
      <c r="G575" s="21" t="n">
        <v>45</v>
      </c>
      <c r="H575" s="21" t="inlineStr">
        <is>
          <t>OPEN</t>
        </is>
      </c>
      <c r="I575" s="21" t="inlineStr">
        <is>
          <t>NON_COMM_MONTHLY</t>
        </is>
      </c>
      <c r="J575" s="21" t="n">
        <v>7.55</v>
      </c>
      <c r="K575" s="21" t="n">
        <v>1</v>
      </c>
      <c r="L575" s="21" t="inlineStr">
        <is>
          <t>ACCEPTED</t>
        </is>
      </c>
      <c r="M575" s="28" t="n">
        <v>45572</v>
      </c>
      <c r="N575" s="28" t="n">
        <v>45571</v>
      </c>
      <c r="O575" s="21" t="n">
        <v>13</v>
      </c>
      <c r="P575" s="21" t="inlineStr"/>
      <c r="Q575" s="21" t="inlineStr">
        <is>
          <t>MA-2024-0322</t>
        </is>
      </c>
      <c r="R575" s="21" t="inlineStr"/>
    </row>
    <row r="576">
      <c r="A576" s="17" t="inlineStr">
        <is>
          <t>OFR-2024-0891</t>
        </is>
      </c>
      <c r="B576" s="27" t="n">
        <v>45561</v>
      </c>
      <c r="C576" s="17" t="inlineStr">
        <is>
          <t>WL-01645</t>
        </is>
      </c>
      <c r="D576" s="17" t="n">
        <v>645</v>
      </c>
      <c r="E576" s="17" t="inlineStr">
        <is>
          <t>LP-0514</t>
        </is>
      </c>
      <c r="F576" s="17" t="inlineStr">
        <is>
          <t>Ledgport</t>
        </is>
      </c>
      <c r="G576" s="17" t="n">
        <v>28</v>
      </c>
      <c r="H576" s="17" t="inlineStr">
        <is>
          <t>COVERED</t>
        </is>
      </c>
      <c r="I576" s="17" t="inlineStr">
        <is>
          <t>NON_COMM_MONTHLY</t>
        </is>
      </c>
      <c r="J576" s="17" t="n">
        <v>10.4</v>
      </c>
      <c r="K576" s="17" t="n">
        <v>1</v>
      </c>
      <c r="L576" s="17" t="inlineStr">
        <is>
          <t>EXPIRED</t>
        </is>
      </c>
      <c r="M576" s="27" t="n">
        <v>45571</v>
      </c>
      <c r="N576" s="27" t="n">
        <v>45571</v>
      </c>
      <c r="O576" s="17" t="n">
        <v>10</v>
      </c>
      <c r="P576" s="17" t="inlineStr"/>
      <c r="Q576" s="17" t="inlineStr"/>
      <c r="R576" s="17" t="inlineStr"/>
    </row>
    <row r="577">
      <c r="A577" s="21" t="inlineStr">
        <is>
          <t>OFR-2024-0892</t>
        </is>
      </c>
      <c r="B577" s="28" t="n">
        <v>45558</v>
      </c>
      <c r="C577" s="21" t="inlineStr">
        <is>
          <t>WL-03579</t>
        </is>
      </c>
      <c r="D577" s="21" t="n">
        <v>2579</v>
      </c>
      <c r="E577" s="21" t="inlineStr">
        <is>
          <t>EW-0617</t>
        </is>
      </c>
      <c r="F577" s="21" t="inlineStr">
        <is>
          <t>Eastwey</t>
        </is>
      </c>
      <c r="G577" s="21" t="n">
        <v>70</v>
      </c>
      <c r="H577" s="21" t="inlineStr">
        <is>
          <t>OPEN</t>
        </is>
      </c>
      <c r="I577" s="21" t="inlineStr">
        <is>
          <t>NON_COMM_MONTHLY</t>
        </is>
      </c>
      <c r="J577" s="21" t="n">
        <v>7.55</v>
      </c>
      <c r="K577" s="21" t="n">
        <v>1</v>
      </c>
      <c r="L577" s="21" t="inlineStr">
        <is>
          <t>DECLINED</t>
        </is>
      </c>
      <c r="M577" s="28" t="n">
        <v>45572</v>
      </c>
      <c r="N577" s="28" t="n">
        <v>45572</v>
      </c>
      <c r="O577" s="21" t="n">
        <v>14</v>
      </c>
      <c r="P577" s="21" t="inlineStr"/>
      <c r="Q577" s="21" t="inlineStr"/>
      <c r="R577" s="21" t="inlineStr"/>
    </row>
    <row r="578">
      <c r="A578" s="17" t="inlineStr">
        <is>
          <t>OFR-2024-0893</t>
        </is>
      </c>
      <c r="B578" s="27" t="n">
        <v>45591</v>
      </c>
      <c r="C578" s="17" t="inlineStr">
        <is>
          <t>WL-01026</t>
        </is>
      </c>
      <c r="D578" s="17" t="n">
        <v>26</v>
      </c>
      <c r="E578" s="17" t="inlineStr">
        <is>
          <t>SB-0214</t>
        </is>
      </c>
      <c r="F578" s="17" t="inlineStr">
        <is>
          <t>Salmonberry</t>
        </is>
      </c>
      <c r="G578" s="17" t="n">
        <v>28</v>
      </c>
      <c r="H578" s="17" t="inlineStr">
        <is>
          <t>OPEN</t>
        </is>
      </c>
      <c r="I578" s="17" t="inlineStr">
        <is>
          <t>NON_COMM_MONTHLY</t>
        </is>
      </c>
      <c r="J578" s="17" t="n">
        <v>7.55</v>
      </c>
      <c r="K578" s="17" t="n">
        <v>1</v>
      </c>
      <c r="L578" s="17" t="inlineStr">
        <is>
          <t>SKIPPED</t>
        </is>
      </c>
      <c r="M578" s="27" t="n">
        <v>45605</v>
      </c>
      <c r="N578" s="17" t="inlineStr"/>
      <c r="O578" s="17" t="inlineStr"/>
      <c r="P578" s="17" t="inlineStr">
        <is>
          <t>declined-prior-offer</t>
        </is>
      </c>
      <c r="Q578" s="17" t="inlineStr"/>
      <c r="R578" s="17" t="inlineStr"/>
    </row>
    <row r="579">
      <c r="A579" s="21" t="inlineStr">
        <is>
          <t>OFR-2024-0894</t>
        </is>
      </c>
      <c r="B579" s="28" t="n">
        <v>45585</v>
      </c>
      <c r="C579" s="21" t="inlineStr">
        <is>
          <t>WL-02344</t>
        </is>
      </c>
      <c r="D579" s="21" t="n">
        <v>1344</v>
      </c>
      <c r="E579" s="21" t="inlineStr">
        <is>
          <t>VB-0509</t>
        </is>
      </c>
      <c r="F579" s="21" t="inlineStr">
        <is>
          <t>Vessbank</t>
        </is>
      </c>
      <c r="G579" s="21" t="n">
        <v>28</v>
      </c>
      <c r="H579" s="21" t="inlineStr">
        <is>
          <t>COVERED</t>
        </is>
      </c>
      <c r="I579" s="21" t="inlineStr">
        <is>
          <t>NON_COMM_MONTHLY</t>
        </is>
      </c>
      <c r="J579" s="21" t="n">
        <v>10.4</v>
      </c>
      <c r="K579" s="21" t="n">
        <v>2</v>
      </c>
      <c r="L579" s="21" t="inlineStr">
        <is>
          <t>ACCEPTED</t>
        </is>
      </c>
      <c r="M579" s="28" t="n">
        <v>45595</v>
      </c>
      <c r="N579" s="28" t="n">
        <v>45595</v>
      </c>
      <c r="O579" s="21" t="n">
        <v>10</v>
      </c>
      <c r="P579" s="21" t="inlineStr"/>
      <c r="Q579" s="21" t="inlineStr">
        <is>
          <t>MA-2024-0509</t>
        </is>
      </c>
      <c r="R579" s="21" t="inlineStr"/>
    </row>
    <row r="580">
      <c r="A580" s="17" t="inlineStr">
        <is>
          <t>OFR-2024-0895</t>
        </is>
      </c>
      <c r="B580" s="27" t="n">
        <v>45586</v>
      </c>
      <c r="C580" s="17" t="inlineStr">
        <is>
          <t>WL-03831</t>
        </is>
      </c>
      <c r="D580" s="17" t="n">
        <v>2831</v>
      </c>
      <c r="E580" s="17" t="inlineStr">
        <is>
          <t>EW-1022</t>
        </is>
      </c>
      <c r="F580" s="17" t="inlineStr">
        <is>
          <t>Eastwey</t>
        </is>
      </c>
      <c r="G580" s="17" t="n">
        <v>32</v>
      </c>
      <c r="H580" s="17" t="inlineStr">
        <is>
          <t>OPEN</t>
        </is>
      </c>
      <c r="I580" s="17" t="inlineStr">
        <is>
          <t>NON_COMM_MONTHLY</t>
        </is>
      </c>
      <c r="J580" s="17" t="n">
        <v>7.55</v>
      </c>
      <c r="K580" s="17" t="n">
        <v>1</v>
      </c>
      <c r="L580" s="17" t="inlineStr">
        <is>
          <t>SKIPPED</t>
        </is>
      </c>
      <c r="M580" s="27" t="n">
        <v>45600</v>
      </c>
      <c r="N580" s="17" t="inlineStr"/>
      <c r="O580" s="17" t="inlineStr"/>
      <c r="P580" s="17" t="inlineStr">
        <is>
          <t>not-current</t>
        </is>
      </c>
      <c r="Q580" s="17" t="inlineStr"/>
      <c r="R580" s="17" t="inlineStr"/>
    </row>
    <row r="581">
      <c r="A581" s="21" t="inlineStr">
        <is>
          <t>OFR-2024-0896</t>
        </is>
      </c>
      <c r="B581" s="28" t="n">
        <v>45592</v>
      </c>
      <c r="C581" s="21" t="inlineStr">
        <is>
          <t>WL-01754</t>
        </is>
      </c>
      <c r="D581" s="21" t="n">
        <v>754</v>
      </c>
      <c r="E581" s="21" t="inlineStr">
        <is>
          <t>EW-0902</t>
        </is>
      </c>
      <c r="F581" s="21" t="inlineStr">
        <is>
          <t>Eastwey</t>
        </is>
      </c>
      <c r="G581" s="21" t="n">
        <v>80</v>
      </c>
      <c r="H581" s="21" t="inlineStr">
        <is>
          <t>OPEN</t>
        </is>
      </c>
      <c r="I581" s="21" t="inlineStr">
        <is>
          <t>NON_COMM_MONTHLY</t>
        </is>
      </c>
      <c r="J581" s="21" t="n">
        <v>7.55</v>
      </c>
      <c r="K581" s="21" t="n">
        <v>1</v>
      </c>
      <c r="L581" s="21" t="inlineStr">
        <is>
          <t>ACCEPTED</t>
        </is>
      </c>
      <c r="M581" s="28" t="n">
        <v>45606</v>
      </c>
      <c r="N581" s="28" t="n">
        <v>45594</v>
      </c>
      <c r="O581" s="21" t="n">
        <v>2</v>
      </c>
      <c r="P581" s="21" t="inlineStr"/>
      <c r="Q581" s="21" t="inlineStr">
        <is>
          <t>MA-2024-0902</t>
        </is>
      </c>
      <c r="R581" s="21" t="inlineStr"/>
    </row>
    <row r="582">
      <c r="A582" s="17" t="inlineStr">
        <is>
          <t>OFR-2024-0897</t>
        </is>
      </c>
      <c r="B582" s="27" t="n">
        <v>45569</v>
      </c>
      <c r="C582" s="17" t="inlineStr">
        <is>
          <t>WL-01758</t>
        </is>
      </c>
      <c r="D582" s="17" t="n">
        <v>758</v>
      </c>
      <c r="E582" s="17" t="inlineStr">
        <is>
          <t>SB-0723</t>
        </is>
      </c>
      <c r="F582" s="17" t="inlineStr">
        <is>
          <t>Salmonberry</t>
        </is>
      </c>
      <c r="G582" s="17" t="n">
        <v>24</v>
      </c>
      <c r="H582" s="17" t="inlineStr">
        <is>
          <t>OPEN</t>
        </is>
      </c>
      <c r="I582" s="17" t="inlineStr">
        <is>
          <t>NON_COMM_MONTHLY</t>
        </is>
      </c>
      <c r="J582" s="17" t="n">
        <v>7.55</v>
      </c>
      <c r="K582" s="17" t="n">
        <v>2</v>
      </c>
      <c r="L582" s="17" t="inlineStr">
        <is>
          <t>ACCEPTED</t>
        </is>
      </c>
      <c r="M582" s="27" t="n">
        <v>45583</v>
      </c>
      <c r="N582" s="27" t="n">
        <v>45584</v>
      </c>
      <c r="O582" s="17" t="n">
        <v>15</v>
      </c>
      <c r="P582" s="17" t="inlineStr"/>
      <c r="Q582" s="17" t="inlineStr">
        <is>
          <t>MA-2024-0723</t>
        </is>
      </c>
      <c r="R582" s="17" t="inlineStr"/>
    </row>
    <row r="583">
      <c r="A583" s="21" t="inlineStr">
        <is>
          <t>OFR-2024-0898</t>
        </is>
      </c>
      <c r="B583" s="28" t="n">
        <v>45584</v>
      </c>
      <c r="C583" s="21" t="inlineStr">
        <is>
          <t>WL-03117</t>
        </is>
      </c>
      <c r="D583" s="21" t="n">
        <v>2117</v>
      </c>
      <c r="E583" s="21" t="inlineStr">
        <is>
          <t>GW-0413</t>
        </is>
      </c>
      <c r="F583" s="21" t="inlineStr">
        <is>
          <t>Gullwing</t>
        </is>
      </c>
      <c r="G583" s="21" t="n">
        <v>60</v>
      </c>
      <c r="H583" s="21" t="inlineStr">
        <is>
          <t>OPEN</t>
        </is>
      </c>
      <c r="I583" s="21" t="inlineStr">
        <is>
          <t>NON_COMM_MONTHLY</t>
        </is>
      </c>
      <c r="J583" s="21" t="n">
        <v>7.55</v>
      </c>
      <c r="K583" s="21" t="n">
        <v>1</v>
      </c>
      <c r="L583" s="21" t="inlineStr">
        <is>
          <t>ACCEPTED</t>
        </is>
      </c>
      <c r="M583" s="28" t="n">
        <v>45598</v>
      </c>
      <c r="N583" s="28" t="n">
        <v>45599</v>
      </c>
      <c r="O583" s="21" t="n">
        <v>15</v>
      </c>
      <c r="P583" s="21" t="inlineStr"/>
      <c r="Q583" s="21" t="inlineStr">
        <is>
          <t>MA-2024-0413</t>
        </is>
      </c>
      <c r="R583" s="21" t="inlineStr"/>
    </row>
    <row r="584">
      <c r="A584" s="17" t="inlineStr">
        <is>
          <t>OFR-2024-0899</t>
        </is>
      </c>
      <c r="B584" s="27" t="n">
        <v>45588</v>
      </c>
      <c r="C584" s="17" t="inlineStr">
        <is>
          <t>WL-01694</t>
        </is>
      </c>
      <c r="D584" s="17" t="n">
        <v>694</v>
      </c>
      <c r="E584" s="17" t="inlineStr">
        <is>
          <t>SB-0710</t>
        </is>
      </c>
      <c r="F584" s="17" t="inlineStr">
        <is>
          <t>Salmonberry</t>
        </is>
      </c>
      <c r="G584" s="17" t="n">
        <v>50</v>
      </c>
      <c r="H584" s="17" t="inlineStr">
        <is>
          <t>OPEN</t>
        </is>
      </c>
      <c r="I584" s="17" t="inlineStr">
        <is>
          <t>NON_COMM_MONTHLY</t>
        </is>
      </c>
      <c r="J584" s="17" t="n">
        <v>7.55</v>
      </c>
      <c r="K584" s="17" t="n">
        <v>2</v>
      </c>
      <c r="L584" s="17" t="inlineStr">
        <is>
          <t>ACCEPTED</t>
        </is>
      </c>
      <c r="M584" s="27" t="n">
        <v>45602</v>
      </c>
      <c r="N584" s="27" t="n">
        <v>45602</v>
      </c>
      <c r="O584" s="17" t="n">
        <v>14</v>
      </c>
      <c r="P584" s="17" t="inlineStr"/>
      <c r="Q584" s="17" t="inlineStr">
        <is>
          <t>MA-2024-0710</t>
        </is>
      </c>
      <c r="R584" s="17" t="inlineStr"/>
    </row>
    <row r="585">
      <c r="A585" s="21" t="inlineStr">
        <is>
          <t>OFR-2024-0900</t>
        </is>
      </c>
      <c r="B585" s="28" t="n">
        <v>45586</v>
      </c>
      <c r="C585" s="21" t="inlineStr">
        <is>
          <t>WL-01908</t>
        </is>
      </c>
      <c r="D585" s="21" t="n">
        <v>908</v>
      </c>
      <c r="E585" s="21" t="inlineStr">
        <is>
          <t>LP-0104</t>
        </is>
      </c>
      <c r="F585" s="21" t="inlineStr">
        <is>
          <t>Ledgport</t>
        </is>
      </c>
      <c r="G585" s="21" t="n">
        <v>24</v>
      </c>
      <c r="H585" s="21" t="inlineStr">
        <is>
          <t>COVERED</t>
        </is>
      </c>
      <c r="I585" s="21" t="inlineStr">
        <is>
          <t>NON_COMM_MONTHLY</t>
        </is>
      </c>
      <c r="J585" s="21" t="n">
        <v>10.4</v>
      </c>
      <c r="K585" s="21" t="n">
        <v>1</v>
      </c>
      <c r="L585" s="21" t="inlineStr">
        <is>
          <t>ACCEPTED</t>
        </is>
      </c>
      <c r="M585" s="28" t="n">
        <v>45596</v>
      </c>
      <c r="N585" s="28" t="n">
        <v>45595</v>
      </c>
      <c r="O585" s="21" t="n">
        <v>9</v>
      </c>
      <c r="P585" s="21" t="inlineStr"/>
      <c r="Q585" s="21" t="inlineStr">
        <is>
          <t>MA-2024-0104</t>
        </is>
      </c>
      <c r="R585" s="21" t="inlineStr"/>
    </row>
    <row r="586">
      <c r="A586" s="17" t="inlineStr">
        <is>
          <t>OFR-2024-0901</t>
        </is>
      </c>
      <c r="B586" s="27" t="n">
        <v>45586</v>
      </c>
      <c r="C586" s="17" t="inlineStr">
        <is>
          <t>WL-01264</t>
        </is>
      </c>
      <c r="D586" s="17" t="n">
        <v>264</v>
      </c>
      <c r="E586" s="17" t="inlineStr">
        <is>
          <t>VB-0917</t>
        </is>
      </c>
      <c r="F586" s="17" t="inlineStr">
        <is>
          <t>Vessbank</t>
        </is>
      </c>
      <c r="G586" s="17" t="n">
        <v>28</v>
      </c>
      <c r="H586" s="17" t="inlineStr">
        <is>
          <t>COVERED</t>
        </is>
      </c>
      <c r="I586" s="17" t="inlineStr">
        <is>
          <t>NON_COMM_MONTHLY</t>
        </is>
      </c>
      <c r="J586" s="17" t="n">
        <v>10.4</v>
      </c>
      <c r="K586" s="17" t="n">
        <v>2</v>
      </c>
      <c r="L586" s="17" t="inlineStr">
        <is>
          <t>SKIPPED</t>
        </is>
      </c>
      <c r="M586" s="27" t="n">
        <v>45596</v>
      </c>
      <c r="N586" s="17" t="inlineStr"/>
      <c r="O586" s="17" t="inlineStr"/>
      <c r="P586" s="17" t="inlineStr">
        <is>
          <t>preference-mismatch</t>
        </is>
      </c>
      <c r="Q586" s="17" t="inlineStr"/>
      <c r="R586" s="17" t="inlineStr"/>
    </row>
    <row r="587">
      <c r="A587" s="21" t="inlineStr">
        <is>
          <t>OFR-2024-0902</t>
        </is>
      </c>
      <c r="B587" s="28" t="n">
        <v>45587</v>
      </c>
      <c r="C587" s="21" t="inlineStr">
        <is>
          <t>WL-02163</t>
        </is>
      </c>
      <c r="D587" s="21" t="n">
        <v>1163</v>
      </c>
      <c r="E587" s="21" t="inlineStr">
        <is>
          <t>GW-0712</t>
        </is>
      </c>
      <c r="F587" s="21" t="inlineStr">
        <is>
          <t>Gullwing</t>
        </is>
      </c>
      <c r="G587" s="21" t="n">
        <v>45</v>
      </c>
      <c r="H587" s="21" t="inlineStr">
        <is>
          <t>OPEN</t>
        </is>
      </c>
      <c r="I587" s="21" t="inlineStr">
        <is>
          <t>NON_COMM_MONTHLY</t>
        </is>
      </c>
      <c r="J587" s="21" t="n">
        <v>7.55</v>
      </c>
      <c r="K587" s="21" t="n">
        <v>1</v>
      </c>
      <c r="L587" s="21" t="inlineStr">
        <is>
          <t>ACCEPTED</t>
        </is>
      </c>
      <c r="M587" s="28" t="n">
        <v>45601</v>
      </c>
      <c r="N587" s="28" t="n">
        <v>45593</v>
      </c>
      <c r="O587" s="21" t="n">
        <v>6</v>
      </c>
      <c r="P587" s="21" t="inlineStr"/>
      <c r="Q587" s="21" t="inlineStr">
        <is>
          <t>MA-2024-0712</t>
        </is>
      </c>
      <c r="R587" s="21" t="inlineStr"/>
    </row>
    <row r="588">
      <c r="A588" s="17" t="inlineStr">
        <is>
          <t>OFR-2024-0903</t>
        </is>
      </c>
      <c r="B588" s="27" t="n">
        <v>45590</v>
      </c>
      <c r="C588" s="17" t="inlineStr">
        <is>
          <t>WL-03708</t>
        </is>
      </c>
      <c r="D588" s="17" t="n">
        <v>2708</v>
      </c>
      <c r="E588" s="17" t="inlineStr">
        <is>
          <t>GW-0813</t>
        </is>
      </c>
      <c r="F588" s="17" t="inlineStr">
        <is>
          <t>Gullwing</t>
        </is>
      </c>
      <c r="G588" s="17" t="n">
        <v>28</v>
      </c>
      <c r="H588" s="17" t="inlineStr">
        <is>
          <t>OPEN</t>
        </is>
      </c>
      <c r="I588" s="17" t="inlineStr">
        <is>
          <t>NON_COMM_MONTHLY</t>
        </is>
      </c>
      <c r="J588" s="17" t="n">
        <v>7.55</v>
      </c>
      <c r="K588" s="17" t="n">
        <v>1</v>
      </c>
      <c r="L588" s="17" t="inlineStr">
        <is>
          <t>SKIPPED</t>
        </is>
      </c>
      <c r="M588" s="27" t="n">
        <v>45604</v>
      </c>
      <c r="N588" s="17" t="inlineStr"/>
      <c r="O588" s="17" t="inlineStr"/>
      <c r="P588" s="17" t="inlineStr">
        <is>
          <t>not-current</t>
        </is>
      </c>
      <c r="Q588" s="17" t="inlineStr"/>
      <c r="R588" s="17" t="inlineStr"/>
    </row>
    <row r="589">
      <c r="A589" s="21" t="inlineStr">
        <is>
          <t>OFR-2024-0904</t>
        </is>
      </c>
      <c r="B589" s="28" t="n">
        <v>45587</v>
      </c>
      <c r="C589" s="21" t="inlineStr">
        <is>
          <t>WL-01978</t>
        </is>
      </c>
      <c r="D589" s="21" t="n">
        <v>978</v>
      </c>
      <c r="E589" s="21" t="inlineStr">
        <is>
          <t>EW-0406</t>
        </is>
      </c>
      <c r="F589" s="21" t="inlineStr">
        <is>
          <t>Eastwey</t>
        </is>
      </c>
      <c r="G589" s="21" t="n">
        <v>40</v>
      </c>
      <c r="H589" s="21" t="inlineStr">
        <is>
          <t>OPEN</t>
        </is>
      </c>
      <c r="I589" s="21" t="inlineStr">
        <is>
          <t>NON_COMM_MONTHLY</t>
        </is>
      </c>
      <c r="J589" s="21" t="n">
        <v>7.55</v>
      </c>
      <c r="K589" s="21" t="n">
        <v>2</v>
      </c>
      <c r="L589" s="21" t="inlineStr">
        <is>
          <t>DECLINED</t>
        </is>
      </c>
      <c r="M589" s="28" t="n">
        <v>45601</v>
      </c>
      <c r="N589" s="28" t="n">
        <v>45591</v>
      </c>
      <c r="O589" s="21" t="n">
        <v>4</v>
      </c>
      <c r="P589" s="21" t="inlineStr"/>
      <c r="Q589" s="21" t="inlineStr"/>
      <c r="R589" s="21" t="inlineStr"/>
    </row>
    <row r="590">
      <c r="A590" s="17" t="inlineStr">
        <is>
          <t>OFR-2024-0905</t>
        </is>
      </c>
      <c r="B590" s="27" t="n">
        <v>45566</v>
      </c>
      <c r="C590" s="17" t="inlineStr">
        <is>
          <t>WL-01235</t>
        </is>
      </c>
      <c r="D590" s="17" t="n">
        <v>235</v>
      </c>
      <c r="E590" s="17" t="inlineStr">
        <is>
          <t>GW-1010</t>
        </is>
      </c>
      <c r="F590" s="17" t="inlineStr">
        <is>
          <t>Gullwing</t>
        </is>
      </c>
      <c r="G590" s="17" t="n">
        <v>45</v>
      </c>
      <c r="H590" s="17" t="inlineStr">
        <is>
          <t>OPEN</t>
        </is>
      </c>
      <c r="I590" s="17" t="inlineStr">
        <is>
          <t>NON_COMM_MONTHLY</t>
        </is>
      </c>
      <c r="J590" s="17" t="n">
        <v>7.55</v>
      </c>
      <c r="K590" s="17" t="n">
        <v>2</v>
      </c>
      <c r="L590" s="17" t="inlineStr">
        <is>
          <t>ACCEPTED</t>
        </is>
      </c>
      <c r="M590" s="27" t="n">
        <v>45580</v>
      </c>
      <c r="N590" s="27" t="n">
        <v>45582</v>
      </c>
      <c r="O590" s="17" t="n">
        <v>16</v>
      </c>
      <c r="P590" s="17" t="inlineStr"/>
      <c r="Q590" s="17" t="inlineStr">
        <is>
          <t>MA-2024-1010</t>
        </is>
      </c>
      <c r="R590" s="17" t="inlineStr"/>
    </row>
    <row r="591">
      <c r="A591" s="21" t="inlineStr">
        <is>
          <t>OFR-2024-0906</t>
        </is>
      </c>
      <c r="B591" s="28" t="n">
        <v>45569</v>
      </c>
      <c r="C591" s="21" t="inlineStr">
        <is>
          <t>WL-02606</t>
        </is>
      </c>
      <c r="D591" s="21" t="n">
        <v>1606</v>
      </c>
      <c r="E591" s="21" t="inlineStr">
        <is>
          <t>EW-0420</t>
        </is>
      </c>
      <c r="F591" s="21" t="inlineStr">
        <is>
          <t>Eastwey</t>
        </is>
      </c>
      <c r="G591" s="21" t="n">
        <v>32</v>
      </c>
      <c r="H591" s="21" t="inlineStr">
        <is>
          <t>OPEN</t>
        </is>
      </c>
      <c r="I591" s="21" t="inlineStr">
        <is>
          <t>NON_COMM_MONTHLY</t>
        </is>
      </c>
      <c r="J591" s="21" t="n">
        <v>7.55</v>
      </c>
      <c r="K591" s="21" t="n">
        <v>1</v>
      </c>
      <c r="L591" s="21" t="inlineStr">
        <is>
          <t>ACCEPTED</t>
        </is>
      </c>
      <c r="M591" s="28" t="n">
        <v>45583</v>
      </c>
      <c r="N591" s="28" t="n">
        <v>45577</v>
      </c>
      <c r="O591" s="21" t="n">
        <v>8</v>
      </c>
      <c r="P591" s="21" t="inlineStr"/>
      <c r="Q591" s="21" t="inlineStr">
        <is>
          <t>MA-2024-0420</t>
        </is>
      </c>
      <c r="R591" s="21" t="inlineStr"/>
    </row>
    <row r="592">
      <c r="A592" s="17" t="inlineStr">
        <is>
          <t>OFR-2024-0907</t>
        </is>
      </c>
      <c r="B592" s="27" t="n">
        <v>45588</v>
      </c>
      <c r="C592" s="17" t="inlineStr">
        <is>
          <t>WL-02513</t>
        </is>
      </c>
      <c r="D592" s="17" t="n">
        <v>1513</v>
      </c>
      <c r="E592" s="17" t="inlineStr">
        <is>
          <t>EW-0702</t>
        </is>
      </c>
      <c r="F592" s="17" t="inlineStr">
        <is>
          <t>Eastwey</t>
        </is>
      </c>
      <c r="G592" s="17" t="n">
        <v>45</v>
      </c>
      <c r="H592" s="17" t="inlineStr">
        <is>
          <t>OPEN</t>
        </is>
      </c>
      <c r="I592" s="17" t="inlineStr">
        <is>
          <t>NON_COMM_MONTHLY</t>
        </is>
      </c>
      <c r="J592" s="17" t="n">
        <v>7.55</v>
      </c>
      <c r="K592" s="17" t="n">
        <v>2</v>
      </c>
      <c r="L592" s="17" t="inlineStr">
        <is>
          <t>ACCEPTED</t>
        </is>
      </c>
      <c r="M592" s="27" t="n">
        <v>45602</v>
      </c>
      <c r="N592" s="27" t="n">
        <v>45602</v>
      </c>
      <c r="O592" s="17" t="n">
        <v>14</v>
      </c>
      <c r="P592" s="17" t="inlineStr"/>
      <c r="Q592" s="17" t="inlineStr">
        <is>
          <t>MA-2024-0702</t>
        </is>
      </c>
      <c r="R592" s="17" t="inlineStr"/>
    </row>
    <row r="593">
      <c r="A593" s="21" t="inlineStr">
        <is>
          <t>OFR-2024-0908</t>
        </is>
      </c>
      <c r="B593" s="28" t="n">
        <v>45572</v>
      </c>
      <c r="C593" s="21" t="inlineStr">
        <is>
          <t>WL-01387</t>
        </is>
      </c>
      <c r="D593" s="21" t="n">
        <v>387</v>
      </c>
      <c r="E593" s="21" t="inlineStr">
        <is>
          <t>SB-0815</t>
        </is>
      </c>
      <c r="F593" s="21" t="inlineStr">
        <is>
          <t>Salmonberry</t>
        </is>
      </c>
      <c r="G593" s="21" t="n">
        <v>70</v>
      </c>
      <c r="H593" s="21" t="inlineStr">
        <is>
          <t>OPEN</t>
        </is>
      </c>
      <c r="I593" s="21" t="inlineStr">
        <is>
          <t>NON_COMM_MONTHLY</t>
        </is>
      </c>
      <c r="J593" s="21" t="n">
        <v>7.55</v>
      </c>
      <c r="K593" s="21" t="n">
        <v>2</v>
      </c>
      <c r="L593" s="21" t="inlineStr">
        <is>
          <t>ACCEPTED</t>
        </is>
      </c>
      <c r="M593" s="28" t="n">
        <v>45586</v>
      </c>
      <c r="N593" s="28" t="n">
        <v>45579</v>
      </c>
      <c r="O593" s="21" t="n">
        <v>7</v>
      </c>
      <c r="P593" s="21" t="inlineStr"/>
      <c r="Q593" s="21" t="inlineStr">
        <is>
          <t>MA-2024-0815</t>
        </is>
      </c>
      <c r="R593" s="21" t="inlineStr"/>
    </row>
    <row r="594">
      <c r="A594" s="17" t="inlineStr">
        <is>
          <t>OFR-2024-0909</t>
        </is>
      </c>
      <c r="B594" s="27" t="n">
        <v>45592</v>
      </c>
      <c r="C594" s="17" t="inlineStr">
        <is>
          <t>WL-03808</t>
        </is>
      </c>
      <c r="D594" s="17" t="n">
        <v>2808</v>
      </c>
      <c r="E594" s="17" t="inlineStr">
        <is>
          <t>VB-0601</t>
        </is>
      </c>
      <c r="F594" s="17" t="inlineStr">
        <is>
          <t>Vessbank</t>
        </is>
      </c>
      <c r="G594" s="17" t="n">
        <v>24</v>
      </c>
      <c r="H594" s="17" t="inlineStr">
        <is>
          <t>COVERED</t>
        </is>
      </c>
      <c r="I594" s="17" t="inlineStr">
        <is>
          <t>NON_COMM_MONTHLY</t>
        </is>
      </c>
      <c r="J594" s="17" t="n">
        <v>10.4</v>
      </c>
      <c r="K594" s="17" t="n">
        <v>1</v>
      </c>
      <c r="L594" s="17" t="inlineStr">
        <is>
          <t>SKIPPED</t>
        </is>
      </c>
      <c r="M594" s="27" t="n">
        <v>45602</v>
      </c>
      <c r="N594" s="17" t="inlineStr"/>
      <c r="O594" s="17" t="inlineStr"/>
      <c r="P594" s="17" t="inlineStr">
        <is>
          <t>declined-prior-offer</t>
        </is>
      </c>
      <c r="Q594" s="17" t="inlineStr"/>
      <c r="R594" s="17" t="inlineStr"/>
    </row>
    <row r="595">
      <c r="A595" s="21" t="inlineStr">
        <is>
          <t>OFR-2024-0910</t>
        </is>
      </c>
      <c r="B595" s="28" t="n">
        <v>45588</v>
      </c>
      <c r="C595" s="21" t="inlineStr">
        <is>
          <t>WL-02897</t>
        </is>
      </c>
      <c r="D595" s="21" t="n">
        <v>1897</v>
      </c>
      <c r="E595" s="21" t="inlineStr">
        <is>
          <t>LP-0407</t>
        </is>
      </c>
      <c r="F595" s="21" t="inlineStr">
        <is>
          <t>Ledgport</t>
        </is>
      </c>
      <c r="G595" s="21" t="n">
        <v>28</v>
      </c>
      <c r="H595" s="21" t="inlineStr">
        <is>
          <t>COVERED</t>
        </is>
      </c>
      <c r="I595" s="21" t="inlineStr">
        <is>
          <t>NON_COMM_MONTHLY</t>
        </is>
      </c>
      <c r="J595" s="21" t="n">
        <v>10.4</v>
      </c>
      <c r="K595" s="21" t="n">
        <v>1</v>
      </c>
      <c r="L595" s="21" t="inlineStr">
        <is>
          <t>ACCEPTED</t>
        </is>
      </c>
      <c r="M595" s="28" t="n">
        <v>45598</v>
      </c>
      <c r="N595" s="28" t="n">
        <v>45591</v>
      </c>
      <c r="O595" s="21" t="n">
        <v>3</v>
      </c>
      <c r="P595" s="21" t="inlineStr"/>
      <c r="Q595" s="21" t="inlineStr">
        <is>
          <t>MA-2024-0407</t>
        </is>
      </c>
      <c r="R595" s="21" t="inlineStr"/>
    </row>
    <row r="596">
      <c r="A596" s="17" t="inlineStr">
        <is>
          <t>OFR-2024-0911</t>
        </is>
      </c>
      <c r="B596" s="27" t="n">
        <v>45582</v>
      </c>
      <c r="C596" s="17" t="inlineStr">
        <is>
          <t>WL-01144</t>
        </is>
      </c>
      <c r="D596" s="17" t="n">
        <v>144</v>
      </c>
      <c r="E596" s="17" t="inlineStr">
        <is>
          <t>VB-0420</t>
        </is>
      </c>
      <c r="F596" s="17" t="inlineStr">
        <is>
          <t>Vessbank</t>
        </is>
      </c>
      <c r="G596" s="17" t="n">
        <v>24</v>
      </c>
      <c r="H596" s="17" t="inlineStr">
        <is>
          <t>COVERED</t>
        </is>
      </c>
      <c r="I596" s="17" t="inlineStr">
        <is>
          <t>NON_COMM_MONTHLY</t>
        </is>
      </c>
      <c r="J596" s="17" t="n">
        <v>10.4</v>
      </c>
      <c r="K596" s="17" t="n">
        <v>2</v>
      </c>
      <c r="L596" s="17" t="inlineStr">
        <is>
          <t>ACCEPTED</t>
        </is>
      </c>
      <c r="M596" s="27" t="n">
        <v>45592</v>
      </c>
      <c r="N596" s="27" t="n">
        <v>45590</v>
      </c>
      <c r="O596" s="17" t="n">
        <v>8</v>
      </c>
      <c r="P596" s="17" t="inlineStr"/>
      <c r="Q596" s="17" t="inlineStr">
        <is>
          <t>MA-2024-0420</t>
        </is>
      </c>
      <c r="R596" s="17" t="inlineStr"/>
    </row>
    <row r="597">
      <c r="A597" s="21" t="inlineStr">
        <is>
          <t>OFR-2024-0912</t>
        </is>
      </c>
      <c r="B597" s="28" t="n">
        <v>45593</v>
      </c>
      <c r="C597" s="21" t="inlineStr">
        <is>
          <t>WL-01785</t>
        </is>
      </c>
      <c r="D597" s="21" t="n">
        <v>785</v>
      </c>
      <c r="E597" s="21" t="inlineStr">
        <is>
          <t>EW-0720</t>
        </is>
      </c>
      <c r="F597" s="21" t="inlineStr">
        <is>
          <t>Eastwey</t>
        </is>
      </c>
      <c r="G597" s="21" t="n">
        <v>40</v>
      </c>
      <c r="H597" s="21" t="inlineStr">
        <is>
          <t>OPEN</t>
        </is>
      </c>
      <c r="I597" s="21" t="inlineStr">
        <is>
          <t>NON_COMM_MONTHLY</t>
        </is>
      </c>
      <c r="J597" s="21" t="n">
        <v>7.55</v>
      </c>
      <c r="K597" s="21" t="n">
        <v>1</v>
      </c>
      <c r="L597" s="21" t="inlineStr">
        <is>
          <t>ACCEPTED</t>
        </is>
      </c>
      <c r="M597" s="28" t="n">
        <v>45607</v>
      </c>
      <c r="N597" s="28" t="n">
        <v>45595</v>
      </c>
      <c r="O597" s="21" t="n">
        <v>2</v>
      </c>
      <c r="P597" s="21" t="inlineStr"/>
      <c r="Q597" s="21" t="inlineStr">
        <is>
          <t>MA-2024-0720</t>
        </is>
      </c>
      <c r="R597" s="21" t="inlineStr"/>
    </row>
    <row r="598">
      <c r="A598" s="17" t="inlineStr">
        <is>
          <t>OFR-2024-0913</t>
        </is>
      </c>
      <c r="B598" s="27" t="n">
        <v>45579</v>
      </c>
      <c r="C598" s="17" t="inlineStr">
        <is>
          <t>WL-03577</t>
        </is>
      </c>
      <c r="D598" s="17" t="n">
        <v>2577</v>
      </c>
      <c r="E598" s="17" t="inlineStr">
        <is>
          <t>EW-0806</t>
        </is>
      </c>
      <c r="F598" s="17" t="inlineStr">
        <is>
          <t>Eastwey</t>
        </is>
      </c>
      <c r="G598" s="17" t="n">
        <v>36</v>
      </c>
      <c r="H598" s="17" t="inlineStr">
        <is>
          <t>OPEN</t>
        </is>
      </c>
      <c r="I598" s="17" t="inlineStr">
        <is>
          <t>NON_COMM_MONTHLY</t>
        </is>
      </c>
      <c r="J598" s="17" t="n">
        <v>7.55</v>
      </c>
      <c r="K598" s="17" t="n">
        <v>1</v>
      </c>
      <c r="L598" s="17" t="inlineStr">
        <is>
          <t>EXPIRED</t>
        </is>
      </c>
      <c r="M598" s="27" t="n">
        <v>45593</v>
      </c>
      <c r="N598" s="27" t="n">
        <v>45596</v>
      </c>
      <c r="O598" s="17" t="n">
        <v>17</v>
      </c>
      <c r="P598" s="17" t="inlineStr"/>
      <c r="Q598" s="17" t="inlineStr"/>
      <c r="R598" s="17" t="inlineStr"/>
    </row>
    <row r="599">
      <c r="A599" s="21" t="inlineStr">
        <is>
          <t>OFR-2024-0914</t>
        </is>
      </c>
      <c r="B599" s="28" t="n">
        <v>45580</v>
      </c>
      <c r="C599" s="21" t="inlineStr">
        <is>
          <t>WL-02360</t>
        </is>
      </c>
      <c r="D599" s="21" t="n">
        <v>1360</v>
      </c>
      <c r="E599" s="21" t="inlineStr">
        <is>
          <t>GW-0612</t>
        </is>
      </c>
      <c r="F599" s="21" t="inlineStr">
        <is>
          <t>Gullwing</t>
        </is>
      </c>
      <c r="G599" s="21" t="n">
        <v>32</v>
      </c>
      <c r="H599" s="21" t="inlineStr">
        <is>
          <t>OPEN</t>
        </is>
      </c>
      <c r="I599" s="21" t="inlineStr">
        <is>
          <t>NON_COMM_MONTHLY</t>
        </is>
      </c>
      <c r="J599" s="21" t="n">
        <v>7.55</v>
      </c>
      <c r="K599" s="21" t="n">
        <v>1</v>
      </c>
      <c r="L599" s="21" t="inlineStr">
        <is>
          <t>ACCEPTED</t>
        </is>
      </c>
      <c r="M599" s="28" t="n">
        <v>45594</v>
      </c>
      <c r="N599" s="28" t="n">
        <v>45591</v>
      </c>
      <c r="O599" s="21" t="n">
        <v>11</v>
      </c>
      <c r="P599" s="21" t="inlineStr"/>
      <c r="Q599" s="21" t="inlineStr">
        <is>
          <t>MA-2024-0612</t>
        </is>
      </c>
      <c r="R599" s="21" t="inlineStr"/>
    </row>
    <row r="600">
      <c r="A600" s="17" t="inlineStr">
        <is>
          <t>OFR-2024-0915</t>
        </is>
      </c>
      <c r="B600" s="27" t="n">
        <v>45577</v>
      </c>
      <c r="C600" s="17" t="inlineStr">
        <is>
          <t>WL-01070</t>
        </is>
      </c>
      <c r="D600" s="17" t="n">
        <v>70</v>
      </c>
      <c r="E600" s="17" t="inlineStr">
        <is>
          <t>SB-0822</t>
        </is>
      </c>
      <c r="F600" s="17" t="inlineStr">
        <is>
          <t>Salmonberry</t>
        </is>
      </c>
      <c r="G600" s="17" t="n">
        <v>32</v>
      </c>
      <c r="H600" s="17" t="inlineStr">
        <is>
          <t>OPEN</t>
        </is>
      </c>
      <c r="I600" s="17" t="inlineStr">
        <is>
          <t>NON_COMM_MONTHLY</t>
        </is>
      </c>
      <c r="J600" s="17" t="n">
        <v>7.55</v>
      </c>
      <c r="K600" s="17" t="n">
        <v>1</v>
      </c>
      <c r="L600" s="17" t="inlineStr">
        <is>
          <t>DECLINED</t>
        </is>
      </c>
      <c r="M600" s="27" t="n">
        <v>45591</v>
      </c>
      <c r="N600" s="27" t="n">
        <v>45579</v>
      </c>
      <c r="O600" s="17" t="n">
        <v>2</v>
      </c>
      <c r="P600" s="17" t="inlineStr"/>
      <c r="Q600" s="17" t="inlineStr"/>
      <c r="R600" s="17" t="inlineStr"/>
    </row>
    <row r="601">
      <c r="A601" s="21" t="inlineStr">
        <is>
          <t>OFR-2024-0916</t>
        </is>
      </c>
      <c r="B601" s="28" t="n">
        <v>45574</v>
      </c>
      <c r="C601" s="21" t="inlineStr">
        <is>
          <t>WL-01707</t>
        </is>
      </c>
      <c r="D601" s="21" t="n">
        <v>707</v>
      </c>
      <c r="E601" s="21" t="inlineStr">
        <is>
          <t>LP-1101</t>
        </is>
      </c>
      <c r="F601" s="21" t="inlineStr">
        <is>
          <t>Ledgport</t>
        </is>
      </c>
      <c r="G601" s="21" t="n">
        <v>36</v>
      </c>
      <c r="H601" s="21" t="inlineStr">
        <is>
          <t>COVERED</t>
        </is>
      </c>
      <c r="I601" s="21" t="inlineStr">
        <is>
          <t>NON_COMM_MONTHLY</t>
        </is>
      </c>
      <c r="J601" s="21" t="n">
        <v>10.4</v>
      </c>
      <c r="K601" s="21" t="n">
        <v>1</v>
      </c>
      <c r="L601" s="21" t="inlineStr">
        <is>
          <t>ACCEPTED</t>
        </is>
      </c>
      <c r="M601" s="28" t="n">
        <v>45584</v>
      </c>
      <c r="N601" s="28" t="n">
        <v>45578</v>
      </c>
      <c r="O601" s="21" t="n">
        <v>4</v>
      </c>
      <c r="P601" s="21" t="inlineStr"/>
      <c r="Q601" s="21" t="inlineStr">
        <is>
          <t>MA-2024-1101</t>
        </is>
      </c>
      <c r="R601" s="21" t="inlineStr"/>
    </row>
    <row r="602">
      <c r="A602" s="17" t="inlineStr">
        <is>
          <t>OFR-2024-0917</t>
        </is>
      </c>
      <c r="B602" s="27" t="n">
        <v>45593</v>
      </c>
      <c r="C602" s="17" t="inlineStr">
        <is>
          <t>WL-01914</t>
        </is>
      </c>
      <c r="D602" s="17" t="n">
        <v>914</v>
      </c>
      <c r="E602" s="17" t="inlineStr">
        <is>
          <t>SB-0914</t>
        </is>
      </c>
      <c r="F602" s="17" t="inlineStr">
        <is>
          <t>Salmonberry</t>
        </is>
      </c>
      <c r="G602" s="17" t="n">
        <v>50</v>
      </c>
      <c r="H602" s="17" t="inlineStr">
        <is>
          <t>OPEN</t>
        </is>
      </c>
      <c r="I602" s="17" t="inlineStr">
        <is>
          <t>NON_COMM_MONTHLY</t>
        </is>
      </c>
      <c r="J602" s="17" t="n">
        <v>7.55</v>
      </c>
      <c r="K602" s="17" t="n">
        <v>1</v>
      </c>
      <c r="L602" s="17" t="inlineStr">
        <is>
          <t>ACCEPTED</t>
        </is>
      </c>
      <c r="M602" s="27" t="n">
        <v>45607</v>
      </c>
      <c r="N602" s="27" t="n">
        <v>45601</v>
      </c>
      <c r="O602" s="17" t="n">
        <v>8</v>
      </c>
      <c r="P602" s="17" t="inlineStr"/>
      <c r="Q602" s="17" t="inlineStr">
        <is>
          <t>MA-2024-0914</t>
        </is>
      </c>
      <c r="R602" s="17" t="inlineStr"/>
    </row>
    <row r="603">
      <c r="A603" s="21" t="inlineStr">
        <is>
          <t>OFR-2024-0918</t>
        </is>
      </c>
      <c r="B603" s="28" t="n">
        <v>45590</v>
      </c>
      <c r="C603" s="21" t="inlineStr">
        <is>
          <t>WL-01784</t>
        </is>
      </c>
      <c r="D603" s="21" t="n">
        <v>784</v>
      </c>
      <c r="E603" s="21" t="inlineStr">
        <is>
          <t>VB-0713</t>
        </is>
      </c>
      <c r="F603" s="21" t="inlineStr">
        <is>
          <t>Vessbank</t>
        </is>
      </c>
      <c r="G603" s="21" t="n">
        <v>32</v>
      </c>
      <c r="H603" s="21" t="inlineStr">
        <is>
          <t>COVERED</t>
        </is>
      </c>
      <c r="I603" s="21" t="inlineStr">
        <is>
          <t>NON_COMM_MONTHLY</t>
        </is>
      </c>
      <c r="J603" s="21" t="n">
        <v>10.4</v>
      </c>
      <c r="K603" s="21" t="n">
        <v>1</v>
      </c>
      <c r="L603" s="21" t="inlineStr">
        <is>
          <t>EXPIRED</t>
        </is>
      </c>
      <c r="M603" s="28" t="n">
        <v>45600</v>
      </c>
      <c r="N603" s="28" t="n">
        <v>45603</v>
      </c>
      <c r="O603" s="21" t="n">
        <v>13</v>
      </c>
      <c r="P603" s="21" t="inlineStr"/>
      <c r="Q603" s="21" t="inlineStr"/>
      <c r="R603" s="21" t="inlineStr"/>
    </row>
    <row r="604">
      <c r="A604" s="17" t="inlineStr">
        <is>
          <t>OFR-2024-0919</t>
        </is>
      </c>
      <c r="B604" s="27" t="n">
        <v>45578</v>
      </c>
      <c r="C604" s="17" t="inlineStr">
        <is>
          <t>WL-03308</t>
        </is>
      </c>
      <c r="D604" s="17" t="n">
        <v>2308</v>
      </c>
      <c r="E604" s="17" t="inlineStr">
        <is>
          <t>VB-0224</t>
        </is>
      </c>
      <c r="F604" s="17" t="inlineStr">
        <is>
          <t>Vessbank</t>
        </is>
      </c>
      <c r="G604" s="17" t="n">
        <v>28</v>
      </c>
      <c r="H604" s="17" t="inlineStr">
        <is>
          <t>COVERED</t>
        </is>
      </c>
      <c r="I604" s="17" t="inlineStr">
        <is>
          <t>NON_COMM_MONTHLY</t>
        </is>
      </c>
      <c r="J604" s="17" t="n">
        <v>10.4</v>
      </c>
      <c r="K604" s="17" t="n">
        <v>1</v>
      </c>
      <c r="L604" s="17" t="inlineStr">
        <is>
          <t>DECLINED</t>
        </is>
      </c>
      <c r="M604" s="27" t="n">
        <v>45588</v>
      </c>
      <c r="N604" s="27" t="n">
        <v>45587</v>
      </c>
      <c r="O604" s="17" t="n">
        <v>9</v>
      </c>
      <c r="P604" s="17" t="inlineStr"/>
      <c r="Q604" s="17" t="inlineStr"/>
      <c r="R604" s="17" t="inlineStr"/>
    </row>
    <row r="605">
      <c r="A605" s="21" t="inlineStr">
        <is>
          <t>OFR-2024-0920</t>
        </is>
      </c>
      <c r="B605" s="28" t="n">
        <v>45587</v>
      </c>
      <c r="C605" s="21" t="inlineStr">
        <is>
          <t>WL-02221</t>
        </is>
      </c>
      <c r="D605" s="21" t="n">
        <v>1221</v>
      </c>
      <c r="E605" s="21" t="inlineStr">
        <is>
          <t>VB-0106</t>
        </is>
      </c>
      <c r="F605" s="21" t="inlineStr">
        <is>
          <t>Vessbank</t>
        </is>
      </c>
      <c r="G605" s="21" t="n">
        <v>24</v>
      </c>
      <c r="H605" s="21" t="inlineStr">
        <is>
          <t>COVERED</t>
        </is>
      </c>
      <c r="I605" s="21" t="inlineStr">
        <is>
          <t>NON_COMM_MONTHLY</t>
        </is>
      </c>
      <c r="J605" s="21" t="n">
        <v>10.4</v>
      </c>
      <c r="K605" s="21" t="n">
        <v>2</v>
      </c>
      <c r="L605" s="21" t="inlineStr">
        <is>
          <t>ACCEPTED</t>
        </is>
      </c>
      <c r="M605" s="28" t="n">
        <v>45597</v>
      </c>
      <c r="N605" s="28" t="n">
        <v>45597</v>
      </c>
      <c r="O605" s="21" t="n">
        <v>10</v>
      </c>
      <c r="P605" s="21" t="inlineStr"/>
      <c r="Q605" s="21" t="inlineStr">
        <is>
          <t>MA-2024-0106</t>
        </is>
      </c>
      <c r="R605" s="21" t="inlineStr"/>
    </row>
    <row r="606">
      <c r="A606" s="17" t="inlineStr">
        <is>
          <t>OFR-2024-0921</t>
        </is>
      </c>
      <c r="B606" s="27" t="n">
        <v>45590</v>
      </c>
      <c r="C606" s="17" t="inlineStr">
        <is>
          <t>WL-03851</t>
        </is>
      </c>
      <c r="D606" s="17" t="n">
        <v>2851</v>
      </c>
      <c r="E606" s="17" t="inlineStr">
        <is>
          <t>VB-0221</t>
        </is>
      </c>
      <c r="F606" s="17" t="inlineStr">
        <is>
          <t>Vessbank</t>
        </is>
      </c>
      <c r="G606" s="17" t="n">
        <v>24</v>
      </c>
      <c r="H606" s="17" t="inlineStr">
        <is>
          <t>COVERED</t>
        </is>
      </c>
      <c r="I606" s="17" t="inlineStr">
        <is>
          <t>NON_COMM_MONTHLY</t>
        </is>
      </c>
      <c r="J606" s="17" t="n">
        <v>10.4</v>
      </c>
      <c r="K606" s="17" t="n">
        <v>1</v>
      </c>
      <c r="L606" s="17" t="inlineStr">
        <is>
          <t>ACCEPTED</t>
        </is>
      </c>
      <c r="M606" s="27" t="n">
        <v>45600</v>
      </c>
      <c r="N606" s="27" t="n">
        <v>45597</v>
      </c>
      <c r="O606" s="17" t="n">
        <v>7</v>
      </c>
      <c r="P606" s="17" t="inlineStr"/>
      <c r="Q606" s="17" t="inlineStr">
        <is>
          <t>MA-2024-0221</t>
        </is>
      </c>
      <c r="R606" s="17" t="inlineStr"/>
    </row>
    <row r="607">
      <c r="A607" s="21" t="inlineStr">
        <is>
          <t>OFR-2024-0922</t>
        </is>
      </c>
      <c r="B607" s="28" t="n">
        <v>45580</v>
      </c>
      <c r="C607" s="21" t="inlineStr">
        <is>
          <t>WL-01269</t>
        </is>
      </c>
      <c r="D607" s="21" t="n">
        <v>269</v>
      </c>
      <c r="E607" s="21" t="inlineStr">
        <is>
          <t>VB-0306</t>
        </is>
      </c>
      <c r="F607" s="21" t="inlineStr">
        <is>
          <t>Vessbank</t>
        </is>
      </c>
      <c r="G607" s="21" t="n">
        <v>28</v>
      </c>
      <c r="H607" s="21" t="inlineStr">
        <is>
          <t>COVERED</t>
        </is>
      </c>
      <c r="I607" s="21" t="inlineStr">
        <is>
          <t>NON_COMM_MONTHLY</t>
        </is>
      </c>
      <c r="J607" s="21" t="n">
        <v>10.4</v>
      </c>
      <c r="K607" s="21" t="n">
        <v>1</v>
      </c>
      <c r="L607" s="21" t="inlineStr">
        <is>
          <t>SKIPPED</t>
        </is>
      </c>
      <c r="M607" s="28" t="n">
        <v>45590</v>
      </c>
      <c r="N607" s="21" t="inlineStr"/>
      <c r="O607" s="21" t="inlineStr"/>
      <c r="P607" s="21" t="inlineStr">
        <is>
          <t>vessel-fit</t>
        </is>
      </c>
      <c r="Q607" s="21" t="inlineStr"/>
      <c r="R607" s="21" t="inlineStr"/>
    </row>
    <row r="608">
      <c r="A608" s="17" t="inlineStr">
        <is>
          <t>OFR-2024-0923</t>
        </is>
      </c>
      <c r="B608" s="27" t="n">
        <v>45589</v>
      </c>
      <c r="C608" s="17" t="inlineStr">
        <is>
          <t>WL-02703</t>
        </is>
      </c>
      <c r="D608" s="17" t="n">
        <v>1703</v>
      </c>
      <c r="E608" s="17" t="inlineStr">
        <is>
          <t>EW-0904</t>
        </is>
      </c>
      <c r="F608" s="17" t="inlineStr">
        <is>
          <t>Eastwey</t>
        </is>
      </c>
      <c r="G608" s="17" t="n">
        <v>45</v>
      </c>
      <c r="H608" s="17" t="inlineStr">
        <is>
          <t>OPEN</t>
        </is>
      </c>
      <c r="I608" s="17" t="inlineStr">
        <is>
          <t>NON_COMM_MONTHLY</t>
        </is>
      </c>
      <c r="J608" s="17" t="n">
        <v>7.55</v>
      </c>
      <c r="K608" s="17" t="n">
        <v>1</v>
      </c>
      <c r="L608" s="17" t="inlineStr">
        <is>
          <t>ACCEPTED</t>
        </is>
      </c>
      <c r="M608" s="27" t="n">
        <v>45603</v>
      </c>
      <c r="N608" s="27" t="n">
        <v>45602</v>
      </c>
      <c r="O608" s="17" t="n">
        <v>13</v>
      </c>
      <c r="P608" s="17" t="inlineStr"/>
      <c r="Q608" s="17" t="inlineStr">
        <is>
          <t>MA-2024-0904</t>
        </is>
      </c>
      <c r="R608" s="17" t="inlineStr"/>
    </row>
    <row r="609">
      <c r="A609" s="21" t="inlineStr">
        <is>
          <t>OFR-2024-0924</t>
        </is>
      </c>
      <c r="B609" s="28" t="n">
        <v>45585</v>
      </c>
      <c r="C609" s="21" t="inlineStr">
        <is>
          <t>WL-03733</t>
        </is>
      </c>
      <c r="D609" s="21" t="n">
        <v>2733</v>
      </c>
      <c r="E609" s="21" t="inlineStr">
        <is>
          <t>GW-0814</t>
        </is>
      </c>
      <c r="F609" s="21" t="inlineStr">
        <is>
          <t>Gullwing</t>
        </is>
      </c>
      <c r="G609" s="21" t="n">
        <v>70</v>
      </c>
      <c r="H609" s="21" t="inlineStr">
        <is>
          <t>OPEN</t>
        </is>
      </c>
      <c r="I609" s="21" t="inlineStr">
        <is>
          <t>NON_COMM_MONTHLY</t>
        </is>
      </c>
      <c r="J609" s="21" t="n">
        <v>7.55</v>
      </c>
      <c r="K609" s="21" t="n">
        <v>1</v>
      </c>
      <c r="L609" s="21" t="inlineStr">
        <is>
          <t>SKIPPED</t>
        </is>
      </c>
      <c r="M609" s="28" t="n">
        <v>45599</v>
      </c>
      <c r="N609" s="21" t="inlineStr"/>
      <c r="O609" s="21" t="inlineStr"/>
      <c r="P609" s="21" t="inlineStr">
        <is>
          <t>vessel-fit</t>
        </is>
      </c>
      <c r="Q609" s="21" t="inlineStr"/>
      <c r="R609" s="21" t="inlineStr"/>
    </row>
    <row r="610">
      <c r="A610" s="17" t="inlineStr">
        <is>
          <t>OFR-2024-0925</t>
        </is>
      </c>
      <c r="B610" s="27" t="n">
        <v>45619</v>
      </c>
      <c r="C610" s="17" t="inlineStr">
        <is>
          <t>WL-01847</t>
        </is>
      </c>
      <c r="D610" s="17" t="n">
        <v>847</v>
      </c>
      <c r="E610" s="17" t="inlineStr">
        <is>
          <t>GW-0808</t>
        </is>
      </c>
      <c r="F610" s="17" t="inlineStr">
        <is>
          <t>Gullwing</t>
        </is>
      </c>
      <c r="G610" s="17" t="n">
        <v>28</v>
      </c>
      <c r="H610" s="17" t="inlineStr">
        <is>
          <t>OPEN</t>
        </is>
      </c>
      <c r="I610" s="17" t="inlineStr">
        <is>
          <t>NON_COMM_MONTHLY</t>
        </is>
      </c>
      <c r="J610" s="17" t="n">
        <v>7.55</v>
      </c>
      <c r="K610" s="17" t="n">
        <v>1</v>
      </c>
      <c r="L610" s="17" t="inlineStr">
        <is>
          <t>ACCEPTED</t>
        </is>
      </c>
      <c r="M610" s="27" t="n">
        <v>45633</v>
      </c>
      <c r="N610" s="27" t="n">
        <v>45625</v>
      </c>
      <c r="O610" s="17" t="n">
        <v>6</v>
      </c>
      <c r="P610" s="17" t="inlineStr"/>
      <c r="Q610" s="17" t="inlineStr">
        <is>
          <t>MA-2024-0808</t>
        </is>
      </c>
      <c r="R610" s="17" t="inlineStr"/>
    </row>
    <row r="611">
      <c r="A611" s="21" t="inlineStr">
        <is>
          <t>OFR-2024-0926</t>
        </is>
      </c>
      <c r="B611" s="28" t="n">
        <v>45604</v>
      </c>
      <c r="C611" s="21" t="inlineStr">
        <is>
          <t>WL-03568</t>
        </is>
      </c>
      <c r="D611" s="21" t="n">
        <v>2568</v>
      </c>
      <c r="E611" s="21" t="inlineStr">
        <is>
          <t>LP-0721</t>
        </is>
      </c>
      <c r="F611" s="21" t="inlineStr">
        <is>
          <t>Ledgport</t>
        </is>
      </c>
      <c r="G611" s="21" t="n">
        <v>36</v>
      </c>
      <c r="H611" s="21" t="inlineStr">
        <is>
          <t>COVERED</t>
        </is>
      </c>
      <c r="I611" s="21" t="inlineStr">
        <is>
          <t>NON_COMM_MONTHLY</t>
        </is>
      </c>
      <c r="J611" s="21" t="n">
        <v>10.4</v>
      </c>
      <c r="K611" s="21" t="n">
        <v>1</v>
      </c>
      <c r="L611" s="21" t="inlineStr">
        <is>
          <t>ACCEPTED</t>
        </is>
      </c>
      <c r="M611" s="28" t="n">
        <v>45614</v>
      </c>
      <c r="N611" s="28" t="n">
        <v>45607</v>
      </c>
      <c r="O611" s="21" t="n">
        <v>3</v>
      </c>
      <c r="P611" s="21" t="inlineStr"/>
      <c r="Q611" s="21" t="inlineStr">
        <is>
          <t>MA-2024-0721</t>
        </is>
      </c>
      <c r="R611" s="21" t="inlineStr"/>
    </row>
    <row r="612">
      <c r="A612" s="17" t="inlineStr">
        <is>
          <t>OFR-2024-0927</t>
        </is>
      </c>
      <c r="B612" s="27" t="n">
        <v>45602</v>
      </c>
      <c r="C612" s="17" t="inlineStr">
        <is>
          <t>WL-03624</t>
        </is>
      </c>
      <c r="D612" s="17" t="n">
        <v>2624</v>
      </c>
      <c r="E612" s="17" t="inlineStr">
        <is>
          <t>SB-0517</t>
        </is>
      </c>
      <c r="F612" s="17" t="inlineStr">
        <is>
          <t>Salmonberry</t>
        </is>
      </c>
      <c r="G612" s="17" t="n">
        <v>32</v>
      </c>
      <c r="H612" s="17" t="inlineStr">
        <is>
          <t>OPEN</t>
        </is>
      </c>
      <c r="I612" s="17" t="inlineStr">
        <is>
          <t>NON_COMM_MONTHLY</t>
        </is>
      </c>
      <c r="J612" s="17" t="n">
        <v>7.55</v>
      </c>
      <c r="K612" s="17" t="n">
        <v>1</v>
      </c>
      <c r="L612" s="17" t="inlineStr">
        <is>
          <t>ACCEPTED</t>
        </is>
      </c>
      <c r="M612" s="27" t="n">
        <v>45616</v>
      </c>
      <c r="N612" s="27" t="n">
        <v>45608</v>
      </c>
      <c r="O612" s="17" t="n">
        <v>6</v>
      </c>
      <c r="P612" s="17" t="inlineStr"/>
      <c r="Q612" s="17" t="inlineStr">
        <is>
          <t>MA-2024-0517</t>
        </is>
      </c>
      <c r="R612" s="17" t="inlineStr"/>
    </row>
    <row r="613">
      <c r="A613" s="21" t="inlineStr">
        <is>
          <t>OFR-2024-0928</t>
        </is>
      </c>
      <c r="B613" s="28" t="n">
        <v>45615</v>
      </c>
      <c r="C613" s="21" t="inlineStr">
        <is>
          <t>WL-01251</t>
        </is>
      </c>
      <c r="D613" s="21" t="n">
        <v>251</v>
      </c>
      <c r="E613" s="21" t="inlineStr">
        <is>
          <t>SB-0505</t>
        </is>
      </c>
      <c r="F613" s="21" t="inlineStr">
        <is>
          <t>Salmonberry</t>
        </is>
      </c>
      <c r="G613" s="21" t="n">
        <v>80</v>
      </c>
      <c r="H613" s="21" t="inlineStr">
        <is>
          <t>OPEN</t>
        </is>
      </c>
      <c r="I613" s="21" t="inlineStr">
        <is>
          <t>NON_COMM_MONTHLY</t>
        </is>
      </c>
      <c r="J613" s="21" t="n">
        <v>7.55</v>
      </c>
      <c r="K613" s="21" t="n">
        <v>2</v>
      </c>
      <c r="L613" s="21" t="inlineStr">
        <is>
          <t>ACCEPTED</t>
        </is>
      </c>
      <c r="M613" s="28" t="n">
        <v>45629</v>
      </c>
      <c r="N613" s="28" t="n">
        <v>45624</v>
      </c>
      <c r="O613" s="21" t="n">
        <v>9</v>
      </c>
      <c r="P613" s="21" t="inlineStr"/>
      <c r="Q613" s="21" t="inlineStr">
        <is>
          <t>MA-2024-0505</t>
        </is>
      </c>
      <c r="R613" s="21" t="inlineStr"/>
    </row>
    <row r="614">
      <c r="A614" s="17" t="inlineStr">
        <is>
          <t>OFR-2024-0929</t>
        </is>
      </c>
      <c r="B614" s="27" t="n">
        <v>45618</v>
      </c>
      <c r="C614" s="17" t="inlineStr">
        <is>
          <t>WL-02139</t>
        </is>
      </c>
      <c r="D614" s="17" t="n">
        <v>1139</v>
      </c>
      <c r="E614" s="17" t="inlineStr">
        <is>
          <t>LP-0215</t>
        </is>
      </c>
      <c r="F614" s="17" t="inlineStr">
        <is>
          <t>Ledgport</t>
        </is>
      </c>
      <c r="G614" s="17" t="n">
        <v>28</v>
      </c>
      <c r="H614" s="17" t="inlineStr">
        <is>
          <t>COVERED</t>
        </is>
      </c>
      <c r="I614" s="17" t="inlineStr">
        <is>
          <t>NON_COMM_MONTHLY</t>
        </is>
      </c>
      <c r="J614" s="17" t="n">
        <v>10.4</v>
      </c>
      <c r="K614" s="17" t="n">
        <v>1</v>
      </c>
      <c r="L614" s="17" t="inlineStr">
        <is>
          <t>SKIPPED</t>
        </is>
      </c>
      <c r="M614" s="27" t="n">
        <v>45628</v>
      </c>
      <c r="N614" s="17" t="inlineStr"/>
      <c r="O614" s="17" t="inlineStr"/>
      <c r="P614" s="17" t="inlineStr">
        <is>
          <t>vessel-fit</t>
        </is>
      </c>
      <c r="Q614" s="17" t="inlineStr"/>
      <c r="R614" s="17" t="inlineStr"/>
    </row>
    <row r="615">
      <c r="A615" s="21" t="inlineStr">
        <is>
          <t>OFR-2024-0930</t>
        </is>
      </c>
      <c r="B615" s="28" t="n">
        <v>45613</v>
      </c>
      <c r="C615" s="21" t="inlineStr">
        <is>
          <t>WL-02598</t>
        </is>
      </c>
      <c r="D615" s="21" t="n">
        <v>1598</v>
      </c>
      <c r="E615" s="21" t="inlineStr">
        <is>
          <t>GW-0902</t>
        </is>
      </c>
      <c r="F615" s="21" t="inlineStr">
        <is>
          <t>Gullwing</t>
        </is>
      </c>
      <c r="G615" s="21" t="n">
        <v>36</v>
      </c>
      <c r="H615" s="21" t="inlineStr">
        <is>
          <t>OPEN</t>
        </is>
      </c>
      <c r="I615" s="21" t="inlineStr">
        <is>
          <t>NON_COMM_MONTHLY</t>
        </is>
      </c>
      <c r="J615" s="21" t="n">
        <v>7.55</v>
      </c>
      <c r="K615" s="21" t="n">
        <v>2</v>
      </c>
      <c r="L615" s="21" t="inlineStr">
        <is>
          <t>SKIPPED</t>
        </is>
      </c>
      <c r="M615" s="28" t="n">
        <v>45627</v>
      </c>
      <c r="N615" s="21" t="inlineStr"/>
      <c r="O615" s="21" t="inlineStr"/>
      <c r="P615" s="21" t="inlineStr">
        <is>
          <t>vessel-fit</t>
        </is>
      </c>
      <c r="Q615" s="21" t="inlineStr"/>
      <c r="R615" s="21" t="inlineStr"/>
    </row>
    <row r="616">
      <c r="A616" s="17" t="inlineStr">
        <is>
          <t>OFR-2024-0931</t>
        </is>
      </c>
      <c r="B616" s="27" t="n">
        <v>45613</v>
      </c>
      <c r="C616" s="17" t="inlineStr">
        <is>
          <t>WL-01563</t>
        </is>
      </c>
      <c r="D616" s="17" t="n">
        <v>563</v>
      </c>
      <c r="E616" s="17" t="inlineStr">
        <is>
          <t>EW-0118</t>
        </is>
      </c>
      <c r="F616" s="17" t="inlineStr">
        <is>
          <t>Eastwey</t>
        </is>
      </c>
      <c r="G616" s="17" t="n">
        <v>45</v>
      </c>
      <c r="H616" s="17" t="inlineStr">
        <is>
          <t>OPEN</t>
        </is>
      </c>
      <c r="I616" s="17" t="inlineStr">
        <is>
          <t>NON_COMM_MONTHLY</t>
        </is>
      </c>
      <c r="J616" s="17" t="n">
        <v>7.55</v>
      </c>
      <c r="K616" s="17" t="n">
        <v>1</v>
      </c>
      <c r="L616" s="17" t="inlineStr">
        <is>
          <t>DECLINED</t>
        </is>
      </c>
      <c r="M616" s="27" t="n">
        <v>45627</v>
      </c>
      <c r="N616" s="27" t="n">
        <v>45628</v>
      </c>
      <c r="O616" s="17" t="n">
        <v>15</v>
      </c>
      <c r="P616" s="17" t="inlineStr"/>
      <c r="Q616" s="17" t="inlineStr"/>
      <c r="R616" s="17" t="inlineStr"/>
    </row>
    <row r="617">
      <c r="A617" s="21" t="inlineStr">
        <is>
          <t>OFR-2024-0932</t>
        </is>
      </c>
      <c r="B617" s="28" t="n">
        <v>45619</v>
      </c>
      <c r="C617" s="21" t="inlineStr">
        <is>
          <t>WL-01567</t>
        </is>
      </c>
      <c r="D617" s="21" t="n">
        <v>567</v>
      </c>
      <c r="E617" s="21" t="inlineStr">
        <is>
          <t>EW-0417</t>
        </is>
      </c>
      <c r="F617" s="21" t="inlineStr">
        <is>
          <t>Eastwey</t>
        </is>
      </c>
      <c r="G617" s="21" t="n">
        <v>28</v>
      </c>
      <c r="H617" s="21" t="inlineStr">
        <is>
          <t>OPEN</t>
        </is>
      </c>
      <c r="I617" s="21" t="inlineStr">
        <is>
          <t>NON_COMM_MONTHLY</t>
        </is>
      </c>
      <c r="J617" s="21" t="n">
        <v>7.55</v>
      </c>
      <c r="K617" s="21" t="n">
        <v>2</v>
      </c>
      <c r="L617" s="21" t="inlineStr">
        <is>
          <t>ACCEPTED</t>
        </is>
      </c>
      <c r="M617" s="28" t="n">
        <v>45633</v>
      </c>
      <c r="N617" s="28" t="n">
        <v>45635</v>
      </c>
      <c r="O617" s="21" t="n">
        <v>16</v>
      </c>
      <c r="P617" s="21" t="inlineStr"/>
      <c r="Q617" s="21" t="inlineStr">
        <is>
          <t>MA-2024-0417</t>
        </is>
      </c>
      <c r="R617" s="21" t="inlineStr"/>
    </row>
    <row r="618">
      <c r="A618" s="17" t="inlineStr">
        <is>
          <t>OFR-2024-0933</t>
        </is>
      </c>
      <c r="B618" s="27" t="n">
        <v>45619</v>
      </c>
      <c r="C618" s="17" t="inlineStr">
        <is>
          <t>WL-03700</t>
        </is>
      </c>
      <c r="D618" s="17" t="n">
        <v>2700</v>
      </c>
      <c r="E618" s="17" t="inlineStr">
        <is>
          <t>LP-0105</t>
        </is>
      </c>
      <c r="F618" s="17" t="inlineStr">
        <is>
          <t>Ledgport</t>
        </is>
      </c>
      <c r="G618" s="17" t="n">
        <v>36</v>
      </c>
      <c r="H618" s="17" t="inlineStr">
        <is>
          <t>COVERED</t>
        </is>
      </c>
      <c r="I618" s="17" t="inlineStr">
        <is>
          <t>NON_COMM_MONTHLY</t>
        </is>
      </c>
      <c r="J618" s="17" t="n">
        <v>10.4</v>
      </c>
      <c r="K618" s="17" t="n">
        <v>1</v>
      </c>
      <c r="L618" s="17" t="inlineStr">
        <is>
          <t>DECLINED_RETAINER</t>
        </is>
      </c>
      <c r="M618" s="27" t="n">
        <v>45629</v>
      </c>
      <c r="N618" s="27" t="n">
        <v>45628</v>
      </c>
      <c r="O618" s="17" t="n">
        <v>9</v>
      </c>
      <c r="P618" s="17" t="inlineStr"/>
      <c r="Q618" s="17" t="inlineStr"/>
      <c r="R618" s="17" t="inlineStr"/>
    </row>
    <row r="619">
      <c r="A619" s="21" t="inlineStr">
        <is>
          <t>OFR-2024-0934</t>
        </is>
      </c>
      <c r="B619" s="28" t="n">
        <v>45607</v>
      </c>
      <c r="C619" s="21" t="inlineStr">
        <is>
          <t>WL-01281</t>
        </is>
      </c>
      <c r="D619" s="21" t="n">
        <v>281</v>
      </c>
      <c r="E619" s="21" t="inlineStr">
        <is>
          <t>LP-0318</t>
        </is>
      </c>
      <c r="F619" s="21" t="inlineStr">
        <is>
          <t>Ledgport</t>
        </is>
      </c>
      <c r="G619" s="21" t="n">
        <v>32</v>
      </c>
      <c r="H619" s="21" t="inlineStr">
        <is>
          <t>COVERED</t>
        </is>
      </c>
      <c r="I619" s="21" t="inlineStr">
        <is>
          <t>NON_COMM_MONTHLY</t>
        </is>
      </c>
      <c r="J619" s="21" t="n">
        <v>10.4</v>
      </c>
      <c r="K619" s="21" t="n">
        <v>2</v>
      </c>
      <c r="L619" s="21" t="inlineStr">
        <is>
          <t>ACCEPTED</t>
        </is>
      </c>
      <c r="M619" s="28" t="n">
        <v>45617</v>
      </c>
      <c r="N619" s="28" t="n">
        <v>45615</v>
      </c>
      <c r="O619" s="21" t="n">
        <v>8</v>
      </c>
      <c r="P619" s="21" t="inlineStr"/>
      <c r="Q619" s="21" t="inlineStr">
        <is>
          <t>MA-2024-0318</t>
        </is>
      </c>
      <c r="R619" s="21" t="inlineStr"/>
    </row>
    <row r="620">
      <c r="A620" s="17" t="inlineStr">
        <is>
          <t>OFR-2024-0935</t>
        </is>
      </c>
      <c r="B620" s="27" t="n">
        <v>45618</v>
      </c>
      <c r="C620" s="17" t="inlineStr">
        <is>
          <t>WL-01062</t>
        </is>
      </c>
      <c r="D620" s="17" t="n">
        <v>62</v>
      </c>
      <c r="E620" s="17" t="inlineStr">
        <is>
          <t>LP-0509</t>
        </is>
      </c>
      <c r="F620" s="17" t="inlineStr">
        <is>
          <t>Ledgport</t>
        </is>
      </c>
      <c r="G620" s="17" t="n">
        <v>32</v>
      </c>
      <c r="H620" s="17" t="inlineStr">
        <is>
          <t>COVERED</t>
        </is>
      </c>
      <c r="I620" s="17" t="inlineStr">
        <is>
          <t>NON_COMM_MONTHLY</t>
        </is>
      </c>
      <c r="J620" s="17" t="n">
        <v>10.4</v>
      </c>
      <c r="K620" s="17" t="n">
        <v>1</v>
      </c>
      <c r="L620" s="17" t="inlineStr">
        <is>
          <t>ACCEPTED</t>
        </is>
      </c>
      <c r="M620" s="27" t="n">
        <v>45628</v>
      </c>
      <c r="N620" s="27" t="n">
        <v>45623</v>
      </c>
      <c r="O620" s="17" t="n">
        <v>5</v>
      </c>
      <c r="P620" s="17" t="inlineStr"/>
      <c r="Q620" s="17" t="inlineStr">
        <is>
          <t>MA-2024-0509</t>
        </is>
      </c>
      <c r="R620" s="17" t="inlineStr"/>
    </row>
    <row r="621">
      <c r="A621" s="21" t="inlineStr">
        <is>
          <t>OFR-2024-0936</t>
        </is>
      </c>
      <c r="B621" s="28" t="n">
        <v>45603</v>
      </c>
      <c r="C621" s="21" t="inlineStr">
        <is>
          <t>WL-03888</t>
        </is>
      </c>
      <c r="D621" s="21" t="n">
        <v>2888</v>
      </c>
      <c r="E621" s="21" t="inlineStr">
        <is>
          <t>SB-0401</t>
        </is>
      </c>
      <c r="F621" s="21" t="inlineStr">
        <is>
          <t>Salmonberry</t>
        </is>
      </c>
      <c r="G621" s="21" t="n">
        <v>60</v>
      </c>
      <c r="H621" s="21" t="inlineStr">
        <is>
          <t>OPEN</t>
        </is>
      </c>
      <c r="I621" s="21" t="inlineStr">
        <is>
          <t>NON_COMM_MONTHLY</t>
        </is>
      </c>
      <c r="J621" s="21" t="n">
        <v>7.55</v>
      </c>
      <c r="K621" s="21" t="n">
        <v>1</v>
      </c>
      <c r="L621" s="21" t="inlineStr">
        <is>
          <t>ACCEPTED</t>
        </is>
      </c>
      <c r="M621" s="28" t="n">
        <v>45617</v>
      </c>
      <c r="N621" s="28" t="n">
        <v>45607</v>
      </c>
      <c r="O621" s="21" t="n">
        <v>4</v>
      </c>
      <c r="P621" s="21" t="inlineStr"/>
      <c r="Q621" s="21" t="inlineStr">
        <is>
          <t>MA-2024-0401</t>
        </is>
      </c>
      <c r="R621" s="21" t="inlineStr"/>
    </row>
    <row r="622">
      <c r="A622" s="17" t="inlineStr">
        <is>
          <t>OFR-2024-0937</t>
        </is>
      </c>
      <c r="B622" s="27" t="n">
        <v>45608</v>
      </c>
      <c r="C622" s="17" t="inlineStr">
        <is>
          <t>WL-03833</t>
        </is>
      </c>
      <c r="D622" s="17" t="n">
        <v>2833</v>
      </c>
      <c r="E622" s="17" t="inlineStr">
        <is>
          <t>VB-0407</t>
        </is>
      </c>
      <c r="F622" s="17" t="inlineStr">
        <is>
          <t>Vessbank</t>
        </is>
      </c>
      <c r="G622" s="17" t="n">
        <v>24</v>
      </c>
      <c r="H622" s="17" t="inlineStr">
        <is>
          <t>COVERED</t>
        </is>
      </c>
      <c r="I622" s="17" t="inlineStr">
        <is>
          <t>NON_COMM_MONTHLY</t>
        </is>
      </c>
      <c r="J622" s="17" t="n">
        <v>10.4</v>
      </c>
      <c r="K622" s="17" t="n">
        <v>1</v>
      </c>
      <c r="L622" s="17" t="inlineStr">
        <is>
          <t>EXPIRED</t>
        </is>
      </c>
      <c r="M622" s="27" t="n">
        <v>45618</v>
      </c>
      <c r="N622" s="27" t="n">
        <v>45612</v>
      </c>
      <c r="O622" s="17" t="n">
        <v>4</v>
      </c>
      <c r="P622" s="17" t="inlineStr"/>
      <c r="Q622" s="17" t="inlineStr"/>
      <c r="R622" s="17" t="inlineStr"/>
    </row>
    <row r="623">
      <c r="A623" s="21" t="inlineStr">
        <is>
          <t>OFR-2024-0938</t>
        </is>
      </c>
      <c r="B623" s="28" t="n">
        <v>45620</v>
      </c>
      <c r="C623" s="21" t="inlineStr">
        <is>
          <t>WL-03121</t>
        </is>
      </c>
      <c r="D623" s="21" t="n">
        <v>2121</v>
      </c>
      <c r="E623" s="21" t="inlineStr">
        <is>
          <t>LP-0219</t>
        </is>
      </c>
      <c r="F623" s="21" t="inlineStr">
        <is>
          <t>Ledgport</t>
        </is>
      </c>
      <c r="G623" s="21" t="n">
        <v>28</v>
      </c>
      <c r="H623" s="21" t="inlineStr">
        <is>
          <t>COVERED</t>
        </is>
      </c>
      <c r="I623" s="21" t="inlineStr">
        <is>
          <t>NON_COMM_MONTHLY</t>
        </is>
      </c>
      <c r="J623" s="21" t="n">
        <v>10.4</v>
      </c>
      <c r="K623" s="21" t="n">
        <v>1</v>
      </c>
      <c r="L623" s="21" t="inlineStr">
        <is>
          <t>ACCEPTED</t>
        </is>
      </c>
      <c r="M623" s="28" t="n">
        <v>45630</v>
      </c>
      <c r="N623" s="28" t="n">
        <v>45624</v>
      </c>
      <c r="O623" s="21" t="n">
        <v>4</v>
      </c>
      <c r="P623" s="21" t="inlineStr"/>
      <c r="Q623" s="21" t="inlineStr">
        <is>
          <t>MA-2024-0219</t>
        </is>
      </c>
      <c r="R623" s="21" t="inlineStr"/>
    </row>
    <row r="624">
      <c r="A624" s="17" t="inlineStr">
        <is>
          <t>OFR-2024-0939</t>
        </is>
      </c>
      <c r="B624" s="27" t="n">
        <v>45602</v>
      </c>
      <c r="C624" s="17" t="inlineStr">
        <is>
          <t>WL-03685</t>
        </is>
      </c>
      <c r="D624" s="17" t="n">
        <v>2685</v>
      </c>
      <c r="E624" s="17" t="inlineStr">
        <is>
          <t>VB-0918</t>
        </is>
      </c>
      <c r="F624" s="17" t="inlineStr">
        <is>
          <t>Vessbank</t>
        </is>
      </c>
      <c r="G624" s="17" t="n">
        <v>36</v>
      </c>
      <c r="H624" s="17" t="inlineStr">
        <is>
          <t>COVERED</t>
        </is>
      </c>
      <c r="I624" s="17" t="inlineStr">
        <is>
          <t>NON_COMM_MONTHLY</t>
        </is>
      </c>
      <c r="J624" s="17" t="n">
        <v>10.4</v>
      </c>
      <c r="K624" s="17" t="n">
        <v>2</v>
      </c>
      <c r="L624" s="17" t="inlineStr">
        <is>
          <t>ACCEPTED</t>
        </is>
      </c>
      <c r="M624" s="27" t="n">
        <v>45612</v>
      </c>
      <c r="N624" s="27" t="n">
        <v>45603</v>
      </c>
      <c r="O624" s="17" t="n">
        <v>1</v>
      </c>
      <c r="P624" s="17" t="inlineStr"/>
      <c r="Q624" s="17" t="inlineStr">
        <is>
          <t>MA-2024-0918</t>
        </is>
      </c>
      <c r="R624" s="17" t="inlineStr"/>
    </row>
    <row r="625">
      <c r="A625" s="21" t="inlineStr">
        <is>
          <t>OFR-2024-0940</t>
        </is>
      </c>
      <c r="B625" s="28" t="n">
        <v>45619</v>
      </c>
      <c r="C625" s="21" t="inlineStr">
        <is>
          <t>WL-01832</t>
        </is>
      </c>
      <c r="D625" s="21" t="n">
        <v>832</v>
      </c>
      <c r="E625" s="21" t="inlineStr">
        <is>
          <t>VB-0222</t>
        </is>
      </c>
      <c r="F625" s="21" t="inlineStr">
        <is>
          <t>Vessbank</t>
        </is>
      </c>
      <c r="G625" s="21" t="n">
        <v>28</v>
      </c>
      <c r="H625" s="21" t="inlineStr">
        <is>
          <t>COVERED</t>
        </is>
      </c>
      <c r="I625" s="21" t="inlineStr">
        <is>
          <t>NON_COMM_MONTHLY</t>
        </is>
      </c>
      <c r="J625" s="21" t="n">
        <v>10.4</v>
      </c>
      <c r="K625" s="21" t="n">
        <v>1</v>
      </c>
      <c r="L625" s="21" t="inlineStr">
        <is>
          <t>SKIPPED</t>
        </is>
      </c>
      <c r="M625" s="28" t="n">
        <v>45629</v>
      </c>
      <c r="N625" s="21" t="inlineStr"/>
      <c r="O625" s="21" t="inlineStr"/>
      <c r="P625" s="21" t="inlineStr">
        <is>
          <t>not-current</t>
        </is>
      </c>
      <c r="Q625" s="21" t="inlineStr"/>
      <c r="R625" s="21" t="inlineStr"/>
    </row>
    <row r="626">
      <c r="A626" s="17" t="inlineStr">
        <is>
          <t>OFR-2024-0941</t>
        </is>
      </c>
      <c r="B626" s="27" t="n">
        <v>45621</v>
      </c>
      <c r="C626" s="17" t="inlineStr">
        <is>
          <t>WL-01401</t>
        </is>
      </c>
      <c r="D626" s="17" t="n">
        <v>401</v>
      </c>
      <c r="E626" s="17" t="inlineStr">
        <is>
          <t>LP-0803</t>
        </is>
      </c>
      <c r="F626" s="17" t="inlineStr">
        <is>
          <t>Ledgport</t>
        </is>
      </c>
      <c r="G626" s="17" t="n">
        <v>28</v>
      </c>
      <c r="H626" s="17" t="inlineStr">
        <is>
          <t>COVERED</t>
        </is>
      </c>
      <c r="I626" s="17" t="inlineStr">
        <is>
          <t>NON_COMM_MONTHLY</t>
        </is>
      </c>
      <c r="J626" s="17" t="n">
        <v>10.4</v>
      </c>
      <c r="K626" s="17" t="n">
        <v>1</v>
      </c>
      <c r="L626" s="17" t="inlineStr">
        <is>
          <t>ACCEPTED</t>
        </is>
      </c>
      <c r="M626" s="27" t="n">
        <v>45631</v>
      </c>
      <c r="N626" s="27" t="n">
        <v>45623</v>
      </c>
      <c r="O626" s="17" t="n">
        <v>2</v>
      </c>
      <c r="P626" s="17" t="inlineStr"/>
      <c r="Q626" s="17" t="inlineStr">
        <is>
          <t>MA-2024-0803</t>
        </is>
      </c>
      <c r="R626" s="17" t="inlineStr"/>
    </row>
    <row r="627">
      <c r="A627" s="21" t="inlineStr">
        <is>
          <t>OFR-2024-0942</t>
        </is>
      </c>
      <c r="B627" s="28" t="n">
        <v>45599</v>
      </c>
      <c r="C627" s="21" t="inlineStr">
        <is>
          <t>WL-03857</t>
        </is>
      </c>
      <c r="D627" s="21" t="n">
        <v>2857</v>
      </c>
      <c r="E627" s="21" t="inlineStr">
        <is>
          <t>SB-0407</t>
        </is>
      </c>
      <c r="F627" s="21" t="inlineStr">
        <is>
          <t>Salmonberry</t>
        </is>
      </c>
      <c r="G627" s="21" t="n">
        <v>24</v>
      </c>
      <c r="H627" s="21" t="inlineStr">
        <is>
          <t>OPEN</t>
        </is>
      </c>
      <c r="I627" s="21" t="inlineStr">
        <is>
          <t>NON_COMM_MONTHLY</t>
        </is>
      </c>
      <c r="J627" s="21" t="n">
        <v>7.55</v>
      </c>
      <c r="K627" s="21" t="n">
        <v>2</v>
      </c>
      <c r="L627" s="21" t="inlineStr">
        <is>
          <t>SKIPPED</t>
        </is>
      </c>
      <c r="M627" s="28" t="n">
        <v>45613</v>
      </c>
      <c r="N627" s="21" t="inlineStr"/>
      <c r="O627" s="21" t="inlineStr"/>
      <c r="P627" s="21" t="inlineStr">
        <is>
          <t>vessel-fit</t>
        </is>
      </c>
      <c r="Q627" s="21" t="inlineStr"/>
      <c r="R627" s="21" t="inlineStr"/>
    </row>
    <row r="628">
      <c r="A628" s="17" t="inlineStr">
        <is>
          <t>OFR-2024-0943</t>
        </is>
      </c>
      <c r="B628" s="27" t="n">
        <v>45615</v>
      </c>
      <c r="C628" s="17" t="inlineStr">
        <is>
          <t>WL-02246</t>
        </is>
      </c>
      <c r="D628" s="17" t="n">
        <v>1246</v>
      </c>
      <c r="E628" s="17" t="inlineStr">
        <is>
          <t>GW-0715</t>
        </is>
      </c>
      <c r="F628" s="17" t="inlineStr">
        <is>
          <t>Gullwing</t>
        </is>
      </c>
      <c r="G628" s="17" t="n">
        <v>24</v>
      </c>
      <c r="H628" s="17" t="inlineStr">
        <is>
          <t>OPEN</t>
        </is>
      </c>
      <c r="I628" s="17" t="inlineStr">
        <is>
          <t>NON_COMM_MONTHLY</t>
        </is>
      </c>
      <c r="J628" s="17" t="n">
        <v>7.55</v>
      </c>
      <c r="K628" s="17" t="n">
        <v>2</v>
      </c>
      <c r="L628" s="17" t="inlineStr">
        <is>
          <t>ACCEPTED</t>
        </is>
      </c>
      <c r="M628" s="27" t="n">
        <v>45629</v>
      </c>
      <c r="N628" s="27" t="n">
        <v>45624</v>
      </c>
      <c r="O628" s="17" t="n">
        <v>9</v>
      </c>
      <c r="P628" s="17" t="inlineStr"/>
      <c r="Q628" s="17" t="inlineStr">
        <is>
          <t>MA-2024-0715</t>
        </is>
      </c>
      <c r="R628" s="17" t="inlineStr"/>
    </row>
    <row r="629">
      <c r="A629" s="21" t="inlineStr">
        <is>
          <t>OFR-2024-0944</t>
        </is>
      </c>
      <c r="B629" s="28" t="n">
        <v>45652</v>
      </c>
      <c r="C629" s="21" t="inlineStr">
        <is>
          <t>WL-03817</t>
        </is>
      </c>
      <c r="D629" s="21" t="n">
        <v>2817</v>
      </c>
      <c r="E629" s="21" t="inlineStr">
        <is>
          <t>LP-0415</t>
        </is>
      </c>
      <c r="F629" s="21" t="inlineStr">
        <is>
          <t>Ledgport</t>
        </is>
      </c>
      <c r="G629" s="21" t="n">
        <v>24</v>
      </c>
      <c r="H629" s="21" t="inlineStr">
        <is>
          <t>COVERED</t>
        </is>
      </c>
      <c r="I629" s="21" t="inlineStr">
        <is>
          <t>NON_COMM_MONTHLY</t>
        </is>
      </c>
      <c r="J629" s="21" t="n">
        <v>10.4</v>
      </c>
      <c r="K629" s="21" t="n">
        <v>1</v>
      </c>
      <c r="L629" s="21" t="inlineStr">
        <is>
          <t>DECLINED</t>
        </is>
      </c>
      <c r="M629" s="28" t="n">
        <v>45662</v>
      </c>
      <c r="N629" s="28" t="n">
        <v>45662</v>
      </c>
      <c r="O629" s="21" t="n">
        <v>10</v>
      </c>
      <c r="P629" s="21" t="inlineStr"/>
      <c r="Q629" s="21" t="inlineStr"/>
      <c r="R629" s="21" t="inlineStr"/>
    </row>
    <row r="630">
      <c r="A630" s="17" t="inlineStr">
        <is>
          <t>OFR-2024-0945</t>
        </is>
      </c>
      <c r="B630" s="27" t="n">
        <v>45640</v>
      </c>
      <c r="C630" s="17" t="inlineStr">
        <is>
          <t>WL-02956</t>
        </is>
      </c>
      <c r="D630" s="17" t="n">
        <v>1956</v>
      </c>
      <c r="E630" s="17" t="inlineStr">
        <is>
          <t>LP-0307</t>
        </is>
      </c>
      <c r="F630" s="17" t="inlineStr">
        <is>
          <t>Ledgport</t>
        </is>
      </c>
      <c r="G630" s="17" t="n">
        <v>36</v>
      </c>
      <c r="H630" s="17" t="inlineStr">
        <is>
          <t>COVERED</t>
        </is>
      </c>
      <c r="I630" s="17" t="inlineStr">
        <is>
          <t>NON_COMM_MONTHLY</t>
        </is>
      </c>
      <c r="J630" s="17" t="n">
        <v>10.4</v>
      </c>
      <c r="K630" s="17" t="n">
        <v>1</v>
      </c>
      <c r="L630" s="17" t="inlineStr">
        <is>
          <t>DECLINED</t>
        </is>
      </c>
      <c r="M630" s="27" t="n">
        <v>45650</v>
      </c>
      <c r="N630" s="27" t="n">
        <v>45648</v>
      </c>
      <c r="O630" s="17" t="n">
        <v>8</v>
      </c>
      <c r="P630" s="17" t="inlineStr"/>
      <c r="Q630" s="17" t="inlineStr"/>
      <c r="R630" s="17" t="inlineStr"/>
    </row>
    <row r="631">
      <c r="A631" s="21" t="inlineStr">
        <is>
          <t>OFR-2024-0946</t>
        </is>
      </c>
      <c r="B631" s="28" t="n">
        <v>45640</v>
      </c>
      <c r="C631" s="21" t="inlineStr">
        <is>
          <t>WL-01156</t>
        </is>
      </c>
      <c r="D631" s="21" t="n">
        <v>156</v>
      </c>
      <c r="E631" s="21" t="inlineStr">
        <is>
          <t>SB-0403</t>
        </is>
      </c>
      <c r="F631" s="21" t="inlineStr">
        <is>
          <t>Salmonberry</t>
        </is>
      </c>
      <c r="G631" s="21" t="n">
        <v>24</v>
      </c>
      <c r="H631" s="21" t="inlineStr">
        <is>
          <t>OPEN</t>
        </is>
      </c>
      <c r="I631" s="21" t="inlineStr">
        <is>
          <t>NON_COMM_MONTHLY</t>
        </is>
      </c>
      <c r="J631" s="21" t="n">
        <v>7.55</v>
      </c>
      <c r="K631" s="21" t="n">
        <v>1</v>
      </c>
      <c r="L631" s="21" t="inlineStr">
        <is>
          <t>EXPIRED</t>
        </is>
      </c>
      <c r="M631" s="28" t="n">
        <v>45654</v>
      </c>
      <c r="N631" s="28" t="n">
        <v>45646</v>
      </c>
      <c r="O631" s="21" t="n">
        <v>6</v>
      </c>
      <c r="P631" s="21" t="inlineStr"/>
      <c r="Q631" s="21" t="inlineStr"/>
      <c r="R631" s="21" t="inlineStr"/>
    </row>
    <row r="632">
      <c r="A632" s="17" t="inlineStr">
        <is>
          <t>OFR-2024-0947</t>
        </is>
      </c>
      <c r="B632" s="27" t="n">
        <v>45649</v>
      </c>
      <c r="C632" s="17" t="inlineStr">
        <is>
          <t>WL-01710</t>
        </is>
      </c>
      <c r="D632" s="17" t="n">
        <v>710</v>
      </c>
      <c r="E632" s="17" t="inlineStr">
        <is>
          <t>SB-0112</t>
        </is>
      </c>
      <c r="F632" s="17" t="inlineStr">
        <is>
          <t>Salmonberry</t>
        </is>
      </c>
      <c r="G632" s="17" t="n">
        <v>32</v>
      </c>
      <c r="H632" s="17" t="inlineStr">
        <is>
          <t>OPEN</t>
        </is>
      </c>
      <c r="I632" s="17" t="inlineStr">
        <is>
          <t>NON_COMM_MONTHLY</t>
        </is>
      </c>
      <c r="J632" s="17" t="n">
        <v>7.55</v>
      </c>
      <c r="K632" s="17" t="n">
        <v>1</v>
      </c>
      <c r="L632" s="17" t="inlineStr">
        <is>
          <t>ACCEPTED</t>
        </is>
      </c>
      <c r="M632" s="27" t="n">
        <v>45663</v>
      </c>
      <c r="N632" s="27" t="n">
        <v>45661</v>
      </c>
      <c r="O632" s="17" t="n">
        <v>12</v>
      </c>
      <c r="P632" s="17" t="inlineStr"/>
      <c r="Q632" s="17" t="inlineStr">
        <is>
          <t>MA-2024-0112</t>
        </is>
      </c>
      <c r="R632" s="17" t="inlineStr"/>
    </row>
    <row r="633">
      <c r="A633" s="21" t="inlineStr">
        <is>
          <t>OFR-2024-0948</t>
        </is>
      </c>
      <c r="B633" s="28" t="n">
        <v>45653</v>
      </c>
      <c r="C633" s="21" t="inlineStr">
        <is>
          <t>WL-01076</t>
        </is>
      </c>
      <c r="D633" s="21" t="n">
        <v>76</v>
      </c>
      <c r="E633" s="21" t="inlineStr">
        <is>
          <t>SB-0304</t>
        </is>
      </c>
      <c r="F633" s="21" t="inlineStr">
        <is>
          <t>Salmonberry</t>
        </is>
      </c>
      <c r="G633" s="21" t="n">
        <v>24</v>
      </c>
      <c r="H633" s="21" t="inlineStr">
        <is>
          <t>OPEN</t>
        </is>
      </c>
      <c r="I633" s="21" t="inlineStr">
        <is>
          <t>NON_COMM_MONTHLY</t>
        </is>
      </c>
      <c r="J633" s="21" t="n">
        <v>7.55</v>
      </c>
      <c r="K633" s="21" t="n">
        <v>2</v>
      </c>
      <c r="L633" s="21" t="inlineStr">
        <is>
          <t>ACCEPTED</t>
        </is>
      </c>
      <c r="M633" s="28" t="n">
        <v>45667</v>
      </c>
      <c r="N633" s="28" t="n">
        <v>45668</v>
      </c>
      <c r="O633" s="21" t="n">
        <v>15</v>
      </c>
      <c r="P633" s="21" t="inlineStr"/>
      <c r="Q633" s="21" t="inlineStr">
        <is>
          <t>MA-2024-0304</t>
        </is>
      </c>
      <c r="R633" s="21" t="inlineStr"/>
    </row>
    <row r="634">
      <c r="A634" s="17" t="inlineStr">
        <is>
          <t>OFR-2024-0949</t>
        </is>
      </c>
      <c r="B634" s="27" t="n">
        <v>45636</v>
      </c>
      <c r="C634" s="17" t="inlineStr">
        <is>
          <t>WL-01644</t>
        </is>
      </c>
      <c r="D634" s="17" t="n">
        <v>644</v>
      </c>
      <c r="E634" s="17" t="inlineStr">
        <is>
          <t>EW-0422</t>
        </is>
      </c>
      <c r="F634" s="17" t="inlineStr">
        <is>
          <t>Eastwey</t>
        </is>
      </c>
      <c r="G634" s="17" t="n">
        <v>60</v>
      </c>
      <c r="H634" s="17" t="inlineStr">
        <is>
          <t>OPEN</t>
        </is>
      </c>
      <c r="I634" s="17" t="inlineStr">
        <is>
          <t>NON_COMM_MONTHLY</t>
        </is>
      </c>
      <c r="J634" s="17" t="n">
        <v>7.55</v>
      </c>
      <c r="K634" s="17" t="n">
        <v>1</v>
      </c>
      <c r="L634" s="17" t="inlineStr">
        <is>
          <t>EXPIRED</t>
        </is>
      </c>
      <c r="M634" s="27" t="n">
        <v>45650</v>
      </c>
      <c r="N634" s="27" t="n">
        <v>45651</v>
      </c>
      <c r="O634" s="17" t="n">
        <v>15</v>
      </c>
      <c r="P634" s="17" t="inlineStr"/>
      <c r="Q634" s="17" t="inlineStr"/>
      <c r="R634" s="17" t="inlineStr"/>
    </row>
    <row r="635">
      <c r="A635" s="21" t="inlineStr">
        <is>
          <t>OFR-2024-0950</t>
        </is>
      </c>
      <c r="B635" s="28" t="n">
        <v>45636</v>
      </c>
      <c r="C635" s="21" t="inlineStr">
        <is>
          <t>WL-03045</t>
        </is>
      </c>
      <c r="D635" s="21" t="n">
        <v>2045</v>
      </c>
      <c r="E635" s="21" t="inlineStr">
        <is>
          <t>VB-0707</t>
        </is>
      </c>
      <c r="F635" s="21" t="inlineStr">
        <is>
          <t>Vessbank</t>
        </is>
      </c>
      <c r="G635" s="21" t="n">
        <v>28</v>
      </c>
      <c r="H635" s="21" t="inlineStr">
        <is>
          <t>COVERED</t>
        </is>
      </c>
      <c r="I635" s="21" t="inlineStr">
        <is>
          <t>NON_COMM_MONTHLY</t>
        </is>
      </c>
      <c r="J635" s="21" t="n">
        <v>10.4</v>
      </c>
      <c r="K635" s="21" t="n">
        <v>2</v>
      </c>
      <c r="L635" s="21" t="inlineStr">
        <is>
          <t>ACCEPTED</t>
        </is>
      </c>
      <c r="M635" s="28" t="n">
        <v>45646</v>
      </c>
      <c r="N635" s="28" t="n">
        <v>45641</v>
      </c>
      <c r="O635" s="21" t="n">
        <v>5</v>
      </c>
      <c r="P635" s="21" t="inlineStr"/>
      <c r="Q635" s="21" t="inlineStr">
        <is>
          <t>MA-2024-0707</t>
        </is>
      </c>
      <c r="R635" s="21" t="inlineStr"/>
    </row>
    <row r="636">
      <c r="A636" s="17" t="inlineStr">
        <is>
          <t>OFR-2024-0951</t>
        </is>
      </c>
      <c r="B636" s="27" t="n">
        <v>45639</v>
      </c>
      <c r="C636" s="17" t="inlineStr">
        <is>
          <t>WL-02412</t>
        </is>
      </c>
      <c r="D636" s="17" t="n">
        <v>1412</v>
      </c>
      <c r="E636" s="17" t="inlineStr">
        <is>
          <t>GW-0201</t>
        </is>
      </c>
      <c r="F636" s="17" t="inlineStr">
        <is>
          <t>Gullwing</t>
        </is>
      </c>
      <c r="G636" s="17" t="n">
        <v>32</v>
      </c>
      <c r="H636" s="17" t="inlineStr">
        <is>
          <t>OPEN</t>
        </is>
      </c>
      <c r="I636" s="17" t="inlineStr">
        <is>
          <t>NON_COMM_MONTHLY</t>
        </is>
      </c>
      <c r="J636" s="17" t="n">
        <v>7.55</v>
      </c>
      <c r="K636" s="17" t="n">
        <v>1</v>
      </c>
      <c r="L636" s="17" t="inlineStr">
        <is>
          <t>SKIPPED</t>
        </is>
      </c>
      <c r="M636" s="27" t="n">
        <v>45653</v>
      </c>
      <c r="N636" s="17" t="inlineStr"/>
      <c r="O636" s="17" t="inlineStr"/>
      <c r="P636" s="17" t="inlineStr">
        <is>
          <t>preference-mismatch</t>
        </is>
      </c>
      <c r="Q636" s="17" t="inlineStr"/>
      <c r="R636" s="17" t="inlineStr"/>
    </row>
    <row r="637">
      <c r="A637" s="21" t="inlineStr">
        <is>
          <t>OFR-2024-0952</t>
        </is>
      </c>
      <c r="B637" s="28" t="n">
        <v>45650</v>
      </c>
      <c r="C637" s="21" t="inlineStr">
        <is>
          <t>WL-03079</t>
        </is>
      </c>
      <c r="D637" s="21" t="n">
        <v>2079</v>
      </c>
      <c r="E637" s="21" t="inlineStr">
        <is>
          <t>SB-0106</t>
        </is>
      </c>
      <c r="F637" s="21" t="inlineStr">
        <is>
          <t>Salmonberry</t>
        </is>
      </c>
      <c r="G637" s="21" t="n">
        <v>28</v>
      </c>
      <c r="H637" s="21" t="inlineStr">
        <is>
          <t>OPEN</t>
        </is>
      </c>
      <c r="I637" s="21" t="inlineStr">
        <is>
          <t>NON_COMM_MONTHLY</t>
        </is>
      </c>
      <c r="J637" s="21" t="n">
        <v>7.55</v>
      </c>
      <c r="K637" s="21" t="n">
        <v>1</v>
      </c>
      <c r="L637" s="21" t="inlineStr">
        <is>
          <t>SKIPPED</t>
        </is>
      </c>
      <c r="M637" s="28" t="n">
        <v>45664</v>
      </c>
      <c r="N637" s="21" t="inlineStr"/>
      <c r="O637" s="21" t="inlineStr"/>
      <c r="P637" s="21" t="inlineStr">
        <is>
          <t>not-current</t>
        </is>
      </c>
      <c r="Q637" s="21" t="inlineStr"/>
      <c r="R637" s="21" t="inlineStr"/>
    </row>
    <row r="638">
      <c r="A638" s="17" t="inlineStr">
        <is>
          <t>OFR-2024-0953</t>
        </is>
      </c>
      <c r="B638" s="27" t="n">
        <v>45645</v>
      </c>
      <c r="C638" s="17" t="inlineStr">
        <is>
          <t>WL-03776</t>
        </is>
      </c>
      <c r="D638" s="17" t="n">
        <v>2776</v>
      </c>
      <c r="E638" s="17" t="inlineStr">
        <is>
          <t>EW-0623</t>
        </is>
      </c>
      <c r="F638" s="17" t="inlineStr">
        <is>
          <t>Eastwey</t>
        </is>
      </c>
      <c r="G638" s="17" t="n">
        <v>32</v>
      </c>
      <c r="H638" s="17" t="inlineStr">
        <is>
          <t>OPEN</t>
        </is>
      </c>
      <c r="I638" s="17" t="inlineStr">
        <is>
          <t>NON_COMM_MONTHLY</t>
        </is>
      </c>
      <c r="J638" s="17" t="n">
        <v>7.55</v>
      </c>
      <c r="K638" s="17" t="n">
        <v>1</v>
      </c>
      <c r="L638" s="17" t="inlineStr">
        <is>
          <t>ACCEPTED</t>
        </is>
      </c>
      <c r="M638" s="27" t="n">
        <v>45659</v>
      </c>
      <c r="N638" s="27" t="n">
        <v>45657</v>
      </c>
      <c r="O638" s="17" t="n">
        <v>12</v>
      </c>
      <c r="P638" s="17" t="inlineStr"/>
      <c r="Q638" s="17" t="inlineStr">
        <is>
          <t>MA-2024-0623</t>
        </is>
      </c>
      <c r="R638" s="17" t="inlineStr"/>
    </row>
    <row r="639">
      <c r="A639" s="21" t="inlineStr">
        <is>
          <t>OFR-2024-0954</t>
        </is>
      </c>
      <c r="B639" s="28" t="n">
        <v>45637</v>
      </c>
      <c r="C639" s="21" t="inlineStr">
        <is>
          <t>WL-03294</t>
        </is>
      </c>
      <c r="D639" s="21" t="n">
        <v>2294</v>
      </c>
      <c r="E639" s="21" t="inlineStr">
        <is>
          <t>LP-0102</t>
        </is>
      </c>
      <c r="F639" s="21" t="inlineStr">
        <is>
          <t>Ledgport</t>
        </is>
      </c>
      <c r="G639" s="21" t="n">
        <v>40</v>
      </c>
      <c r="H639" s="21" t="inlineStr">
        <is>
          <t>COVERED</t>
        </is>
      </c>
      <c r="I639" s="21" t="inlineStr">
        <is>
          <t>NON_COMM_MONTHLY</t>
        </is>
      </c>
      <c r="J639" s="21" t="n">
        <v>10.4</v>
      </c>
      <c r="K639" s="21" t="n">
        <v>1</v>
      </c>
      <c r="L639" s="21" t="inlineStr">
        <is>
          <t>SKIPPED</t>
        </is>
      </c>
      <c r="M639" s="28" t="n">
        <v>45647</v>
      </c>
      <c r="N639" s="21" t="inlineStr"/>
      <c r="O639" s="21" t="inlineStr"/>
      <c r="P639" s="21" t="inlineStr">
        <is>
          <t>vessel-fit</t>
        </is>
      </c>
      <c r="Q639" s="21" t="inlineStr"/>
      <c r="R639" s="21" t="inlineStr"/>
    </row>
    <row r="640">
      <c r="A640" s="17" t="inlineStr">
        <is>
          <t>OFR-2024-0955</t>
        </is>
      </c>
      <c r="B640" s="27" t="n">
        <v>45648</v>
      </c>
      <c r="C640" s="17" t="inlineStr">
        <is>
          <t>WL-01844</t>
        </is>
      </c>
      <c r="D640" s="17" t="n">
        <v>844</v>
      </c>
      <c r="E640" s="17" t="inlineStr">
        <is>
          <t>EW-0519</t>
        </is>
      </c>
      <c r="F640" s="17" t="inlineStr">
        <is>
          <t>Eastwey</t>
        </is>
      </c>
      <c r="G640" s="17" t="n">
        <v>32</v>
      </c>
      <c r="H640" s="17" t="inlineStr">
        <is>
          <t>OPEN</t>
        </is>
      </c>
      <c r="I640" s="17" t="inlineStr">
        <is>
          <t>NON_COMM_MONTHLY</t>
        </is>
      </c>
      <c r="J640" s="17" t="n">
        <v>7.55</v>
      </c>
      <c r="K640" s="17" t="n">
        <v>1</v>
      </c>
      <c r="L640" s="17" t="inlineStr">
        <is>
          <t>SKIPPED</t>
        </is>
      </c>
      <c r="M640" s="27" t="n">
        <v>45662</v>
      </c>
      <c r="N640" s="17" t="inlineStr"/>
      <c r="O640" s="17" t="inlineStr"/>
      <c r="P640" s="17" t="inlineStr">
        <is>
          <t>vessel-fit</t>
        </is>
      </c>
      <c r="Q640" s="17" t="inlineStr"/>
      <c r="R640" s="17" t="inlineStr"/>
    </row>
    <row r="641">
      <c r="A641" s="21" t="inlineStr">
        <is>
          <t>OFR-2024-0956</t>
        </is>
      </c>
      <c r="B641" s="28" t="n">
        <v>45652</v>
      </c>
      <c r="C641" s="21" t="inlineStr">
        <is>
          <t>WL-01529</t>
        </is>
      </c>
      <c r="D641" s="21" t="n">
        <v>529</v>
      </c>
      <c r="E641" s="21" t="inlineStr">
        <is>
          <t>SB-0901</t>
        </is>
      </c>
      <c r="F641" s="21" t="inlineStr">
        <is>
          <t>Salmonberry</t>
        </is>
      </c>
      <c r="G641" s="21" t="n">
        <v>45</v>
      </c>
      <c r="H641" s="21" t="inlineStr">
        <is>
          <t>OPEN</t>
        </is>
      </c>
      <c r="I641" s="21" t="inlineStr">
        <is>
          <t>NON_COMM_MONTHLY</t>
        </is>
      </c>
      <c r="J641" s="21" t="n">
        <v>7.55</v>
      </c>
      <c r="K641" s="21" t="n">
        <v>1</v>
      </c>
      <c r="L641" s="21" t="inlineStr">
        <is>
          <t>ACCEPTED</t>
        </is>
      </c>
      <c r="M641" s="28" t="n">
        <v>45666</v>
      </c>
      <c r="N641" s="28" t="n">
        <v>45661</v>
      </c>
      <c r="O641" s="21" t="n">
        <v>9</v>
      </c>
      <c r="P641" s="21" t="inlineStr"/>
      <c r="Q641" s="21" t="inlineStr">
        <is>
          <t>MA-2024-0901</t>
        </is>
      </c>
      <c r="R641" s="21" t="inlineStr"/>
    </row>
    <row r="642">
      <c r="A642" s="17" t="inlineStr">
        <is>
          <t>OFR-2024-0957</t>
        </is>
      </c>
      <c r="B642" s="27" t="n">
        <v>45654</v>
      </c>
      <c r="C642" s="17" t="inlineStr">
        <is>
          <t>WL-01499</t>
        </is>
      </c>
      <c r="D642" s="17" t="n">
        <v>499</v>
      </c>
      <c r="E642" s="17" t="inlineStr">
        <is>
          <t>VB-1015</t>
        </is>
      </c>
      <c r="F642" s="17" t="inlineStr">
        <is>
          <t>Vessbank</t>
        </is>
      </c>
      <c r="G642" s="17" t="n">
        <v>36</v>
      </c>
      <c r="H642" s="17" t="inlineStr">
        <is>
          <t>COVERED</t>
        </is>
      </c>
      <c r="I642" s="17" t="inlineStr">
        <is>
          <t>NON_COMM_MONTHLY</t>
        </is>
      </c>
      <c r="J642" s="17" t="n">
        <v>10.4</v>
      </c>
      <c r="K642" s="17" t="n">
        <v>1</v>
      </c>
      <c r="L642" s="17" t="inlineStr">
        <is>
          <t>ACCEPTED</t>
        </is>
      </c>
      <c r="M642" s="27" t="n">
        <v>45664</v>
      </c>
      <c r="N642" s="27" t="n">
        <v>45666</v>
      </c>
      <c r="O642" s="17" t="n">
        <v>12</v>
      </c>
      <c r="P642" s="17" t="inlineStr"/>
      <c r="Q642" s="17" t="inlineStr">
        <is>
          <t>MA-2024-1015</t>
        </is>
      </c>
      <c r="R642" s="17" t="inlineStr"/>
    </row>
    <row r="643">
      <c r="A643" s="21" t="inlineStr">
        <is>
          <t>OFR-2024-0958</t>
        </is>
      </c>
      <c r="B643" s="28" t="n">
        <v>45646</v>
      </c>
      <c r="C643" s="21" t="inlineStr">
        <is>
          <t>WL-01461</t>
        </is>
      </c>
      <c r="D643" s="21" t="n">
        <v>461</v>
      </c>
      <c r="E643" s="21" t="inlineStr">
        <is>
          <t>LP-1017</t>
        </is>
      </c>
      <c r="F643" s="21" t="inlineStr">
        <is>
          <t>Ledgport</t>
        </is>
      </c>
      <c r="G643" s="21" t="n">
        <v>32</v>
      </c>
      <c r="H643" s="21" t="inlineStr">
        <is>
          <t>COVERED</t>
        </is>
      </c>
      <c r="I643" s="21" t="inlineStr">
        <is>
          <t>NON_COMM_MONTHLY</t>
        </is>
      </c>
      <c r="J643" s="21" t="n">
        <v>10.4</v>
      </c>
      <c r="K643" s="21" t="n">
        <v>1</v>
      </c>
      <c r="L643" s="21" t="inlineStr">
        <is>
          <t>ACCEPTED</t>
        </is>
      </c>
      <c r="M643" s="28" t="n">
        <v>45656</v>
      </c>
      <c r="N643" s="28" t="n">
        <v>45657</v>
      </c>
      <c r="O643" s="21" t="n">
        <v>11</v>
      </c>
      <c r="P643" s="21" t="inlineStr"/>
      <c r="Q643" s="21" t="inlineStr">
        <is>
          <t>MA-2024-1017</t>
        </is>
      </c>
      <c r="R643" s="21" t="inlineStr"/>
    </row>
    <row r="644">
      <c r="A644" s="17" t="inlineStr">
        <is>
          <t>OFR-2024-0959</t>
        </is>
      </c>
      <c r="B644" s="27" t="n">
        <v>45649</v>
      </c>
      <c r="C644" s="17" t="inlineStr">
        <is>
          <t>WL-03864</t>
        </is>
      </c>
      <c r="D644" s="17" t="n">
        <v>2864</v>
      </c>
      <c r="E644" s="17" t="inlineStr">
        <is>
          <t>LP-1004</t>
        </is>
      </c>
      <c r="F644" s="17" t="inlineStr">
        <is>
          <t>Ledgport</t>
        </is>
      </c>
      <c r="G644" s="17" t="n">
        <v>24</v>
      </c>
      <c r="H644" s="17" t="inlineStr">
        <is>
          <t>COVERED</t>
        </is>
      </c>
      <c r="I644" s="17" t="inlineStr">
        <is>
          <t>NON_COMM_MONTHLY</t>
        </is>
      </c>
      <c r="J644" s="17" t="n">
        <v>10.4</v>
      </c>
      <c r="K644" s="17" t="n">
        <v>1</v>
      </c>
      <c r="L644" s="17" t="inlineStr">
        <is>
          <t>ACCEPTED</t>
        </is>
      </c>
      <c r="M644" s="27" t="n">
        <v>45659</v>
      </c>
      <c r="N644" s="27" t="n">
        <v>45650</v>
      </c>
      <c r="O644" s="17" t="n">
        <v>1</v>
      </c>
      <c r="P644" s="17" t="inlineStr"/>
      <c r="Q644" s="17" t="inlineStr">
        <is>
          <t>MA-2024-1004</t>
        </is>
      </c>
      <c r="R644" s="17" t="inlineStr"/>
    </row>
    <row r="645">
      <c r="A645" s="21" t="inlineStr">
        <is>
          <t>OFR-2024-0960</t>
        </is>
      </c>
      <c r="B645" s="28" t="n">
        <v>45644</v>
      </c>
      <c r="C645" s="21" t="inlineStr">
        <is>
          <t>WL-02923</t>
        </is>
      </c>
      <c r="D645" s="21" t="n">
        <v>1923</v>
      </c>
      <c r="E645" s="21" t="inlineStr">
        <is>
          <t>LP-0822</t>
        </is>
      </c>
      <c r="F645" s="21" t="inlineStr">
        <is>
          <t>Ledgport</t>
        </is>
      </c>
      <c r="G645" s="21" t="n">
        <v>36</v>
      </c>
      <c r="H645" s="21" t="inlineStr">
        <is>
          <t>COVERED</t>
        </is>
      </c>
      <c r="I645" s="21" t="inlineStr">
        <is>
          <t>NON_COMM_MONTHLY</t>
        </is>
      </c>
      <c r="J645" s="21" t="n">
        <v>10.4</v>
      </c>
      <c r="K645" s="21" t="n">
        <v>2</v>
      </c>
      <c r="L645" s="21" t="inlineStr">
        <is>
          <t>SKIPPED</t>
        </is>
      </c>
      <c r="M645" s="28" t="n">
        <v>45654</v>
      </c>
      <c r="N645" s="21" t="inlineStr"/>
      <c r="O645" s="21" t="inlineStr"/>
      <c r="P645" s="21" t="inlineStr">
        <is>
          <t>preference-mismatch</t>
        </is>
      </c>
      <c r="Q645" s="21" t="inlineStr"/>
      <c r="R645" s="21" t="inlineStr"/>
    </row>
    <row r="646">
      <c r="A646" s="17" t="inlineStr">
        <is>
          <t>OFR-2024-0961</t>
        </is>
      </c>
      <c r="B646" s="27" t="n">
        <v>45639</v>
      </c>
      <c r="C646" s="17" t="inlineStr">
        <is>
          <t>WL-01576</t>
        </is>
      </c>
      <c r="D646" s="17" t="n">
        <v>576</v>
      </c>
      <c r="E646" s="17" t="inlineStr">
        <is>
          <t>LP-0817</t>
        </is>
      </c>
      <c r="F646" s="17" t="inlineStr">
        <is>
          <t>Ledgport</t>
        </is>
      </c>
      <c r="G646" s="17" t="n">
        <v>32</v>
      </c>
      <c r="H646" s="17" t="inlineStr">
        <is>
          <t>COVERED</t>
        </is>
      </c>
      <c r="I646" s="17" t="inlineStr">
        <is>
          <t>NON_COMM_MONTHLY</t>
        </is>
      </c>
      <c r="J646" s="17" t="n">
        <v>10.4</v>
      </c>
      <c r="K646" s="17" t="n">
        <v>2</v>
      </c>
      <c r="L646" s="17" t="inlineStr">
        <is>
          <t>ACCEPTED</t>
        </is>
      </c>
      <c r="M646" s="27" t="n">
        <v>45649</v>
      </c>
      <c r="N646" s="27" t="n">
        <v>45642</v>
      </c>
      <c r="O646" s="17" t="n">
        <v>3</v>
      </c>
      <c r="P646" s="17" t="inlineStr"/>
      <c r="Q646" s="17" t="inlineStr">
        <is>
          <t>MA-2024-0817</t>
        </is>
      </c>
      <c r="R646" s="17" t="inlineStr"/>
    </row>
    <row r="647">
      <c r="A647" s="21" t="inlineStr">
        <is>
          <t>OFR-2024-0962</t>
        </is>
      </c>
      <c r="B647" s="28" t="n">
        <v>45652</v>
      </c>
      <c r="C647" s="21" t="inlineStr">
        <is>
          <t>WL-02923</t>
        </is>
      </c>
      <c r="D647" s="21" t="n">
        <v>1923</v>
      </c>
      <c r="E647" s="21" t="inlineStr">
        <is>
          <t>SB-0313</t>
        </is>
      </c>
      <c r="F647" s="21" t="inlineStr">
        <is>
          <t>Salmonberry</t>
        </is>
      </c>
      <c r="G647" s="21" t="n">
        <v>24</v>
      </c>
      <c r="H647" s="21" t="inlineStr">
        <is>
          <t>OPEN</t>
        </is>
      </c>
      <c r="I647" s="21" t="inlineStr">
        <is>
          <t>NON_COMM_MONTHLY</t>
        </is>
      </c>
      <c r="J647" s="21" t="n">
        <v>7.55</v>
      </c>
      <c r="K647" s="21" t="n">
        <v>1</v>
      </c>
      <c r="L647" s="21" t="inlineStr">
        <is>
          <t>WITHDRAWN</t>
        </is>
      </c>
      <c r="M647" s="28" t="n">
        <v>45666</v>
      </c>
      <c r="N647" s="28" t="n">
        <v>45658</v>
      </c>
      <c r="O647" s="21" t="n">
        <v>6</v>
      </c>
      <c r="P647" s="21" t="inlineStr"/>
      <c r="Q647" s="21" t="inlineStr"/>
      <c r="R647" s="21" t="inlineStr"/>
    </row>
    <row r="648">
      <c r="A648" s="17" t="inlineStr">
        <is>
          <t>OFR-2025-0963</t>
        </is>
      </c>
      <c r="B648" s="27" t="n">
        <v>45667</v>
      </c>
      <c r="C648" s="17" t="inlineStr">
        <is>
          <t>WL-03352</t>
        </is>
      </c>
      <c r="D648" s="17" t="n">
        <v>2352</v>
      </c>
      <c r="E648" s="17" t="inlineStr">
        <is>
          <t>GW-0610</t>
        </is>
      </c>
      <c r="F648" s="17" t="inlineStr">
        <is>
          <t>Gullwing</t>
        </is>
      </c>
      <c r="G648" s="17" t="n">
        <v>32</v>
      </c>
      <c r="H648" s="17" t="inlineStr">
        <is>
          <t>OPEN</t>
        </is>
      </c>
      <c r="I648" s="17" t="inlineStr">
        <is>
          <t>NON_COMM_MONTHLY</t>
        </is>
      </c>
      <c r="J648" s="17" t="n">
        <v>7.55</v>
      </c>
      <c r="K648" s="17" t="n">
        <v>1</v>
      </c>
      <c r="L648" s="17" t="inlineStr">
        <is>
          <t>ACCEPTED</t>
        </is>
      </c>
      <c r="M648" s="27" t="n">
        <v>45681</v>
      </c>
      <c r="N648" s="27" t="n">
        <v>45679</v>
      </c>
      <c r="O648" s="17" t="n">
        <v>12</v>
      </c>
      <c r="P648" s="17" t="inlineStr"/>
      <c r="Q648" s="17" t="inlineStr">
        <is>
          <t>MA-2025-0610</t>
        </is>
      </c>
      <c r="R648" s="17" t="inlineStr"/>
    </row>
    <row r="649">
      <c r="A649" s="21" t="inlineStr">
        <is>
          <t>OFR-2025-0964</t>
        </is>
      </c>
      <c r="B649" s="28" t="n">
        <v>45672</v>
      </c>
      <c r="C649" s="21" t="inlineStr">
        <is>
          <t>WL-03628</t>
        </is>
      </c>
      <c r="D649" s="21" t="n">
        <v>2628</v>
      </c>
      <c r="E649" s="21" t="inlineStr">
        <is>
          <t>LP-0715</t>
        </is>
      </c>
      <c r="F649" s="21" t="inlineStr">
        <is>
          <t>Ledgport</t>
        </is>
      </c>
      <c r="G649" s="21" t="n">
        <v>32</v>
      </c>
      <c r="H649" s="21" t="inlineStr">
        <is>
          <t>COVERED</t>
        </is>
      </c>
      <c r="I649" s="21" t="inlineStr">
        <is>
          <t>NON_COMM_MONTHLY</t>
        </is>
      </c>
      <c r="J649" s="21" t="n">
        <v>10.4</v>
      </c>
      <c r="K649" s="21" t="n">
        <v>1</v>
      </c>
      <c r="L649" s="21" t="inlineStr">
        <is>
          <t>SKIPPED</t>
        </is>
      </c>
      <c r="M649" s="28" t="n">
        <v>45682</v>
      </c>
      <c r="N649" s="21" t="inlineStr"/>
      <c r="O649" s="21" t="inlineStr"/>
      <c r="P649" s="21" t="inlineStr">
        <is>
          <t>preference-mismatch</t>
        </is>
      </c>
      <c r="Q649" s="21" t="inlineStr"/>
      <c r="R649" s="21" t="inlineStr"/>
    </row>
    <row r="650">
      <c r="A650" s="17" t="inlineStr">
        <is>
          <t>OFR-2025-0965</t>
        </is>
      </c>
      <c r="B650" s="27" t="n">
        <v>45673</v>
      </c>
      <c r="C650" s="17" t="inlineStr">
        <is>
          <t>WL-02254</t>
        </is>
      </c>
      <c r="D650" s="17" t="n">
        <v>1254</v>
      </c>
      <c r="E650" s="17" t="inlineStr">
        <is>
          <t>EW-0914</t>
        </is>
      </c>
      <c r="F650" s="17" t="inlineStr">
        <is>
          <t>Eastwey</t>
        </is>
      </c>
      <c r="G650" s="17" t="n">
        <v>28</v>
      </c>
      <c r="H650" s="17" t="inlineStr">
        <is>
          <t>OPEN</t>
        </is>
      </c>
      <c r="I650" s="17" t="inlineStr">
        <is>
          <t>NON_COMM_MONTHLY</t>
        </is>
      </c>
      <c r="J650" s="17" t="n">
        <v>7.55</v>
      </c>
      <c r="K650" s="17" t="n">
        <v>2</v>
      </c>
      <c r="L650" s="17" t="inlineStr">
        <is>
          <t>ACCEPTED</t>
        </is>
      </c>
      <c r="M650" s="27" t="n">
        <v>45687</v>
      </c>
      <c r="N650" s="27" t="n">
        <v>45676</v>
      </c>
      <c r="O650" s="17" t="n">
        <v>3</v>
      </c>
      <c r="P650" s="17" t="inlineStr"/>
      <c r="Q650" s="17" t="inlineStr">
        <is>
          <t>MA-2025-0914</t>
        </is>
      </c>
      <c r="R650" s="17" t="inlineStr"/>
    </row>
    <row r="651">
      <c r="A651" s="21" t="inlineStr">
        <is>
          <t>OFR-2025-0966</t>
        </is>
      </c>
      <c r="B651" s="28" t="n">
        <v>45672</v>
      </c>
      <c r="C651" s="21" t="inlineStr">
        <is>
          <t>WL-01848</t>
        </is>
      </c>
      <c r="D651" s="21" t="n">
        <v>848</v>
      </c>
      <c r="E651" s="21" t="inlineStr">
        <is>
          <t>LP-0715</t>
        </is>
      </c>
      <c r="F651" s="21" t="inlineStr">
        <is>
          <t>Ledgport</t>
        </is>
      </c>
      <c r="G651" s="21" t="n">
        <v>32</v>
      </c>
      <c r="H651" s="21" t="inlineStr">
        <is>
          <t>COVERED</t>
        </is>
      </c>
      <c r="I651" s="21" t="inlineStr">
        <is>
          <t>NON_COMM_MONTHLY</t>
        </is>
      </c>
      <c r="J651" s="21" t="n">
        <v>10.4</v>
      </c>
      <c r="K651" s="21" t="n">
        <v>2</v>
      </c>
      <c r="L651" s="21" t="inlineStr">
        <is>
          <t>ACCEPTED</t>
        </is>
      </c>
      <c r="M651" s="28" t="n">
        <v>45682</v>
      </c>
      <c r="N651" s="28" t="n">
        <v>45681</v>
      </c>
      <c r="O651" s="21" t="n">
        <v>9</v>
      </c>
      <c r="P651" s="21" t="inlineStr"/>
      <c r="Q651" s="21" t="inlineStr">
        <is>
          <t>MA-2025-0715</t>
        </is>
      </c>
      <c r="R651" s="21" t="inlineStr"/>
    </row>
    <row r="652">
      <c r="A652" s="17" t="inlineStr">
        <is>
          <t>OFR-2025-0967</t>
        </is>
      </c>
      <c r="B652" s="27" t="n">
        <v>45680</v>
      </c>
      <c r="C652" s="17" t="inlineStr">
        <is>
          <t>WL-02516</t>
        </is>
      </c>
      <c r="D652" s="17" t="n">
        <v>1516</v>
      </c>
      <c r="E652" s="17" t="inlineStr">
        <is>
          <t>LP-1101</t>
        </is>
      </c>
      <c r="F652" s="17" t="inlineStr">
        <is>
          <t>Ledgport</t>
        </is>
      </c>
      <c r="G652" s="17" t="n">
        <v>36</v>
      </c>
      <c r="H652" s="17" t="inlineStr">
        <is>
          <t>COVERED</t>
        </is>
      </c>
      <c r="I652" s="17" t="inlineStr">
        <is>
          <t>NON_COMM_MONTHLY</t>
        </is>
      </c>
      <c r="J652" s="17" t="n">
        <v>10.4</v>
      </c>
      <c r="K652" s="17" t="n">
        <v>2</v>
      </c>
      <c r="L652" s="17" t="inlineStr">
        <is>
          <t>ACCEPTED</t>
        </is>
      </c>
      <c r="M652" s="27" t="n">
        <v>45690</v>
      </c>
      <c r="N652" s="27" t="n">
        <v>45683</v>
      </c>
      <c r="O652" s="17" t="n">
        <v>3</v>
      </c>
      <c r="P652" s="17" t="inlineStr"/>
      <c r="Q652" s="17" t="inlineStr">
        <is>
          <t>MA-2025-1101</t>
        </is>
      </c>
      <c r="R652" s="17" t="inlineStr"/>
    </row>
    <row r="653">
      <c r="A653" s="21" t="inlineStr">
        <is>
          <t>OFR-2025-0968</t>
        </is>
      </c>
      <c r="B653" s="28" t="n">
        <v>45674</v>
      </c>
      <c r="C653" s="21" t="inlineStr">
        <is>
          <t>WL-01918</t>
        </is>
      </c>
      <c r="D653" s="21" t="n">
        <v>918</v>
      </c>
      <c r="E653" s="21" t="inlineStr">
        <is>
          <t>GW-0517</t>
        </is>
      </c>
      <c r="F653" s="21" t="inlineStr">
        <is>
          <t>Gullwing</t>
        </is>
      </c>
      <c r="G653" s="21" t="n">
        <v>24</v>
      </c>
      <c r="H653" s="21" t="inlineStr">
        <is>
          <t>OPEN</t>
        </is>
      </c>
      <c r="I653" s="21" t="inlineStr">
        <is>
          <t>NON_COMM_MONTHLY</t>
        </is>
      </c>
      <c r="J653" s="21" t="n">
        <v>7.55</v>
      </c>
      <c r="K653" s="21" t="n">
        <v>1</v>
      </c>
      <c r="L653" s="21" t="inlineStr">
        <is>
          <t>SKIPPED</t>
        </is>
      </c>
      <c r="M653" s="28" t="n">
        <v>45688</v>
      </c>
      <c r="N653" s="21" t="inlineStr"/>
      <c r="O653" s="21" t="inlineStr"/>
      <c r="P653" s="21" t="inlineStr">
        <is>
          <t>not-current</t>
        </is>
      </c>
      <c r="Q653" s="21" t="inlineStr"/>
      <c r="R653" s="21" t="inlineStr"/>
    </row>
    <row r="654">
      <c r="A654" s="17" t="inlineStr">
        <is>
          <t>OFR-2025-0969</t>
        </is>
      </c>
      <c r="B654" s="27" t="n">
        <v>45658</v>
      </c>
      <c r="C654" s="17" t="inlineStr">
        <is>
          <t>WL-01382</t>
        </is>
      </c>
      <c r="D654" s="17" t="n">
        <v>382</v>
      </c>
      <c r="E654" s="17" t="inlineStr">
        <is>
          <t>GW-0908</t>
        </is>
      </c>
      <c r="F654" s="17" t="inlineStr">
        <is>
          <t>Gullwing</t>
        </is>
      </c>
      <c r="G654" s="17" t="n">
        <v>24</v>
      </c>
      <c r="H654" s="17" t="inlineStr">
        <is>
          <t>OPEN</t>
        </is>
      </c>
      <c r="I654" s="17" t="inlineStr">
        <is>
          <t>NON_COMM_MONTHLY</t>
        </is>
      </c>
      <c r="J654" s="17" t="n">
        <v>7.55</v>
      </c>
      <c r="K654" s="17" t="n">
        <v>1</v>
      </c>
      <c r="L654" s="17" t="inlineStr">
        <is>
          <t>SKIPPED</t>
        </is>
      </c>
      <c r="M654" s="27" t="n">
        <v>45672</v>
      </c>
      <c r="N654" s="17" t="inlineStr"/>
      <c r="O654" s="17" t="inlineStr"/>
      <c r="P654" s="17" t="inlineStr">
        <is>
          <t>vessel-fit</t>
        </is>
      </c>
      <c r="Q654" s="17" t="inlineStr"/>
      <c r="R654" s="17" t="inlineStr"/>
    </row>
    <row r="655">
      <c r="A655" s="21" t="inlineStr">
        <is>
          <t>OFR-2025-0970</t>
        </is>
      </c>
      <c r="B655" s="28" t="n">
        <v>45669</v>
      </c>
      <c r="C655" s="21" t="inlineStr">
        <is>
          <t>WL-03888</t>
        </is>
      </c>
      <c r="D655" s="21" t="n">
        <v>2888</v>
      </c>
      <c r="E655" s="21" t="inlineStr">
        <is>
          <t>SB-0603</t>
        </is>
      </c>
      <c r="F655" s="21" t="inlineStr">
        <is>
          <t>Salmonberry</t>
        </is>
      </c>
      <c r="G655" s="21" t="n">
        <v>32</v>
      </c>
      <c r="H655" s="21" t="inlineStr">
        <is>
          <t>OPEN</t>
        </is>
      </c>
      <c r="I655" s="21" t="inlineStr">
        <is>
          <t>NON_COMM_MONTHLY</t>
        </is>
      </c>
      <c r="J655" s="21" t="n">
        <v>7.55</v>
      </c>
      <c r="K655" s="21" t="n">
        <v>1</v>
      </c>
      <c r="L655" s="21" t="inlineStr">
        <is>
          <t>SKIPPED</t>
        </is>
      </c>
      <c r="M655" s="28" t="n">
        <v>45683</v>
      </c>
      <c r="N655" s="21" t="inlineStr"/>
      <c r="O655" s="21" t="inlineStr"/>
      <c r="P655" s="21" t="inlineStr">
        <is>
          <t>declined-prior-offer</t>
        </is>
      </c>
      <c r="Q655" s="21" t="inlineStr"/>
      <c r="R655" s="21" t="inlineStr"/>
    </row>
    <row r="656">
      <c r="A656" s="17" t="inlineStr">
        <is>
          <t>OFR-2025-0971</t>
        </is>
      </c>
      <c r="B656" s="27" t="n">
        <v>45662</v>
      </c>
      <c r="C656" s="17" t="inlineStr">
        <is>
          <t>WL-02094</t>
        </is>
      </c>
      <c r="D656" s="17" t="n">
        <v>1094</v>
      </c>
      <c r="E656" s="17" t="inlineStr">
        <is>
          <t>LP-0109</t>
        </is>
      </c>
      <c r="F656" s="17" t="inlineStr">
        <is>
          <t>Ledgport</t>
        </is>
      </c>
      <c r="G656" s="17" t="n">
        <v>32</v>
      </c>
      <c r="H656" s="17" t="inlineStr">
        <is>
          <t>COVERED</t>
        </is>
      </c>
      <c r="I656" s="17" t="inlineStr">
        <is>
          <t>NON_COMM_MONTHLY</t>
        </is>
      </c>
      <c r="J656" s="17" t="n">
        <v>10.4</v>
      </c>
      <c r="K656" s="17" t="n">
        <v>1</v>
      </c>
      <c r="L656" s="17" t="inlineStr">
        <is>
          <t>EXPIRED</t>
        </is>
      </c>
      <c r="M656" s="27" t="n">
        <v>45672</v>
      </c>
      <c r="N656" s="27" t="n">
        <v>45666</v>
      </c>
      <c r="O656" s="17" t="n">
        <v>4</v>
      </c>
      <c r="P656" s="17" t="inlineStr"/>
      <c r="Q656" s="17" t="inlineStr"/>
      <c r="R656" s="17" t="inlineStr"/>
    </row>
    <row r="657">
      <c r="A657" s="21" t="inlineStr">
        <is>
          <t>OFR-2025-0972</t>
        </is>
      </c>
      <c r="B657" s="28" t="n">
        <v>45682</v>
      </c>
      <c r="C657" s="21" t="inlineStr">
        <is>
          <t>WL-01845</t>
        </is>
      </c>
      <c r="D657" s="21" t="n">
        <v>845</v>
      </c>
      <c r="E657" s="21" t="inlineStr">
        <is>
          <t>GW-0604</t>
        </is>
      </c>
      <c r="F657" s="21" t="inlineStr">
        <is>
          <t>Gullwing</t>
        </is>
      </c>
      <c r="G657" s="21" t="n">
        <v>70</v>
      </c>
      <c r="H657" s="21" t="inlineStr">
        <is>
          <t>OPEN</t>
        </is>
      </c>
      <c r="I657" s="21" t="inlineStr">
        <is>
          <t>NON_COMM_MONTHLY</t>
        </is>
      </c>
      <c r="J657" s="21" t="n">
        <v>7.55</v>
      </c>
      <c r="K657" s="21" t="n">
        <v>1</v>
      </c>
      <c r="L657" s="21" t="inlineStr">
        <is>
          <t>ACCEPTED</t>
        </is>
      </c>
      <c r="M657" s="28" t="n">
        <v>45696</v>
      </c>
      <c r="N657" s="28" t="n">
        <v>45691</v>
      </c>
      <c r="O657" s="21" t="n">
        <v>9</v>
      </c>
      <c r="P657" s="21" t="inlineStr"/>
      <c r="Q657" s="21" t="inlineStr">
        <is>
          <t>MA-2025-0604</t>
        </is>
      </c>
      <c r="R657" s="21" t="inlineStr"/>
    </row>
    <row r="658">
      <c r="A658" s="17" t="inlineStr">
        <is>
          <t>OFR-2025-0973</t>
        </is>
      </c>
      <c r="B658" s="27" t="n">
        <v>45673</v>
      </c>
      <c r="C658" s="17" t="inlineStr">
        <is>
          <t>WL-03422</t>
        </is>
      </c>
      <c r="D658" s="17" t="n">
        <v>2422</v>
      </c>
      <c r="E658" s="17" t="inlineStr">
        <is>
          <t>SB-0221</t>
        </is>
      </c>
      <c r="F658" s="17" t="inlineStr">
        <is>
          <t>Salmonberry</t>
        </is>
      </c>
      <c r="G658" s="17" t="n">
        <v>50</v>
      </c>
      <c r="H658" s="17" t="inlineStr">
        <is>
          <t>OPEN</t>
        </is>
      </c>
      <c r="I658" s="17" t="inlineStr">
        <is>
          <t>NON_COMM_MONTHLY</t>
        </is>
      </c>
      <c r="J658" s="17" t="n">
        <v>7.55</v>
      </c>
      <c r="K658" s="17" t="n">
        <v>1</v>
      </c>
      <c r="L658" s="17" t="inlineStr">
        <is>
          <t>ACCEPTED</t>
        </is>
      </c>
      <c r="M658" s="27" t="n">
        <v>45687</v>
      </c>
      <c r="N658" s="27" t="n">
        <v>45675</v>
      </c>
      <c r="O658" s="17" t="n">
        <v>2</v>
      </c>
      <c r="P658" s="17" t="inlineStr"/>
      <c r="Q658" s="17" t="inlineStr">
        <is>
          <t>MA-2025-0221</t>
        </is>
      </c>
      <c r="R658" s="17" t="inlineStr"/>
    </row>
    <row r="659">
      <c r="A659" s="21" t="inlineStr">
        <is>
          <t>OFR-2025-0974</t>
        </is>
      </c>
      <c r="B659" s="28" t="n">
        <v>45673</v>
      </c>
      <c r="C659" s="21" t="inlineStr">
        <is>
          <t>WL-02733</t>
        </is>
      </c>
      <c r="D659" s="21" t="n">
        <v>1733</v>
      </c>
      <c r="E659" s="21" t="inlineStr">
        <is>
          <t>LP-0803</t>
        </is>
      </c>
      <c r="F659" s="21" t="inlineStr">
        <is>
          <t>Ledgport</t>
        </is>
      </c>
      <c r="G659" s="21" t="n">
        <v>28</v>
      </c>
      <c r="H659" s="21" t="inlineStr">
        <is>
          <t>COVERED</t>
        </is>
      </c>
      <c r="I659" s="21" t="inlineStr">
        <is>
          <t>NON_COMM_MONTHLY</t>
        </is>
      </c>
      <c r="J659" s="21" t="n">
        <v>10.4</v>
      </c>
      <c r="K659" s="21" t="n">
        <v>2</v>
      </c>
      <c r="L659" s="21" t="inlineStr">
        <is>
          <t>SKIPPED</t>
        </is>
      </c>
      <c r="M659" s="28" t="n">
        <v>45683</v>
      </c>
      <c r="N659" s="21" t="inlineStr"/>
      <c r="O659" s="21" t="inlineStr"/>
      <c r="P659" s="21" t="inlineStr">
        <is>
          <t>vessel-fit</t>
        </is>
      </c>
      <c r="Q659" s="21" t="inlineStr"/>
      <c r="R659" s="21" t="inlineStr"/>
    </row>
    <row r="660">
      <c r="A660" s="17" t="inlineStr">
        <is>
          <t>OFR-2025-0975</t>
        </is>
      </c>
      <c r="B660" s="27" t="n">
        <v>45670</v>
      </c>
      <c r="C660" s="17" t="inlineStr">
        <is>
          <t>WL-03067</t>
        </is>
      </c>
      <c r="D660" s="17" t="n">
        <v>2067</v>
      </c>
      <c r="E660" s="17" t="inlineStr">
        <is>
          <t>EW-0110</t>
        </is>
      </c>
      <c r="F660" s="17" t="inlineStr">
        <is>
          <t>Eastwey</t>
        </is>
      </c>
      <c r="G660" s="17" t="n">
        <v>28</v>
      </c>
      <c r="H660" s="17" t="inlineStr">
        <is>
          <t>OPEN</t>
        </is>
      </c>
      <c r="I660" s="17" t="inlineStr">
        <is>
          <t>NON_COMM_MONTHLY</t>
        </is>
      </c>
      <c r="J660" s="17" t="n">
        <v>7.55</v>
      </c>
      <c r="K660" s="17" t="n">
        <v>1</v>
      </c>
      <c r="L660" s="17" t="inlineStr">
        <is>
          <t>PENDING</t>
        </is>
      </c>
      <c r="M660" s="27" t="n">
        <v>45684</v>
      </c>
      <c r="N660" s="17" t="inlineStr"/>
      <c r="O660" s="17" t="inlineStr"/>
      <c r="P660" s="17" t="inlineStr"/>
      <c r="Q660" s="17" t="inlineStr"/>
      <c r="R660" s="17" t="inlineStr"/>
    </row>
    <row r="661">
      <c r="A661" s="21" t="inlineStr">
        <is>
          <t>OFR-2025-0976</t>
        </is>
      </c>
      <c r="B661" s="28" t="n">
        <v>45676</v>
      </c>
      <c r="C661" s="21" t="inlineStr">
        <is>
          <t>WL-03403</t>
        </is>
      </c>
      <c r="D661" s="21" t="n">
        <v>2403</v>
      </c>
      <c r="E661" s="21" t="inlineStr">
        <is>
          <t>SB-0422</t>
        </is>
      </c>
      <c r="F661" s="21" t="inlineStr">
        <is>
          <t>Salmonberry</t>
        </is>
      </c>
      <c r="G661" s="21" t="n">
        <v>24</v>
      </c>
      <c r="H661" s="21" t="inlineStr">
        <is>
          <t>OPEN</t>
        </is>
      </c>
      <c r="I661" s="21" t="inlineStr">
        <is>
          <t>NON_COMM_MONTHLY</t>
        </is>
      </c>
      <c r="J661" s="21" t="n">
        <v>7.55</v>
      </c>
      <c r="K661" s="21" t="n">
        <v>1</v>
      </c>
      <c r="L661" s="21" t="inlineStr">
        <is>
          <t>EXPIRED</t>
        </is>
      </c>
      <c r="M661" s="28" t="n">
        <v>45690</v>
      </c>
      <c r="N661" s="28" t="n">
        <v>45681</v>
      </c>
      <c r="O661" s="21" t="n">
        <v>5</v>
      </c>
      <c r="P661" s="21" t="inlineStr"/>
      <c r="Q661" s="21" t="inlineStr"/>
      <c r="R661" s="21" t="inlineStr"/>
    </row>
    <row r="662">
      <c r="A662" s="17" t="inlineStr">
        <is>
          <t>OFR-2025-0977</t>
        </is>
      </c>
      <c r="B662" s="27" t="n">
        <v>45667</v>
      </c>
      <c r="C662" s="17" t="inlineStr">
        <is>
          <t>WL-01829</t>
        </is>
      </c>
      <c r="D662" s="17" t="n">
        <v>829</v>
      </c>
      <c r="E662" s="17" t="inlineStr">
        <is>
          <t>EW-0323</t>
        </is>
      </c>
      <c r="F662" s="17" t="inlineStr">
        <is>
          <t>Eastwey</t>
        </is>
      </c>
      <c r="G662" s="17" t="n">
        <v>36</v>
      </c>
      <c r="H662" s="17" t="inlineStr">
        <is>
          <t>OPEN</t>
        </is>
      </c>
      <c r="I662" s="17" t="inlineStr">
        <is>
          <t>NON_COMM_MONTHLY</t>
        </is>
      </c>
      <c r="J662" s="17" t="n">
        <v>7.55</v>
      </c>
      <c r="K662" s="17" t="n">
        <v>1</v>
      </c>
      <c r="L662" s="17" t="inlineStr">
        <is>
          <t>EXPIRED</t>
        </is>
      </c>
      <c r="M662" s="27" t="n">
        <v>45681</v>
      </c>
      <c r="N662" s="27" t="n">
        <v>45677</v>
      </c>
      <c r="O662" s="17" t="n">
        <v>10</v>
      </c>
      <c r="P662" s="17" t="inlineStr"/>
      <c r="Q662" s="17" t="inlineStr"/>
      <c r="R662" s="17" t="inlineStr"/>
    </row>
    <row r="663">
      <c r="A663" s="21" t="inlineStr">
        <is>
          <t>OFR-2025-0978</t>
        </is>
      </c>
      <c r="B663" s="28" t="n">
        <v>45674</v>
      </c>
      <c r="C663" s="21" t="inlineStr">
        <is>
          <t>WL-02757</t>
        </is>
      </c>
      <c r="D663" s="21" t="n">
        <v>1757</v>
      </c>
      <c r="E663" s="21" t="inlineStr">
        <is>
          <t>LP-0714</t>
        </is>
      </c>
      <c r="F663" s="21" t="inlineStr">
        <is>
          <t>Ledgport</t>
        </is>
      </c>
      <c r="G663" s="21" t="n">
        <v>24</v>
      </c>
      <c r="H663" s="21" t="inlineStr">
        <is>
          <t>COVERED</t>
        </is>
      </c>
      <c r="I663" s="21" t="inlineStr">
        <is>
          <t>NON_COMM_MONTHLY</t>
        </is>
      </c>
      <c r="J663" s="21" t="n">
        <v>10.4</v>
      </c>
      <c r="K663" s="21" t="n">
        <v>2</v>
      </c>
      <c r="L663" s="21" t="inlineStr">
        <is>
          <t>ACCEPTED</t>
        </is>
      </c>
      <c r="M663" s="28" t="n">
        <v>45684</v>
      </c>
      <c r="N663" s="28" t="n">
        <v>45680</v>
      </c>
      <c r="O663" s="21" t="n">
        <v>6</v>
      </c>
      <c r="P663" s="21" t="inlineStr"/>
      <c r="Q663" s="21" t="inlineStr">
        <is>
          <t>MA-2025-0714</t>
        </is>
      </c>
      <c r="R663" s="21" t="inlineStr"/>
    </row>
    <row r="664">
      <c r="A664" s="17" t="inlineStr">
        <is>
          <t>OFR-2025-0979</t>
        </is>
      </c>
      <c r="B664" s="27" t="n">
        <v>45690</v>
      </c>
      <c r="C664" s="17" t="inlineStr">
        <is>
          <t>WL-01466</t>
        </is>
      </c>
      <c r="D664" s="17" t="n">
        <v>466</v>
      </c>
      <c r="E664" s="17" t="inlineStr">
        <is>
          <t>EW-1003</t>
        </is>
      </c>
      <c r="F664" s="17" t="inlineStr">
        <is>
          <t>Eastwey</t>
        </is>
      </c>
      <c r="G664" s="17" t="n">
        <v>40</v>
      </c>
      <c r="H664" s="17" t="inlineStr">
        <is>
          <t>OPEN</t>
        </is>
      </c>
      <c r="I664" s="17" t="inlineStr">
        <is>
          <t>NON_COMM_MONTHLY</t>
        </is>
      </c>
      <c r="J664" s="17" t="n">
        <v>7.55</v>
      </c>
      <c r="K664" s="17" t="n">
        <v>1</v>
      </c>
      <c r="L664" s="17" t="inlineStr">
        <is>
          <t>ACCEPTED</t>
        </is>
      </c>
      <c r="M664" s="27" t="n">
        <v>45704</v>
      </c>
      <c r="N664" s="27" t="n">
        <v>45701</v>
      </c>
      <c r="O664" s="17" t="n">
        <v>11</v>
      </c>
      <c r="P664" s="17" t="inlineStr"/>
      <c r="Q664" s="17" t="inlineStr">
        <is>
          <t>MA-2025-1003</t>
        </is>
      </c>
      <c r="R664" s="17" t="inlineStr"/>
    </row>
    <row r="665">
      <c r="A665" s="21" t="inlineStr">
        <is>
          <t>OFR-2025-0980</t>
        </is>
      </c>
      <c r="B665" s="28" t="n">
        <v>45700</v>
      </c>
      <c r="C665" s="21" t="inlineStr">
        <is>
          <t>WL-02473</t>
        </is>
      </c>
      <c r="D665" s="21" t="n">
        <v>1473</v>
      </c>
      <c r="E665" s="21" t="inlineStr">
        <is>
          <t>GW-0120</t>
        </is>
      </c>
      <c r="F665" s="21" t="inlineStr">
        <is>
          <t>Gullwing</t>
        </is>
      </c>
      <c r="G665" s="21" t="n">
        <v>32</v>
      </c>
      <c r="H665" s="21" t="inlineStr">
        <is>
          <t>OPEN</t>
        </is>
      </c>
      <c r="I665" s="21" t="inlineStr">
        <is>
          <t>NON_COMM_MONTHLY</t>
        </is>
      </c>
      <c r="J665" s="21" t="n">
        <v>7.55</v>
      </c>
      <c r="K665" s="21" t="n">
        <v>1</v>
      </c>
      <c r="L665" s="21" t="inlineStr">
        <is>
          <t>ACCEPTED</t>
        </is>
      </c>
      <c r="M665" s="28" t="n">
        <v>45714</v>
      </c>
      <c r="N665" s="28" t="n">
        <v>45705</v>
      </c>
      <c r="O665" s="21" t="n">
        <v>5</v>
      </c>
      <c r="P665" s="21" t="inlineStr"/>
      <c r="Q665" s="21" t="inlineStr">
        <is>
          <t>MA-2025-0120</t>
        </is>
      </c>
      <c r="R665" s="21" t="inlineStr"/>
    </row>
    <row r="666">
      <c r="A666" s="17" t="inlineStr">
        <is>
          <t>OFR-2025-0981</t>
        </is>
      </c>
      <c r="B666" s="27" t="n">
        <v>45691</v>
      </c>
      <c r="C666" s="17" t="inlineStr">
        <is>
          <t>WL-02437</t>
        </is>
      </c>
      <c r="D666" s="17" t="n">
        <v>1437</v>
      </c>
      <c r="E666" s="17" t="inlineStr">
        <is>
          <t>GW-0117</t>
        </is>
      </c>
      <c r="F666" s="17" t="inlineStr">
        <is>
          <t>Gullwing</t>
        </is>
      </c>
      <c r="G666" s="17" t="n">
        <v>50</v>
      </c>
      <c r="H666" s="17" t="inlineStr">
        <is>
          <t>OPEN</t>
        </is>
      </c>
      <c r="I666" s="17" t="inlineStr">
        <is>
          <t>NON_COMM_MONTHLY</t>
        </is>
      </c>
      <c r="J666" s="17" t="n">
        <v>7.55</v>
      </c>
      <c r="K666" s="17" t="n">
        <v>2</v>
      </c>
      <c r="L666" s="17" t="inlineStr">
        <is>
          <t>ACCEPTED</t>
        </is>
      </c>
      <c r="M666" s="27" t="n">
        <v>45705</v>
      </c>
      <c r="N666" s="27" t="n">
        <v>45699</v>
      </c>
      <c r="O666" s="17" t="n">
        <v>8</v>
      </c>
      <c r="P666" s="17" t="inlineStr"/>
      <c r="Q666" s="17" t="inlineStr">
        <is>
          <t>MA-2025-0117</t>
        </is>
      </c>
      <c r="R666" s="17" t="inlineStr"/>
    </row>
    <row r="667">
      <c r="A667" s="21" t="inlineStr">
        <is>
          <t>OFR-2025-0982</t>
        </is>
      </c>
      <c r="B667" s="28" t="n">
        <v>45710</v>
      </c>
      <c r="C667" s="21" t="inlineStr">
        <is>
          <t>WL-02506</t>
        </is>
      </c>
      <c r="D667" s="21" t="n">
        <v>1506</v>
      </c>
      <c r="E667" s="21" t="inlineStr">
        <is>
          <t>SB-0605</t>
        </is>
      </c>
      <c r="F667" s="21" t="inlineStr">
        <is>
          <t>Salmonberry</t>
        </is>
      </c>
      <c r="G667" s="21" t="n">
        <v>24</v>
      </c>
      <c r="H667" s="21" t="inlineStr">
        <is>
          <t>OPEN</t>
        </is>
      </c>
      <c r="I667" s="21" t="inlineStr">
        <is>
          <t>NON_COMM_MONTHLY</t>
        </is>
      </c>
      <c r="J667" s="21" t="n">
        <v>7.55</v>
      </c>
      <c r="K667" s="21" t="n">
        <v>2</v>
      </c>
      <c r="L667" s="21" t="inlineStr">
        <is>
          <t>ACCEPTED</t>
        </is>
      </c>
      <c r="M667" s="28" t="n">
        <v>45724</v>
      </c>
      <c r="N667" s="28" t="n">
        <v>45712</v>
      </c>
      <c r="O667" s="21" t="n">
        <v>2</v>
      </c>
      <c r="P667" s="21" t="inlineStr"/>
      <c r="Q667" s="21" t="inlineStr">
        <is>
          <t>MA-2025-0605</t>
        </is>
      </c>
      <c r="R667" s="21" t="inlineStr"/>
    </row>
    <row r="668">
      <c r="A668" s="17" t="inlineStr">
        <is>
          <t>OFR-2025-0983</t>
        </is>
      </c>
      <c r="B668" s="27" t="n">
        <v>45705</v>
      </c>
      <c r="C668" s="17" t="inlineStr">
        <is>
          <t>WL-02849</t>
        </is>
      </c>
      <c r="D668" s="17" t="n">
        <v>1849</v>
      </c>
      <c r="E668" s="17" t="inlineStr">
        <is>
          <t>LP-0322</t>
        </is>
      </c>
      <c r="F668" s="17" t="inlineStr">
        <is>
          <t>Ledgport</t>
        </is>
      </c>
      <c r="G668" s="17" t="n">
        <v>24</v>
      </c>
      <c r="H668" s="17" t="inlineStr">
        <is>
          <t>COVERED</t>
        </is>
      </c>
      <c r="I668" s="17" t="inlineStr">
        <is>
          <t>NON_COMM_MONTHLY</t>
        </is>
      </c>
      <c r="J668" s="17" t="n">
        <v>10.4</v>
      </c>
      <c r="K668" s="17" t="n">
        <v>2</v>
      </c>
      <c r="L668" s="17" t="inlineStr">
        <is>
          <t>ACCEPTED</t>
        </is>
      </c>
      <c r="M668" s="27" t="n">
        <v>45715</v>
      </c>
      <c r="N668" s="27" t="n">
        <v>45718</v>
      </c>
      <c r="O668" s="17" t="n">
        <v>13</v>
      </c>
      <c r="P668" s="17" t="inlineStr"/>
      <c r="Q668" s="17" t="inlineStr">
        <is>
          <t>MA-2025-0322</t>
        </is>
      </c>
      <c r="R668" s="17" t="inlineStr"/>
    </row>
    <row r="669">
      <c r="A669" s="21" t="inlineStr">
        <is>
          <t>OFR-2025-0984</t>
        </is>
      </c>
      <c r="B669" s="28" t="n">
        <v>45701</v>
      </c>
      <c r="C669" s="21" t="inlineStr">
        <is>
          <t>WL-02637</t>
        </is>
      </c>
      <c r="D669" s="21" t="n">
        <v>1637</v>
      </c>
      <c r="E669" s="21" t="inlineStr">
        <is>
          <t>LP-0404</t>
        </is>
      </c>
      <c r="F669" s="21" t="inlineStr">
        <is>
          <t>Ledgport</t>
        </is>
      </c>
      <c r="G669" s="21" t="n">
        <v>24</v>
      </c>
      <c r="H669" s="21" t="inlineStr">
        <is>
          <t>COVERED</t>
        </is>
      </c>
      <c r="I669" s="21" t="inlineStr">
        <is>
          <t>NON_COMM_MONTHLY</t>
        </is>
      </c>
      <c r="J669" s="21" t="n">
        <v>10.4</v>
      </c>
      <c r="K669" s="21" t="n">
        <v>2</v>
      </c>
      <c r="L669" s="21" t="inlineStr">
        <is>
          <t>ACCEPTED</t>
        </is>
      </c>
      <c r="M669" s="28" t="n">
        <v>45711</v>
      </c>
      <c r="N669" s="28" t="n">
        <v>45702</v>
      </c>
      <c r="O669" s="21" t="n">
        <v>1</v>
      </c>
      <c r="P669" s="21" t="inlineStr"/>
      <c r="Q669" s="21" t="inlineStr">
        <is>
          <t>MA-2025-0404</t>
        </is>
      </c>
      <c r="R669" s="21" t="inlineStr"/>
    </row>
    <row r="670">
      <c r="A670" s="17" t="inlineStr">
        <is>
          <t>OFR-2025-0985</t>
        </is>
      </c>
      <c r="B670" s="27" t="n">
        <v>45708</v>
      </c>
      <c r="C670" s="17" t="inlineStr">
        <is>
          <t>WL-03244</t>
        </is>
      </c>
      <c r="D670" s="17" t="n">
        <v>2244</v>
      </c>
      <c r="E670" s="17" t="inlineStr">
        <is>
          <t>EW-1015</t>
        </is>
      </c>
      <c r="F670" s="17" t="inlineStr">
        <is>
          <t>Eastwey</t>
        </is>
      </c>
      <c r="G670" s="17" t="n">
        <v>24</v>
      </c>
      <c r="H670" s="17" t="inlineStr">
        <is>
          <t>OPEN</t>
        </is>
      </c>
      <c r="I670" s="17" t="inlineStr">
        <is>
          <t>NON_COMM_MONTHLY</t>
        </is>
      </c>
      <c r="J670" s="17" t="n">
        <v>7.55</v>
      </c>
      <c r="K670" s="17" t="n">
        <v>1</v>
      </c>
      <c r="L670" s="17" t="inlineStr">
        <is>
          <t>SKIPPED</t>
        </is>
      </c>
      <c r="M670" s="27" t="n">
        <v>45722</v>
      </c>
      <c r="N670" s="17" t="inlineStr"/>
      <c r="O670" s="17" t="inlineStr"/>
      <c r="P670" s="17" t="inlineStr">
        <is>
          <t>not-current</t>
        </is>
      </c>
      <c r="Q670" s="17" t="inlineStr"/>
      <c r="R670" s="17" t="inlineStr"/>
    </row>
    <row r="671">
      <c r="A671" s="21" t="inlineStr">
        <is>
          <t>OFR-2025-0986</t>
        </is>
      </c>
      <c r="B671" s="28" t="n">
        <v>45713</v>
      </c>
      <c r="C671" s="21" t="inlineStr">
        <is>
          <t>WL-02050</t>
        </is>
      </c>
      <c r="D671" s="21" t="n">
        <v>1050</v>
      </c>
      <c r="E671" s="21" t="inlineStr">
        <is>
          <t>EW-0919</t>
        </is>
      </c>
      <c r="F671" s="21" t="inlineStr">
        <is>
          <t>Eastwey</t>
        </is>
      </c>
      <c r="G671" s="21" t="n">
        <v>28</v>
      </c>
      <c r="H671" s="21" t="inlineStr">
        <is>
          <t>OPEN</t>
        </is>
      </c>
      <c r="I671" s="21" t="inlineStr">
        <is>
          <t>NON_COMM_MONTHLY</t>
        </is>
      </c>
      <c r="J671" s="21" t="n">
        <v>7.55</v>
      </c>
      <c r="K671" s="21" t="n">
        <v>2</v>
      </c>
      <c r="L671" s="21" t="inlineStr">
        <is>
          <t>EXPIRED</t>
        </is>
      </c>
      <c r="M671" s="28" t="n">
        <v>45727</v>
      </c>
      <c r="N671" s="28" t="n">
        <v>45720</v>
      </c>
      <c r="O671" s="21" t="n">
        <v>7</v>
      </c>
      <c r="P671" s="21" t="inlineStr"/>
      <c r="Q671" s="21" t="inlineStr"/>
      <c r="R671" s="21" t="inlineStr"/>
    </row>
    <row r="672">
      <c r="A672" s="17" t="inlineStr">
        <is>
          <t>OFR-2025-0987</t>
        </is>
      </c>
      <c r="B672" s="27" t="n">
        <v>45693</v>
      </c>
      <c r="C672" s="17" t="inlineStr">
        <is>
          <t>WL-02707</t>
        </is>
      </c>
      <c r="D672" s="17" t="n">
        <v>1707</v>
      </c>
      <c r="E672" s="17" t="inlineStr">
        <is>
          <t>SB-0114</t>
        </is>
      </c>
      <c r="F672" s="17" t="inlineStr">
        <is>
          <t>Salmonberry</t>
        </is>
      </c>
      <c r="G672" s="17" t="n">
        <v>32</v>
      </c>
      <c r="H672" s="17" t="inlineStr">
        <is>
          <t>OPEN</t>
        </is>
      </c>
      <c r="I672" s="17" t="inlineStr">
        <is>
          <t>NON_COMM_MONTHLY</t>
        </is>
      </c>
      <c r="J672" s="17" t="n">
        <v>7.55</v>
      </c>
      <c r="K672" s="17" t="n">
        <v>1</v>
      </c>
      <c r="L672" s="17" t="inlineStr">
        <is>
          <t>ACCEPTED</t>
        </is>
      </c>
      <c r="M672" s="27" t="n">
        <v>45707</v>
      </c>
      <c r="N672" s="27" t="n">
        <v>45703</v>
      </c>
      <c r="O672" s="17" t="n">
        <v>10</v>
      </c>
      <c r="P672" s="17" t="inlineStr"/>
      <c r="Q672" s="17" t="inlineStr">
        <is>
          <t>MA-2025-0114</t>
        </is>
      </c>
      <c r="R672" s="17" t="inlineStr"/>
    </row>
    <row r="673">
      <c r="A673" s="21" t="inlineStr">
        <is>
          <t>OFR-2025-0988</t>
        </is>
      </c>
      <c r="B673" s="28" t="n">
        <v>45699</v>
      </c>
      <c r="C673" s="21" t="inlineStr">
        <is>
          <t>WL-02152</t>
        </is>
      </c>
      <c r="D673" s="21" t="n">
        <v>1152</v>
      </c>
      <c r="E673" s="21" t="inlineStr">
        <is>
          <t>LP-0813</t>
        </is>
      </c>
      <c r="F673" s="21" t="inlineStr">
        <is>
          <t>Ledgport</t>
        </is>
      </c>
      <c r="G673" s="21" t="n">
        <v>32</v>
      </c>
      <c r="H673" s="21" t="inlineStr">
        <is>
          <t>COVERED</t>
        </is>
      </c>
      <c r="I673" s="21" t="inlineStr">
        <is>
          <t>NON_COMM_MONTHLY</t>
        </is>
      </c>
      <c r="J673" s="21" t="n">
        <v>10.4</v>
      </c>
      <c r="K673" s="21" t="n">
        <v>1</v>
      </c>
      <c r="L673" s="21" t="inlineStr">
        <is>
          <t>ACCEPTED</t>
        </is>
      </c>
      <c r="M673" s="28" t="n">
        <v>45709</v>
      </c>
      <c r="N673" s="28" t="n">
        <v>45706</v>
      </c>
      <c r="O673" s="21" t="n">
        <v>7</v>
      </c>
      <c r="P673" s="21" t="inlineStr"/>
      <c r="Q673" s="21" t="inlineStr">
        <is>
          <t>MA-2025-0813</t>
        </is>
      </c>
      <c r="R673" s="21" t="inlineStr"/>
    </row>
    <row r="674">
      <c r="A674" s="17" t="inlineStr">
        <is>
          <t>OFR-2025-0989</t>
        </is>
      </c>
      <c r="B674" s="27" t="n">
        <v>45691</v>
      </c>
      <c r="C674" s="17" t="inlineStr">
        <is>
          <t>WL-02524</t>
        </is>
      </c>
      <c r="D674" s="17" t="n">
        <v>1524</v>
      </c>
      <c r="E674" s="17" t="inlineStr">
        <is>
          <t>LP-1002</t>
        </is>
      </c>
      <c r="F674" s="17" t="inlineStr">
        <is>
          <t>Ledgport</t>
        </is>
      </c>
      <c r="G674" s="17" t="n">
        <v>32</v>
      </c>
      <c r="H674" s="17" t="inlineStr">
        <is>
          <t>COVERED</t>
        </is>
      </c>
      <c r="I674" s="17" t="inlineStr">
        <is>
          <t>NON_COMM_MONTHLY</t>
        </is>
      </c>
      <c r="J674" s="17" t="n">
        <v>10.4</v>
      </c>
      <c r="K674" s="17" t="n">
        <v>1</v>
      </c>
      <c r="L674" s="17" t="inlineStr">
        <is>
          <t>ACCEPTED</t>
        </is>
      </c>
      <c r="M674" s="27" t="n">
        <v>45701</v>
      </c>
      <c r="N674" s="27" t="n">
        <v>45697</v>
      </c>
      <c r="O674" s="17" t="n">
        <v>6</v>
      </c>
      <c r="P674" s="17" t="inlineStr"/>
      <c r="Q674" s="17" t="inlineStr">
        <is>
          <t>MA-2025-1002</t>
        </is>
      </c>
      <c r="R674" s="17" t="inlineStr"/>
    </row>
    <row r="675">
      <c r="A675" s="21" t="inlineStr">
        <is>
          <t>OFR-2025-0990</t>
        </is>
      </c>
      <c r="B675" s="28" t="n">
        <v>45709</v>
      </c>
      <c r="C675" s="21" t="inlineStr">
        <is>
          <t>WL-03905</t>
        </is>
      </c>
      <c r="D675" s="21" t="n">
        <v>2905</v>
      </c>
      <c r="E675" s="21" t="inlineStr">
        <is>
          <t>SB-0211</t>
        </is>
      </c>
      <c r="F675" s="21" t="inlineStr">
        <is>
          <t>Salmonberry</t>
        </is>
      </c>
      <c r="G675" s="21" t="n">
        <v>45</v>
      </c>
      <c r="H675" s="21" t="inlineStr">
        <is>
          <t>OPEN</t>
        </is>
      </c>
      <c r="I675" s="21" t="inlineStr">
        <is>
          <t>NON_COMM_MONTHLY</t>
        </is>
      </c>
      <c r="J675" s="21" t="n">
        <v>7.55</v>
      </c>
      <c r="K675" s="21" t="n">
        <v>1</v>
      </c>
      <c r="L675" s="21" t="inlineStr">
        <is>
          <t>DECLINED</t>
        </is>
      </c>
      <c r="M675" s="28" t="n">
        <v>45723</v>
      </c>
      <c r="N675" s="28" t="n">
        <v>45723</v>
      </c>
      <c r="O675" s="21" t="n">
        <v>14</v>
      </c>
      <c r="P675" s="21" t="inlineStr"/>
      <c r="Q675" s="21" t="inlineStr"/>
      <c r="R675" s="21" t="inlineStr"/>
    </row>
    <row r="676">
      <c r="A676" s="17" t="inlineStr">
        <is>
          <t>OFR-2025-0991</t>
        </is>
      </c>
      <c r="B676" s="27" t="n">
        <v>45698</v>
      </c>
      <c r="C676" s="17" t="inlineStr">
        <is>
          <t>WL-02047</t>
        </is>
      </c>
      <c r="D676" s="17" t="n">
        <v>1047</v>
      </c>
      <c r="E676" s="17" t="inlineStr">
        <is>
          <t>SB-0324</t>
        </is>
      </c>
      <c r="F676" s="17" t="inlineStr">
        <is>
          <t>Salmonberry</t>
        </is>
      </c>
      <c r="G676" s="17" t="n">
        <v>32</v>
      </c>
      <c r="H676" s="17" t="inlineStr">
        <is>
          <t>OPEN</t>
        </is>
      </c>
      <c r="I676" s="17" t="inlineStr">
        <is>
          <t>NON_COMM_MONTHLY</t>
        </is>
      </c>
      <c r="J676" s="17" t="n">
        <v>7.55</v>
      </c>
      <c r="K676" s="17" t="n">
        <v>1</v>
      </c>
      <c r="L676" s="17" t="inlineStr">
        <is>
          <t>WITHDRAWN</t>
        </is>
      </c>
      <c r="M676" s="27" t="n">
        <v>45712</v>
      </c>
      <c r="N676" s="27" t="n">
        <v>45708</v>
      </c>
      <c r="O676" s="17" t="n">
        <v>10</v>
      </c>
      <c r="P676" s="17" t="inlineStr"/>
      <c r="Q676" s="17" t="inlineStr"/>
      <c r="R676" s="17" t="inlineStr"/>
    </row>
    <row r="677">
      <c r="A677" s="21" t="inlineStr">
        <is>
          <t>OFR-2025-0992</t>
        </is>
      </c>
      <c r="B677" s="28" t="n">
        <v>45714</v>
      </c>
      <c r="C677" s="21" t="inlineStr">
        <is>
          <t>WL-01222</t>
        </is>
      </c>
      <c r="D677" s="21" t="n">
        <v>222</v>
      </c>
      <c r="E677" s="21" t="inlineStr">
        <is>
          <t>LP-1120</t>
        </is>
      </c>
      <c r="F677" s="21" t="inlineStr">
        <is>
          <t>Ledgport</t>
        </is>
      </c>
      <c r="G677" s="21" t="n">
        <v>32</v>
      </c>
      <c r="H677" s="21" t="inlineStr">
        <is>
          <t>COVERED</t>
        </is>
      </c>
      <c r="I677" s="21" t="inlineStr">
        <is>
          <t>NON_COMM_MONTHLY</t>
        </is>
      </c>
      <c r="J677" s="21" t="n">
        <v>10.4</v>
      </c>
      <c r="K677" s="21" t="n">
        <v>2</v>
      </c>
      <c r="L677" s="21" t="inlineStr">
        <is>
          <t>EXPIRED</t>
        </is>
      </c>
      <c r="M677" s="28" t="n">
        <v>45724</v>
      </c>
      <c r="N677" s="28" t="n">
        <v>45716</v>
      </c>
      <c r="O677" s="21" t="n">
        <v>2</v>
      </c>
      <c r="P677" s="21" t="inlineStr"/>
      <c r="Q677" s="21" t="inlineStr"/>
      <c r="R677" s="21" t="inlineStr"/>
    </row>
    <row r="678">
      <c r="A678" s="17" t="inlineStr">
        <is>
          <t>OFR-2025-0993</t>
        </is>
      </c>
      <c r="B678" s="27" t="n">
        <v>45703</v>
      </c>
      <c r="C678" s="17" t="inlineStr">
        <is>
          <t>WL-02010</t>
        </is>
      </c>
      <c r="D678" s="17" t="n">
        <v>1010</v>
      </c>
      <c r="E678" s="17" t="inlineStr">
        <is>
          <t>LP-0519</t>
        </is>
      </c>
      <c r="F678" s="17" t="inlineStr">
        <is>
          <t>Ledgport</t>
        </is>
      </c>
      <c r="G678" s="17" t="n">
        <v>32</v>
      </c>
      <c r="H678" s="17" t="inlineStr">
        <is>
          <t>COVERED</t>
        </is>
      </c>
      <c r="I678" s="17" t="inlineStr">
        <is>
          <t>NON_COMM_MONTHLY</t>
        </is>
      </c>
      <c r="J678" s="17" t="n">
        <v>10.4</v>
      </c>
      <c r="K678" s="17" t="n">
        <v>2</v>
      </c>
      <c r="L678" s="17" t="inlineStr">
        <is>
          <t>ACCEPTED</t>
        </is>
      </c>
      <c r="M678" s="27" t="n">
        <v>45713</v>
      </c>
      <c r="N678" s="27" t="n">
        <v>45712</v>
      </c>
      <c r="O678" s="17" t="n">
        <v>9</v>
      </c>
      <c r="P678" s="17" t="inlineStr"/>
      <c r="Q678" s="17" t="inlineStr">
        <is>
          <t>MA-2025-0519</t>
        </is>
      </c>
      <c r="R678" s="17" t="inlineStr"/>
    </row>
    <row r="679">
      <c r="A679" s="21" t="inlineStr">
        <is>
          <t>OFR-2025-0994</t>
        </is>
      </c>
      <c r="B679" s="28" t="n">
        <v>45743</v>
      </c>
      <c r="C679" s="21" t="inlineStr">
        <is>
          <t>WL-01789</t>
        </is>
      </c>
      <c r="D679" s="21" t="n">
        <v>789</v>
      </c>
      <c r="E679" s="21" t="inlineStr">
        <is>
          <t>SB-0512</t>
        </is>
      </c>
      <c r="F679" s="21" t="inlineStr">
        <is>
          <t>Salmonberry</t>
        </is>
      </c>
      <c r="G679" s="21" t="n">
        <v>45</v>
      </c>
      <c r="H679" s="21" t="inlineStr">
        <is>
          <t>OPEN</t>
        </is>
      </c>
      <c r="I679" s="21" t="inlineStr">
        <is>
          <t>NON_COMM_MONTHLY</t>
        </is>
      </c>
      <c r="J679" s="21" t="n">
        <v>7.55</v>
      </c>
      <c r="K679" s="21" t="n">
        <v>1</v>
      </c>
      <c r="L679" s="21" t="inlineStr">
        <is>
          <t>EXPIRED</t>
        </is>
      </c>
      <c r="M679" s="28" t="n">
        <v>45757</v>
      </c>
      <c r="N679" s="28" t="n">
        <v>45758</v>
      </c>
      <c r="O679" s="21" t="n">
        <v>15</v>
      </c>
      <c r="P679" s="21" t="inlineStr"/>
      <c r="Q679" s="21" t="inlineStr"/>
      <c r="R679" s="21" t="inlineStr"/>
    </row>
    <row r="680">
      <c r="A680" s="17" t="inlineStr">
        <is>
          <t>OFR-2025-0995</t>
        </is>
      </c>
      <c r="B680" s="27" t="n">
        <v>45720</v>
      </c>
      <c r="C680" s="17" t="inlineStr">
        <is>
          <t>WL-01130</t>
        </is>
      </c>
      <c r="D680" s="17" t="n">
        <v>130</v>
      </c>
      <c r="E680" s="17" t="inlineStr">
        <is>
          <t>LP-0215</t>
        </is>
      </c>
      <c r="F680" s="17" t="inlineStr">
        <is>
          <t>Ledgport</t>
        </is>
      </c>
      <c r="G680" s="17" t="n">
        <v>28</v>
      </c>
      <c r="H680" s="17" t="inlineStr">
        <is>
          <t>COVERED</t>
        </is>
      </c>
      <c r="I680" s="17" t="inlineStr">
        <is>
          <t>NON_COMM_MONTHLY</t>
        </is>
      </c>
      <c r="J680" s="17" t="n">
        <v>10.4</v>
      </c>
      <c r="K680" s="17" t="n">
        <v>1</v>
      </c>
      <c r="L680" s="17" t="inlineStr">
        <is>
          <t>ACCEPTED</t>
        </is>
      </c>
      <c r="M680" s="27" t="n">
        <v>45730</v>
      </c>
      <c r="N680" s="27" t="n">
        <v>45723</v>
      </c>
      <c r="O680" s="17" t="n">
        <v>3</v>
      </c>
      <c r="P680" s="17" t="inlineStr"/>
      <c r="Q680" s="17" t="inlineStr">
        <is>
          <t>MA-2025-0215</t>
        </is>
      </c>
      <c r="R680" s="17" t="inlineStr"/>
    </row>
    <row r="681">
      <c r="A681" s="21" t="inlineStr">
        <is>
          <t>OFR-2025-0996</t>
        </is>
      </c>
      <c r="B681" s="28" t="n">
        <v>45736</v>
      </c>
      <c r="C681" s="21" t="inlineStr">
        <is>
          <t>WL-03649</t>
        </is>
      </c>
      <c r="D681" s="21" t="n">
        <v>2649</v>
      </c>
      <c r="E681" s="21" t="inlineStr">
        <is>
          <t>SB-0219</t>
        </is>
      </c>
      <c r="F681" s="21" t="inlineStr">
        <is>
          <t>Salmonberry</t>
        </is>
      </c>
      <c r="G681" s="21" t="n">
        <v>28</v>
      </c>
      <c r="H681" s="21" t="inlineStr">
        <is>
          <t>OPEN</t>
        </is>
      </c>
      <c r="I681" s="21" t="inlineStr">
        <is>
          <t>NON_COMM_MONTHLY</t>
        </is>
      </c>
      <c r="J681" s="21" t="n">
        <v>7.55</v>
      </c>
      <c r="K681" s="21" t="n">
        <v>1</v>
      </c>
      <c r="L681" s="21" t="inlineStr">
        <is>
          <t>ACCEPTED</t>
        </is>
      </c>
      <c r="M681" s="28" t="n">
        <v>45750</v>
      </c>
      <c r="N681" s="28" t="n">
        <v>45752</v>
      </c>
      <c r="O681" s="21" t="n">
        <v>16</v>
      </c>
      <c r="P681" s="21" t="inlineStr"/>
      <c r="Q681" s="21" t="inlineStr">
        <is>
          <t>MA-2025-0219</t>
        </is>
      </c>
      <c r="R681" s="21" t="inlineStr"/>
    </row>
    <row r="682">
      <c r="A682" s="17" t="inlineStr">
        <is>
          <t>OFR-2025-0997</t>
        </is>
      </c>
      <c r="B682" s="27" t="n">
        <v>45734</v>
      </c>
      <c r="C682" s="17" t="inlineStr">
        <is>
          <t>WL-02736</t>
        </is>
      </c>
      <c r="D682" s="17" t="n">
        <v>1736</v>
      </c>
      <c r="E682" s="17" t="inlineStr">
        <is>
          <t>GW-0810</t>
        </is>
      </c>
      <c r="F682" s="17" t="inlineStr">
        <is>
          <t>Gullwing</t>
        </is>
      </c>
      <c r="G682" s="17" t="n">
        <v>70</v>
      </c>
      <c r="H682" s="17" t="inlineStr">
        <is>
          <t>OPEN</t>
        </is>
      </c>
      <c r="I682" s="17" t="inlineStr">
        <is>
          <t>NON_COMM_MONTHLY</t>
        </is>
      </c>
      <c r="J682" s="17" t="n">
        <v>7.55</v>
      </c>
      <c r="K682" s="17" t="n">
        <v>2</v>
      </c>
      <c r="L682" s="17" t="inlineStr">
        <is>
          <t>ACCEPTED</t>
        </is>
      </c>
      <c r="M682" s="27" t="n">
        <v>45748</v>
      </c>
      <c r="N682" s="27" t="n">
        <v>45740</v>
      </c>
      <c r="O682" s="17" t="n">
        <v>6</v>
      </c>
      <c r="P682" s="17" t="inlineStr"/>
      <c r="Q682" s="17" t="inlineStr">
        <is>
          <t>MA-2025-0810</t>
        </is>
      </c>
      <c r="R682" s="17" t="inlineStr"/>
    </row>
    <row r="683">
      <c r="A683" s="21" t="inlineStr">
        <is>
          <t>OFR-2025-0998</t>
        </is>
      </c>
      <c r="B683" s="28" t="n">
        <v>45737</v>
      </c>
      <c r="C683" s="21" t="inlineStr">
        <is>
          <t>WL-01101</t>
        </is>
      </c>
      <c r="D683" s="21" t="n">
        <v>101</v>
      </c>
      <c r="E683" s="21" t="inlineStr">
        <is>
          <t>SB-0907</t>
        </is>
      </c>
      <c r="F683" s="21" t="inlineStr">
        <is>
          <t>Salmonberry</t>
        </is>
      </c>
      <c r="G683" s="21" t="n">
        <v>32</v>
      </c>
      <c r="H683" s="21" t="inlineStr">
        <is>
          <t>OPEN</t>
        </is>
      </c>
      <c r="I683" s="21" t="inlineStr">
        <is>
          <t>NON_COMM_MONTHLY</t>
        </is>
      </c>
      <c r="J683" s="21" t="n">
        <v>7.55</v>
      </c>
      <c r="K683" s="21" t="n">
        <v>1</v>
      </c>
      <c r="L683" s="21" t="inlineStr">
        <is>
          <t>ACCEPTED</t>
        </is>
      </c>
      <c r="M683" s="28" t="n">
        <v>45751</v>
      </c>
      <c r="N683" s="28" t="n">
        <v>45742</v>
      </c>
      <c r="O683" s="21" t="n">
        <v>5</v>
      </c>
      <c r="P683" s="21" t="inlineStr"/>
      <c r="Q683" s="21" t="inlineStr">
        <is>
          <t>MA-2025-0907</t>
        </is>
      </c>
      <c r="R683" s="21" t="inlineStr"/>
    </row>
    <row r="684">
      <c r="A684" s="17" t="inlineStr">
        <is>
          <t>OFR-2025-0999</t>
        </is>
      </c>
      <c r="B684" s="27" t="n">
        <v>45738</v>
      </c>
      <c r="C684" s="17" t="inlineStr">
        <is>
          <t>WL-02067</t>
        </is>
      </c>
      <c r="D684" s="17" t="n">
        <v>1067</v>
      </c>
      <c r="E684" s="17" t="inlineStr">
        <is>
          <t>LP-1107</t>
        </is>
      </c>
      <c r="F684" s="17" t="inlineStr">
        <is>
          <t>Ledgport</t>
        </is>
      </c>
      <c r="G684" s="17" t="n">
        <v>28</v>
      </c>
      <c r="H684" s="17" t="inlineStr">
        <is>
          <t>COVERED</t>
        </is>
      </c>
      <c r="I684" s="17" t="inlineStr">
        <is>
          <t>NON_COMM_MONTHLY</t>
        </is>
      </c>
      <c r="J684" s="17" t="n">
        <v>10.4</v>
      </c>
      <c r="K684" s="17" t="n">
        <v>1</v>
      </c>
      <c r="L684" s="17" t="inlineStr">
        <is>
          <t>SKIPPED</t>
        </is>
      </c>
      <c r="M684" s="27" t="n">
        <v>45748</v>
      </c>
      <c r="N684" s="17" t="inlineStr"/>
      <c r="O684" s="17" t="inlineStr"/>
      <c r="P684" s="17" t="inlineStr">
        <is>
          <t>not-current</t>
        </is>
      </c>
      <c r="Q684" s="17" t="inlineStr"/>
      <c r="R684" s="17" t="inlineStr"/>
    </row>
    <row r="685">
      <c r="A685" s="21" t="inlineStr">
        <is>
          <t>OFR-2025-1000</t>
        </is>
      </c>
      <c r="B685" s="28" t="n">
        <v>45744</v>
      </c>
      <c r="C685" s="21" t="inlineStr">
        <is>
          <t>WL-03415</t>
        </is>
      </c>
      <c r="D685" s="21" t="n">
        <v>2415</v>
      </c>
      <c r="E685" s="21" t="inlineStr">
        <is>
          <t>EW-0817</t>
        </is>
      </c>
      <c r="F685" s="21" t="inlineStr">
        <is>
          <t>Eastwey</t>
        </is>
      </c>
      <c r="G685" s="21" t="n">
        <v>24</v>
      </c>
      <c r="H685" s="21" t="inlineStr">
        <is>
          <t>OPEN</t>
        </is>
      </c>
      <c r="I685" s="21" t="inlineStr">
        <is>
          <t>NON_COMM_MONTHLY</t>
        </is>
      </c>
      <c r="J685" s="21" t="n">
        <v>7.55</v>
      </c>
      <c r="K685" s="21" t="n">
        <v>1</v>
      </c>
      <c r="L685" s="21" t="inlineStr">
        <is>
          <t>ACCEPTED</t>
        </is>
      </c>
      <c r="M685" s="28" t="n">
        <v>45758</v>
      </c>
      <c r="N685" s="28" t="n">
        <v>45759</v>
      </c>
      <c r="O685" s="21" t="n">
        <v>15</v>
      </c>
      <c r="P685" s="21" t="inlineStr"/>
      <c r="Q685" s="21" t="inlineStr">
        <is>
          <t>MA-2025-0817</t>
        </is>
      </c>
      <c r="R685" s="21" t="inlineStr"/>
    </row>
    <row r="686">
      <c r="A686" s="17" t="inlineStr">
        <is>
          <t>OFR-2025-1001</t>
        </is>
      </c>
      <c r="B686" s="27" t="n">
        <v>45743</v>
      </c>
      <c r="C686" s="17" t="inlineStr">
        <is>
          <t>WL-01523</t>
        </is>
      </c>
      <c r="D686" s="17" t="n">
        <v>523</v>
      </c>
      <c r="E686" s="17" t="inlineStr">
        <is>
          <t>LP-0304</t>
        </is>
      </c>
      <c r="F686" s="17" t="inlineStr">
        <is>
          <t>Ledgport</t>
        </is>
      </c>
      <c r="G686" s="17" t="n">
        <v>36</v>
      </c>
      <c r="H686" s="17" t="inlineStr">
        <is>
          <t>COVERED</t>
        </is>
      </c>
      <c r="I686" s="17" t="inlineStr">
        <is>
          <t>NON_COMM_MONTHLY</t>
        </is>
      </c>
      <c r="J686" s="17" t="n">
        <v>10.4</v>
      </c>
      <c r="K686" s="17" t="n">
        <v>1</v>
      </c>
      <c r="L686" s="17" t="inlineStr">
        <is>
          <t>SKIPPED</t>
        </is>
      </c>
      <c r="M686" s="27" t="n">
        <v>45753</v>
      </c>
      <c r="N686" s="17" t="inlineStr"/>
      <c r="O686" s="17" t="inlineStr"/>
      <c r="P686" s="17" t="inlineStr">
        <is>
          <t>not-current</t>
        </is>
      </c>
      <c r="Q686" s="17" t="inlineStr"/>
      <c r="R686" s="17" t="inlineStr"/>
    </row>
    <row r="687">
      <c r="A687" s="21" t="inlineStr">
        <is>
          <t>OFR-2025-1002</t>
        </is>
      </c>
      <c r="B687" s="28" t="n">
        <v>45737</v>
      </c>
      <c r="C687" s="21" t="inlineStr">
        <is>
          <t>WL-01691</t>
        </is>
      </c>
      <c r="D687" s="21" t="n">
        <v>691</v>
      </c>
      <c r="E687" s="21" t="inlineStr">
        <is>
          <t>EW-0718</t>
        </is>
      </c>
      <c r="F687" s="21" t="inlineStr">
        <is>
          <t>Eastwey</t>
        </is>
      </c>
      <c r="G687" s="21" t="n">
        <v>60</v>
      </c>
      <c r="H687" s="21" t="inlineStr">
        <is>
          <t>OPEN</t>
        </is>
      </c>
      <c r="I687" s="21" t="inlineStr">
        <is>
          <t>NON_COMM_MONTHLY</t>
        </is>
      </c>
      <c r="J687" s="21" t="n">
        <v>7.55</v>
      </c>
      <c r="K687" s="21" t="n">
        <v>1</v>
      </c>
      <c r="L687" s="21" t="inlineStr">
        <is>
          <t>ACCEPTED</t>
        </is>
      </c>
      <c r="M687" s="28" t="n">
        <v>45751</v>
      </c>
      <c r="N687" s="28" t="n">
        <v>45748</v>
      </c>
      <c r="O687" s="21" t="n">
        <v>11</v>
      </c>
      <c r="P687" s="21" t="inlineStr"/>
      <c r="Q687" s="21" t="inlineStr">
        <is>
          <t>MA-2025-0718</t>
        </is>
      </c>
      <c r="R687" s="21" t="inlineStr"/>
    </row>
    <row r="688">
      <c r="A688" s="17" t="inlineStr">
        <is>
          <t>OFR-2025-1003</t>
        </is>
      </c>
      <c r="B688" s="27" t="n">
        <v>45728</v>
      </c>
      <c r="C688" s="17" t="inlineStr">
        <is>
          <t>WL-03442</t>
        </is>
      </c>
      <c r="D688" s="17" t="n">
        <v>2442</v>
      </c>
      <c r="E688" s="17" t="inlineStr">
        <is>
          <t>SB-0203</t>
        </is>
      </c>
      <c r="F688" s="17" t="inlineStr">
        <is>
          <t>Salmonberry</t>
        </is>
      </c>
      <c r="G688" s="17" t="n">
        <v>36</v>
      </c>
      <c r="H688" s="17" t="inlineStr">
        <is>
          <t>OPEN</t>
        </is>
      </c>
      <c r="I688" s="17" t="inlineStr">
        <is>
          <t>NON_COMM_MONTHLY</t>
        </is>
      </c>
      <c r="J688" s="17" t="n">
        <v>7.55</v>
      </c>
      <c r="K688" s="17" t="n">
        <v>1</v>
      </c>
      <c r="L688" s="17" t="inlineStr">
        <is>
          <t>SKIPPED</t>
        </is>
      </c>
      <c r="M688" s="27" t="n">
        <v>45742</v>
      </c>
      <c r="N688" s="17" t="inlineStr"/>
      <c r="O688" s="17" t="inlineStr"/>
      <c r="P688" s="17" t="inlineStr">
        <is>
          <t>not-current</t>
        </is>
      </c>
      <c r="Q688" s="17" t="inlineStr"/>
      <c r="R688" s="17" t="inlineStr"/>
    </row>
    <row r="689">
      <c r="A689" s="21" t="inlineStr">
        <is>
          <t>OFR-2025-1004</t>
        </is>
      </c>
      <c r="B689" s="28" t="n">
        <v>45720</v>
      </c>
      <c r="C689" s="21" t="inlineStr">
        <is>
          <t>WL-02828</t>
        </is>
      </c>
      <c r="D689" s="21" t="n">
        <v>1828</v>
      </c>
      <c r="E689" s="21" t="inlineStr">
        <is>
          <t>LP-0119</t>
        </is>
      </c>
      <c r="F689" s="21" t="inlineStr">
        <is>
          <t>Ledgport</t>
        </is>
      </c>
      <c r="G689" s="21" t="n">
        <v>24</v>
      </c>
      <c r="H689" s="21" t="inlineStr">
        <is>
          <t>COVERED</t>
        </is>
      </c>
      <c r="I689" s="21" t="inlineStr">
        <is>
          <t>NON_COMM_MONTHLY</t>
        </is>
      </c>
      <c r="J689" s="21" t="n">
        <v>10.4</v>
      </c>
      <c r="K689" s="21" t="n">
        <v>1</v>
      </c>
      <c r="L689" s="21" t="inlineStr">
        <is>
          <t>ACCEPTED</t>
        </is>
      </c>
      <c r="M689" s="28" t="n">
        <v>45730</v>
      </c>
      <c r="N689" s="28" t="n">
        <v>45732</v>
      </c>
      <c r="O689" s="21" t="n">
        <v>12</v>
      </c>
      <c r="P689" s="21" t="inlineStr"/>
      <c r="Q689" s="21" t="inlineStr">
        <is>
          <t>MA-2025-0119</t>
        </is>
      </c>
      <c r="R689" s="21" t="inlineStr"/>
    </row>
    <row r="690">
      <c r="A690" s="17" t="inlineStr">
        <is>
          <t>OFR-2025-1005</t>
        </is>
      </c>
      <c r="B690" s="27" t="n">
        <v>45725</v>
      </c>
      <c r="C690" s="17" t="inlineStr">
        <is>
          <t>WL-03604</t>
        </is>
      </c>
      <c r="D690" s="17" t="n">
        <v>2604</v>
      </c>
      <c r="E690" s="17" t="inlineStr">
        <is>
          <t>EW-0909</t>
        </is>
      </c>
      <c r="F690" s="17" t="inlineStr">
        <is>
          <t>Eastwey</t>
        </is>
      </c>
      <c r="G690" s="17" t="n">
        <v>45</v>
      </c>
      <c r="H690" s="17" t="inlineStr">
        <is>
          <t>OPEN</t>
        </is>
      </c>
      <c r="I690" s="17" t="inlineStr">
        <is>
          <t>NON_COMM_MONTHLY</t>
        </is>
      </c>
      <c r="J690" s="17" t="n">
        <v>7.55</v>
      </c>
      <c r="K690" s="17" t="n">
        <v>1</v>
      </c>
      <c r="L690" s="17" t="inlineStr">
        <is>
          <t>SKIPPED</t>
        </is>
      </c>
      <c r="M690" s="27" t="n">
        <v>45739</v>
      </c>
      <c r="N690" s="17" t="inlineStr"/>
      <c r="O690" s="17" t="inlineStr"/>
      <c r="P690" s="17" t="inlineStr">
        <is>
          <t>not-current</t>
        </is>
      </c>
      <c r="Q690" s="17" t="inlineStr"/>
      <c r="R690" s="17" t="inlineStr"/>
    </row>
    <row r="691">
      <c r="A691" s="21" t="inlineStr">
        <is>
          <t>OFR-2025-1006</t>
        </is>
      </c>
      <c r="B691" s="28" t="n">
        <v>45720</v>
      </c>
      <c r="C691" s="21" t="inlineStr">
        <is>
          <t>WL-03764</t>
        </is>
      </c>
      <c r="D691" s="21" t="n">
        <v>2764</v>
      </c>
      <c r="E691" s="21" t="inlineStr">
        <is>
          <t>VB-0509</t>
        </is>
      </c>
      <c r="F691" s="21" t="inlineStr">
        <is>
          <t>Vessbank</t>
        </is>
      </c>
      <c r="G691" s="21" t="n">
        <v>28</v>
      </c>
      <c r="H691" s="21" t="inlineStr">
        <is>
          <t>COVERED</t>
        </is>
      </c>
      <c r="I691" s="21" t="inlineStr">
        <is>
          <t>NON_COMM_MONTHLY</t>
        </is>
      </c>
      <c r="J691" s="21" t="n">
        <v>10.4</v>
      </c>
      <c r="K691" s="21" t="n">
        <v>1</v>
      </c>
      <c r="L691" s="21" t="inlineStr">
        <is>
          <t>ACCEPTED</t>
        </is>
      </c>
      <c r="M691" s="28" t="n">
        <v>45730</v>
      </c>
      <c r="N691" s="28" t="n">
        <v>45730</v>
      </c>
      <c r="O691" s="21" t="n">
        <v>10</v>
      </c>
      <c r="P691" s="21" t="inlineStr"/>
      <c r="Q691" s="21" t="inlineStr">
        <is>
          <t>MA-2025-0509</t>
        </is>
      </c>
      <c r="R691" s="21" t="inlineStr"/>
    </row>
    <row r="692">
      <c r="A692" s="17" t="inlineStr">
        <is>
          <t>OFR-2025-1007</t>
        </is>
      </c>
      <c r="B692" s="27" t="n">
        <v>45718</v>
      </c>
      <c r="C692" s="17" t="inlineStr">
        <is>
          <t>WL-01424</t>
        </is>
      </c>
      <c r="D692" s="17" t="n">
        <v>424</v>
      </c>
      <c r="E692" s="17" t="inlineStr">
        <is>
          <t>SB-0301</t>
        </is>
      </c>
      <c r="F692" s="17" t="inlineStr">
        <is>
          <t>Salmonberry</t>
        </is>
      </c>
      <c r="G692" s="17" t="n">
        <v>70</v>
      </c>
      <c r="H692" s="17" t="inlineStr">
        <is>
          <t>OPEN</t>
        </is>
      </c>
      <c r="I692" s="17" t="inlineStr">
        <is>
          <t>NON_COMM_MONTHLY</t>
        </is>
      </c>
      <c r="J692" s="17" t="n">
        <v>7.55</v>
      </c>
      <c r="K692" s="17" t="n">
        <v>1</v>
      </c>
      <c r="L692" s="17" t="inlineStr">
        <is>
          <t>ACCEPTED</t>
        </is>
      </c>
      <c r="M692" s="27" t="n">
        <v>45732</v>
      </c>
      <c r="N692" s="27" t="n">
        <v>45734</v>
      </c>
      <c r="O692" s="17" t="n">
        <v>16</v>
      </c>
      <c r="P692" s="17" t="inlineStr"/>
      <c r="Q692" s="17" t="inlineStr">
        <is>
          <t>MA-2025-0301</t>
        </is>
      </c>
      <c r="R692" s="17" t="inlineStr"/>
    </row>
    <row r="693">
      <c r="A693" s="21" t="inlineStr">
        <is>
          <t>OFR-2025-1008</t>
        </is>
      </c>
      <c r="B693" s="28" t="n">
        <v>45723</v>
      </c>
      <c r="C693" s="21" t="inlineStr">
        <is>
          <t>WL-03395</t>
        </is>
      </c>
      <c r="D693" s="21" t="n">
        <v>2395</v>
      </c>
      <c r="E693" s="21" t="inlineStr">
        <is>
          <t>VB-0112</t>
        </is>
      </c>
      <c r="F693" s="21" t="inlineStr">
        <is>
          <t>Vessbank</t>
        </is>
      </c>
      <c r="G693" s="21" t="n">
        <v>36</v>
      </c>
      <c r="H693" s="21" t="inlineStr">
        <is>
          <t>COVERED</t>
        </is>
      </c>
      <c r="I693" s="21" t="inlineStr">
        <is>
          <t>NON_COMM_MONTHLY</t>
        </is>
      </c>
      <c r="J693" s="21" t="n">
        <v>10.4</v>
      </c>
      <c r="K693" s="21" t="n">
        <v>2</v>
      </c>
      <c r="L693" s="21" t="inlineStr">
        <is>
          <t>ACCEPTED</t>
        </is>
      </c>
      <c r="M693" s="28" t="n">
        <v>45733</v>
      </c>
      <c r="N693" s="28" t="n">
        <v>45734</v>
      </c>
      <c r="O693" s="21" t="n">
        <v>11</v>
      </c>
      <c r="P693" s="21" t="inlineStr"/>
      <c r="Q693" s="21" t="inlineStr">
        <is>
          <t>MA-2025-0112</t>
        </is>
      </c>
      <c r="R693" s="21" t="inlineStr"/>
    </row>
    <row r="694">
      <c r="A694" s="17" t="inlineStr">
        <is>
          <t>OFR-2025-1009</t>
        </is>
      </c>
      <c r="B694" s="27" t="n">
        <v>45720</v>
      </c>
      <c r="C694" s="17" t="inlineStr">
        <is>
          <t>WL-02710</t>
        </is>
      </c>
      <c r="D694" s="17" t="n">
        <v>1710</v>
      </c>
      <c r="E694" s="17" t="inlineStr">
        <is>
          <t>LP-0217</t>
        </is>
      </c>
      <c r="F694" s="17" t="inlineStr">
        <is>
          <t>Ledgport</t>
        </is>
      </c>
      <c r="G694" s="17" t="n">
        <v>40</v>
      </c>
      <c r="H694" s="17" t="inlineStr">
        <is>
          <t>COVERED</t>
        </is>
      </c>
      <c r="I694" s="17" t="inlineStr">
        <is>
          <t>NON_COMM_MONTHLY</t>
        </is>
      </c>
      <c r="J694" s="17" t="n">
        <v>10.4</v>
      </c>
      <c r="K694" s="17" t="n">
        <v>1</v>
      </c>
      <c r="L694" s="17" t="inlineStr">
        <is>
          <t>DECLINED</t>
        </is>
      </c>
      <c r="M694" s="27" t="n">
        <v>45730</v>
      </c>
      <c r="N694" s="27" t="n">
        <v>45733</v>
      </c>
      <c r="O694" s="17" t="n">
        <v>13</v>
      </c>
      <c r="P694" s="17" t="inlineStr"/>
      <c r="Q694" s="17" t="inlineStr"/>
      <c r="R694" s="17" t="inlineStr"/>
    </row>
    <row r="695">
      <c r="A695" s="21" t="inlineStr">
        <is>
          <t>OFR-2025-1010</t>
        </is>
      </c>
      <c r="B695" s="28" t="n">
        <v>45717</v>
      </c>
      <c r="C695" s="21" t="inlineStr">
        <is>
          <t>WL-03815</t>
        </is>
      </c>
      <c r="D695" s="21" t="n">
        <v>2815</v>
      </c>
      <c r="E695" s="21" t="inlineStr">
        <is>
          <t>LP-0324</t>
        </is>
      </c>
      <c r="F695" s="21" t="inlineStr">
        <is>
          <t>Ledgport</t>
        </is>
      </c>
      <c r="G695" s="21" t="n">
        <v>32</v>
      </c>
      <c r="H695" s="21" t="inlineStr">
        <is>
          <t>COVERED</t>
        </is>
      </c>
      <c r="I695" s="21" t="inlineStr">
        <is>
          <t>NON_COMM_MONTHLY</t>
        </is>
      </c>
      <c r="J695" s="21" t="n">
        <v>10.4</v>
      </c>
      <c r="K695" s="21" t="n">
        <v>1</v>
      </c>
      <c r="L695" s="21" t="inlineStr">
        <is>
          <t>SKIPPED</t>
        </is>
      </c>
      <c r="M695" s="28" t="n">
        <v>45727</v>
      </c>
      <c r="N695" s="21" t="inlineStr"/>
      <c r="O695" s="21" t="inlineStr"/>
      <c r="P695" s="21" t="inlineStr">
        <is>
          <t>preference-mismatch</t>
        </is>
      </c>
      <c r="Q695" s="21" t="inlineStr"/>
      <c r="R695" s="21" t="inlineStr"/>
    </row>
    <row r="696">
      <c r="A696" s="17" t="inlineStr">
        <is>
          <t>OFR-2025-1011</t>
        </is>
      </c>
      <c r="B696" s="27" t="n">
        <v>45757</v>
      </c>
      <c r="C696" s="17" t="inlineStr">
        <is>
          <t>WL-01770</t>
        </is>
      </c>
      <c r="D696" s="17" t="n">
        <v>770</v>
      </c>
      <c r="E696" s="17" t="inlineStr">
        <is>
          <t>LP-0507</t>
        </is>
      </c>
      <c r="F696" s="17" t="inlineStr">
        <is>
          <t>Ledgport</t>
        </is>
      </c>
      <c r="G696" s="17" t="n">
        <v>32</v>
      </c>
      <c r="H696" s="17" t="inlineStr">
        <is>
          <t>COVERED</t>
        </is>
      </c>
      <c r="I696" s="17" t="inlineStr">
        <is>
          <t>NON_COMM_MONTHLY</t>
        </is>
      </c>
      <c r="J696" s="17" t="n">
        <v>10.4</v>
      </c>
      <c r="K696" s="17" t="n">
        <v>1</v>
      </c>
      <c r="L696" s="17" t="inlineStr">
        <is>
          <t>ACCEPTED</t>
        </is>
      </c>
      <c r="M696" s="27" t="n">
        <v>45767</v>
      </c>
      <c r="N696" s="27" t="n">
        <v>45767</v>
      </c>
      <c r="O696" s="17" t="n">
        <v>10</v>
      </c>
      <c r="P696" s="17" t="inlineStr"/>
      <c r="Q696" s="17" t="inlineStr">
        <is>
          <t>MA-2025-0507</t>
        </is>
      </c>
      <c r="R696" s="17" t="inlineStr"/>
    </row>
    <row r="697">
      <c r="A697" s="21" t="inlineStr">
        <is>
          <t>OFR-2025-1012</t>
        </is>
      </c>
      <c r="B697" s="28" t="n">
        <v>45763</v>
      </c>
      <c r="C697" s="21" t="inlineStr">
        <is>
          <t>WL-01578</t>
        </is>
      </c>
      <c r="D697" s="21" t="n">
        <v>578</v>
      </c>
      <c r="E697" s="21" t="inlineStr">
        <is>
          <t>LP-1108</t>
        </is>
      </c>
      <c r="F697" s="21" t="inlineStr">
        <is>
          <t>Ledgport</t>
        </is>
      </c>
      <c r="G697" s="21" t="n">
        <v>32</v>
      </c>
      <c r="H697" s="21" t="inlineStr">
        <is>
          <t>COVERED</t>
        </is>
      </c>
      <c r="I697" s="21" t="inlineStr">
        <is>
          <t>NON_COMM_MONTHLY</t>
        </is>
      </c>
      <c r="J697" s="21" t="n">
        <v>10.4</v>
      </c>
      <c r="K697" s="21" t="n">
        <v>1</v>
      </c>
      <c r="L697" s="21" t="inlineStr">
        <is>
          <t>SKIPPED</t>
        </is>
      </c>
      <c r="M697" s="28" t="n">
        <v>45773</v>
      </c>
      <c r="N697" s="21" t="inlineStr"/>
      <c r="O697" s="21" t="inlineStr"/>
      <c r="P697" s="21" t="inlineStr">
        <is>
          <t>not-current</t>
        </is>
      </c>
      <c r="Q697" s="21" t="inlineStr"/>
      <c r="R697" s="21" t="inlineStr"/>
    </row>
    <row r="698">
      <c r="A698" s="17" t="inlineStr">
        <is>
          <t>OFR-2025-1013</t>
        </is>
      </c>
      <c r="B698" s="27" t="n">
        <v>45764</v>
      </c>
      <c r="C698" s="17" t="inlineStr">
        <is>
          <t>WL-03724</t>
        </is>
      </c>
      <c r="D698" s="17" t="n">
        <v>2724</v>
      </c>
      <c r="E698" s="17" t="inlineStr">
        <is>
          <t>GW-0804</t>
        </is>
      </c>
      <c r="F698" s="17" t="inlineStr">
        <is>
          <t>Gullwing</t>
        </is>
      </c>
      <c r="G698" s="17" t="n">
        <v>40</v>
      </c>
      <c r="H698" s="17" t="inlineStr">
        <is>
          <t>OPEN</t>
        </is>
      </c>
      <c r="I698" s="17" t="inlineStr">
        <is>
          <t>NON_COMM_MONTHLY</t>
        </is>
      </c>
      <c r="J698" s="17" t="n">
        <v>7.55</v>
      </c>
      <c r="K698" s="17" t="n">
        <v>1</v>
      </c>
      <c r="L698" s="17" t="inlineStr">
        <is>
          <t>ACCEPTED</t>
        </is>
      </c>
      <c r="M698" s="27" t="n">
        <v>45778</v>
      </c>
      <c r="N698" s="27" t="n">
        <v>45776</v>
      </c>
      <c r="O698" s="17" t="n">
        <v>12</v>
      </c>
      <c r="P698" s="17" t="inlineStr"/>
      <c r="Q698" s="17" t="inlineStr">
        <is>
          <t>MA-2025-0804</t>
        </is>
      </c>
      <c r="R698" s="17" t="inlineStr"/>
    </row>
    <row r="699">
      <c r="A699" s="21" t="inlineStr">
        <is>
          <t>OFR-2025-1014</t>
        </is>
      </c>
      <c r="B699" s="28" t="n">
        <v>45760</v>
      </c>
      <c r="C699" s="21" t="inlineStr">
        <is>
          <t>WL-02708</t>
        </is>
      </c>
      <c r="D699" s="21" t="n">
        <v>1708</v>
      </c>
      <c r="E699" s="21" t="inlineStr">
        <is>
          <t>SB-0215</t>
        </is>
      </c>
      <c r="F699" s="21" t="inlineStr">
        <is>
          <t>Salmonberry</t>
        </is>
      </c>
      <c r="G699" s="21" t="n">
        <v>70</v>
      </c>
      <c r="H699" s="21" t="inlineStr">
        <is>
          <t>OPEN</t>
        </is>
      </c>
      <c r="I699" s="21" t="inlineStr">
        <is>
          <t>NON_COMM_MONTHLY</t>
        </is>
      </c>
      <c r="J699" s="21" t="n">
        <v>7.55</v>
      </c>
      <c r="K699" s="21" t="n">
        <v>1</v>
      </c>
      <c r="L699" s="21" t="inlineStr">
        <is>
          <t>DECLINED</t>
        </is>
      </c>
      <c r="M699" s="28" t="n">
        <v>45774</v>
      </c>
      <c r="N699" s="28" t="n">
        <v>45762</v>
      </c>
      <c r="O699" s="21" t="n">
        <v>2</v>
      </c>
      <c r="P699" s="21" t="inlineStr"/>
      <c r="Q699" s="21" t="inlineStr"/>
      <c r="R699" s="21" t="inlineStr"/>
    </row>
    <row r="700">
      <c r="A700" s="17" t="inlineStr">
        <is>
          <t>OFR-2025-1015</t>
        </is>
      </c>
      <c r="B700" s="27" t="n">
        <v>45767</v>
      </c>
      <c r="C700" s="17" t="inlineStr">
        <is>
          <t>WL-01103</t>
        </is>
      </c>
      <c r="D700" s="17" t="n">
        <v>103</v>
      </c>
      <c r="E700" s="17" t="inlineStr">
        <is>
          <t>SB-0417</t>
        </is>
      </c>
      <c r="F700" s="17" t="inlineStr">
        <is>
          <t>Salmonberry</t>
        </is>
      </c>
      <c r="G700" s="17" t="n">
        <v>70</v>
      </c>
      <c r="H700" s="17" t="inlineStr">
        <is>
          <t>OPEN</t>
        </is>
      </c>
      <c r="I700" s="17" t="inlineStr">
        <is>
          <t>NON_COMM_MONTHLY</t>
        </is>
      </c>
      <c r="J700" s="17" t="n">
        <v>7.55</v>
      </c>
      <c r="K700" s="17" t="n">
        <v>1</v>
      </c>
      <c r="L700" s="17" t="inlineStr">
        <is>
          <t>DECLINED</t>
        </is>
      </c>
      <c r="M700" s="27" t="n">
        <v>45781</v>
      </c>
      <c r="N700" s="27" t="n">
        <v>45782</v>
      </c>
      <c r="O700" s="17" t="n">
        <v>15</v>
      </c>
      <c r="P700" s="17" t="inlineStr"/>
      <c r="Q700" s="17" t="inlineStr"/>
      <c r="R700" s="17" t="inlineStr"/>
    </row>
    <row r="701">
      <c r="A701" s="21" t="inlineStr">
        <is>
          <t>OFR-2025-1016</t>
        </is>
      </c>
      <c r="B701" s="28" t="n">
        <v>45756</v>
      </c>
      <c r="C701" s="21" t="inlineStr">
        <is>
          <t>WL-01515</t>
        </is>
      </c>
      <c r="D701" s="21" t="n">
        <v>515</v>
      </c>
      <c r="E701" s="21" t="inlineStr">
        <is>
          <t>GW-0906</t>
        </is>
      </c>
      <c r="F701" s="21" t="inlineStr">
        <is>
          <t>Gullwing</t>
        </is>
      </c>
      <c r="G701" s="21" t="n">
        <v>45</v>
      </c>
      <c r="H701" s="21" t="inlineStr">
        <is>
          <t>OPEN</t>
        </is>
      </c>
      <c r="I701" s="21" t="inlineStr">
        <is>
          <t>NON_COMM_MONTHLY</t>
        </is>
      </c>
      <c r="J701" s="21" t="n">
        <v>7.55</v>
      </c>
      <c r="K701" s="21" t="n">
        <v>1</v>
      </c>
      <c r="L701" s="21" t="inlineStr">
        <is>
          <t>ACCEPTED</t>
        </is>
      </c>
      <c r="M701" s="28" t="n">
        <v>45770</v>
      </c>
      <c r="N701" s="28" t="n">
        <v>45764</v>
      </c>
      <c r="O701" s="21" t="n">
        <v>8</v>
      </c>
      <c r="P701" s="21" t="inlineStr"/>
      <c r="Q701" s="21" t="inlineStr">
        <is>
          <t>MA-2025-0906</t>
        </is>
      </c>
      <c r="R701" s="21" t="inlineStr"/>
    </row>
    <row r="702">
      <c r="A702" s="17" t="inlineStr">
        <is>
          <t>OFR-2025-1017</t>
        </is>
      </c>
      <c r="B702" s="27" t="n">
        <v>45755</v>
      </c>
      <c r="C702" s="17" t="inlineStr">
        <is>
          <t>WL-03082</t>
        </is>
      </c>
      <c r="D702" s="17" t="n">
        <v>2082</v>
      </c>
      <c r="E702" s="17" t="inlineStr">
        <is>
          <t>GW-0806</t>
        </is>
      </c>
      <c r="F702" s="17" t="inlineStr">
        <is>
          <t>Gullwing</t>
        </is>
      </c>
      <c r="G702" s="17" t="n">
        <v>36</v>
      </c>
      <c r="H702" s="17" t="inlineStr">
        <is>
          <t>OPEN</t>
        </is>
      </c>
      <c r="I702" s="17" t="inlineStr">
        <is>
          <t>NON_COMM_MONTHLY</t>
        </is>
      </c>
      <c r="J702" s="17" t="n">
        <v>7.55</v>
      </c>
      <c r="K702" s="17" t="n">
        <v>1</v>
      </c>
      <c r="L702" s="17" t="inlineStr">
        <is>
          <t>ACCEPTED</t>
        </is>
      </c>
      <c r="M702" s="27" t="n">
        <v>45769</v>
      </c>
      <c r="N702" s="27" t="n">
        <v>45756</v>
      </c>
      <c r="O702" s="17" t="n">
        <v>1</v>
      </c>
      <c r="P702" s="17" t="inlineStr"/>
      <c r="Q702" s="17" t="inlineStr">
        <is>
          <t>MA-2025-0806</t>
        </is>
      </c>
      <c r="R702" s="17" t="inlineStr"/>
    </row>
    <row r="703">
      <c r="A703" s="21" t="inlineStr">
        <is>
          <t>OFR-2025-1018</t>
        </is>
      </c>
      <c r="B703" s="28" t="n">
        <v>45749</v>
      </c>
      <c r="C703" s="21" t="inlineStr">
        <is>
          <t>WL-02178</t>
        </is>
      </c>
      <c r="D703" s="21" t="n">
        <v>1178</v>
      </c>
      <c r="E703" s="21" t="inlineStr">
        <is>
          <t>GW-0201</t>
        </is>
      </c>
      <c r="F703" s="21" t="inlineStr">
        <is>
          <t>Gullwing</t>
        </is>
      </c>
      <c r="G703" s="21" t="n">
        <v>32</v>
      </c>
      <c r="H703" s="21" t="inlineStr">
        <is>
          <t>OPEN</t>
        </is>
      </c>
      <c r="I703" s="21" t="inlineStr">
        <is>
          <t>NON_COMM_MONTHLY</t>
        </is>
      </c>
      <c r="J703" s="21" t="n">
        <v>7.55</v>
      </c>
      <c r="K703" s="21" t="n">
        <v>1</v>
      </c>
      <c r="L703" s="21" t="inlineStr">
        <is>
          <t>SKIPPED</t>
        </is>
      </c>
      <c r="M703" s="28" t="n">
        <v>45763</v>
      </c>
      <c r="N703" s="21" t="inlineStr"/>
      <c r="O703" s="21" t="inlineStr"/>
      <c r="P703" s="21" t="inlineStr">
        <is>
          <t>vessel-fit</t>
        </is>
      </c>
      <c r="Q703" s="21" t="inlineStr"/>
      <c r="R703" s="21" t="inlineStr"/>
    </row>
    <row r="704">
      <c r="A704" s="17" t="inlineStr">
        <is>
          <t>OFR-2025-1019</t>
        </is>
      </c>
      <c r="B704" s="27" t="n">
        <v>45752</v>
      </c>
      <c r="C704" s="17" t="inlineStr">
        <is>
          <t>WL-01139</t>
        </is>
      </c>
      <c r="D704" s="17" t="n">
        <v>139</v>
      </c>
      <c r="E704" s="17" t="inlineStr">
        <is>
          <t>LP-1112</t>
        </is>
      </c>
      <c r="F704" s="17" t="inlineStr">
        <is>
          <t>Ledgport</t>
        </is>
      </c>
      <c r="G704" s="17" t="n">
        <v>40</v>
      </c>
      <c r="H704" s="17" t="inlineStr">
        <is>
          <t>COVERED</t>
        </is>
      </c>
      <c r="I704" s="17" t="inlineStr">
        <is>
          <t>NON_COMM_MONTHLY</t>
        </is>
      </c>
      <c r="J704" s="17" t="n">
        <v>10.4</v>
      </c>
      <c r="K704" s="17" t="n">
        <v>1</v>
      </c>
      <c r="L704" s="17" t="inlineStr">
        <is>
          <t>ACCEPTED</t>
        </is>
      </c>
      <c r="M704" s="27" t="n">
        <v>45762</v>
      </c>
      <c r="N704" s="27" t="n">
        <v>45762</v>
      </c>
      <c r="O704" s="17" t="n">
        <v>10</v>
      </c>
      <c r="P704" s="17" t="inlineStr"/>
      <c r="Q704" s="17" t="inlineStr">
        <is>
          <t>MA-2025-1112</t>
        </is>
      </c>
      <c r="R704" s="17" t="inlineStr"/>
    </row>
    <row r="705">
      <c r="A705" s="21" t="inlineStr">
        <is>
          <t>OFR-2025-1020</t>
        </is>
      </c>
      <c r="B705" s="28" t="n">
        <v>45775</v>
      </c>
      <c r="C705" s="21" t="inlineStr">
        <is>
          <t>WL-02362</t>
        </is>
      </c>
      <c r="D705" s="21" t="n">
        <v>1362</v>
      </c>
      <c r="E705" s="21" t="inlineStr">
        <is>
          <t>SB-0503</t>
        </is>
      </c>
      <c r="F705" s="21" t="inlineStr">
        <is>
          <t>Salmonberry</t>
        </is>
      </c>
      <c r="G705" s="21" t="n">
        <v>45</v>
      </c>
      <c r="H705" s="21" t="inlineStr">
        <is>
          <t>OPEN</t>
        </is>
      </c>
      <c r="I705" s="21" t="inlineStr">
        <is>
          <t>NON_COMM_MONTHLY</t>
        </is>
      </c>
      <c r="J705" s="21" t="n">
        <v>7.55</v>
      </c>
      <c r="K705" s="21" t="n">
        <v>1</v>
      </c>
      <c r="L705" s="21" t="inlineStr">
        <is>
          <t>EXPIRED</t>
        </is>
      </c>
      <c r="M705" s="28" t="n">
        <v>45789</v>
      </c>
      <c r="N705" s="28" t="n">
        <v>45776</v>
      </c>
      <c r="O705" s="21" t="n">
        <v>1</v>
      </c>
      <c r="P705" s="21" t="inlineStr"/>
      <c r="Q705" s="21" t="inlineStr"/>
      <c r="R705" s="21" t="inlineStr"/>
    </row>
    <row r="706">
      <c r="A706" s="17" t="inlineStr">
        <is>
          <t>OFR-2025-1021</t>
        </is>
      </c>
      <c r="B706" s="27" t="n">
        <v>45755</v>
      </c>
      <c r="C706" s="17" t="inlineStr">
        <is>
          <t>WL-02816</t>
        </is>
      </c>
      <c r="D706" s="17" t="n">
        <v>1816</v>
      </c>
      <c r="E706" s="17" t="inlineStr">
        <is>
          <t>VB-0719</t>
        </is>
      </c>
      <c r="F706" s="17" t="inlineStr">
        <is>
          <t>Vessbank</t>
        </is>
      </c>
      <c r="G706" s="17" t="n">
        <v>32</v>
      </c>
      <c r="H706" s="17" t="inlineStr">
        <is>
          <t>COVERED</t>
        </is>
      </c>
      <c r="I706" s="17" t="inlineStr">
        <is>
          <t>NON_COMM_MONTHLY</t>
        </is>
      </c>
      <c r="J706" s="17" t="n">
        <v>10.4</v>
      </c>
      <c r="K706" s="17" t="n">
        <v>1</v>
      </c>
      <c r="L706" s="17" t="inlineStr">
        <is>
          <t>ACCEPTED</t>
        </is>
      </c>
      <c r="M706" s="27" t="n">
        <v>45765</v>
      </c>
      <c r="N706" s="27" t="n">
        <v>45765</v>
      </c>
      <c r="O706" s="17" t="n">
        <v>10</v>
      </c>
      <c r="P706" s="17" t="inlineStr"/>
      <c r="Q706" s="17" t="inlineStr">
        <is>
          <t>MA-2025-0719</t>
        </is>
      </c>
      <c r="R706" s="17" t="inlineStr"/>
    </row>
    <row r="707">
      <c r="A707" s="21" t="inlineStr">
        <is>
          <t>OFR-2025-1022</t>
        </is>
      </c>
      <c r="B707" s="28" t="n">
        <v>45754</v>
      </c>
      <c r="C707" s="21" t="inlineStr">
        <is>
          <t>WL-01682</t>
        </is>
      </c>
      <c r="D707" s="21" t="n">
        <v>682</v>
      </c>
      <c r="E707" s="21" t="inlineStr">
        <is>
          <t>VB-0901</t>
        </is>
      </c>
      <c r="F707" s="21" t="inlineStr">
        <is>
          <t>Vessbank</t>
        </is>
      </c>
      <c r="G707" s="21" t="n">
        <v>36</v>
      </c>
      <c r="H707" s="21" t="inlineStr">
        <is>
          <t>COVERED</t>
        </is>
      </c>
      <c r="I707" s="21" t="inlineStr">
        <is>
          <t>NON_COMM_MONTHLY</t>
        </is>
      </c>
      <c r="J707" s="21" t="n">
        <v>10.4</v>
      </c>
      <c r="K707" s="21" t="n">
        <v>1</v>
      </c>
      <c r="L707" s="21" t="inlineStr">
        <is>
          <t>PENDING</t>
        </is>
      </c>
      <c r="M707" s="28" t="n">
        <v>45764</v>
      </c>
      <c r="N707" s="21" t="inlineStr"/>
      <c r="O707" s="21" t="inlineStr"/>
      <c r="P707" s="21" t="inlineStr"/>
      <c r="Q707" s="21" t="inlineStr"/>
      <c r="R707" s="21" t="inlineStr"/>
    </row>
    <row r="708">
      <c r="A708" s="17" t="inlineStr">
        <is>
          <t>OFR-2025-1023</t>
        </is>
      </c>
      <c r="B708" s="27" t="n">
        <v>45756</v>
      </c>
      <c r="C708" s="17" t="inlineStr">
        <is>
          <t>WL-02653</t>
        </is>
      </c>
      <c r="D708" s="17" t="n">
        <v>1653</v>
      </c>
      <c r="E708" s="17" t="inlineStr">
        <is>
          <t>GW-0615</t>
        </is>
      </c>
      <c r="F708" s="17" t="inlineStr">
        <is>
          <t>Gullwing</t>
        </is>
      </c>
      <c r="G708" s="17" t="n">
        <v>24</v>
      </c>
      <c r="H708" s="17" t="inlineStr">
        <is>
          <t>OPEN</t>
        </is>
      </c>
      <c r="I708" s="17" t="inlineStr">
        <is>
          <t>NON_COMM_MONTHLY</t>
        </is>
      </c>
      <c r="J708" s="17" t="n">
        <v>7.55</v>
      </c>
      <c r="K708" s="17" t="n">
        <v>1</v>
      </c>
      <c r="L708" s="17" t="inlineStr">
        <is>
          <t>SKIPPED</t>
        </is>
      </c>
      <c r="M708" s="27" t="n">
        <v>45770</v>
      </c>
      <c r="N708" s="17" t="inlineStr"/>
      <c r="O708" s="17" t="inlineStr"/>
      <c r="P708" s="17" t="inlineStr">
        <is>
          <t>not-current</t>
        </is>
      </c>
      <c r="Q708" s="17" t="inlineStr"/>
      <c r="R708" s="17" t="inlineStr"/>
    </row>
    <row r="709">
      <c r="A709" s="21" t="inlineStr">
        <is>
          <t>OFR-2025-1024</t>
        </is>
      </c>
      <c r="B709" s="28" t="n">
        <v>45770</v>
      </c>
      <c r="C709" s="21" t="inlineStr">
        <is>
          <t>WL-01178</t>
        </is>
      </c>
      <c r="D709" s="21" t="n">
        <v>178</v>
      </c>
      <c r="E709" s="21" t="inlineStr">
        <is>
          <t>EW-0222</t>
        </is>
      </c>
      <c r="F709" s="21" t="inlineStr">
        <is>
          <t>Eastwey</t>
        </is>
      </c>
      <c r="G709" s="21" t="n">
        <v>24</v>
      </c>
      <c r="H709" s="21" t="inlineStr">
        <is>
          <t>OPEN</t>
        </is>
      </c>
      <c r="I709" s="21" t="inlineStr">
        <is>
          <t>NON_COMM_MONTHLY</t>
        </is>
      </c>
      <c r="J709" s="21" t="n">
        <v>7.55</v>
      </c>
      <c r="K709" s="21" t="n">
        <v>1</v>
      </c>
      <c r="L709" s="21" t="inlineStr">
        <is>
          <t>DECLINED</t>
        </is>
      </c>
      <c r="M709" s="28" t="n">
        <v>45784</v>
      </c>
      <c r="N709" s="28" t="n">
        <v>45775</v>
      </c>
      <c r="O709" s="21" t="n">
        <v>5</v>
      </c>
      <c r="P709" s="21" t="inlineStr"/>
      <c r="Q709" s="21" t="inlineStr"/>
      <c r="R709" s="21" t="inlineStr"/>
    </row>
    <row r="710">
      <c r="A710" s="17" t="inlineStr">
        <is>
          <t>OFR-2025-1025</t>
        </is>
      </c>
      <c r="B710" s="27" t="n">
        <v>45758</v>
      </c>
      <c r="C710" s="17" t="inlineStr">
        <is>
          <t>WL-03577</t>
        </is>
      </c>
      <c r="D710" s="17" t="n">
        <v>2577</v>
      </c>
      <c r="E710" s="17" t="inlineStr">
        <is>
          <t>SB-0109</t>
        </is>
      </c>
      <c r="F710" s="17" t="inlineStr">
        <is>
          <t>Salmonberry</t>
        </is>
      </c>
      <c r="G710" s="17" t="n">
        <v>32</v>
      </c>
      <c r="H710" s="17" t="inlineStr">
        <is>
          <t>OPEN</t>
        </is>
      </c>
      <c r="I710" s="17" t="inlineStr">
        <is>
          <t>NON_COMM_MONTHLY</t>
        </is>
      </c>
      <c r="J710" s="17" t="n">
        <v>7.55</v>
      </c>
      <c r="K710" s="17" t="n">
        <v>1</v>
      </c>
      <c r="L710" s="17" t="inlineStr">
        <is>
          <t>PENDING</t>
        </is>
      </c>
      <c r="M710" s="27" t="n">
        <v>45772</v>
      </c>
      <c r="N710" s="17" t="inlineStr"/>
      <c r="O710" s="17" t="inlineStr"/>
      <c r="P710" s="17" t="inlineStr"/>
      <c r="Q710" s="17" t="inlineStr"/>
      <c r="R710" s="17" t="inlineStr"/>
    </row>
    <row r="711">
      <c r="A711" s="21" t="inlineStr">
        <is>
          <t>OFR-2025-1026</t>
        </is>
      </c>
      <c r="B711" s="28" t="n">
        <v>45764</v>
      </c>
      <c r="C711" s="21" t="inlineStr">
        <is>
          <t>WL-01309</t>
        </is>
      </c>
      <c r="D711" s="21" t="n">
        <v>309</v>
      </c>
      <c r="E711" s="21" t="inlineStr">
        <is>
          <t>LP-0803</t>
        </is>
      </c>
      <c r="F711" s="21" t="inlineStr">
        <is>
          <t>Ledgport</t>
        </is>
      </c>
      <c r="G711" s="21" t="n">
        <v>28</v>
      </c>
      <c r="H711" s="21" t="inlineStr">
        <is>
          <t>COVERED</t>
        </is>
      </c>
      <c r="I711" s="21" t="inlineStr">
        <is>
          <t>NON_COMM_MONTHLY</t>
        </is>
      </c>
      <c r="J711" s="21" t="n">
        <v>10.4</v>
      </c>
      <c r="K711" s="21" t="n">
        <v>1</v>
      </c>
      <c r="L711" s="21" t="inlineStr">
        <is>
          <t>ACCEPTED</t>
        </is>
      </c>
      <c r="M711" s="28" t="n">
        <v>45774</v>
      </c>
      <c r="N711" s="28" t="n">
        <v>45775</v>
      </c>
      <c r="O711" s="21" t="n">
        <v>11</v>
      </c>
      <c r="P711" s="21" t="inlineStr"/>
      <c r="Q711" s="21" t="inlineStr">
        <is>
          <t>MA-2025-0803</t>
        </is>
      </c>
      <c r="R711" s="21" t="inlineStr"/>
    </row>
    <row r="712">
      <c r="A712" s="17" t="inlineStr">
        <is>
          <t>OFR-2025-1027</t>
        </is>
      </c>
      <c r="B712" s="27" t="n">
        <v>45764</v>
      </c>
      <c r="C712" s="17" t="inlineStr">
        <is>
          <t>WL-03018</t>
        </is>
      </c>
      <c r="D712" s="17" t="n">
        <v>2018</v>
      </c>
      <c r="E712" s="17" t="inlineStr">
        <is>
          <t>EW-0402</t>
        </is>
      </c>
      <c r="F712" s="17" t="inlineStr">
        <is>
          <t>Eastwey</t>
        </is>
      </c>
      <c r="G712" s="17" t="n">
        <v>40</v>
      </c>
      <c r="H712" s="17" t="inlineStr">
        <is>
          <t>OPEN</t>
        </is>
      </c>
      <c r="I712" s="17" t="inlineStr">
        <is>
          <t>NON_COMM_MONTHLY</t>
        </is>
      </c>
      <c r="J712" s="17" t="n">
        <v>7.55</v>
      </c>
      <c r="K712" s="17" t="n">
        <v>1</v>
      </c>
      <c r="L712" s="17" t="inlineStr">
        <is>
          <t>ACCEPTED</t>
        </is>
      </c>
      <c r="M712" s="27" t="n">
        <v>45778</v>
      </c>
      <c r="N712" s="27" t="n">
        <v>45775</v>
      </c>
      <c r="O712" s="17" t="n">
        <v>11</v>
      </c>
      <c r="P712" s="17" t="inlineStr"/>
      <c r="Q712" s="17" t="inlineStr">
        <is>
          <t>MA-2025-0402</t>
        </is>
      </c>
      <c r="R712" s="17" t="inlineStr"/>
    </row>
    <row r="713">
      <c r="A713" s="21" t="inlineStr">
        <is>
          <t>OFR-2025-1028</t>
        </is>
      </c>
      <c r="B713" s="28" t="n">
        <v>45754</v>
      </c>
      <c r="C713" s="21" t="inlineStr">
        <is>
          <t>WL-01808</t>
        </is>
      </c>
      <c r="D713" s="21" t="n">
        <v>808</v>
      </c>
      <c r="E713" s="21" t="inlineStr">
        <is>
          <t>LP-0316</t>
        </is>
      </c>
      <c r="F713" s="21" t="inlineStr">
        <is>
          <t>Ledgport</t>
        </is>
      </c>
      <c r="G713" s="21" t="n">
        <v>40</v>
      </c>
      <c r="H713" s="21" t="inlineStr">
        <is>
          <t>COVERED</t>
        </is>
      </c>
      <c r="I713" s="21" t="inlineStr">
        <is>
          <t>NON_COMM_MONTHLY</t>
        </is>
      </c>
      <c r="J713" s="21" t="n">
        <v>10.4</v>
      </c>
      <c r="K713" s="21" t="n">
        <v>1</v>
      </c>
      <c r="L713" s="21" t="inlineStr">
        <is>
          <t>SKIPPED</t>
        </is>
      </c>
      <c r="M713" s="28" t="n">
        <v>45764</v>
      </c>
      <c r="N713" s="21" t="inlineStr"/>
      <c r="O713" s="21" t="inlineStr"/>
      <c r="P713" s="21" t="inlineStr">
        <is>
          <t>not-current</t>
        </is>
      </c>
      <c r="Q713" s="21" t="inlineStr"/>
      <c r="R713" s="21" t="inlineStr"/>
    </row>
    <row r="714">
      <c r="A714" s="17" t="inlineStr">
        <is>
          <t>OFR-2025-1029</t>
        </is>
      </c>
      <c r="B714" s="27" t="n">
        <v>45769</v>
      </c>
      <c r="C714" s="17" t="inlineStr">
        <is>
          <t>WL-02693</t>
        </is>
      </c>
      <c r="D714" s="17" t="n">
        <v>1693</v>
      </c>
      <c r="E714" s="17" t="inlineStr">
        <is>
          <t>VB-0906</t>
        </is>
      </c>
      <c r="F714" s="17" t="inlineStr">
        <is>
          <t>Vessbank</t>
        </is>
      </c>
      <c r="G714" s="17" t="n">
        <v>36</v>
      </c>
      <c r="H714" s="17" t="inlineStr">
        <is>
          <t>COVERED</t>
        </is>
      </c>
      <c r="I714" s="17" t="inlineStr">
        <is>
          <t>NON_COMM_MONTHLY</t>
        </is>
      </c>
      <c r="J714" s="17" t="n">
        <v>10.4</v>
      </c>
      <c r="K714" s="17" t="n">
        <v>2</v>
      </c>
      <c r="L714" s="17" t="inlineStr">
        <is>
          <t>SKIPPED</t>
        </is>
      </c>
      <c r="M714" s="27" t="n">
        <v>45779</v>
      </c>
      <c r="N714" s="17" t="inlineStr"/>
      <c r="O714" s="17" t="inlineStr"/>
      <c r="P714" s="17" t="inlineStr">
        <is>
          <t>preference-mismatch</t>
        </is>
      </c>
      <c r="Q714" s="17" t="inlineStr"/>
      <c r="R714" s="17" t="inlineStr"/>
    </row>
    <row r="715">
      <c r="A715" s="21" t="inlineStr">
        <is>
          <t>OFR-2025-1030</t>
        </is>
      </c>
      <c r="B715" s="28" t="n">
        <v>45774</v>
      </c>
      <c r="C715" s="21" t="inlineStr">
        <is>
          <t>WL-01328</t>
        </is>
      </c>
      <c r="D715" s="21" t="n">
        <v>328</v>
      </c>
      <c r="E715" s="21" t="inlineStr">
        <is>
          <t>SB-0704</t>
        </is>
      </c>
      <c r="F715" s="21" t="inlineStr">
        <is>
          <t>Salmonberry</t>
        </is>
      </c>
      <c r="G715" s="21" t="n">
        <v>70</v>
      </c>
      <c r="H715" s="21" t="inlineStr">
        <is>
          <t>OPEN</t>
        </is>
      </c>
      <c r="I715" s="21" t="inlineStr">
        <is>
          <t>NON_COMM_MONTHLY</t>
        </is>
      </c>
      <c r="J715" s="21" t="n">
        <v>7.55</v>
      </c>
      <c r="K715" s="21" t="n">
        <v>1</v>
      </c>
      <c r="L715" s="21" t="inlineStr">
        <is>
          <t>SKIPPED</t>
        </is>
      </c>
      <c r="M715" s="28" t="n">
        <v>45788</v>
      </c>
      <c r="N715" s="21" t="inlineStr"/>
      <c r="O715" s="21" t="inlineStr"/>
      <c r="P715" s="21" t="inlineStr">
        <is>
          <t>vessel-fit</t>
        </is>
      </c>
      <c r="Q715" s="21" t="inlineStr"/>
      <c r="R715" s="21" t="inlineStr"/>
    </row>
    <row r="716">
      <c r="A716" s="17" t="inlineStr">
        <is>
          <t>OFR-2025-1031</t>
        </is>
      </c>
      <c r="B716" s="27" t="n">
        <v>45775</v>
      </c>
      <c r="C716" s="17" t="inlineStr">
        <is>
          <t>WL-01176</t>
        </is>
      </c>
      <c r="D716" s="17" t="n">
        <v>176</v>
      </c>
      <c r="E716" s="17" t="inlineStr">
        <is>
          <t>EW-0805</t>
        </is>
      </c>
      <c r="F716" s="17" t="inlineStr">
        <is>
          <t>Eastwey</t>
        </is>
      </c>
      <c r="G716" s="17" t="n">
        <v>28</v>
      </c>
      <c r="H716" s="17" t="inlineStr">
        <is>
          <t>OPEN</t>
        </is>
      </c>
      <c r="I716" s="17" t="inlineStr">
        <is>
          <t>NON_COMM_MONTHLY</t>
        </is>
      </c>
      <c r="J716" s="17" t="n">
        <v>7.55</v>
      </c>
      <c r="K716" s="17" t="n">
        <v>2</v>
      </c>
      <c r="L716" s="17" t="inlineStr">
        <is>
          <t>ACCEPTED</t>
        </is>
      </c>
      <c r="M716" s="27" t="n">
        <v>45789</v>
      </c>
      <c r="N716" s="27" t="n">
        <v>45781</v>
      </c>
      <c r="O716" s="17" t="n">
        <v>6</v>
      </c>
      <c r="P716" s="17" t="inlineStr"/>
      <c r="Q716" s="17" t="inlineStr">
        <is>
          <t>MA-2025-0805</t>
        </is>
      </c>
      <c r="R716" s="17" t="inlineStr"/>
    </row>
    <row r="717">
      <c r="A717" s="21" t="inlineStr">
        <is>
          <t>OFR-2025-1032</t>
        </is>
      </c>
      <c r="B717" s="28" t="n">
        <v>45756</v>
      </c>
      <c r="C717" s="21" t="inlineStr">
        <is>
          <t>WL-02188</t>
        </is>
      </c>
      <c r="D717" s="21" t="n">
        <v>1188</v>
      </c>
      <c r="E717" s="21" t="inlineStr">
        <is>
          <t>LP-0817</t>
        </is>
      </c>
      <c r="F717" s="21" t="inlineStr">
        <is>
          <t>Ledgport</t>
        </is>
      </c>
      <c r="G717" s="21" t="n">
        <v>32</v>
      </c>
      <c r="H717" s="21" t="inlineStr">
        <is>
          <t>COVERED</t>
        </is>
      </c>
      <c r="I717" s="21" t="inlineStr">
        <is>
          <t>NON_COMM_MONTHLY</t>
        </is>
      </c>
      <c r="J717" s="21" t="n">
        <v>10.4</v>
      </c>
      <c r="K717" s="21" t="n">
        <v>2</v>
      </c>
      <c r="L717" s="21" t="inlineStr">
        <is>
          <t>SKIPPED</t>
        </is>
      </c>
      <c r="M717" s="28" t="n">
        <v>45766</v>
      </c>
      <c r="N717" s="21" t="inlineStr"/>
      <c r="O717" s="21" t="inlineStr"/>
      <c r="P717" s="21" t="inlineStr">
        <is>
          <t>vessel-fit</t>
        </is>
      </c>
      <c r="Q717" s="21" t="inlineStr"/>
      <c r="R717" s="21" t="inlineStr"/>
    </row>
    <row r="718">
      <c r="A718" s="17" t="inlineStr">
        <is>
          <t>OFR-2025-1033</t>
        </is>
      </c>
      <c r="B718" s="27" t="n">
        <v>45755</v>
      </c>
      <c r="C718" s="17" t="inlineStr">
        <is>
          <t>WL-02367</t>
        </is>
      </c>
      <c r="D718" s="17" t="n">
        <v>1367</v>
      </c>
      <c r="E718" s="17" t="inlineStr">
        <is>
          <t>LP-0918</t>
        </is>
      </c>
      <c r="F718" s="17" t="inlineStr">
        <is>
          <t>Ledgport</t>
        </is>
      </c>
      <c r="G718" s="17" t="n">
        <v>36</v>
      </c>
      <c r="H718" s="17" t="inlineStr">
        <is>
          <t>COVERED</t>
        </is>
      </c>
      <c r="I718" s="17" t="inlineStr">
        <is>
          <t>NON_COMM_MONTHLY</t>
        </is>
      </c>
      <c r="J718" s="17" t="n">
        <v>10.4</v>
      </c>
      <c r="K718" s="17" t="n">
        <v>2</v>
      </c>
      <c r="L718" s="17" t="inlineStr">
        <is>
          <t>EXPIRED</t>
        </is>
      </c>
      <c r="M718" s="27" t="n">
        <v>45765</v>
      </c>
      <c r="N718" s="27" t="n">
        <v>45764</v>
      </c>
      <c r="O718" s="17" t="n">
        <v>9</v>
      </c>
      <c r="P718" s="17" t="inlineStr"/>
      <c r="Q718" s="17" t="inlineStr"/>
      <c r="R718" s="17" t="inlineStr"/>
    </row>
    <row r="719">
      <c r="A719" s="21" t="inlineStr">
        <is>
          <t>OFR-2025-1034</t>
        </is>
      </c>
      <c r="B719" s="28" t="n">
        <v>45761</v>
      </c>
      <c r="C719" s="21" t="inlineStr">
        <is>
          <t>WL-02836</t>
        </is>
      </c>
      <c r="D719" s="21" t="n">
        <v>1836</v>
      </c>
      <c r="E719" s="21" t="inlineStr">
        <is>
          <t>EW-0219</t>
        </is>
      </c>
      <c r="F719" s="21" t="inlineStr">
        <is>
          <t>Eastwey</t>
        </is>
      </c>
      <c r="G719" s="21" t="n">
        <v>70</v>
      </c>
      <c r="H719" s="21" t="inlineStr">
        <is>
          <t>OPEN</t>
        </is>
      </c>
      <c r="I719" s="21" t="inlineStr">
        <is>
          <t>NON_COMM_MONTHLY</t>
        </is>
      </c>
      <c r="J719" s="21" t="n">
        <v>7.55</v>
      </c>
      <c r="K719" s="21" t="n">
        <v>1</v>
      </c>
      <c r="L719" s="21" t="inlineStr">
        <is>
          <t>ACCEPTED</t>
        </is>
      </c>
      <c r="M719" s="28" t="n">
        <v>45775</v>
      </c>
      <c r="N719" s="28" t="n">
        <v>45765</v>
      </c>
      <c r="O719" s="21" t="n">
        <v>4</v>
      </c>
      <c r="P719" s="21" t="inlineStr"/>
      <c r="Q719" s="21" t="inlineStr">
        <is>
          <t>MA-2025-0219</t>
        </is>
      </c>
      <c r="R719" s="21" t="inlineStr"/>
    </row>
    <row r="720">
      <c r="A720" s="17" t="inlineStr">
        <is>
          <t>OFR-2025-1035</t>
        </is>
      </c>
      <c r="B720" s="27" t="n">
        <v>45756</v>
      </c>
      <c r="C720" s="17" t="inlineStr">
        <is>
          <t>WL-03603</t>
        </is>
      </c>
      <c r="D720" s="17" t="n">
        <v>2603</v>
      </c>
      <c r="E720" s="17" t="inlineStr">
        <is>
          <t>LP-0508</t>
        </is>
      </c>
      <c r="F720" s="17" t="inlineStr">
        <is>
          <t>Ledgport</t>
        </is>
      </c>
      <c r="G720" s="17" t="n">
        <v>24</v>
      </c>
      <c r="H720" s="17" t="inlineStr">
        <is>
          <t>COVERED</t>
        </is>
      </c>
      <c r="I720" s="17" t="inlineStr">
        <is>
          <t>NON_COMM_MONTHLY</t>
        </is>
      </c>
      <c r="J720" s="17" t="n">
        <v>10.4</v>
      </c>
      <c r="K720" s="17" t="n">
        <v>1</v>
      </c>
      <c r="L720" s="17" t="inlineStr">
        <is>
          <t>ACCEPTED</t>
        </is>
      </c>
      <c r="M720" s="27" t="n">
        <v>45766</v>
      </c>
      <c r="N720" s="27" t="n">
        <v>45767</v>
      </c>
      <c r="O720" s="17" t="n">
        <v>11</v>
      </c>
      <c r="P720" s="17" t="inlineStr"/>
      <c r="Q720" s="17" t="inlineStr">
        <is>
          <t>MA-2025-0508</t>
        </is>
      </c>
      <c r="R720" s="17" t="inlineStr"/>
    </row>
    <row r="721">
      <c r="A721" s="21" t="inlineStr">
        <is>
          <t>OFR-2025-1036</t>
        </is>
      </c>
      <c r="B721" s="28" t="n">
        <v>45762</v>
      </c>
      <c r="C721" s="21" t="inlineStr">
        <is>
          <t>WL-03904</t>
        </is>
      </c>
      <c r="D721" s="21" t="n">
        <v>2904</v>
      </c>
      <c r="E721" s="21" t="inlineStr">
        <is>
          <t>GW-0614</t>
        </is>
      </c>
      <c r="F721" s="21" t="inlineStr">
        <is>
          <t>Gullwing</t>
        </is>
      </c>
      <c r="G721" s="21" t="n">
        <v>32</v>
      </c>
      <c r="H721" s="21" t="inlineStr">
        <is>
          <t>OPEN</t>
        </is>
      </c>
      <c r="I721" s="21" t="inlineStr">
        <is>
          <t>NON_COMM_MONTHLY</t>
        </is>
      </c>
      <c r="J721" s="21" t="n">
        <v>7.55</v>
      </c>
      <c r="K721" s="21" t="n">
        <v>2</v>
      </c>
      <c r="L721" s="21" t="inlineStr">
        <is>
          <t>EXPIRED</t>
        </is>
      </c>
      <c r="M721" s="28" t="n">
        <v>45776</v>
      </c>
      <c r="N721" s="28" t="n">
        <v>45773</v>
      </c>
      <c r="O721" s="21" t="n">
        <v>11</v>
      </c>
      <c r="P721" s="21" t="inlineStr"/>
      <c r="Q721" s="21" t="inlineStr"/>
      <c r="R721" s="21" t="inlineStr"/>
    </row>
    <row r="722">
      <c r="A722" s="17" t="inlineStr">
        <is>
          <t>OFR-2025-1037</t>
        </is>
      </c>
      <c r="B722" s="27" t="n">
        <v>45752</v>
      </c>
      <c r="C722" s="17" t="inlineStr">
        <is>
          <t>WL-02524</t>
        </is>
      </c>
      <c r="D722" s="17" t="n">
        <v>1524</v>
      </c>
      <c r="E722" s="17" t="inlineStr">
        <is>
          <t>SB-0102</t>
        </is>
      </c>
      <c r="F722" s="17" t="inlineStr">
        <is>
          <t>Salmonberry</t>
        </is>
      </c>
      <c r="G722" s="17" t="n">
        <v>32</v>
      </c>
      <c r="H722" s="17" t="inlineStr">
        <is>
          <t>OPEN</t>
        </is>
      </c>
      <c r="I722" s="17" t="inlineStr">
        <is>
          <t>NON_COMM_MONTHLY</t>
        </is>
      </c>
      <c r="J722" s="17" t="n">
        <v>7.55</v>
      </c>
      <c r="K722" s="17" t="n">
        <v>1</v>
      </c>
      <c r="L722" s="17" t="inlineStr">
        <is>
          <t>SKIPPED</t>
        </is>
      </c>
      <c r="M722" s="27" t="n">
        <v>45766</v>
      </c>
      <c r="N722" s="17" t="inlineStr"/>
      <c r="O722" s="17" t="inlineStr"/>
      <c r="P722" s="17" t="inlineStr">
        <is>
          <t>vessel-fit</t>
        </is>
      </c>
      <c r="Q722" s="17" t="inlineStr"/>
      <c r="R722" s="17" t="inlineStr"/>
    </row>
    <row r="723">
      <c r="A723" s="21" t="inlineStr">
        <is>
          <t>OFR-2025-1038</t>
        </is>
      </c>
      <c r="B723" s="28" t="n">
        <v>45770</v>
      </c>
      <c r="C723" s="21" t="inlineStr">
        <is>
          <t>WL-01331</t>
        </is>
      </c>
      <c r="D723" s="21" t="n">
        <v>331</v>
      </c>
      <c r="E723" s="21" t="inlineStr">
        <is>
          <t>GW-0606</t>
        </is>
      </c>
      <c r="F723" s="21" t="inlineStr">
        <is>
          <t>Gullwing</t>
        </is>
      </c>
      <c r="G723" s="21" t="n">
        <v>60</v>
      </c>
      <c r="H723" s="21" t="inlineStr">
        <is>
          <t>OPEN</t>
        </is>
      </c>
      <c r="I723" s="21" t="inlineStr">
        <is>
          <t>NON_COMM_MONTHLY</t>
        </is>
      </c>
      <c r="J723" s="21" t="n">
        <v>7.55</v>
      </c>
      <c r="K723" s="21" t="n">
        <v>1</v>
      </c>
      <c r="L723" s="21" t="inlineStr">
        <is>
          <t>ACCEPTED</t>
        </is>
      </c>
      <c r="M723" s="28" t="n">
        <v>45784</v>
      </c>
      <c r="N723" s="28" t="n">
        <v>45782</v>
      </c>
      <c r="O723" s="21" t="n">
        <v>12</v>
      </c>
      <c r="P723" s="21" t="inlineStr"/>
      <c r="Q723" s="21" t="inlineStr">
        <is>
          <t>MA-2025-0606</t>
        </is>
      </c>
      <c r="R723" s="21" t="inlineStr"/>
    </row>
    <row r="724">
      <c r="A724" s="17" t="inlineStr">
        <is>
          <t>OFR-2025-1039</t>
        </is>
      </c>
      <c r="B724" s="27" t="n">
        <v>45761</v>
      </c>
      <c r="C724" s="17" t="inlineStr">
        <is>
          <t>WL-02845</t>
        </is>
      </c>
      <c r="D724" s="17" t="n">
        <v>1845</v>
      </c>
      <c r="E724" s="17" t="inlineStr">
        <is>
          <t>SB-0410</t>
        </is>
      </c>
      <c r="F724" s="17" t="inlineStr">
        <is>
          <t>Salmonberry</t>
        </is>
      </c>
      <c r="G724" s="17" t="n">
        <v>24</v>
      </c>
      <c r="H724" s="17" t="inlineStr">
        <is>
          <t>OPEN</t>
        </is>
      </c>
      <c r="I724" s="17" t="inlineStr">
        <is>
          <t>NON_COMM_MONTHLY</t>
        </is>
      </c>
      <c r="J724" s="17" t="n">
        <v>7.55</v>
      </c>
      <c r="K724" s="17" t="n">
        <v>2</v>
      </c>
      <c r="L724" s="17" t="inlineStr">
        <is>
          <t>SKIPPED</t>
        </is>
      </c>
      <c r="M724" s="27" t="n">
        <v>45775</v>
      </c>
      <c r="N724" s="17" t="inlineStr"/>
      <c r="O724" s="17" t="inlineStr"/>
      <c r="P724" s="17" t="inlineStr">
        <is>
          <t>declined-prior-offer</t>
        </is>
      </c>
      <c r="Q724" s="17" t="inlineStr"/>
      <c r="R724" s="17" t="inlineStr"/>
    </row>
    <row r="725">
      <c r="A725" s="21" t="inlineStr">
        <is>
          <t>OFR-2025-1040</t>
        </is>
      </c>
      <c r="B725" s="28" t="n">
        <v>45762</v>
      </c>
      <c r="C725" s="21" t="inlineStr">
        <is>
          <t>WL-01921</t>
        </is>
      </c>
      <c r="D725" s="21" t="n">
        <v>921</v>
      </c>
      <c r="E725" s="21" t="inlineStr">
        <is>
          <t>VB-0204</t>
        </is>
      </c>
      <c r="F725" s="21" t="inlineStr">
        <is>
          <t>Vessbank</t>
        </is>
      </c>
      <c r="G725" s="21" t="n">
        <v>40</v>
      </c>
      <c r="H725" s="21" t="inlineStr">
        <is>
          <t>COVERED</t>
        </is>
      </c>
      <c r="I725" s="21" t="inlineStr">
        <is>
          <t>NON_COMM_MONTHLY</t>
        </is>
      </c>
      <c r="J725" s="21" t="n">
        <v>10.4</v>
      </c>
      <c r="K725" s="21" t="n">
        <v>1</v>
      </c>
      <c r="L725" s="21" t="inlineStr">
        <is>
          <t>PENDING</t>
        </is>
      </c>
      <c r="M725" s="28" t="n">
        <v>45772</v>
      </c>
      <c r="N725" s="21" t="inlineStr"/>
      <c r="O725" s="21" t="inlineStr"/>
      <c r="P725" s="21" t="inlineStr"/>
      <c r="Q725" s="21" t="inlineStr"/>
      <c r="R725" s="21" t="inlineStr"/>
    </row>
    <row r="726">
      <c r="A726" s="17" t="inlineStr">
        <is>
          <t>OFR-2025-1041</t>
        </is>
      </c>
      <c r="B726" s="27" t="n">
        <v>45769</v>
      </c>
      <c r="C726" s="17" t="inlineStr">
        <is>
          <t>WL-01247</t>
        </is>
      </c>
      <c r="D726" s="17" t="n">
        <v>247</v>
      </c>
      <c r="E726" s="17" t="inlineStr">
        <is>
          <t>VB-0421</t>
        </is>
      </c>
      <c r="F726" s="17" t="inlineStr">
        <is>
          <t>Vessbank</t>
        </is>
      </c>
      <c r="G726" s="17" t="n">
        <v>40</v>
      </c>
      <c r="H726" s="17" t="inlineStr">
        <is>
          <t>COVERED</t>
        </is>
      </c>
      <c r="I726" s="17" t="inlineStr">
        <is>
          <t>NON_COMM_MONTHLY</t>
        </is>
      </c>
      <c r="J726" s="17" t="n">
        <v>10.4</v>
      </c>
      <c r="K726" s="17" t="n">
        <v>1</v>
      </c>
      <c r="L726" s="17" t="inlineStr">
        <is>
          <t>ACCEPTED</t>
        </is>
      </c>
      <c r="M726" s="27" t="n">
        <v>45779</v>
      </c>
      <c r="N726" s="27" t="n">
        <v>45774</v>
      </c>
      <c r="O726" s="17" t="n">
        <v>5</v>
      </c>
      <c r="P726" s="17" t="inlineStr"/>
      <c r="Q726" s="17" t="inlineStr">
        <is>
          <t>MA-2025-0421</t>
        </is>
      </c>
      <c r="R726" s="17" t="inlineStr"/>
    </row>
    <row r="727">
      <c r="A727" s="21" t="inlineStr">
        <is>
          <t>OFR-2025-1042</t>
        </is>
      </c>
      <c r="B727" s="28" t="n">
        <v>45784</v>
      </c>
      <c r="C727" s="21" t="inlineStr">
        <is>
          <t>WL-03839</t>
        </is>
      </c>
      <c r="D727" s="21" t="n">
        <v>2839</v>
      </c>
      <c r="E727" s="21" t="inlineStr">
        <is>
          <t>EW-0209</t>
        </is>
      </c>
      <c r="F727" s="21" t="inlineStr">
        <is>
          <t>Eastwey</t>
        </is>
      </c>
      <c r="G727" s="21" t="n">
        <v>36</v>
      </c>
      <c r="H727" s="21" t="inlineStr">
        <is>
          <t>OPEN</t>
        </is>
      </c>
      <c r="I727" s="21" t="inlineStr">
        <is>
          <t>NON_COMM_MONTHLY</t>
        </is>
      </c>
      <c r="J727" s="21" t="n">
        <v>7.55</v>
      </c>
      <c r="K727" s="21" t="n">
        <v>1</v>
      </c>
      <c r="L727" s="21" t="inlineStr">
        <is>
          <t>SKIPPED</t>
        </is>
      </c>
      <c r="M727" s="28" t="n">
        <v>45798</v>
      </c>
      <c r="N727" s="21" t="inlineStr"/>
      <c r="O727" s="21" t="inlineStr"/>
      <c r="P727" s="21" t="inlineStr">
        <is>
          <t>vessel-fit</t>
        </is>
      </c>
      <c r="Q727" s="21" t="inlineStr"/>
      <c r="R727" s="21" t="inlineStr"/>
    </row>
    <row r="728">
      <c r="A728" s="17" t="inlineStr">
        <is>
          <t>OFR-2025-1043</t>
        </is>
      </c>
      <c r="B728" s="27" t="n">
        <v>45803</v>
      </c>
      <c r="C728" s="17" t="inlineStr">
        <is>
          <t>WL-03424</t>
        </is>
      </c>
      <c r="D728" s="17" t="n">
        <v>2424</v>
      </c>
      <c r="E728" s="17" t="inlineStr">
        <is>
          <t>EW-0205</t>
        </is>
      </c>
      <c r="F728" s="17" t="inlineStr">
        <is>
          <t>Eastwey</t>
        </is>
      </c>
      <c r="G728" s="17" t="n">
        <v>60</v>
      </c>
      <c r="H728" s="17" t="inlineStr">
        <is>
          <t>OPEN</t>
        </is>
      </c>
      <c r="I728" s="17" t="inlineStr">
        <is>
          <t>NON_COMM_MONTHLY</t>
        </is>
      </c>
      <c r="J728" s="17" t="n">
        <v>7.55</v>
      </c>
      <c r="K728" s="17" t="n">
        <v>1</v>
      </c>
      <c r="L728" s="17" t="inlineStr">
        <is>
          <t>ACCEPTED</t>
        </is>
      </c>
      <c r="M728" s="27" t="n">
        <v>45817</v>
      </c>
      <c r="N728" s="27" t="n">
        <v>45820</v>
      </c>
      <c r="O728" s="17" t="n">
        <v>17</v>
      </c>
      <c r="P728" s="17" t="inlineStr"/>
      <c r="Q728" s="17" t="inlineStr">
        <is>
          <t>MA-2025-0205</t>
        </is>
      </c>
      <c r="R728" s="17" t="inlineStr"/>
    </row>
    <row r="729">
      <c r="A729" s="21" t="inlineStr">
        <is>
          <t>OFR-2025-1044</t>
        </is>
      </c>
      <c r="B729" s="28" t="n">
        <v>45800</v>
      </c>
      <c r="C729" s="21" t="inlineStr">
        <is>
          <t>WL-03263</t>
        </is>
      </c>
      <c r="D729" s="21" t="n">
        <v>2263</v>
      </c>
      <c r="E729" s="21" t="inlineStr">
        <is>
          <t>EW-0721</t>
        </is>
      </c>
      <c r="F729" s="21" t="inlineStr">
        <is>
          <t>Eastwey</t>
        </is>
      </c>
      <c r="G729" s="21" t="n">
        <v>24</v>
      </c>
      <c r="H729" s="21" t="inlineStr">
        <is>
          <t>OPEN</t>
        </is>
      </c>
      <c r="I729" s="21" t="inlineStr">
        <is>
          <t>NON_COMM_MONTHLY</t>
        </is>
      </c>
      <c r="J729" s="21" t="n">
        <v>7.55</v>
      </c>
      <c r="K729" s="21" t="n">
        <v>1</v>
      </c>
      <c r="L729" s="21" t="inlineStr">
        <is>
          <t>ACCEPTED</t>
        </is>
      </c>
      <c r="M729" s="28" t="n">
        <v>45814</v>
      </c>
      <c r="N729" s="28" t="n">
        <v>45810</v>
      </c>
      <c r="O729" s="21" t="n">
        <v>10</v>
      </c>
      <c r="P729" s="21" t="inlineStr"/>
      <c r="Q729" s="21" t="inlineStr">
        <is>
          <t>MA-2025-0721</t>
        </is>
      </c>
      <c r="R729" s="21" t="inlineStr"/>
    </row>
    <row r="730">
      <c r="A730" s="17" t="inlineStr">
        <is>
          <t>OFR-2025-1045</t>
        </is>
      </c>
      <c r="B730" s="27" t="n">
        <v>45804</v>
      </c>
      <c r="C730" s="17" t="inlineStr">
        <is>
          <t>WL-01948</t>
        </is>
      </c>
      <c r="D730" s="17" t="n">
        <v>948</v>
      </c>
      <c r="E730" s="17" t="inlineStr">
        <is>
          <t>VB-0206</t>
        </is>
      </c>
      <c r="F730" s="17" t="inlineStr">
        <is>
          <t>Vessbank</t>
        </is>
      </c>
      <c r="G730" s="17" t="n">
        <v>28</v>
      </c>
      <c r="H730" s="17" t="inlineStr">
        <is>
          <t>COVERED</t>
        </is>
      </c>
      <c r="I730" s="17" t="inlineStr">
        <is>
          <t>NON_COMM_MONTHLY</t>
        </is>
      </c>
      <c r="J730" s="17" t="n">
        <v>10.4</v>
      </c>
      <c r="K730" s="17" t="n">
        <v>1</v>
      </c>
      <c r="L730" s="17" t="inlineStr">
        <is>
          <t>ACCEPTED</t>
        </is>
      </c>
      <c r="M730" s="27" t="n">
        <v>45814</v>
      </c>
      <c r="N730" s="27" t="n">
        <v>45813</v>
      </c>
      <c r="O730" s="17" t="n">
        <v>9</v>
      </c>
      <c r="P730" s="17" t="inlineStr"/>
      <c r="Q730" s="17" t="inlineStr">
        <is>
          <t>MA-2025-0206</t>
        </is>
      </c>
      <c r="R730" s="17" t="inlineStr"/>
    </row>
    <row r="731">
      <c r="A731" s="21" t="inlineStr">
        <is>
          <t>OFR-2025-1046</t>
        </is>
      </c>
      <c r="B731" s="28" t="n">
        <v>45784</v>
      </c>
      <c r="C731" s="21" t="inlineStr">
        <is>
          <t>WL-02457</t>
        </is>
      </c>
      <c r="D731" s="21" t="n">
        <v>1457</v>
      </c>
      <c r="E731" s="21" t="inlineStr">
        <is>
          <t>EW-0603</t>
        </is>
      </c>
      <c r="F731" s="21" t="inlineStr">
        <is>
          <t>Eastwey</t>
        </is>
      </c>
      <c r="G731" s="21" t="n">
        <v>24</v>
      </c>
      <c r="H731" s="21" t="inlineStr">
        <is>
          <t>OPEN</t>
        </is>
      </c>
      <c r="I731" s="21" t="inlineStr">
        <is>
          <t>NON_COMM_MONTHLY</t>
        </is>
      </c>
      <c r="J731" s="21" t="n">
        <v>7.55</v>
      </c>
      <c r="K731" s="21" t="n">
        <v>2</v>
      </c>
      <c r="L731" s="21" t="inlineStr">
        <is>
          <t>PENDING</t>
        </is>
      </c>
      <c r="M731" s="28" t="n">
        <v>45798</v>
      </c>
      <c r="N731" s="21" t="inlineStr"/>
      <c r="O731" s="21" t="inlineStr"/>
      <c r="P731" s="21" t="inlineStr"/>
      <c r="Q731" s="21" t="inlineStr"/>
      <c r="R731" s="21" t="inlineStr"/>
    </row>
    <row r="732">
      <c r="A732" s="17" t="inlineStr">
        <is>
          <t>OFR-2025-1047</t>
        </is>
      </c>
      <c r="B732" s="27" t="n">
        <v>45794</v>
      </c>
      <c r="C732" s="17" t="inlineStr">
        <is>
          <t>WL-02798</t>
        </is>
      </c>
      <c r="D732" s="17" t="n">
        <v>1798</v>
      </c>
      <c r="E732" s="17" t="inlineStr">
        <is>
          <t>VB-0624</t>
        </is>
      </c>
      <c r="F732" s="17" t="inlineStr">
        <is>
          <t>Vessbank</t>
        </is>
      </c>
      <c r="G732" s="17" t="n">
        <v>40</v>
      </c>
      <c r="H732" s="17" t="inlineStr">
        <is>
          <t>COVERED</t>
        </is>
      </c>
      <c r="I732" s="17" t="inlineStr">
        <is>
          <t>NON_COMM_MONTHLY</t>
        </is>
      </c>
      <c r="J732" s="17" t="n">
        <v>10.4</v>
      </c>
      <c r="K732" s="17" t="n">
        <v>2</v>
      </c>
      <c r="L732" s="17" t="inlineStr">
        <is>
          <t>PENDING</t>
        </is>
      </c>
      <c r="M732" s="27" t="n">
        <v>45804</v>
      </c>
      <c r="N732" s="17" t="inlineStr"/>
      <c r="O732" s="17" t="inlineStr"/>
      <c r="P732" s="17" t="inlineStr"/>
      <c r="Q732" s="17" t="inlineStr"/>
      <c r="R732" s="17" t="inlineStr"/>
    </row>
    <row r="733">
      <c r="A733" s="21" t="inlineStr">
        <is>
          <t>OFR-2025-1048</t>
        </is>
      </c>
      <c r="B733" s="28" t="n">
        <v>45796</v>
      </c>
      <c r="C733" s="21" t="inlineStr">
        <is>
          <t>WL-03347</t>
        </is>
      </c>
      <c r="D733" s="21" t="n">
        <v>2347</v>
      </c>
      <c r="E733" s="21" t="inlineStr">
        <is>
          <t>EW-0811</t>
        </is>
      </c>
      <c r="F733" s="21" t="inlineStr">
        <is>
          <t>Eastwey</t>
        </is>
      </c>
      <c r="G733" s="21" t="n">
        <v>70</v>
      </c>
      <c r="H733" s="21" t="inlineStr">
        <is>
          <t>OPEN</t>
        </is>
      </c>
      <c r="I733" s="21" t="inlineStr">
        <is>
          <t>NON_COMM_MONTHLY</t>
        </is>
      </c>
      <c r="J733" s="21" t="n">
        <v>7.55</v>
      </c>
      <c r="K733" s="21" t="n">
        <v>1</v>
      </c>
      <c r="L733" s="21" t="inlineStr">
        <is>
          <t>EXPIRED</t>
        </is>
      </c>
      <c r="M733" s="28" t="n">
        <v>45810</v>
      </c>
      <c r="N733" s="28" t="n">
        <v>45802</v>
      </c>
      <c r="O733" s="21" t="n">
        <v>6</v>
      </c>
      <c r="P733" s="21" t="inlineStr"/>
      <c r="Q733" s="21" t="inlineStr"/>
      <c r="R733" s="21" t="inlineStr"/>
    </row>
    <row r="734">
      <c r="A734" s="17" t="inlineStr">
        <is>
          <t>OFR-2025-1049</t>
        </is>
      </c>
      <c r="B734" s="27" t="n">
        <v>45791</v>
      </c>
      <c r="C734" s="17" t="inlineStr">
        <is>
          <t>WL-01863</t>
        </is>
      </c>
      <c r="D734" s="17" t="n">
        <v>863</v>
      </c>
      <c r="E734" s="17" t="inlineStr">
        <is>
          <t>VB-0502</t>
        </is>
      </c>
      <c r="F734" s="17" t="inlineStr">
        <is>
          <t>Vessbank</t>
        </is>
      </c>
      <c r="G734" s="17" t="n">
        <v>32</v>
      </c>
      <c r="H734" s="17" t="inlineStr">
        <is>
          <t>COVERED</t>
        </is>
      </c>
      <c r="I734" s="17" t="inlineStr">
        <is>
          <t>NON_COMM_MONTHLY</t>
        </is>
      </c>
      <c r="J734" s="17" t="n">
        <v>10.4</v>
      </c>
      <c r="K734" s="17" t="n">
        <v>1</v>
      </c>
      <c r="L734" s="17" t="inlineStr">
        <is>
          <t>ACCEPTED</t>
        </is>
      </c>
      <c r="M734" s="27" t="n">
        <v>45801</v>
      </c>
      <c r="N734" s="27" t="n">
        <v>45802</v>
      </c>
      <c r="O734" s="17" t="n">
        <v>11</v>
      </c>
      <c r="P734" s="17" t="inlineStr"/>
      <c r="Q734" s="17" t="inlineStr">
        <is>
          <t>MA-2025-0502</t>
        </is>
      </c>
      <c r="R734" s="17" t="inlineStr"/>
    </row>
    <row r="735">
      <c r="A735" s="21" t="inlineStr">
        <is>
          <t>OFR-2025-1050</t>
        </is>
      </c>
      <c r="B735" s="28" t="n">
        <v>45794</v>
      </c>
      <c r="C735" s="21" t="inlineStr">
        <is>
          <t>WL-02577</t>
        </is>
      </c>
      <c r="D735" s="21" t="n">
        <v>1577</v>
      </c>
      <c r="E735" s="21" t="inlineStr">
        <is>
          <t>VB-1009</t>
        </is>
      </c>
      <c r="F735" s="21" t="inlineStr">
        <is>
          <t>Vessbank</t>
        </is>
      </c>
      <c r="G735" s="21" t="n">
        <v>28</v>
      </c>
      <c r="H735" s="21" t="inlineStr">
        <is>
          <t>COVERED</t>
        </is>
      </c>
      <c r="I735" s="21" t="inlineStr">
        <is>
          <t>NON_COMM_MONTHLY</t>
        </is>
      </c>
      <c r="J735" s="21" t="n">
        <v>10.4</v>
      </c>
      <c r="K735" s="21" t="n">
        <v>2</v>
      </c>
      <c r="L735" s="21" t="inlineStr">
        <is>
          <t>ACCEPTED</t>
        </is>
      </c>
      <c r="M735" s="28" t="n">
        <v>45804</v>
      </c>
      <c r="N735" s="28" t="n">
        <v>45797</v>
      </c>
      <c r="O735" s="21" t="n">
        <v>3</v>
      </c>
      <c r="P735" s="21" t="inlineStr"/>
      <c r="Q735" s="21" t="inlineStr">
        <is>
          <t>MA-2025-1009</t>
        </is>
      </c>
      <c r="R735" s="21" t="inlineStr"/>
    </row>
    <row r="736">
      <c r="A736" s="17" t="inlineStr">
        <is>
          <t>OFR-2025-1051</t>
        </is>
      </c>
      <c r="B736" s="27" t="n">
        <v>45787</v>
      </c>
      <c r="C736" s="17" t="inlineStr">
        <is>
          <t>WL-01402</t>
        </is>
      </c>
      <c r="D736" s="17" t="n">
        <v>402</v>
      </c>
      <c r="E736" s="17" t="inlineStr">
        <is>
          <t>VB-1020</t>
        </is>
      </c>
      <c r="F736" s="17" t="inlineStr">
        <is>
          <t>Vessbank</t>
        </is>
      </c>
      <c r="G736" s="17" t="n">
        <v>40</v>
      </c>
      <c r="H736" s="17" t="inlineStr">
        <is>
          <t>COVERED</t>
        </is>
      </c>
      <c r="I736" s="17" t="inlineStr">
        <is>
          <t>NON_COMM_MONTHLY</t>
        </is>
      </c>
      <c r="J736" s="17" t="n">
        <v>10.4</v>
      </c>
      <c r="K736" s="17" t="n">
        <v>1</v>
      </c>
      <c r="L736" s="17" t="inlineStr">
        <is>
          <t>EXPIRED</t>
        </is>
      </c>
      <c r="M736" s="27" t="n">
        <v>45797</v>
      </c>
      <c r="N736" s="27" t="n">
        <v>45791</v>
      </c>
      <c r="O736" s="17" t="n">
        <v>4</v>
      </c>
      <c r="P736" s="17" t="inlineStr"/>
      <c r="Q736" s="17" t="inlineStr"/>
      <c r="R736" s="17" t="inlineStr"/>
    </row>
    <row r="737">
      <c r="A737" s="21" t="inlineStr">
        <is>
          <t>OFR-2025-1052</t>
        </is>
      </c>
      <c r="B737" s="28" t="n">
        <v>45791</v>
      </c>
      <c r="C737" s="21" t="inlineStr">
        <is>
          <t>WL-01215</t>
        </is>
      </c>
      <c r="D737" s="21" t="n">
        <v>215</v>
      </c>
      <c r="E737" s="21" t="inlineStr">
        <is>
          <t>VB-0918</t>
        </is>
      </c>
      <c r="F737" s="21" t="inlineStr">
        <is>
          <t>Vessbank</t>
        </is>
      </c>
      <c r="G737" s="21" t="n">
        <v>36</v>
      </c>
      <c r="H737" s="21" t="inlineStr">
        <is>
          <t>COVERED</t>
        </is>
      </c>
      <c r="I737" s="21" t="inlineStr">
        <is>
          <t>NON_COMM_MONTHLY</t>
        </is>
      </c>
      <c r="J737" s="21" t="n">
        <v>10.4</v>
      </c>
      <c r="K737" s="21" t="n">
        <v>1</v>
      </c>
      <c r="L737" s="21" t="inlineStr">
        <is>
          <t>ACCEPTED</t>
        </is>
      </c>
      <c r="M737" s="28" t="n">
        <v>45801</v>
      </c>
      <c r="N737" s="28" t="n">
        <v>45804</v>
      </c>
      <c r="O737" s="21" t="n">
        <v>13</v>
      </c>
      <c r="P737" s="21" t="inlineStr"/>
      <c r="Q737" s="21" t="inlineStr">
        <is>
          <t>MA-2025-0918</t>
        </is>
      </c>
      <c r="R737" s="21" t="inlineStr"/>
    </row>
    <row r="738">
      <c r="A738" s="17" t="inlineStr">
        <is>
          <t>OFR-2025-1053</t>
        </is>
      </c>
      <c r="B738" s="27" t="n">
        <v>45794</v>
      </c>
      <c r="C738" s="17" t="inlineStr">
        <is>
          <t>WL-03094</t>
        </is>
      </c>
      <c r="D738" s="17" t="n">
        <v>2094</v>
      </c>
      <c r="E738" s="17" t="inlineStr">
        <is>
          <t>LP-0316</t>
        </is>
      </c>
      <c r="F738" s="17" t="inlineStr">
        <is>
          <t>Ledgport</t>
        </is>
      </c>
      <c r="G738" s="17" t="n">
        <v>40</v>
      </c>
      <c r="H738" s="17" t="inlineStr">
        <is>
          <t>COVERED</t>
        </is>
      </c>
      <c r="I738" s="17" t="inlineStr">
        <is>
          <t>NON_COMM_MONTHLY</t>
        </is>
      </c>
      <c r="J738" s="17" t="n">
        <v>10.4</v>
      </c>
      <c r="K738" s="17" t="n">
        <v>1</v>
      </c>
      <c r="L738" s="17" t="inlineStr">
        <is>
          <t>SKIPPED</t>
        </is>
      </c>
      <c r="M738" s="27" t="n">
        <v>45804</v>
      </c>
      <c r="N738" s="17" t="inlineStr"/>
      <c r="O738" s="17" t="inlineStr"/>
      <c r="P738" s="17" t="inlineStr">
        <is>
          <t>vessel-fit</t>
        </is>
      </c>
      <c r="Q738" s="17" t="inlineStr"/>
      <c r="R738" s="17" t="inlineStr"/>
    </row>
    <row r="739">
      <c r="A739" s="21" t="inlineStr">
        <is>
          <t>OFR-2025-1054</t>
        </is>
      </c>
      <c r="B739" s="28" t="n">
        <v>45782</v>
      </c>
      <c r="C739" s="21" t="inlineStr">
        <is>
          <t>WL-03662</t>
        </is>
      </c>
      <c r="D739" s="21" t="n">
        <v>2662</v>
      </c>
      <c r="E739" s="21" t="inlineStr">
        <is>
          <t>VB-0604</t>
        </is>
      </c>
      <c r="F739" s="21" t="inlineStr">
        <is>
          <t>Vessbank</t>
        </is>
      </c>
      <c r="G739" s="21" t="n">
        <v>28</v>
      </c>
      <c r="H739" s="21" t="inlineStr">
        <is>
          <t>COVERED</t>
        </is>
      </c>
      <c r="I739" s="21" t="inlineStr">
        <is>
          <t>NON_COMM_MONTHLY</t>
        </is>
      </c>
      <c r="J739" s="21" t="n">
        <v>10.4</v>
      </c>
      <c r="K739" s="21" t="n">
        <v>2</v>
      </c>
      <c r="L739" s="21" t="inlineStr">
        <is>
          <t>SKIPPED</t>
        </is>
      </c>
      <c r="M739" s="28" t="n">
        <v>45792</v>
      </c>
      <c r="N739" s="21" t="inlineStr"/>
      <c r="O739" s="21" t="inlineStr"/>
      <c r="P739" s="21" t="inlineStr">
        <is>
          <t>not-current</t>
        </is>
      </c>
      <c r="Q739" s="21" t="inlineStr"/>
      <c r="R739" s="21" t="inlineStr"/>
    </row>
    <row r="740">
      <c r="A740" s="17" t="inlineStr">
        <is>
          <t>OFR-2025-1055</t>
        </is>
      </c>
      <c r="B740" s="27" t="n">
        <v>45793</v>
      </c>
      <c r="C740" s="17" t="inlineStr">
        <is>
          <t>WL-02375</t>
        </is>
      </c>
      <c r="D740" s="17" t="n">
        <v>1375</v>
      </c>
      <c r="E740" s="17" t="inlineStr">
        <is>
          <t>SB-0317</t>
        </is>
      </c>
      <c r="F740" s="17" t="inlineStr">
        <is>
          <t>Salmonberry</t>
        </is>
      </c>
      <c r="G740" s="17" t="n">
        <v>28</v>
      </c>
      <c r="H740" s="17" t="inlineStr">
        <is>
          <t>OPEN</t>
        </is>
      </c>
      <c r="I740" s="17" t="inlineStr">
        <is>
          <t>NON_COMM_MONTHLY</t>
        </is>
      </c>
      <c r="J740" s="17" t="n">
        <v>7.55</v>
      </c>
      <c r="K740" s="17" t="n">
        <v>1</v>
      </c>
      <c r="L740" s="17" t="inlineStr">
        <is>
          <t>ACCEPTED</t>
        </is>
      </c>
      <c r="M740" s="27" t="n">
        <v>45807</v>
      </c>
      <c r="N740" s="27" t="n">
        <v>45809</v>
      </c>
      <c r="O740" s="17" t="n">
        <v>16</v>
      </c>
      <c r="P740" s="17" t="inlineStr"/>
      <c r="Q740" s="17" t="inlineStr">
        <is>
          <t>MA-2025-0317</t>
        </is>
      </c>
      <c r="R740" s="17" t="inlineStr"/>
    </row>
    <row r="741">
      <c r="A741" s="21" t="inlineStr">
        <is>
          <t>OFR-2025-1056</t>
        </is>
      </c>
      <c r="B741" s="28" t="n">
        <v>45805</v>
      </c>
      <c r="C741" s="21" t="inlineStr">
        <is>
          <t>WL-03874</t>
        </is>
      </c>
      <c r="D741" s="21" t="n">
        <v>2874</v>
      </c>
      <c r="E741" s="21" t="inlineStr">
        <is>
          <t>LP-0409</t>
        </is>
      </c>
      <c r="F741" s="21" t="inlineStr">
        <is>
          <t>Ledgport</t>
        </is>
      </c>
      <c r="G741" s="21" t="n">
        <v>32</v>
      </c>
      <c r="H741" s="21" t="inlineStr">
        <is>
          <t>COVERED</t>
        </is>
      </c>
      <c r="I741" s="21" t="inlineStr">
        <is>
          <t>NON_COMM_MONTHLY</t>
        </is>
      </c>
      <c r="J741" s="21" t="n">
        <v>10.4</v>
      </c>
      <c r="K741" s="21" t="n">
        <v>1</v>
      </c>
      <c r="L741" s="21" t="inlineStr">
        <is>
          <t>ACCEPTED</t>
        </is>
      </c>
      <c r="M741" s="28" t="n">
        <v>45815</v>
      </c>
      <c r="N741" s="28" t="n">
        <v>45815</v>
      </c>
      <c r="O741" s="21" t="n">
        <v>10</v>
      </c>
      <c r="P741" s="21" t="inlineStr"/>
      <c r="Q741" s="21" t="inlineStr">
        <is>
          <t>MA-2025-0409</t>
        </is>
      </c>
      <c r="R741" s="21" t="inlineStr"/>
    </row>
    <row r="742">
      <c r="A742" s="17" t="inlineStr">
        <is>
          <t>OFR-2025-1057</t>
        </is>
      </c>
      <c r="B742" s="27" t="n">
        <v>45805</v>
      </c>
      <c r="C742" s="17" t="inlineStr">
        <is>
          <t>WL-01472</t>
        </is>
      </c>
      <c r="D742" s="17" t="n">
        <v>472</v>
      </c>
      <c r="E742" s="17" t="inlineStr">
        <is>
          <t>LP-0612</t>
        </is>
      </c>
      <c r="F742" s="17" t="inlineStr">
        <is>
          <t>Ledgport</t>
        </is>
      </c>
      <c r="G742" s="17" t="n">
        <v>32</v>
      </c>
      <c r="H742" s="17" t="inlineStr">
        <is>
          <t>COVERED</t>
        </is>
      </c>
      <c r="I742" s="17" t="inlineStr">
        <is>
          <t>NON_COMM_MONTHLY</t>
        </is>
      </c>
      <c r="J742" s="17" t="n">
        <v>10.4</v>
      </c>
      <c r="K742" s="17" t="n">
        <v>1</v>
      </c>
      <c r="L742" s="17" t="inlineStr">
        <is>
          <t>ACCEPTED</t>
        </is>
      </c>
      <c r="M742" s="27" t="n">
        <v>45815</v>
      </c>
      <c r="N742" s="27" t="n">
        <v>45814</v>
      </c>
      <c r="O742" s="17" t="n">
        <v>9</v>
      </c>
      <c r="P742" s="17" t="inlineStr"/>
      <c r="Q742" s="17" t="inlineStr">
        <is>
          <t>MA-2025-0612</t>
        </is>
      </c>
      <c r="R742" s="17" t="inlineStr"/>
    </row>
    <row r="743">
      <c r="A743" s="21" t="inlineStr">
        <is>
          <t>OFR-2025-1058</t>
        </is>
      </c>
      <c r="B743" s="28" t="n">
        <v>45802</v>
      </c>
      <c r="C743" s="21" t="inlineStr">
        <is>
          <t>WL-03587</t>
        </is>
      </c>
      <c r="D743" s="21" t="n">
        <v>2587</v>
      </c>
      <c r="E743" s="21" t="inlineStr">
        <is>
          <t>LP-0723</t>
        </is>
      </c>
      <c r="F743" s="21" t="inlineStr">
        <is>
          <t>Ledgport</t>
        </is>
      </c>
      <c r="G743" s="21" t="n">
        <v>28</v>
      </c>
      <c r="H743" s="21" t="inlineStr">
        <is>
          <t>COVERED</t>
        </is>
      </c>
      <c r="I743" s="21" t="inlineStr">
        <is>
          <t>NON_COMM_MONTHLY</t>
        </is>
      </c>
      <c r="J743" s="21" t="n">
        <v>10.4</v>
      </c>
      <c r="K743" s="21" t="n">
        <v>1</v>
      </c>
      <c r="L743" s="21" t="inlineStr">
        <is>
          <t>DECLINED_RETAINER</t>
        </is>
      </c>
      <c r="M743" s="28" t="n">
        <v>45812</v>
      </c>
      <c r="N743" s="28" t="n">
        <v>45808</v>
      </c>
      <c r="O743" s="21" t="n">
        <v>6</v>
      </c>
      <c r="P743" s="21" t="inlineStr"/>
      <c r="Q743" s="21" t="inlineStr"/>
      <c r="R743" s="21" t="inlineStr"/>
    </row>
    <row r="744">
      <c r="A744" s="17" t="inlineStr">
        <is>
          <t>OFR-2025-1059</t>
        </is>
      </c>
      <c r="B744" s="27" t="n">
        <v>45784</v>
      </c>
      <c r="C744" s="17" t="inlineStr">
        <is>
          <t>WL-01472</t>
        </is>
      </c>
      <c r="D744" s="17" t="n">
        <v>472</v>
      </c>
      <c r="E744" s="17" t="inlineStr">
        <is>
          <t>SB-0720</t>
        </is>
      </c>
      <c r="F744" s="17" t="inlineStr">
        <is>
          <t>Salmonberry</t>
        </is>
      </c>
      <c r="G744" s="17" t="n">
        <v>28</v>
      </c>
      <c r="H744" s="17" t="inlineStr">
        <is>
          <t>OPEN</t>
        </is>
      </c>
      <c r="I744" s="17" t="inlineStr">
        <is>
          <t>NON_COMM_MONTHLY</t>
        </is>
      </c>
      <c r="J744" s="17" t="n">
        <v>7.55</v>
      </c>
      <c r="K744" s="17" t="n">
        <v>1</v>
      </c>
      <c r="L744" s="17" t="inlineStr">
        <is>
          <t>SKIPPED</t>
        </is>
      </c>
      <c r="M744" s="27" t="n">
        <v>45798</v>
      </c>
      <c r="N744" s="17" t="inlineStr"/>
      <c r="O744" s="17" t="inlineStr"/>
      <c r="P744" s="17" t="inlineStr">
        <is>
          <t>preference-mismatch</t>
        </is>
      </c>
      <c r="Q744" s="17" t="inlineStr"/>
      <c r="R744" s="17" t="inlineStr"/>
    </row>
    <row r="745">
      <c r="A745" s="21" t="inlineStr">
        <is>
          <t>OFR-2025-1060</t>
        </is>
      </c>
      <c r="B745" s="28" t="n">
        <v>45804</v>
      </c>
      <c r="C745" s="21" t="inlineStr">
        <is>
          <t>WL-01967</t>
        </is>
      </c>
      <c r="D745" s="21" t="n">
        <v>967</v>
      </c>
      <c r="E745" s="21" t="inlineStr">
        <is>
          <t>LP-0609</t>
        </is>
      </c>
      <c r="F745" s="21" t="inlineStr">
        <is>
          <t>Ledgport</t>
        </is>
      </c>
      <c r="G745" s="21" t="n">
        <v>24</v>
      </c>
      <c r="H745" s="21" t="inlineStr">
        <is>
          <t>COVERED</t>
        </is>
      </c>
      <c r="I745" s="21" t="inlineStr">
        <is>
          <t>NON_COMM_MONTHLY</t>
        </is>
      </c>
      <c r="J745" s="21" t="n">
        <v>10.4</v>
      </c>
      <c r="K745" s="21" t="n">
        <v>1</v>
      </c>
      <c r="L745" s="21" t="inlineStr">
        <is>
          <t>PENDING</t>
        </is>
      </c>
      <c r="M745" s="28" t="n">
        <v>45814</v>
      </c>
      <c r="N745" s="21" t="inlineStr"/>
      <c r="O745" s="21" t="inlineStr"/>
      <c r="P745" s="21" t="inlineStr"/>
      <c r="Q745" s="21" t="inlineStr"/>
      <c r="R745" s="21" t="inlineStr"/>
    </row>
    <row r="746">
      <c r="A746" s="17" t="inlineStr">
        <is>
          <t>OFR-2025-1061</t>
        </is>
      </c>
      <c r="B746" s="27" t="n">
        <v>45784</v>
      </c>
      <c r="C746" s="17" t="inlineStr">
        <is>
          <t>WL-03775</t>
        </is>
      </c>
      <c r="D746" s="17" t="n">
        <v>2775</v>
      </c>
      <c r="E746" s="17" t="inlineStr">
        <is>
          <t>GW-0423</t>
        </is>
      </c>
      <c r="F746" s="17" t="inlineStr">
        <is>
          <t>Gullwing</t>
        </is>
      </c>
      <c r="G746" s="17" t="n">
        <v>32</v>
      </c>
      <c r="H746" s="17" t="inlineStr">
        <is>
          <t>OPEN</t>
        </is>
      </c>
      <c r="I746" s="17" t="inlineStr">
        <is>
          <t>NON_COMM_MONTHLY</t>
        </is>
      </c>
      <c r="J746" s="17" t="n">
        <v>7.55</v>
      </c>
      <c r="K746" s="17" t="n">
        <v>2</v>
      </c>
      <c r="L746" s="17" t="inlineStr">
        <is>
          <t>ACCEPTED</t>
        </is>
      </c>
      <c r="M746" s="27" t="n">
        <v>45798</v>
      </c>
      <c r="N746" s="27" t="n">
        <v>45790</v>
      </c>
      <c r="O746" s="17" t="n">
        <v>6</v>
      </c>
      <c r="P746" s="17" t="inlineStr"/>
      <c r="Q746" s="17" t="inlineStr">
        <is>
          <t>MA-2025-0423</t>
        </is>
      </c>
      <c r="R746" s="17" t="inlineStr"/>
    </row>
    <row r="747">
      <c r="A747" s="21" t="inlineStr">
        <is>
          <t>OFR-2025-1062</t>
        </is>
      </c>
      <c r="B747" s="28" t="n">
        <v>45786</v>
      </c>
      <c r="C747" s="21" t="inlineStr">
        <is>
          <t>WL-02980</t>
        </is>
      </c>
      <c r="D747" s="21" t="n">
        <v>1980</v>
      </c>
      <c r="E747" s="21" t="inlineStr">
        <is>
          <t>EW-1012</t>
        </is>
      </c>
      <c r="F747" s="21" t="inlineStr">
        <is>
          <t>Eastwey</t>
        </is>
      </c>
      <c r="G747" s="21" t="n">
        <v>45</v>
      </c>
      <c r="H747" s="21" t="inlineStr">
        <is>
          <t>OPEN</t>
        </is>
      </c>
      <c r="I747" s="21" t="inlineStr">
        <is>
          <t>NON_COMM_MONTHLY</t>
        </is>
      </c>
      <c r="J747" s="21" t="n">
        <v>7.55</v>
      </c>
      <c r="K747" s="21" t="n">
        <v>1</v>
      </c>
      <c r="L747" s="21" t="inlineStr">
        <is>
          <t>ACCEPTED</t>
        </is>
      </c>
      <c r="M747" s="28" t="n">
        <v>45800</v>
      </c>
      <c r="N747" s="28" t="n">
        <v>45792</v>
      </c>
      <c r="O747" s="21" t="n">
        <v>6</v>
      </c>
      <c r="P747" s="21" t="inlineStr"/>
      <c r="Q747" s="21" t="inlineStr">
        <is>
          <t>MA-2025-1012</t>
        </is>
      </c>
      <c r="R747" s="21" t="inlineStr"/>
    </row>
    <row r="748">
      <c r="A748" s="17" t="inlineStr">
        <is>
          <t>OFR-2025-1063</t>
        </is>
      </c>
      <c r="B748" s="27" t="n">
        <v>45789</v>
      </c>
      <c r="C748" s="17" t="inlineStr">
        <is>
          <t>WL-01954</t>
        </is>
      </c>
      <c r="D748" s="17" t="n">
        <v>954</v>
      </c>
      <c r="E748" s="17" t="inlineStr">
        <is>
          <t>GW-0616</t>
        </is>
      </c>
      <c r="F748" s="17" t="inlineStr">
        <is>
          <t>Gullwing</t>
        </is>
      </c>
      <c r="G748" s="17" t="n">
        <v>45</v>
      </c>
      <c r="H748" s="17" t="inlineStr">
        <is>
          <t>OPEN</t>
        </is>
      </c>
      <c r="I748" s="17" t="inlineStr">
        <is>
          <t>NON_COMM_MONTHLY</t>
        </is>
      </c>
      <c r="J748" s="17" t="n">
        <v>7.55</v>
      </c>
      <c r="K748" s="17" t="n">
        <v>1</v>
      </c>
      <c r="L748" s="17" t="inlineStr">
        <is>
          <t>PENDING</t>
        </is>
      </c>
      <c r="M748" s="27" t="n">
        <v>45803</v>
      </c>
      <c r="N748" s="17" t="inlineStr"/>
      <c r="O748" s="17" t="inlineStr"/>
      <c r="P748" s="17" t="inlineStr"/>
      <c r="Q748" s="17" t="inlineStr"/>
      <c r="R748" s="17" t="inlineStr"/>
    </row>
    <row r="749">
      <c r="A749" s="21" t="inlineStr">
        <is>
          <t>OFR-2025-1064</t>
        </is>
      </c>
      <c r="B749" s="28" t="n">
        <v>45785</v>
      </c>
      <c r="C749" s="21" t="inlineStr">
        <is>
          <t>WL-02633</t>
        </is>
      </c>
      <c r="D749" s="21" t="n">
        <v>1633</v>
      </c>
      <c r="E749" s="21" t="inlineStr">
        <is>
          <t>EW-1007</t>
        </is>
      </c>
      <c r="F749" s="21" t="inlineStr">
        <is>
          <t>Eastwey</t>
        </is>
      </c>
      <c r="G749" s="21" t="n">
        <v>32</v>
      </c>
      <c r="H749" s="21" t="inlineStr">
        <is>
          <t>OPEN</t>
        </is>
      </c>
      <c r="I749" s="21" t="inlineStr">
        <is>
          <t>NON_COMM_MONTHLY</t>
        </is>
      </c>
      <c r="J749" s="21" t="n">
        <v>7.55</v>
      </c>
      <c r="K749" s="21" t="n">
        <v>2</v>
      </c>
      <c r="L749" s="21" t="inlineStr">
        <is>
          <t>EXPIRED</t>
        </is>
      </c>
      <c r="M749" s="28" t="n">
        <v>45799</v>
      </c>
      <c r="N749" s="28" t="n">
        <v>45800</v>
      </c>
      <c r="O749" s="21" t="n">
        <v>15</v>
      </c>
      <c r="P749" s="21" t="inlineStr"/>
      <c r="Q749" s="21" t="inlineStr"/>
      <c r="R749" s="21" t="inlineStr"/>
    </row>
    <row r="750">
      <c r="A750" s="17" t="inlineStr">
        <is>
          <t>OFR-2025-1065</t>
        </is>
      </c>
      <c r="B750" s="27" t="n">
        <v>45796</v>
      </c>
      <c r="C750" s="17" t="inlineStr">
        <is>
          <t>WL-02580</t>
        </is>
      </c>
      <c r="D750" s="17" t="n">
        <v>1580</v>
      </c>
      <c r="E750" s="17" t="inlineStr">
        <is>
          <t>GW-0402</t>
        </is>
      </c>
      <c r="F750" s="17" t="inlineStr">
        <is>
          <t>Gullwing</t>
        </is>
      </c>
      <c r="G750" s="17" t="n">
        <v>24</v>
      </c>
      <c r="H750" s="17" t="inlineStr">
        <is>
          <t>OPEN</t>
        </is>
      </c>
      <c r="I750" s="17" t="inlineStr">
        <is>
          <t>NON_COMM_MONTHLY</t>
        </is>
      </c>
      <c r="J750" s="17" t="n">
        <v>7.55</v>
      </c>
      <c r="K750" s="17" t="n">
        <v>1</v>
      </c>
      <c r="L750" s="17" t="inlineStr">
        <is>
          <t>WITHDRAWN</t>
        </is>
      </c>
      <c r="M750" s="27" t="n">
        <v>45810</v>
      </c>
      <c r="N750" s="27" t="n">
        <v>45809</v>
      </c>
      <c r="O750" s="17" t="n">
        <v>13</v>
      </c>
      <c r="P750" s="17" t="inlineStr"/>
      <c r="Q750" s="17" t="inlineStr"/>
      <c r="R750" s="17" t="inlineStr"/>
    </row>
    <row r="751">
      <c r="A751" s="21" t="inlineStr">
        <is>
          <t>OFR-2025-1066</t>
        </is>
      </c>
      <c r="B751" s="28" t="n">
        <v>45786</v>
      </c>
      <c r="C751" s="21" t="inlineStr">
        <is>
          <t>WL-01200</t>
        </is>
      </c>
      <c r="D751" s="21" t="n">
        <v>200</v>
      </c>
      <c r="E751" s="21" t="inlineStr">
        <is>
          <t>EW-0816</t>
        </is>
      </c>
      <c r="F751" s="21" t="inlineStr">
        <is>
          <t>Eastwey</t>
        </is>
      </c>
      <c r="G751" s="21" t="n">
        <v>80</v>
      </c>
      <c r="H751" s="21" t="inlineStr">
        <is>
          <t>OPEN</t>
        </is>
      </c>
      <c r="I751" s="21" t="inlineStr">
        <is>
          <t>NON_COMM_MONTHLY</t>
        </is>
      </c>
      <c r="J751" s="21" t="n">
        <v>7.55</v>
      </c>
      <c r="K751" s="21" t="n">
        <v>2</v>
      </c>
      <c r="L751" s="21" t="inlineStr">
        <is>
          <t>DECLINED</t>
        </is>
      </c>
      <c r="M751" s="28" t="n">
        <v>45800</v>
      </c>
      <c r="N751" s="28" t="n">
        <v>45788</v>
      </c>
      <c r="O751" s="21" t="n">
        <v>2</v>
      </c>
      <c r="P751" s="21" t="inlineStr"/>
      <c r="Q751" s="21" t="inlineStr"/>
      <c r="R751" s="21" t="inlineStr"/>
    </row>
    <row r="752">
      <c r="A752" s="17" t="inlineStr">
        <is>
          <t>OFR-2025-1067</t>
        </is>
      </c>
      <c r="B752" s="27" t="n">
        <v>45796</v>
      </c>
      <c r="C752" s="17" t="inlineStr">
        <is>
          <t>WL-01922</t>
        </is>
      </c>
      <c r="D752" s="17" t="n">
        <v>922</v>
      </c>
      <c r="E752" s="17" t="inlineStr">
        <is>
          <t>LP-0622</t>
        </is>
      </c>
      <c r="F752" s="17" t="inlineStr">
        <is>
          <t>Ledgport</t>
        </is>
      </c>
      <c r="G752" s="17" t="n">
        <v>32</v>
      </c>
      <c r="H752" s="17" t="inlineStr">
        <is>
          <t>COVERED</t>
        </is>
      </c>
      <c r="I752" s="17" t="inlineStr">
        <is>
          <t>NON_COMM_MONTHLY</t>
        </is>
      </c>
      <c r="J752" s="17" t="n">
        <v>10.4</v>
      </c>
      <c r="K752" s="17" t="n">
        <v>2</v>
      </c>
      <c r="L752" s="17" t="inlineStr">
        <is>
          <t>DECLINED</t>
        </is>
      </c>
      <c r="M752" s="27" t="n">
        <v>45806</v>
      </c>
      <c r="N752" s="27" t="n">
        <v>45802</v>
      </c>
      <c r="O752" s="17" t="n">
        <v>6</v>
      </c>
      <c r="P752" s="17" t="inlineStr"/>
      <c r="Q752" s="17" t="inlineStr"/>
      <c r="R752" s="17" t="inlineStr"/>
    </row>
    <row r="753">
      <c r="A753" s="21" t="inlineStr">
        <is>
          <t>OFR-2025-1068</t>
        </is>
      </c>
      <c r="B753" s="28" t="n">
        <v>45787</v>
      </c>
      <c r="C753" s="21" t="inlineStr">
        <is>
          <t>WL-03360</t>
        </is>
      </c>
      <c r="D753" s="21" t="n">
        <v>2360</v>
      </c>
      <c r="E753" s="21" t="inlineStr">
        <is>
          <t>EW-1003</t>
        </is>
      </c>
      <c r="F753" s="21" t="inlineStr">
        <is>
          <t>Eastwey</t>
        </is>
      </c>
      <c r="G753" s="21" t="n">
        <v>40</v>
      </c>
      <c r="H753" s="21" t="inlineStr">
        <is>
          <t>OPEN</t>
        </is>
      </c>
      <c r="I753" s="21" t="inlineStr">
        <is>
          <t>NON_COMM_MONTHLY</t>
        </is>
      </c>
      <c r="J753" s="21" t="n">
        <v>7.55</v>
      </c>
      <c r="K753" s="21" t="n">
        <v>2</v>
      </c>
      <c r="L753" s="21" t="inlineStr">
        <is>
          <t>SKIPPED</t>
        </is>
      </c>
      <c r="M753" s="28" t="n">
        <v>45801</v>
      </c>
      <c r="N753" s="21" t="inlineStr"/>
      <c r="O753" s="21" t="inlineStr"/>
      <c r="P753" s="21" t="inlineStr">
        <is>
          <t>not-current</t>
        </is>
      </c>
      <c r="Q753" s="21" t="inlineStr"/>
      <c r="R753" s="21" t="inlineStr"/>
    </row>
    <row r="754">
      <c r="A754" s="17" t="inlineStr">
        <is>
          <t>OFR-2025-1069</t>
        </is>
      </c>
      <c r="B754" s="27" t="n">
        <v>45781</v>
      </c>
      <c r="C754" s="17" t="inlineStr">
        <is>
          <t>WL-01257</t>
        </is>
      </c>
      <c r="D754" s="17" t="n">
        <v>257</v>
      </c>
      <c r="E754" s="17" t="inlineStr">
        <is>
          <t>SB-0401</t>
        </is>
      </c>
      <c r="F754" s="17" t="inlineStr">
        <is>
          <t>Salmonberry</t>
        </is>
      </c>
      <c r="G754" s="17" t="n">
        <v>60</v>
      </c>
      <c r="H754" s="17" t="inlineStr">
        <is>
          <t>OPEN</t>
        </is>
      </c>
      <c r="I754" s="17" t="inlineStr">
        <is>
          <t>NON_COMM_MONTHLY</t>
        </is>
      </c>
      <c r="J754" s="17" t="n">
        <v>7.55</v>
      </c>
      <c r="K754" s="17" t="n">
        <v>2</v>
      </c>
      <c r="L754" s="17" t="inlineStr">
        <is>
          <t>ACCEPTED</t>
        </is>
      </c>
      <c r="M754" s="27" t="n">
        <v>45795</v>
      </c>
      <c r="N754" s="27" t="n">
        <v>45798</v>
      </c>
      <c r="O754" s="17" t="n">
        <v>17</v>
      </c>
      <c r="P754" s="17" t="inlineStr"/>
      <c r="Q754" s="17" t="inlineStr">
        <is>
          <t>MA-2025-0401</t>
        </is>
      </c>
      <c r="R754" s="17" t="inlineStr"/>
    </row>
    <row r="755">
      <c r="A755" s="21" t="inlineStr">
        <is>
          <t>OFR-2025-1070</t>
        </is>
      </c>
      <c r="B755" s="28" t="n">
        <v>45783</v>
      </c>
      <c r="C755" s="21" t="inlineStr">
        <is>
          <t>WL-02597</t>
        </is>
      </c>
      <c r="D755" s="21" t="n">
        <v>1597</v>
      </c>
      <c r="E755" s="21" t="inlineStr">
        <is>
          <t>GW-0413</t>
        </is>
      </c>
      <c r="F755" s="21" t="inlineStr">
        <is>
          <t>Gullwing</t>
        </is>
      </c>
      <c r="G755" s="21" t="n">
        <v>60</v>
      </c>
      <c r="H755" s="21" t="inlineStr">
        <is>
          <t>OPEN</t>
        </is>
      </c>
      <c r="I755" s="21" t="inlineStr">
        <is>
          <t>NON_COMM_MONTHLY</t>
        </is>
      </c>
      <c r="J755" s="21" t="n">
        <v>7.55</v>
      </c>
      <c r="K755" s="21" t="n">
        <v>1</v>
      </c>
      <c r="L755" s="21" t="inlineStr">
        <is>
          <t>DECLINED</t>
        </is>
      </c>
      <c r="M755" s="28" t="n">
        <v>45797</v>
      </c>
      <c r="N755" s="28" t="n">
        <v>45798</v>
      </c>
      <c r="O755" s="21" t="n">
        <v>15</v>
      </c>
      <c r="P755" s="21" t="inlineStr"/>
      <c r="Q755" s="21" t="inlineStr"/>
      <c r="R755" s="21" t="inlineStr"/>
    </row>
    <row r="756">
      <c r="A756" s="17" t="inlineStr">
        <is>
          <t>OFR-2025-1071</t>
        </is>
      </c>
      <c r="B756" s="27" t="n">
        <v>45812</v>
      </c>
      <c r="C756" s="17" t="inlineStr">
        <is>
          <t>WL-02495</t>
        </is>
      </c>
      <c r="D756" s="17" t="n">
        <v>1495</v>
      </c>
      <c r="E756" s="17" t="inlineStr">
        <is>
          <t>EW-1023</t>
        </is>
      </c>
      <c r="F756" s="17" t="inlineStr">
        <is>
          <t>Eastwey</t>
        </is>
      </c>
      <c r="G756" s="17" t="n">
        <v>60</v>
      </c>
      <c r="H756" s="17" t="inlineStr">
        <is>
          <t>OPEN</t>
        </is>
      </c>
      <c r="I756" s="17" t="inlineStr">
        <is>
          <t>NON_COMM_MONTHLY</t>
        </is>
      </c>
      <c r="J756" s="17" t="n">
        <v>7.55</v>
      </c>
      <c r="K756" s="17" t="n">
        <v>1</v>
      </c>
      <c r="L756" s="17" t="inlineStr">
        <is>
          <t>ACCEPTED</t>
        </is>
      </c>
      <c r="M756" s="27" t="n">
        <v>45826</v>
      </c>
      <c r="N756" s="27" t="n">
        <v>45818</v>
      </c>
      <c r="O756" s="17" t="n">
        <v>6</v>
      </c>
      <c r="P756" s="17" t="inlineStr"/>
      <c r="Q756" s="17" t="inlineStr">
        <is>
          <t>MA-2025-1023</t>
        </is>
      </c>
      <c r="R756" s="17" t="inlineStr"/>
    </row>
    <row r="757">
      <c r="A757" s="21" t="inlineStr">
        <is>
          <t>OFR-2025-1072</t>
        </is>
      </c>
      <c r="B757" s="28" t="n">
        <v>45826</v>
      </c>
      <c r="C757" s="21" t="inlineStr">
        <is>
          <t>WL-02747</t>
        </is>
      </c>
      <c r="D757" s="21" t="n">
        <v>1747</v>
      </c>
      <c r="E757" s="21" t="inlineStr">
        <is>
          <t>GW-0401</t>
        </is>
      </c>
      <c r="F757" s="21" t="inlineStr">
        <is>
          <t>Gullwing</t>
        </is>
      </c>
      <c r="G757" s="21" t="n">
        <v>45</v>
      </c>
      <c r="H757" s="21" t="inlineStr">
        <is>
          <t>OPEN</t>
        </is>
      </c>
      <c r="I757" s="21" t="inlineStr">
        <is>
          <t>NON_COMM_MONTHLY</t>
        </is>
      </c>
      <c r="J757" s="21" t="n">
        <v>7.55</v>
      </c>
      <c r="K757" s="21" t="n">
        <v>1</v>
      </c>
      <c r="L757" s="21" t="inlineStr">
        <is>
          <t>SKIPPED</t>
        </is>
      </c>
      <c r="M757" s="28" t="n">
        <v>45840</v>
      </c>
      <c r="N757" s="21" t="inlineStr"/>
      <c r="O757" s="21" t="inlineStr"/>
      <c r="P757" s="21" t="inlineStr">
        <is>
          <t>preference-mismatch</t>
        </is>
      </c>
      <c r="Q757" s="21" t="inlineStr"/>
      <c r="R757" s="21" t="inlineStr"/>
    </row>
    <row r="758">
      <c r="A758" s="17" t="inlineStr">
        <is>
          <t>OFR-2025-1073</t>
        </is>
      </c>
      <c r="B758" s="27" t="n">
        <v>45831</v>
      </c>
      <c r="C758" s="17" t="inlineStr">
        <is>
          <t>WL-03418</t>
        </is>
      </c>
      <c r="D758" s="17" t="n">
        <v>2418</v>
      </c>
      <c r="E758" s="17" t="inlineStr">
        <is>
          <t>SB-0603</t>
        </is>
      </c>
      <c r="F758" s="17" t="inlineStr">
        <is>
          <t>Salmonberry</t>
        </is>
      </c>
      <c r="G758" s="17" t="n">
        <v>32</v>
      </c>
      <c r="H758" s="17" t="inlineStr">
        <is>
          <t>OPEN</t>
        </is>
      </c>
      <c r="I758" s="17" t="inlineStr">
        <is>
          <t>NON_COMM_MONTHLY</t>
        </is>
      </c>
      <c r="J758" s="17" t="n">
        <v>7.55</v>
      </c>
      <c r="K758" s="17" t="n">
        <v>1</v>
      </c>
      <c r="L758" s="17" t="inlineStr">
        <is>
          <t>ACCEPTED</t>
        </is>
      </c>
      <c r="M758" s="27" t="n">
        <v>45845</v>
      </c>
      <c r="N758" s="27" t="n">
        <v>45845</v>
      </c>
      <c r="O758" s="17" t="n">
        <v>14</v>
      </c>
      <c r="P758" s="17" t="inlineStr"/>
      <c r="Q758" s="17" t="inlineStr">
        <is>
          <t>MA-2025-0603</t>
        </is>
      </c>
      <c r="R758" s="17" t="inlineStr"/>
    </row>
    <row r="759">
      <c r="A759" s="21" t="inlineStr">
        <is>
          <t>OFR-2025-1074</t>
        </is>
      </c>
      <c r="B759" s="28" t="n">
        <v>45819</v>
      </c>
      <c r="C759" s="21" t="inlineStr">
        <is>
          <t>WL-03090</t>
        </is>
      </c>
      <c r="D759" s="21" t="n">
        <v>2090</v>
      </c>
      <c r="E759" s="21" t="inlineStr">
        <is>
          <t>EW-0410</t>
        </is>
      </c>
      <c r="F759" s="21" t="inlineStr">
        <is>
          <t>Eastwey</t>
        </is>
      </c>
      <c r="G759" s="21" t="n">
        <v>32</v>
      </c>
      <c r="H759" s="21" t="inlineStr">
        <is>
          <t>OPEN</t>
        </is>
      </c>
      <c r="I759" s="21" t="inlineStr">
        <is>
          <t>NON_COMM_MONTHLY</t>
        </is>
      </c>
      <c r="J759" s="21" t="n">
        <v>7.55</v>
      </c>
      <c r="K759" s="21" t="n">
        <v>1</v>
      </c>
      <c r="L759" s="21" t="inlineStr">
        <is>
          <t>DECLINED</t>
        </is>
      </c>
      <c r="M759" s="28" t="n">
        <v>45833</v>
      </c>
      <c r="N759" s="28" t="n">
        <v>45830</v>
      </c>
      <c r="O759" s="21" t="n">
        <v>11</v>
      </c>
      <c r="P759" s="21" t="inlineStr"/>
      <c r="Q759" s="21" t="inlineStr"/>
      <c r="R759" s="21" t="inlineStr"/>
    </row>
    <row r="760">
      <c r="A760" s="17" t="inlineStr">
        <is>
          <t>OFR-2025-1075</t>
        </is>
      </c>
      <c r="B760" s="27" t="n">
        <v>45826</v>
      </c>
      <c r="C760" s="17" t="inlineStr">
        <is>
          <t>WL-01333</t>
        </is>
      </c>
      <c r="D760" s="17" t="n">
        <v>333</v>
      </c>
      <c r="E760" s="17" t="inlineStr">
        <is>
          <t>LP-0208</t>
        </is>
      </c>
      <c r="F760" s="17" t="inlineStr">
        <is>
          <t>Ledgport</t>
        </is>
      </c>
      <c r="G760" s="17" t="n">
        <v>32</v>
      </c>
      <c r="H760" s="17" t="inlineStr">
        <is>
          <t>COVERED</t>
        </is>
      </c>
      <c r="I760" s="17" t="inlineStr">
        <is>
          <t>NON_COMM_MONTHLY</t>
        </is>
      </c>
      <c r="J760" s="17" t="n">
        <v>10.4</v>
      </c>
      <c r="K760" s="17" t="n">
        <v>1</v>
      </c>
      <c r="L760" s="17" t="inlineStr">
        <is>
          <t>SKIPPED</t>
        </is>
      </c>
      <c r="M760" s="27" t="n">
        <v>45836</v>
      </c>
      <c r="N760" s="17" t="inlineStr"/>
      <c r="O760" s="17" t="inlineStr"/>
      <c r="P760" s="17" t="inlineStr">
        <is>
          <t>not-current</t>
        </is>
      </c>
      <c r="Q760" s="17" t="inlineStr"/>
      <c r="R760" s="17" t="inlineStr"/>
    </row>
    <row r="761">
      <c r="A761" s="21" t="inlineStr">
        <is>
          <t>OFR-2025-1076</t>
        </is>
      </c>
      <c r="B761" s="28" t="n">
        <v>45823</v>
      </c>
      <c r="C761" s="21" t="inlineStr">
        <is>
          <t>WL-02698</t>
        </is>
      </c>
      <c r="D761" s="21" t="n">
        <v>1698</v>
      </c>
      <c r="E761" s="21" t="inlineStr">
        <is>
          <t>VB-0409</t>
        </is>
      </c>
      <c r="F761" s="21" t="inlineStr">
        <is>
          <t>Vessbank</t>
        </is>
      </c>
      <c r="G761" s="21" t="n">
        <v>32</v>
      </c>
      <c r="H761" s="21" t="inlineStr">
        <is>
          <t>COVERED</t>
        </is>
      </c>
      <c r="I761" s="21" t="inlineStr">
        <is>
          <t>NON_COMM_MONTHLY</t>
        </is>
      </c>
      <c r="J761" s="21" t="n">
        <v>10.4</v>
      </c>
      <c r="K761" s="21" t="n">
        <v>1</v>
      </c>
      <c r="L761" s="21" t="inlineStr">
        <is>
          <t>SKIPPED</t>
        </is>
      </c>
      <c r="M761" s="28" t="n">
        <v>45833</v>
      </c>
      <c r="N761" s="21" t="inlineStr"/>
      <c r="O761" s="21" t="inlineStr"/>
      <c r="P761" s="21" t="inlineStr">
        <is>
          <t>preference-mismatch</t>
        </is>
      </c>
      <c r="Q761" s="21" t="inlineStr"/>
      <c r="R761" s="21" t="inlineStr"/>
    </row>
    <row r="762">
      <c r="A762" s="17" t="inlineStr">
        <is>
          <t>OFR-2025-1077</t>
        </is>
      </c>
      <c r="B762" s="27" t="n">
        <v>45810</v>
      </c>
      <c r="C762" s="17" t="inlineStr">
        <is>
          <t>WL-01667</t>
        </is>
      </c>
      <c r="D762" s="17" t="n">
        <v>667</v>
      </c>
      <c r="E762" s="17" t="inlineStr">
        <is>
          <t>LP-1116</t>
        </is>
      </c>
      <c r="F762" s="17" t="inlineStr">
        <is>
          <t>Ledgport</t>
        </is>
      </c>
      <c r="G762" s="17" t="n">
        <v>28</v>
      </c>
      <c r="H762" s="17" t="inlineStr">
        <is>
          <t>COVERED</t>
        </is>
      </c>
      <c r="I762" s="17" t="inlineStr">
        <is>
          <t>NON_COMM_MONTHLY</t>
        </is>
      </c>
      <c r="J762" s="17" t="n">
        <v>10.4</v>
      </c>
      <c r="K762" s="17" t="n">
        <v>1</v>
      </c>
      <c r="L762" s="17" t="inlineStr">
        <is>
          <t>ACCEPTED</t>
        </is>
      </c>
      <c r="M762" s="27" t="n">
        <v>45820</v>
      </c>
      <c r="N762" s="27" t="n">
        <v>45817</v>
      </c>
      <c r="O762" s="17" t="n">
        <v>7</v>
      </c>
      <c r="P762" s="17" t="inlineStr"/>
      <c r="Q762" s="17" t="inlineStr">
        <is>
          <t>MA-2025-1116</t>
        </is>
      </c>
      <c r="R762" s="17" t="inlineStr"/>
    </row>
    <row r="763">
      <c r="A763" s="21" t="inlineStr">
        <is>
          <t>OFR-2025-1078</t>
        </is>
      </c>
      <c r="B763" s="28" t="n">
        <v>45830</v>
      </c>
      <c r="C763" s="21" t="inlineStr">
        <is>
          <t>WL-03206</t>
        </is>
      </c>
      <c r="D763" s="21" t="n">
        <v>2206</v>
      </c>
      <c r="E763" s="21" t="inlineStr">
        <is>
          <t>LP-0909</t>
        </is>
      </c>
      <c r="F763" s="21" t="inlineStr">
        <is>
          <t>Ledgport</t>
        </is>
      </c>
      <c r="G763" s="21" t="n">
        <v>24</v>
      </c>
      <c r="H763" s="21" t="inlineStr">
        <is>
          <t>COVERED</t>
        </is>
      </c>
      <c r="I763" s="21" t="inlineStr">
        <is>
          <t>NON_COMM_MONTHLY</t>
        </is>
      </c>
      <c r="J763" s="21" t="n">
        <v>10.4</v>
      </c>
      <c r="K763" s="21" t="n">
        <v>1</v>
      </c>
      <c r="L763" s="21" t="inlineStr">
        <is>
          <t>ACCEPTED</t>
        </is>
      </c>
      <c r="M763" s="28" t="n">
        <v>45840</v>
      </c>
      <c r="N763" s="28" t="n">
        <v>45839</v>
      </c>
      <c r="O763" s="21" t="n">
        <v>9</v>
      </c>
      <c r="P763" s="21" t="inlineStr"/>
      <c r="Q763" s="21" t="inlineStr">
        <is>
          <t>MA-2025-0909</t>
        </is>
      </c>
      <c r="R763" s="21" t="inlineStr"/>
    </row>
    <row r="764">
      <c r="A764" s="17" t="inlineStr">
        <is>
          <t>OFR-2025-1079</t>
        </is>
      </c>
      <c r="B764" s="27" t="n">
        <v>45810</v>
      </c>
      <c r="C764" s="17" t="inlineStr">
        <is>
          <t>WL-03047</t>
        </is>
      </c>
      <c r="D764" s="17" t="n">
        <v>2047</v>
      </c>
      <c r="E764" s="17" t="inlineStr">
        <is>
          <t>EW-0415</t>
        </is>
      </c>
      <c r="F764" s="17" t="inlineStr">
        <is>
          <t>Eastwey</t>
        </is>
      </c>
      <c r="G764" s="17" t="n">
        <v>24</v>
      </c>
      <c r="H764" s="17" t="inlineStr">
        <is>
          <t>OPEN</t>
        </is>
      </c>
      <c r="I764" s="17" t="inlineStr">
        <is>
          <t>NON_COMM_MONTHLY</t>
        </is>
      </c>
      <c r="J764" s="17" t="n">
        <v>7.55</v>
      </c>
      <c r="K764" s="17" t="n">
        <v>1</v>
      </c>
      <c r="L764" s="17" t="inlineStr">
        <is>
          <t>SKIPPED</t>
        </is>
      </c>
      <c r="M764" s="27" t="n">
        <v>45824</v>
      </c>
      <c r="N764" s="17" t="inlineStr"/>
      <c r="O764" s="17" t="inlineStr"/>
      <c r="P764" s="17" t="inlineStr">
        <is>
          <t>preference-mismatch</t>
        </is>
      </c>
      <c r="Q764" s="17" t="inlineStr"/>
      <c r="R764" s="17" t="inlineStr"/>
    </row>
    <row r="765">
      <c r="A765" s="21" t="inlineStr">
        <is>
          <t>OFR-2025-1080</t>
        </is>
      </c>
      <c r="B765" s="28" t="n">
        <v>45820</v>
      </c>
      <c r="C765" s="21" t="inlineStr">
        <is>
          <t>WL-03339</t>
        </is>
      </c>
      <c r="D765" s="21" t="n">
        <v>2339</v>
      </c>
      <c r="E765" s="21" t="inlineStr">
        <is>
          <t>EW-0210</t>
        </is>
      </c>
      <c r="F765" s="21" t="inlineStr">
        <is>
          <t>Eastwey</t>
        </is>
      </c>
      <c r="G765" s="21" t="n">
        <v>24</v>
      </c>
      <c r="H765" s="21" t="inlineStr">
        <is>
          <t>OPEN</t>
        </is>
      </c>
      <c r="I765" s="21" t="inlineStr">
        <is>
          <t>NON_COMM_MONTHLY</t>
        </is>
      </c>
      <c r="J765" s="21" t="n">
        <v>7.55</v>
      </c>
      <c r="K765" s="21" t="n">
        <v>1</v>
      </c>
      <c r="L765" s="21" t="inlineStr">
        <is>
          <t>ACCEPTED</t>
        </is>
      </c>
      <c r="M765" s="28" t="n">
        <v>45834</v>
      </c>
      <c r="N765" s="28" t="n">
        <v>45829</v>
      </c>
      <c r="O765" s="21" t="n">
        <v>9</v>
      </c>
      <c r="P765" s="21" t="inlineStr"/>
      <c r="Q765" s="21" t="inlineStr">
        <is>
          <t>MA-2025-0210</t>
        </is>
      </c>
      <c r="R765" s="21" t="inlineStr"/>
    </row>
    <row r="766">
      <c r="A766" s="17" t="inlineStr">
        <is>
          <t>OFR-2025-1081</t>
        </is>
      </c>
      <c r="B766" s="27" t="n">
        <v>45822</v>
      </c>
      <c r="C766" s="17" t="inlineStr">
        <is>
          <t>WL-01151</t>
        </is>
      </c>
      <c r="D766" s="17" t="n">
        <v>151</v>
      </c>
      <c r="E766" s="17" t="inlineStr">
        <is>
          <t>SB-0804</t>
        </is>
      </c>
      <c r="F766" s="17" t="inlineStr">
        <is>
          <t>Salmonberry</t>
        </is>
      </c>
      <c r="G766" s="17" t="n">
        <v>24</v>
      </c>
      <c r="H766" s="17" t="inlineStr">
        <is>
          <t>OPEN</t>
        </is>
      </c>
      <c r="I766" s="17" t="inlineStr">
        <is>
          <t>NON_COMM_MONTHLY</t>
        </is>
      </c>
      <c r="J766" s="17" t="n">
        <v>7.55</v>
      </c>
      <c r="K766" s="17" t="n">
        <v>1</v>
      </c>
      <c r="L766" s="17" t="inlineStr">
        <is>
          <t>SKIPPED</t>
        </is>
      </c>
      <c r="M766" s="27" t="n">
        <v>45836</v>
      </c>
      <c r="N766" s="17" t="inlineStr"/>
      <c r="O766" s="17" t="inlineStr"/>
      <c r="P766" s="17" t="inlineStr">
        <is>
          <t>not-current</t>
        </is>
      </c>
      <c r="Q766" s="17" t="inlineStr"/>
      <c r="R766" s="17" t="inlineStr"/>
    </row>
    <row r="767">
      <c r="A767" s="21" t="inlineStr">
        <is>
          <t>OFR-2025-1082</t>
        </is>
      </c>
      <c r="B767" s="28" t="n">
        <v>45831</v>
      </c>
      <c r="C767" s="21" t="inlineStr">
        <is>
          <t>WL-02079</t>
        </is>
      </c>
      <c r="D767" s="21" t="n">
        <v>1079</v>
      </c>
      <c r="E767" s="21" t="inlineStr">
        <is>
          <t>GW-0815</t>
        </is>
      </c>
      <c r="F767" s="21" t="inlineStr">
        <is>
          <t>Gullwing</t>
        </is>
      </c>
      <c r="G767" s="21" t="n">
        <v>32</v>
      </c>
      <c r="H767" s="21" t="inlineStr">
        <is>
          <t>OPEN</t>
        </is>
      </c>
      <c r="I767" s="21" t="inlineStr">
        <is>
          <t>NON_COMM_MONTHLY</t>
        </is>
      </c>
      <c r="J767" s="21" t="n">
        <v>7.55</v>
      </c>
      <c r="K767" s="21" t="n">
        <v>1</v>
      </c>
      <c r="L767" s="21" t="inlineStr">
        <is>
          <t>ACCEPTED</t>
        </is>
      </c>
      <c r="M767" s="28" t="n">
        <v>45845</v>
      </c>
      <c r="N767" s="28" t="n">
        <v>45839</v>
      </c>
      <c r="O767" s="21" t="n">
        <v>8</v>
      </c>
      <c r="P767" s="21" t="inlineStr"/>
      <c r="Q767" s="21" t="inlineStr">
        <is>
          <t>MA-2025-0815</t>
        </is>
      </c>
      <c r="R767" s="21" t="inlineStr"/>
    </row>
    <row r="768">
      <c r="A768" s="17" t="inlineStr">
        <is>
          <t>OFR-2025-1083</t>
        </is>
      </c>
      <c r="B768" s="27" t="n">
        <v>45809</v>
      </c>
      <c r="C768" s="17" t="inlineStr">
        <is>
          <t>WL-01436</t>
        </is>
      </c>
      <c r="D768" s="17" t="n">
        <v>436</v>
      </c>
      <c r="E768" s="17" t="inlineStr">
        <is>
          <t>LP-0811</t>
        </is>
      </c>
      <c r="F768" s="17" t="inlineStr">
        <is>
          <t>Ledgport</t>
        </is>
      </c>
      <c r="G768" s="17" t="n">
        <v>36</v>
      </c>
      <c r="H768" s="17" t="inlineStr">
        <is>
          <t>COVERED</t>
        </is>
      </c>
      <c r="I768" s="17" t="inlineStr">
        <is>
          <t>NON_COMM_MONTHLY</t>
        </is>
      </c>
      <c r="J768" s="17" t="n">
        <v>10.4</v>
      </c>
      <c r="K768" s="17" t="n">
        <v>1</v>
      </c>
      <c r="L768" s="17" t="inlineStr">
        <is>
          <t>EXPIRED</t>
        </is>
      </c>
      <c r="M768" s="27" t="n">
        <v>45819</v>
      </c>
      <c r="N768" s="27" t="n">
        <v>45814</v>
      </c>
      <c r="O768" s="17" t="n">
        <v>5</v>
      </c>
      <c r="P768" s="17" t="inlineStr"/>
      <c r="Q768" s="17" t="inlineStr"/>
      <c r="R768" s="17" t="inlineStr"/>
    </row>
    <row r="769">
      <c r="A769" s="21" t="inlineStr">
        <is>
          <t>OFR-2025-1084</t>
        </is>
      </c>
      <c r="B769" s="28" t="n">
        <v>45832</v>
      </c>
      <c r="C769" s="21" t="inlineStr">
        <is>
          <t>WL-01518</t>
        </is>
      </c>
      <c r="D769" s="21" t="n">
        <v>518</v>
      </c>
      <c r="E769" s="21" t="inlineStr">
        <is>
          <t>VB-0702</t>
        </is>
      </c>
      <c r="F769" s="21" t="inlineStr">
        <is>
          <t>Vessbank</t>
        </is>
      </c>
      <c r="G769" s="21" t="n">
        <v>32</v>
      </c>
      <c r="H769" s="21" t="inlineStr">
        <is>
          <t>COVERED</t>
        </is>
      </c>
      <c r="I769" s="21" t="inlineStr">
        <is>
          <t>NON_COMM_MONTHLY</t>
        </is>
      </c>
      <c r="J769" s="21" t="n">
        <v>10.4</v>
      </c>
      <c r="K769" s="21" t="n">
        <v>1</v>
      </c>
      <c r="L769" s="21" t="inlineStr">
        <is>
          <t>DECLINED</t>
        </is>
      </c>
      <c r="M769" s="28" t="n">
        <v>45842</v>
      </c>
      <c r="N769" s="28" t="n">
        <v>45845</v>
      </c>
      <c r="O769" s="21" t="n">
        <v>13</v>
      </c>
      <c r="P769" s="21" t="inlineStr"/>
      <c r="Q769" s="21" t="inlineStr"/>
      <c r="R769" s="21" t="inlineStr"/>
    </row>
    <row r="770">
      <c r="A770" s="17" t="inlineStr">
        <is>
          <t>OFR-2025-1085</t>
        </is>
      </c>
      <c r="B770" s="27" t="n">
        <v>45820</v>
      </c>
      <c r="C770" s="17" t="inlineStr">
        <is>
          <t>WL-02290</t>
        </is>
      </c>
      <c r="D770" s="17" t="n">
        <v>1290</v>
      </c>
      <c r="E770" s="17" t="inlineStr">
        <is>
          <t>SB-0715</t>
        </is>
      </c>
      <c r="F770" s="17" t="inlineStr">
        <is>
          <t>Salmonberry</t>
        </is>
      </c>
      <c r="G770" s="17" t="n">
        <v>28</v>
      </c>
      <c r="H770" s="17" t="inlineStr">
        <is>
          <t>OPEN</t>
        </is>
      </c>
      <c r="I770" s="17" t="inlineStr">
        <is>
          <t>NON_COMM_MONTHLY</t>
        </is>
      </c>
      <c r="J770" s="17" t="n">
        <v>7.55</v>
      </c>
      <c r="K770" s="17" t="n">
        <v>2</v>
      </c>
      <c r="L770" s="17" t="inlineStr">
        <is>
          <t>ACCEPTED</t>
        </is>
      </c>
      <c r="M770" s="27" t="n">
        <v>45834</v>
      </c>
      <c r="N770" s="27" t="n">
        <v>45831</v>
      </c>
      <c r="O770" s="17" t="n">
        <v>11</v>
      </c>
      <c r="P770" s="17" t="inlineStr"/>
      <c r="Q770" s="17" t="inlineStr">
        <is>
          <t>MA-2025-0715</t>
        </is>
      </c>
      <c r="R770" s="17" t="inlineStr"/>
    </row>
    <row r="771">
      <c r="A771" s="21" t="inlineStr">
        <is>
          <t>OFR-2025-1086</t>
        </is>
      </c>
      <c r="B771" s="28" t="n">
        <v>45833</v>
      </c>
      <c r="C771" s="21" t="inlineStr">
        <is>
          <t>WL-01738</t>
        </is>
      </c>
      <c r="D771" s="21" t="n">
        <v>738</v>
      </c>
      <c r="E771" s="21" t="inlineStr">
        <is>
          <t>GW-0713</t>
        </is>
      </c>
      <c r="F771" s="21" t="inlineStr">
        <is>
          <t>Gullwing</t>
        </is>
      </c>
      <c r="G771" s="21" t="n">
        <v>80</v>
      </c>
      <c r="H771" s="21" t="inlineStr">
        <is>
          <t>OPEN</t>
        </is>
      </c>
      <c r="I771" s="21" t="inlineStr">
        <is>
          <t>NON_COMM_MONTHLY</t>
        </is>
      </c>
      <c r="J771" s="21" t="n">
        <v>7.55</v>
      </c>
      <c r="K771" s="21" t="n">
        <v>2</v>
      </c>
      <c r="L771" s="21" t="inlineStr">
        <is>
          <t>ACCEPTED</t>
        </is>
      </c>
      <c r="M771" s="28" t="n">
        <v>45847</v>
      </c>
      <c r="N771" s="28" t="n">
        <v>45838</v>
      </c>
      <c r="O771" s="21" t="n">
        <v>5</v>
      </c>
      <c r="P771" s="21" t="inlineStr"/>
      <c r="Q771" s="21" t="inlineStr">
        <is>
          <t>MA-2025-0713</t>
        </is>
      </c>
      <c r="R771" s="21" t="inlineStr"/>
    </row>
    <row r="772">
      <c r="A772" s="17" t="inlineStr">
        <is>
          <t>OFR-2025-1087</t>
        </is>
      </c>
      <c r="B772" s="27" t="n">
        <v>45819</v>
      </c>
      <c r="C772" s="17" t="inlineStr">
        <is>
          <t>WL-01759</t>
        </is>
      </c>
      <c r="D772" s="17" t="n">
        <v>759</v>
      </c>
      <c r="E772" s="17" t="inlineStr">
        <is>
          <t>EW-0120</t>
        </is>
      </c>
      <c r="F772" s="17" t="inlineStr">
        <is>
          <t>Eastwey</t>
        </is>
      </c>
      <c r="G772" s="17" t="n">
        <v>80</v>
      </c>
      <c r="H772" s="17" t="inlineStr">
        <is>
          <t>OPEN</t>
        </is>
      </c>
      <c r="I772" s="17" t="inlineStr">
        <is>
          <t>NON_COMM_MONTHLY</t>
        </is>
      </c>
      <c r="J772" s="17" t="n">
        <v>7.55</v>
      </c>
      <c r="K772" s="17" t="n">
        <v>1</v>
      </c>
      <c r="L772" s="17" t="inlineStr">
        <is>
          <t>ACCEPTED</t>
        </is>
      </c>
      <c r="M772" s="27" t="n">
        <v>45833</v>
      </c>
      <c r="N772" s="27" t="n">
        <v>45835</v>
      </c>
      <c r="O772" s="17" t="n">
        <v>16</v>
      </c>
      <c r="P772" s="17" t="inlineStr"/>
      <c r="Q772" s="17" t="inlineStr">
        <is>
          <t>MA-2025-0120</t>
        </is>
      </c>
      <c r="R772" s="17" t="inlineStr"/>
    </row>
    <row r="773">
      <c r="A773" s="21" t="inlineStr">
        <is>
          <t>OFR-2025-1088</t>
        </is>
      </c>
      <c r="B773" s="28" t="n">
        <v>45833</v>
      </c>
      <c r="C773" s="21" t="inlineStr">
        <is>
          <t>WL-03578</t>
        </is>
      </c>
      <c r="D773" s="21" t="n">
        <v>2578</v>
      </c>
      <c r="E773" s="21" t="inlineStr">
        <is>
          <t>VB-1007</t>
        </is>
      </c>
      <c r="F773" s="21" t="inlineStr">
        <is>
          <t>Vessbank</t>
        </is>
      </c>
      <c r="G773" s="21" t="n">
        <v>36</v>
      </c>
      <c r="H773" s="21" t="inlineStr">
        <is>
          <t>COVERED</t>
        </is>
      </c>
      <c r="I773" s="21" t="inlineStr">
        <is>
          <t>NON_COMM_MONTHLY</t>
        </is>
      </c>
      <c r="J773" s="21" t="n">
        <v>10.4</v>
      </c>
      <c r="K773" s="21" t="n">
        <v>1</v>
      </c>
      <c r="L773" s="21" t="inlineStr">
        <is>
          <t>ACCEPTED</t>
        </is>
      </c>
      <c r="M773" s="28" t="n">
        <v>45843</v>
      </c>
      <c r="N773" s="28" t="n">
        <v>45843</v>
      </c>
      <c r="O773" s="21" t="n">
        <v>10</v>
      </c>
      <c r="P773" s="21" t="inlineStr"/>
      <c r="Q773" s="21" t="inlineStr">
        <is>
          <t>MA-2025-1007</t>
        </is>
      </c>
      <c r="R773" s="21" t="inlineStr"/>
    </row>
    <row r="774">
      <c r="A774" s="17" t="inlineStr">
        <is>
          <t>OFR-2025-1089</t>
        </is>
      </c>
      <c r="B774" s="27" t="n">
        <v>45826</v>
      </c>
      <c r="C774" s="17" t="inlineStr">
        <is>
          <t>WL-03869</t>
        </is>
      </c>
      <c r="D774" s="17" t="n">
        <v>2869</v>
      </c>
      <c r="E774" s="17" t="inlineStr">
        <is>
          <t>LP-1108</t>
        </is>
      </c>
      <c r="F774" s="17" t="inlineStr">
        <is>
          <t>Ledgport</t>
        </is>
      </c>
      <c r="G774" s="17" t="n">
        <v>32</v>
      </c>
      <c r="H774" s="17" t="inlineStr">
        <is>
          <t>COVERED</t>
        </is>
      </c>
      <c r="I774" s="17" t="inlineStr">
        <is>
          <t>NON_COMM_MONTHLY</t>
        </is>
      </c>
      <c r="J774" s="17" t="n">
        <v>10.4</v>
      </c>
      <c r="K774" s="17" t="n">
        <v>2</v>
      </c>
      <c r="L774" s="17" t="inlineStr">
        <is>
          <t>ACCEPTED</t>
        </is>
      </c>
      <c r="M774" s="27" t="n">
        <v>45836</v>
      </c>
      <c r="N774" s="27" t="n">
        <v>45837</v>
      </c>
      <c r="O774" s="17" t="n">
        <v>11</v>
      </c>
      <c r="P774" s="17" t="inlineStr"/>
      <c r="Q774" s="17" t="inlineStr">
        <is>
          <t>MA-2025-1108</t>
        </is>
      </c>
      <c r="R774" s="17" t="inlineStr"/>
    </row>
    <row r="775">
      <c r="A775" s="21" t="inlineStr">
        <is>
          <t>OFR-2025-1090</t>
        </is>
      </c>
      <c r="B775" s="28" t="n">
        <v>45827</v>
      </c>
      <c r="C775" s="21" t="inlineStr">
        <is>
          <t>WL-02314</t>
        </is>
      </c>
      <c r="D775" s="21" t="n">
        <v>1314</v>
      </c>
      <c r="E775" s="21" t="inlineStr">
        <is>
          <t>LP-0124</t>
        </is>
      </c>
      <c r="F775" s="21" t="inlineStr">
        <is>
          <t>Ledgport</t>
        </is>
      </c>
      <c r="G775" s="21" t="n">
        <v>28</v>
      </c>
      <c r="H775" s="21" t="inlineStr">
        <is>
          <t>COVERED</t>
        </is>
      </c>
      <c r="I775" s="21" t="inlineStr">
        <is>
          <t>NON_COMM_MONTHLY</t>
        </is>
      </c>
      <c r="J775" s="21" t="n">
        <v>10.4</v>
      </c>
      <c r="K775" s="21" t="n">
        <v>1</v>
      </c>
      <c r="L775" s="21" t="inlineStr">
        <is>
          <t>SKIPPED</t>
        </is>
      </c>
      <c r="M775" s="28" t="n">
        <v>45837</v>
      </c>
      <c r="N775" s="21" t="inlineStr"/>
      <c r="O775" s="21" t="inlineStr"/>
      <c r="P775" s="21" t="inlineStr">
        <is>
          <t>not-current</t>
        </is>
      </c>
      <c r="Q775" s="21" t="inlineStr"/>
      <c r="R775" s="21" t="inlineStr"/>
    </row>
    <row r="776">
      <c r="A776" s="17" t="inlineStr">
        <is>
          <t>OFR-2025-1091</t>
        </is>
      </c>
      <c r="B776" s="27" t="n">
        <v>45817</v>
      </c>
      <c r="C776" s="17" t="inlineStr">
        <is>
          <t>WL-02356</t>
        </is>
      </c>
      <c r="D776" s="17" t="n">
        <v>1356</v>
      </c>
      <c r="E776" s="17" t="inlineStr">
        <is>
          <t>SB-0411</t>
        </is>
      </c>
      <c r="F776" s="17" t="inlineStr">
        <is>
          <t>Salmonberry</t>
        </is>
      </c>
      <c r="G776" s="17" t="n">
        <v>24</v>
      </c>
      <c r="H776" s="17" t="inlineStr">
        <is>
          <t>OPEN</t>
        </is>
      </c>
      <c r="I776" s="17" t="inlineStr">
        <is>
          <t>NON_COMM_MONTHLY</t>
        </is>
      </c>
      <c r="J776" s="17" t="n">
        <v>7.55</v>
      </c>
      <c r="K776" s="17" t="n">
        <v>1</v>
      </c>
      <c r="L776" s="17" t="inlineStr">
        <is>
          <t>SKIPPED</t>
        </is>
      </c>
      <c r="M776" s="27" t="n">
        <v>45831</v>
      </c>
      <c r="N776" s="17" t="inlineStr"/>
      <c r="O776" s="17" t="inlineStr"/>
      <c r="P776" s="17" t="inlineStr">
        <is>
          <t>preference-mismatch</t>
        </is>
      </c>
      <c r="Q776" s="17" t="inlineStr"/>
      <c r="R776" s="17" t="inlineStr"/>
    </row>
    <row r="777">
      <c r="A777" s="21" t="inlineStr">
        <is>
          <t>OFR-2025-1092</t>
        </is>
      </c>
      <c r="B777" s="28" t="n">
        <v>45834</v>
      </c>
      <c r="C777" s="21" t="inlineStr">
        <is>
          <t>WL-03374</t>
        </is>
      </c>
      <c r="D777" s="21" t="n">
        <v>2374</v>
      </c>
      <c r="E777" s="21" t="inlineStr">
        <is>
          <t>VB-0919</t>
        </is>
      </c>
      <c r="F777" s="21" t="inlineStr">
        <is>
          <t>Vessbank</t>
        </is>
      </c>
      <c r="G777" s="21" t="n">
        <v>24</v>
      </c>
      <c r="H777" s="21" t="inlineStr">
        <is>
          <t>COVERED</t>
        </is>
      </c>
      <c r="I777" s="21" t="inlineStr">
        <is>
          <t>NON_COMM_MONTHLY</t>
        </is>
      </c>
      <c r="J777" s="21" t="n">
        <v>10.4</v>
      </c>
      <c r="K777" s="21" t="n">
        <v>1</v>
      </c>
      <c r="L777" s="21" t="inlineStr">
        <is>
          <t>ACCEPTED</t>
        </is>
      </c>
      <c r="M777" s="28" t="n">
        <v>45844</v>
      </c>
      <c r="N777" s="28" t="n">
        <v>45835</v>
      </c>
      <c r="O777" s="21" t="n">
        <v>1</v>
      </c>
      <c r="P777" s="21" t="inlineStr"/>
      <c r="Q777" s="21" t="inlineStr">
        <is>
          <t>MA-2025-0919</t>
        </is>
      </c>
      <c r="R777" s="21" t="inlineStr"/>
    </row>
    <row r="778">
      <c r="A778" s="17" t="inlineStr">
        <is>
          <t>OFR-2025-1093</t>
        </is>
      </c>
      <c r="B778" s="27" t="n">
        <v>45819</v>
      </c>
      <c r="C778" s="17" t="inlineStr">
        <is>
          <t>WL-02826</t>
        </is>
      </c>
      <c r="D778" s="17" t="n">
        <v>1826</v>
      </c>
      <c r="E778" s="17" t="inlineStr">
        <is>
          <t>GW-0901</t>
        </is>
      </c>
      <c r="F778" s="17" t="inlineStr">
        <is>
          <t>Gullwing</t>
        </is>
      </c>
      <c r="G778" s="17" t="n">
        <v>24</v>
      </c>
      <c r="H778" s="17" t="inlineStr">
        <is>
          <t>OPEN</t>
        </is>
      </c>
      <c r="I778" s="17" t="inlineStr">
        <is>
          <t>NON_COMM_MONTHLY</t>
        </is>
      </c>
      <c r="J778" s="17" t="n">
        <v>7.55</v>
      </c>
      <c r="K778" s="17" t="n">
        <v>2</v>
      </c>
      <c r="L778" s="17" t="inlineStr">
        <is>
          <t>PENDING</t>
        </is>
      </c>
      <c r="M778" s="27" t="n">
        <v>45833</v>
      </c>
      <c r="N778" s="17" t="inlineStr"/>
      <c r="O778" s="17" t="inlineStr"/>
      <c r="P778" s="17" t="inlineStr"/>
      <c r="Q778" s="17" t="inlineStr"/>
      <c r="R778" s="17" t="inlineStr"/>
    </row>
    <row r="779">
      <c r="A779" s="21" t="inlineStr">
        <is>
          <t>OFR-2025-1094</t>
        </is>
      </c>
      <c r="B779" s="28" t="n">
        <v>45835</v>
      </c>
      <c r="C779" s="21" t="inlineStr">
        <is>
          <t>WL-01899</t>
        </is>
      </c>
      <c r="D779" s="21" t="n">
        <v>899</v>
      </c>
      <c r="E779" s="21" t="inlineStr">
        <is>
          <t>VB-0419</t>
        </is>
      </c>
      <c r="F779" s="21" t="inlineStr">
        <is>
          <t>Vessbank</t>
        </is>
      </c>
      <c r="G779" s="21" t="n">
        <v>32</v>
      </c>
      <c r="H779" s="21" t="inlineStr">
        <is>
          <t>COVERED</t>
        </is>
      </c>
      <c r="I779" s="21" t="inlineStr">
        <is>
          <t>NON_COMM_MONTHLY</t>
        </is>
      </c>
      <c r="J779" s="21" t="n">
        <v>10.4</v>
      </c>
      <c r="K779" s="21" t="n">
        <v>1</v>
      </c>
      <c r="L779" s="21" t="inlineStr">
        <is>
          <t>ACCEPTED</t>
        </is>
      </c>
      <c r="M779" s="28" t="n">
        <v>45845</v>
      </c>
      <c r="N779" s="28" t="n">
        <v>45839</v>
      </c>
      <c r="O779" s="21" t="n">
        <v>4</v>
      </c>
      <c r="P779" s="21" t="inlineStr"/>
      <c r="Q779" s="21" t="inlineStr">
        <is>
          <t>MA-2025-0419</t>
        </is>
      </c>
      <c r="R779" s="21" t="inlineStr"/>
    </row>
    <row r="780">
      <c r="A780" s="17" t="inlineStr">
        <is>
          <t>OFR-2025-1095</t>
        </is>
      </c>
      <c r="B780" s="27" t="n">
        <v>45823</v>
      </c>
      <c r="C780" s="17" t="inlineStr">
        <is>
          <t>WL-01831</t>
        </is>
      </c>
      <c r="D780" s="17" t="n">
        <v>831</v>
      </c>
      <c r="E780" s="17" t="inlineStr">
        <is>
          <t>SB-0101</t>
        </is>
      </c>
      <c r="F780" s="17" t="inlineStr">
        <is>
          <t>Salmonberry</t>
        </is>
      </c>
      <c r="G780" s="17" t="n">
        <v>70</v>
      </c>
      <c r="H780" s="17" t="inlineStr">
        <is>
          <t>OPEN</t>
        </is>
      </c>
      <c r="I780" s="17" t="inlineStr">
        <is>
          <t>NON_COMM_MONTHLY</t>
        </is>
      </c>
      <c r="J780" s="17" t="n">
        <v>7.55</v>
      </c>
      <c r="K780" s="17" t="n">
        <v>1</v>
      </c>
      <c r="L780" s="17" t="inlineStr">
        <is>
          <t>DECLINED</t>
        </is>
      </c>
      <c r="M780" s="27" t="n">
        <v>45837</v>
      </c>
      <c r="N780" s="27" t="n">
        <v>45836</v>
      </c>
      <c r="O780" s="17" t="n">
        <v>13</v>
      </c>
      <c r="P780" s="17" t="inlineStr"/>
      <c r="Q780" s="17" t="inlineStr"/>
      <c r="R780" s="17" t="inlineStr"/>
    </row>
    <row r="781">
      <c r="A781" s="21" t="inlineStr">
        <is>
          <t>OFR-2025-1096</t>
        </is>
      </c>
      <c r="B781" s="28" t="n">
        <v>45830</v>
      </c>
      <c r="C781" s="21" t="inlineStr">
        <is>
          <t>WL-01358</t>
        </is>
      </c>
      <c r="D781" s="21" t="n">
        <v>358</v>
      </c>
      <c r="E781" s="21" t="inlineStr">
        <is>
          <t>LP-0601</t>
        </is>
      </c>
      <c r="F781" s="21" t="inlineStr">
        <is>
          <t>Ledgport</t>
        </is>
      </c>
      <c r="G781" s="21" t="n">
        <v>24</v>
      </c>
      <c r="H781" s="21" t="inlineStr">
        <is>
          <t>COVERED</t>
        </is>
      </c>
      <c r="I781" s="21" t="inlineStr">
        <is>
          <t>NON_COMM_MONTHLY</t>
        </is>
      </c>
      <c r="J781" s="21" t="n">
        <v>10.4</v>
      </c>
      <c r="K781" s="21" t="n">
        <v>2</v>
      </c>
      <c r="L781" s="21" t="inlineStr">
        <is>
          <t>ACCEPTED</t>
        </is>
      </c>
      <c r="M781" s="28" t="n">
        <v>45840</v>
      </c>
      <c r="N781" s="28" t="n">
        <v>45840</v>
      </c>
      <c r="O781" s="21" t="n">
        <v>10</v>
      </c>
      <c r="P781" s="21" t="inlineStr"/>
      <c r="Q781" s="21" t="inlineStr">
        <is>
          <t>MA-2025-0601</t>
        </is>
      </c>
      <c r="R781" s="21" t="inlineStr"/>
    </row>
    <row r="782">
      <c r="A782" s="17" t="inlineStr">
        <is>
          <t>OFR-2025-1097</t>
        </is>
      </c>
      <c r="B782" s="27" t="n">
        <v>45834</v>
      </c>
      <c r="C782" s="17" t="inlineStr">
        <is>
          <t>WL-02366</t>
        </is>
      </c>
      <c r="D782" s="17" t="n">
        <v>1366</v>
      </c>
      <c r="E782" s="17" t="inlineStr">
        <is>
          <t>SB-0814</t>
        </is>
      </c>
      <c r="F782" s="17" t="inlineStr">
        <is>
          <t>Salmonberry</t>
        </is>
      </c>
      <c r="G782" s="17" t="n">
        <v>28</v>
      </c>
      <c r="H782" s="17" t="inlineStr">
        <is>
          <t>OPEN</t>
        </is>
      </c>
      <c r="I782" s="17" t="inlineStr">
        <is>
          <t>NON_COMM_MONTHLY</t>
        </is>
      </c>
      <c r="J782" s="17" t="n">
        <v>7.55</v>
      </c>
      <c r="K782" s="17" t="n">
        <v>2</v>
      </c>
      <c r="L782" s="17" t="inlineStr">
        <is>
          <t>ACCEPTED</t>
        </is>
      </c>
      <c r="M782" s="27" t="n">
        <v>45848</v>
      </c>
      <c r="N782" s="27" t="n">
        <v>45845</v>
      </c>
      <c r="O782" s="17" t="n">
        <v>11</v>
      </c>
      <c r="P782" s="17" t="inlineStr"/>
      <c r="Q782" s="17" t="inlineStr">
        <is>
          <t>MA-2025-0814</t>
        </is>
      </c>
      <c r="R782" s="17" t="inlineStr"/>
    </row>
    <row r="783">
      <c r="A783" s="21" t="inlineStr">
        <is>
          <t>OFR-2025-1098</t>
        </is>
      </c>
      <c r="B783" s="28" t="n">
        <v>45810</v>
      </c>
      <c r="C783" s="21" t="inlineStr">
        <is>
          <t>WL-02013</t>
        </is>
      </c>
      <c r="D783" s="21" t="n">
        <v>1013</v>
      </c>
      <c r="E783" s="21" t="inlineStr">
        <is>
          <t>LP-0901</t>
        </is>
      </c>
      <c r="F783" s="21" t="inlineStr">
        <is>
          <t>Ledgport</t>
        </is>
      </c>
      <c r="G783" s="21" t="n">
        <v>40</v>
      </c>
      <c r="H783" s="21" t="inlineStr">
        <is>
          <t>COVERED</t>
        </is>
      </c>
      <c r="I783" s="21" t="inlineStr">
        <is>
          <t>NON_COMM_MONTHLY</t>
        </is>
      </c>
      <c r="J783" s="21" t="n">
        <v>10.4</v>
      </c>
      <c r="K783" s="21" t="n">
        <v>2</v>
      </c>
      <c r="L783" s="21" t="inlineStr">
        <is>
          <t>SKIPPED</t>
        </is>
      </c>
      <c r="M783" s="28" t="n">
        <v>45820</v>
      </c>
      <c r="N783" s="21" t="inlineStr"/>
      <c r="O783" s="21" t="inlineStr"/>
      <c r="P783" s="21" t="inlineStr">
        <is>
          <t>not-current</t>
        </is>
      </c>
      <c r="Q783" s="21" t="inlineStr"/>
      <c r="R783" s="21" t="inlineStr"/>
    </row>
    <row r="784">
      <c r="A784" s="17" t="inlineStr">
        <is>
          <t>OFR-2025-1099</t>
        </is>
      </c>
      <c r="B784" s="27" t="n">
        <v>45813</v>
      </c>
      <c r="C784" s="17" t="inlineStr">
        <is>
          <t>WL-03412</t>
        </is>
      </c>
      <c r="D784" s="17" t="n">
        <v>2412</v>
      </c>
      <c r="E784" s="17" t="inlineStr">
        <is>
          <t>VB-0721</t>
        </is>
      </c>
      <c r="F784" s="17" t="inlineStr">
        <is>
          <t>Vessbank</t>
        </is>
      </c>
      <c r="G784" s="17" t="n">
        <v>28</v>
      </c>
      <c r="H784" s="17" t="inlineStr">
        <is>
          <t>COVERED</t>
        </is>
      </c>
      <c r="I784" s="17" t="inlineStr">
        <is>
          <t>NON_COMM_MONTHLY</t>
        </is>
      </c>
      <c r="J784" s="17" t="n">
        <v>10.4</v>
      </c>
      <c r="K784" s="17" t="n">
        <v>2</v>
      </c>
      <c r="L784" s="17" t="inlineStr">
        <is>
          <t>ACCEPTED</t>
        </is>
      </c>
      <c r="M784" s="27" t="n">
        <v>45823</v>
      </c>
      <c r="N784" s="27" t="n">
        <v>45816</v>
      </c>
      <c r="O784" s="17" t="n">
        <v>3</v>
      </c>
      <c r="P784" s="17" t="inlineStr"/>
      <c r="Q784" s="17" t="inlineStr">
        <is>
          <t>MA-2025-0721</t>
        </is>
      </c>
      <c r="R784" s="17" t="inlineStr"/>
    </row>
    <row r="785">
      <c r="A785" s="21" t="inlineStr">
        <is>
          <t>OFR-2025-1100</t>
        </is>
      </c>
      <c r="B785" s="28" t="n">
        <v>45824</v>
      </c>
      <c r="C785" s="21" t="inlineStr">
        <is>
          <t>WL-03069</t>
        </is>
      </c>
      <c r="D785" s="21" t="n">
        <v>2069</v>
      </c>
      <c r="E785" s="21" t="inlineStr">
        <is>
          <t>GW-0807</t>
        </is>
      </c>
      <c r="F785" s="21" t="inlineStr">
        <is>
          <t>Gullwing</t>
        </is>
      </c>
      <c r="G785" s="21" t="n">
        <v>45</v>
      </c>
      <c r="H785" s="21" t="inlineStr">
        <is>
          <t>OPEN</t>
        </is>
      </c>
      <c r="I785" s="21" t="inlineStr">
        <is>
          <t>NON_COMM_MONTHLY</t>
        </is>
      </c>
      <c r="J785" s="21" t="n">
        <v>7.55</v>
      </c>
      <c r="K785" s="21" t="n">
        <v>2</v>
      </c>
      <c r="L785" s="21" t="inlineStr">
        <is>
          <t>DECLINED</t>
        </is>
      </c>
      <c r="M785" s="28" t="n">
        <v>45838</v>
      </c>
      <c r="N785" s="28" t="n">
        <v>45825</v>
      </c>
      <c r="O785" s="21" t="n">
        <v>1</v>
      </c>
      <c r="P785" s="21" t="inlineStr"/>
      <c r="Q785" s="21" t="inlineStr"/>
      <c r="R785" s="21" t="inlineStr"/>
    </row>
    <row r="786">
      <c r="A786" s="17" t="inlineStr">
        <is>
          <t>OFR-2025-1101</t>
        </is>
      </c>
      <c r="B786" s="27" t="n">
        <v>45848</v>
      </c>
      <c r="C786" s="17" t="inlineStr">
        <is>
          <t>WL-01813</t>
        </is>
      </c>
      <c r="D786" s="17" t="n">
        <v>813</v>
      </c>
      <c r="E786" s="17" t="inlineStr">
        <is>
          <t>GW-0910</t>
        </is>
      </c>
      <c r="F786" s="17" t="inlineStr">
        <is>
          <t>Gullwing</t>
        </is>
      </c>
      <c r="G786" s="17" t="n">
        <v>50</v>
      </c>
      <c r="H786" s="17" t="inlineStr">
        <is>
          <t>OPEN</t>
        </is>
      </c>
      <c r="I786" s="17" t="inlineStr">
        <is>
          <t>NON_COMM_MONTHLY</t>
        </is>
      </c>
      <c r="J786" s="17" t="n">
        <v>7.55</v>
      </c>
      <c r="K786" s="17" t="n">
        <v>1</v>
      </c>
      <c r="L786" s="17" t="inlineStr">
        <is>
          <t>SKIPPED</t>
        </is>
      </c>
      <c r="M786" s="27" t="n">
        <v>45862</v>
      </c>
      <c r="N786" s="17" t="inlineStr"/>
      <c r="O786" s="17" t="inlineStr"/>
      <c r="P786" s="17" t="inlineStr">
        <is>
          <t>not-current</t>
        </is>
      </c>
      <c r="Q786" s="17" t="inlineStr"/>
      <c r="R786" s="17" t="inlineStr"/>
    </row>
    <row r="787">
      <c r="A787" s="21" t="inlineStr">
        <is>
          <t>OFR-2025-1102</t>
        </is>
      </c>
      <c r="B787" s="28" t="n">
        <v>45842</v>
      </c>
      <c r="C787" s="21" t="inlineStr">
        <is>
          <t>WL-03440</t>
        </is>
      </c>
      <c r="D787" s="21" t="n">
        <v>2440</v>
      </c>
      <c r="E787" s="21" t="inlineStr">
        <is>
          <t>GW-0619</t>
        </is>
      </c>
      <c r="F787" s="21" t="inlineStr">
        <is>
          <t>Gullwing</t>
        </is>
      </c>
      <c r="G787" s="21" t="n">
        <v>45</v>
      </c>
      <c r="H787" s="21" t="inlineStr">
        <is>
          <t>OPEN</t>
        </is>
      </c>
      <c r="I787" s="21" t="inlineStr">
        <is>
          <t>NON_COMM_MONTHLY</t>
        </is>
      </c>
      <c r="J787" s="21" t="n">
        <v>7.55</v>
      </c>
      <c r="K787" s="21" t="n">
        <v>1</v>
      </c>
      <c r="L787" s="21" t="inlineStr">
        <is>
          <t>ACCEPTED</t>
        </is>
      </c>
      <c r="M787" s="28" t="n">
        <v>45856</v>
      </c>
      <c r="N787" s="28" t="n">
        <v>45852</v>
      </c>
      <c r="O787" s="21" t="n">
        <v>10</v>
      </c>
      <c r="P787" s="21" t="inlineStr"/>
      <c r="Q787" s="21" t="inlineStr">
        <is>
          <t>MA-2025-0619</t>
        </is>
      </c>
      <c r="R787" s="21" t="inlineStr"/>
    </row>
    <row r="788">
      <c r="A788" s="17" t="inlineStr">
        <is>
          <t>OFR-2025-1103</t>
        </is>
      </c>
      <c r="B788" s="27" t="n">
        <v>45843</v>
      </c>
      <c r="C788" s="17" t="inlineStr">
        <is>
          <t>WL-03800</t>
        </is>
      </c>
      <c r="D788" s="17" t="n">
        <v>2800</v>
      </c>
      <c r="E788" s="17" t="inlineStr">
        <is>
          <t>EW-0713</t>
        </is>
      </c>
      <c r="F788" s="17" t="inlineStr">
        <is>
          <t>Eastwey</t>
        </is>
      </c>
      <c r="G788" s="17" t="n">
        <v>32</v>
      </c>
      <c r="H788" s="17" t="inlineStr">
        <is>
          <t>OPEN</t>
        </is>
      </c>
      <c r="I788" s="17" t="inlineStr">
        <is>
          <t>NON_COMM_MONTHLY</t>
        </is>
      </c>
      <c r="J788" s="17" t="n">
        <v>7.55</v>
      </c>
      <c r="K788" s="17" t="n">
        <v>2</v>
      </c>
      <c r="L788" s="17" t="inlineStr">
        <is>
          <t>ACCEPTED</t>
        </is>
      </c>
      <c r="M788" s="27" t="n">
        <v>45857</v>
      </c>
      <c r="N788" s="27" t="n">
        <v>45857</v>
      </c>
      <c r="O788" s="17" t="n">
        <v>14</v>
      </c>
      <c r="P788" s="17" t="inlineStr"/>
      <c r="Q788" s="17" t="inlineStr">
        <is>
          <t>MA-2025-0713</t>
        </is>
      </c>
      <c r="R788" s="17" t="inlineStr"/>
    </row>
    <row r="789">
      <c r="A789" s="21" t="inlineStr">
        <is>
          <t>OFR-2025-1104</t>
        </is>
      </c>
      <c r="B789" s="28" t="n">
        <v>45839</v>
      </c>
      <c r="C789" s="21" t="inlineStr">
        <is>
          <t>WL-03606</t>
        </is>
      </c>
      <c r="D789" s="21" t="n">
        <v>2606</v>
      </c>
      <c r="E789" s="21" t="inlineStr">
        <is>
          <t>GW-0418</t>
        </is>
      </c>
      <c r="F789" s="21" t="inlineStr">
        <is>
          <t>Gullwing</t>
        </is>
      </c>
      <c r="G789" s="21" t="n">
        <v>24</v>
      </c>
      <c r="H789" s="21" t="inlineStr">
        <is>
          <t>OPEN</t>
        </is>
      </c>
      <c r="I789" s="21" t="inlineStr">
        <is>
          <t>NON_COMM_MONTHLY</t>
        </is>
      </c>
      <c r="J789" s="21" t="n">
        <v>7.55</v>
      </c>
      <c r="K789" s="21" t="n">
        <v>1</v>
      </c>
      <c r="L789" s="21" t="inlineStr">
        <is>
          <t>ACCEPTED</t>
        </is>
      </c>
      <c r="M789" s="28" t="n">
        <v>45853</v>
      </c>
      <c r="N789" s="28" t="n">
        <v>45846</v>
      </c>
      <c r="O789" s="21" t="n">
        <v>7</v>
      </c>
      <c r="P789" s="21" t="inlineStr"/>
      <c r="Q789" s="21" t="inlineStr">
        <is>
          <t>MA-2025-0418</t>
        </is>
      </c>
      <c r="R789" s="21" t="inlineStr"/>
    </row>
    <row r="790">
      <c r="A790" s="17" t="inlineStr">
        <is>
          <t>OFR-2025-1105</t>
        </is>
      </c>
      <c r="B790" s="27" t="n">
        <v>45844</v>
      </c>
      <c r="C790" s="17" t="inlineStr">
        <is>
          <t>WL-03253</t>
        </is>
      </c>
      <c r="D790" s="17" t="n">
        <v>2253</v>
      </c>
      <c r="E790" s="17" t="inlineStr">
        <is>
          <t>VB-0922</t>
        </is>
      </c>
      <c r="F790" s="17" t="inlineStr">
        <is>
          <t>Vessbank</t>
        </is>
      </c>
      <c r="G790" s="17" t="n">
        <v>28</v>
      </c>
      <c r="H790" s="17" t="inlineStr">
        <is>
          <t>COVERED</t>
        </is>
      </c>
      <c r="I790" s="17" t="inlineStr">
        <is>
          <t>NON_COMM_MONTHLY</t>
        </is>
      </c>
      <c r="J790" s="17" t="n">
        <v>10.4</v>
      </c>
      <c r="K790" s="17" t="n">
        <v>1</v>
      </c>
      <c r="L790" s="17" t="inlineStr">
        <is>
          <t>DECLINED</t>
        </is>
      </c>
      <c r="M790" s="27" t="n">
        <v>45854</v>
      </c>
      <c r="N790" s="27" t="n">
        <v>45848</v>
      </c>
      <c r="O790" s="17" t="n">
        <v>4</v>
      </c>
      <c r="P790" s="17" t="inlineStr"/>
      <c r="Q790" s="17" t="inlineStr"/>
      <c r="R790" s="17" t="inlineStr"/>
    </row>
    <row r="791">
      <c r="A791" s="21" t="inlineStr">
        <is>
          <t>OFR-2025-1106</t>
        </is>
      </c>
      <c r="B791" s="28" t="n">
        <v>45848</v>
      </c>
      <c r="C791" s="21" t="inlineStr">
        <is>
          <t>WL-01645</t>
        </is>
      </c>
      <c r="D791" s="21" t="n">
        <v>645</v>
      </c>
      <c r="E791" s="21" t="inlineStr">
        <is>
          <t>EW-0704</t>
        </is>
      </c>
      <c r="F791" s="21" t="inlineStr">
        <is>
          <t>Eastwey</t>
        </is>
      </c>
      <c r="G791" s="21" t="n">
        <v>32</v>
      </c>
      <c r="H791" s="21" t="inlineStr">
        <is>
          <t>OPEN</t>
        </is>
      </c>
      <c r="I791" s="21" t="inlineStr">
        <is>
          <t>NON_COMM_MONTHLY</t>
        </is>
      </c>
      <c r="J791" s="21" t="n">
        <v>7.55</v>
      </c>
      <c r="K791" s="21" t="n">
        <v>1</v>
      </c>
      <c r="L791" s="21" t="inlineStr">
        <is>
          <t>DECLINED</t>
        </is>
      </c>
      <c r="M791" s="28" t="n">
        <v>45862</v>
      </c>
      <c r="N791" s="28" t="n">
        <v>45851</v>
      </c>
      <c r="O791" s="21" t="n">
        <v>3</v>
      </c>
      <c r="P791" s="21" t="inlineStr"/>
      <c r="Q791" s="21" t="inlineStr"/>
      <c r="R791" s="21" t="inlineStr"/>
    </row>
    <row r="792">
      <c r="A792" s="17" t="inlineStr">
        <is>
          <t>OFR-2025-1107</t>
        </is>
      </c>
      <c r="B792" s="27" t="n">
        <v>45841</v>
      </c>
      <c r="C792" s="17" t="inlineStr">
        <is>
          <t>WL-01337</t>
        </is>
      </c>
      <c r="D792" s="17" t="n">
        <v>337</v>
      </c>
      <c r="E792" s="17" t="inlineStr">
        <is>
          <t>EW-0623</t>
        </is>
      </c>
      <c r="F792" s="17" t="inlineStr">
        <is>
          <t>Eastwey</t>
        </is>
      </c>
      <c r="G792" s="17" t="n">
        <v>32</v>
      </c>
      <c r="H792" s="17" t="inlineStr">
        <is>
          <t>OPEN</t>
        </is>
      </c>
      <c r="I792" s="17" t="inlineStr">
        <is>
          <t>NON_COMM_MONTHLY</t>
        </is>
      </c>
      <c r="J792" s="17" t="n">
        <v>7.55</v>
      </c>
      <c r="K792" s="17" t="n">
        <v>1</v>
      </c>
      <c r="L792" s="17" t="inlineStr">
        <is>
          <t>DECLINED</t>
        </is>
      </c>
      <c r="M792" s="27" t="n">
        <v>45855</v>
      </c>
      <c r="N792" s="27" t="n">
        <v>45844</v>
      </c>
      <c r="O792" s="17" t="n">
        <v>3</v>
      </c>
      <c r="P792" s="17" t="inlineStr"/>
      <c r="Q792" s="17" t="inlineStr"/>
      <c r="R792" s="17" t="inlineStr"/>
    </row>
    <row r="793">
      <c r="A793" s="21" t="inlineStr">
        <is>
          <t>OFR-2025-1108</t>
        </is>
      </c>
      <c r="B793" s="28" t="n">
        <v>45839</v>
      </c>
      <c r="C793" s="21" t="inlineStr">
        <is>
          <t>WL-01052</t>
        </is>
      </c>
      <c r="D793" s="21" t="n">
        <v>52</v>
      </c>
      <c r="E793" s="21" t="inlineStr">
        <is>
          <t>SB-0909</t>
        </is>
      </c>
      <c r="F793" s="21" t="inlineStr">
        <is>
          <t>Salmonberry</t>
        </is>
      </c>
      <c r="G793" s="21" t="n">
        <v>24</v>
      </c>
      <c r="H793" s="21" t="inlineStr">
        <is>
          <t>OPEN</t>
        </is>
      </c>
      <c r="I793" s="21" t="inlineStr">
        <is>
          <t>NON_COMM_MONTHLY</t>
        </is>
      </c>
      <c r="J793" s="21" t="n">
        <v>7.55</v>
      </c>
      <c r="K793" s="21" t="n">
        <v>2</v>
      </c>
      <c r="L793" s="21" t="inlineStr">
        <is>
          <t>ACCEPTED</t>
        </is>
      </c>
      <c r="M793" s="28" t="n">
        <v>45853</v>
      </c>
      <c r="N793" s="28" t="n">
        <v>45848</v>
      </c>
      <c r="O793" s="21" t="n">
        <v>9</v>
      </c>
      <c r="P793" s="21" t="inlineStr"/>
      <c r="Q793" s="21" t="inlineStr">
        <is>
          <t>MA-2025-0909</t>
        </is>
      </c>
      <c r="R793" s="21" t="inlineStr"/>
    </row>
    <row r="794">
      <c r="A794" s="17" t="inlineStr">
        <is>
          <t>OFR-2025-1109</t>
        </is>
      </c>
      <c r="B794" s="27" t="n">
        <v>45842</v>
      </c>
      <c r="C794" s="17" t="inlineStr">
        <is>
          <t>WL-02008</t>
        </is>
      </c>
      <c r="D794" s="17" t="n">
        <v>1008</v>
      </c>
      <c r="E794" s="17" t="inlineStr">
        <is>
          <t>SB-0621</t>
        </is>
      </c>
      <c r="F794" s="17" t="inlineStr">
        <is>
          <t>Salmonberry</t>
        </is>
      </c>
      <c r="G794" s="17" t="n">
        <v>32</v>
      </c>
      <c r="H794" s="17" t="inlineStr">
        <is>
          <t>OPEN</t>
        </is>
      </c>
      <c r="I794" s="17" t="inlineStr">
        <is>
          <t>NON_COMM_MONTHLY</t>
        </is>
      </c>
      <c r="J794" s="17" t="n">
        <v>7.55</v>
      </c>
      <c r="K794" s="17" t="n">
        <v>1</v>
      </c>
      <c r="L794" s="17" t="inlineStr">
        <is>
          <t>ACCEPTED</t>
        </is>
      </c>
      <c r="M794" s="27" t="n">
        <v>45856</v>
      </c>
      <c r="N794" s="27" t="n">
        <v>45845</v>
      </c>
      <c r="O794" s="17" t="n">
        <v>3</v>
      </c>
      <c r="P794" s="17" t="inlineStr"/>
      <c r="Q794" s="17" t="inlineStr">
        <is>
          <t>MA-2025-0621</t>
        </is>
      </c>
      <c r="R794" s="17" t="inlineStr"/>
    </row>
    <row r="795">
      <c r="A795" s="21" t="inlineStr">
        <is>
          <t>OFR-2025-1110</t>
        </is>
      </c>
      <c r="B795" s="28" t="n">
        <v>45851</v>
      </c>
      <c r="C795" s="21" t="inlineStr">
        <is>
          <t>WL-03658</t>
        </is>
      </c>
      <c r="D795" s="21" t="n">
        <v>2658</v>
      </c>
      <c r="E795" s="21" t="inlineStr">
        <is>
          <t>LP-0910</t>
        </is>
      </c>
      <c r="F795" s="21" t="inlineStr">
        <is>
          <t>Ledgport</t>
        </is>
      </c>
      <c r="G795" s="21" t="n">
        <v>28</v>
      </c>
      <c r="H795" s="21" t="inlineStr">
        <is>
          <t>COVERED</t>
        </is>
      </c>
      <c r="I795" s="21" t="inlineStr">
        <is>
          <t>NON_COMM_MONTHLY</t>
        </is>
      </c>
      <c r="J795" s="21" t="n">
        <v>10.4</v>
      </c>
      <c r="K795" s="21" t="n">
        <v>1</v>
      </c>
      <c r="L795" s="21" t="inlineStr">
        <is>
          <t>DECLINED</t>
        </is>
      </c>
      <c r="M795" s="28" t="n">
        <v>45861</v>
      </c>
      <c r="N795" s="28" t="n">
        <v>45858</v>
      </c>
      <c r="O795" s="21" t="n">
        <v>7</v>
      </c>
      <c r="P795" s="21" t="inlineStr"/>
      <c r="Q795" s="21" t="inlineStr"/>
      <c r="R795" s="21" t="inlineStr"/>
    </row>
    <row r="796">
      <c r="A796" s="17" t="inlineStr">
        <is>
          <t>OFR-2025-1111</t>
        </is>
      </c>
      <c r="B796" s="27" t="n">
        <v>45839</v>
      </c>
      <c r="C796" s="17" t="inlineStr">
        <is>
          <t>WL-02982</t>
        </is>
      </c>
      <c r="D796" s="17" t="n">
        <v>1982</v>
      </c>
      <c r="E796" s="17" t="inlineStr">
        <is>
          <t>VB-0610</t>
        </is>
      </c>
      <c r="F796" s="17" t="inlineStr">
        <is>
          <t>Vessbank</t>
        </is>
      </c>
      <c r="G796" s="17" t="n">
        <v>32</v>
      </c>
      <c r="H796" s="17" t="inlineStr">
        <is>
          <t>COVERED</t>
        </is>
      </c>
      <c r="I796" s="17" t="inlineStr">
        <is>
          <t>NON_COMM_MONTHLY</t>
        </is>
      </c>
      <c r="J796" s="17" t="n">
        <v>10.4</v>
      </c>
      <c r="K796" s="17" t="n">
        <v>1</v>
      </c>
      <c r="L796" s="17" t="inlineStr">
        <is>
          <t>ACCEPTED</t>
        </is>
      </c>
      <c r="M796" s="27" t="n">
        <v>45849</v>
      </c>
      <c r="N796" s="27" t="n">
        <v>45847</v>
      </c>
      <c r="O796" s="17" t="n">
        <v>8</v>
      </c>
      <c r="P796" s="17" t="inlineStr"/>
      <c r="Q796" s="17" t="inlineStr">
        <is>
          <t>MA-2025-0610</t>
        </is>
      </c>
      <c r="R796" s="17" t="inlineStr"/>
    </row>
    <row r="797">
      <c r="A797" s="21" t="inlineStr">
        <is>
          <t>OFR-2025-1112</t>
        </is>
      </c>
      <c r="B797" s="28" t="n">
        <v>45861</v>
      </c>
      <c r="C797" s="21" t="inlineStr">
        <is>
          <t>WL-03305</t>
        </is>
      </c>
      <c r="D797" s="21" t="n">
        <v>2305</v>
      </c>
      <c r="E797" s="21" t="inlineStr">
        <is>
          <t>EW-0815</t>
        </is>
      </c>
      <c r="F797" s="21" t="inlineStr">
        <is>
          <t>Eastwey</t>
        </is>
      </c>
      <c r="G797" s="21" t="n">
        <v>50</v>
      </c>
      <c r="H797" s="21" t="inlineStr">
        <is>
          <t>OPEN</t>
        </is>
      </c>
      <c r="I797" s="21" t="inlineStr">
        <is>
          <t>NON_COMM_MONTHLY</t>
        </is>
      </c>
      <c r="J797" s="21" t="n">
        <v>7.55</v>
      </c>
      <c r="K797" s="21" t="n">
        <v>1</v>
      </c>
      <c r="L797" s="21" t="inlineStr">
        <is>
          <t>DECLINED</t>
        </is>
      </c>
      <c r="M797" s="28" t="n">
        <v>45875</v>
      </c>
      <c r="N797" s="28" t="n">
        <v>45870</v>
      </c>
      <c r="O797" s="21" t="n">
        <v>9</v>
      </c>
      <c r="P797" s="21" t="inlineStr"/>
      <c r="Q797" s="21" t="inlineStr"/>
      <c r="R797" s="21" t="inlineStr"/>
    </row>
    <row r="798">
      <c r="A798" s="17" t="inlineStr">
        <is>
          <t>OFR-2025-1113</t>
        </is>
      </c>
      <c r="B798" s="27" t="n">
        <v>45863</v>
      </c>
      <c r="C798" s="17" t="inlineStr">
        <is>
          <t>WL-03227</t>
        </is>
      </c>
      <c r="D798" s="17" t="n">
        <v>2227</v>
      </c>
      <c r="E798" s="17" t="inlineStr">
        <is>
          <t>LP-0414</t>
        </is>
      </c>
      <c r="F798" s="17" t="inlineStr">
        <is>
          <t>Ledgport</t>
        </is>
      </c>
      <c r="G798" s="17" t="n">
        <v>40</v>
      </c>
      <c r="H798" s="17" t="inlineStr">
        <is>
          <t>COVERED</t>
        </is>
      </c>
      <c r="I798" s="17" t="inlineStr">
        <is>
          <t>NON_COMM_MONTHLY</t>
        </is>
      </c>
      <c r="J798" s="17" t="n">
        <v>10.4</v>
      </c>
      <c r="K798" s="17" t="n">
        <v>1</v>
      </c>
      <c r="L798" s="17" t="inlineStr">
        <is>
          <t>SKIPPED</t>
        </is>
      </c>
      <c r="M798" s="27" t="n">
        <v>45873</v>
      </c>
      <c r="N798" s="17" t="inlineStr"/>
      <c r="O798" s="17" t="inlineStr"/>
      <c r="P798" s="17" t="inlineStr">
        <is>
          <t>declined-prior-offer</t>
        </is>
      </c>
      <c r="Q798" s="17" t="inlineStr"/>
      <c r="R798" s="17" t="inlineStr"/>
    </row>
    <row r="799">
      <c r="A799" s="21" t="inlineStr">
        <is>
          <t>OFR-2025-1114</t>
        </is>
      </c>
      <c r="B799" s="28" t="n">
        <v>45840</v>
      </c>
      <c r="C799" s="21" t="inlineStr">
        <is>
          <t>WL-02317</t>
        </is>
      </c>
      <c r="D799" s="21" t="n">
        <v>1317</v>
      </c>
      <c r="E799" s="21" t="inlineStr">
        <is>
          <t>EW-0409</t>
        </is>
      </c>
      <c r="F799" s="21" t="inlineStr">
        <is>
          <t>Eastwey</t>
        </is>
      </c>
      <c r="G799" s="21" t="n">
        <v>70</v>
      </c>
      <c r="H799" s="21" t="inlineStr">
        <is>
          <t>OPEN</t>
        </is>
      </c>
      <c r="I799" s="21" t="inlineStr">
        <is>
          <t>NON_COMM_MONTHLY</t>
        </is>
      </c>
      <c r="J799" s="21" t="n">
        <v>7.55</v>
      </c>
      <c r="K799" s="21" t="n">
        <v>1</v>
      </c>
      <c r="L799" s="21" t="inlineStr">
        <is>
          <t>ACCEPTED</t>
        </is>
      </c>
      <c r="M799" s="28" t="n">
        <v>45854</v>
      </c>
      <c r="N799" s="28" t="n">
        <v>45843</v>
      </c>
      <c r="O799" s="21" t="n">
        <v>3</v>
      </c>
      <c r="P799" s="21" t="inlineStr"/>
      <c r="Q799" s="21" t="inlineStr">
        <is>
          <t>MA-2025-0409</t>
        </is>
      </c>
      <c r="R799" s="21" t="inlineStr"/>
    </row>
    <row r="800">
      <c r="A800" s="17" t="inlineStr">
        <is>
          <t>OFR-2025-1115</t>
        </is>
      </c>
      <c r="B800" s="27" t="n">
        <v>45866</v>
      </c>
      <c r="C800" s="17" t="inlineStr">
        <is>
          <t>WL-02198</t>
        </is>
      </c>
      <c r="D800" s="17" t="n">
        <v>1198</v>
      </c>
      <c r="E800" s="17" t="inlineStr">
        <is>
          <t>EW-0317</t>
        </is>
      </c>
      <c r="F800" s="17" t="inlineStr">
        <is>
          <t>Eastwey</t>
        </is>
      </c>
      <c r="G800" s="17" t="n">
        <v>36</v>
      </c>
      <c r="H800" s="17" t="inlineStr">
        <is>
          <t>OPEN</t>
        </is>
      </c>
      <c r="I800" s="17" t="inlineStr">
        <is>
          <t>NON_COMM_MONTHLY</t>
        </is>
      </c>
      <c r="J800" s="17" t="n">
        <v>7.55</v>
      </c>
      <c r="K800" s="17" t="n">
        <v>2</v>
      </c>
      <c r="L800" s="17" t="inlineStr">
        <is>
          <t>ACCEPTED</t>
        </is>
      </c>
      <c r="M800" s="27" t="n">
        <v>45880</v>
      </c>
      <c r="N800" s="27" t="n">
        <v>45881</v>
      </c>
      <c r="O800" s="17" t="n">
        <v>15</v>
      </c>
      <c r="P800" s="17" t="inlineStr"/>
      <c r="Q800" s="17" t="inlineStr">
        <is>
          <t>MA-2025-0317</t>
        </is>
      </c>
      <c r="R800" s="17" t="inlineStr"/>
    </row>
    <row r="801">
      <c r="A801" s="21" t="inlineStr">
        <is>
          <t>OFR-2025-1116</t>
        </is>
      </c>
      <c r="B801" s="28" t="n">
        <v>45865</v>
      </c>
      <c r="C801" s="21" t="inlineStr">
        <is>
          <t>WL-03852</t>
        </is>
      </c>
      <c r="D801" s="21" t="n">
        <v>2852</v>
      </c>
      <c r="E801" s="21" t="inlineStr">
        <is>
          <t>GW-0706</t>
        </is>
      </c>
      <c r="F801" s="21" t="inlineStr">
        <is>
          <t>Gullwing</t>
        </is>
      </c>
      <c r="G801" s="21" t="n">
        <v>80</v>
      </c>
      <c r="H801" s="21" t="inlineStr">
        <is>
          <t>OPEN</t>
        </is>
      </c>
      <c r="I801" s="21" t="inlineStr">
        <is>
          <t>NON_COMM_MONTHLY</t>
        </is>
      </c>
      <c r="J801" s="21" t="n">
        <v>7.55</v>
      </c>
      <c r="K801" s="21" t="n">
        <v>2</v>
      </c>
      <c r="L801" s="21" t="inlineStr">
        <is>
          <t>EXPIRED</t>
        </is>
      </c>
      <c r="M801" s="28" t="n">
        <v>45879</v>
      </c>
      <c r="N801" s="28" t="n">
        <v>45872</v>
      </c>
      <c r="O801" s="21" t="n">
        <v>7</v>
      </c>
      <c r="P801" s="21" t="inlineStr"/>
      <c r="Q801" s="21" t="inlineStr"/>
      <c r="R801" s="21" t="inlineStr"/>
    </row>
    <row r="802">
      <c r="A802" s="17" t="inlineStr">
        <is>
          <t>OFR-2025-1117</t>
        </is>
      </c>
      <c r="B802" s="27" t="n">
        <v>45844</v>
      </c>
      <c r="C802" s="17" t="inlineStr">
        <is>
          <t>WL-02298</t>
        </is>
      </c>
      <c r="D802" s="17" t="n">
        <v>1298</v>
      </c>
      <c r="E802" s="17" t="inlineStr">
        <is>
          <t>GW-1017</t>
        </is>
      </c>
      <c r="F802" s="17" t="inlineStr">
        <is>
          <t>Gullwing</t>
        </is>
      </c>
      <c r="G802" s="17" t="n">
        <v>32</v>
      </c>
      <c r="H802" s="17" t="inlineStr">
        <is>
          <t>OPEN</t>
        </is>
      </c>
      <c r="I802" s="17" t="inlineStr">
        <is>
          <t>NON_COMM_MONTHLY</t>
        </is>
      </c>
      <c r="J802" s="17" t="n">
        <v>7.55</v>
      </c>
      <c r="K802" s="17" t="n">
        <v>1</v>
      </c>
      <c r="L802" s="17" t="inlineStr">
        <is>
          <t>SKIPPED</t>
        </is>
      </c>
      <c r="M802" s="27" t="n">
        <v>45858</v>
      </c>
      <c r="N802" s="17" t="inlineStr"/>
      <c r="O802" s="17" t="inlineStr"/>
      <c r="P802" s="17" t="inlineStr">
        <is>
          <t>vessel-fit</t>
        </is>
      </c>
      <c r="Q802" s="17" t="inlineStr"/>
      <c r="R802" s="17" t="inlineStr"/>
    </row>
    <row r="803">
      <c r="A803" s="21" t="inlineStr">
        <is>
          <t>OFR-2025-1118</t>
        </is>
      </c>
      <c r="B803" s="28" t="n">
        <v>45845</v>
      </c>
      <c r="C803" s="21" t="inlineStr">
        <is>
          <t>WL-01008</t>
        </is>
      </c>
      <c r="D803" s="21" t="n">
        <v>8</v>
      </c>
      <c r="E803" s="21" t="inlineStr">
        <is>
          <t>GW-0412</t>
        </is>
      </c>
      <c r="F803" s="21" t="inlineStr">
        <is>
          <t>Gullwing</t>
        </is>
      </c>
      <c r="G803" s="21" t="n">
        <v>24</v>
      </c>
      <c r="H803" s="21" t="inlineStr">
        <is>
          <t>OPEN</t>
        </is>
      </c>
      <c r="I803" s="21" t="inlineStr">
        <is>
          <t>NON_COMM_MONTHLY</t>
        </is>
      </c>
      <c r="J803" s="21" t="n">
        <v>7.55</v>
      </c>
      <c r="K803" s="21" t="n">
        <v>1</v>
      </c>
      <c r="L803" s="21" t="inlineStr">
        <is>
          <t>ACCEPTED</t>
        </is>
      </c>
      <c r="M803" s="28" t="n">
        <v>45859</v>
      </c>
      <c r="N803" s="28" t="n">
        <v>45849</v>
      </c>
      <c r="O803" s="21" t="n">
        <v>4</v>
      </c>
      <c r="P803" s="21" t="inlineStr"/>
      <c r="Q803" s="21" t="inlineStr">
        <is>
          <t>MA-2025-0412</t>
        </is>
      </c>
      <c r="R803" s="21" t="inlineStr"/>
    </row>
    <row r="804">
      <c r="A804" s="17" t="inlineStr">
        <is>
          <t>OFR-2025-1119</t>
        </is>
      </c>
      <c r="B804" s="27" t="n">
        <v>45839</v>
      </c>
      <c r="C804" s="17" t="inlineStr">
        <is>
          <t>WL-03582</t>
        </is>
      </c>
      <c r="D804" s="17" t="n">
        <v>2582</v>
      </c>
      <c r="E804" s="17" t="inlineStr">
        <is>
          <t>VB-0224</t>
        </is>
      </c>
      <c r="F804" s="17" t="inlineStr">
        <is>
          <t>Vessbank</t>
        </is>
      </c>
      <c r="G804" s="17" t="n">
        <v>28</v>
      </c>
      <c r="H804" s="17" t="inlineStr">
        <is>
          <t>COVERED</t>
        </is>
      </c>
      <c r="I804" s="17" t="inlineStr">
        <is>
          <t>NON_COMM_MONTHLY</t>
        </is>
      </c>
      <c r="J804" s="17" t="n">
        <v>10.4</v>
      </c>
      <c r="K804" s="17" t="n">
        <v>2</v>
      </c>
      <c r="L804" s="17" t="inlineStr">
        <is>
          <t>DECLINED</t>
        </is>
      </c>
      <c r="M804" s="27" t="n">
        <v>45849</v>
      </c>
      <c r="N804" s="27" t="n">
        <v>45851</v>
      </c>
      <c r="O804" s="17" t="n">
        <v>12</v>
      </c>
      <c r="P804" s="17" t="inlineStr"/>
      <c r="Q804" s="17" t="inlineStr"/>
      <c r="R804" s="17" t="inlineStr"/>
    </row>
    <row r="805">
      <c r="A805" s="21" t="inlineStr">
        <is>
          <t>OFR-2025-1120</t>
        </is>
      </c>
      <c r="B805" s="28" t="n">
        <v>45866</v>
      </c>
      <c r="C805" s="21" t="inlineStr">
        <is>
          <t>WL-01115</t>
        </is>
      </c>
      <c r="D805" s="21" t="n">
        <v>115</v>
      </c>
      <c r="E805" s="21" t="inlineStr">
        <is>
          <t>LP-1018</t>
        </is>
      </c>
      <c r="F805" s="21" t="inlineStr">
        <is>
          <t>Ledgport</t>
        </is>
      </c>
      <c r="G805" s="21" t="n">
        <v>32</v>
      </c>
      <c r="H805" s="21" t="inlineStr">
        <is>
          <t>COVERED</t>
        </is>
      </c>
      <c r="I805" s="21" t="inlineStr">
        <is>
          <t>NON_COMM_MONTHLY</t>
        </is>
      </c>
      <c r="J805" s="21" t="n">
        <v>10.4</v>
      </c>
      <c r="K805" s="21" t="n">
        <v>1</v>
      </c>
      <c r="L805" s="21" t="inlineStr">
        <is>
          <t>DECLINED_RETAINER</t>
        </is>
      </c>
      <c r="M805" s="28" t="n">
        <v>45876</v>
      </c>
      <c r="N805" s="28" t="n">
        <v>45871</v>
      </c>
      <c r="O805" s="21" t="n">
        <v>5</v>
      </c>
      <c r="P805" s="21" t="inlineStr"/>
      <c r="Q805" s="21" t="inlineStr"/>
      <c r="R805" s="21" t="inlineStr"/>
    </row>
    <row r="806">
      <c r="A806" s="17" t="inlineStr">
        <is>
          <t>OFR-2025-1121</t>
        </is>
      </c>
      <c r="B806" s="27" t="n">
        <v>45843</v>
      </c>
      <c r="C806" s="17" t="inlineStr">
        <is>
          <t>WL-02764</t>
        </is>
      </c>
      <c r="D806" s="17" t="n">
        <v>1764</v>
      </c>
      <c r="E806" s="17" t="inlineStr">
        <is>
          <t>SB-0723</t>
        </is>
      </c>
      <c r="F806" s="17" t="inlineStr">
        <is>
          <t>Salmonberry</t>
        </is>
      </c>
      <c r="G806" s="17" t="n">
        <v>24</v>
      </c>
      <c r="H806" s="17" t="inlineStr">
        <is>
          <t>OPEN</t>
        </is>
      </c>
      <c r="I806" s="17" t="inlineStr">
        <is>
          <t>NON_COMM_MONTHLY</t>
        </is>
      </c>
      <c r="J806" s="17" t="n">
        <v>7.55</v>
      </c>
      <c r="K806" s="17" t="n">
        <v>2</v>
      </c>
      <c r="L806" s="17" t="inlineStr">
        <is>
          <t>WITHDRAWN</t>
        </is>
      </c>
      <c r="M806" s="27" t="n">
        <v>45857</v>
      </c>
      <c r="N806" s="27" t="n">
        <v>45857</v>
      </c>
      <c r="O806" s="17" t="n">
        <v>14</v>
      </c>
      <c r="P806" s="17" t="inlineStr"/>
      <c r="Q806" s="17" t="inlineStr"/>
      <c r="R806" s="17" t="inlineStr"/>
    </row>
    <row r="807">
      <c r="A807" s="21" t="inlineStr">
        <is>
          <t>OFR-2025-1122</t>
        </is>
      </c>
      <c r="B807" s="28" t="n">
        <v>45855</v>
      </c>
      <c r="C807" s="21" t="inlineStr">
        <is>
          <t>WL-02891</t>
        </is>
      </c>
      <c r="D807" s="21" t="n">
        <v>1891</v>
      </c>
      <c r="E807" s="21" t="inlineStr">
        <is>
          <t>GW-0422</t>
        </is>
      </c>
      <c r="F807" s="21" t="inlineStr">
        <is>
          <t>Gullwing</t>
        </is>
      </c>
      <c r="G807" s="21" t="n">
        <v>80</v>
      </c>
      <c r="H807" s="21" t="inlineStr">
        <is>
          <t>OPEN</t>
        </is>
      </c>
      <c r="I807" s="21" t="inlineStr">
        <is>
          <t>NON_COMM_MONTHLY</t>
        </is>
      </c>
      <c r="J807" s="21" t="n">
        <v>7.55</v>
      </c>
      <c r="K807" s="21" t="n">
        <v>1</v>
      </c>
      <c r="L807" s="21" t="inlineStr">
        <is>
          <t>ACCEPTED</t>
        </is>
      </c>
      <c r="M807" s="28" t="n">
        <v>45869</v>
      </c>
      <c r="N807" s="28" t="n">
        <v>45872</v>
      </c>
      <c r="O807" s="21" t="n">
        <v>17</v>
      </c>
      <c r="P807" s="21" t="inlineStr"/>
      <c r="Q807" s="21" t="inlineStr">
        <is>
          <t>MA-2025-0422</t>
        </is>
      </c>
      <c r="R807" s="21" t="inlineStr"/>
    </row>
    <row r="808">
      <c r="A808" s="17" t="inlineStr">
        <is>
          <t>OFR-2025-1123</t>
        </is>
      </c>
      <c r="B808" s="27" t="n">
        <v>45850</v>
      </c>
      <c r="C808" s="17" t="inlineStr">
        <is>
          <t>WL-03516</t>
        </is>
      </c>
      <c r="D808" s="17" t="n">
        <v>2516</v>
      </c>
      <c r="E808" s="17" t="inlineStr">
        <is>
          <t>VB-0209</t>
        </is>
      </c>
      <c r="F808" s="17" t="inlineStr">
        <is>
          <t>Vessbank</t>
        </is>
      </c>
      <c r="G808" s="17" t="n">
        <v>32</v>
      </c>
      <c r="H808" s="17" t="inlineStr">
        <is>
          <t>COVERED</t>
        </is>
      </c>
      <c r="I808" s="17" t="inlineStr">
        <is>
          <t>NON_COMM_MONTHLY</t>
        </is>
      </c>
      <c r="J808" s="17" t="n">
        <v>10.4</v>
      </c>
      <c r="K808" s="17" t="n">
        <v>1</v>
      </c>
      <c r="L808" s="17" t="inlineStr">
        <is>
          <t>SKIPPED</t>
        </is>
      </c>
      <c r="M808" s="27" t="n">
        <v>45860</v>
      </c>
      <c r="N808" s="17" t="inlineStr"/>
      <c r="O808" s="17" t="inlineStr"/>
      <c r="P808" s="17" t="inlineStr">
        <is>
          <t>preference-mismatch</t>
        </is>
      </c>
      <c r="Q808" s="17" t="inlineStr"/>
      <c r="R808" s="17" t="inlineStr"/>
    </row>
    <row r="809">
      <c r="A809" s="21" t="inlineStr">
        <is>
          <t>OFR-2025-1124</t>
        </is>
      </c>
      <c r="B809" s="28" t="n">
        <v>45849</v>
      </c>
      <c r="C809" s="21" t="inlineStr">
        <is>
          <t>WL-03579</t>
        </is>
      </c>
      <c r="D809" s="21" t="n">
        <v>2579</v>
      </c>
      <c r="E809" s="21" t="inlineStr">
        <is>
          <t>LP-0816</t>
        </is>
      </c>
      <c r="F809" s="21" t="inlineStr">
        <is>
          <t>Ledgport</t>
        </is>
      </c>
      <c r="G809" s="21" t="n">
        <v>28</v>
      </c>
      <c r="H809" s="21" t="inlineStr">
        <is>
          <t>COVERED</t>
        </is>
      </c>
      <c r="I809" s="21" t="inlineStr">
        <is>
          <t>NON_COMM_MONTHLY</t>
        </is>
      </c>
      <c r="J809" s="21" t="n">
        <v>10.4</v>
      </c>
      <c r="K809" s="21" t="n">
        <v>2</v>
      </c>
      <c r="L809" s="21" t="inlineStr">
        <is>
          <t>SKIPPED</t>
        </is>
      </c>
      <c r="M809" s="28" t="n">
        <v>45859</v>
      </c>
      <c r="N809" s="21" t="inlineStr"/>
      <c r="O809" s="21" t="inlineStr"/>
      <c r="P809" s="21" t="inlineStr">
        <is>
          <t>declined-prior-offer</t>
        </is>
      </c>
      <c r="Q809" s="21" t="inlineStr"/>
      <c r="R809" s="21" t="inlineStr"/>
    </row>
    <row r="810">
      <c r="A810" s="17" t="inlineStr">
        <is>
          <t>OFR-2025-1125</t>
        </is>
      </c>
      <c r="B810" s="27" t="n">
        <v>45855</v>
      </c>
      <c r="C810" s="17" t="inlineStr">
        <is>
          <t>WL-03248</t>
        </is>
      </c>
      <c r="D810" s="17" t="n">
        <v>2248</v>
      </c>
      <c r="E810" s="17" t="inlineStr">
        <is>
          <t>LP-0616</t>
        </is>
      </c>
      <c r="F810" s="17" t="inlineStr">
        <is>
          <t>Ledgport</t>
        </is>
      </c>
      <c r="G810" s="17" t="n">
        <v>24</v>
      </c>
      <c r="H810" s="17" t="inlineStr">
        <is>
          <t>COVERED</t>
        </is>
      </c>
      <c r="I810" s="17" t="inlineStr">
        <is>
          <t>NON_COMM_MONTHLY</t>
        </is>
      </c>
      <c r="J810" s="17" t="n">
        <v>10.4</v>
      </c>
      <c r="K810" s="17" t="n">
        <v>1</v>
      </c>
      <c r="L810" s="17" t="inlineStr">
        <is>
          <t>SKIPPED</t>
        </is>
      </c>
      <c r="M810" s="27" t="n">
        <v>45865</v>
      </c>
      <c r="N810" s="17" t="inlineStr"/>
      <c r="O810" s="17" t="inlineStr"/>
      <c r="P810" s="17" t="inlineStr">
        <is>
          <t>preference-mismatch</t>
        </is>
      </c>
      <c r="Q810" s="17" t="inlineStr"/>
      <c r="R810" s="17" t="inlineStr"/>
    </row>
    <row r="811">
      <c r="A811" s="21" t="inlineStr">
        <is>
          <t>OFR-2025-1126</t>
        </is>
      </c>
      <c r="B811" s="28" t="n">
        <v>45860</v>
      </c>
      <c r="C811" s="21" t="inlineStr">
        <is>
          <t>WL-03526</t>
        </is>
      </c>
      <c r="D811" s="21" t="n">
        <v>2526</v>
      </c>
      <c r="E811" s="21" t="inlineStr">
        <is>
          <t>SB-0102</t>
        </is>
      </c>
      <c r="F811" s="21" t="inlineStr">
        <is>
          <t>Salmonberry</t>
        </is>
      </c>
      <c r="G811" s="21" t="n">
        <v>32</v>
      </c>
      <c r="H811" s="21" t="inlineStr">
        <is>
          <t>OPEN</t>
        </is>
      </c>
      <c r="I811" s="21" t="inlineStr">
        <is>
          <t>NON_COMM_MONTHLY</t>
        </is>
      </c>
      <c r="J811" s="21" t="n">
        <v>7.55</v>
      </c>
      <c r="K811" s="21" t="n">
        <v>1</v>
      </c>
      <c r="L811" s="21" t="inlineStr">
        <is>
          <t>SKIPPED</t>
        </is>
      </c>
      <c r="M811" s="28" t="n">
        <v>45874</v>
      </c>
      <c r="N811" s="21" t="inlineStr"/>
      <c r="O811" s="21" t="inlineStr"/>
      <c r="P811" s="21" t="inlineStr">
        <is>
          <t>preference-mismatch</t>
        </is>
      </c>
      <c r="Q811" s="21" t="inlineStr"/>
      <c r="R811" s="21" t="inlineStr"/>
    </row>
    <row r="812">
      <c r="A812" s="17" t="inlineStr">
        <is>
          <t>OFR-2025-1127</t>
        </is>
      </c>
      <c r="B812" s="27" t="n">
        <v>45851</v>
      </c>
      <c r="C812" s="17" t="inlineStr">
        <is>
          <t>WL-03402</t>
        </is>
      </c>
      <c r="D812" s="17" t="n">
        <v>2402</v>
      </c>
      <c r="E812" s="17" t="inlineStr">
        <is>
          <t>SB-0516</t>
        </is>
      </c>
      <c r="F812" s="17" t="inlineStr">
        <is>
          <t>Salmonberry</t>
        </is>
      </c>
      <c r="G812" s="17" t="n">
        <v>60</v>
      </c>
      <c r="H812" s="17" t="inlineStr">
        <is>
          <t>OPEN</t>
        </is>
      </c>
      <c r="I812" s="17" t="inlineStr">
        <is>
          <t>NON_COMM_MONTHLY</t>
        </is>
      </c>
      <c r="J812" s="17" t="n">
        <v>7.55</v>
      </c>
      <c r="K812" s="17" t="n">
        <v>1</v>
      </c>
      <c r="L812" s="17" t="inlineStr">
        <is>
          <t>DECLINED</t>
        </is>
      </c>
      <c r="M812" s="27" t="n">
        <v>45865</v>
      </c>
      <c r="N812" s="27" t="n">
        <v>45867</v>
      </c>
      <c r="O812" s="17" t="n">
        <v>16</v>
      </c>
      <c r="P812" s="17" t="inlineStr"/>
      <c r="Q812" s="17" t="inlineStr"/>
      <c r="R812" s="17" t="inlineStr"/>
    </row>
    <row r="813">
      <c r="A813" s="21" t="inlineStr">
        <is>
          <t>OFR-2025-1128</t>
        </is>
      </c>
      <c r="B813" s="28" t="n">
        <v>45840</v>
      </c>
      <c r="C813" s="21" t="inlineStr">
        <is>
          <t>WL-01426</t>
        </is>
      </c>
      <c r="D813" s="21" t="n">
        <v>426</v>
      </c>
      <c r="E813" s="21" t="inlineStr">
        <is>
          <t>LP-0419</t>
        </is>
      </c>
      <c r="F813" s="21" t="inlineStr">
        <is>
          <t>Ledgport</t>
        </is>
      </c>
      <c r="G813" s="21" t="n">
        <v>24</v>
      </c>
      <c r="H813" s="21" t="inlineStr">
        <is>
          <t>COVERED</t>
        </is>
      </c>
      <c r="I813" s="21" t="inlineStr">
        <is>
          <t>NON_COMM_MONTHLY</t>
        </is>
      </c>
      <c r="J813" s="21" t="n">
        <v>10.4</v>
      </c>
      <c r="K813" s="21" t="n">
        <v>1</v>
      </c>
      <c r="L813" s="21" t="inlineStr">
        <is>
          <t>ACCEPTED</t>
        </is>
      </c>
      <c r="M813" s="28" t="n">
        <v>45850</v>
      </c>
      <c r="N813" s="28" t="n">
        <v>45848</v>
      </c>
      <c r="O813" s="21" t="n">
        <v>8</v>
      </c>
      <c r="P813" s="21" t="inlineStr"/>
      <c r="Q813" s="21" t="inlineStr">
        <is>
          <t>MA-2025-0419</t>
        </is>
      </c>
      <c r="R813" s="21" t="inlineStr"/>
    </row>
    <row r="814">
      <c r="A814" s="17" t="inlineStr">
        <is>
          <t>OFR-2025-1129</t>
        </is>
      </c>
      <c r="B814" s="27" t="n">
        <v>45866</v>
      </c>
      <c r="C814" s="17" t="inlineStr">
        <is>
          <t>WL-03094</t>
        </is>
      </c>
      <c r="D814" s="17" t="n">
        <v>2094</v>
      </c>
      <c r="E814" s="17" t="inlineStr">
        <is>
          <t>GW-0103</t>
        </is>
      </c>
      <c r="F814" s="17" t="inlineStr">
        <is>
          <t>Gullwing</t>
        </is>
      </c>
      <c r="G814" s="17" t="n">
        <v>45</v>
      </c>
      <c r="H814" s="17" t="inlineStr">
        <is>
          <t>OPEN</t>
        </is>
      </c>
      <c r="I814" s="17" t="inlineStr">
        <is>
          <t>NON_COMM_MONTHLY</t>
        </is>
      </c>
      <c r="J814" s="17" t="n">
        <v>7.55</v>
      </c>
      <c r="K814" s="17" t="n">
        <v>1</v>
      </c>
      <c r="L814" s="17" t="inlineStr">
        <is>
          <t>SKIPPED</t>
        </is>
      </c>
      <c r="M814" s="27" t="n">
        <v>45880</v>
      </c>
      <c r="N814" s="17" t="inlineStr"/>
      <c r="O814" s="17" t="inlineStr"/>
      <c r="P814" s="17" t="inlineStr">
        <is>
          <t>not-current</t>
        </is>
      </c>
      <c r="Q814" s="17" t="inlineStr"/>
      <c r="R814" s="17" t="inlineStr"/>
    </row>
    <row r="815">
      <c r="A815" s="21" t="inlineStr">
        <is>
          <t>OFR-2025-1130</t>
        </is>
      </c>
      <c r="B815" s="28" t="n">
        <v>45881</v>
      </c>
      <c r="C815" s="21" t="inlineStr">
        <is>
          <t>WL-02395</t>
        </is>
      </c>
      <c r="D815" s="21" t="n">
        <v>1395</v>
      </c>
      <c r="E815" s="21" t="inlineStr">
        <is>
          <t>LP-0207</t>
        </is>
      </c>
      <c r="F815" s="21" t="inlineStr">
        <is>
          <t>Ledgport</t>
        </is>
      </c>
      <c r="G815" s="21" t="n">
        <v>40</v>
      </c>
      <c r="H815" s="21" t="inlineStr">
        <is>
          <t>COVERED</t>
        </is>
      </c>
      <c r="I815" s="21" t="inlineStr">
        <is>
          <t>NON_COMM_MONTHLY</t>
        </is>
      </c>
      <c r="J815" s="21" t="n">
        <v>10.4</v>
      </c>
      <c r="K815" s="21" t="n">
        <v>2</v>
      </c>
      <c r="L815" s="21" t="inlineStr">
        <is>
          <t>DECLINED</t>
        </is>
      </c>
      <c r="M815" s="28" t="n">
        <v>45891</v>
      </c>
      <c r="N815" s="28" t="n">
        <v>45888</v>
      </c>
      <c r="O815" s="21" t="n">
        <v>7</v>
      </c>
      <c r="P815" s="21" t="inlineStr"/>
      <c r="Q815" s="21" t="inlineStr"/>
      <c r="R815" s="21" t="inlineStr"/>
    </row>
    <row r="816">
      <c r="A816" s="17" t="inlineStr">
        <is>
          <t>OFR-2025-1131</t>
        </is>
      </c>
      <c r="B816" s="27" t="n">
        <v>45877</v>
      </c>
      <c r="C816" s="17" t="inlineStr">
        <is>
          <t>WL-02124</t>
        </is>
      </c>
      <c r="D816" s="17" t="n">
        <v>1124</v>
      </c>
      <c r="E816" s="17" t="inlineStr">
        <is>
          <t>GW-0623</t>
        </is>
      </c>
      <c r="F816" s="17" t="inlineStr">
        <is>
          <t>Gullwing</t>
        </is>
      </c>
      <c r="G816" s="17" t="n">
        <v>70</v>
      </c>
      <c r="H816" s="17" t="inlineStr">
        <is>
          <t>OPEN</t>
        </is>
      </c>
      <c r="I816" s="17" t="inlineStr">
        <is>
          <t>NON_COMM_MONTHLY</t>
        </is>
      </c>
      <c r="J816" s="17" t="n">
        <v>7.55</v>
      </c>
      <c r="K816" s="17" t="n">
        <v>2</v>
      </c>
      <c r="L816" s="17" t="inlineStr">
        <is>
          <t>ACCEPTED</t>
        </is>
      </c>
      <c r="M816" s="27" t="n">
        <v>45891</v>
      </c>
      <c r="N816" s="27" t="n">
        <v>45886</v>
      </c>
      <c r="O816" s="17" t="n">
        <v>9</v>
      </c>
      <c r="P816" s="17" t="inlineStr"/>
      <c r="Q816" s="17" t="inlineStr">
        <is>
          <t>MA-2025-0623</t>
        </is>
      </c>
      <c r="R816" s="17" t="inlineStr"/>
    </row>
    <row r="817">
      <c r="A817" s="21" t="inlineStr">
        <is>
          <t>OFR-2025-1132</t>
        </is>
      </c>
      <c r="B817" s="28" t="n">
        <v>45895</v>
      </c>
      <c r="C817" s="21" t="inlineStr">
        <is>
          <t>WL-01397</t>
        </is>
      </c>
      <c r="D817" s="21" t="n">
        <v>397</v>
      </c>
      <c r="E817" s="21" t="inlineStr">
        <is>
          <t>LP-0704</t>
        </is>
      </c>
      <c r="F817" s="21" t="inlineStr">
        <is>
          <t>Ledgport</t>
        </is>
      </c>
      <c r="G817" s="21" t="n">
        <v>28</v>
      </c>
      <c r="H817" s="21" t="inlineStr">
        <is>
          <t>COVERED</t>
        </is>
      </c>
      <c r="I817" s="21" t="inlineStr">
        <is>
          <t>NON_COMM_MONTHLY</t>
        </is>
      </c>
      <c r="J817" s="21" t="n">
        <v>10.4</v>
      </c>
      <c r="K817" s="21" t="n">
        <v>1</v>
      </c>
      <c r="L817" s="21" t="inlineStr">
        <is>
          <t>ACCEPTED</t>
        </is>
      </c>
      <c r="M817" s="28" t="n">
        <v>45905</v>
      </c>
      <c r="N817" s="28" t="n">
        <v>45903</v>
      </c>
      <c r="O817" s="21" t="n">
        <v>8</v>
      </c>
      <c r="P817" s="21" t="inlineStr"/>
      <c r="Q817" s="21" t="inlineStr">
        <is>
          <t>MA-2025-0704</t>
        </is>
      </c>
      <c r="R817" s="21" t="inlineStr"/>
    </row>
    <row r="818">
      <c r="A818" s="17" t="inlineStr">
        <is>
          <t>OFR-2025-1133</t>
        </is>
      </c>
      <c r="B818" s="27" t="n">
        <v>45888</v>
      </c>
      <c r="C818" s="17" t="inlineStr">
        <is>
          <t>WL-01303</t>
        </is>
      </c>
      <c r="D818" s="17" t="n">
        <v>303</v>
      </c>
      <c r="E818" s="17" t="inlineStr">
        <is>
          <t>VB-0221</t>
        </is>
      </c>
      <c r="F818" s="17" t="inlineStr">
        <is>
          <t>Vessbank</t>
        </is>
      </c>
      <c r="G818" s="17" t="n">
        <v>24</v>
      </c>
      <c r="H818" s="17" t="inlineStr">
        <is>
          <t>COVERED</t>
        </is>
      </c>
      <c r="I818" s="17" t="inlineStr">
        <is>
          <t>NON_COMM_MONTHLY</t>
        </is>
      </c>
      <c r="J818" s="17" t="n">
        <v>10.4</v>
      </c>
      <c r="K818" s="17" t="n">
        <v>1</v>
      </c>
      <c r="L818" s="17" t="inlineStr">
        <is>
          <t>ACCEPTED</t>
        </is>
      </c>
      <c r="M818" s="27" t="n">
        <v>45898</v>
      </c>
      <c r="N818" s="27" t="n">
        <v>45899</v>
      </c>
      <c r="O818" s="17" t="n">
        <v>11</v>
      </c>
      <c r="P818" s="17" t="inlineStr"/>
      <c r="Q818" s="17" t="inlineStr">
        <is>
          <t>MA-2025-0221</t>
        </is>
      </c>
      <c r="R818" s="17" t="inlineStr"/>
    </row>
    <row r="819">
      <c r="A819" s="21" t="inlineStr">
        <is>
          <t>OFR-2025-1134</t>
        </is>
      </c>
      <c r="B819" s="28" t="n">
        <v>45895</v>
      </c>
      <c r="C819" s="21" t="inlineStr">
        <is>
          <t>WL-02774</t>
        </is>
      </c>
      <c r="D819" s="21" t="n">
        <v>1774</v>
      </c>
      <c r="E819" s="21" t="inlineStr">
        <is>
          <t>LP-0208</t>
        </is>
      </c>
      <c r="F819" s="21" t="inlineStr">
        <is>
          <t>Ledgport</t>
        </is>
      </c>
      <c r="G819" s="21" t="n">
        <v>32</v>
      </c>
      <c r="H819" s="21" t="inlineStr">
        <is>
          <t>COVERED</t>
        </is>
      </c>
      <c r="I819" s="21" t="inlineStr">
        <is>
          <t>NON_COMM_MONTHLY</t>
        </is>
      </c>
      <c r="J819" s="21" t="n">
        <v>10.4</v>
      </c>
      <c r="K819" s="21" t="n">
        <v>1</v>
      </c>
      <c r="L819" s="21" t="inlineStr">
        <is>
          <t>SKIPPED</t>
        </is>
      </c>
      <c r="M819" s="28" t="n">
        <v>45905</v>
      </c>
      <c r="N819" s="21" t="inlineStr"/>
      <c r="O819" s="21" t="inlineStr"/>
      <c r="P819" s="21" t="inlineStr">
        <is>
          <t>declined-prior-offer</t>
        </is>
      </c>
      <c r="Q819" s="21" t="inlineStr"/>
      <c r="R819" s="21" t="inlineStr"/>
    </row>
    <row r="820">
      <c r="A820" s="17" t="inlineStr">
        <is>
          <t>OFR-2025-1135</t>
        </is>
      </c>
      <c r="B820" s="27" t="n">
        <v>45875</v>
      </c>
      <c r="C820" s="17" t="inlineStr">
        <is>
          <t>WL-01084</t>
        </is>
      </c>
      <c r="D820" s="17" t="n">
        <v>84</v>
      </c>
      <c r="E820" s="17" t="inlineStr">
        <is>
          <t>VB-0508</t>
        </is>
      </c>
      <c r="F820" s="17" t="inlineStr">
        <is>
          <t>Vessbank</t>
        </is>
      </c>
      <c r="G820" s="17" t="n">
        <v>24</v>
      </c>
      <c r="H820" s="17" t="inlineStr">
        <is>
          <t>COVERED</t>
        </is>
      </c>
      <c r="I820" s="17" t="inlineStr">
        <is>
          <t>NON_COMM_MONTHLY</t>
        </is>
      </c>
      <c r="J820" s="17" t="n">
        <v>10.4</v>
      </c>
      <c r="K820" s="17" t="n">
        <v>1</v>
      </c>
      <c r="L820" s="17" t="inlineStr">
        <is>
          <t>ACCEPTED</t>
        </is>
      </c>
      <c r="M820" s="27" t="n">
        <v>45885</v>
      </c>
      <c r="N820" s="27" t="n">
        <v>45885</v>
      </c>
      <c r="O820" s="17" t="n">
        <v>10</v>
      </c>
      <c r="P820" s="17" t="inlineStr"/>
      <c r="Q820" s="17" t="inlineStr">
        <is>
          <t>MA-2025-0508</t>
        </is>
      </c>
      <c r="R820" s="17" t="inlineStr"/>
    </row>
    <row r="821">
      <c r="A821" s="21" t="inlineStr">
        <is>
          <t>OFR-2025-1136</t>
        </is>
      </c>
      <c r="B821" s="28" t="n">
        <v>45895</v>
      </c>
      <c r="C821" s="21" t="inlineStr">
        <is>
          <t>WL-03311</t>
        </is>
      </c>
      <c r="D821" s="21" t="n">
        <v>2311</v>
      </c>
      <c r="E821" s="21" t="inlineStr">
        <is>
          <t>GW-0116</t>
        </is>
      </c>
      <c r="F821" s="21" t="inlineStr">
        <is>
          <t>Gullwing</t>
        </is>
      </c>
      <c r="G821" s="21" t="n">
        <v>32</v>
      </c>
      <c r="H821" s="21" t="inlineStr">
        <is>
          <t>OPEN</t>
        </is>
      </c>
      <c r="I821" s="21" t="inlineStr">
        <is>
          <t>NON_COMM_MONTHLY</t>
        </is>
      </c>
      <c r="J821" s="21" t="n">
        <v>7.55</v>
      </c>
      <c r="K821" s="21" t="n">
        <v>1</v>
      </c>
      <c r="L821" s="21" t="inlineStr">
        <is>
          <t>SKIPPED</t>
        </is>
      </c>
      <c r="M821" s="28" t="n">
        <v>45909</v>
      </c>
      <c r="N821" s="21" t="inlineStr"/>
      <c r="O821" s="21" t="inlineStr"/>
      <c r="P821" s="21" t="inlineStr">
        <is>
          <t>preference-mismatch</t>
        </is>
      </c>
      <c r="Q821" s="21" t="inlineStr"/>
      <c r="R821" s="21" t="inlineStr"/>
    </row>
    <row r="822">
      <c r="A822" s="17" t="inlineStr">
        <is>
          <t>OFR-2025-1137</t>
        </is>
      </c>
      <c r="B822" s="27" t="n">
        <v>45895</v>
      </c>
      <c r="C822" s="17" t="inlineStr">
        <is>
          <t>WL-03355</t>
        </is>
      </c>
      <c r="D822" s="17" t="n">
        <v>2355</v>
      </c>
      <c r="E822" s="17" t="inlineStr">
        <is>
          <t>GW-0302</t>
        </is>
      </c>
      <c r="F822" s="17" t="inlineStr">
        <is>
          <t>Gullwing</t>
        </is>
      </c>
      <c r="G822" s="17" t="n">
        <v>28</v>
      </c>
      <c r="H822" s="17" t="inlineStr">
        <is>
          <t>OPEN</t>
        </is>
      </c>
      <c r="I822" s="17" t="inlineStr">
        <is>
          <t>NON_COMM_MONTHLY</t>
        </is>
      </c>
      <c r="J822" s="17" t="n">
        <v>7.55</v>
      </c>
      <c r="K822" s="17" t="n">
        <v>1</v>
      </c>
      <c r="L822" s="17" t="inlineStr">
        <is>
          <t>ACCEPTED</t>
        </is>
      </c>
      <c r="M822" s="27" t="n">
        <v>45909</v>
      </c>
      <c r="N822" s="27" t="n">
        <v>45906</v>
      </c>
      <c r="O822" s="17" t="n">
        <v>11</v>
      </c>
      <c r="P822" s="17" t="inlineStr"/>
      <c r="Q822" s="17" t="inlineStr">
        <is>
          <t>MA-2025-0302</t>
        </is>
      </c>
      <c r="R822" s="17" t="inlineStr"/>
    </row>
    <row r="823">
      <c r="A823" s="21" t="inlineStr">
        <is>
          <t>OFR-2025-1138</t>
        </is>
      </c>
      <c r="B823" s="28" t="n">
        <v>45887</v>
      </c>
      <c r="C823" s="21" t="inlineStr">
        <is>
          <t>WL-01537</t>
        </is>
      </c>
      <c r="D823" s="21" t="n">
        <v>537</v>
      </c>
      <c r="E823" s="21" t="inlineStr">
        <is>
          <t>GW-0701</t>
        </is>
      </c>
      <c r="F823" s="21" t="inlineStr">
        <is>
          <t>Gullwing</t>
        </is>
      </c>
      <c r="G823" s="21" t="n">
        <v>80</v>
      </c>
      <c r="H823" s="21" t="inlineStr">
        <is>
          <t>OPEN</t>
        </is>
      </c>
      <c r="I823" s="21" t="inlineStr">
        <is>
          <t>NON_COMM_MONTHLY</t>
        </is>
      </c>
      <c r="J823" s="21" t="n">
        <v>7.55</v>
      </c>
      <c r="K823" s="21" t="n">
        <v>1</v>
      </c>
      <c r="L823" s="21" t="inlineStr">
        <is>
          <t>SKIPPED</t>
        </is>
      </c>
      <c r="M823" s="28" t="n">
        <v>45901</v>
      </c>
      <c r="N823" s="21" t="inlineStr"/>
      <c r="O823" s="21" t="inlineStr"/>
      <c r="P823" s="21" t="inlineStr">
        <is>
          <t>vessel-fit</t>
        </is>
      </c>
      <c r="Q823" s="21" t="inlineStr"/>
      <c r="R823" s="21" t="inlineStr"/>
    </row>
    <row r="824">
      <c r="A824" s="17" t="inlineStr">
        <is>
          <t>OFR-2025-1139</t>
        </is>
      </c>
      <c r="B824" s="27" t="n">
        <v>45895</v>
      </c>
      <c r="C824" s="17" t="inlineStr">
        <is>
          <t>WL-01929</t>
        </is>
      </c>
      <c r="D824" s="17" t="n">
        <v>929</v>
      </c>
      <c r="E824" s="17" t="inlineStr">
        <is>
          <t>SB-0401</t>
        </is>
      </c>
      <c r="F824" s="17" t="inlineStr">
        <is>
          <t>Salmonberry</t>
        </is>
      </c>
      <c r="G824" s="17" t="n">
        <v>60</v>
      </c>
      <c r="H824" s="17" t="inlineStr">
        <is>
          <t>OPEN</t>
        </is>
      </c>
      <c r="I824" s="17" t="inlineStr">
        <is>
          <t>NON_COMM_MONTHLY</t>
        </is>
      </c>
      <c r="J824" s="17" t="n">
        <v>7.55</v>
      </c>
      <c r="K824" s="17" t="n">
        <v>1</v>
      </c>
      <c r="L824" s="17" t="inlineStr">
        <is>
          <t>ACCEPTED</t>
        </is>
      </c>
      <c r="M824" s="27" t="n">
        <v>45909</v>
      </c>
      <c r="N824" s="27" t="n">
        <v>45908</v>
      </c>
      <c r="O824" s="17" t="n">
        <v>13</v>
      </c>
      <c r="P824" s="17" t="inlineStr"/>
      <c r="Q824" s="17" t="inlineStr">
        <is>
          <t>MA-2025-0401</t>
        </is>
      </c>
      <c r="R824" s="17" t="inlineStr"/>
    </row>
    <row r="825">
      <c r="A825" s="21" t="inlineStr">
        <is>
          <t>OFR-2025-1140</t>
        </is>
      </c>
      <c r="B825" s="28" t="n">
        <v>45885</v>
      </c>
      <c r="C825" s="21" t="inlineStr">
        <is>
          <t>WL-02081</t>
        </is>
      </c>
      <c r="D825" s="21" t="n">
        <v>1081</v>
      </c>
      <c r="E825" s="21" t="inlineStr">
        <is>
          <t>LP-0204</t>
        </is>
      </c>
      <c r="F825" s="21" t="inlineStr">
        <is>
          <t>Ledgport</t>
        </is>
      </c>
      <c r="G825" s="21" t="n">
        <v>28</v>
      </c>
      <c r="H825" s="21" t="inlineStr">
        <is>
          <t>COVERED</t>
        </is>
      </c>
      <c r="I825" s="21" t="inlineStr">
        <is>
          <t>NON_COMM_MONTHLY</t>
        </is>
      </c>
      <c r="J825" s="21" t="n">
        <v>10.4</v>
      </c>
      <c r="K825" s="21" t="n">
        <v>1</v>
      </c>
      <c r="L825" s="21" t="inlineStr">
        <is>
          <t>ACCEPTED</t>
        </is>
      </c>
      <c r="M825" s="28" t="n">
        <v>45895</v>
      </c>
      <c r="N825" s="28" t="n">
        <v>45893</v>
      </c>
      <c r="O825" s="21" t="n">
        <v>8</v>
      </c>
      <c r="P825" s="21" t="inlineStr"/>
      <c r="Q825" s="21" t="inlineStr">
        <is>
          <t>MA-2025-0204</t>
        </is>
      </c>
      <c r="R825" s="21" t="inlineStr"/>
    </row>
    <row r="826">
      <c r="A826" s="17" t="inlineStr">
        <is>
          <t>OFR-2025-1141</t>
        </is>
      </c>
      <c r="B826" s="27" t="n">
        <v>45889</v>
      </c>
      <c r="C826" s="17" t="inlineStr">
        <is>
          <t>WL-02995</t>
        </is>
      </c>
      <c r="D826" s="17" t="n">
        <v>1995</v>
      </c>
      <c r="E826" s="17" t="inlineStr">
        <is>
          <t>EW-0814</t>
        </is>
      </c>
      <c r="F826" s="17" t="inlineStr">
        <is>
          <t>Eastwey</t>
        </is>
      </c>
      <c r="G826" s="17" t="n">
        <v>40</v>
      </c>
      <c r="H826" s="17" t="inlineStr">
        <is>
          <t>OPEN</t>
        </is>
      </c>
      <c r="I826" s="17" t="inlineStr">
        <is>
          <t>NON_COMM_MONTHLY</t>
        </is>
      </c>
      <c r="J826" s="17" t="n">
        <v>7.55</v>
      </c>
      <c r="K826" s="17" t="n">
        <v>1</v>
      </c>
      <c r="L826" s="17" t="inlineStr">
        <is>
          <t>ACCEPTED</t>
        </is>
      </c>
      <c r="M826" s="27" t="n">
        <v>45903</v>
      </c>
      <c r="N826" s="27" t="n">
        <v>45898</v>
      </c>
      <c r="O826" s="17" t="n">
        <v>9</v>
      </c>
      <c r="P826" s="17" t="inlineStr"/>
      <c r="Q826" s="17" t="inlineStr">
        <is>
          <t>MA-2025-0814</t>
        </is>
      </c>
      <c r="R826" s="17" t="inlineStr"/>
    </row>
    <row r="827">
      <c r="A827" s="21" t="inlineStr">
        <is>
          <t>OFR-2025-1142</t>
        </is>
      </c>
      <c r="B827" s="28" t="n">
        <v>45878</v>
      </c>
      <c r="C827" s="21" t="inlineStr">
        <is>
          <t>WL-01030</t>
        </is>
      </c>
      <c r="D827" s="21" t="n">
        <v>30</v>
      </c>
      <c r="E827" s="21" t="inlineStr">
        <is>
          <t>LP-0513</t>
        </is>
      </c>
      <c r="F827" s="21" t="inlineStr">
        <is>
          <t>Ledgport</t>
        </is>
      </c>
      <c r="G827" s="21" t="n">
        <v>24</v>
      </c>
      <c r="H827" s="21" t="inlineStr">
        <is>
          <t>COVERED</t>
        </is>
      </c>
      <c r="I827" s="21" t="inlineStr">
        <is>
          <t>NON_COMM_MONTHLY</t>
        </is>
      </c>
      <c r="J827" s="21" t="n">
        <v>10.4</v>
      </c>
      <c r="K827" s="21" t="n">
        <v>1</v>
      </c>
      <c r="L827" s="21" t="inlineStr">
        <is>
          <t>EXPIRED</t>
        </is>
      </c>
      <c r="M827" s="28" t="n">
        <v>45888</v>
      </c>
      <c r="N827" s="28" t="n">
        <v>45889</v>
      </c>
      <c r="O827" s="21" t="n">
        <v>11</v>
      </c>
      <c r="P827" s="21" t="inlineStr"/>
      <c r="Q827" s="21" t="inlineStr"/>
      <c r="R827" s="21" t="inlineStr"/>
    </row>
    <row r="828">
      <c r="A828" s="17" t="inlineStr">
        <is>
          <t>OFR-2025-1143</t>
        </is>
      </c>
      <c r="B828" s="27" t="n">
        <v>45895</v>
      </c>
      <c r="C828" s="17" t="inlineStr">
        <is>
          <t>WL-01788</t>
        </is>
      </c>
      <c r="D828" s="17" t="n">
        <v>788</v>
      </c>
      <c r="E828" s="17" t="inlineStr">
        <is>
          <t>GW-0305</t>
        </is>
      </c>
      <c r="F828" s="17" t="inlineStr">
        <is>
          <t>Gullwing</t>
        </is>
      </c>
      <c r="G828" s="17" t="n">
        <v>80</v>
      </c>
      <c r="H828" s="17" t="inlineStr">
        <is>
          <t>OPEN</t>
        </is>
      </c>
      <c r="I828" s="17" t="inlineStr">
        <is>
          <t>NON_COMM_MONTHLY</t>
        </is>
      </c>
      <c r="J828" s="17" t="n">
        <v>7.55</v>
      </c>
      <c r="K828" s="17" t="n">
        <v>1</v>
      </c>
      <c r="L828" s="17" t="inlineStr">
        <is>
          <t>SKIPPED</t>
        </is>
      </c>
      <c r="M828" s="27" t="n">
        <v>45909</v>
      </c>
      <c r="N828" s="17" t="inlineStr"/>
      <c r="O828" s="17" t="inlineStr"/>
      <c r="P828" s="17" t="inlineStr">
        <is>
          <t>vessel-fit</t>
        </is>
      </c>
      <c r="Q828" s="17" t="inlineStr"/>
      <c r="R828" s="17" t="inlineStr"/>
    </row>
    <row r="829">
      <c r="A829" s="21" t="inlineStr">
        <is>
          <t>OFR-2025-1144</t>
        </is>
      </c>
      <c r="B829" s="28" t="n">
        <v>45880</v>
      </c>
      <c r="C829" s="21" t="inlineStr">
        <is>
          <t>WL-03787</t>
        </is>
      </c>
      <c r="D829" s="21" t="n">
        <v>2787</v>
      </c>
      <c r="E829" s="21" t="inlineStr">
        <is>
          <t>SB-0616</t>
        </is>
      </c>
      <c r="F829" s="21" t="inlineStr">
        <is>
          <t>Salmonberry</t>
        </is>
      </c>
      <c r="G829" s="21" t="n">
        <v>24</v>
      </c>
      <c r="H829" s="21" t="inlineStr">
        <is>
          <t>OPEN</t>
        </is>
      </c>
      <c r="I829" s="21" t="inlineStr">
        <is>
          <t>NON_COMM_MONTHLY</t>
        </is>
      </c>
      <c r="J829" s="21" t="n">
        <v>7.55</v>
      </c>
      <c r="K829" s="21" t="n">
        <v>1</v>
      </c>
      <c r="L829" s="21" t="inlineStr">
        <is>
          <t>ACCEPTED</t>
        </is>
      </c>
      <c r="M829" s="28" t="n">
        <v>45894</v>
      </c>
      <c r="N829" s="28" t="n">
        <v>45888</v>
      </c>
      <c r="O829" s="21" t="n">
        <v>8</v>
      </c>
      <c r="P829" s="21" t="inlineStr"/>
      <c r="Q829" s="21" t="inlineStr">
        <is>
          <t>MA-2025-0616</t>
        </is>
      </c>
      <c r="R829" s="21" t="inlineStr"/>
    </row>
    <row r="830">
      <c r="A830" s="17" t="inlineStr">
        <is>
          <t>OFR-2025-1145</t>
        </is>
      </c>
      <c r="B830" s="27" t="n">
        <v>45888</v>
      </c>
      <c r="C830" s="17" t="inlineStr">
        <is>
          <t>WL-03690</t>
        </is>
      </c>
      <c r="D830" s="17" t="n">
        <v>2690</v>
      </c>
      <c r="E830" s="17" t="inlineStr">
        <is>
          <t>VB-0517</t>
        </is>
      </c>
      <c r="F830" s="17" t="inlineStr">
        <is>
          <t>Vessbank</t>
        </is>
      </c>
      <c r="G830" s="17" t="n">
        <v>28</v>
      </c>
      <c r="H830" s="17" t="inlineStr">
        <is>
          <t>COVERED</t>
        </is>
      </c>
      <c r="I830" s="17" t="inlineStr">
        <is>
          <t>NON_COMM_MONTHLY</t>
        </is>
      </c>
      <c r="J830" s="17" t="n">
        <v>10.4</v>
      </c>
      <c r="K830" s="17" t="n">
        <v>1</v>
      </c>
      <c r="L830" s="17" t="inlineStr">
        <is>
          <t>ACCEPTED</t>
        </is>
      </c>
      <c r="M830" s="27" t="n">
        <v>45898</v>
      </c>
      <c r="N830" s="27" t="n">
        <v>45898</v>
      </c>
      <c r="O830" s="17" t="n">
        <v>10</v>
      </c>
      <c r="P830" s="17" t="inlineStr"/>
      <c r="Q830" s="17" t="inlineStr">
        <is>
          <t>MA-2025-0517</t>
        </is>
      </c>
      <c r="R830" s="17" t="inlineStr"/>
    </row>
    <row r="831">
      <c r="A831" s="21" t="inlineStr">
        <is>
          <t>OFR-2025-1146</t>
        </is>
      </c>
      <c r="B831" s="28" t="n">
        <v>45894</v>
      </c>
      <c r="C831" s="21" t="inlineStr">
        <is>
          <t>WL-02763</t>
        </is>
      </c>
      <c r="D831" s="21" t="n">
        <v>1763</v>
      </c>
      <c r="E831" s="21" t="inlineStr">
        <is>
          <t>LP-0902</t>
        </is>
      </c>
      <c r="F831" s="21" t="inlineStr">
        <is>
          <t>Ledgport</t>
        </is>
      </c>
      <c r="G831" s="21" t="n">
        <v>32</v>
      </c>
      <c r="H831" s="21" t="inlineStr">
        <is>
          <t>COVERED</t>
        </is>
      </c>
      <c r="I831" s="21" t="inlineStr">
        <is>
          <t>NON_COMM_MONTHLY</t>
        </is>
      </c>
      <c r="J831" s="21" t="n">
        <v>10.4</v>
      </c>
      <c r="K831" s="21" t="n">
        <v>1</v>
      </c>
      <c r="L831" s="21" t="inlineStr">
        <is>
          <t>DECLINED</t>
        </is>
      </c>
      <c r="M831" s="28" t="n">
        <v>45904</v>
      </c>
      <c r="N831" s="28" t="n">
        <v>45899</v>
      </c>
      <c r="O831" s="21" t="n">
        <v>5</v>
      </c>
      <c r="P831" s="21" t="inlineStr"/>
      <c r="Q831" s="21" t="inlineStr"/>
      <c r="R831" s="21" t="inlineStr"/>
    </row>
    <row r="832">
      <c r="A832" s="17" t="inlineStr">
        <is>
          <t>OFR-2025-1147</t>
        </is>
      </c>
      <c r="B832" s="27" t="n">
        <v>45891</v>
      </c>
      <c r="C832" s="17" t="inlineStr">
        <is>
          <t>WL-01702</t>
        </is>
      </c>
      <c r="D832" s="17" t="n">
        <v>702</v>
      </c>
      <c r="E832" s="17" t="inlineStr">
        <is>
          <t>VB-1014</t>
        </is>
      </c>
      <c r="F832" s="17" t="inlineStr">
        <is>
          <t>Vessbank</t>
        </is>
      </c>
      <c r="G832" s="17" t="n">
        <v>36</v>
      </c>
      <c r="H832" s="17" t="inlineStr">
        <is>
          <t>COVERED</t>
        </is>
      </c>
      <c r="I832" s="17" t="inlineStr">
        <is>
          <t>NON_COMM_MONTHLY</t>
        </is>
      </c>
      <c r="J832" s="17" t="n">
        <v>10.4</v>
      </c>
      <c r="K832" s="17" t="n">
        <v>1</v>
      </c>
      <c r="L832" s="17" t="inlineStr">
        <is>
          <t>SKIPPED</t>
        </is>
      </c>
      <c r="M832" s="27" t="n">
        <v>45901</v>
      </c>
      <c r="N832" s="17" t="inlineStr"/>
      <c r="O832" s="17" t="inlineStr"/>
      <c r="P832" s="17" t="inlineStr">
        <is>
          <t>vessel-fit</t>
        </is>
      </c>
      <c r="Q832" s="17" t="inlineStr"/>
      <c r="R832" s="17" t="inlineStr"/>
    </row>
    <row r="833">
      <c r="A833" s="21" t="inlineStr">
        <is>
          <t>OFR-2025-1148</t>
        </is>
      </c>
      <c r="B833" s="28" t="n">
        <v>45883</v>
      </c>
      <c r="C833" s="21" t="inlineStr">
        <is>
          <t>WL-02741</t>
        </is>
      </c>
      <c r="D833" s="21" t="n">
        <v>1741</v>
      </c>
      <c r="E833" s="21" t="inlineStr">
        <is>
          <t>EW-0112</t>
        </is>
      </c>
      <c r="F833" s="21" t="inlineStr">
        <is>
          <t>Eastwey</t>
        </is>
      </c>
      <c r="G833" s="21" t="n">
        <v>70</v>
      </c>
      <c r="H833" s="21" t="inlineStr">
        <is>
          <t>OPEN</t>
        </is>
      </c>
      <c r="I833" s="21" t="inlineStr">
        <is>
          <t>NON_COMM_MONTHLY</t>
        </is>
      </c>
      <c r="J833" s="21" t="n">
        <v>7.55</v>
      </c>
      <c r="K833" s="21" t="n">
        <v>1</v>
      </c>
      <c r="L833" s="21" t="inlineStr">
        <is>
          <t>ACCEPTED</t>
        </is>
      </c>
      <c r="M833" s="28" t="n">
        <v>45897</v>
      </c>
      <c r="N833" s="28" t="n">
        <v>45895</v>
      </c>
      <c r="O833" s="21" t="n">
        <v>12</v>
      </c>
      <c r="P833" s="21" t="inlineStr"/>
      <c r="Q833" s="21" t="inlineStr">
        <is>
          <t>MA-2025-0112</t>
        </is>
      </c>
      <c r="R833" s="21" t="inlineStr"/>
    </row>
    <row r="834">
      <c r="A834" s="17" t="inlineStr">
        <is>
          <t>OFR-2025-1149</t>
        </is>
      </c>
      <c r="B834" s="27" t="n">
        <v>45890</v>
      </c>
      <c r="C834" s="17" t="inlineStr">
        <is>
          <t>WL-01797</t>
        </is>
      </c>
      <c r="D834" s="17" t="n">
        <v>797</v>
      </c>
      <c r="E834" s="17" t="inlineStr">
        <is>
          <t>GW-0915</t>
        </is>
      </c>
      <c r="F834" s="17" t="inlineStr">
        <is>
          <t>Gullwing</t>
        </is>
      </c>
      <c r="G834" s="17" t="n">
        <v>32</v>
      </c>
      <c r="H834" s="17" t="inlineStr">
        <is>
          <t>OPEN</t>
        </is>
      </c>
      <c r="I834" s="17" t="inlineStr">
        <is>
          <t>NON_COMM_MONTHLY</t>
        </is>
      </c>
      <c r="J834" s="17" t="n">
        <v>7.55</v>
      </c>
      <c r="K834" s="17" t="n">
        <v>2</v>
      </c>
      <c r="L834" s="17" t="inlineStr">
        <is>
          <t>ACCEPTED</t>
        </is>
      </c>
      <c r="M834" s="27" t="n">
        <v>45904</v>
      </c>
      <c r="N834" s="27" t="n">
        <v>45900</v>
      </c>
      <c r="O834" s="17" t="n">
        <v>10</v>
      </c>
      <c r="P834" s="17" t="inlineStr"/>
      <c r="Q834" s="17" t="inlineStr">
        <is>
          <t>MA-2025-0915</t>
        </is>
      </c>
      <c r="R834" s="17" t="inlineStr"/>
    </row>
    <row r="835">
      <c r="A835" s="21" t="inlineStr">
        <is>
          <t>OFR-2025-1150</t>
        </is>
      </c>
      <c r="B835" s="28" t="n">
        <v>45897</v>
      </c>
      <c r="C835" s="21" t="inlineStr">
        <is>
          <t>WL-01360</t>
        </is>
      </c>
      <c r="D835" s="21" t="n">
        <v>360</v>
      </c>
      <c r="E835" s="21" t="inlineStr">
        <is>
          <t>SB-0618</t>
        </is>
      </c>
      <c r="F835" s="21" t="inlineStr">
        <is>
          <t>Salmonberry</t>
        </is>
      </c>
      <c r="G835" s="21" t="n">
        <v>32</v>
      </c>
      <c r="H835" s="21" t="inlineStr">
        <is>
          <t>OPEN</t>
        </is>
      </c>
      <c r="I835" s="21" t="inlineStr">
        <is>
          <t>NON_COMM_MONTHLY</t>
        </is>
      </c>
      <c r="J835" s="21" t="n">
        <v>7.55</v>
      </c>
      <c r="K835" s="21" t="n">
        <v>1</v>
      </c>
      <c r="L835" s="21" t="inlineStr">
        <is>
          <t>ACCEPTED</t>
        </is>
      </c>
      <c r="M835" s="28" t="n">
        <v>45911</v>
      </c>
      <c r="N835" s="28" t="n">
        <v>45903</v>
      </c>
      <c r="O835" s="21" t="n">
        <v>6</v>
      </c>
      <c r="P835" s="21" t="inlineStr"/>
      <c r="Q835" s="21" t="inlineStr">
        <is>
          <t>MA-2025-0618</t>
        </is>
      </c>
      <c r="R835" s="21" t="inlineStr"/>
    </row>
    <row r="836">
      <c r="A836" s="17" t="inlineStr">
        <is>
          <t>OFR-2025-1151</t>
        </is>
      </c>
      <c r="B836" s="27" t="n">
        <v>45870</v>
      </c>
      <c r="C836" s="17" t="inlineStr">
        <is>
          <t>WL-03849</t>
        </is>
      </c>
      <c r="D836" s="17" t="n">
        <v>2849</v>
      </c>
      <c r="E836" s="17" t="inlineStr">
        <is>
          <t>EW-0201</t>
        </is>
      </c>
      <c r="F836" s="17" t="inlineStr">
        <is>
          <t>Eastwey</t>
        </is>
      </c>
      <c r="G836" s="17" t="n">
        <v>36</v>
      </c>
      <c r="H836" s="17" t="inlineStr">
        <is>
          <t>OPEN</t>
        </is>
      </c>
      <c r="I836" s="17" t="inlineStr">
        <is>
          <t>NON_COMM_MONTHLY</t>
        </is>
      </c>
      <c r="J836" s="17" t="n">
        <v>7.55</v>
      </c>
      <c r="K836" s="17" t="n">
        <v>1</v>
      </c>
      <c r="L836" s="17" t="inlineStr">
        <is>
          <t>ACCEPTED</t>
        </is>
      </c>
      <c r="M836" s="27" t="n">
        <v>45884</v>
      </c>
      <c r="N836" s="27" t="n">
        <v>45871</v>
      </c>
      <c r="O836" s="17" t="n">
        <v>1</v>
      </c>
      <c r="P836" s="17" t="inlineStr"/>
      <c r="Q836" s="17" t="inlineStr">
        <is>
          <t>MA-2025-0201</t>
        </is>
      </c>
      <c r="R836" s="17" t="inlineStr"/>
    </row>
    <row r="837">
      <c r="A837" s="21" t="inlineStr">
        <is>
          <t>OFR-2025-1152</t>
        </is>
      </c>
      <c r="B837" s="28" t="n">
        <v>45877</v>
      </c>
      <c r="C837" s="21" t="inlineStr">
        <is>
          <t>WL-02481</t>
        </is>
      </c>
      <c r="D837" s="21" t="n">
        <v>1481</v>
      </c>
      <c r="E837" s="21" t="inlineStr">
        <is>
          <t>LP-0912</t>
        </is>
      </c>
      <c r="F837" s="21" t="inlineStr">
        <is>
          <t>Ledgport</t>
        </is>
      </c>
      <c r="G837" s="21" t="n">
        <v>32</v>
      </c>
      <c r="H837" s="21" t="inlineStr">
        <is>
          <t>COVERED</t>
        </is>
      </c>
      <c r="I837" s="21" t="inlineStr">
        <is>
          <t>NON_COMM_MONTHLY</t>
        </is>
      </c>
      <c r="J837" s="21" t="n">
        <v>10.4</v>
      </c>
      <c r="K837" s="21" t="n">
        <v>1</v>
      </c>
      <c r="L837" s="21" t="inlineStr">
        <is>
          <t>ACCEPTED</t>
        </is>
      </c>
      <c r="M837" s="28" t="n">
        <v>45887</v>
      </c>
      <c r="N837" s="28" t="n">
        <v>45879</v>
      </c>
      <c r="O837" s="21" t="n">
        <v>2</v>
      </c>
      <c r="P837" s="21" t="inlineStr"/>
      <c r="Q837" s="21" t="inlineStr">
        <is>
          <t>MA-2025-0912</t>
        </is>
      </c>
      <c r="R837" s="21" t="inlineStr"/>
    </row>
    <row r="838">
      <c r="A838" s="17" t="inlineStr">
        <is>
          <t>OFR-2025-1153</t>
        </is>
      </c>
      <c r="B838" s="27" t="n">
        <v>45879</v>
      </c>
      <c r="C838" s="17" t="inlineStr">
        <is>
          <t>WL-02607</t>
        </is>
      </c>
      <c r="D838" s="17" t="n">
        <v>1607</v>
      </c>
      <c r="E838" s="17" t="inlineStr">
        <is>
          <t>LP-1024</t>
        </is>
      </c>
      <c r="F838" s="17" t="inlineStr">
        <is>
          <t>Ledgport</t>
        </is>
      </c>
      <c r="G838" s="17" t="n">
        <v>32</v>
      </c>
      <c r="H838" s="17" t="inlineStr">
        <is>
          <t>COVERED</t>
        </is>
      </c>
      <c r="I838" s="17" t="inlineStr">
        <is>
          <t>NON_COMM_MONTHLY</t>
        </is>
      </c>
      <c r="J838" s="17" t="n">
        <v>10.4</v>
      </c>
      <c r="K838" s="17" t="n">
        <v>2</v>
      </c>
      <c r="L838" s="17" t="inlineStr">
        <is>
          <t>SKIPPED</t>
        </is>
      </c>
      <c r="M838" s="27" t="n">
        <v>45889</v>
      </c>
      <c r="N838" s="17" t="inlineStr"/>
      <c r="O838" s="17" t="inlineStr"/>
      <c r="P838" s="17" t="inlineStr">
        <is>
          <t>vessel-fit</t>
        </is>
      </c>
      <c r="Q838" s="17" t="inlineStr"/>
      <c r="R838" s="17" t="inlineStr"/>
    </row>
    <row r="839">
      <c r="A839" s="21" t="inlineStr">
        <is>
          <t>OFR-2025-1154</t>
        </is>
      </c>
      <c r="B839" s="28" t="n">
        <v>45875</v>
      </c>
      <c r="C839" s="21" t="inlineStr">
        <is>
          <t>WL-01003</t>
        </is>
      </c>
      <c r="D839" s="21" t="n">
        <v>3</v>
      </c>
      <c r="E839" s="21" t="inlineStr">
        <is>
          <t>VB-0721</t>
        </is>
      </c>
      <c r="F839" s="21" t="inlineStr">
        <is>
          <t>Vessbank</t>
        </is>
      </c>
      <c r="G839" s="21" t="n">
        <v>28</v>
      </c>
      <c r="H839" s="21" t="inlineStr">
        <is>
          <t>COVERED</t>
        </is>
      </c>
      <c r="I839" s="21" t="inlineStr">
        <is>
          <t>NON_COMM_MONTHLY</t>
        </is>
      </c>
      <c r="J839" s="21" t="n">
        <v>10.4</v>
      </c>
      <c r="K839" s="21" t="n">
        <v>1</v>
      </c>
      <c r="L839" s="21" t="inlineStr">
        <is>
          <t>ACCEPTED</t>
        </is>
      </c>
      <c r="M839" s="28" t="n">
        <v>45885</v>
      </c>
      <c r="N839" s="28" t="n">
        <v>45878</v>
      </c>
      <c r="O839" s="21" t="n">
        <v>3</v>
      </c>
      <c r="P839" s="21" t="inlineStr"/>
      <c r="Q839" s="21" t="inlineStr">
        <is>
          <t>MA-2025-0721</t>
        </is>
      </c>
      <c r="R839" s="21" t="inlineStr"/>
    </row>
    <row r="840">
      <c r="A840" s="17" t="inlineStr">
        <is>
          <t>OFR-2025-1155</t>
        </is>
      </c>
      <c r="B840" s="27" t="n">
        <v>45884</v>
      </c>
      <c r="C840" s="17" t="inlineStr">
        <is>
          <t>WL-03314</t>
        </is>
      </c>
      <c r="D840" s="17" t="n">
        <v>2314</v>
      </c>
      <c r="E840" s="17" t="inlineStr">
        <is>
          <t>LP-0319</t>
        </is>
      </c>
      <c r="F840" s="17" t="inlineStr">
        <is>
          <t>Ledgport</t>
        </is>
      </c>
      <c r="G840" s="17" t="n">
        <v>32</v>
      </c>
      <c r="H840" s="17" t="inlineStr">
        <is>
          <t>COVERED</t>
        </is>
      </c>
      <c r="I840" s="17" t="inlineStr">
        <is>
          <t>NON_COMM_MONTHLY</t>
        </is>
      </c>
      <c r="J840" s="17" t="n">
        <v>10.4</v>
      </c>
      <c r="K840" s="17" t="n">
        <v>1</v>
      </c>
      <c r="L840" s="17" t="inlineStr">
        <is>
          <t>SKIPPED</t>
        </is>
      </c>
      <c r="M840" s="27" t="n">
        <v>45894</v>
      </c>
      <c r="N840" s="17" t="inlineStr"/>
      <c r="O840" s="17" t="inlineStr"/>
      <c r="P840" s="17" t="inlineStr">
        <is>
          <t>preference-mismatch</t>
        </is>
      </c>
      <c r="Q840" s="17" t="inlineStr"/>
      <c r="R840" s="17" t="inlineStr"/>
    </row>
    <row r="841">
      <c r="A841" s="21" t="inlineStr">
        <is>
          <t>OFR-2025-1156</t>
        </is>
      </c>
      <c r="B841" s="28" t="n">
        <v>45886</v>
      </c>
      <c r="C841" s="21" t="inlineStr">
        <is>
          <t>WL-01891</t>
        </is>
      </c>
      <c r="D841" s="21" t="n">
        <v>891</v>
      </c>
      <c r="E841" s="21" t="inlineStr">
        <is>
          <t>EW-0302</t>
        </is>
      </c>
      <c r="F841" s="21" t="inlineStr">
        <is>
          <t>Eastwey</t>
        </is>
      </c>
      <c r="G841" s="21" t="n">
        <v>40</v>
      </c>
      <c r="H841" s="21" t="inlineStr">
        <is>
          <t>OPEN</t>
        </is>
      </c>
      <c r="I841" s="21" t="inlineStr">
        <is>
          <t>NON_COMM_MONTHLY</t>
        </is>
      </c>
      <c r="J841" s="21" t="n">
        <v>7.55</v>
      </c>
      <c r="K841" s="21" t="n">
        <v>2</v>
      </c>
      <c r="L841" s="21" t="inlineStr">
        <is>
          <t>EXPIRED</t>
        </is>
      </c>
      <c r="M841" s="28" t="n">
        <v>45900</v>
      </c>
      <c r="N841" s="28" t="n">
        <v>45893</v>
      </c>
      <c r="O841" s="21" t="n">
        <v>7</v>
      </c>
      <c r="P841" s="21" t="inlineStr"/>
      <c r="Q841" s="21" t="inlineStr"/>
      <c r="R841" s="21" t="inlineStr"/>
    </row>
    <row r="842">
      <c r="A842" s="17" t="inlineStr">
        <is>
          <t>OFR-2025-1157</t>
        </is>
      </c>
      <c r="B842" s="27" t="n">
        <v>45883</v>
      </c>
      <c r="C842" s="17" t="inlineStr">
        <is>
          <t>WL-03134</t>
        </is>
      </c>
      <c r="D842" s="17" t="n">
        <v>2134</v>
      </c>
      <c r="E842" s="17" t="inlineStr">
        <is>
          <t>SB-0624</t>
        </is>
      </c>
      <c r="F842" s="17" t="inlineStr">
        <is>
          <t>Salmonberry</t>
        </is>
      </c>
      <c r="G842" s="17" t="n">
        <v>24</v>
      </c>
      <c r="H842" s="17" t="inlineStr">
        <is>
          <t>OPEN</t>
        </is>
      </c>
      <c r="I842" s="17" t="inlineStr">
        <is>
          <t>NON_COMM_MONTHLY</t>
        </is>
      </c>
      <c r="J842" s="17" t="n">
        <v>7.55</v>
      </c>
      <c r="K842" s="17" t="n">
        <v>1</v>
      </c>
      <c r="L842" s="17" t="inlineStr">
        <is>
          <t>SKIPPED</t>
        </is>
      </c>
      <c r="M842" s="27" t="n">
        <v>45897</v>
      </c>
      <c r="N842" s="17" t="inlineStr"/>
      <c r="O842" s="17" t="inlineStr"/>
      <c r="P842" s="17" t="inlineStr">
        <is>
          <t>vessel-fit</t>
        </is>
      </c>
      <c r="Q842" s="17" t="inlineStr"/>
      <c r="R842" s="17" t="inlineStr"/>
    </row>
    <row r="843">
      <c r="A843" s="21" t="inlineStr">
        <is>
          <t>OFR-2025-1158</t>
        </is>
      </c>
      <c r="B843" s="28" t="n">
        <v>45897</v>
      </c>
      <c r="C843" s="21" t="inlineStr">
        <is>
          <t>WL-02327</t>
        </is>
      </c>
      <c r="D843" s="21" t="n">
        <v>1327</v>
      </c>
      <c r="E843" s="21" t="inlineStr">
        <is>
          <t>GW-1012</t>
        </is>
      </c>
      <c r="F843" s="21" t="inlineStr">
        <is>
          <t>Gullwing</t>
        </is>
      </c>
      <c r="G843" s="21" t="n">
        <v>80</v>
      </c>
      <c r="H843" s="21" t="inlineStr">
        <is>
          <t>OPEN</t>
        </is>
      </c>
      <c r="I843" s="21" t="inlineStr">
        <is>
          <t>NON_COMM_MONTHLY</t>
        </is>
      </c>
      <c r="J843" s="21" t="n">
        <v>7.55</v>
      </c>
      <c r="K843" s="21" t="n">
        <v>1</v>
      </c>
      <c r="L843" s="21" t="inlineStr">
        <is>
          <t>EXPIRED</t>
        </is>
      </c>
      <c r="M843" s="28" t="n">
        <v>45911</v>
      </c>
      <c r="N843" s="28" t="n">
        <v>45900</v>
      </c>
      <c r="O843" s="21" t="n">
        <v>3</v>
      </c>
      <c r="P843" s="21" t="inlineStr"/>
      <c r="Q843" s="21" t="inlineStr"/>
      <c r="R843" s="21" t="inlineStr"/>
    </row>
    <row r="844">
      <c r="A844" s="17" t="inlineStr">
        <is>
          <t>OFR-2025-1159</t>
        </is>
      </c>
      <c r="B844" s="27" t="n">
        <v>45877</v>
      </c>
      <c r="C844" s="17" t="inlineStr">
        <is>
          <t>WL-02548</t>
        </is>
      </c>
      <c r="D844" s="17" t="n">
        <v>1548</v>
      </c>
      <c r="E844" s="17" t="inlineStr">
        <is>
          <t>GW-1023</t>
        </is>
      </c>
      <c r="F844" s="17" t="inlineStr">
        <is>
          <t>Gullwing</t>
        </is>
      </c>
      <c r="G844" s="17" t="n">
        <v>28</v>
      </c>
      <c r="H844" s="17" t="inlineStr">
        <is>
          <t>OPEN</t>
        </is>
      </c>
      <c r="I844" s="17" t="inlineStr">
        <is>
          <t>NON_COMM_MONTHLY</t>
        </is>
      </c>
      <c r="J844" s="17" t="n">
        <v>7.55</v>
      </c>
      <c r="K844" s="17" t="n">
        <v>1</v>
      </c>
      <c r="L844" s="17" t="inlineStr">
        <is>
          <t>ACCEPTED</t>
        </is>
      </c>
      <c r="M844" s="27" t="n">
        <v>45891</v>
      </c>
      <c r="N844" s="27" t="n">
        <v>45880</v>
      </c>
      <c r="O844" s="17" t="n">
        <v>3</v>
      </c>
      <c r="P844" s="17" t="inlineStr"/>
      <c r="Q844" s="17" t="inlineStr">
        <is>
          <t>MA-2025-1023</t>
        </is>
      </c>
      <c r="R844" s="17" t="inlineStr"/>
    </row>
    <row r="845">
      <c r="A845" s="21" t="inlineStr">
        <is>
          <t>OFR-2025-1160</t>
        </is>
      </c>
      <c r="B845" s="28" t="n">
        <v>45877</v>
      </c>
      <c r="C845" s="21" t="inlineStr">
        <is>
          <t>WL-02912</t>
        </is>
      </c>
      <c r="D845" s="21" t="n">
        <v>1912</v>
      </c>
      <c r="E845" s="21" t="inlineStr">
        <is>
          <t>SB-0420</t>
        </is>
      </c>
      <c r="F845" s="21" t="inlineStr">
        <is>
          <t>Salmonberry</t>
        </is>
      </c>
      <c r="G845" s="21" t="n">
        <v>32</v>
      </c>
      <c r="H845" s="21" t="inlineStr">
        <is>
          <t>OPEN</t>
        </is>
      </c>
      <c r="I845" s="21" t="inlineStr">
        <is>
          <t>NON_COMM_MONTHLY</t>
        </is>
      </c>
      <c r="J845" s="21" t="n">
        <v>7.55</v>
      </c>
      <c r="K845" s="21" t="n">
        <v>1</v>
      </c>
      <c r="L845" s="21" t="inlineStr">
        <is>
          <t>SKIPPED</t>
        </is>
      </c>
      <c r="M845" s="28" t="n">
        <v>45891</v>
      </c>
      <c r="N845" s="21" t="inlineStr"/>
      <c r="O845" s="21" t="inlineStr"/>
      <c r="P845" s="21" t="inlineStr">
        <is>
          <t>preference-mismatch</t>
        </is>
      </c>
      <c r="Q845" s="21" t="inlineStr"/>
      <c r="R845" s="21" t="inlineStr"/>
    </row>
    <row r="846">
      <c r="A846" s="17" t="inlineStr">
        <is>
          <t>OFR-2025-1161</t>
        </is>
      </c>
      <c r="B846" s="27" t="n">
        <v>45875</v>
      </c>
      <c r="C846" s="17" t="inlineStr">
        <is>
          <t>WL-01986</t>
        </is>
      </c>
      <c r="D846" s="17" t="n">
        <v>986</v>
      </c>
      <c r="E846" s="17" t="inlineStr">
        <is>
          <t>LP-0816</t>
        </is>
      </c>
      <c r="F846" s="17" t="inlineStr">
        <is>
          <t>Ledgport</t>
        </is>
      </c>
      <c r="G846" s="17" t="n">
        <v>28</v>
      </c>
      <c r="H846" s="17" t="inlineStr">
        <is>
          <t>COVERED</t>
        </is>
      </c>
      <c r="I846" s="17" t="inlineStr">
        <is>
          <t>NON_COMM_MONTHLY</t>
        </is>
      </c>
      <c r="J846" s="17" t="n">
        <v>10.4</v>
      </c>
      <c r="K846" s="17" t="n">
        <v>1</v>
      </c>
      <c r="L846" s="17" t="inlineStr">
        <is>
          <t>ACCEPTED</t>
        </is>
      </c>
      <c r="M846" s="27" t="n">
        <v>45885</v>
      </c>
      <c r="N846" s="27" t="n">
        <v>45880</v>
      </c>
      <c r="O846" s="17" t="n">
        <v>5</v>
      </c>
      <c r="P846" s="17" t="inlineStr"/>
      <c r="Q846" s="17" t="inlineStr">
        <is>
          <t>MA-2025-0816</t>
        </is>
      </c>
      <c r="R846" s="17" t="inlineStr"/>
    </row>
    <row r="847">
      <c r="A847" s="21" t="inlineStr">
        <is>
          <t>OFR-2025-1162</t>
        </is>
      </c>
      <c r="B847" s="28" t="n">
        <v>45888</v>
      </c>
      <c r="C847" s="21" t="inlineStr">
        <is>
          <t>WL-01658</t>
        </is>
      </c>
      <c r="D847" s="21" t="n">
        <v>658</v>
      </c>
      <c r="E847" s="21" t="inlineStr">
        <is>
          <t>SB-0613</t>
        </is>
      </c>
      <c r="F847" s="21" t="inlineStr">
        <is>
          <t>Salmonberry</t>
        </is>
      </c>
      <c r="G847" s="21" t="n">
        <v>28</v>
      </c>
      <c r="H847" s="21" t="inlineStr">
        <is>
          <t>OPEN</t>
        </is>
      </c>
      <c r="I847" s="21" t="inlineStr">
        <is>
          <t>NON_COMM_MONTHLY</t>
        </is>
      </c>
      <c r="J847" s="21" t="n">
        <v>7.55</v>
      </c>
      <c r="K847" s="21" t="n">
        <v>1</v>
      </c>
      <c r="L847" s="21" t="inlineStr">
        <is>
          <t>ACCEPTED</t>
        </is>
      </c>
      <c r="M847" s="28" t="n">
        <v>45902</v>
      </c>
      <c r="N847" s="28" t="n">
        <v>45900</v>
      </c>
      <c r="O847" s="21" t="n">
        <v>12</v>
      </c>
      <c r="P847" s="21" t="inlineStr"/>
      <c r="Q847" s="21" t="inlineStr">
        <is>
          <t>MA-2025-0613</t>
        </is>
      </c>
      <c r="R847" s="21" t="inlineStr"/>
    </row>
    <row r="848">
      <c r="A848" s="17" t="inlineStr">
        <is>
          <t>OFR-2025-1163</t>
        </is>
      </c>
      <c r="B848" s="27" t="n">
        <v>45870</v>
      </c>
      <c r="C848" s="17" t="inlineStr">
        <is>
          <t>WL-03658</t>
        </is>
      </c>
      <c r="D848" s="17" t="n">
        <v>2658</v>
      </c>
      <c r="E848" s="17" t="inlineStr">
        <is>
          <t>EW-0620</t>
        </is>
      </c>
      <c r="F848" s="17" t="inlineStr">
        <is>
          <t>Eastwey</t>
        </is>
      </c>
      <c r="G848" s="17" t="n">
        <v>70</v>
      </c>
      <c r="H848" s="17" t="inlineStr">
        <is>
          <t>OPEN</t>
        </is>
      </c>
      <c r="I848" s="17" t="inlineStr">
        <is>
          <t>NON_COMM_MONTHLY</t>
        </is>
      </c>
      <c r="J848" s="17" t="n">
        <v>7.55</v>
      </c>
      <c r="K848" s="17" t="n">
        <v>1</v>
      </c>
      <c r="L848" s="17" t="inlineStr">
        <is>
          <t>ACCEPTED</t>
        </is>
      </c>
      <c r="M848" s="27" t="n">
        <v>45884</v>
      </c>
      <c r="N848" s="27" t="n">
        <v>45885</v>
      </c>
      <c r="O848" s="17" t="n">
        <v>15</v>
      </c>
      <c r="P848" s="17" t="inlineStr"/>
      <c r="Q848" s="17" t="inlineStr">
        <is>
          <t>MA-2025-0620</t>
        </is>
      </c>
      <c r="R848" s="17" t="inlineStr"/>
    </row>
    <row r="849">
      <c r="A849" s="21" t="inlineStr">
        <is>
          <t>OFR-2025-1164</t>
        </is>
      </c>
      <c r="B849" s="28" t="n">
        <v>45874</v>
      </c>
      <c r="C849" s="21" t="inlineStr">
        <is>
          <t>WL-02323</t>
        </is>
      </c>
      <c r="D849" s="21" t="n">
        <v>1323</v>
      </c>
      <c r="E849" s="21" t="inlineStr">
        <is>
          <t>EW-0118</t>
        </is>
      </c>
      <c r="F849" s="21" t="inlineStr">
        <is>
          <t>Eastwey</t>
        </is>
      </c>
      <c r="G849" s="21" t="n">
        <v>45</v>
      </c>
      <c r="H849" s="21" t="inlineStr">
        <is>
          <t>OPEN</t>
        </is>
      </c>
      <c r="I849" s="21" t="inlineStr">
        <is>
          <t>NON_COMM_MONTHLY</t>
        </is>
      </c>
      <c r="J849" s="21" t="n">
        <v>7.55</v>
      </c>
      <c r="K849" s="21" t="n">
        <v>2</v>
      </c>
      <c r="L849" s="21" t="inlineStr">
        <is>
          <t>SKIPPED</t>
        </is>
      </c>
      <c r="M849" s="28" t="n">
        <v>45888</v>
      </c>
      <c r="N849" s="21" t="inlineStr"/>
      <c r="O849" s="21" t="inlineStr"/>
      <c r="P849" s="21" t="inlineStr">
        <is>
          <t>not-current</t>
        </is>
      </c>
      <c r="Q849" s="21" t="inlineStr"/>
      <c r="R849" s="21" t="inlineStr"/>
    </row>
    <row r="850">
      <c r="A850" s="17" t="inlineStr">
        <is>
          <t>OFR-2025-1165</t>
        </is>
      </c>
      <c r="B850" s="27" t="n">
        <v>45872</v>
      </c>
      <c r="C850" s="17" t="inlineStr">
        <is>
          <t>WL-03481</t>
        </is>
      </c>
      <c r="D850" s="17" t="n">
        <v>2481</v>
      </c>
      <c r="E850" s="17" t="inlineStr">
        <is>
          <t>GW-0915</t>
        </is>
      </c>
      <c r="F850" s="17" t="inlineStr">
        <is>
          <t>Gullwing</t>
        </is>
      </c>
      <c r="G850" s="17" t="n">
        <v>32</v>
      </c>
      <c r="H850" s="17" t="inlineStr">
        <is>
          <t>OPEN</t>
        </is>
      </c>
      <c r="I850" s="17" t="inlineStr">
        <is>
          <t>NON_COMM_MONTHLY</t>
        </is>
      </c>
      <c r="J850" s="17" t="n">
        <v>7.55</v>
      </c>
      <c r="K850" s="17" t="n">
        <v>1</v>
      </c>
      <c r="L850" s="17" t="inlineStr">
        <is>
          <t>SKIPPED</t>
        </is>
      </c>
      <c r="M850" s="27" t="n">
        <v>45886</v>
      </c>
      <c r="N850" s="17" t="inlineStr"/>
      <c r="O850" s="17" t="inlineStr"/>
      <c r="P850" s="17" t="inlineStr">
        <is>
          <t>vessel-fit</t>
        </is>
      </c>
      <c r="Q850" s="17" t="inlineStr"/>
      <c r="R850" s="17" t="inlineStr"/>
    </row>
    <row r="851">
      <c r="A851" s="21" t="inlineStr">
        <is>
          <t>OFR-2025-1166</t>
        </is>
      </c>
      <c r="B851" s="28" t="n">
        <v>45874</v>
      </c>
      <c r="C851" s="21" t="inlineStr">
        <is>
          <t>WL-02866</t>
        </is>
      </c>
      <c r="D851" s="21" t="n">
        <v>1866</v>
      </c>
      <c r="E851" s="21" t="inlineStr">
        <is>
          <t>EW-0615</t>
        </is>
      </c>
      <c r="F851" s="21" t="inlineStr">
        <is>
          <t>Eastwey</t>
        </is>
      </c>
      <c r="G851" s="21" t="n">
        <v>45</v>
      </c>
      <c r="H851" s="21" t="inlineStr">
        <is>
          <t>OPEN</t>
        </is>
      </c>
      <c r="I851" s="21" t="inlineStr">
        <is>
          <t>NON_COMM_MONTHLY</t>
        </is>
      </c>
      <c r="J851" s="21" t="n">
        <v>7.55</v>
      </c>
      <c r="K851" s="21" t="n">
        <v>1</v>
      </c>
      <c r="L851" s="21" t="inlineStr">
        <is>
          <t>ACCEPTED</t>
        </is>
      </c>
      <c r="M851" s="28" t="n">
        <v>45888</v>
      </c>
      <c r="N851" s="28" t="n">
        <v>45888</v>
      </c>
      <c r="O851" s="21" t="n">
        <v>14</v>
      </c>
      <c r="P851" s="21" t="inlineStr"/>
      <c r="Q851" s="21" t="inlineStr">
        <is>
          <t>MA-2025-0615</t>
        </is>
      </c>
      <c r="R851" s="21" t="inlineStr"/>
    </row>
    <row r="852">
      <c r="A852" s="17" t="inlineStr">
        <is>
          <t>OFR-2025-1167</t>
        </is>
      </c>
      <c r="B852" s="27" t="n">
        <v>45897</v>
      </c>
      <c r="C852" s="17" t="inlineStr">
        <is>
          <t>WL-02838</t>
        </is>
      </c>
      <c r="D852" s="17" t="n">
        <v>1838</v>
      </c>
      <c r="E852" s="17" t="inlineStr">
        <is>
          <t>LP-0413</t>
        </is>
      </c>
      <c r="F852" s="17" t="inlineStr">
        <is>
          <t>Ledgport</t>
        </is>
      </c>
      <c r="G852" s="17" t="n">
        <v>28</v>
      </c>
      <c r="H852" s="17" t="inlineStr">
        <is>
          <t>COVERED</t>
        </is>
      </c>
      <c r="I852" s="17" t="inlineStr">
        <is>
          <t>NON_COMM_MONTHLY</t>
        </is>
      </c>
      <c r="J852" s="17" t="n">
        <v>10.4</v>
      </c>
      <c r="K852" s="17" t="n">
        <v>1</v>
      </c>
      <c r="L852" s="17" t="inlineStr">
        <is>
          <t>SKIPPED</t>
        </is>
      </c>
      <c r="M852" s="27" t="n">
        <v>45907</v>
      </c>
      <c r="N852" s="17" t="inlineStr"/>
      <c r="O852" s="17" t="inlineStr"/>
      <c r="P852" s="17" t="inlineStr">
        <is>
          <t>declined-prior-offer</t>
        </is>
      </c>
      <c r="Q852" s="17" t="inlineStr"/>
      <c r="R852" s="17" t="inlineStr"/>
    </row>
    <row r="853">
      <c r="A853" s="21" t="inlineStr">
        <is>
          <t>OFR-2025-1168</t>
        </is>
      </c>
      <c r="B853" s="28" t="n">
        <v>45897</v>
      </c>
      <c r="C853" s="21" t="inlineStr">
        <is>
          <t>WL-01617</t>
        </is>
      </c>
      <c r="D853" s="21" t="n">
        <v>617</v>
      </c>
      <c r="E853" s="21" t="inlineStr">
        <is>
          <t>VB-0813</t>
        </is>
      </c>
      <c r="F853" s="21" t="inlineStr">
        <is>
          <t>Vessbank</t>
        </is>
      </c>
      <c r="G853" s="21" t="n">
        <v>28</v>
      </c>
      <c r="H853" s="21" t="inlineStr">
        <is>
          <t>COVERED</t>
        </is>
      </c>
      <c r="I853" s="21" t="inlineStr">
        <is>
          <t>NON_COMM_MONTHLY</t>
        </is>
      </c>
      <c r="J853" s="21" t="n">
        <v>10.4</v>
      </c>
      <c r="K853" s="21" t="n">
        <v>1</v>
      </c>
      <c r="L853" s="21" t="inlineStr">
        <is>
          <t>SKIPPED</t>
        </is>
      </c>
      <c r="M853" s="28" t="n">
        <v>45907</v>
      </c>
      <c r="N853" s="21" t="inlineStr"/>
      <c r="O853" s="21" t="inlineStr"/>
      <c r="P853" s="21" t="inlineStr">
        <is>
          <t>vessel-fit</t>
        </is>
      </c>
      <c r="Q853" s="21" t="inlineStr"/>
      <c r="R853" s="21" t="inlineStr"/>
    </row>
    <row r="854">
      <c r="A854" s="17" t="inlineStr">
        <is>
          <t>OFR-2025-1169</t>
        </is>
      </c>
      <c r="B854" s="27" t="n">
        <v>45887</v>
      </c>
      <c r="C854" s="17" t="inlineStr">
        <is>
          <t>WL-01624</t>
        </is>
      </c>
      <c r="D854" s="17" t="n">
        <v>624</v>
      </c>
      <c r="E854" s="17" t="inlineStr">
        <is>
          <t>VB-0307</t>
        </is>
      </c>
      <c r="F854" s="17" t="inlineStr">
        <is>
          <t>Vessbank</t>
        </is>
      </c>
      <c r="G854" s="17" t="n">
        <v>24</v>
      </c>
      <c r="H854" s="17" t="inlineStr">
        <is>
          <t>COVERED</t>
        </is>
      </c>
      <c r="I854" s="17" t="inlineStr">
        <is>
          <t>NON_COMM_MONTHLY</t>
        </is>
      </c>
      <c r="J854" s="17" t="n">
        <v>10.4</v>
      </c>
      <c r="K854" s="17" t="n">
        <v>2</v>
      </c>
      <c r="L854" s="17" t="inlineStr">
        <is>
          <t>ACCEPTED</t>
        </is>
      </c>
      <c r="M854" s="27" t="n">
        <v>45897</v>
      </c>
      <c r="N854" s="27" t="n">
        <v>45891</v>
      </c>
      <c r="O854" s="17" t="n">
        <v>4</v>
      </c>
      <c r="P854" s="17" t="inlineStr"/>
      <c r="Q854" s="17" t="inlineStr">
        <is>
          <t>MA-2025-0307</t>
        </is>
      </c>
      <c r="R854" s="17" t="inlineStr"/>
    </row>
    <row r="855">
      <c r="A855" s="21" t="inlineStr">
        <is>
          <t>OFR-2025-1170</t>
        </is>
      </c>
      <c r="B855" s="28" t="n">
        <v>45887</v>
      </c>
      <c r="C855" s="21" t="inlineStr">
        <is>
          <t>WL-01843</t>
        </is>
      </c>
      <c r="D855" s="21" t="n">
        <v>843</v>
      </c>
      <c r="E855" s="21" t="inlineStr">
        <is>
          <t>LP-0824</t>
        </is>
      </c>
      <c r="F855" s="21" t="inlineStr">
        <is>
          <t>Ledgport</t>
        </is>
      </c>
      <c r="G855" s="21" t="n">
        <v>40</v>
      </c>
      <c r="H855" s="21" t="inlineStr">
        <is>
          <t>COVERED</t>
        </is>
      </c>
      <c r="I855" s="21" t="inlineStr">
        <is>
          <t>NON_COMM_MONTHLY</t>
        </is>
      </c>
      <c r="J855" s="21" t="n">
        <v>10.4</v>
      </c>
      <c r="K855" s="21" t="n">
        <v>2</v>
      </c>
      <c r="L855" s="21" t="inlineStr">
        <is>
          <t>ACCEPTED</t>
        </is>
      </c>
      <c r="M855" s="28" t="n">
        <v>45897</v>
      </c>
      <c r="N855" s="28" t="n">
        <v>45896</v>
      </c>
      <c r="O855" s="21" t="n">
        <v>9</v>
      </c>
      <c r="P855" s="21" t="inlineStr"/>
      <c r="Q855" s="21" t="inlineStr">
        <is>
          <t>MA-2025-0824</t>
        </is>
      </c>
      <c r="R855" s="21" t="inlineStr"/>
    </row>
    <row r="856">
      <c r="A856" s="17" t="inlineStr">
        <is>
          <t>OFR-2025-1171</t>
        </is>
      </c>
      <c r="B856" s="27" t="n">
        <v>45888</v>
      </c>
      <c r="C856" s="17" t="inlineStr">
        <is>
          <t>WL-01843</t>
        </is>
      </c>
      <c r="D856" s="17" t="n">
        <v>843</v>
      </c>
      <c r="E856" s="17" t="inlineStr">
        <is>
          <t>SB-0109</t>
        </is>
      </c>
      <c r="F856" s="17" t="inlineStr">
        <is>
          <t>Salmonberry</t>
        </is>
      </c>
      <c r="G856" s="17" t="n">
        <v>32</v>
      </c>
      <c r="H856" s="17" t="inlineStr">
        <is>
          <t>OPEN</t>
        </is>
      </c>
      <c r="I856" s="17" t="inlineStr">
        <is>
          <t>NON_COMM_MONTHLY</t>
        </is>
      </c>
      <c r="J856" s="17" t="n">
        <v>7.55</v>
      </c>
      <c r="K856" s="17" t="n">
        <v>2</v>
      </c>
      <c r="L856" s="17" t="inlineStr">
        <is>
          <t>SKIPPED</t>
        </is>
      </c>
      <c r="M856" s="27" t="n">
        <v>45902</v>
      </c>
      <c r="N856" s="17" t="inlineStr"/>
      <c r="O856" s="17" t="inlineStr"/>
      <c r="P856" s="17" t="inlineStr">
        <is>
          <t>preference-mismatch</t>
        </is>
      </c>
      <c r="Q856" s="17" t="inlineStr"/>
      <c r="R856" s="17" t="inlineStr"/>
    </row>
    <row r="857">
      <c r="A857" s="21" t="inlineStr">
        <is>
          <t>OFR-2025-1172</t>
        </is>
      </c>
      <c r="B857" s="28" t="n">
        <v>45925</v>
      </c>
      <c r="C857" s="21" t="inlineStr">
        <is>
          <t>WL-02812</t>
        </is>
      </c>
      <c r="D857" s="21" t="n">
        <v>1812</v>
      </c>
      <c r="E857" s="21" t="inlineStr">
        <is>
          <t>VB-0907</t>
        </is>
      </c>
      <c r="F857" s="21" t="inlineStr">
        <is>
          <t>Vessbank</t>
        </is>
      </c>
      <c r="G857" s="21" t="n">
        <v>28</v>
      </c>
      <c r="H857" s="21" t="inlineStr">
        <is>
          <t>COVERED</t>
        </is>
      </c>
      <c r="I857" s="21" t="inlineStr">
        <is>
          <t>NON_COMM_MONTHLY</t>
        </is>
      </c>
      <c r="J857" s="21" t="n">
        <v>10.4</v>
      </c>
      <c r="K857" s="21" t="n">
        <v>1</v>
      </c>
      <c r="L857" s="21" t="inlineStr">
        <is>
          <t>ACCEPTED</t>
        </is>
      </c>
      <c r="M857" s="28" t="n">
        <v>45935</v>
      </c>
      <c r="N857" s="28" t="n">
        <v>45931</v>
      </c>
      <c r="O857" s="21" t="n">
        <v>6</v>
      </c>
      <c r="P857" s="21" t="inlineStr"/>
      <c r="Q857" s="21" t="inlineStr">
        <is>
          <t>MA-2025-0907</t>
        </is>
      </c>
      <c r="R857" s="21" t="inlineStr"/>
    </row>
    <row r="858">
      <c r="A858" s="17" t="inlineStr">
        <is>
          <t>OFR-2025-1173</t>
        </is>
      </c>
      <c r="B858" s="27" t="n">
        <v>45910</v>
      </c>
      <c r="C858" s="17" t="inlineStr">
        <is>
          <t>WL-03173</t>
        </is>
      </c>
      <c r="D858" s="17" t="n">
        <v>2173</v>
      </c>
      <c r="E858" s="17" t="inlineStr">
        <is>
          <t>EW-0820</t>
        </is>
      </c>
      <c r="F858" s="17" t="inlineStr">
        <is>
          <t>Eastwey</t>
        </is>
      </c>
      <c r="G858" s="17" t="n">
        <v>40</v>
      </c>
      <c r="H858" s="17" t="inlineStr">
        <is>
          <t>OPEN</t>
        </is>
      </c>
      <c r="I858" s="17" t="inlineStr">
        <is>
          <t>NON_COMM_MONTHLY</t>
        </is>
      </c>
      <c r="J858" s="17" t="n">
        <v>7.55</v>
      </c>
      <c r="K858" s="17" t="n">
        <v>2</v>
      </c>
      <c r="L858" s="17" t="inlineStr">
        <is>
          <t>DECLINED</t>
        </is>
      </c>
      <c r="M858" s="27" t="n">
        <v>45924</v>
      </c>
      <c r="N858" s="27" t="n">
        <v>45924</v>
      </c>
      <c r="O858" s="17" t="n">
        <v>14</v>
      </c>
      <c r="P858" s="17" t="inlineStr"/>
      <c r="Q858" s="17" t="inlineStr"/>
      <c r="R858" s="17" t="inlineStr"/>
    </row>
    <row r="859">
      <c r="A859" s="21" t="inlineStr">
        <is>
          <t>OFR-2025-1174</t>
        </is>
      </c>
      <c r="B859" s="28" t="n">
        <v>45903</v>
      </c>
      <c r="C859" s="21" t="inlineStr">
        <is>
          <t>WL-03297</t>
        </is>
      </c>
      <c r="D859" s="21" t="n">
        <v>2297</v>
      </c>
      <c r="E859" s="21" t="inlineStr">
        <is>
          <t>GW-0815</t>
        </is>
      </c>
      <c r="F859" s="21" t="inlineStr">
        <is>
          <t>Gullwing</t>
        </is>
      </c>
      <c r="G859" s="21" t="n">
        <v>32</v>
      </c>
      <c r="H859" s="21" t="inlineStr">
        <is>
          <t>OPEN</t>
        </is>
      </c>
      <c r="I859" s="21" t="inlineStr">
        <is>
          <t>NON_COMM_MONTHLY</t>
        </is>
      </c>
      <c r="J859" s="21" t="n">
        <v>7.55</v>
      </c>
      <c r="K859" s="21" t="n">
        <v>1</v>
      </c>
      <c r="L859" s="21" t="inlineStr">
        <is>
          <t>ACCEPTED</t>
        </is>
      </c>
      <c r="M859" s="28" t="n">
        <v>45917</v>
      </c>
      <c r="N859" s="28" t="n">
        <v>45918</v>
      </c>
      <c r="O859" s="21" t="n">
        <v>15</v>
      </c>
      <c r="P859" s="21" t="inlineStr"/>
      <c r="Q859" s="21" t="inlineStr">
        <is>
          <t>MA-2025-0815</t>
        </is>
      </c>
      <c r="R859" s="21" t="inlineStr"/>
    </row>
    <row r="860">
      <c r="A860" s="17" t="inlineStr">
        <is>
          <t>OFR-2025-1175</t>
        </is>
      </c>
      <c r="B860" s="27" t="n">
        <v>45903</v>
      </c>
      <c r="C860" s="17" t="inlineStr">
        <is>
          <t>WL-01703</t>
        </is>
      </c>
      <c r="D860" s="17" t="n">
        <v>703</v>
      </c>
      <c r="E860" s="17" t="inlineStr">
        <is>
          <t>VB-0616</t>
        </is>
      </c>
      <c r="F860" s="17" t="inlineStr">
        <is>
          <t>Vessbank</t>
        </is>
      </c>
      <c r="G860" s="17" t="n">
        <v>24</v>
      </c>
      <c r="H860" s="17" t="inlineStr">
        <is>
          <t>COVERED</t>
        </is>
      </c>
      <c r="I860" s="17" t="inlineStr">
        <is>
          <t>NON_COMM_MONTHLY</t>
        </is>
      </c>
      <c r="J860" s="17" t="n">
        <v>10.4</v>
      </c>
      <c r="K860" s="17" t="n">
        <v>2</v>
      </c>
      <c r="L860" s="17" t="inlineStr">
        <is>
          <t>ACCEPTED</t>
        </is>
      </c>
      <c r="M860" s="27" t="n">
        <v>45913</v>
      </c>
      <c r="N860" s="27" t="n">
        <v>45915</v>
      </c>
      <c r="O860" s="17" t="n">
        <v>12</v>
      </c>
      <c r="P860" s="17" t="inlineStr"/>
      <c r="Q860" s="17" t="inlineStr">
        <is>
          <t>MA-2025-0616</t>
        </is>
      </c>
      <c r="R860" s="17" t="inlineStr"/>
    </row>
    <row r="861">
      <c r="A861" s="21" t="inlineStr">
        <is>
          <t>OFR-2025-1176</t>
        </is>
      </c>
      <c r="B861" s="28" t="n">
        <v>45923</v>
      </c>
      <c r="C861" s="21" t="inlineStr">
        <is>
          <t>WL-02946</t>
        </is>
      </c>
      <c r="D861" s="21" t="n">
        <v>1946</v>
      </c>
      <c r="E861" s="21" t="inlineStr">
        <is>
          <t>GW-0421</t>
        </is>
      </c>
      <c r="F861" s="21" t="inlineStr">
        <is>
          <t>Gullwing</t>
        </is>
      </c>
      <c r="G861" s="21" t="n">
        <v>80</v>
      </c>
      <c r="H861" s="21" t="inlineStr">
        <is>
          <t>OPEN</t>
        </is>
      </c>
      <c r="I861" s="21" t="inlineStr">
        <is>
          <t>NON_COMM_MONTHLY</t>
        </is>
      </c>
      <c r="J861" s="21" t="n">
        <v>7.55</v>
      </c>
      <c r="K861" s="21" t="n">
        <v>1</v>
      </c>
      <c r="L861" s="21" t="inlineStr">
        <is>
          <t>ACCEPTED</t>
        </is>
      </c>
      <c r="M861" s="28" t="n">
        <v>45937</v>
      </c>
      <c r="N861" s="28" t="n">
        <v>45933</v>
      </c>
      <c r="O861" s="21" t="n">
        <v>10</v>
      </c>
      <c r="P861" s="21" t="inlineStr"/>
      <c r="Q861" s="21" t="inlineStr">
        <is>
          <t>MA-2025-0421</t>
        </is>
      </c>
      <c r="R861" s="21" t="inlineStr"/>
    </row>
    <row r="862">
      <c r="A862" s="17" t="inlineStr">
        <is>
          <t>OFR-2025-1177</t>
        </is>
      </c>
      <c r="B862" s="27" t="n">
        <v>45906</v>
      </c>
      <c r="C862" s="17" t="inlineStr">
        <is>
          <t>WL-02729</t>
        </is>
      </c>
      <c r="D862" s="17" t="n">
        <v>1729</v>
      </c>
      <c r="E862" s="17" t="inlineStr">
        <is>
          <t>LP-0505</t>
        </is>
      </c>
      <c r="F862" s="17" t="inlineStr">
        <is>
          <t>Ledgport</t>
        </is>
      </c>
      <c r="G862" s="17" t="n">
        <v>28</v>
      </c>
      <c r="H862" s="17" t="inlineStr">
        <is>
          <t>COVERED</t>
        </is>
      </c>
      <c r="I862" s="17" t="inlineStr">
        <is>
          <t>NON_COMM_MONTHLY</t>
        </is>
      </c>
      <c r="J862" s="17" t="n">
        <v>10.4</v>
      </c>
      <c r="K862" s="17" t="n">
        <v>1</v>
      </c>
      <c r="L862" s="17" t="inlineStr">
        <is>
          <t>ACCEPTED</t>
        </is>
      </c>
      <c r="M862" s="27" t="n">
        <v>45916</v>
      </c>
      <c r="N862" s="27" t="n">
        <v>45919</v>
      </c>
      <c r="O862" s="17" t="n">
        <v>13</v>
      </c>
      <c r="P862" s="17" t="inlineStr"/>
      <c r="Q862" s="17" t="inlineStr">
        <is>
          <t>MA-2025-0505</t>
        </is>
      </c>
      <c r="R862" s="17" t="inlineStr"/>
    </row>
    <row r="863">
      <c r="A863" s="21" t="inlineStr">
        <is>
          <t>OFR-2025-1178</t>
        </is>
      </c>
      <c r="B863" s="28" t="n">
        <v>45907</v>
      </c>
      <c r="C863" s="21" t="inlineStr">
        <is>
          <t>WL-03625</t>
        </is>
      </c>
      <c r="D863" s="21" t="n">
        <v>2625</v>
      </c>
      <c r="E863" s="21" t="inlineStr">
        <is>
          <t>GW-1021</t>
        </is>
      </c>
      <c r="F863" s="21" t="inlineStr">
        <is>
          <t>Gullwing</t>
        </is>
      </c>
      <c r="G863" s="21" t="n">
        <v>45</v>
      </c>
      <c r="H863" s="21" t="inlineStr">
        <is>
          <t>OPEN</t>
        </is>
      </c>
      <c r="I863" s="21" t="inlineStr">
        <is>
          <t>NON_COMM_MONTHLY</t>
        </is>
      </c>
      <c r="J863" s="21" t="n">
        <v>7.55</v>
      </c>
      <c r="K863" s="21" t="n">
        <v>1</v>
      </c>
      <c r="L863" s="21" t="inlineStr">
        <is>
          <t>ACCEPTED</t>
        </is>
      </c>
      <c r="M863" s="28" t="n">
        <v>45921</v>
      </c>
      <c r="N863" s="28" t="n">
        <v>45919</v>
      </c>
      <c r="O863" s="21" t="n">
        <v>12</v>
      </c>
      <c r="P863" s="21" t="inlineStr"/>
      <c r="Q863" s="21" t="inlineStr">
        <is>
          <t>MA-2025-1021</t>
        </is>
      </c>
      <c r="R863" s="21" t="inlineStr"/>
    </row>
    <row r="864">
      <c r="A864" s="17" t="inlineStr">
        <is>
          <t>OFR-2025-1179</t>
        </is>
      </c>
      <c r="B864" s="27" t="n">
        <v>45911</v>
      </c>
      <c r="C864" s="17" t="inlineStr">
        <is>
          <t>WL-03905</t>
        </is>
      </c>
      <c r="D864" s="17" t="n">
        <v>2905</v>
      </c>
      <c r="E864" s="17" t="inlineStr">
        <is>
          <t>EW-0923</t>
        </is>
      </c>
      <c r="F864" s="17" t="inlineStr">
        <is>
          <t>Eastwey</t>
        </is>
      </c>
      <c r="G864" s="17" t="n">
        <v>32</v>
      </c>
      <c r="H864" s="17" t="inlineStr">
        <is>
          <t>OPEN</t>
        </is>
      </c>
      <c r="I864" s="17" t="inlineStr">
        <is>
          <t>NON_COMM_MONTHLY</t>
        </is>
      </c>
      <c r="J864" s="17" t="n">
        <v>7.55</v>
      </c>
      <c r="K864" s="17" t="n">
        <v>1</v>
      </c>
      <c r="L864" s="17" t="inlineStr">
        <is>
          <t>DECLINED</t>
        </is>
      </c>
      <c r="M864" s="27" t="n">
        <v>45925</v>
      </c>
      <c r="N864" s="27" t="n">
        <v>45928</v>
      </c>
      <c r="O864" s="17" t="n">
        <v>17</v>
      </c>
      <c r="P864" s="17" t="inlineStr"/>
      <c r="Q864" s="17" t="inlineStr"/>
      <c r="R864" s="17" t="inlineStr"/>
    </row>
    <row r="865">
      <c r="A865" s="21" t="inlineStr">
        <is>
          <t>OFR-2025-1180</t>
        </is>
      </c>
      <c r="B865" s="28" t="n">
        <v>45911</v>
      </c>
      <c r="C865" s="21" t="inlineStr">
        <is>
          <t>WL-03444</t>
        </is>
      </c>
      <c r="D865" s="21" t="n">
        <v>2444</v>
      </c>
      <c r="E865" s="21" t="inlineStr">
        <is>
          <t>LP-0409</t>
        </is>
      </c>
      <c r="F865" s="21" t="inlineStr">
        <is>
          <t>Ledgport</t>
        </is>
      </c>
      <c r="G865" s="21" t="n">
        <v>32</v>
      </c>
      <c r="H865" s="21" t="inlineStr">
        <is>
          <t>COVERED</t>
        </is>
      </c>
      <c r="I865" s="21" t="inlineStr">
        <is>
          <t>NON_COMM_MONTHLY</t>
        </is>
      </c>
      <c r="J865" s="21" t="n">
        <v>10.4</v>
      </c>
      <c r="K865" s="21" t="n">
        <v>1</v>
      </c>
      <c r="L865" s="21" t="inlineStr">
        <is>
          <t>ACCEPTED</t>
        </is>
      </c>
      <c r="M865" s="28" t="n">
        <v>45921</v>
      </c>
      <c r="N865" s="28" t="n">
        <v>45922</v>
      </c>
      <c r="O865" s="21" t="n">
        <v>11</v>
      </c>
      <c r="P865" s="21" t="inlineStr"/>
      <c r="Q865" s="21" t="inlineStr">
        <is>
          <t>MA-2025-0409</t>
        </is>
      </c>
      <c r="R865" s="21" t="inlineStr"/>
    </row>
    <row r="866">
      <c r="A866" s="17" t="inlineStr">
        <is>
          <t>OFR-2025-1181</t>
        </is>
      </c>
      <c r="B866" s="27" t="n">
        <v>45917</v>
      </c>
      <c r="C866" s="17" t="inlineStr">
        <is>
          <t>WL-01715</t>
        </is>
      </c>
      <c r="D866" s="17" t="n">
        <v>715</v>
      </c>
      <c r="E866" s="17" t="inlineStr">
        <is>
          <t>GW-0216</t>
        </is>
      </c>
      <c r="F866" s="17" t="inlineStr">
        <is>
          <t>Gullwing</t>
        </is>
      </c>
      <c r="G866" s="17" t="n">
        <v>80</v>
      </c>
      <c r="H866" s="17" t="inlineStr">
        <is>
          <t>OPEN</t>
        </is>
      </c>
      <c r="I866" s="17" t="inlineStr">
        <is>
          <t>NON_COMM_MONTHLY</t>
        </is>
      </c>
      <c r="J866" s="17" t="n">
        <v>7.55</v>
      </c>
      <c r="K866" s="17" t="n">
        <v>2</v>
      </c>
      <c r="L866" s="17" t="inlineStr">
        <is>
          <t>SKIPPED</t>
        </is>
      </c>
      <c r="M866" s="27" t="n">
        <v>45931</v>
      </c>
      <c r="N866" s="17" t="inlineStr"/>
      <c r="O866" s="17" t="inlineStr"/>
      <c r="P866" s="17" t="inlineStr">
        <is>
          <t>vessel-fit</t>
        </is>
      </c>
      <c r="Q866" s="17" t="inlineStr"/>
      <c r="R866" s="17" t="inlineStr"/>
    </row>
    <row r="867">
      <c r="A867" s="21" t="inlineStr">
        <is>
          <t>OFR-2025-1182</t>
        </is>
      </c>
      <c r="B867" s="28" t="n">
        <v>45903</v>
      </c>
      <c r="C867" s="21" t="inlineStr">
        <is>
          <t>WL-01334</t>
        </is>
      </c>
      <c r="D867" s="21" t="n">
        <v>334</v>
      </c>
      <c r="E867" s="21" t="inlineStr">
        <is>
          <t>LP-0514</t>
        </is>
      </c>
      <c r="F867" s="21" t="inlineStr">
        <is>
          <t>Ledgport</t>
        </is>
      </c>
      <c r="G867" s="21" t="n">
        <v>28</v>
      </c>
      <c r="H867" s="21" t="inlineStr">
        <is>
          <t>COVERED</t>
        </is>
      </c>
      <c r="I867" s="21" t="inlineStr">
        <is>
          <t>NON_COMM_MONTHLY</t>
        </is>
      </c>
      <c r="J867" s="21" t="n">
        <v>10.4</v>
      </c>
      <c r="K867" s="21" t="n">
        <v>1</v>
      </c>
      <c r="L867" s="21" t="inlineStr">
        <is>
          <t>SKIPPED</t>
        </is>
      </c>
      <c r="M867" s="28" t="n">
        <v>45913</v>
      </c>
      <c r="N867" s="21" t="inlineStr"/>
      <c r="O867" s="21" t="inlineStr"/>
      <c r="P867" s="21" t="inlineStr">
        <is>
          <t>not-current</t>
        </is>
      </c>
      <c r="Q867" s="21" t="inlineStr"/>
      <c r="R867" s="21" t="inlineStr"/>
    </row>
    <row r="868">
      <c r="A868" s="17" t="inlineStr">
        <is>
          <t>OFR-2025-1183</t>
        </is>
      </c>
      <c r="B868" s="27" t="n">
        <v>45905</v>
      </c>
      <c r="C868" s="17" t="inlineStr">
        <is>
          <t>WL-03897</t>
        </is>
      </c>
      <c r="D868" s="17" t="n">
        <v>2897</v>
      </c>
      <c r="E868" s="17" t="inlineStr">
        <is>
          <t>SB-0416</t>
        </is>
      </c>
      <c r="F868" s="17" t="inlineStr">
        <is>
          <t>Salmonberry</t>
        </is>
      </c>
      <c r="G868" s="17" t="n">
        <v>28</v>
      </c>
      <c r="H868" s="17" t="inlineStr">
        <is>
          <t>OPEN</t>
        </is>
      </c>
      <c r="I868" s="17" t="inlineStr">
        <is>
          <t>NON_COMM_MONTHLY</t>
        </is>
      </c>
      <c r="J868" s="17" t="n">
        <v>7.55</v>
      </c>
      <c r="K868" s="17" t="n">
        <v>1</v>
      </c>
      <c r="L868" s="17" t="inlineStr">
        <is>
          <t>ACCEPTED</t>
        </is>
      </c>
      <c r="M868" s="27" t="n">
        <v>45919</v>
      </c>
      <c r="N868" s="27" t="n">
        <v>45912</v>
      </c>
      <c r="O868" s="17" t="n">
        <v>7</v>
      </c>
      <c r="P868" s="17" t="inlineStr"/>
      <c r="Q868" s="17" t="inlineStr">
        <is>
          <t>MA-2025-0416</t>
        </is>
      </c>
      <c r="R868" s="17" t="inlineStr"/>
    </row>
    <row r="869">
      <c r="A869" s="21" t="inlineStr">
        <is>
          <t>OFR-2025-1184</t>
        </is>
      </c>
      <c r="B869" s="28" t="n">
        <v>45911</v>
      </c>
      <c r="C869" s="21" t="inlineStr">
        <is>
          <t>WL-02772</t>
        </is>
      </c>
      <c r="D869" s="21" t="n">
        <v>1772</v>
      </c>
      <c r="E869" s="21" t="inlineStr">
        <is>
          <t>GW-0404</t>
        </is>
      </c>
      <c r="F869" s="21" t="inlineStr">
        <is>
          <t>Gullwing</t>
        </is>
      </c>
      <c r="G869" s="21" t="n">
        <v>60</v>
      </c>
      <c r="H869" s="21" t="inlineStr">
        <is>
          <t>OPEN</t>
        </is>
      </c>
      <c r="I869" s="21" t="inlineStr">
        <is>
          <t>NON_COMM_MONTHLY</t>
        </is>
      </c>
      <c r="J869" s="21" t="n">
        <v>7.55</v>
      </c>
      <c r="K869" s="21" t="n">
        <v>1</v>
      </c>
      <c r="L869" s="21" t="inlineStr">
        <is>
          <t>PENDING</t>
        </is>
      </c>
      <c r="M869" s="28" t="n">
        <v>45925</v>
      </c>
      <c r="N869" s="21" t="inlineStr"/>
      <c r="O869" s="21" t="inlineStr"/>
      <c r="P869" s="21" t="inlineStr"/>
      <c r="Q869" s="21" t="inlineStr"/>
      <c r="R869" s="21" t="inlineStr"/>
    </row>
    <row r="870">
      <c r="A870" s="17" t="inlineStr">
        <is>
          <t>OFR-2025-1185</t>
        </is>
      </c>
      <c r="B870" s="27" t="n">
        <v>45917</v>
      </c>
      <c r="C870" s="17" t="inlineStr">
        <is>
          <t>WL-02428</t>
        </is>
      </c>
      <c r="D870" s="17" t="n">
        <v>1428</v>
      </c>
      <c r="E870" s="17" t="inlineStr">
        <is>
          <t>SB-0109</t>
        </is>
      </c>
      <c r="F870" s="17" t="inlineStr">
        <is>
          <t>Salmonberry</t>
        </is>
      </c>
      <c r="G870" s="17" t="n">
        <v>32</v>
      </c>
      <c r="H870" s="17" t="inlineStr">
        <is>
          <t>OPEN</t>
        </is>
      </c>
      <c r="I870" s="17" t="inlineStr">
        <is>
          <t>NON_COMM_MONTHLY</t>
        </is>
      </c>
      <c r="J870" s="17" t="n">
        <v>7.55</v>
      </c>
      <c r="K870" s="17" t="n">
        <v>2</v>
      </c>
      <c r="L870" s="17" t="inlineStr">
        <is>
          <t>SKIPPED</t>
        </is>
      </c>
      <c r="M870" s="27" t="n">
        <v>45931</v>
      </c>
      <c r="N870" s="17" t="inlineStr"/>
      <c r="O870" s="17" t="inlineStr"/>
      <c r="P870" s="17" t="inlineStr">
        <is>
          <t>vessel-fit</t>
        </is>
      </c>
      <c r="Q870" s="17" t="inlineStr"/>
      <c r="R870" s="17" t="inlineStr"/>
    </row>
    <row r="871">
      <c r="A871" s="21" t="inlineStr">
        <is>
          <t>OFR-2025-1186</t>
        </is>
      </c>
      <c r="B871" s="28" t="n">
        <v>45909</v>
      </c>
      <c r="C871" s="21" t="inlineStr">
        <is>
          <t>WL-03209</t>
        </is>
      </c>
      <c r="D871" s="21" t="n">
        <v>2209</v>
      </c>
      <c r="E871" s="21" t="inlineStr">
        <is>
          <t>SB-0718</t>
        </is>
      </c>
      <c r="F871" s="21" t="inlineStr">
        <is>
          <t>Salmonberry</t>
        </is>
      </c>
      <c r="G871" s="21" t="n">
        <v>80</v>
      </c>
      <c r="H871" s="21" t="inlineStr">
        <is>
          <t>OPEN</t>
        </is>
      </c>
      <c r="I871" s="21" t="inlineStr">
        <is>
          <t>NON_COMM_MONTHLY</t>
        </is>
      </c>
      <c r="J871" s="21" t="n">
        <v>7.55</v>
      </c>
      <c r="K871" s="21" t="n">
        <v>2</v>
      </c>
      <c r="L871" s="21" t="inlineStr">
        <is>
          <t>ACCEPTED</t>
        </is>
      </c>
      <c r="M871" s="28" t="n">
        <v>45923</v>
      </c>
      <c r="N871" s="28" t="n">
        <v>45911</v>
      </c>
      <c r="O871" s="21" t="n">
        <v>2</v>
      </c>
      <c r="P871" s="21" t="inlineStr"/>
      <c r="Q871" s="21" t="inlineStr">
        <is>
          <t>MA-2025-0718</t>
        </is>
      </c>
      <c r="R871" s="21" t="inlineStr"/>
    </row>
    <row r="872">
      <c r="A872" s="17" t="inlineStr">
        <is>
          <t>OFR-2025-1187</t>
        </is>
      </c>
      <c r="B872" s="27" t="n">
        <v>45904</v>
      </c>
      <c r="C872" s="17" t="inlineStr">
        <is>
          <t>WL-02244</t>
        </is>
      </c>
      <c r="D872" s="17" t="n">
        <v>1244</v>
      </c>
      <c r="E872" s="17" t="inlineStr">
        <is>
          <t>GW-0507</t>
        </is>
      </c>
      <c r="F872" s="17" t="inlineStr">
        <is>
          <t>Gullwing</t>
        </is>
      </c>
      <c r="G872" s="17" t="n">
        <v>24</v>
      </c>
      <c r="H872" s="17" t="inlineStr">
        <is>
          <t>OPEN</t>
        </is>
      </c>
      <c r="I872" s="17" t="inlineStr">
        <is>
          <t>NON_COMM_MONTHLY</t>
        </is>
      </c>
      <c r="J872" s="17" t="n">
        <v>7.55</v>
      </c>
      <c r="K872" s="17" t="n">
        <v>1</v>
      </c>
      <c r="L872" s="17" t="inlineStr">
        <is>
          <t>PENDING</t>
        </is>
      </c>
      <c r="M872" s="27" t="n">
        <v>45918</v>
      </c>
      <c r="N872" s="17" t="inlineStr"/>
      <c r="O872" s="17" t="inlineStr"/>
      <c r="P872" s="17" t="inlineStr"/>
      <c r="Q872" s="17" t="inlineStr"/>
      <c r="R872" s="17" t="inlineStr"/>
    </row>
    <row r="873">
      <c r="A873" s="21" t="inlineStr">
        <is>
          <t>OFR-2025-1188</t>
        </is>
      </c>
      <c r="B873" s="28" t="n">
        <v>45922</v>
      </c>
      <c r="C873" s="21" t="inlineStr">
        <is>
          <t>WL-03861</t>
        </is>
      </c>
      <c r="D873" s="21" t="n">
        <v>2861</v>
      </c>
      <c r="E873" s="21" t="inlineStr">
        <is>
          <t>VB-0123</t>
        </is>
      </c>
      <c r="F873" s="21" t="inlineStr">
        <is>
          <t>Vessbank</t>
        </is>
      </c>
      <c r="G873" s="21" t="n">
        <v>36</v>
      </c>
      <c r="H873" s="21" t="inlineStr">
        <is>
          <t>COVERED</t>
        </is>
      </c>
      <c r="I873" s="21" t="inlineStr">
        <is>
          <t>NON_COMM_MONTHLY</t>
        </is>
      </c>
      <c r="J873" s="21" t="n">
        <v>10.4</v>
      </c>
      <c r="K873" s="21" t="n">
        <v>1</v>
      </c>
      <c r="L873" s="21" t="inlineStr">
        <is>
          <t>SKIPPED</t>
        </is>
      </c>
      <c r="M873" s="28" t="n">
        <v>45932</v>
      </c>
      <c r="N873" s="21" t="inlineStr"/>
      <c r="O873" s="21" t="inlineStr"/>
      <c r="P873" s="21" t="inlineStr">
        <is>
          <t>not-current</t>
        </is>
      </c>
      <c r="Q873" s="21" t="inlineStr"/>
      <c r="R873" s="21" t="inlineStr"/>
    </row>
    <row r="874">
      <c r="A874" s="17" t="inlineStr">
        <is>
          <t>OFR-2025-1189</t>
        </is>
      </c>
      <c r="B874" s="27" t="n">
        <v>45920</v>
      </c>
      <c r="C874" s="17" t="inlineStr">
        <is>
          <t>WL-02153</t>
        </is>
      </c>
      <c r="D874" s="17" t="n">
        <v>1153</v>
      </c>
      <c r="E874" s="17" t="inlineStr">
        <is>
          <t>LP-0113</t>
        </is>
      </c>
      <c r="F874" s="17" t="inlineStr">
        <is>
          <t>Ledgport</t>
        </is>
      </c>
      <c r="G874" s="17" t="n">
        <v>36</v>
      </c>
      <c r="H874" s="17" t="inlineStr">
        <is>
          <t>COVERED</t>
        </is>
      </c>
      <c r="I874" s="17" t="inlineStr">
        <is>
          <t>NON_COMM_MONTHLY</t>
        </is>
      </c>
      <c r="J874" s="17" t="n">
        <v>10.4</v>
      </c>
      <c r="K874" s="17" t="n">
        <v>1</v>
      </c>
      <c r="L874" s="17" t="inlineStr">
        <is>
          <t>SKIPPED</t>
        </is>
      </c>
      <c r="M874" s="27" t="n">
        <v>45930</v>
      </c>
      <c r="N874" s="17" t="inlineStr"/>
      <c r="O874" s="17" t="inlineStr"/>
      <c r="P874" s="17" t="inlineStr">
        <is>
          <t>preference-mismatch</t>
        </is>
      </c>
      <c r="Q874" s="17" t="inlineStr"/>
      <c r="R874" s="17" t="inlineStr"/>
    </row>
    <row r="875">
      <c r="A875" s="21" t="inlineStr">
        <is>
          <t>OFR-2025-1190</t>
        </is>
      </c>
      <c r="B875" s="28" t="n">
        <v>45916</v>
      </c>
      <c r="C875" s="21" t="inlineStr">
        <is>
          <t>WL-03341</t>
        </is>
      </c>
      <c r="D875" s="21" t="n">
        <v>2341</v>
      </c>
      <c r="E875" s="21" t="inlineStr">
        <is>
          <t>SB-0222</t>
        </is>
      </c>
      <c r="F875" s="21" t="inlineStr">
        <is>
          <t>Salmonberry</t>
        </is>
      </c>
      <c r="G875" s="21" t="n">
        <v>32</v>
      </c>
      <c r="H875" s="21" t="inlineStr">
        <is>
          <t>OPEN</t>
        </is>
      </c>
      <c r="I875" s="21" t="inlineStr">
        <is>
          <t>NON_COMM_MONTHLY</t>
        </is>
      </c>
      <c r="J875" s="21" t="n">
        <v>7.55</v>
      </c>
      <c r="K875" s="21" t="n">
        <v>2</v>
      </c>
      <c r="L875" s="21" t="inlineStr">
        <is>
          <t>ACCEPTED</t>
        </is>
      </c>
      <c r="M875" s="28" t="n">
        <v>45930</v>
      </c>
      <c r="N875" s="28" t="n">
        <v>45922</v>
      </c>
      <c r="O875" s="21" t="n">
        <v>6</v>
      </c>
      <c r="P875" s="21" t="inlineStr"/>
      <c r="Q875" s="21" t="inlineStr">
        <is>
          <t>MA-2025-0222</t>
        </is>
      </c>
      <c r="R875" s="21" t="inlineStr"/>
    </row>
    <row r="876">
      <c r="A876" s="17" t="inlineStr">
        <is>
          <t>OFR-2025-1191</t>
        </is>
      </c>
      <c r="B876" s="27" t="n">
        <v>45915</v>
      </c>
      <c r="C876" s="17" t="inlineStr">
        <is>
          <t>WL-02741</t>
        </is>
      </c>
      <c r="D876" s="17" t="n">
        <v>1741</v>
      </c>
      <c r="E876" s="17" t="inlineStr">
        <is>
          <t>EW-1005</t>
        </is>
      </c>
      <c r="F876" s="17" t="inlineStr">
        <is>
          <t>Eastwey</t>
        </is>
      </c>
      <c r="G876" s="17" t="n">
        <v>32</v>
      </c>
      <c r="H876" s="17" t="inlineStr">
        <is>
          <t>OPEN</t>
        </is>
      </c>
      <c r="I876" s="17" t="inlineStr">
        <is>
          <t>NON_COMM_MONTHLY</t>
        </is>
      </c>
      <c r="J876" s="17" t="n">
        <v>7.55</v>
      </c>
      <c r="K876" s="17" t="n">
        <v>1</v>
      </c>
      <c r="L876" s="17" t="inlineStr">
        <is>
          <t>ACCEPTED</t>
        </is>
      </c>
      <c r="M876" s="27" t="n">
        <v>45929</v>
      </c>
      <c r="N876" s="27" t="n">
        <v>45928</v>
      </c>
      <c r="O876" s="17" t="n">
        <v>13</v>
      </c>
      <c r="P876" s="17" t="inlineStr"/>
      <c r="Q876" s="17" t="inlineStr">
        <is>
          <t>MA-2025-1005</t>
        </is>
      </c>
      <c r="R876" s="17" t="inlineStr"/>
    </row>
    <row r="877">
      <c r="A877" s="21" t="inlineStr">
        <is>
          <t>OFR-2025-1192</t>
        </is>
      </c>
      <c r="B877" s="28" t="n">
        <v>45920</v>
      </c>
      <c r="C877" s="21" t="inlineStr">
        <is>
          <t>WL-01466</t>
        </is>
      </c>
      <c r="D877" s="21" t="n">
        <v>466</v>
      </c>
      <c r="E877" s="21" t="inlineStr">
        <is>
          <t>EW-0910</t>
        </is>
      </c>
      <c r="F877" s="21" t="inlineStr">
        <is>
          <t>Eastwey</t>
        </is>
      </c>
      <c r="G877" s="21" t="n">
        <v>70</v>
      </c>
      <c r="H877" s="21" t="inlineStr">
        <is>
          <t>OPEN</t>
        </is>
      </c>
      <c r="I877" s="21" t="inlineStr">
        <is>
          <t>NON_COMM_MONTHLY</t>
        </is>
      </c>
      <c r="J877" s="21" t="n">
        <v>7.55</v>
      </c>
      <c r="K877" s="21" t="n">
        <v>1</v>
      </c>
      <c r="L877" s="21" t="inlineStr">
        <is>
          <t>ACCEPTED</t>
        </is>
      </c>
      <c r="M877" s="28" t="n">
        <v>45934</v>
      </c>
      <c r="N877" s="28" t="n">
        <v>45932</v>
      </c>
      <c r="O877" s="21" t="n">
        <v>12</v>
      </c>
      <c r="P877" s="21" t="inlineStr"/>
      <c r="Q877" s="21" t="inlineStr">
        <is>
          <t>MA-2025-0910</t>
        </is>
      </c>
      <c r="R877" s="21" t="inlineStr"/>
    </row>
    <row r="878">
      <c r="A878" s="17" t="inlineStr">
        <is>
          <t>OFR-2025-1193</t>
        </is>
      </c>
      <c r="B878" s="27" t="n">
        <v>45925</v>
      </c>
      <c r="C878" s="17" t="inlineStr">
        <is>
          <t>WL-03259</t>
        </is>
      </c>
      <c r="D878" s="17" t="n">
        <v>2259</v>
      </c>
      <c r="E878" s="17" t="inlineStr">
        <is>
          <t>SB-0608</t>
        </is>
      </c>
      <c r="F878" s="17" t="inlineStr">
        <is>
          <t>Salmonberry</t>
        </is>
      </c>
      <c r="G878" s="17" t="n">
        <v>50</v>
      </c>
      <c r="H878" s="17" t="inlineStr">
        <is>
          <t>OPEN</t>
        </is>
      </c>
      <c r="I878" s="17" t="inlineStr">
        <is>
          <t>NON_COMM_MONTHLY</t>
        </is>
      </c>
      <c r="J878" s="17" t="n">
        <v>7.55</v>
      </c>
      <c r="K878" s="17" t="n">
        <v>2</v>
      </c>
      <c r="L878" s="17" t="inlineStr">
        <is>
          <t>ACCEPTED</t>
        </is>
      </c>
      <c r="M878" s="27" t="n">
        <v>45939</v>
      </c>
      <c r="N878" s="27" t="n">
        <v>45940</v>
      </c>
      <c r="O878" s="17" t="n">
        <v>15</v>
      </c>
      <c r="P878" s="17" t="inlineStr"/>
      <c r="Q878" s="17" t="inlineStr">
        <is>
          <t>MA-2025-0608</t>
        </is>
      </c>
      <c r="R878" s="17" t="inlineStr"/>
    </row>
    <row r="879">
      <c r="A879" s="21" t="inlineStr">
        <is>
          <t>OFR-2025-1194</t>
        </is>
      </c>
      <c r="B879" s="28" t="n">
        <v>45912</v>
      </c>
      <c r="C879" s="21" t="inlineStr">
        <is>
          <t>WL-02686</t>
        </is>
      </c>
      <c r="D879" s="21" t="n">
        <v>1686</v>
      </c>
      <c r="E879" s="21" t="inlineStr">
        <is>
          <t>VB-1007</t>
        </is>
      </c>
      <c r="F879" s="21" t="inlineStr">
        <is>
          <t>Vessbank</t>
        </is>
      </c>
      <c r="G879" s="21" t="n">
        <v>36</v>
      </c>
      <c r="H879" s="21" t="inlineStr">
        <is>
          <t>COVERED</t>
        </is>
      </c>
      <c r="I879" s="21" t="inlineStr">
        <is>
          <t>NON_COMM_MONTHLY</t>
        </is>
      </c>
      <c r="J879" s="21" t="n">
        <v>10.4</v>
      </c>
      <c r="K879" s="21" t="n">
        <v>2</v>
      </c>
      <c r="L879" s="21" t="inlineStr">
        <is>
          <t>PENDING</t>
        </is>
      </c>
      <c r="M879" s="28" t="n">
        <v>45922</v>
      </c>
      <c r="N879" s="21" t="inlineStr"/>
      <c r="O879" s="21" t="inlineStr"/>
      <c r="P879" s="21" t="inlineStr"/>
      <c r="Q879" s="21" t="inlineStr"/>
      <c r="R879" s="21" t="inlineStr"/>
    </row>
    <row r="880">
      <c r="A880" s="17" t="inlineStr">
        <is>
          <t>OFR-2025-1195</t>
        </is>
      </c>
      <c r="B880" s="27" t="n">
        <v>45923</v>
      </c>
      <c r="C880" s="17" t="inlineStr">
        <is>
          <t>WL-02445</t>
        </is>
      </c>
      <c r="D880" s="17" t="n">
        <v>1445</v>
      </c>
      <c r="E880" s="17" t="inlineStr">
        <is>
          <t>SB-0222</t>
        </is>
      </c>
      <c r="F880" s="17" t="inlineStr">
        <is>
          <t>Salmonberry</t>
        </is>
      </c>
      <c r="G880" s="17" t="n">
        <v>32</v>
      </c>
      <c r="H880" s="17" t="inlineStr">
        <is>
          <t>OPEN</t>
        </is>
      </c>
      <c r="I880" s="17" t="inlineStr">
        <is>
          <t>NON_COMM_MONTHLY</t>
        </is>
      </c>
      <c r="J880" s="17" t="n">
        <v>7.55</v>
      </c>
      <c r="K880" s="17" t="n">
        <v>1</v>
      </c>
      <c r="L880" s="17" t="inlineStr">
        <is>
          <t>SKIPPED</t>
        </is>
      </c>
      <c r="M880" s="27" t="n">
        <v>45937</v>
      </c>
      <c r="N880" s="17" t="inlineStr"/>
      <c r="O880" s="17" t="inlineStr"/>
      <c r="P880" s="17" t="inlineStr">
        <is>
          <t>vessel-fit</t>
        </is>
      </c>
      <c r="Q880" s="17" t="inlineStr"/>
      <c r="R880" s="17" t="inlineStr"/>
    </row>
    <row r="881">
      <c r="A881" s="21" t="inlineStr">
        <is>
          <t>OFR-2025-1196</t>
        </is>
      </c>
      <c r="B881" s="28" t="n">
        <v>45904</v>
      </c>
      <c r="C881" s="21" t="inlineStr">
        <is>
          <t>WL-01986</t>
        </is>
      </c>
      <c r="D881" s="21" t="n">
        <v>986</v>
      </c>
      <c r="E881" s="21" t="inlineStr">
        <is>
          <t>SB-0603</t>
        </is>
      </c>
      <c r="F881" s="21" t="inlineStr">
        <is>
          <t>Salmonberry</t>
        </is>
      </c>
      <c r="G881" s="21" t="n">
        <v>32</v>
      </c>
      <c r="H881" s="21" t="inlineStr">
        <is>
          <t>OPEN</t>
        </is>
      </c>
      <c r="I881" s="21" t="inlineStr">
        <is>
          <t>NON_COMM_MONTHLY</t>
        </is>
      </c>
      <c r="J881" s="21" t="n">
        <v>7.55</v>
      </c>
      <c r="K881" s="21" t="n">
        <v>1</v>
      </c>
      <c r="L881" s="21" t="inlineStr">
        <is>
          <t>ACCEPTED</t>
        </is>
      </c>
      <c r="M881" s="28" t="n">
        <v>45918</v>
      </c>
      <c r="N881" s="28" t="n">
        <v>45919</v>
      </c>
      <c r="O881" s="21" t="n">
        <v>15</v>
      </c>
      <c r="P881" s="21" t="inlineStr"/>
      <c r="Q881" s="21" t="inlineStr">
        <is>
          <t>MA-2025-0603</t>
        </is>
      </c>
      <c r="R881" s="21" t="inlineStr"/>
    </row>
    <row r="882">
      <c r="A882" s="17" t="inlineStr">
        <is>
          <t>OFR-2025-1197</t>
        </is>
      </c>
      <c r="B882" s="27" t="n">
        <v>45919</v>
      </c>
      <c r="C882" s="17" t="inlineStr">
        <is>
          <t>WL-02890</t>
        </is>
      </c>
      <c r="D882" s="17" t="n">
        <v>1890</v>
      </c>
      <c r="E882" s="17" t="inlineStr">
        <is>
          <t>EW-0716</t>
        </is>
      </c>
      <c r="F882" s="17" t="inlineStr">
        <is>
          <t>Eastwey</t>
        </is>
      </c>
      <c r="G882" s="17" t="n">
        <v>28</v>
      </c>
      <c r="H882" s="17" t="inlineStr">
        <is>
          <t>OPEN</t>
        </is>
      </c>
      <c r="I882" s="17" t="inlineStr">
        <is>
          <t>NON_COMM_MONTHLY</t>
        </is>
      </c>
      <c r="J882" s="17" t="n">
        <v>7.55</v>
      </c>
      <c r="K882" s="17" t="n">
        <v>1</v>
      </c>
      <c r="L882" s="17" t="inlineStr">
        <is>
          <t>SKIPPED</t>
        </is>
      </c>
      <c r="M882" s="27" t="n">
        <v>45933</v>
      </c>
      <c r="N882" s="17" t="inlineStr"/>
      <c r="O882" s="17" t="inlineStr"/>
      <c r="P882" s="17" t="inlineStr">
        <is>
          <t>not-current</t>
        </is>
      </c>
      <c r="Q882" s="17" t="inlineStr"/>
      <c r="R882" s="17" t="inlineStr"/>
    </row>
    <row r="883">
      <c r="A883" s="21" t="inlineStr">
        <is>
          <t>OFR-2025-1198</t>
        </is>
      </c>
      <c r="B883" s="28" t="n">
        <v>45914</v>
      </c>
      <c r="C883" s="21" t="inlineStr">
        <is>
          <t>WL-03520</t>
        </is>
      </c>
      <c r="D883" s="21" t="n">
        <v>2520</v>
      </c>
      <c r="E883" s="21" t="inlineStr">
        <is>
          <t>LP-1117</t>
        </is>
      </c>
      <c r="F883" s="21" t="inlineStr">
        <is>
          <t>Ledgport</t>
        </is>
      </c>
      <c r="G883" s="21" t="n">
        <v>24</v>
      </c>
      <c r="H883" s="21" t="inlineStr">
        <is>
          <t>COVERED</t>
        </is>
      </c>
      <c r="I883" s="21" t="inlineStr">
        <is>
          <t>NON_COMM_MONTHLY</t>
        </is>
      </c>
      <c r="J883" s="21" t="n">
        <v>10.4</v>
      </c>
      <c r="K883" s="21" t="n">
        <v>1</v>
      </c>
      <c r="L883" s="21" t="inlineStr">
        <is>
          <t>ACCEPTED</t>
        </is>
      </c>
      <c r="M883" s="28" t="n">
        <v>45924</v>
      </c>
      <c r="N883" s="28" t="n">
        <v>45921</v>
      </c>
      <c r="O883" s="21" t="n">
        <v>7</v>
      </c>
      <c r="P883" s="21" t="inlineStr"/>
      <c r="Q883" s="21" t="inlineStr">
        <is>
          <t>MA-2025-1117</t>
        </is>
      </c>
      <c r="R883" s="21" t="inlineStr"/>
    </row>
    <row r="884">
      <c r="A884" s="17" t="inlineStr">
        <is>
          <t>OFR-2025-1199</t>
        </is>
      </c>
      <c r="B884" s="27" t="n">
        <v>45920</v>
      </c>
      <c r="C884" s="17" t="inlineStr">
        <is>
          <t>WL-01913</t>
        </is>
      </c>
      <c r="D884" s="17" t="n">
        <v>913</v>
      </c>
      <c r="E884" s="17" t="inlineStr">
        <is>
          <t>EW-0819</t>
        </is>
      </c>
      <c r="F884" s="17" t="inlineStr">
        <is>
          <t>Eastwey</t>
        </is>
      </c>
      <c r="G884" s="17" t="n">
        <v>24</v>
      </c>
      <c r="H884" s="17" t="inlineStr">
        <is>
          <t>OPEN</t>
        </is>
      </c>
      <c r="I884" s="17" t="inlineStr">
        <is>
          <t>NON_COMM_MONTHLY</t>
        </is>
      </c>
      <c r="J884" s="17" t="n">
        <v>7.55</v>
      </c>
      <c r="K884" s="17" t="n">
        <v>2</v>
      </c>
      <c r="L884" s="17" t="inlineStr">
        <is>
          <t>SKIPPED</t>
        </is>
      </c>
      <c r="M884" s="27" t="n">
        <v>45934</v>
      </c>
      <c r="N884" s="17" t="inlineStr"/>
      <c r="O884" s="17" t="inlineStr"/>
      <c r="P884" s="17" t="inlineStr">
        <is>
          <t>preference-mismatch</t>
        </is>
      </c>
      <c r="Q884" s="17" t="inlineStr"/>
      <c r="R884" s="17" t="inlineStr"/>
    </row>
    <row r="885">
      <c r="A885" s="21" t="inlineStr">
        <is>
          <t>OFR-2025-1200</t>
        </is>
      </c>
      <c r="B885" s="28" t="n">
        <v>45927</v>
      </c>
      <c r="C885" s="21" t="inlineStr">
        <is>
          <t>WL-01523</t>
        </is>
      </c>
      <c r="D885" s="21" t="n">
        <v>523</v>
      </c>
      <c r="E885" s="21" t="inlineStr">
        <is>
          <t>EW-0315</t>
        </is>
      </c>
      <c r="F885" s="21" t="inlineStr">
        <is>
          <t>Eastwey</t>
        </is>
      </c>
      <c r="G885" s="21" t="n">
        <v>24</v>
      </c>
      <c r="H885" s="21" t="inlineStr">
        <is>
          <t>OPEN</t>
        </is>
      </c>
      <c r="I885" s="21" t="inlineStr">
        <is>
          <t>NON_COMM_MONTHLY</t>
        </is>
      </c>
      <c r="J885" s="21" t="n">
        <v>7.55</v>
      </c>
      <c r="K885" s="21" t="n">
        <v>1</v>
      </c>
      <c r="L885" s="21" t="inlineStr">
        <is>
          <t>ACCEPTED</t>
        </is>
      </c>
      <c r="M885" s="28" t="n">
        <v>45941</v>
      </c>
      <c r="N885" s="28" t="n">
        <v>45941</v>
      </c>
      <c r="O885" s="21" t="n">
        <v>14</v>
      </c>
      <c r="P885" s="21" t="inlineStr"/>
      <c r="Q885" s="21" t="inlineStr">
        <is>
          <t>MA-2025-0315</t>
        </is>
      </c>
      <c r="R885" s="21" t="inlineStr"/>
    </row>
    <row r="886">
      <c r="A886" s="17" t="inlineStr">
        <is>
          <t>OFR-2025-1201</t>
        </is>
      </c>
      <c r="B886" s="27" t="n">
        <v>45909</v>
      </c>
      <c r="C886" s="17" t="inlineStr">
        <is>
          <t>WL-02167</t>
        </is>
      </c>
      <c r="D886" s="17" t="n">
        <v>1167</v>
      </c>
      <c r="E886" s="17" t="inlineStr">
        <is>
          <t>VB-0304</t>
        </is>
      </c>
      <c r="F886" s="17" t="inlineStr">
        <is>
          <t>Vessbank</t>
        </is>
      </c>
      <c r="G886" s="17" t="n">
        <v>32</v>
      </c>
      <c r="H886" s="17" t="inlineStr">
        <is>
          <t>COVERED</t>
        </is>
      </c>
      <c r="I886" s="17" t="inlineStr">
        <is>
          <t>NON_COMM_MONTHLY</t>
        </is>
      </c>
      <c r="J886" s="17" t="n">
        <v>10.4</v>
      </c>
      <c r="K886" s="17" t="n">
        <v>1</v>
      </c>
      <c r="L886" s="17" t="inlineStr">
        <is>
          <t>SKIPPED</t>
        </is>
      </c>
      <c r="M886" s="27" t="n">
        <v>45919</v>
      </c>
      <c r="N886" s="17" t="inlineStr"/>
      <c r="O886" s="17" t="inlineStr"/>
      <c r="P886" s="17" t="inlineStr">
        <is>
          <t>vessel-fit</t>
        </is>
      </c>
      <c r="Q886" s="17" t="inlineStr"/>
      <c r="R886" s="17" t="inlineStr"/>
    </row>
    <row r="887">
      <c r="A887" s="21" t="inlineStr">
        <is>
          <t>OFR-2025-1202</t>
        </is>
      </c>
      <c r="B887" s="28" t="n">
        <v>45901</v>
      </c>
      <c r="C887" s="21" t="inlineStr">
        <is>
          <t>WL-01822</t>
        </is>
      </c>
      <c r="D887" s="21" t="n">
        <v>822</v>
      </c>
      <c r="E887" s="21" t="inlineStr">
        <is>
          <t>GW-0906</t>
        </is>
      </c>
      <c r="F887" s="21" t="inlineStr">
        <is>
          <t>Gullwing</t>
        </is>
      </c>
      <c r="G887" s="21" t="n">
        <v>45</v>
      </c>
      <c r="H887" s="21" t="inlineStr">
        <is>
          <t>OPEN</t>
        </is>
      </c>
      <c r="I887" s="21" t="inlineStr">
        <is>
          <t>NON_COMM_MONTHLY</t>
        </is>
      </c>
      <c r="J887" s="21" t="n">
        <v>7.55</v>
      </c>
      <c r="K887" s="21" t="n">
        <v>2</v>
      </c>
      <c r="L887" s="21" t="inlineStr">
        <is>
          <t>EXPIRED</t>
        </is>
      </c>
      <c r="M887" s="28" t="n">
        <v>45915</v>
      </c>
      <c r="N887" s="28" t="n">
        <v>45905</v>
      </c>
      <c r="O887" s="21" t="n">
        <v>4</v>
      </c>
      <c r="P887" s="21" t="inlineStr"/>
      <c r="Q887" s="21" t="inlineStr"/>
      <c r="R887" s="21" t="inlineStr"/>
    </row>
    <row r="888">
      <c r="A888" s="17" t="inlineStr">
        <is>
          <t>OFR-2025-1203</t>
        </is>
      </c>
      <c r="B888" s="27" t="n">
        <v>45904</v>
      </c>
      <c r="C888" s="17" t="inlineStr">
        <is>
          <t>WL-01624</t>
        </is>
      </c>
      <c r="D888" s="17" t="n">
        <v>624</v>
      </c>
      <c r="E888" s="17" t="inlineStr">
        <is>
          <t>GW-0514</t>
        </is>
      </c>
      <c r="F888" s="17" t="inlineStr">
        <is>
          <t>Gullwing</t>
        </is>
      </c>
      <c r="G888" s="17" t="n">
        <v>40</v>
      </c>
      <c r="H888" s="17" t="inlineStr">
        <is>
          <t>OPEN</t>
        </is>
      </c>
      <c r="I888" s="17" t="inlineStr">
        <is>
          <t>NON_COMM_MONTHLY</t>
        </is>
      </c>
      <c r="J888" s="17" t="n">
        <v>7.55</v>
      </c>
      <c r="K888" s="17" t="n">
        <v>1</v>
      </c>
      <c r="L888" s="17" t="inlineStr">
        <is>
          <t>ACCEPTED</t>
        </is>
      </c>
      <c r="M888" s="27" t="n">
        <v>45918</v>
      </c>
      <c r="N888" s="27" t="n">
        <v>45906</v>
      </c>
      <c r="O888" s="17" t="n">
        <v>2</v>
      </c>
      <c r="P888" s="17" t="inlineStr"/>
      <c r="Q888" s="17" t="inlineStr">
        <is>
          <t>MA-2025-0514</t>
        </is>
      </c>
      <c r="R888" s="17" t="inlineStr"/>
    </row>
    <row r="889">
      <c r="A889" s="21" t="inlineStr">
        <is>
          <t>OFR-2025-1204</t>
        </is>
      </c>
      <c r="B889" s="28" t="n">
        <v>45911</v>
      </c>
      <c r="C889" s="21" t="inlineStr">
        <is>
          <t>WL-03241</t>
        </is>
      </c>
      <c r="D889" s="21" t="n">
        <v>2241</v>
      </c>
      <c r="E889" s="21" t="inlineStr">
        <is>
          <t>EW-1005</t>
        </is>
      </c>
      <c r="F889" s="21" t="inlineStr">
        <is>
          <t>Eastwey</t>
        </is>
      </c>
      <c r="G889" s="21" t="n">
        <v>32</v>
      </c>
      <c r="H889" s="21" t="inlineStr">
        <is>
          <t>OPEN</t>
        </is>
      </c>
      <c r="I889" s="21" t="inlineStr">
        <is>
          <t>NON_COMM_MONTHLY</t>
        </is>
      </c>
      <c r="J889" s="21" t="n">
        <v>7.55</v>
      </c>
      <c r="K889" s="21" t="n">
        <v>1</v>
      </c>
      <c r="L889" s="21" t="inlineStr">
        <is>
          <t>ACCEPTED</t>
        </is>
      </c>
      <c r="M889" s="28" t="n">
        <v>45925</v>
      </c>
      <c r="N889" s="28" t="n">
        <v>45922</v>
      </c>
      <c r="O889" s="21" t="n">
        <v>11</v>
      </c>
      <c r="P889" s="21" t="inlineStr"/>
      <c r="Q889" s="21" t="inlineStr">
        <is>
          <t>MA-2025-1005</t>
        </is>
      </c>
      <c r="R889" s="21" t="inlineStr"/>
    </row>
    <row r="890">
      <c r="A890" s="17" t="inlineStr">
        <is>
          <t>OFR-2025-1205</t>
        </is>
      </c>
      <c r="B890" s="27" t="n">
        <v>45906</v>
      </c>
      <c r="C890" s="17" t="inlineStr">
        <is>
          <t>WL-01127</t>
        </is>
      </c>
      <c r="D890" s="17" t="n">
        <v>127</v>
      </c>
      <c r="E890" s="17" t="inlineStr">
        <is>
          <t>VB-0218</t>
        </is>
      </c>
      <c r="F890" s="17" t="inlineStr">
        <is>
          <t>Vessbank</t>
        </is>
      </c>
      <c r="G890" s="17" t="n">
        <v>24</v>
      </c>
      <c r="H890" s="17" t="inlineStr">
        <is>
          <t>COVERED</t>
        </is>
      </c>
      <c r="I890" s="17" t="inlineStr">
        <is>
          <t>NON_COMM_MONTHLY</t>
        </is>
      </c>
      <c r="J890" s="17" t="n">
        <v>10.4</v>
      </c>
      <c r="K890" s="17" t="n">
        <v>1</v>
      </c>
      <c r="L890" s="17" t="inlineStr">
        <is>
          <t>DECLINED</t>
        </is>
      </c>
      <c r="M890" s="27" t="n">
        <v>45916</v>
      </c>
      <c r="N890" s="27" t="n">
        <v>45910</v>
      </c>
      <c r="O890" s="17" t="n">
        <v>4</v>
      </c>
      <c r="P890" s="17" t="inlineStr"/>
      <c r="Q890" s="17" t="inlineStr"/>
      <c r="R890" s="17" t="inlineStr"/>
    </row>
    <row r="891">
      <c r="A891" s="21" t="inlineStr">
        <is>
          <t>OFR-2025-1206</t>
        </is>
      </c>
      <c r="B891" s="28" t="n">
        <v>45917</v>
      </c>
      <c r="C891" s="21" t="inlineStr">
        <is>
          <t>WL-03548</t>
        </is>
      </c>
      <c r="D891" s="21" t="n">
        <v>2548</v>
      </c>
      <c r="E891" s="21" t="inlineStr">
        <is>
          <t>LP-0210</t>
        </is>
      </c>
      <c r="F891" s="21" t="inlineStr">
        <is>
          <t>Ledgport</t>
        </is>
      </c>
      <c r="G891" s="21" t="n">
        <v>40</v>
      </c>
      <c r="H891" s="21" t="inlineStr">
        <is>
          <t>COVERED</t>
        </is>
      </c>
      <c r="I891" s="21" t="inlineStr">
        <is>
          <t>NON_COMM_MONTHLY</t>
        </is>
      </c>
      <c r="J891" s="21" t="n">
        <v>10.4</v>
      </c>
      <c r="K891" s="21" t="n">
        <v>1</v>
      </c>
      <c r="L891" s="21" t="inlineStr">
        <is>
          <t>DECLINED</t>
        </is>
      </c>
      <c r="M891" s="28" t="n">
        <v>45927</v>
      </c>
      <c r="N891" s="28" t="n">
        <v>45928</v>
      </c>
      <c r="O891" s="21" t="n">
        <v>11</v>
      </c>
      <c r="P891" s="21" t="inlineStr"/>
      <c r="Q891" s="21" t="inlineStr"/>
      <c r="R891" s="21" t="inlineStr"/>
    </row>
    <row r="892">
      <c r="A892" s="17" t="inlineStr">
        <is>
          <t>OFR-2025-1207</t>
        </is>
      </c>
      <c r="B892" s="27" t="n">
        <v>45911</v>
      </c>
      <c r="C892" s="17" t="inlineStr">
        <is>
          <t>WL-03865</t>
        </is>
      </c>
      <c r="D892" s="17" t="n">
        <v>2865</v>
      </c>
      <c r="E892" s="17" t="inlineStr">
        <is>
          <t>SB-0106</t>
        </is>
      </c>
      <c r="F892" s="17" t="inlineStr">
        <is>
          <t>Salmonberry</t>
        </is>
      </c>
      <c r="G892" s="17" t="n">
        <v>28</v>
      </c>
      <c r="H892" s="17" t="inlineStr">
        <is>
          <t>OPEN</t>
        </is>
      </c>
      <c r="I892" s="17" t="inlineStr">
        <is>
          <t>NON_COMM_MONTHLY</t>
        </is>
      </c>
      <c r="J892" s="17" t="n">
        <v>7.55</v>
      </c>
      <c r="K892" s="17" t="n">
        <v>1</v>
      </c>
      <c r="L892" s="17" t="inlineStr">
        <is>
          <t>SKIPPED</t>
        </is>
      </c>
      <c r="M892" s="27" t="n">
        <v>45925</v>
      </c>
      <c r="N892" s="17" t="inlineStr"/>
      <c r="O892" s="17" t="inlineStr"/>
      <c r="P892" s="17" t="inlineStr">
        <is>
          <t>declined-prior-offer</t>
        </is>
      </c>
      <c r="Q892" s="17" t="inlineStr"/>
      <c r="R892" s="17" t="inlineStr"/>
    </row>
    <row r="893">
      <c r="A893" s="21" t="inlineStr">
        <is>
          <t>OFR-2025-1208</t>
        </is>
      </c>
      <c r="B893" s="28" t="n">
        <v>45905</v>
      </c>
      <c r="C893" s="21" t="inlineStr">
        <is>
          <t>WL-02002</t>
        </is>
      </c>
      <c r="D893" s="21" t="n">
        <v>1002</v>
      </c>
      <c r="E893" s="21" t="inlineStr">
        <is>
          <t>LP-0822</t>
        </is>
      </c>
      <c r="F893" s="21" t="inlineStr">
        <is>
          <t>Ledgport</t>
        </is>
      </c>
      <c r="G893" s="21" t="n">
        <v>36</v>
      </c>
      <c r="H893" s="21" t="inlineStr">
        <is>
          <t>COVERED</t>
        </is>
      </c>
      <c r="I893" s="21" t="inlineStr">
        <is>
          <t>NON_COMM_MONTHLY</t>
        </is>
      </c>
      <c r="J893" s="21" t="n">
        <v>10.4</v>
      </c>
      <c r="K893" s="21" t="n">
        <v>2</v>
      </c>
      <c r="L893" s="21" t="inlineStr">
        <is>
          <t>SKIPPED</t>
        </is>
      </c>
      <c r="M893" s="28" t="n">
        <v>45915</v>
      </c>
      <c r="N893" s="21" t="inlineStr"/>
      <c r="O893" s="21" t="inlineStr"/>
      <c r="P893" s="21" t="inlineStr">
        <is>
          <t>not-current</t>
        </is>
      </c>
      <c r="Q893" s="21" t="inlineStr"/>
      <c r="R893" s="21" t="inlineStr"/>
    </row>
    <row r="894">
      <c r="A894" s="17" t="inlineStr">
        <is>
          <t>OFR-2025-1209</t>
        </is>
      </c>
      <c r="B894" s="27" t="n">
        <v>45905</v>
      </c>
      <c r="C894" s="17" t="inlineStr">
        <is>
          <t>WL-03881</t>
        </is>
      </c>
      <c r="D894" s="17" t="n">
        <v>2881</v>
      </c>
      <c r="E894" s="17" t="inlineStr">
        <is>
          <t>EW-0424</t>
        </is>
      </c>
      <c r="F894" s="17" t="inlineStr">
        <is>
          <t>Eastwey</t>
        </is>
      </c>
      <c r="G894" s="17" t="n">
        <v>45</v>
      </c>
      <c r="H894" s="17" t="inlineStr">
        <is>
          <t>OPEN</t>
        </is>
      </c>
      <c r="I894" s="17" t="inlineStr">
        <is>
          <t>NON_COMM_MONTHLY</t>
        </is>
      </c>
      <c r="J894" s="17" t="n">
        <v>7.55</v>
      </c>
      <c r="K894" s="17" t="n">
        <v>1</v>
      </c>
      <c r="L894" s="17" t="inlineStr">
        <is>
          <t>EXPIRED</t>
        </is>
      </c>
      <c r="M894" s="27" t="n">
        <v>45919</v>
      </c>
      <c r="N894" s="27" t="n">
        <v>45907</v>
      </c>
      <c r="O894" s="17" t="n">
        <v>2</v>
      </c>
      <c r="P894" s="17" t="inlineStr"/>
      <c r="Q894" s="17" t="inlineStr"/>
      <c r="R894" s="17" t="inlineStr"/>
    </row>
    <row r="895">
      <c r="A895" s="21" t="inlineStr">
        <is>
          <t>OFR-2025-1210</t>
        </is>
      </c>
      <c r="B895" s="28" t="n">
        <v>45925</v>
      </c>
      <c r="C895" s="21" t="inlineStr">
        <is>
          <t>WL-01790</t>
        </is>
      </c>
      <c r="D895" s="21" t="n">
        <v>790</v>
      </c>
      <c r="E895" s="21" t="inlineStr">
        <is>
          <t>VB-0307</t>
        </is>
      </c>
      <c r="F895" s="21" t="inlineStr">
        <is>
          <t>Vessbank</t>
        </is>
      </c>
      <c r="G895" s="21" t="n">
        <v>24</v>
      </c>
      <c r="H895" s="21" t="inlineStr">
        <is>
          <t>COVERED</t>
        </is>
      </c>
      <c r="I895" s="21" t="inlineStr">
        <is>
          <t>NON_COMM_MONTHLY</t>
        </is>
      </c>
      <c r="J895" s="21" t="n">
        <v>10.4</v>
      </c>
      <c r="K895" s="21" t="n">
        <v>1</v>
      </c>
      <c r="L895" s="21" t="inlineStr">
        <is>
          <t>ACCEPTED</t>
        </is>
      </c>
      <c r="M895" s="28" t="n">
        <v>45935</v>
      </c>
      <c r="N895" s="28" t="n">
        <v>45934</v>
      </c>
      <c r="O895" s="21" t="n">
        <v>9</v>
      </c>
      <c r="P895" s="21" t="inlineStr"/>
      <c r="Q895" s="21" t="inlineStr">
        <is>
          <t>MA-2025-0307</t>
        </is>
      </c>
      <c r="R895" s="21" t="inlineStr"/>
    </row>
    <row r="896">
      <c r="A896" s="17" t="inlineStr">
        <is>
          <t>OFR-2025-1211</t>
        </is>
      </c>
      <c r="B896" s="27" t="n">
        <v>45917</v>
      </c>
      <c r="C896" s="17" t="inlineStr">
        <is>
          <t>WL-03605</t>
        </is>
      </c>
      <c r="D896" s="17" t="n">
        <v>2605</v>
      </c>
      <c r="E896" s="17" t="inlineStr">
        <is>
          <t>VB-0823</t>
        </is>
      </c>
      <c r="F896" s="17" t="inlineStr">
        <is>
          <t>Vessbank</t>
        </is>
      </c>
      <c r="G896" s="17" t="n">
        <v>40</v>
      </c>
      <c r="H896" s="17" t="inlineStr">
        <is>
          <t>COVERED</t>
        </is>
      </c>
      <c r="I896" s="17" t="inlineStr">
        <is>
          <t>NON_COMM_MONTHLY</t>
        </is>
      </c>
      <c r="J896" s="17" t="n">
        <v>10.4</v>
      </c>
      <c r="K896" s="17" t="n">
        <v>1</v>
      </c>
      <c r="L896" s="17" t="inlineStr">
        <is>
          <t>DECLINED</t>
        </is>
      </c>
      <c r="M896" s="27" t="n">
        <v>45927</v>
      </c>
      <c r="N896" s="27" t="n">
        <v>45924</v>
      </c>
      <c r="O896" s="17" t="n">
        <v>7</v>
      </c>
      <c r="P896" s="17" t="inlineStr"/>
      <c r="Q896" s="17" t="inlineStr"/>
      <c r="R896" s="17" t="inlineStr"/>
    </row>
    <row r="897">
      <c r="A897" s="21" t="inlineStr">
        <is>
          <t>OFR-2025-1212</t>
        </is>
      </c>
      <c r="B897" s="28" t="n">
        <v>45956</v>
      </c>
      <c r="C897" s="21" t="inlineStr">
        <is>
          <t>WL-02284</t>
        </is>
      </c>
      <c r="D897" s="21" t="n">
        <v>1284</v>
      </c>
      <c r="E897" s="21" t="inlineStr">
        <is>
          <t>SB-0801</t>
        </is>
      </c>
      <c r="F897" s="21" t="inlineStr">
        <is>
          <t>Salmonberry</t>
        </is>
      </c>
      <c r="G897" s="21" t="n">
        <v>32</v>
      </c>
      <c r="H897" s="21" t="inlineStr">
        <is>
          <t>OPEN</t>
        </is>
      </c>
      <c r="I897" s="21" t="inlineStr">
        <is>
          <t>NON_COMM_MONTHLY</t>
        </is>
      </c>
      <c r="J897" s="21" t="n">
        <v>7.55</v>
      </c>
      <c r="K897" s="21" t="n">
        <v>1</v>
      </c>
      <c r="L897" s="21" t="inlineStr">
        <is>
          <t>SKIPPED</t>
        </is>
      </c>
      <c r="M897" s="28" t="n">
        <v>45970</v>
      </c>
      <c r="N897" s="21" t="inlineStr"/>
      <c r="O897" s="21" t="inlineStr"/>
      <c r="P897" s="21" t="inlineStr">
        <is>
          <t>vessel-fit</t>
        </is>
      </c>
      <c r="Q897" s="21" t="inlineStr"/>
      <c r="R897" s="21" t="inlineStr"/>
    </row>
    <row r="898">
      <c r="A898" s="17" t="inlineStr">
        <is>
          <t>OFR-2025-1213</t>
        </is>
      </c>
      <c r="B898" s="27" t="n">
        <v>45957</v>
      </c>
      <c r="C898" s="17" t="inlineStr">
        <is>
          <t>WL-03415</t>
        </is>
      </c>
      <c r="D898" s="17" t="n">
        <v>2415</v>
      </c>
      <c r="E898" s="17" t="inlineStr">
        <is>
          <t>GW-0307</t>
        </is>
      </c>
      <c r="F898" s="17" t="inlineStr">
        <is>
          <t>Gullwing</t>
        </is>
      </c>
      <c r="G898" s="17" t="n">
        <v>32</v>
      </c>
      <c r="H898" s="17" t="inlineStr">
        <is>
          <t>OPEN</t>
        </is>
      </c>
      <c r="I898" s="17" t="inlineStr">
        <is>
          <t>NON_COMM_MONTHLY</t>
        </is>
      </c>
      <c r="J898" s="17" t="n">
        <v>7.55</v>
      </c>
      <c r="K898" s="17" t="n">
        <v>1</v>
      </c>
      <c r="L898" s="17" t="inlineStr">
        <is>
          <t>ACCEPTED</t>
        </is>
      </c>
      <c r="M898" s="27" t="n">
        <v>45971</v>
      </c>
      <c r="N898" s="27" t="n">
        <v>45973</v>
      </c>
      <c r="O898" s="17" t="n">
        <v>16</v>
      </c>
      <c r="P898" s="17" t="inlineStr"/>
      <c r="Q898" s="17" t="inlineStr">
        <is>
          <t>MA-2025-0307</t>
        </is>
      </c>
      <c r="R898" s="17" t="inlineStr"/>
    </row>
    <row r="899">
      <c r="A899" s="21" t="inlineStr">
        <is>
          <t>OFR-2025-1214</t>
        </is>
      </c>
      <c r="B899" s="28" t="n">
        <v>45935</v>
      </c>
      <c r="C899" s="21" t="inlineStr">
        <is>
          <t>WL-02295</t>
        </is>
      </c>
      <c r="D899" s="21" t="n">
        <v>1295</v>
      </c>
      <c r="E899" s="21" t="inlineStr">
        <is>
          <t>LP-0605</t>
        </is>
      </c>
      <c r="F899" s="21" t="inlineStr">
        <is>
          <t>Ledgport</t>
        </is>
      </c>
      <c r="G899" s="21" t="n">
        <v>24</v>
      </c>
      <c r="H899" s="21" t="inlineStr">
        <is>
          <t>COVERED</t>
        </is>
      </c>
      <c r="I899" s="21" t="inlineStr">
        <is>
          <t>NON_COMM_MONTHLY</t>
        </is>
      </c>
      <c r="J899" s="21" t="n">
        <v>10.4</v>
      </c>
      <c r="K899" s="21" t="n">
        <v>2</v>
      </c>
      <c r="L899" s="21" t="inlineStr">
        <is>
          <t>PENDING</t>
        </is>
      </c>
      <c r="M899" s="28" t="n">
        <v>45945</v>
      </c>
      <c r="N899" s="21" t="inlineStr"/>
      <c r="O899" s="21" t="inlineStr"/>
      <c r="P899" s="21" t="inlineStr"/>
      <c r="Q899" s="21" t="inlineStr"/>
      <c r="R899" s="21" t="inlineStr"/>
    </row>
    <row r="900">
      <c r="A900" s="17" t="inlineStr">
        <is>
          <t>OFR-2025-1215</t>
        </is>
      </c>
      <c r="B900" s="27" t="n">
        <v>45958</v>
      </c>
      <c r="C900" s="17" t="inlineStr">
        <is>
          <t>WL-02187</t>
        </is>
      </c>
      <c r="D900" s="17" t="n">
        <v>1187</v>
      </c>
      <c r="E900" s="17" t="inlineStr">
        <is>
          <t>SB-0806</t>
        </is>
      </c>
      <c r="F900" s="17" t="inlineStr">
        <is>
          <t>Salmonberry</t>
        </is>
      </c>
      <c r="G900" s="17" t="n">
        <v>28</v>
      </c>
      <c r="H900" s="17" t="inlineStr">
        <is>
          <t>OPEN</t>
        </is>
      </c>
      <c r="I900" s="17" t="inlineStr">
        <is>
          <t>NON_COMM_MONTHLY</t>
        </is>
      </c>
      <c r="J900" s="17" t="n">
        <v>7.55</v>
      </c>
      <c r="K900" s="17" t="n">
        <v>1</v>
      </c>
      <c r="L900" s="17" t="inlineStr">
        <is>
          <t>SKIPPED</t>
        </is>
      </c>
      <c r="M900" s="27" t="n">
        <v>45972</v>
      </c>
      <c r="N900" s="17" t="inlineStr"/>
      <c r="O900" s="17" t="inlineStr"/>
      <c r="P900" s="17" t="inlineStr">
        <is>
          <t>vessel-fit</t>
        </is>
      </c>
      <c r="Q900" s="17" t="inlineStr"/>
      <c r="R900" s="17" t="inlineStr"/>
    </row>
    <row r="901">
      <c r="A901" s="21" t="inlineStr">
        <is>
          <t>OFR-2025-1216</t>
        </is>
      </c>
      <c r="B901" s="28" t="n">
        <v>45949</v>
      </c>
      <c r="C901" s="21" t="inlineStr">
        <is>
          <t>WL-02359</t>
        </is>
      </c>
      <c r="D901" s="21" t="n">
        <v>1359</v>
      </c>
      <c r="E901" s="21" t="inlineStr">
        <is>
          <t>VB-0201</t>
        </is>
      </c>
      <c r="F901" s="21" t="inlineStr">
        <is>
          <t>Vessbank</t>
        </is>
      </c>
      <c r="G901" s="21" t="n">
        <v>32</v>
      </c>
      <c r="H901" s="21" t="inlineStr">
        <is>
          <t>COVERED</t>
        </is>
      </c>
      <c r="I901" s="21" t="inlineStr">
        <is>
          <t>NON_COMM_MONTHLY</t>
        </is>
      </c>
      <c r="J901" s="21" t="n">
        <v>10.4</v>
      </c>
      <c r="K901" s="21" t="n">
        <v>1</v>
      </c>
      <c r="L901" s="21" t="inlineStr">
        <is>
          <t>ACCEPTED</t>
        </is>
      </c>
      <c r="M901" s="28" t="n">
        <v>45959</v>
      </c>
      <c r="N901" s="28" t="n">
        <v>45958</v>
      </c>
      <c r="O901" s="21" t="n">
        <v>9</v>
      </c>
      <c r="P901" s="21" t="inlineStr"/>
      <c r="Q901" s="21" t="inlineStr">
        <is>
          <t>MA-2025-0201</t>
        </is>
      </c>
      <c r="R901" s="21" t="inlineStr"/>
    </row>
    <row r="902">
      <c r="A902" s="17" t="inlineStr">
        <is>
          <t>OFR-2025-1217</t>
        </is>
      </c>
      <c r="B902" s="27" t="n">
        <v>45946</v>
      </c>
      <c r="C902" s="17" t="inlineStr">
        <is>
          <t>WL-03056</t>
        </is>
      </c>
      <c r="D902" s="17" t="n">
        <v>2056</v>
      </c>
      <c r="E902" s="17" t="inlineStr">
        <is>
          <t>VB-0323</t>
        </is>
      </c>
      <c r="F902" s="17" t="inlineStr">
        <is>
          <t>Vessbank</t>
        </is>
      </c>
      <c r="G902" s="17" t="n">
        <v>40</v>
      </c>
      <c r="H902" s="17" t="inlineStr">
        <is>
          <t>COVERED</t>
        </is>
      </c>
      <c r="I902" s="17" t="inlineStr">
        <is>
          <t>NON_COMM_MONTHLY</t>
        </is>
      </c>
      <c r="J902" s="17" t="n">
        <v>10.4</v>
      </c>
      <c r="K902" s="17" t="n">
        <v>1</v>
      </c>
      <c r="L902" s="17" t="inlineStr">
        <is>
          <t>EXPIRED</t>
        </is>
      </c>
      <c r="M902" s="27" t="n">
        <v>45956</v>
      </c>
      <c r="N902" s="27" t="n">
        <v>45954</v>
      </c>
      <c r="O902" s="17" t="n">
        <v>8</v>
      </c>
      <c r="P902" s="17" t="inlineStr"/>
      <c r="Q902" s="17" t="inlineStr"/>
      <c r="R902" s="17" t="inlineStr"/>
    </row>
    <row r="903">
      <c r="A903" s="21" t="inlineStr">
        <is>
          <t>OFR-2025-1218</t>
        </is>
      </c>
      <c r="B903" s="28" t="n">
        <v>45933</v>
      </c>
      <c r="C903" s="21" t="inlineStr">
        <is>
          <t>WL-03750</t>
        </is>
      </c>
      <c r="D903" s="21" t="n">
        <v>2750</v>
      </c>
      <c r="E903" s="21" t="inlineStr">
        <is>
          <t>GW-0622</t>
        </is>
      </c>
      <c r="F903" s="21" t="inlineStr">
        <is>
          <t>Gullwing</t>
        </is>
      </c>
      <c r="G903" s="21" t="n">
        <v>60</v>
      </c>
      <c r="H903" s="21" t="inlineStr">
        <is>
          <t>OPEN</t>
        </is>
      </c>
      <c r="I903" s="21" t="inlineStr">
        <is>
          <t>NON_COMM_MONTHLY</t>
        </is>
      </c>
      <c r="J903" s="21" t="n">
        <v>7.55</v>
      </c>
      <c r="K903" s="21" t="n">
        <v>1</v>
      </c>
      <c r="L903" s="21" t="inlineStr">
        <is>
          <t>SKIPPED</t>
        </is>
      </c>
      <c r="M903" s="28" t="n">
        <v>45947</v>
      </c>
      <c r="N903" s="21" t="inlineStr"/>
      <c r="O903" s="21" t="inlineStr"/>
      <c r="P903" s="21" t="inlineStr">
        <is>
          <t>vessel-fit</t>
        </is>
      </c>
      <c r="Q903" s="21" t="inlineStr"/>
      <c r="R903" s="21" t="inlineStr"/>
    </row>
    <row r="904">
      <c r="A904" s="17" t="inlineStr">
        <is>
          <t>OFR-2025-1219</t>
        </is>
      </c>
      <c r="B904" s="27" t="n">
        <v>45956</v>
      </c>
      <c r="C904" s="17" t="inlineStr">
        <is>
          <t>WL-03857</t>
        </is>
      </c>
      <c r="D904" s="17" t="n">
        <v>2857</v>
      </c>
      <c r="E904" s="17" t="inlineStr">
        <is>
          <t>LP-0705</t>
        </is>
      </c>
      <c r="F904" s="17" t="inlineStr">
        <is>
          <t>Ledgport</t>
        </is>
      </c>
      <c r="G904" s="17" t="n">
        <v>24</v>
      </c>
      <c r="H904" s="17" t="inlineStr">
        <is>
          <t>COVERED</t>
        </is>
      </c>
      <c r="I904" s="17" t="inlineStr">
        <is>
          <t>NON_COMM_MONTHLY</t>
        </is>
      </c>
      <c r="J904" s="17" t="n">
        <v>10.4</v>
      </c>
      <c r="K904" s="17" t="n">
        <v>1</v>
      </c>
      <c r="L904" s="17" t="inlineStr">
        <is>
          <t>SKIPPED</t>
        </is>
      </c>
      <c r="M904" s="27" t="n">
        <v>45966</v>
      </c>
      <c r="N904" s="17" t="inlineStr"/>
      <c r="O904" s="17" t="inlineStr"/>
      <c r="P904" s="17" t="inlineStr">
        <is>
          <t>not-current</t>
        </is>
      </c>
      <c r="Q904" s="17" t="inlineStr"/>
      <c r="R904" s="17" t="inlineStr"/>
    </row>
    <row r="905">
      <c r="A905" s="21" t="inlineStr">
        <is>
          <t>OFR-2025-1220</t>
        </is>
      </c>
      <c r="B905" s="28" t="n">
        <v>45957</v>
      </c>
      <c r="C905" s="21" t="inlineStr">
        <is>
          <t>WL-01049</t>
        </is>
      </c>
      <c r="D905" s="21" t="n">
        <v>49</v>
      </c>
      <c r="E905" s="21" t="inlineStr">
        <is>
          <t>EW-0303</t>
        </is>
      </c>
      <c r="F905" s="21" t="inlineStr">
        <is>
          <t>Eastwey</t>
        </is>
      </c>
      <c r="G905" s="21" t="n">
        <v>40</v>
      </c>
      <c r="H905" s="21" t="inlineStr">
        <is>
          <t>OPEN</t>
        </is>
      </c>
      <c r="I905" s="21" t="inlineStr">
        <is>
          <t>NON_COMM_MONTHLY</t>
        </is>
      </c>
      <c r="J905" s="21" t="n">
        <v>7.55</v>
      </c>
      <c r="K905" s="21" t="n">
        <v>1</v>
      </c>
      <c r="L905" s="21" t="inlineStr">
        <is>
          <t>ACCEPTED</t>
        </is>
      </c>
      <c r="M905" s="28" t="n">
        <v>45971</v>
      </c>
      <c r="N905" s="28" t="n">
        <v>45969</v>
      </c>
      <c r="O905" s="21" t="n">
        <v>12</v>
      </c>
      <c r="P905" s="21" t="inlineStr"/>
      <c r="Q905" s="21" t="inlineStr">
        <is>
          <t>MA-2025-0303</t>
        </is>
      </c>
      <c r="R905" s="21" t="inlineStr"/>
    </row>
    <row r="906">
      <c r="A906" s="17" t="inlineStr">
        <is>
          <t>OFR-2025-1221</t>
        </is>
      </c>
      <c r="B906" s="27" t="n">
        <v>45942</v>
      </c>
      <c r="C906" s="17" t="inlineStr">
        <is>
          <t>WL-03874</t>
        </is>
      </c>
      <c r="D906" s="17" t="n">
        <v>2874</v>
      </c>
      <c r="E906" s="17" t="inlineStr">
        <is>
          <t>LP-0207</t>
        </is>
      </c>
      <c r="F906" s="17" t="inlineStr">
        <is>
          <t>Ledgport</t>
        </is>
      </c>
      <c r="G906" s="17" t="n">
        <v>40</v>
      </c>
      <c r="H906" s="17" t="inlineStr">
        <is>
          <t>COVERED</t>
        </is>
      </c>
      <c r="I906" s="17" t="inlineStr">
        <is>
          <t>NON_COMM_MONTHLY</t>
        </is>
      </c>
      <c r="J906" s="17" t="n">
        <v>10.4</v>
      </c>
      <c r="K906" s="17" t="n">
        <v>1</v>
      </c>
      <c r="L906" s="17" t="inlineStr">
        <is>
          <t>ACCEPTED</t>
        </is>
      </c>
      <c r="M906" s="27" t="n">
        <v>45952</v>
      </c>
      <c r="N906" s="27" t="n">
        <v>45950</v>
      </c>
      <c r="O906" s="17" t="n">
        <v>8</v>
      </c>
      <c r="P906" s="17" t="inlineStr"/>
      <c r="Q906" s="17" t="inlineStr">
        <is>
          <t>MA-2025-0207</t>
        </is>
      </c>
      <c r="R906" s="17" t="inlineStr"/>
    </row>
    <row r="907">
      <c r="A907" s="21" t="inlineStr">
        <is>
          <t>OFR-2025-1222</t>
        </is>
      </c>
      <c r="B907" s="28" t="n">
        <v>45937</v>
      </c>
      <c r="C907" s="21" t="inlineStr">
        <is>
          <t>WL-03614</t>
        </is>
      </c>
      <c r="D907" s="21" t="n">
        <v>2614</v>
      </c>
      <c r="E907" s="21" t="inlineStr">
        <is>
          <t>GW-0316</t>
        </is>
      </c>
      <c r="F907" s="21" t="inlineStr">
        <is>
          <t>Gullwing</t>
        </is>
      </c>
      <c r="G907" s="21" t="n">
        <v>32</v>
      </c>
      <c r="H907" s="21" t="inlineStr">
        <is>
          <t>OPEN</t>
        </is>
      </c>
      <c r="I907" s="21" t="inlineStr">
        <is>
          <t>NON_COMM_MONTHLY</t>
        </is>
      </c>
      <c r="J907" s="21" t="n">
        <v>7.55</v>
      </c>
      <c r="K907" s="21" t="n">
        <v>1</v>
      </c>
      <c r="L907" s="21" t="inlineStr">
        <is>
          <t>EXPIRED</t>
        </is>
      </c>
      <c r="M907" s="28" t="n">
        <v>45951</v>
      </c>
      <c r="N907" s="28" t="n">
        <v>45945</v>
      </c>
      <c r="O907" s="21" t="n">
        <v>8</v>
      </c>
      <c r="P907" s="21" t="inlineStr"/>
      <c r="Q907" s="21" t="inlineStr"/>
      <c r="R907" s="21" t="inlineStr"/>
    </row>
    <row r="908">
      <c r="A908" s="17" t="inlineStr">
        <is>
          <t>OFR-2025-1223</t>
        </is>
      </c>
      <c r="B908" s="27" t="n">
        <v>45955</v>
      </c>
      <c r="C908" s="17" t="inlineStr">
        <is>
          <t>WL-01289</t>
        </is>
      </c>
      <c r="D908" s="17" t="n">
        <v>289</v>
      </c>
      <c r="E908" s="17" t="inlineStr">
        <is>
          <t>VB-1008</t>
        </is>
      </c>
      <c r="F908" s="17" t="inlineStr">
        <is>
          <t>Vessbank</t>
        </is>
      </c>
      <c r="G908" s="17" t="n">
        <v>36</v>
      </c>
      <c r="H908" s="17" t="inlineStr">
        <is>
          <t>COVERED</t>
        </is>
      </c>
      <c r="I908" s="17" t="inlineStr">
        <is>
          <t>NON_COMM_MONTHLY</t>
        </is>
      </c>
      <c r="J908" s="17" t="n">
        <v>10.4</v>
      </c>
      <c r="K908" s="17" t="n">
        <v>1</v>
      </c>
      <c r="L908" s="17" t="inlineStr">
        <is>
          <t>ACCEPTED</t>
        </is>
      </c>
      <c r="M908" s="27" t="n">
        <v>45965</v>
      </c>
      <c r="N908" s="27" t="n">
        <v>45964</v>
      </c>
      <c r="O908" s="17" t="n">
        <v>9</v>
      </c>
      <c r="P908" s="17" t="inlineStr"/>
      <c r="Q908" s="17" t="inlineStr">
        <is>
          <t>MA-2025-1008</t>
        </is>
      </c>
      <c r="R908" s="17" t="inlineStr"/>
    </row>
    <row r="909">
      <c r="A909" s="21" t="inlineStr">
        <is>
          <t>OFR-2025-1224</t>
        </is>
      </c>
      <c r="B909" s="28" t="n">
        <v>45957</v>
      </c>
      <c r="C909" s="21" t="inlineStr">
        <is>
          <t>WL-01128</t>
        </is>
      </c>
      <c r="D909" s="21" t="n">
        <v>128</v>
      </c>
      <c r="E909" s="21" t="inlineStr">
        <is>
          <t>LP-0206</t>
        </is>
      </c>
      <c r="F909" s="21" t="inlineStr">
        <is>
          <t>Ledgport</t>
        </is>
      </c>
      <c r="G909" s="21" t="n">
        <v>24</v>
      </c>
      <c r="H909" s="21" t="inlineStr">
        <is>
          <t>COVERED</t>
        </is>
      </c>
      <c r="I909" s="21" t="inlineStr">
        <is>
          <t>NON_COMM_MONTHLY</t>
        </is>
      </c>
      <c r="J909" s="21" t="n">
        <v>10.4</v>
      </c>
      <c r="K909" s="21" t="n">
        <v>1</v>
      </c>
      <c r="L909" s="21" t="inlineStr">
        <is>
          <t>PENDING</t>
        </is>
      </c>
      <c r="M909" s="28" t="n">
        <v>45967</v>
      </c>
      <c r="N909" s="21" t="inlineStr"/>
      <c r="O909" s="21" t="inlineStr"/>
      <c r="P909" s="21" t="inlineStr"/>
      <c r="Q909" s="21" t="inlineStr"/>
      <c r="R909" s="21" t="inlineStr"/>
    </row>
    <row r="910">
      <c r="A910" s="17" t="inlineStr">
        <is>
          <t>OFR-2025-1225</t>
        </is>
      </c>
      <c r="B910" s="27" t="n">
        <v>45953</v>
      </c>
      <c r="C910" s="17" t="inlineStr">
        <is>
          <t>WL-01645</t>
        </is>
      </c>
      <c r="D910" s="17" t="n">
        <v>645</v>
      </c>
      <c r="E910" s="17" t="inlineStr">
        <is>
          <t>GW-1020</t>
        </is>
      </c>
      <c r="F910" s="17" t="inlineStr">
        <is>
          <t>Gullwing</t>
        </is>
      </c>
      <c r="G910" s="17" t="n">
        <v>32</v>
      </c>
      <c r="H910" s="17" t="inlineStr">
        <is>
          <t>OPEN</t>
        </is>
      </c>
      <c r="I910" s="17" t="inlineStr">
        <is>
          <t>NON_COMM_MONTHLY</t>
        </is>
      </c>
      <c r="J910" s="17" t="n">
        <v>7.55</v>
      </c>
      <c r="K910" s="17" t="n">
        <v>1</v>
      </c>
      <c r="L910" s="17" t="inlineStr">
        <is>
          <t>SKIPPED</t>
        </is>
      </c>
      <c r="M910" s="27" t="n">
        <v>45967</v>
      </c>
      <c r="N910" s="17" t="inlineStr"/>
      <c r="O910" s="17" t="inlineStr"/>
      <c r="P910" s="17" t="inlineStr">
        <is>
          <t>declined-prior-offer</t>
        </is>
      </c>
      <c r="Q910" s="17" t="inlineStr"/>
      <c r="R910" s="17" t="inlineStr"/>
    </row>
    <row r="911">
      <c r="A911" s="21" t="inlineStr">
        <is>
          <t>OFR-2025-1226</t>
        </is>
      </c>
      <c r="B911" s="28" t="n">
        <v>45949</v>
      </c>
      <c r="C911" s="21" t="inlineStr">
        <is>
          <t>WL-02793</t>
        </is>
      </c>
      <c r="D911" s="21" t="n">
        <v>1793</v>
      </c>
      <c r="E911" s="21" t="inlineStr">
        <is>
          <t>GW-0611</t>
        </is>
      </c>
      <c r="F911" s="21" t="inlineStr">
        <is>
          <t>Gullwing</t>
        </is>
      </c>
      <c r="G911" s="21" t="n">
        <v>24</v>
      </c>
      <c r="H911" s="21" t="inlineStr">
        <is>
          <t>OPEN</t>
        </is>
      </c>
      <c r="I911" s="21" t="inlineStr">
        <is>
          <t>NON_COMM_MONTHLY</t>
        </is>
      </c>
      <c r="J911" s="21" t="n">
        <v>7.55</v>
      </c>
      <c r="K911" s="21" t="n">
        <v>1</v>
      </c>
      <c r="L911" s="21" t="inlineStr">
        <is>
          <t>ACCEPTED</t>
        </is>
      </c>
      <c r="M911" s="28" t="n">
        <v>45963</v>
      </c>
      <c r="N911" s="28" t="n">
        <v>45962</v>
      </c>
      <c r="O911" s="21" t="n">
        <v>13</v>
      </c>
      <c r="P911" s="21" t="inlineStr"/>
      <c r="Q911" s="21" t="inlineStr">
        <is>
          <t>MA-2025-0611</t>
        </is>
      </c>
      <c r="R911" s="21" t="inlineStr"/>
    </row>
    <row r="912">
      <c r="A912" s="17" t="inlineStr">
        <is>
          <t>OFR-2025-1227</t>
        </is>
      </c>
      <c r="B912" s="27" t="n">
        <v>45949</v>
      </c>
      <c r="C912" s="17" t="inlineStr">
        <is>
          <t>WL-02590</t>
        </is>
      </c>
      <c r="D912" s="17" t="n">
        <v>1590</v>
      </c>
      <c r="E912" s="17" t="inlineStr">
        <is>
          <t>EW-0616</t>
        </is>
      </c>
      <c r="F912" s="17" t="inlineStr">
        <is>
          <t>Eastwey</t>
        </is>
      </c>
      <c r="G912" s="17" t="n">
        <v>36</v>
      </c>
      <c r="H912" s="17" t="inlineStr">
        <is>
          <t>OPEN</t>
        </is>
      </c>
      <c r="I912" s="17" t="inlineStr">
        <is>
          <t>NON_COMM_MONTHLY</t>
        </is>
      </c>
      <c r="J912" s="17" t="n">
        <v>7.55</v>
      </c>
      <c r="K912" s="17" t="n">
        <v>1</v>
      </c>
      <c r="L912" s="17" t="inlineStr">
        <is>
          <t>ACCEPTED</t>
        </is>
      </c>
      <c r="M912" s="27" t="n">
        <v>45963</v>
      </c>
      <c r="N912" s="27" t="n">
        <v>45956</v>
      </c>
      <c r="O912" s="17" t="n">
        <v>7</v>
      </c>
      <c r="P912" s="17" t="inlineStr"/>
      <c r="Q912" s="17" t="inlineStr">
        <is>
          <t>MA-2025-0616</t>
        </is>
      </c>
      <c r="R912" s="17" t="inlineStr"/>
    </row>
    <row r="913">
      <c r="A913" s="21" t="inlineStr">
        <is>
          <t>OFR-2025-1228</t>
        </is>
      </c>
      <c r="B913" s="28" t="n">
        <v>45952</v>
      </c>
      <c r="C913" s="21" t="inlineStr">
        <is>
          <t>WL-01653</t>
        </is>
      </c>
      <c r="D913" s="21" t="n">
        <v>653</v>
      </c>
      <c r="E913" s="21" t="inlineStr">
        <is>
          <t>LP-0818</t>
        </is>
      </c>
      <c r="F913" s="21" t="inlineStr">
        <is>
          <t>Ledgport</t>
        </is>
      </c>
      <c r="G913" s="21" t="n">
        <v>28</v>
      </c>
      <c r="H913" s="21" t="inlineStr">
        <is>
          <t>COVERED</t>
        </is>
      </c>
      <c r="I913" s="21" t="inlineStr">
        <is>
          <t>NON_COMM_MONTHLY</t>
        </is>
      </c>
      <c r="J913" s="21" t="n">
        <v>10.4</v>
      </c>
      <c r="K913" s="21" t="n">
        <v>2</v>
      </c>
      <c r="L913" s="21" t="inlineStr">
        <is>
          <t>DECLINED</t>
        </is>
      </c>
      <c r="M913" s="28" t="n">
        <v>45962</v>
      </c>
      <c r="N913" s="28" t="n">
        <v>45961</v>
      </c>
      <c r="O913" s="21" t="n">
        <v>9</v>
      </c>
      <c r="P913" s="21" t="inlineStr"/>
      <c r="Q913" s="21" t="inlineStr"/>
      <c r="R913" s="21" t="inlineStr"/>
    </row>
    <row r="914">
      <c r="A914" s="17" t="inlineStr">
        <is>
          <t>OFR-2025-1229</t>
        </is>
      </c>
      <c r="B914" s="27" t="n">
        <v>45936</v>
      </c>
      <c r="C914" s="17" t="inlineStr">
        <is>
          <t>WL-03729</t>
        </is>
      </c>
      <c r="D914" s="17" t="n">
        <v>2729</v>
      </c>
      <c r="E914" s="17" t="inlineStr">
        <is>
          <t>SB-0705</t>
        </is>
      </c>
      <c r="F914" s="17" t="inlineStr">
        <is>
          <t>Salmonberry</t>
        </is>
      </c>
      <c r="G914" s="17" t="n">
        <v>28</v>
      </c>
      <c r="H914" s="17" t="inlineStr">
        <is>
          <t>OPEN</t>
        </is>
      </c>
      <c r="I914" s="17" t="inlineStr">
        <is>
          <t>NON_COMM_MONTHLY</t>
        </is>
      </c>
      <c r="J914" s="17" t="n">
        <v>7.55</v>
      </c>
      <c r="K914" s="17" t="n">
        <v>1</v>
      </c>
      <c r="L914" s="17" t="inlineStr">
        <is>
          <t>ACCEPTED</t>
        </is>
      </c>
      <c r="M914" s="27" t="n">
        <v>45950</v>
      </c>
      <c r="N914" s="27" t="n">
        <v>45952</v>
      </c>
      <c r="O914" s="17" t="n">
        <v>16</v>
      </c>
      <c r="P914" s="17" t="inlineStr"/>
      <c r="Q914" s="17" t="inlineStr">
        <is>
          <t>MA-2025-0705</t>
        </is>
      </c>
      <c r="R914" s="17" t="inlineStr"/>
    </row>
    <row r="915">
      <c r="A915" s="21" t="inlineStr">
        <is>
          <t>OFR-2025-1230</t>
        </is>
      </c>
      <c r="B915" s="28" t="n">
        <v>45941</v>
      </c>
      <c r="C915" s="21" t="inlineStr">
        <is>
          <t>WL-01089</t>
        </is>
      </c>
      <c r="D915" s="21" t="n">
        <v>89</v>
      </c>
      <c r="E915" s="21" t="inlineStr">
        <is>
          <t>SB-0115</t>
        </is>
      </c>
      <c r="F915" s="21" t="inlineStr">
        <is>
          <t>Salmonberry</t>
        </is>
      </c>
      <c r="G915" s="21" t="n">
        <v>24</v>
      </c>
      <c r="H915" s="21" t="inlineStr">
        <is>
          <t>OPEN</t>
        </is>
      </c>
      <c r="I915" s="21" t="inlineStr">
        <is>
          <t>NON_COMM_MONTHLY</t>
        </is>
      </c>
      <c r="J915" s="21" t="n">
        <v>7.55</v>
      </c>
      <c r="K915" s="21" t="n">
        <v>1</v>
      </c>
      <c r="L915" s="21" t="inlineStr">
        <is>
          <t>SKIPPED</t>
        </is>
      </c>
      <c r="M915" s="28" t="n">
        <v>45955</v>
      </c>
      <c r="N915" s="21" t="inlineStr"/>
      <c r="O915" s="21" t="inlineStr"/>
      <c r="P915" s="21" t="inlineStr">
        <is>
          <t>vessel-fit</t>
        </is>
      </c>
      <c r="Q915" s="21" t="inlineStr"/>
      <c r="R915" s="21" t="inlineStr"/>
    </row>
    <row r="916">
      <c r="A916" s="17" t="inlineStr">
        <is>
          <t>OFR-2025-1231</t>
        </is>
      </c>
      <c r="B916" s="27" t="n">
        <v>45941</v>
      </c>
      <c r="C916" s="17" t="inlineStr">
        <is>
          <t>WL-02984</t>
        </is>
      </c>
      <c r="D916" s="17" t="n">
        <v>1984</v>
      </c>
      <c r="E916" s="17" t="inlineStr">
        <is>
          <t>SB-0820</t>
        </is>
      </c>
      <c r="F916" s="17" t="inlineStr">
        <is>
          <t>Salmonberry</t>
        </is>
      </c>
      <c r="G916" s="17" t="n">
        <v>40</v>
      </c>
      <c r="H916" s="17" t="inlineStr">
        <is>
          <t>OPEN</t>
        </is>
      </c>
      <c r="I916" s="17" t="inlineStr">
        <is>
          <t>NON_COMM_MONTHLY</t>
        </is>
      </c>
      <c r="J916" s="17" t="n">
        <v>7.55</v>
      </c>
      <c r="K916" s="17" t="n">
        <v>1</v>
      </c>
      <c r="L916" s="17" t="inlineStr">
        <is>
          <t>ACCEPTED</t>
        </is>
      </c>
      <c r="M916" s="27" t="n">
        <v>45955</v>
      </c>
      <c r="N916" s="27" t="n">
        <v>45953</v>
      </c>
      <c r="O916" s="17" t="n">
        <v>12</v>
      </c>
      <c r="P916" s="17" t="inlineStr"/>
      <c r="Q916" s="17" t="inlineStr">
        <is>
          <t>MA-2025-0820</t>
        </is>
      </c>
      <c r="R916" s="17" t="inlineStr"/>
    </row>
    <row r="917">
      <c r="A917" s="21" t="inlineStr">
        <is>
          <t>OFR-2025-1232</t>
        </is>
      </c>
      <c r="B917" s="28" t="n">
        <v>45954</v>
      </c>
      <c r="C917" s="21" t="inlineStr">
        <is>
          <t>WL-02282</t>
        </is>
      </c>
      <c r="D917" s="21" t="n">
        <v>1282</v>
      </c>
      <c r="E917" s="21" t="inlineStr">
        <is>
          <t>GW-0120</t>
        </is>
      </c>
      <c r="F917" s="21" t="inlineStr">
        <is>
          <t>Gullwing</t>
        </is>
      </c>
      <c r="G917" s="21" t="n">
        <v>32</v>
      </c>
      <c r="H917" s="21" t="inlineStr">
        <is>
          <t>OPEN</t>
        </is>
      </c>
      <c r="I917" s="21" t="inlineStr">
        <is>
          <t>NON_COMM_MONTHLY</t>
        </is>
      </c>
      <c r="J917" s="21" t="n">
        <v>7.55</v>
      </c>
      <c r="K917" s="21" t="n">
        <v>2</v>
      </c>
      <c r="L917" s="21" t="inlineStr">
        <is>
          <t>ACCEPTED</t>
        </is>
      </c>
      <c r="M917" s="28" t="n">
        <v>45968</v>
      </c>
      <c r="N917" s="28" t="n">
        <v>45966</v>
      </c>
      <c r="O917" s="21" t="n">
        <v>12</v>
      </c>
      <c r="P917" s="21" t="inlineStr"/>
      <c r="Q917" s="21" t="inlineStr">
        <is>
          <t>MA-2025-0120</t>
        </is>
      </c>
      <c r="R917" s="21" t="inlineStr"/>
    </row>
    <row r="918">
      <c r="A918" s="17" t="inlineStr">
        <is>
          <t>OFR-2025-1233</t>
        </is>
      </c>
      <c r="B918" s="27" t="n">
        <v>45943</v>
      </c>
      <c r="C918" s="17" t="inlineStr">
        <is>
          <t>WL-01128</t>
        </is>
      </c>
      <c r="D918" s="17" t="n">
        <v>128</v>
      </c>
      <c r="E918" s="17" t="inlineStr">
        <is>
          <t>LP-0504</t>
        </is>
      </c>
      <c r="F918" s="17" t="inlineStr">
        <is>
          <t>Ledgport</t>
        </is>
      </c>
      <c r="G918" s="17" t="n">
        <v>28</v>
      </c>
      <c r="H918" s="17" t="inlineStr">
        <is>
          <t>COVERED</t>
        </is>
      </c>
      <c r="I918" s="17" t="inlineStr">
        <is>
          <t>NON_COMM_MONTHLY</t>
        </is>
      </c>
      <c r="J918" s="17" t="n">
        <v>10.4</v>
      </c>
      <c r="K918" s="17" t="n">
        <v>1</v>
      </c>
      <c r="L918" s="17" t="inlineStr">
        <is>
          <t>SKIPPED</t>
        </is>
      </c>
      <c r="M918" s="27" t="n">
        <v>45953</v>
      </c>
      <c r="N918" s="17" t="inlineStr"/>
      <c r="O918" s="17" t="inlineStr"/>
      <c r="P918" s="17" t="inlineStr">
        <is>
          <t>declined-prior-offer</t>
        </is>
      </c>
      <c r="Q918" s="17" t="inlineStr"/>
      <c r="R918" s="17" t="inlineStr"/>
    </row>
    <row r="919">
      <c r="A919" s="21" t="inlineStr">
        <is>
          <t>OFR-2025-1234</t>
        </is>
      </c>
      <c r="B919" s="28" t="n">
        <v>45943</v>
      </c>
      <c r="C919" s="21" t="inlineStr">
        <is>
          <t>WL-02779</t>
        </is>
      </c>
      <c r="D919" s="21" t="n">
        <v>1779</v>
      </c>
      <c r="E919" s="21" t="inlineStr">
        <is>
          <t>EW-0411</t>
        </is>
      </c>
      <c r="F919" s="21" t="inlineStr">
        <is>
          <t>Eastwey</t>
        </is>
      </c>
      <c r="G919" s="21" t="n">
        <v>70</v>
      </c>
      <c r="H919" s="21" t="inlineStr">
        <is>
          <t>OPEN</t>
        </is>
      </c>
      <c r="I919" s="21" t="inlineStr">
        <is>
          <t>NON_COMM_MONTHLY</t>
        </is>
      </c>
      <c r="J919" s="21" t="n">
        <v>7.55</v>
      </c>
      <c r="K919" s="21" t="n">
        <v>1</v>
      </c>
      <c r="L919" s="21" t="inlineStr">
        <is>
          <t>ACCEPTED</t>
        </is>
      </c>
      <c r="M919" s="28" t="n">
        <v>45957</v>
      </c>
      <c r="N919" s="28" t="n">
        <v>45957</v>
      </c>
      <c r="O919" s="21" t="n">
        <v>14</v>
      </c>
      <c r="P919" s="21" t="inlineStr"/>
      <c r="Q919" s="21" t="inlineStr">
        <is>
          <t>MA-2025-0411</t>
        </is>
      </c>
      <c r="R919" s="21" t="inlineStr"/>
    </row>
    <row r="920">
      <c r="A920" s="17" t="inlineStr">
        <is>
          <t>OFR-2025-1235</t>
        </is>
      </c>
      <c r="B920" s="27" t="n">
        <v>45931</v>
      </c>
      <c r="C920" s="17" t="inlineStr">
        <is>
          <t>WL-01178</t>
        </is>
      </c>
      <c r="D920" s="17" t="n">
        <v>178</v>
      </c>
      <c r="E920" s="17" t="inlineStr">
        <is>
          <t>LP-0621</t>
        </is>
      </c>
      <c r="F920" s="17" t="inlineStr">
        <is>
          <t>Ledgport</t>
        </is>
      </c>
      <c r="G920" s="17" t="n">
        <v>40</v>
      </c>
      <c r="H920" s="17" t="inlineStr">
        <is>
          <t>COVERED</t>
        </is>
      </c>
      <c r="I920" s="17" t="inlineStr">
        <is>
          <t>NON_COMM_MONTHLY</t>
        </is>
      </c>
      <c r="J920" s="17" t="n">
        <v>10.4</v>
      </c>
      <c r="K920" s="17" t="n">
        <v>2</v>
      </c>
      <c r="L920" s="17" t="inlineStr">
        <is>
          <t>DECLINED</t>
        </is>
      </c>
      <c r="M920" s="27" t="n">
        <v>45941</v>
      </c>
      <c r="N920" s="27" t="n">
        <v>45938</v>
      </c>
      <c r="O920" s="17" t="n">
        <v>7</v>
      </c>
      <c r="P920" s="17" t="inlineStr"/>
      <c r="Q920" s="17" t="inlineStr"/>
      <c r="R920" s="17" t="inlineStr"/>
    </row>
    <row r="921">
      <c r="A921" s="21" t="inlineStr">
        <is>
          <t>OFR-2025-1236</t>
        </is>
      </c>
      <c r="B921" s="28" t="n">
        <v>45949</v>
      </c>
      <c r="C921" s="21" t="inlineStr">
        <is>
          <t>WL-03823</t>
        </is>
      </c>
      <c r="D921" s="21" t="n">
        <v>2823</v>
      </c>
      <c r="E921" s="21" t="inlineStr">
        <is>
          <t>GW-0109</t>
        </is>
      </c>
      <c r="F921" s="21" t="inlineStr">
        <is>
          <t>Gullwing</t>
        </is>
      </c>
      <c r="G921" s="21" t="n">
        <v>28</v>
      </c>
      <c r="H921" s="21" t="inlineStr">
        <is>
          <t>OPEN</t>
        </is>
      </c>
      <c r="I921" s="21" t="inlineStr">
        <is>
          <t>NON_COMM_MONTHLY</t>
        </is>
      </c>
      <c r="J921" s="21" t="n">
        <v>7.55</v>
      </c>
      <c r="K921" s="21" t="n">
        <v>1</v>
      </c>
      <c r="L921" s="21" t="inlineStr">
        <is>
          <t>PENDING</t>
        </is>
      </c>
      <c r="M921" s="28" t="n">
        <v>45963</v>
      </c>
      <c r="N921" s="21" t="inlineStr"/>
      <c r="O921" s="21" t="inlineStr"/>
      <c r="P921" s="21" t="inlineStr"/>
      <c r="Q921" s="21" t="inlineStr"/>
      <c r="R921" s="21" t="inlineStr"/>
    </row>
    <row r="922">
      <c r="A922" s="17" t="inlineStr">
        <is>
          <t>OFR-2025-1237</t>
        </is>
      </c>
      <c r="B922" s="27" t="n">
        <v>45949</v>
      </c>
      <c r="C922" s="17" t="inlineStr">
        <is>
          <t>WL-01668</t>
        </is>
      </c>
      <c r="D922" s="17" t="n">
        <v>668</v>
      </c>
      <c r="E922" s="17" t="inlineStr">
        <is>
          <t>SB-0305</t>
        </is>
      </c>
      <c r="F922" s="17" t="inlineStr">
        <is>
          <t>Salmonberry</t>
        </is>
      </c>
      <c r="G922" s="17" t="n">
        <v>70</v>
      </c>
      <c r="H922" s="17" t="inlineStr">
        <is>
          <t>OPEN</t>
        </is>
      </c>
      <c r="I922" s="17" t="inlineStr">
        <is>
          <t>NON_COMM_MONTHLY</t>
        </is>
      </c>
      <c r="J922" s="17" t="n">
        <v>7.55</v>
      </c>
      <c r="K922" s="17" t="n">
        <v>2</v>
      </c>
      <c r="L922" s="17" t="inlineStr">
        <is>
          <t>PENDING</t>
        </is>
      </c>
      <c r="M922" s="27" t="n">
        <v>45963</v>
      </c>
      <c r="N922" s="17" t="inlineStr"/>
      <c r="O922" s="17" t="inlineStr"/>
      <c r="P922" s="17" t="inlineStr"/>
      <c r="Q922" s="17" t="inlineStr"/>
      <c r="R922" s="17" t="inlineStr"/>
    </row>
    <row r="923">
      <c r="A923" s="21" t="inlineStr">
        <is>
          <t>OFR-2025-1238</t>
        </is>
      </c>
      <c r="B923" s="28" t="n">
        <v>45941</v>
      </c>
      <c r="C923" s="21" t="inlineStr">
        <is>
          <t>WL-03108</t>
        </is>
      </c>
      <c r="D923" s="21" t="n">
        <v>2108</v>
      </c>
      <c r="E923" s="21" t="inlineStr">
        <is>
          <t>LP-0101</t>
        </is>
      </c>
      <c r="F923" s="21" t="inlineStr">
        <is>
          <t>Ledgport</t>
        </is>
      </c>
      <c r="G923" s="21" t="n">
        <v>24</v>
      </c>
      <c r="H923" s="21" t="inlineStr">
        <is>
          <t>COVERED</t>
        </is>
      </c>
      <c r="I923" s="21" t="inlineStr">
        <is>
          <t>NON_COMM_MONTHLY</t>
        </is>
      </c>
      <c r="J923" s="21" t="n">
        <v>10.4</v>
      </c>
      <c r="K923" s="21" t="n">
        <v>1</v>
      </c>
      <c r="L923" s="21" t="inlineStr">
        <is>
          <t>ACCEPTED</t>
        </is>
      </c>
      <c r="M923" s="28" t="n">
        <v>45951</v>
      </c>
      <c r="N923" s="28" t="n">
        <v>45949</v>
      </c>
      <c r="O923" s="21" t="n">
        <v>8</v>
      </c>
      <c r="P923" s="21" t="inlineStr"/>
      <c r="Q923" s="21" t="inlineStr">
        <is>
          <t>MA-2025-0101</t>
        </is>
      </c>
      <c r="R923" s="21" t="inlineStr"/>
    </row>
    <row r="924">
      <c r="A924" s="17" t="inlineStr">
        <is>
          <t>OFR-2025-1239</t>
        </is>
      </c>
      <c r="B924" s="27" t="n">
        <v>45954</v>
      </c>
      <c r="C924" s="17" t="inlineStr">
        <is>
          <t>WL-02963</t>
        </is>
      </c>
      <c r="D924" s="17" t="n">
        <v>1963</v>
      </c>
      <c r="E924" s="17" t="inlineStr">
        <is>
          <t>LP-0509</t>
        </is>
      </c>
      <c r="F924" s="17" t="inlineStr">
        <is>
          <t>Ledgport</t>
        </is>
      </c>
      <c r="G924" s="17" t="n">
        <v>32</v>
      </c>
      <c r="H924" s="17" t="inlineStr">
        <is>
          <t>COVERED</t>
        </is>
      </c>
      <c r="I924" s="17" t="inlineStr">
        <is>
          <t>NON_COMM_MONTHLY</t>
        </is>
      </c>
      <c r="J924" s="17" t="n">
        <v>10.4</v>
      </c>
      <c r="K924" s="17" t="n">
        <v>1</v>
      </c>
      <c r="L924" s="17" t="inlineStr">
        <is>
          <t>PENDING</t>
        </is>
      </c>
      <c r="M924" s="27" t="n">
        <v>45964</v>
      </c>
      <c r="N924" s="17" t="inlineStr"/>
      <c r="O924" s="17" t="inlineStr"/>
      <c r="P924" s="17" t="inlineStr"/>
      <c r="Q924" s="17" t="inlineStr"/>
      <c r="R924" s="17" t="inlineStr"/>
    </row>
    <row r="925">
      <c r="A925" s="21" t="inlineStr">
        <is>
          <t>OFR-2025-1240</t>
        </is>
      </c>
      <c r="B925" s="28" t="n">
        <v>45932</v>
      </c>
      <c r="C925" s="21" t="inlineStr">
        <is>
          <t>WL-02676</t>
        </is>
      </c>
      <c r="D925" s="21" t="n">
        <v>1676</v>
      </c>
      <c r="E925" s="21" t="inlineStr">
        <is>
          <t>EW-0124</t>
        </is>
      </c>
      <c r="F925" s="21" t="inlineStr">
        <is>
          <t>Eastwey</t>
        </is>
      </c>
      <c r="G925" s="21" t="n">
        <v>32</v>
      </c>
      <c r="H925" s="21" t="inlineStr">
        <is>
          <t>OPEN</t>
        </is>
      </c>
      <c r="I925" s="21" t="inlineStr">
        <is>
          <t>NON_COMM_MONTHLY</t>
        </is>
      </c>
      <c r="J925" s="21" t="n">
        <v>7.55</v>
      </c>
      <c r="K925" s="21" t="n">
        <v>2</v>
      </c>
      <c r="L925" s="21" t="inlineStr">
        <is>
          <t>SKIPPED</t>
        </is>
      </c>
      <c r="M925" s="28" t="n">
        <v>45946</v>
      </c>
      <c r="N925" s="21" t="inlineStr"/>
      <c r="O925" s="21" t="inlineStr"/>
      <c r="P925" s="21" t="inlineStr">
        <is>
          <t>vessel-fit</t>
        </is>
      </c>
      <c r="Q925" s="21" t="inlineStr"/>
      <c r="R925" s="21" t="inlineStr"/>
    </row>
    <row r="926">
      <c r="A926" s="17" t="inlineStr">
        <is>
          <t>OFR-2025-1241</t>
        </is>
      </c>
      <c r="B926" s="27" t="n">
        <v>45955</v>
      </c>
      <c r="C926" s="17" t="inlineStr">
        <is>
          <t>WL-01949</t>
        </is>
      </c>
      <c r="D926" s="17" t="n">
        <v>949</v>
      </c>
      <c r="E926" s="17" t="inlineStr">
        <is>
          <t>SB-0123</t>
        </is>
      </c>
      <c r="F926" s="17" t="inlineStr">
        <is>
          <t>Salmonberry</t>
        </is>
      </c>
      <c r="G926" s="17" t="n">
        <v>45</v>
      </c>
      <c r="H926" s="17" t="inlineStr">
        <is>
          <t>OPEN</t>
        </is>
      </c>
      <c r="I926" s="17" t="inlineStr">
        <is>
          <t>NON_COMM_MONTHLY</t>
        </is>
      </c>
      <c r="J926" s="17" t="n">
        <v>7.55</v>
      </c>
      <c r="K926" s="17" t="n">
        <v>1</v>
      </c>
      <c r="L926" s="17" t="inlineStr">
        <is>
          <t>ACCEPTED</t>
        </is>
      </c>
      <c r="M926" s="27" t="n">
        <v>45969</v>
      </c>
      <c r="N926" s="27" t="n">
        <v>45965</v>
      </c>
      <c r="O926" s="17" t="n">
        <v>10</v>
      </c>
      <c r="P926" s="17" t="inlineStr"/>
      <c r="Q926" s="17" t="inlineStr">
        <is>
          <t>MA-2025-0123</t>
        </is>
      </c>
      <c r="R926" s="17" t="inlineStr"/>
    </row>
    <row r="927">
      <c r="A927" s="21" t="inlineStr">
        <is>
          <t>OFR-2025-1242</t>
        </is>
      </c>
      <c r="B927" s="28" t="n">
        <v>45947</v>
      </c>
      <c r="C927" s="21" t="inlineStr">
        <is>
          <t>WL-01694</t>
        </is>
      </c>
      <c r="D927" s="21" t="n">
        <v>694</v>
      </c>
      <c r="E927" s="21" t="inlineStr">
        <is>
          <t>EW-0307</t>
        </is>
      </c>
      <c r="F927" s="21" t="inlineStr">
        <is>
          <t>Eastwey</t>
        </is>
      </c>
      <c r="G927" s="21" t="n">
        <v>70</v>
      </c>
      <c r="H927" s="21" t="inlineStr">
        <is>
          <t>OPEN</t>
        </is>
      </c>
      <c r="I927" s="21" t="inlineStr">
        <is>
          <t>NON_COMM_MONTHLY</t>
        </is>
      </c>
      <c r="J927" s="21" t="n">
        <v>7.55</v>
      </c>
      <c r="K927" s="21" t="n">
        <v>1</v>
      </c>
      <c r="L927" s="21" t="inlineStr">
        <is>
          <t>ACCEPTED</t>
        </is>
      </c>
      <c r="M927" s="28" t="n">
        <v>45961</v>
      </c>
      <c r="N927" s="28" t="n">
        <v>45961</v>
      </c>
      <c r="O927" s="21" t="n">
        <v>14</v>
      </c>
      <c r="P927" s="21" t="inlineStr"/>
      <c r="Q927" s="21" t="inlineStr">
        <is>
          <t>MA-2025-0307</t>
        </is>
      </c>
      <c r="R927" s="21" t="inlineStr"/>
    </row>
    <row r="928">
      <c r="A928" s="17" t="inlineStr">
        <is>
          <t>OFR-2025-1243</t>
        </is>
      </c>
      <c r="B928" s="27" t="n">
        <v>45949</v>
      </c>
      <c r="C928" s="17" t="inlineStr">
        <is>
          <t>WL-01678</t>
        </is>
      </c>
      <c r="D928" s="17" t="n">
        <v>678</v>
      </c>
      <c r="E928" s="17" t="inlineStr">
        <is>
          <t>SB-0321</t>
        </is>
      </c>
      <c r="F928" s="17" t="inlineStr">
        <is>
          <t>Salmonberry</t>
        </is>
      </c>
      <c r="G928" s="17" t="n">
        <v>45</v>
      </c>
      <c r="H928" s="17" t="inlineStr">
        <is>
          <t>OPEN</t>
        </is>
      </c>
      <c r="I928" s="17" t="inlineStr">
        <is>
          <t>NON_COMM_MONTHLY</t>
        </is>
      </c>
      <c r="J928" s="17" t="n">
        <v>7.55</v>
      </c>
      <c r="K928" s="17" t="n">
        <v>2</v>
      </c>
      <c r="L928" s="17" t="inlineStr">
        <is>
          <t>ACCEPTED</t>
        </is>
      </c>
      <c r="M928" s="27" t="n">
        <v>45963</v>
      </c>
      <c r="N928" s="27" t="n">
        <v>45954</v>
      </c>
      <c r="O928" s="17" t="n">
        <v>5</v>
      </c>
      <c r="P928" s="17" t="inlineStr"/>
      <c r="Q928" s="17" t="inlineStr">
        <is>
          <t>MA-2025-0321</t>
        </is>
      </c>
      <c r="R928" s="17" t="inlineStr"/>
    </row>
    <row r="929">
      <c r="A929" s="21" t="inlineStr">
        <is>
          <t>OFR-2025-1244</t>
        </is>
      </c>
      <c r="B929" s="28" t="n">
        <v>45946</v>
      </c>
      <c r="C929" s="21" t="inlineStr">
        <is>
          <t>WL-02158</t>
        </is>
      </c>
      <c r="D929" s="21" t="n">
        <v>1158</v>
      </c>
      <c r="E929" s="21" t="inlineStr">
        <is>
          <t>SB-0720</t>
        </is>
      </c>
      <c r="F929" s="21" t="inlineStr">
        <is>
          <t>Salmonberry</t>
        </is>
      </c>
      <c r="G929" s="21" t="n">
        <v>28</v>
      </c>
      <c r="H929" s="21" t="inlineStr">
        <is>
          <t>OPEN</t>
        </is>
      </c>
      <c r="I929" s="21" t="inlineStr">
        <is>
          <t>NON_COMM_MONTHLY</t>
        </is>
      </c>
      <c r="J929" s="21" t="n">
        <v>7.55</v>
      </c>
      <c r="K929" s="21" t="n">
        <v>2</v>
      </c>
      <c r="L929" s="21" t="inlineStr">
        <is>
          <t>DECLINED_RETAINER</t>
        </is>
      </c>
      <c r="M929" s="28" t="n">
        <v>45960</v>
      </c>
      <c r="N929" s="28" t="n">
        <v>45952</v>
      </c>
      <c r="O929" s="21" t="n">
        <v>6</v>
      </c>
      <c r="P929" s="21" t="inlineStr"/>
      <c r="Q929" s="21" t="inlineStr"/>
      <c r="R929" s="21" t="inlineStr"/>
    </row>
    <row r="930">
      <c r="A930" s="17" t="inlineStr">
        <is>
          <t>OFR-2025-1245</t>
        </is>
      </c>
      <c r="B930" s="27" t="n">
        <v>45956</v>
      </c>
      <c r="C930" s="17" t="inlineStr">
        <is>
          <t>WL-01128</t>
        </is>
      </c>
      <c r="D930" s="17" t="n">
        <v>128</v>
      </c>
      <c r="E930" s="17" t="inlineStr">
        <is>
          <t>GW-0903</t>
        </is>
      </c>
      <c r="F930" s="17" t="inlineStr">
        <is>
          <t>Gullwing</t>
        </is>
      </c>
      <c r="G930" s="17" t="n">
        <v>36</v>
      </c>
      <c r="H930" s="17" t="inlineStr">
        <is>
          <t>OPEN</t>
        </is>
      </c>
      <c r="I930" s="17" t="inlineStr">
        <is>
          <t>NON_COMM_MONTHLY</t>
        </is>
      </c>
      <c r="J930" s="17" t="n">
        <v>7.55</v>
      </c>
      <c r="K930" s="17" t="n">
        <v>2</v>
      </c>
      <c r="L930" s="17" t="inlineStr">
        <is>
          <t>DECLINED</t>
        </is>
      </c>
      <c r="M930" s="27" t="n">
        <v>45970</v>
      </c>
      <c r="N930" s="27" t="n">
        <v>45971</v>
      </c>
      <c r="O930" s="17" t="n">
        <v>15</v>
      </c>
      <c r="P930" s="17" t="inlineStr"/>
      <c r="Q930" s="17" t="inlineStr"/>
      <c r="R930" s="17" t="inlineStr"/>
    </row>
    <row r="931">
      <c r="A931" s="21" t="inlineStr">
        <is>
          <t>OFR-2025-1246</t>
        </is>
      </c>
      <c r="B931" s="28" t="n">
        <v>45937</v>
      </c>
      <c r="C931" s="21" t="inlineStr">
        <is>
          <t>WL-03455</t>
        </is>
      </c>
      <c r="D931" s="21" t="n">
        <v>2455</v>
      </c>
      <c r="E931" s="21" t="inlineStr">
        <is>
          <t>SB-0402</t>
        </is>
      </c>
      <c r="F931" s="21" t="inlineStr">
        <is>
          <t>Salmonberry</t>
        </is>
      </c>
      <c r="G931" s="21" t="n">
        <v>32</v>
      </c>
      <c r="H931" s="21" t="inlineStr">
        <is>
          <t>OPEN</t>
        </is>
      </c>
      <c r="I931" s="21" t="inlineStr">
        <is>
          <t>NON_COMM_MONTHLY</t>
        </is>
      </c>
      <c r="J931" s="21" t="n">
        <v>7.55</v>
      </c>
      <c r="K931" s="21" t="n">
        <v>1</v>
      </c>
      <c r="L931" s="21" t="inlineStr">
        <is>
          <t>SKIPPED</t>
        </is>
      </c>
      <c r="M931" s="28" t="n">
        <v>45951</v>
      </c>
      <c r="N931" s="21" t="inlineStr"/>
      <c r="O931" s="21" t="inlineStr"/>
      <c r="P931" s="21" t="inlineStr">
        <is>
          <t>vessel-fit</t>
        </is>
      </c>
      <c r="Q931" s="21" t="inlineStr"/>
      <c r="R931" s="21" t="inlineStr"/>
    </row>
    <row r="932">
      <c r="A932" s="17" t="inlineStr">
        <is>
          <t>OFR-2025-1247</t>
        </is>
      </c>
      <c r="B932" s="27" t="n">
        <v>45943</v>
      </c>
      <c r="C932" s="17" t="inlineStr">
        <is>
          <t>WL-02711</t>
        </is>
      </c>
      <c r="D932" s="17" t="n">
        <v>1711</v>
      </c>
      <c r="E932" s="17" t="inlineStr">
        <is>
          <t>LP-0215</t>
        </is>
      </c>
      <c r="F932" s="17" t="inlineStr">
        <is>
          <t>Ledgport</t>
        </is>
      </c>
      <c r="G932" s="17" t="n">
        <v>28</v>
      </c>
      <c r="H932" s="17" t="inlineStr">
        <is>
          <t>COVERED</t>
        </is>
      </c>
      <c r="I932" s="17" t="inlineStr">
        <is>
          <t>NON_COMM_MONTHLY</t>
        </is>
      </c>
      <c r="J932" s="17" t="n">
        <v>10.4</v>
      </c>
      <c r="K932" s="17" t="n">
        <v>1</v>
      </c>
      <c r="L932" s="17" t="inlineStr">
        <is>
          <t>SKIPPED</t>
        </is>
      </c>
      <c r="M932" s="27" t="n">
        <v>45953</v>
      </c>
      <c r="N932" s="17" t="inlineStr"/>
      <c r="O932" s="17" t="inlineStr"/>
      <c r="P932" s="17" t="inlineStr">
        <is>
          <t>declined-prior-offer</t>
        </is>
      </c>
      <c r="Q932" s="17" t="inlineStr"/>
      <c r="R932" s="17" t="inlineStr"/>
    </row>
    <row r="933">
      <c r="A933" s="21" t="inlineStr">
        <is>
          <t>OFR-2025-1248</t>
        </is>
      </c>
      <c r="B933" s="28" t="n">
        <v>45958</v>
      </c>
      <c r="C933" s="21" t="inlineStr">
        <is>
          <t>WL-01599</t>
        </is>
      </c>
      <c r="D933" s="21" t="n">
        <v>599</v>
      </c>
      <c r="E933" s="21" t="inlineStr">
        <is>
          <t>VB-0710</t>
        </is>
      </c>
      <c r="F933" s="21" t="inlineStr">
        <is>
          <t>Vessbank</t>
        </is>
      </c>
      <c r="G933" s="21" t="n">
        <v>36</v>
      </c>
      <c r="H933" s="21" t="inlineStr">
        <is>
          <t>COVERED</t>
        </is>
      </c>
      <c r="I933" s="21" t="inlineStr">
        <is>
          <t>NON_COMM_MONTHLY</t>
        </is>
      </c>
      <c r="J933" s="21" t="n">
        <v>10.4</v>
      </c>
      <c r="K933" s="21" t="n">
        <v>1</v>
      </c>
      <c r="L933" s="21" t="inlineStr">
        <is>
          <t>ACCEPTED</t>
        </is>
      </c>
      <c r="M933" s="28" t="n">
        <v>45968</v>
      </c>
      <c r="N933" s="28" t="n">
        <v>45964</v>
      </c>
      <c r="O933" s="21" t="n">
        <v>6</v>
      </c>
      <c r="P933" s="21" t="inlineStr"/>
      <c r="Q933" s="21" t="inlineStr">
        <is>
          <t>MA-2025-0710</t>
        </is>
      </c>
      <c r="R933" s="21" t="inlineStr"/>
    </row>
    <row r="934">
      <c r="A934" s="17" t="inlineStr">
        <is>
          <t>OFR-2025-1249</t>
        </is>
      </c>
      <c r="B934" s="27" t="n">
        <v>45943</v>
      </c>
      <c r="C934" s="17" t="inlineStr">
        <is>
          <t>WL-02448</t>
        </is>
      </c>
      <c r="D934" s="17" t="n">
        <v>1448</v>
      </c>
      <c r="E934" s="17" t="inlineStr">
        <is>
          <t>LP-0908</t>
        </is>
      </c>
      <c r="F934" s="17" t="inlineStr">
        <is>
          <t>Ledgport</t>
        </is>
      </c>
      <c r="G934" s="17" t="n">
        <v>28</v>
      </c>
      <c r="H934" s="17" t="inlineStr">
        <is>
          <t>COVERED</t>
        </is>
      </c>
      <c r="I934" s="17" t="inlineStr">
        <is>
          <t>NON_COMM_MONTHLY</t>
        </is>
      </c>
      <c r="J934" s="17" t="n">
        <v>10.4</v>
      </c>
      <c r="K934" s="17" t="n">
        <v>2</v>
      </c>
      <c r="L934" s="17" t="inlineStr">
        <is>
          <t>SKIPPED</t>
        </is>
      </c>
      <c r="M934" s="27" t="n">
        <v>45953</v>
      </c>
      <c r="N934" s="17" t="inlineStr"/>
      <c r="O934" s="17" t="inlineStr"/>
      <c r="P934" s="17" t="inlineStr">
        <is>
          <t>vessel-fit</t>
        </is>
      </c>
      <c r="Q934" s="17" t="inlineStr"/>
      <c r="R934" s="17" t="inlineStr"/>
    </row>
    <row r="935">
      <c r="A935" s="21" t="inlineStr">
        <is>
          <t>OFR-2025-1250</t>
        </is>
      </c>
      <c r="B935" s="28" t="n">
        <v>45981</v>
      </c>
      <c r="C935" s="21" t="inlineStr">
        <is>
          <t>WL-01138</t>
        </is>
      </c>
      <c r="D935" s="21" t="n">
        <v>138</v>
      </c>
      <c r="E935" s="21" t="inlineStr">
        <is>
          <t>LP-0606</t>
        </is>
      </c>
      <c r="F935" s="21" t="inlineStr">
        <is>
          <t>Ledgport</t>
        </is>
      </c>
      <c r="G935" s="21" t="n">
        <v>24</v>
      </c>
      <c r="H935" s="21" t="inlineStr">
        <is>
          <t>COVERED</t>
        </is>
      </c>
      <c r="I935" s="21" t="inlineStr">
        <is>
          <t>NON_COMM_MONTHLY</t>
        </is>
      </c>
      <c r="J935" s="21" t="n">
        <v>10.4</v>
      </c>
      <c r="K935" s="21" t="n">
        <v>1</v>
      </c>
      <c r="L935" s="21" t="inlineStr">
        <is>
          <t>ACCEPTED</t>
        </is>
      </c>
      <c r="M935" s="28" t="n">
        <v>45991</v>
      </c>
      <c r="N935" s="28" t="n">
        <v>45993</v>
      </c>
      <c r="O935" s="21" t="n">
        <v>12</v>
      </c>
      <c r="P935" s="21" t="inlineStr"/>
      <c r="Q935" s="21" t="inlineStr">
        <is>
          <t>MA-2025-0606</t>
        </is>
      </c>
      <c r="R935" s="21" t="inlineStr"/>
    </row>
    <row r="936">
      <c r="A936" s="17" t="inlineStr">
        <is>
          <t>OFR-2025-1251</t>
        </is>
      </c>
      <c r="B936" s="27" t="n">
        <v>45987</v>
      </c>
      <c r="C936" s="17" t="inlineStr">
        <is>
          <t>WL-01746</t>
        </is>
      </c>
      <c r="D936" s="17" t="n">
        <v>746</v>
      </c>
      <c r="E936" s="17" t="inlineStr">
        <is>
          <t>SB-0714</t>
        </is>
      </c>
      <c r="F936" s="17" t="inlineStr">
        <is>
          <t>Salmonberry</t>
        </is>
      </c>
      <c r="G936" s="17" t="n">
        <v>70</v>
      </c>
      <c r="H936" s="17" t="inlineStr">
        <is>
          <t>OPEN</t>
        </is>
      </c>
      <c r="I936" s="17" t="inlineStr">
        <is>
          <t>NON_COMM_MONTHLY</t>
        </is>
      </c>
      <c r="J936" s="17" t="n">
        <v>7.55</v>
      </c>
      <c r="K936" s="17" t="n">
        <v>2</v>
      </c>
      <c r="L936" s="17" t="inlineStr">
        <is>
          <t>DECLINED_RETAINER</t>
        </is>
      </c>
      <c r="M936" s="27" t="n">
        <v>46001</v>
      </c>
      <c r="N936" s="27" t="n">
        <v>46002</v>
      </c>
      <c r="O936" s="17" t="n">
        <v>15</v>
      </c>
      <c r="P936" s="17" t="inlineStr"/>
      <c r="Q936" s="17" t="inlineStr"/>
      <c r="R936" s="17" t="inlineStr"/>
    </row>
    <row r="937">
      <c r="A937" s="21" t="inlineStr">
        <is>
          <t>OFR-2025-1252</t>
        </is>
      </c>
      <c r="B937" s="28" t="n">
        <v>45970</v>
      </c>
      <c r="C937" s="21" t="inlineStr">
        <is>
          <t>WL-03808</t>
        </is>
      </c>
      <c r="D937" s="21" t="n">
        <v>2808</v>
      </c>
      <c r="E937" s="21" t="inlineStr">
        <is>
          <t>EW-0713</t>
        </is>
      </c>
      <c r="F937" s="21" t="inlineStr">
        <is>
          <t>Eastwey</t>
        </is>
      </c>
      <c r="G937" s="21" t="n">
        <v>32</v>
      </c>
      <c r="H937" s="21" t="inlineStr">
        <is>
          <t>OPEN</t>
        </is>
      </c>
      <c r="I937" s="21" t="inlineStr">
        <is>
          <t>NON_COMM_MONTHLY</t>
        </is>
      </c>
      <c r="J937" s="21" t="n">
        <v>7.55</v>
      </c>
      <c r="K937" s="21" t="n">
        <v>2</v>
      </c>
      <c r="L937" s="21" t="inlineStr">
        <is>
          <t>ACCEPTED</t>
        </is>
      </c>
      <c r="M937" s="28" t="n">
        <v>45984</v>
      </c>
      <c r="N937" s="28" t="n">
        <v>45972</v>
      </c>
      <c r="O937" s="21" t="n">
        <v>2</v>
      </c>
      <c r="P937" s="21" t="inlineStr"/>
      <c r="Q937" s="21" t="inlineStr">
        <is>
          <t>MA-2025-0713</t>
        </is>
      </c>
      <c r="R937" s="21" t="inlineStr"/>
    </row>
    <row r="938">
      <c r="A938" s="17" t="inlineStr">
        <is>
          <t>OFR-2025-1253</t>
        </is>
      </c>
      <c r="B938" s="27" t="n">
        <v>45988</v>
      </c>
      <c r="C938" s="17" t="inlineStr">
        <is>
          <t>WL-01264</t>
        </is>
      </c>
      <c r="D938" s="17" t="n">
        <v>264</v>
      </c>
      <c r="E938" s="17" t="inlineStr">
        <is>
          <t>SB-0623</t>
        </is>
      </c>
      <c r="F938" s="17" t="inlineStr">
        <is>
          <t>Salmonberry</t>
        </is>
      </c>
      <c r="G938" s="17" t="n">
        <v>28</v>
      </c>
      <c r="H938" s="17" t="inlineStr">
        <is>
          <t>OPEN</t>
        </is>
      </c>
      <c r="I938" s="17" t="inlineStr">
        <is>
          <t>NON_COMM_MONTHLY</t>
        </is>
      </c>
      <c r="J938" s="17" t="n">
        <v>7.55</v>
      </c>
      <c r="K938" s="17" t="n">
        <v>1</v>
      </c>
      <c r="L938" s="17" t="inlineStr">
        <is>
          <t>SKIPPED</t>
        </is>
      </c>
      <c r="M938" s="27" t="n">
        <v>46002</v>
      </c>
      <c r="N938" s="17" t="inlineStr"/>
      <c r="O938" s="17" t="inlineStr"/>
      <c r="P938" s="17" t="inlineStr">
        <is>
          <t>vessel-fit</t>
        </is>
      </c>
      <c r="Q938" s="17" t="inlineStr"/>
      <c r="R938" s="17" t="inlineStr"/>
    </row>
    <row r="939">
      <c r="A939" s="21" t="inlineStr">
        <is>
          <t>OFR-2025-1254</t>
        </is>
      </c>
      <c r="B939" s="28" t="n">
        <v>45987</v>
      </c>
      <c r="C939" s="21" t="inlineStr">
        <is>
          <t>WL-01887</t>
        </is>
      </c>
      <c r="D939" s="21" t="n">
        <v>887</v>
      </c>
      <c r="E939" s="21" t="inlineStr">
        <is>
          <t>SB-0719</t>
        </is>
      </c>
      <c r="F939" s="21" t="inlineStr">
        <is>
          <t>Salmonberry</t>
        </is>
      </c>
      <c r="G939" s="21" t="n">
        <v>28</v>
      </c>
      <c r="H939" s="21" t="inlineStr">
        <is>
          <t>OPEN</t>
        </is>
      </c>
      <c r="I939" s="21" t="inlineStr">
        <is>
          <t>NON_COMM_MONTHLY</t>
        </is>
      </c>
      <c r="J939" s="21" t="n">
        <v>7.55</v>
      </c>
      <c r="K939" s="21" t="n">
        <v>1</v>
      </c>
      <c r="L939" s="21" t="inlineStr">
        <is>
          <t>ACCEPTED</t>
        </is>
      </c>
      <c r="M939" s="28" t="n">
        <v>46001</v>
      </c>
      <c r="N939" s="28" t="n">
        <v>46000</v>
      </c>
      <c r="O939" s="21" t="n">
        <v>13</v>
      </c>
      <c r="P939" s="21" t="inlineStr"/>
      <c r="Q939" s="21" t="inlineStr">
        <is>
          <t>MA-2025-0719</t>
        </is>
      </c>
      <c r="R939" s="21" t="inlineStr"/>
    </row>
    <row r="940">
      <c r="A940" s="17" t="inlineStr">
        <is>
          <t>OFR-2025-1255</t>
        </is>
      </c>
      <c r="B940" s="27" t="n">
        <v>45981</v>
      </c>
      <c r="C940" s="17" t="inlineStr">
        <is>
          <t>WL-01797</t>
        </is>
      </c>
      <c r="D940" s="17" t="n">
        <v>797</v>
      </c>
      <c r="E940" s="17" t="inlineStr">
        <is>
          <t>LP-0921</t>
        </is>
      </c>
      <c r="F940" s="17" t="inlineStr">
        <is>
          <t>Ledgport</t>
        </is>
      </c>
      <c r="G940" s="17" t="n">
        <v>28</v>
      </c>
      <c r="H940" s="17" t="inlineStr">
        <is>
          <t>COVERED</t>
        </is>
      </c>
      <c r="I940" s="17" t="inlineStr">
        <is>
          <t>NON_COMM_MONTHLY</t>
        </is>
      </c>
      <c r="J940" s="17" t="n">
        <v>10.4</v>
      </c>
      <c r="K940" s="17" t="n">
        <v>1</v>
      </c>
      <c r="L940" s="17" t="inlineStr">
        <is>
          <t>EXPIRED</t>
        </is>
      </c>
      <c r="M940" s="27" t="n">
        <v>45991</v>
      </c>
      <c r="N940" s="27" t="n">
        <v>45991</v>
      </c>
      <c r="O940" s="17" t="n">
        <v>10</v>
      </c>
      <c r="P940" s="17" t="inlineStr"/>
      <c r="Q940" s="17" t="inlineStr"/>
      <c r="R940" s="17" t="inlineStr"/>
    </row>
    <row r="941">
      <c r="A941" s="21" t="inlineStr">
        <is>
          <t>OFR-2025-1256</t>
        </is>
      </c>
      <c r="B941" s="28" t="n">
        <v>45964</v>
      </c>
      <c r="C941" s="21" t="inlineStr">
        <is>
          <t>WL-02380</t>
        </is>
      </c>
      <c r="D941" s="21" t="n">
        <v>1380</v>
      </c>
      <c r="E941" s="21" t="inlineStr">
        <is>
          <t>LP-0211</t>
        </is>
      </c>
      <c r="F941" s="21" t="inlineStr">
        <is>
          <t>Ledgport</t>
        </is>
      </c>
      <c r="G941" s="21" t="n">
        <v>24</v>
      </c>
      <c r="H941" s="21" t="inlineStr">
        <is>
          <t>COVERED</t>
        </is>
      </c>
      <c r="I941" s="21" t="inlineStr">
        <is>
          <t>NON_COMM_MONTHLY</t>
        </is>
      </c>
      <c r="J941" s="21" t="n">
        <v>10.4</v>
      </c>
      <c r="K941" s="21" t="n">
        <v>1</v>
      </c>
      <c r="L941" s="21" t="inlineStr">
        <is>
          <t>EXPIRED</t>
        </is>
      </c>
      <c r="M941" s="28" t="n">
        <v>45974</v>
      </c>
      <c r="N941" s="28" t="n">
        <v>45970</v>
      </c>
      <c r="O941" s="21" t="n">
        <v>6</v>
      </c>
      <c r="P941" s="21" t="inlineStr"/>
      <c r="Q941" s="21" t="inlineStr"/>
      <c r="R941" s="21" t="inlineStr"/>
    </row>
    <row r="942">
      <c r="A942" s="17" t="inlineStr">
        <is>
          <t>OFR-2025-1257</t>
        </is>
      </c>
      <c r="B942" s="27" t="n">
        <v>45965</v>
      </c>
      <c r="C942" s="17" t="inlineStr">
        <is>
          <t>WL-03906</t>
        </is>
      </c>
      <c r="D942" s="17" t="n">
        <v>2906</v>
      </c>
      <c r="E942" s="17" t="inlineStr">
        <is>
          <t>LP-0318</t>
        </is>
      </c>
      <c r="F942" s="17" t="inlineStr">
        <is>
          <t>Ledgport</t>
        </is>
      </c>
      <c r="G942" s="17" t="n">
        <v>32</v>
      </c>
      <c r="H942" s="17" t="inlineStr">
        <is>
          <t>COVERED</t>
        </is>
      </c>
      <c r="I942" s="17" t="inlineStr">
        <is>
          <t>NON_COMM_MONTHLY</t>
        </is>
      </c>
      <c r="J942" s="17" t="n">
        <v>10.4</v>
      </c>
      <c r="K942" s="17" t="n">
        <v>1</v>
      </c>
      <c r="L942" s="17" t="inlineStr">
        <is>
          <t>DECLINED</t>
        </is>
      </c>
      <c r="M942" s="27" t="n">
        <v>45975</v>
      </c>
      <c r="N942" s="27" t="n">
        <v>45966</v>
      </c>
      <c r="O942" s="17" t="n">
        <v>1</v>
      </c>
      <c r="P942" s="17" t="inlineStr"/>
      <c r="Q942" s="17" t="inlineStr"/>
      <c r="R942" s="17" t="inlineStr"/>
    </row>
    <row r="943">
      <c r="A943" s="21" t="inlineStr">
        <is>
          <t>OFR-2025-1258</t>
        </is>
      </c>
      <c r="B943" s="28" t="n">
        <v>45978</v>
      </c>
      <c r="C943" s="21" t="inlineStr">
        <is>
          <t>WL-02404</t>
        </is>
      </c>
      <c r="D943" s="21" t="n">
        <v>1404</v>
      </c>
      <c r="E943" s="21" t="inlineStr">
        <is>
          <t>VB-0201</t>
        </is>
      </c>
      <c r="F943" s="21" t="inlineStr">
        <is>
          <t>Vessbank</t>
        </is>
      </c>
      <c r="G943" s="21" t="n">
        <v>32</v>
      </c>
      <c r="H943" s="21" t="inlineStr">
        <is>
          <t>COVERED</t>
        </is>
      </c>
      <c r="I943" s="21" t="inlineStr">
        <is>
          <t>NON_COMM_MONTHLY</t>
        </is>
      </c>
      <c r="J943" s="21" t="n">
        <v>10.4</v>
      </c>
      <c r="K943" s="21" t="n">
        <v>1</v>
      </c>
      <c r="L943" s="21" t="inlineStr">
        <is>
          <t>SKIPPED</t>
        </is>
      </c>
      <c r="M943" s="28" t="n">
        <v>45988</v>
      </c>
      <c r="N943" s="21" t="inlineStr"/>
      <c r="O943" s="21" t="inlineStr"/>
      <c r="P943" s="21" t="inlineStr">
        <is>
          <t>not-current</t>
        </is>
      </c>
      <c r="Q943" s="21" t="inlineStr"/>
      <c r="R943" s="21" t="inlineStr"/>
    </row>
    <row r="944">
      <c r="A944" s="17" t="inlineStr">
        <is>
          <t>OFR-2025-1259</t>
        </is>
      </c>
      <c r="B944" s="27" t="n">
        <v>45971</v>
      </c>
      <c r="C944" s="17" t="inlineStr">
        <is>
          <t>WL-02807</t>
        </is>
      </c>
      <c r="D944" s="17" t="n">
        <v>1807</v>
      </c>
      <c r="E944" s="17" t="inlineStr">
        <is>
          <t>GW-0614</t>
        </is>
      </c>
      <c r="F944" s="17" t="inlineStr">
        <is>
          <t>Gullwing</t>
        </is>
      </c>
      <c r="G944" s="17" t="n">
        <v>32</v>
      </c>
      <c r="H944" s="17" t="inlineStr">
        <is>
          <t>OPEN</t>
        </is>
      </c>
      <c r="I944" s="17" t="inlineStr">
        <is>
          <t>NON_COMM_MONTHLY</t>
        </is>
      </c>
      <c r="J944" s="17" t="n">
        <v>7.55</v>
      </c>
      <c r="K944" s="17" t="n">
        <v>1</v>
      </c>
      <c r="L944" s="17" t="inlineStr">
        <is>
          <t>ACCEPTED</t>
        </is>
      </c>
      <c r="M944" s="27" t="n">
        <v>45985</v>
      </c>
      <c r="N944" s="27" t="n">
        <v>45986</v>
      </c>
      <c r="O944" s="17" t="n">
        <v>15</v>
      </c>
      <c r="P944" s="17" t="inlineStr"/>
      <c r="Q944" s="17" t="inlineStr">
        <is>
          <t>MA-2025-0614</t>
        </is>
      </c>
      <c r="R944" s="17" t="inlineStr"/>
    </row>
    <row r="945">
      <c r="A945" s="21" t="inlineStr">
        <is>
          <t>OFR-2025-1260</t>
        </is>
      </c>
      <c r="B945" s="28" t="n">
        <v>45963</v>
      </c>
      <c r="C945" s="21" t="inlineStr">
        <is>
          <t>WL-02656</t>
        </is>
      </c>
      <c r="D945" s="21" t="n">
        <v>1656</v>
      </c>
      <c r="E945" s="21" t="inlineStr">
        <is>
          <t>VB-0507</t>
        </is>
      </c>
      <c r="F945" s="21" t="inlineStr">
        <is>
          <t>Vessbank</t>
        </is>
      </c>
      <c r="G945" s="21" t="n">
        <v>40</v>
      </c>
      <c r="H945" s="21" t="inlineStr">
        <is>
          <t>COVERED</t>
        </is>
      </c>
      <c r="I945" s="21" t="inlineStr">
        <is>
          <t>NON_COMM_MONTHLY</t>
        </is>
      </c>
      <c r="J945" s="21" t="n">
        <v>10.4</v>
      </c>
      <c r="K945" s="21" t="n">
        <v>1</v>
      </c>
      <c r="L945" s="21" t="inlineStr">
        <is>
          <t>ACCEPTED</t>
        </is>
      </c>
      <c r="M945" s="28" t="n">
        <v>45973</v>
      </c>
      <c r="N945" s="28" t="n">
        <v>45970</v>
      </c>
      <c r="O945" s="21" t="n">
        <v>7</v>
      </c>
      <c r="P945" s="21" t="inlineStr"/>
      <c r="Q945" s="21" t="inlineStr">
        <is>
          <t>MA-2025-0507</t>
        </is>
      </c>
      <c r="R945" s="21" t="inlineStr"/>
    </row>
    <row r="946">
      <c r="A946" s="17" t="inlineStr">
        <is>
          <t>OFR-2025-1261</t>
        </is>
      </c>
      <c r="B946" s="27" t="n">
        <v>45965</v>
      </c>
      <c r="C946" s="17" t="inlineStr">
        <is>
          <t>WL-01443</t>
        </is>
      </c>
      <c r="D946" s="17" t="n">
        <v>443</v>
      </c>
      <c r="E946" s="17" t="inlineStr">
        <is>
          <t>VB-0116</t>
        </is>
      </c>
      <c r="F946" s="17" t="inlineStr">
        <is>
          <t>Vessbank</t>
        </is>
      </c>
      <c r="G946" s="17" t="n">
        <v>36</v>
      </c>
      <c r="H946" s="17" t="inlineStr">
        <is>
          <t>COVERED</t>
        </is>
      </c>
      <c r="I946" s="17" t="inlineStr">
        <is>
          <t>NON_COMM_MONTHLY</t>
        </is>
      </c>
      <c r="J946" s="17" t="n">
        <v>10.4</v>
      </c>
      <c r="K946" s="17" t="n">
        <v>1</v>
      </c>
      <c r="L946" s="17" t="inlineStr">
        <is>
          <t>ACCEPTED</t>
        </is>
      </c>
      <c r="M946" s="27" t="n">
        <v>45975</v>
      </c>
      <c r="N946" s="27" t="n">
        <v>45969</v>
      </c>
      <c r="O946" s="17" t="n">
        <v>4</v>
      </c>
      <c r="P946" s="17" t="inlineStr"/>
      <c r="Q946" s="17" t="inlineStr">
        <is>
          <t>MA-2025-0116</t>
        </is>
      </c>
      <c r="R946" s="17" t="inlineStr"/>
    </row>
    <row r="947">
      <c r="A947" s="21" t="inlineStr">
        <is>
          <t>OFR-2025-1262</t>
        </is>
      </c>
      <c r="B947" s="28" t="n">
        <v>45974</v>
      </c>
      <c r="C947" s="21" t="inlineStr">
        <is>
          <t>WL-02828</t>
        </is>
      </c>
      <c r="D947" s="21" t="n">
        <v>1828</v>
      </c>
      <c r="E947" s="21" t="inlineStr">
        <is>
          <t>LP-0512</t>
        </is>
      </c>
      <c r="F947" s="21" t="inlineStr">
        <is>
          <t>Ledgport</t>
        </is>
      </c>
      <c r="G947" s="21" t="n">
        <v>40</v>
      </c>
      <c r="H947" s="21" t="inlineStr">
        <is>
          <t>COVERED</t>
        </is>
      </c>
      <c r="I947" s="21" t="inlineStr">
        <is>
          <t>NON_COMM_MONTHLY</t>
        </is>
      </c>
      <c r="J947" s="21" t="n">
        <v>10.4</v>
      </c>
      <c r="K947" s="21" t="n">
        <v>2</v>
      </c>
      <c r="L947" s="21" t="inlineStr">
        <is>
          <t>DECLINED</t>
        </is>
      </c>
      <c r="M947" s="28" t="n">
        <v>45984</v>
      </c>
      <c r="N947" s="28" t="n">
        <v>45977</v>
      </c>
      <c r="O947" s="21" t="n">
        <v>3</v>
      </c>
      <c r="P947" s="21" t="inlineStr"/>
      <c r="Q947" s="21" t="inlineStr"/>
      <c r="R947" s="21" t="inlineStr"/>
    </row>
    <row r="948">
      <c r="A948" s="17" t="inlineStr">
        <is>
          <t>OFR-2025-1263</t>
        </is>
      </c>
      <c r="B948" s="27" t="n">
        <v>46005</v>
      </c>
      <c r="C948" s="17" t="inlineStr">
        <is>
          <t>WL-01315</t>
        </is>
      </c>
      <c r="D948" s="17" t="n">
        <v>315</v>
      </c>
      <c r="E948" s="17" t="inlineStr">
        <is>
          <t>GW-0702</t>
        </is>
      </c>
      <c r="F948" s="17" t="inlineStr">
        <is>
          <t>Gullwing</t>
        </is>
      </c>
      <c r="G948" s="17" t="n">
        <v>32</v>
      </c>
      <c r="H948" s="17" t="inlineStr">
        <is>
          <t>OPEN</t>
        </is>
      </c>
      <c r="I948" s="17" t="inlineStr">
        <is>
          <t>NON_COMM_MONTHLY</t>
        </is>
      </c>
      <c r="J948" s="17" t="n">
        <v>7.55</v>
      </c>
      <c r="K948" s="17" t="n">
        <v>1</v>
      </c>
      <c r="L948" s="17" t="inlineStr">
        <is>
          <t>WITHDRAWN</t>
        </is>
      </c>
      <c r="M948" s="27" t="n">
        <v>46019</v>
      </c>
      <c r="N948" s="27" t="n">
        <v>46015</v>
      </c>
      <c r="O948" s="17" t="n">
        <v>10</v>
      </c>
      <c r="P948" s="17" t="inlineStr"/>
      <c r="Q948" s="17" t="inlineStr"/>
      <c r="R948" s="17" t="inlineStr"/>
    </row>
    <row r="949">
      <c r="A949" s="21" t="inlineStr">
        <is>
          <t>OFR-2025-1264</t>
        </is>
      </c>
      <c r="B949" s="28" t="n">
        <v>46008</v>
      </c>
      <c r="C949" s="21" t="inlineStr">
        <is>
          <t>WL-02489</t>
        </is>
      </c>
      <c r="D949" s="21" t="n">
        <v>1489</v>
      </c>
      <c r="E949" s="21" t="inlineStr">
        <is>
          <t>SB-0824</t>
        </is>
      </c>
      <c r="F949" s="21" t="inlineStr">
        <is>
          <t>Salmonberry</t>
        </is>
      </c>
      <c r="G949" s="21" t="n">
        <v>24</v>
      </c>
      <c r="H949" s="21" t="inlineStr">
        <is>
          <t>OPEN</t>
        </is>
      </c>
      <c r="I949" s="21" t="inlineStr">
        <is>
          <t>NON_COMM_MONTHLY</t>
        </is>
      </c>
      <c r="J949" s="21" t="n">
        <v>7.55</v>
      </c>
      <c r="K949" s="21" t="n">
        <v>1</v>
      </c>
      <c r="L949" s="21" t="inlineStr">
        <is>
          <t>ACCEPTED</t>
        </is>
      </c>
      <c r="M949" s="28" t="n">
        <v>46022</v>
      </c>
      <c r="N949" s="28" t="n">
        <v>46015</v>
      </c>
      <c r="O949" s="21" t="n">
        <v>7</v>
      </c>
      <c r="P949" s="21" t="inlineStr"/>
      <c r="Q949" s="21" t="inlineStr">
        <is>
          <t>MA-2025-0824</t>
        </is>
      </c>
      <c r="R949" s="21" t="inlineStr"/>
    </row>
    <row r="950">
      <c r="A950" s="17" t="inlineStr">
        <is>
          <t>OFR-2025-1265</t>
        </is>
      </c>
      <c r="B950" s="27" t="n">
        <v>46006</v>
      </c>
      <c r="C950" s="17" t="inlineStr">
        <is>
          <t>WL-01776</t>
        </is>
      </c>
      <c r="D950" s="17" t="n">
        <v>776</v>
      </c>
      <c r="E950" s="17" t="inlineStr">
        <is>
          <t>GW-0419</t>
        </is>
      </c>
      <c r="F950" s="17" t="inlineStr">
        <is>
          <t>Gullwing</t>
        </is>
      </c>
      <c r="G950" s="17" t="n">
        <v>32</v>
      </c>
      <c r="H950" s="17" t="inlineStr">
        <is>
          <t>OPEN</t>
        </is>
      </c>
      <c r="I950" s="17" t="inlineStr">
        <is>
          <t>NON_COMM_MONTHLY</t>
        </is>
      </c>
      <c r="J950" s="17" t="n">
        <v>7.55</v>
      </c>
      <c r="K950" s="17" t="n">
        <v>1</v>
      </c>
      <c r="L950" s="17" t="inlineStr">
        <is>
          <t>SKIPPED</t>
        </is>
      </c>
      <c r="M950" s="27" t="n">
        <v>46020</v>
      </c>
      <c r="N950" s="17" t="inlineStr"/>
      <c r="O950" s="17" t="inlineStr"/>
      <c r="P950" s="17" t="inlineStr">
        <is>
          <t>not-current</t>
        </is>
      </c>
      <c r="Q950" s="17" t="inlineStr"/>
      <c r="R950" s="17" t="inlineStr"/>
    </row>
    <row r="951">
      <c r="A951" s="21" t="inlineStr">
        <is>
          <t>OFR-2025-1266</t>
        </is>
      </c>
      <c r="B951" s="28" t="n">
        <v>45996</v>
      </c>
      <c r="C951" s="21" t="inlineStr">
        <is>
          <t>WL-03010</t>
        </is>
      </c>
      <c r="D951" s="21" t="n">
        <v>2010</v>
      </c>
      <c r="E951" s="21" t="inlineStr">
        <is>
          <t>GW-0921</t>
        </is>
      </c>
      <c r="F951" s="21" t="inlineStr">
        <is>
          <t>Gullwing</t>
        </is>
      </c>
      <c r="G951" s="21" t="n">
        <v>32</v>
      </c>
      <c r="H951" s="21" t="inlineStr">
        <is>
          <t>OPEN</t>
        </is>
      </c>
      <c r="I951" s="21" t="inlineStr">
        <is>
          <t>NON_COMM_MONTHLY</t>
        </is>
      </c>
      <c r="J951" s="21" t="n">
        <v>7.55</v>
      </c>
      <c r="K951" s="21" t="n">
        <v>1</v>
      </c>
      <c r="L951" s="21" t="inlineStr">
        <is>
          <t>DECLINED_RETAINER</t>
        </is>
      </c>
      <c r="M951" s="28" t="n">
        <v>46010</v>
      </c>
      <c r="N951" s="28" t="n">
        <v>46001</v>
      </c>
      <c r="O951" s="21" t="n">
        <v>5</v>
      </c>
      <c r="P951" s="21" t="inlineStr"/>
      <c r="Q951" s="21" t="inlineStr"/>
      <c r="R951" s="21" t="inlineStr"/>
    </row>
    <row r="952">
      <c r="A952" s="17" t="inlineStr">
        <is>
          <t>OFR-2025-1267</t>
        </is>
      </c>
      <c r="B952" s="27" t="n">
        <v>46014</v>
      </c>
      <c r="C952" s="17" t="inlineStr">
        <is>
          <t>WL-02086</t>
        </is>
      </c>
      <c r="D952" s="17" t="n">
        <v>1086</v>
      </c>
      <c r="E952" s="17" t="inlineStr">
        <is>
          <t>LP-0410</t>
        </is>
      </c>
      <c r="F952" s="17" t="inlineStr">
        <is>
          <t>Ledgport</t>
        </is>
      </c>
      <c r="G952" s="17" t="n">
        <v>24</v>
      </c>
      <c r="H952" s="17" t="inlineStr">
        <is>
          <t>COVERED</t>
        </is>
      </c>
      <c r="I952" s="17" t="inlineStr">
        <is>
          <t>NON_COMM_MONTHLY</t>
        </is>
      </c>
      <c r="J952" s="17" t="n">
        <v>10.4</v>
      </c>
      <c r="K952" s="17" t="n">
        <v>1</v>
      </c>
      <c r="L952" s="17" t="inlineStr">
        <is>
          <t>DECLINED_RETAINER</t>
        </is>
      </c>
      <c r="M952" s="27" t="n">
        <v>46024</v>
      </c>
      <c r="N952" s="27" t="n">
        <v>46019</v>
      </c>
      <c r="O952" s="17" t="n">
        <v>5</v>
      </c>
      <c r="P952" s="17" t="inlineStr"/>
      <c r="Q952" s="17" t="inlineStr"/>
      <c r="R952" s="17" t="inlineStr"/>
    </row>
    <row r="953">
      <c r="A953" s="21" t="inlineStr">
        <is>
          <t>OFR-2025-1268</t>
        </is>
      </c>
      <c r="B953" s="28" t="n">
        <v>46013</v>
      </c>
      <c r="C953" s="21" t="inlineStr">
        <is>
          <t>WL-02601</t>
        </is>
      </c>
      <c r="D953" s="21" t="n">
        <v>1601</v>
      </c>
      <c r="E953" s="21" t="inlineStr">
        <is>
          <t>VB-0303</t>
        </is>
      </c>
      <c r="F953" s="21" t="inlineStr">
        <is>
          <t>Vessbank</t>
        </is>
      </c>
      <c r="G953" s="21" t="n">
        <v>32</v>
      </c>
      <c r="H953" s="21" t="inlineStr">
        <is>
          <t>COVERED</t>
        </is>
      </c>
      <c r="I953" s="21" t="inlineStr">
        <is>
          <t>NON_COMM_MONTHLY</t>
        </is>
      </c>
      <c r="J953" s="21" t="n">
        <v>10.4</v>
      </c>
      <c r="K953" s="21" t="n">
        <v>1</v>
      </c>
      <c r="L953" s="21" t="inlineStr">
        <is>
          <t>ACCEPTED</t>
        </is>
      </c>
      <c r="M953" s="28" t="n">
        <v>46023</v>
      </c>
      <c r="N953" s="28" t="n">
        <v>46015</v>
      </c>
      <c r="O953" s="21" t="n">
        <v>2</v>
      </c>
      <c r="P953" s="21" t="inlineStr"/>
      <c r="Q953" s="21" t="inlineStr">
        <is>
          <t>MA-2025-0303</t>
        </is>
      </c>
      <c r="R953" s="21" t="inlineStr"/>
    </row>
    <row r="954">
      <c r="A954" s="17" t="inlineStr">
        <is>
          <t>OFR-2025-1269</t>
        </is>
      </c>
      <c r="B954" s="27" t="n">
        <v>46019</v>
      </c>
      <c r="C954" s="17" t="inlineStr">
        <is>
          <t>WL-03146</t>
        </is>
      </c>
      <c r="D954" s="17" t="n">
        <v>2146</v>
      </c>
      <c r="E954" s="17" t="inlineStr">
        <is>
          <t>EW-1008</t>
        </is>
      </c>
      <c r="F954" s="17" t="inlineStr">
        <is>
          <t>Eastwey</t>
        </is>
      </c>
      <c r="G954" s="17" t="n">
        <v>50</v>
      </c>
      <c r="H954" s="17" t="inlineStr">
        <is>
          <t>OPEN</t>
        </is>
      </c>
      <c r="I954" s="17" t="inlineStr">
        <is>
          <t>NON_COMM_MONTHLY</t>
        </is>
      </c>
      <c r="J954" s="17" t="n">
        <v>7.55</v>
      </c>
      <c r="K954" s="17" t="n">
        <v>1</v>
      </c>
      <c r="L954" s="17" t="inlineStr">
        <is>
          <t>EXPIRED</t>
        </is>
      </c>
      <c r="M954" s="27" t="n">
        <v>46033</v>
      </c>
      <c r="N954" s="27" t="n">
        <v>46036</v>
      </c>
      <c r="O954" s="17" t="n">
        <v>17</v>
      </c>
      <c r="P954" s="17" t="inlineStr"/>
      <c r="Q954" s="17" t="inlineStr"/>
      <c r="R954" s="17" t="inlineStr"/>
    </row>
    <row r="955">
      <c r="A955" s="21" t="inlineStr">
        <is>
          <t>OFR-2025-1270</t>
        </is>
      </c>
      <c r="B955" s="28" t="n">
        <v>46007</v>
      </c>
      <c r="C955" s="21" t="inlineStr">
        <is>
          <t>WL-03446</t>
        </is>
      </c>
      <c r="D955" s="21" t="n">
        <v>2446</v>
      </c>
      <c r="E955" s="21" t="inlineStr">
        <is>
          <t>VB-0520</t>
        </is>
      </c>
      <c r="F955" s="21" t="inlineStr">
        <is>
          <t>Vessbank</t>
        </is>
      </c>
      <c r="G955" s="21" t="n">
        <v>28</v>
      </c>
      <c r="H955" s="21" t="inlineStr">
        <is>
          <t>COVERED</t>
        </is>
      </c>
      <c r="I955" s="21" t="inlineStr">
        <is>
          <t>NON_COMM_MONTHLY</t>
        </is>
      </c>
      <c r="J955" s="21" t="n">
        <v>10.4</v>
      </c>
      <c r="K955" s="21" t="n">
        <v>1</v>
      </c>
      <c r="L955" s="21" t="inlineStr">
        <is>
          <t>ACCEPTED</t>
        </is>
      </c>
      <c r="M955" s="28" t="n">
        <v>46017</v>
      </c>
      <c r="N955" s="28" t="n">
        <v>46020</v>
      </c>
      <c r="O955" s="21" t="n">
        <v>13</v>
      </c>
      <c r="P955" s="21" t="inlineStr"/>
      <c r="Q955" s="21" t="inlineStr">
        <is>
          <t>MA-2025-0520</t>
        </is>
      </c>
      <c r="R955" s="21" t="inlineStr"/>
    </row>
    <row r="956">
      <c r="A956" s="17" t="inlineStr">
        <is>
          <t>OFR-2025-1271</t>
        </is>
      </c>
      <c r="B956" s="27" t="n">
        <v>45998</v>
      </c>
      <c r="C956" s="17" t="inlineStr">
        <is>
          <t>WL-01998</t>
        </is>
      </c>
      <c r="D956" s="17" t="n">
        <v>998</v>
      </c>
      <c r="E956" s="17" t="inlineStr">
        <is>
          <t>SB-0819</t>
        </is>
      </c>
      <c r="F956" s="17" t="inlineStr">
        <is>
          <t>Salmonberry</t>
        </is>
      </c>
      <c r="G956" s="17" t="n">
        <v>24</v>
      </c>
      <c r="H956" s="17" t="inlineStr">
        <is>
          <t>OPEN</t>
        </is>
      </c>
      <c r="I956" s="17" t="inlineStr">
        <is>
          <t>NON_COMM_MONTHLY</t>
        </is>
      </c>
      <c r="J956" s="17" t="n">
        <v>7.55</v>
      </c>
      <c r="K956" s="17" t="n">
        <v>1</v>
      </c>
      <c r="L956" s="17" t="inlineStr">
        <is>
          <t>ACCEPTED</t>
        </is>
      </c>
      <c r="M956" s="27" t="n">
        <v>46012</v>
      </c>
      <c r="N956" s="27" t="n">
        <v>46009</v>
      </c>
      <c r="O956" s="17" t="n">
        <v>11</v>
      </c>
      <c r="P956" s="17" t="inlineStr"/>
      <c r="Q956" s="17" t="inlineStr">
        <is>
          <t>MA-2025-0819</t>
        </is>
      </c>
      <c r="R956" s="17" t="inlineStr"/>
    </row>
    <row r="957">
      <c r="A957" s="21" t="inlineStr">
        <is>
          <t>OFR-2025-1272</t>
        </is>
      </c>
      <c r="B957" s="28" t="n">
        <v>46011</v>
      </c>
      <c r="C957" s="21" t="inlineStr">
        <is>
          <t>WL-03611</t>
        </is>
      </c>
      <c r="D957" s="21" t="n">
        <v>2611</v>
      </c>
      <c r="E957" s="21" t="inlineStr">
        <is>
          <t>LP-0324</t>
        </is>
      </c>
      <c r="F957" s="21" t="inlineStr">
        <is>
          <t>Ledgport</t>
        </is>
      </c>
      <c r="G957" s="21" t="n">
        <v>32</v>
      </c>
      <c r="H957" s="21" t="inlineStr">
        <is>
          <t>COVERED</t>
        </is>
      </c>
      <c r="I957" s="21" t="inlineStr">
        <is>
          <t>NON_COMM_MONTHLY</t>
        </is>
      </c>
      <c r="J957" s="21" t="n">
        <v>10.4</v>
      </c>
      <c r="K957" s="21" t="n">
        <v>1</v>
      </c>
      <c r="L957" s="21" t="inlineStr">
        <is>
          <t>DECLINED</t>
        </is>
      </c>
      <c r="M957" s="28" t="n">
        <v>46021</v>
      </c>
      <c r="N957" s="28" t="n">
        <v>46023</v>
      </c>
      <c r="O957" s="21" t="n">
        <v>12</v>
      </c>
      <c r="P957" s="21" t="inlineStr"/>
      <c r="Q957" s="21" t="inlineStr"/>
      <c r="R957" s="21" t="inlineStr"/>
    </row>
    <row r="958">
      <c r="A958" s="17" t="inlineStr">
        <is>
          <t>OFR-2025-1273</t>
        </is>
      </c>
      <c r="B958" s="27" t="n">
        <v>46004</v>
      </c>
      <c r="C958" s="17" t="inlineStr">
        <is>
          <t>WL-02123</t>
        </is>
      </c>
      <c r="D958" s="17" t="n">
        <v>1123</v>
      </c>
      <c r="E958" s="17" t="inlineStr">
        <is>
          <t>LP-0621</t>
        </is>
      </c>
      <c r="F958" s="17" t="inlineStr">
        <is>
          <t>Ledgport</t>
        </is>
      </c>
      <c r="G958" s="17" t="n">
        <v>40</v>
      </c>
      <c r="H958" s="17" t="inlineStr">
        <is>
          <t>COVERED</t>
        </is>
      </c>
      <c r="I958" s="17" t="inlineStr">
        <is>
          <t>NON_COMM_MONTHLY</t>
        </is>
      </c>
      <c r="J958" s="17" t="n">
        <v>10.4</v>
      </c>
      <c r="K958" s="17" t="n">
        <v>1</v>
      </c>
      <c r="L958" s="17" t="inlineStr">
        <is>
          <t>DECLINED</t>
        </is>
      </c>
      <c r="M958" s="27" t="n">
        <v>46014</v>
      </c>
      <c r="N958" s="27" t="n">
        <v>46011</v>
      </c>
      <c r="O958" s="17" t="n">
        <v>7</v>
      </c>
      <c r="P958" s="17" t="inlineStr"/>
      <c r="Q958" s="17" t="inlineStr"/>
      <c r="R958" s="17" t="inlineStr"/>
    </row>
    <row r="959">
      <c r="A959" s="21" t="inlineStr">
        <is>
          <t>OFR-2025-1274</t>
        </is>
      </c>
      <c r="B959" s="28" t="n">
        <v>46004</v>
      </c>
      <c r="C959" s="21" t="inlineStr">
        <is>
          <t>WL-02748</t>
        </is>
      </c>
      <c r="D959" s="21" t="n">
        <v>1748</v>
      </c>
      <c r="E959" s="21" t="inlineStr">
        <is>
          <t>SB-0104</t>
        </is>
      </c>
      <c r="F959" s="21" t="inlineStr">
        <is>
          <t>Salmonberry</t>
        </is>
      </c>
      <c r="G959" s="21" t="n">
        <v>50</v>
      </c>
      <c r="H959" s="21" t="inlineStr">
        <is>
          <t>OPEN</t>
        </is>
      </c>
      <c r="I959" s="21" t="inlineStr">
        <is>
          <t>NON_COMM_MONTHLY</t>
        </is>
      </c>
      <c r="J959" s="21" t="n">
        <v>7.55</v>
      </c>
      <c r="K959" s="21" t="n">
        <v>1</v>
      </c>
      <c r="L959" s="21" t="inlineStr">
        <is>
          <t>ACCEPTED</t>
        </is>
      </c>
      <c r="M959" s="28" t="n">
        <v>46018</v>
      </c>
      <c r="N959" s="28" t="n">
        <v>46006</v>
      </c>
      <c r="O959" s="21" t="n">
        <v>2</v>
      </c>
      <c r="P959" s="21" t="inlineStr"/>
      <c r="Q959" s="21" t="inlineStr">
        <is>
          <t>MA-2025-0104</t>
        </is>
      </c>
      <c r="R959" s="21" t="inlineStr"/>
    </row>
    <row r="960">
      <c r="A960" s="17" t="inlineStr">
        <is>
          <t>OFR-2025-1275</t>
        </is>
      </c>
      <c r="B960" s="27" t="n">
        <v>45993</v>
      </c>
      <c r="C960" s="17" t="inlineStr">
        <is>
          <t>WL-03858</t>
        </is>
      </c>
      <c r="D960" s="17" t="n">
        <v>2858</v>
      </c>
      <c r="E960" s="17" t="inlineStr">
        <is>
          <t>EW-0919</t>
        </is>
      </c>
      <c r="F960" s="17" t="inlineStr">
        <is>
          <t>Eastwey</t>
        </is>
      </c>
      <c r="G960" s="17" t="n">
        <v>28</v>
      </c>
      <c r="H960" s="17" t="inlineStr">
        <is>
          <t>OPEN</t>
        </is>
      </c>
      <c r="I960" s="17" t="inlineStr">
        <is>
          <t>NON_COMM_MONTHLY</t>
        </is>
      </c>
      <c r="J960" s="17" t="n">
        <v>7.55</v>
      </c>
      <c r="K960" s="17" t="n">
        <v>1</v>
      </c>
      <c r="L960" s="17" t="inlineStr">
        <is>
          <t>DECLINED</t>
        </is>
      </c>
      <c r="M960" s="27" t="n">
        <v>46007</v>
      </c>
      <c r="N960" s="27" t="n">
        <v>45999</v>
      </c>
      <c r="O960" s="17" t="n">
        <v>6</v>
      </c>
      <c r="P960" s="17" t="inlineStr"/>
      <c r="Q960" s="17" t="inlineStr"/>
      <c r="R960" s="17" t="inlineStr"/>
    </row>
    <row r="961">
      <c r="A961" s="21" t="inlineStr">
        <is>
          <t>OFR-2025-1276</t>
        </is>
      </c>
      <c r="B961" s="28" t="n">
        <v>46017</v>
      </c>
      <c r="C961" s="21" t="inlineStr">
        <is>
          <t>WL-02991</t>
        </is>
      </c>
      <c r="D961" s="21" t="n">
        <v>1991</v>
      </c>
      <c r="E961" s="21" t="inlineStr">
        <is>
          <t>SB-0408</t>
        </is>
      </c>
      <c r="F961" s="21" t="inlineStr">
        <is>
          <t>Salmonberry</t>
        </is>
      </c>
      <c r="G961" s="21" t="n">
        <v>28</v>
      </c>
      <c r="H961" s="21" t="inlineStr">
        <is>
          <t>OPEN</t>
        </is>
      </c>
      <c r="I961" s="21" t="inlineStr">
        <is>
          <t>NON_COMM_MONTHLY</t>
        </is>
      </c>
      <c r="J961" s="21" t="n">
        <v>7.55</v>
      </c>
      <c r="K961" s="21" t="n">
        <v>2</v>
      </c>
      <c r="L961" s="21" t="inlineStr">
        <is>
          <t>SKIPPED</t>
        </is>
      </c>
      <c r="M961" s="28" t="n">
        <v>46031</v>
      </c>
      <c r="N961" s="21" t="inlineStr"/>
      <c r="O961" s="21" t="inlineStr"/>
      <c r="P961" s="21" t="inlineStr">
        <is>
          <t>vessel-fit</t>
        </is>
      </c>
      <c r="Q961" s="21" t="inlineStr"/>
      <c r="R961" s="21" t="inlineStr"/>
    </row>
    <row r="962">
      <c r="A962" s="17" t="inlineStr">
        <is>
          <t>OFR-2026-1277</t>
        </is>
      </c>
      <c r="B962" s="27" t="n">
        <v>46042</v>
      </c>
      <c r="C962" s="17" t="inlineStr">
        <is>
          <t>WL-03797</t>
        </is>
      </c>
      <c r="D962" s="17" t="n">
        <v>2797</v>
      </c>
      <c r="E962" s="17" t="inlineStr">
        <is>
          <t>SB-0509</t>
        </is>
      </c>
      <c r="F962" s="17" t="inlineStr">
        <is>
          <t>Salmonberry</t>
        </is>
      </c>
      <c r="G962" s="17" t="n">
        <v>32</v>
      </c>
      <c r="H962" s="17" t="inlineStr">
        <is>
          <t>OPEN</t>
        </is>
      </c>
      <c r="I962" s="17" t="inlineStr">
        <is>
          <t>NON_COMM_MONTHLY</t>
        </is>
      </c>
      <c r="J962" s="17" t="n">
        <v>7.55</v>
      </c>
      <c r="K962" s="17" t="n">
        <v>1</v>
      </c>
      <c r="L962" s="17" t="inlineStr">
        <is>
          <t>PENDING</t>
        </is>
      </c>
      <c r="M962" s="27" t="n">
        <v>46056</v>
      </c>
      <c r="N962" s="17" t="inlineStr"/>
      <c r="O962" s="17" t="inlineStr"/>
      <c r="P962" s="17" t="inlineStr"/>
      <c r="Q962" s="17" t="inlineStr"/>
      <c r="R962" s="17" t="inlineStr"/>
    </row>
    <row r="963">
      <c r="A963" s="21" t="inlineStr">
        <is>
          <t>OFR-2026-1278</t>
        </is>
      </c>
      <c r="B963" s="28" t="n">
        <v>46035</v>
      </c>
      <c r="C963" s="21" t="inlineStr">
        <is>
          <t>WL-03011</t>
        </is>
      </c>
      <c r="D963" s="21" t="n">
        <v>2011</v>
      </c>
      <c r="E963" s="21" t="inlineStr">
        <is>
          <t>SB-0719</t>
        </is>
      </c>
      <c r="F963" s="21" t="inlineStr">
        <is>
          <t>Salmonberry</t>
        </is>
      </c>
      <c r="G963" s="21" t="n">
        <v>28</v>
      </c>
      <c r="H963" s="21" t="inlineStr">
        <is>
          <t>OPEN</t>
        </is>
      </c>
      <c r="I963" s="21" t="inlineStr">
        <is>
          <t>NON_COMM_MONTHLY</t>
        </is>
      </c>
      <c r="J963" s="21" t="n">
        <v>7.55</v>
      </c>
      <c r="K963" s="21" t="n">
        <v>2</v>
      </c>
      <c r="L963" s="21" t="inlineStr">
        <is>
          <t>SKIPPED</t>
        </is>
      </c>
      <c r="M963" s="28" t="n">
        <v>46049</v>
      </c>
      <c r="N963" s="21" t="inlineStr"/>
      <c r="O963" s="21" t="inlineStr"/>
      <c r="P963" s="21" t="inlineStr">
        <is>
          <t>vessel-fit</t>
        </is>
      </c>
      <c r="Q963" s="21" t="inlineStr"/>
      <c r="R963" s="21" t="inlineStr"/>
    </row>
    <row r="964">
      <c r="A964" s="17" t="inlineStr">
        <is>
          <t>OFR-2026-1279</t>
        </is>
      </c>
      <c r="B964" s="27" t="n">
        <v>46035</v>
      </c>
      <c r="C964" s="17" t="inlineStr">
        <is>
          <t>WL-01368</t>
        </is>
      </c>
      <c r="D964" s="17" t="n">
        <v>368</v>
      </c>
      <c r="E964" s="17" t="inlineStr">
        <is>
          <t>EW-0813</t>
        </is>
      </c>
      <c r="F964" s="17" t="inlineStr">
        <is>
          <t>Eastwey</t>
        </is>
      </c>
      <c r="G964" s="17" t="n">
        <v>45</v>
      </c>
      <c r="H964" s="17" t="inlineStr">
        <is>
          <t>OPEN</t>
        </is>
      </c>
      <c r="I964" s="17" t="inlineStr">
        <is>
          <t>NON_COMM_MONTHLY</t>
        </is>
      </c>
      <c r="J964" s="17" t="n">
        <v>7.55</v>
      </c>
      <c r="K964" s="17" t="n">
        <v>1</v>
      </c>
      <c r="L964" s="17" t="inlineStr">
        <is>
          <t>SKIPPED</t>
        </is>
      </c>
      <c r="M964" s="27" t="n">
        <v>46049</v>
      </c>
      <c r="N964" s="17" t="inlineStr"/>
      <c r="O964" s="17" t="inlineStr"/>
      <c r="P964" s="17" t="inlineStr">
        <is>
          <t>preference-mismatch</t>
        </is>
      </c>
      <c r="Q964" s="17" t="inlineStr"/>
      <c r="R964" s="17" t="inlineStr"/>
    </row>
    <row r="965">
      <c r="A965" s="21" t="inlineStr">
        <is>
          <t>OFR-2026-1280</t>
        </is>
      </c>
      <c r="B965" s="28" t="n">
        <v>46043</v>
      </c>
      <c r="C965" s="21" t="inlineStr">
        <is>
          <t>WL-01435</t>
        </is>
      </c>
      <c r="D965" s="21" t="n">
        <v>435</v>
      </c>
      <c r="E965" s="21" t="inlineStr">
        <is>
          <t>GW-0708</t>
        </is>
      </c>
      <c r="F965" s="21" t="inlineStr">
        <is>
          <t>Gullwing</t>
        </is>
      </c>
      <c r="G965" s="21" t="n">
        <v>70</v>
      </c>
      <c r="H965" s="21" t="inlineStr">
        <is>
          <t>OPEN</t>
        </is>
      </c>
      <c r="I965" s="21" t="inlineStr">
        <is>
          <t>NON_COMM_MONTHLY</t>
        </is>
      </c>
      <c r="J965" s="21" t="n">
        <v>7.55</v>
      </c>
      <c r="K965" s="21" t="n">
        <v>1</v>
      </c>
      <c r="L965" s="21" t="inlineStr">
        <is>
          <t>SKIPPED</t>
        </is>
      </c>
      <c r="M965" s="28" t="n">
        <v>46057</v>
      </c>
      <c r="N965" s="21" t="inlineStr"/>
      <c r="O965" s="21" t="inlineStr"/>
      <c r="P965" s="21" t="inlineStr">
        <is>
          <t>not-current</t>
        </is>
      </c>
      <c r="Q965" s="21" t="inlineStr"/>
      <c r="R965" s="21" t="inlineStr"/>
    </row>
    <row r="966">
      <c r="A966" s="17" t="inlineStr">
        <is>
          <t>OFR-2026-1281</t>
        </is>
      </c>
      <c r="B966" s="27" t="n">
        <v>46050</v>
      </c>
      <c r="C966" s="17" t="inlineStr">
        <is>
          <t>WL-03603</t>
        </is>
      </c>
      <c r="D966" s="17" t="n">
        <v>2603</v>
      </c>
      <c r="E966" s="17" t="inlineStr">
        <is>
          <t>VB-0118</t>
        </is>
      </c>
      <c r="F966" s="17" t="inlineStr">
        <is>
          <t>Vessbank</t>
        </is>
      </c>
      <c r="G966" s="17" t="n">
        <v>24</v>
      </c>
      <c r="H966" s="17" t="inlineStr">
        <is>
          <t>COVERED</t>
        </is>
      </c>
      <c r="I966" s="17" t="inlineStr">
        <is>
          <t>NON_COMM_MONTHLY</t>
        </is>
      </c>
      <c r="J966" s="17" t="n">
        <v>10.4</v>
      </c>
      <c r="K966" s="17" t="n">
        <v>1</v>
      </c>
      <c r="L966" s="17" t="inlineStr">
        <is>
          <t>DECLINED</t>
        </is>
      </c>
      <c r="M966" s="27" t="n">
        <v>46060</v>
      </c>
      <c r="N966" s="27" t="n">
        <v>46058</v>
      </c>
      <c r="O966" s="17" t="n">
        <v>8</v>
      </c>
      <c r="P966" s="17" t="inlineStr"/>
      <c r="Q966" s="17" t="inlineStr"/>
      <c r="R966" s="17" t="inlineStr"/>
    </row>
    <row r="967">
      <c r="A967" s="21" t="inlineStr">
        <is>
          <t>OFR-2026-1282</t>
        </is>
      </c>
      <c r="B967" s="28" t="n">
        <v>46040</v>
      </c>
      <c r="C967" s="21" t="inlineStr">
        <is>
          <t>WL-03434</t>
        </is>
      </c>
      <c r="D967" s="21" t="n">
        <v>2434</v>
      </c>
      <c r="E967" s="21" t="inlineStr">
        <is>
          <t>LP-0705</t>
        </is>
      </c>
      <c r="F967" s="21" t="inlineStr">
        <is>
          <t>Ledgport</t>
        </is>
      </c>
      <c r="G967" s="21" t="n">
        <v>24</v>
      </c>
      <c r="H967" s="21" t="inlineStr">
        <is>
          <t>COVERED</t>
        </is>
      </c>
      <c r="I967" s="21" t="inlineStr">
        <is>
          <t>NON_COMM_MONTHLY</t>
        </is>
      </c>
      <c r="J967" s="21" t="n">
        <v>10.4</v>
      </c>
      <c r="K967" s="21" t="n">
        <v>1</v>
      </c>
      <c r="L967" s="21" t="inlineStr">
        <is>
          <t>DECLINED_RETAINER</t>
        </is>
      </c>
      <c r="M967" s="28" t="n">
        <v>46050</v>
      </c>
      <c r="N967" s="28" t="n">
        <v>46046</v>
      </c>
      <c r="O967" s="21" t="n">
        <v>6</v>
      </c>
      <c r="P967" s="21" t="inlineStr"/>
      <c r="Q967" s="21" t="inlineStr"/>
      <c r="R967" s="21" t="inlineStr"/>
    </row>
    <row r="968">
      <c r="A968" s="17" t="inlineStr">
        <is>
          <t>OFR-2026-1283</t>
        </is>
      </c>
      <c r="B968" s="27" t="n">
        <v>46049</v>
      </c>
      <c r="C968" s="17" t="inlineStr">
        <is>
          <t>WL-03197</t>
        </is>
      </c>
      <c r="D968" s="17" t="n">
        <v>2197</v>
      </c>
      <c r="E968" s="17" t="inlineStr">
        <is>
          <t>LP-1109</t>
        </is>
      </c>
      <c r="F968" s="17" t="inlineStr">
        <is>
          <t>Ledgport</t>
        </is>
      </c>
      <c r="G968" s="17" t="n">
        <v>24</v>
      </c>
      <c r="H968" s="17" t="inlineStr">
        <is>
          <t>COVERED</t>
        </is>
      </c>
      <c r="I968" s="17" t="inlineStr">
        <is>
          <t>NON_COMM_MONTHLY</t>
        </is>
      </c>
      <c r="J968" s="17" t="n">
        <v>10.4</v>
      </c>
      <c r="K968" s="17" t="n">
        <v>1</v>
      </c>
      <c r="L968" s="17" t="inlineStr">
        <is>
          <t>SKIPPED</t>
        </is>
      </c>
      <c r="M968" s="27" t="n">
        <v>46059</v>
      </c>
      <c r="N968" s="17" t="inlineStr"/>
      <c r="O968" s="17" t="inlineStr"/>
      <c r="P968" s="17" t="inlineStr">
        <is>
          <t>declined-prior-offer</t>
        </is>
      </c>
      <c r="Q968" s="17" t="inlineStr"/>
      <c r="R968" s="17" t="inlineStr"/>
    </row>
    <row r="969">
      <c r="A969" s="21" t="inlineStr">
        <is>
          <t>OFR-2026-1284</t>
        </is>
      </c>
      <c r="B969" s="28" t="n">
        <v>46023</v>
      </c>
      <c r="C969" s="21" t="inlineStr">
        <is>
          <t>WL-01558</t>
        </is>
      </c>
      <c r="D969" s="21" t="n">
        <v>558</v>
      </c>
      <c r="E969" s="21" t="inlineStr">
        <is>
          <t>EW-0421</t>
        </is>
      </c>
      <c r="F969" s="21" t="inlineStr">
        <is>
          <t>Eastwey</t>
        </is>
      </c>
      <c r="G969" s="21" t="n">
        <v>36</v>
      </c>
      <c r="H969" s="21" t="inlineStr">
        <is>
          <t>OPEN</t>
        </is>
      </c>
      <c r="I969" s="21" t="inlineStr">
        <is>
          <t>NON_COMM_MONTHLY</t>
        </is>
      </c>
      <c r="J969" s="21" t="n">
        <v>7.55</v>
      </c>
      <c r="K969" s="21" t="n">
        <v>1</v>
      </c>
      <c r="L969" s="21" t="inlineStr">
        <is>
          <t>SKIPPED</t>
        </is>
      </c>
      <c r="M969" s="28" t="n">
        <v>46037</v>
      </c>
      <c r="N969" s="21" t="inlineStr"/>
      <c r="O969" s="21" t="inlineStr"/>
      <c r="P969" s="21" t="inlineStr">
        <is>
          <t>vessel-fit</t>
        </is>
      </c>
      <c r="Q969" s="21" t="inlineStr"/>
      <c r="R969" s="21" t="inlineStr"/>
    </row>
    <row r="970">
      <c r="A970" s="17" t="inlineStr">
        <is>
          <t>OFR-2026-1285</t>
        </is>
      </c>
      <c r="B970" s="27" t="n">
        <v>46023</v>
      </c>
      <c r="C970" s="17" t="inlineStr">
        <is>
          <t>WL-03054</t>
        </is>
      </c>
      <c r="D970" s="17" t="n">
        <v>2054</v>
      </c>
      <c r="E970" s="17" t="inlineStr">
        <is>
          <t>VB-0224</t>
        </is>
      </c>
      <c r="F970" s="17" t="inlineStr">
        <is>
          <t>Vessbank</t>
        </is>
      </c>
      <c r="G970" s="17" t="n">
        <v>28</v>
      </c>
      <c r="H970" s="17" t="inlineStr">
        <is>
          <t>COVERED</t>
        </is>
      </c>
      <c r="I970" s="17" t="inlineStr">
        <is>
          <t>NON_COMM_MONTHLY</t>
        </is>
      </c>
      <c r="J970" s="17" t="n">
        <v>10.4</v>
      </c>
      <c r="K970" s="17" t="n">
        <v>2</v>
      </c>
      <c r="L970" s="17" t="inlineStr">
        <is>
          <t>SKIPPED</t>
        </is>
      </c>
      <c r="M970" s="27" t="n">
        <v>46033</v>
      </c>
      <c r="N970" s="17" t="inlineStr"/>
      <c r="O970" s="17" t="inlineStr"/>
      <c r="P970" s="17" t="inlineStr">
        <is>
          <t>vessel-fit</t>
        </is>
      </c>
      <c r="Q970" s="17" t="inlineStr"/>
      <c r="R970" s="17" t="inlineStr"/>
    </row>
    <row r="971">
      <c r="A971" s="21" t="inlineStr">
        <is>
          <t>OFR-2026-1286</t>
        </is>
      </c>
      <c r="B971" s="28" t="n">
        <v>46038</v>
      </c>
      <c r="C971" s="21" t="inlineStr">
        <is>
          <t>WL-02841</t>
        </is>
      </c>
      <c r="D971" s="21" t="n">
        <v>1841</v>
      </c>
      <c r="E971" s="21" t="inlineStr">
        <is>
          <t>SB-0718</t>
        </is>
      </c>
      <c r="F971" s="21" t="inlineStr">
        <is>
          <t>Salmonberry</t>
        </is>
      </c>
      <c r="G971" s="21" t="n">
        <v>80</v>
      </c>
      <c r="H971" s="21" t="inlineStr">
        <is>
          <t>OPEN</t>
        </is>
      </c>
      <c r="I971" s="21" t="inlineStr">
        <is>
          <t>NON_COMM_MONTHLY</t>
        </is>
      </c>
      <c r="J971" s="21" t="n">
        <v>7.55</v>
      </c>
      <c r="K971" s="21" t="n">
        <v>1</v>
      </c>
      <c r="L971" s="21" t="inlineStr">
        <is>
          <t>ACCEPTED</t>
        </is>
      </c>
      <c r="M971" s="28" t="n">
        <v>46052</v>
      </c>
      <c r="N971" s="28" t="n">
        <v>46050</v>
      </c>
      <c r="O971" s="21" t="n">
        <v>12</v>
      </c>
      <c r="P971" s="21" t="inlineStr"/>
      <c r="Q971" s="21" t="inlineStr">
        <is>
          <t>MA-2026-0718</t>
        </is>
      </c>
      <c r="R971" s="21" t="inlineStr"/>
    </row>
    <row r="972">
      <c r="A972" s="17" t="inlineStr">
        <is>
          <t>OFR-2026-1287</t>
        </is>
      </c>
      <c r="B972" s="27" t="n">
        <v>46032</v>
      </c>
      <c r="C972" s="17" t="inlineStr">
        <is>
          <t>WL-01706</t>
        </is>
      </c>
      <c r="D972" s="17" t="n">
        <v>706</v>
      </c>
      <c r="E972" s="17" t="inlineStr">
        <is>
          <t>VB-0101</t>
        </is>
      </c>
      <c r="F972" s="17" t="inlineStr">
        <is>
          <t>Vessbank</t>
        </is>
      </c>
      <c r="G972" s="17" t="n">
        <v>36</v>
      </c>
      <c r="H972" s="17" t="inlineStr">
        <is>
          <t>COVERED</t>
        </is>
      </c>
      <c r="I972" s="17" t="inlineStr">
        <is>
          <t>NON_COMM_MONTHLY</t>
        </is>
      </c>
      <c r="J972" s="17" t="n">
        <v>10.4</v>
      </c>
      <c r="K972" s="17" t="n">
        <v>1</v>
      </c>
      <c r="L972" s="17" t="inlineStr">
        <is>
          <t>WITHDRAWN</t>
        </is>
      </c>
      <c r="M972" s="27" t="n">
        <v>46042</v>
      </c>
      <c r="N972" s="27" t="n">
        <v>46045</v>
      </c>
      <c r="O972" s="17" t="n">
        <v>13</v>
      </c>
      <c r="P972" s="17" t="inlineStr"/>
      <c r="Q972" s="17" t="inlineStr"/>
      <c r="R972" s="17" t="inlineStr"/>
    </row>
    <row r="973">
      <c r="A973" s="21" t="inlineStr">
        <is>
          <t>OFR-2026-1288</t>
        </is>
      </c>
      <c r="B973" s="28" t="n">
        <v>46032</v>
      </c>
      <c r="C973" s="21" t="inlineStr">
        <is>
          <t>WL-02867</t>
        </is>
      </c>
      <c r="D973" s="21" t="n">
        <v>1867</v>
      </c>
      <c r="E973" s="21" t="inlineStr">
        <is>
          <t>GW-0814</t>
        </is>
      </c>
      <c r="F973" s="21" t="inlineStr">
        <is>
          <t>Gullwing</t>
        </is>
      </c>
      <c r="G973" s="21" t="n">
        <v>70</v>
      </c>
      <c r="H973" s="21" t="inlineStr">
        <is>
          <t>OPEN</t>
        </is>
      </c>
      <c r="I973" s="21" t="inlineStr">
        <is>
          <t>NON_COMM_MONTHLY</t>
        </is>
      </c>
      <c r="J973" s="21" t="n">
        <v>7.55</v>
      </c>
      <c r="K973" s="21" t="n">
        <v>2</v>
      </c>
      <c r="L973" s="21" t="inlineStr">
        <is>
          <t>EXPIRED</t>
        </is>
      </c>
      <c r="M973" s="28" t="n">
        <v>46046</v>
      </c>
      <c r="N973" s="28" t="n">
        <v>46033</v>
      </c>
      <c r="O973" s="21" t="n">
        <v>1</v>
      </c>
      <c r="P973" s="21" t="inlineStr"/>
      <c r="Q973" s="21" t="inlineStr"/>
      <c r="R973" s="21" t="inlineStr"/>
    </row>
    <row r="974">
      <c r="A974" s="17" t="inlineStr">
        <is>
          <t>OFR-2026-1289</t>
        </is>
      </c>
      <c r="B974" s="27" t="n">
        <v>46026</v>
      </c>
      <c r="C974" s="17" t="inlineStr">
        <is>
          <t>WL-03098</t>
        </is>
      </c>
      <c r="D974" s="17" t="n">
        <v>2098</v>
      </c>
      <c r="E974" s="17" t="inlineStr">
        <is>
          <t>LP-0614</t>
        </is>
      </c>
      <c r="F974" s="17" t="inlineStr">
        <is>
          <t>Ledgport</t>
        </is>
      </c>
      <c r="G974" s="17" t="n">
        <v>28</v>
      </c>
      <c r="H974" s="17" t="inlineStr">
        <is>
          <t>COVERED</t>
        </is>
      </c>
      <c r="I974" s="17" t="inlineStr">
        <is>
          <t>NON_COMM_MONTHLY</t>
        </is>
      </c>
      <c r="J974" s="17" t="n">
        <v>10.4</v>
      </c>
      <c r="K974" s="17" t="n">
        <v>2</v>
      </c>
      <c r="L974" s="17" t="inlineStr">
        <is>
          <t>ACCEPTED</t>
        </is>
      </c>
      <c r="M974" s="27" t="n">
        <v>46036</v>
      </c>
      <c r="N974" s="27" t="n">
        <v>46039</v>
      </c>
      <c r="O974" s="17" t="n">
        <v>13</v>
      </c>
      <c r="P974" s="17" t="inlineStr"/>
      <c r="Q974" s="17" t="inlineStr">
        <is>
          <t>MA-2026-0614</t>
        </is>
      </c>
      <c r="R974" s="17" t="inlineStr"/>
    </row>
    <row r="975">
      <c r="A975" s="21" t="inlineStr">
        <is>
          <t>OFR-2026-1290</t>
        </is>
      </c>
      <c r="B975" s="28" t="n">
        <v>46040</v>
      </c>
      <c r="C975" s="21" t="inlineStr">
        <is>
          <t>WL-02154</t>
        </is>
      </c>
      <c r="D975" s="21" t="n">
        <v>1154</v>
      </c>
      <c r="E975" s="21" t="inlineStr">
        <is>
          <t>SB-0612</t>
        </is>
      </c>
      <c r="F975" s="21" t="inlineStr">
        <is>
          <t>Salmonberry</t>
        </is>
      </c>
      <c r="G975" s="21" t="n">
        <v>24</v>
      </c>
      <c r="H975" s="21" t="inlineStr">
        <is>
          <t>OPEN</t>
        </is>
      </c>
      <c r="I975" s="21" t="inlineStr">
        <is>
          <t>NON_COMM_MONTHLY</t>
        </is>
      </c>
      <c r="J975" s="21" t="n">
        <v>7.55</v>
      </c>
      <c r="K975" s="21" t="n">
        <v>2</v>
      </c>
      <c r="L975" s="21" t="inlineStr">
        <is>
          <t>DECLINED</t>
        </is>
      </c>
      <c r="M975" s="28" t="n">
        <v>46054</v>
      </c>
      <c r="N975" s="28" t="n">
        <v>46055</v>
      </c>
      <c r="O975" s="21" t="n">
        <v>15</v>
      </c>
      <c r="P975" s="21" t="inlineStr"/>
      <c r="Q975" s="21" t="inlineStr"/>
      <c r="R975" s="21" t="inlineStr"/>
    </row>
    <row r="976">
      <c r="A976" s="17" t="inlineStr">
        <is>
          <t>OFR-2026-1291</t>
        </is>
      </c>
      <c r="B976" s="27" t="n">
        <v>46075</v>
      </c>
      <c r="C976" s="17" t="inlineStr">
        <is>
          <t>WL-03817</t>
        </is>
      </c>
      <c r="D976" s="17" t="n">
        <v>2817</v>
      </c>
      <c r="E976" s="17" t="inlineStr">
        <is>
          <t>SB-0907</t>
        </is>
      </c>
      <c r="F976" s="17" t="inlineStr">
        <is>
          <t>Salmonberry</t>
        </is>
      </c>
      <c r="G976" s="17" t="n">
        <v>32</v>
      </c>
      <c r="H976" s="17" t="inlineStr">
        <is>
          <t>OPEN</t>
        </is>
      </c>
      <c r="I976" s="17" t="inlineStr">
        <is>
          <t>NON_COMM_MONTHLY</t>
        </is>
      </c>
      <c r="J976" s="17" t="n">
        <v>7.55</v>
      </c>
      <c r="K976" s="17" t="n">
        <v>1</v>
      </c>
      <c r="L976" s="17" t="inlineStr">
        <is>
          <t>SKIPPED</t>
        </is>
      </c>
      <c r="M976" s="27" t="n">
        <v>46089</v>
      </c>
      <c r="N976" s="17" t="inlineStr"/>
      <c r="O976" s="17" t="inlineStr"/>
      <c r="P976" s="17" t="inlineStr">
        <is>
          <t>vessel-fit</t>
        </is>
      </c>
      <c r="Q976" s="17" t="inlineStr"/>
      <c r="R976" s="17" t="inlineStr"/>
    </row>
    <row r="977">
      <c r="A977" s="21" t="inlineStr">
        <is>
          <t>OFR-2026-1292</t>
        </is>
      </c>
      <c r="B977" s="28" t="n">
        <v>46063</v>
      </c>
      <c r="C977" s="21" t="inlineStr">
        <is>
          <t>WL-02085</t>
        </is>
      </c>
      <c r="D977" s="21" t="n">
        <v>1085</v>
      </c>
      <c r="E977" s="21" t="inlineStr">
        <is>
          <t>SB-0824</t>
        </is>
      </c>
      <c r="F977" s="21" t="inlineStr">
        <is>
          <t>Salmonberry</t>
        </is>
      </c>
      <c r="G977" s="21" t="n">
        <v>24</v>
      </c>
      <c r="H977" s="21" t="inlineStr">
        <is>
          <t>OPEN</t>
        </is>
      </c>
      <c r="I977" s="21" t="inlineStr">
        <is>
          <t>NON_COMM_MONTHLY</t>
        </is>
      </c>
      <c r="J977" s="21" t="n">
        <v>7.55</v>
      </c>
      <c r="K977" s="21" t="n">
        <v>1</v>
      </c>
      <c r="L977" s="21" t="inlineStr">
        <is>
          <t>ACCEPTED</t>
        </is>
      </c>
      <c r="M977" s="28" t="n">
        <v>46077</v>
      </c>
      <c r="N977" s="28" t="n">
        <v>46077</v>
      </c>
      <c r="O977" s="21" t="n">
        <v>14</v>
      </c>
      <c r="P977" s="21" t="inlineStr"/>
      <c r="Q977" s="21" t="inlineStr">
        <is>
          <t>MA-2026-0824</t>
        </is>
      </c>
      <c r="R977" s="21" t="inlineStr"/>
    </row>
    <row r="978">
      <c r="A978" s="17" t="inlineStr">
        <is>
          <t>OFR-2026-1293</t>
        </is>
      </c>
      <c r="B978" s="27" t="n">
        <v>46055</v>
      </c>
      <c r="C978" s="17" t="inlineStr">
        <is>
          <t>WL-02361</t>
        </is>
      </c>
      <c r="D978" s="17" t="n">
        <v>1361</v>
      </c>
      <c r="E978" s="17" t="inlineStr">
        <is>
          <t>LP-0801</t>
        </is>
      </c>
      <c r="F978" s="17" t="inlineStr">
        <is>
          <t>Ledgport</t>
        </is>
      </c>
      <c r="G978" s="17" t="n">
        <v>36</v>
      </c>
      <c r="H978" s="17" t="inlineStr">
        <is>
          <t>COVERED</t>
        </is>
      </c>
      <c r="I978" s="17" t="inlineStr">
        <is>
          <t>NON_COMM_MONTHLY</t>
        </is>
      </c>
      <c r="J978" s="17" t="n">
        <v>10.4</v>
      </c>
      <c r="K978" s="17" t="n">
        <v>1</v>
      </c>
      <c r="L978" s="17" t="inlineStr">
        <is>
          <t>ACCEPTED</t>
        </is>
      </c>
      <c r="M978" s="27" t="n">
        <v>46065</v>
      </c>
      <c r="N978" s="27" t="n">
        <v>46067</v>
      </c>
      <c r="O978" s="17" t="n">
        <v>12</v>
      </c>
      <c r="P978" s="17" t="inlineStr"/>
      <c r="Q978" s="17" t="inlineStr">
        <is>
          <t>MA-2026-0801</t>
        </is>
      </c>
      <c r="R978" s="17" t="inlineStr"/>
    </row>
    <row r="979">
      <c r="A979" s="21" t="inlineStr">
        <is>
          <t>OFR-2026-1294</t>
        </is>
      </c>
      <c r="B979" s="28" t="n">
        <v>46073</v>
      </c>
      <c r="C979" s="21" t="inlineStr">
        <is>
          <t>WL-02550</t>
        </is>
      </c>
      <c r="D979" s="21" t="n">
        <v>1550</v>
      </c>
      <c r="E979" s="21" t="inlineStr">
        <is>
          <t>LP-0811</t>
        </is>
      </c>
      <c r="F979" s="21" t="inlineStr">
        <is>
          <t>Ledgport</t>
        </is>
      </c>
      <c r="G979" s="21" t="n">
        <v>36</v>
      </c>
      <c r="H979" s="21" t="inlineStr">
        <is>
          <t>COVERED</t>
        </is>
      </c>
      <c r="I979" s="21" t="inlineStr">
        <is>
          <t>NON_COMM_MONTHLY</t>
        </is>
      </c>
      <c r="J979" s="21" t="n">
        <v>10.4</v>
      </c>
      <c r="K979" s="21" t="n">
        <v>1</v>
      </c>
      <c r="L979" s="21" t="inlineStr">
        <is>
          <t>EXPIRED</t>
        </is>
      </c>
      <c r="M979" s="28" t="n">
        <v>46083</v>
      </c>
      <c r="N979" s="28" t="n">
        <v>46082</v>
      </c>
      <c r="O979" s="21" t="n">
        <v>9</v>
      </c>
      <c r="P979" s="21" t="inlineStr"/>
      <c r="Q979" s="21" t="inlineStr"/>
      <c r="R979" s="21" t="inlineStr"/>
    </row>
    <row r="980">
      <c r="A980" s="17" t="inlineStr">
        <is>
          <t>OFR-2026-1295</t>
        </is>
      </c>
      <c r="B980" s="27" t="n">
        <v>46075</v>
      </c>
      <c r="C980" s="17" t="inlineStr">
        <is>
          <t>WL-01041</t>
        </is>
      </c>
      <c r="D980" s="17" t="n">
        <v>41</v>
      </c>
      <c r="E980" s="17" t="inlineStr">
        <is>
          <t>LP-0815</t>
        </is>
      </c>
      <c r="F980" s="17" t="inlineStr">
        <is>
          <t>Ledgport</t>
        </is>
      </c>
      <c r="G980" s="17" t="n">
        <v>24</v>
      </c>
      <c r="H980" s="17" t="inlineStr">
        <is>
          <t>COVERED</t>
        </is>
      </c>
      <c r="I980" s="17" t="inlineStr">
        <is>
          <t>NON_COMM_MONTHLY</t>
        </is>
      </c>
      <c r="J980" s="17" t="n">
        <v>10.4</v>
      </c>
      <c r="K980" s="17" t="n">
        <v>1</v>
      </c>
      <c r="L980" s="17" t="inlineStr">
        <is>
          <t>DECLINED</t>
        </is>
      </c>
      <c r="M980" s="27" t="n">
        <v>46085</v>
      </c>
      <c r="N980" s="27" t="n">
        <v>46082</v>
      </c>
      <c r="O980" s="17" t="n">
        <v>7</v>
      </c>
      <c r="P980" s="17" t="inlineStr"/>
      <c r="Q980" s="17" t="inlineStr"/>
      <c r="R980" s="17" t="inlineStr"/>
    </row>
    <row r="981">
      <c r="A981" s="21" t="inlineStr">
        <is>
          <t>OFR-2026-1296</t>
        </is>
      </c>
      <c r="B981" s="28" t="n">
        <v>46070</v>
      </c>
      <c r="C981" s="21" t="inlineStr">
        <is>
          <t>WL-01035</t>
        </is>
      </c>
      <c r="D981" s="21" t="n">
        <v>35</v>
      </c>
      <c r="E981" s="21" t="inlineStr">
        <is>
          <t>VB-0522</t>
        </is>
      </c>
      <c r="F981" s="21" t="inlineStr">
        <is>
          <t>Vessbank</t>
        </is>
      </c>
      <c r="G981" s="21" t="n">
        <v>32</v>
      </c>
      <c r="H981" s="21" t="inlineStr">
        <is>
          <t>COVERED</t>
        </is>
      </c>
      <c r="I981" s="21" t="inlineStr">
        <is>
          <t>NON_COMM_MONTHLY</t>
        </is>
      </c>
      <c r="J981" s="21" t="n">
        <v>10.4</v>
      </c>
      <c r="K981" s="21" t="n">
        <v>1</v>
      </c>
      <c r="L981" s="21" t="inlineStr">
        <is>
          <t>PENDING</t>
        </is>
      </c>
      <c r="M981" s="28" t="n">
        <v>46080</v>
      </c>
      <c r="N981" s="21" t="inlineStr"/>
      <c r="O981" s="21" t="inlineStr"/>
      <c r="P981" s="21" t="inlineStr"/>
      <c r="Q981" s="21" t="inlineStr"/>
      <c r="R981" s="21" t="inlineStr"/>
    </row>
    <row r="982">
      <c r="A982" s="17" t="inlineStr">
        <is>
          <t>OFR-2026-1297</t>
        </is>
      </c>
      <c r="B982" s="27" t="n">
        <v>46080</v>
      </c>
      <c r="C982" s="17" t="inlineStr">
        <is>
          <t>WL-03653</t>
        </is>
      </c>
      <c r="D982" s="17" t="n">
        <v>2653</v>
      </c>
      <c r="E982" s="17" t="inlineStr">
        <is>
          <t>LP-0614</t>
        </is>
      </c>
      <c r="F982" s="17" t="inlineStr">
        <is>
          <t>Ledgport</t>
        </is>
      </c>
      <c r="G982" s="17" t="n">
        <v>28</v>
      </c>
      <c r="H982" s="17" t="inlineStr">
        <is>
          <t>COVERED</t>
        </is>
      </c>
      <c r="I982" s="17" t="inlineStr">
        <is>
          <t>NON_COMM_MONTHLY</t>
        </is>
      </c>
      <c r="J982" s="17" t="n">
        <v>10.4</v>
      </c>
      <c r="K982" s="17" t="n">
        <v>2</v>
      </c>
      <c r="L982" s="17" t="inlineStr">
        <is>
          <t>SKIPPED</t>
        </is>
      </c>
      <c r="M982" s="27" t="n">
        <v>46090</v>
      </c>
      <c r="N982" s="17" t="inlineStr"/>
      <c r="O982" s="17" t="inlineStr"/>
      <c r="P982" s="17" t="inlineStr">
        <is>
          <t>vessel-fit</t>
        </is>
      </c>
      <c r="Q982" s="17" t="inlineStr"/>
      <c r="R982" s="17" t="inlineStr"/>
    </row>
    <row r="983">
      <c r="A983" s="21" t="inlineStr">
        <is>
          <t>OFR-2026-1298</t>
        </is>
      </c>
      <c r="B983" s="28" t="n">
        <v>46067</v>
      </c>
      <c r="C983" s="21" t="inlineStr">
        <is>
          <t>WL-01605</t>
        </is>
      </c>
      <c r="D983" s="21" t="n">
        <v>605</v>
      </c>
      <c r="E983" s="21" t="inlineStr">
        <is>
          <t>VB-0912</t>
        </is>
      </c>
      <c r="F983" s="21" t="inlineStr">
        <is>
          <t>Vessbank</t>
        </is>
      </c>
      <c r="G983" s="21" t="n">
        <v>40</v>
      </c>
      <c r="H983" s="21" t="inlineStr">
        <is>
          <t>COVERED</t>
        </is>
      </c>
      <c r="I983" s="21" t="inlineStr">
        <is>
          <t>NON_COMM_MONTHLY</t>
        </is>
      </c>
      <c r="J983" s="21" t="n">
        <v>10.4</v>
      </c>
      <c r="K983" s="21" t="n">
        <v>1</v>
      </c>
      <c r="L983" s="21" t="inlineStr">
        <is>
          <t>SKIPPED</t>
        </is>
      </c>
      <c r="M983" s="28" t="n">
        <v>46077</v>
      </c>
      <c r="N983" s="21" t="inlineStr"/>
      <c r="O983" s="21" t="inlineStr"/>
      <c r="P983" s="21" t="inlineStr">
        <is>
          <t>preference-mismatch</t>
        </is>
      </c>
      <c r="Q983" s="21" t="inlineStr"/>
      <c r="R983" s="21" t="inlineStr"/>
    </row>
    <row r="984">
      <c r="A984" s="17" t="inlineStr">
        <is>
          <t>OFR-2026-1299</t>
        </is>
      </c>
      <c r="B984" s="27" t="n">
        <v>46075</v>
      </c>
      <c r="C984" s="17" t="inlineStr">
        <is>
          <t>WL-01550</t>
        </is>
      </c>
      <c r="D984" s="17" t="n">
        <v>550</v>
      </c>
      <c r="E984" s="17" t="inlineStr">
        <is>
          <t>EW-1015</t>
        </is>
      </c>
      <c r="F984" s="17" t="inlineStr">
        <is>
          <t>Eastwey</t>
        </is>
      </c>
      <c r="G984" s="17" t="n">
        <v>24</v>
      </c>
      <c r="H984" s="17" t="inlineStr">
        <is>
          <t>OPEN</t>
        </is>
      </c>
      <c r="I984" s="17" t="inlineStr">
        <is>
          <t>NON_COMM_MONTHLY</t>
        </is>
      </c>
      <c r="J984" s="17" t="n">
        <v>7.55</v>
      </c>
      <c r="K984" s="17" t="n">
        <v>1</v>
      </c>
      <c r="L984" s="17" t="inlineStr">
        <is>
          <t>SKIPPED</t>
        </is>
      </c>
      <c r="M984" s="27" t="n">
        <v>46089</v>
      </c>
      <c r="N984" s="17" t="inlineStr"/>
      <c r="O984" s="17" t="inlineStr"/>
      <c r="P984" s="17" t="inlineStr">
        <is>
          <t>vessel-fit</t>
        </is>
      </c>
      <c r="Q984" s="17" t="inlineStr"/>
      <c r="R984" s="17" t="inlineStr"/>
    </row>
    <row r="985">
      <c r="A985" s="21" t="inlineStr">
        <is>
          <t>OFR-2026-1300</t>
        </is>
      </c>
      <c r="B985" s="28" t="n">
        <v>46055</v>
      </c>
      <c r="C985" s="21" t="inlineStr">
        <is>
          <t>WL-01236</t>
        </is>
      </c>
      <c r="D985" s="21" t="n">
        <v>236</v>
      </c>
      <c r="E985" s="21" t="inlineStr">
        <is>
          <t>EW-0918</t>
        </is>
      </c>
      <c r="F985" s="21" t="inlineStr">
        <is>
          <t>Eastwey</t>
        </is>
      </c>
      <c r="G985" s="21" t="n">
        <v>24</v>
      </c>
      <c r="H985" s="21" t="inlineStr">
        <is>
          <t>OPEN</t>
        </is>
      </c>
      <c r="I985" s="21" t="inlineStr">
        <is>
          <t>NON_COMM_MONTHLY</t>
        </is>
      </c>
      <c r="J985" s="21" t="n">
        <v>7.55</v>
      </c>
      <c r="K985" s="21" t="n">
        <v>1</v>
      </c>
      <c r="L985" s="21" t="inlineStr">
        <is>
          <t>EXPIRED</t>
        </is>
      </c>
      <c r="M985" s="28" t="n">
        <v>46069</v>
      </c>
      <c r="N985" s="28" t="n">
        <v>46057</v>
      </c>
      <c r="O985" s="21" t="n">
        <v>2</v>
      </c>
      <c r="P985" s="21" t="inlineStr"/>
      <c r="Q985" s="21" t="inlineStr"/>
      <c r="R985" s="21" t="inlineStr"/>
    </row>
    <row r="986">
      <c r="A986" s="17" t="inlineStr">
        <is>
          <t>OFR-2026-1301</t>
        </is>
      </c>
      <c r="B986" s="27" t="n">
        <v>46066</v>
      </c>
      <c r="C986" s="17" t="inlineStr">
        <is>
          <t>WL-03051</t>
        </is>
      </c>
      <c r="D986" s="17" t="n">
        <v>2051</v>
      </c>
      <c r="E986" s="17" t="inlineStr">
        <is>
          <t>VB-0414</t>
        </is>
      </c>
      <c r="F986" s="17" t="inlineStr">
        <is>
          <t>Vessbank</t>
        </is>
      </c>
      <c r="G986" s="17" t="n">
        <v>32</v>
      </c>
      <c r="H986" s="17" t="inlineStr">
        <is>
          <t>COVERED</t>
        </is>
      </c>
      <c r="I986" s="17" t="inlineStr">
        <is>
          <t>NON_COMM_MONTHLY</t>
        </is>
      </c>
      <c r="J986" s="17" t="n">
        <v>10.4</v>
      </c>
      <c r="K986" s="17" t="n">
        <v>1</v>
      </c>
      <c r="L986" s="17" t="inlineStr">
        <is>
          <t>EXPIRED</t>
        </is>
      </c>
      <c r="M986" s="27" t="n">
        <v>46076</v>
      </c>
      <c r="N986" s="27" t="n">
        <v>46070</v>
      </c>
      <c r="O986" s="17" t="n">
        <v>4</v>
      </c>
      <c r="P986" s="17" t="inlineStr"/>
      <c r="Q986" s="17" t="inlineStr"/>
      <c r="R986" s="17" t="inlineStr"/>
    </row>
    <row r="987">
      <c r="A987" s="21" t="inlineStr">
        <is>
          <t>OFR-2026-1302</t>
        </is>
      </c>
      <c r="B987" s="28" t="n">
        <v>46060</v>
      </c>
      <c r="C987" s="21" t="inlineStr">
        <is>
          <t>WL-02509</t>
        </is>
      </c>
      <c r="D987" s="21" t="n">
        <v>1509</v>
      </c>
      <c r="E987" s="21" t="inlineStr">
        <is>
          <t>SB-0608</t>
        </is>
      </c>
      <c r="F987" s="21" t="inlineStr">
        <is>
          <t>Salmonberry</t>
        </is>
      </c>
      <c r="G987" s="21" t="n">
        <v>50</v>
      </c>
      <c r="H987" s="21" t="inlineStr">
        <is>
          <t>OPEN</t>
        </is>
      </c>
      <c r="I987" s="21" t="inlineStr">
        <is>
          <t>NON_COMM_MONTHLY</t>
        </is>
      </c>
      <c r="J987" s="21" t="n">
        <v>7.55</v>
      </c>
      <c r="K987" s="21" t="n">
        <v>1</v>
      </c>
      <c r="L987" s="21" t="inlineStr">
        <is>
          <t>ACCEPTED</t>
        </is>
      </c>
      <c r="M987" s="28" t="n">
        <v>46074</v>
      </c>
      <c r="N987" s="28" t="n">
        <v>46064</v>
      </c>
      <c r="O987" s="21" t="n">
        <v>4</v>
      </c>
      <c r="P987" s="21" t="inlineStr"/>
      <c r="Q987" s="21" t="inlineStr">
        <is>
          <t>MA-2026-0608</t>
        </is>
      </c>
      <c r="R987" s="21" t="inlineStr"/>
    </row>
    <row r="988">
      <c r="A988" s="17" t="inlineStr">
        <is>
          <t>OFR-2026-1303</t>
        </is>
      </c>
      <c r="B988" s="27" t="n">
        <v>46075</v>
      </c>
      <c r="C988" s="17" t="inlineStr">
        <is>
          <t>WL-02765</t>
        </is>
      </c>
      <c r="D988" s="17" t="n">
        <v>1765</v>
      </c>
      <c r="E988" s="17" t="inlineStr">
        <is>
          <t>GW-0312</t>
        </is>
      </c>
      <c r="F988" s="17" t="inlineStr">
        <is>
          <t>Gullwing</t>
        </is>
      </c>
      <c r="G988" s="17" t="n">
        <v>70</v>
      </c>
      <c r="H988" s="17" t="inlineStr">
        <is>
          <t>OPEN</t>
        </is>
      </c>
      <c r="I988" s="17" t="inlineStr">
        <is>
          <t>NON_COMM_MONTHLY</t>
        </is>
      </c>
      <c r="J988" s="17" t="n">
        <v>7.55</v>
      </c>
      <c r="K988" s="17" t="n">
        <v>2</v>
      </c>
      <c r="L988" s="17" t="inlineStr">
        <is>
          <t>ACCEPTED</t>
        </is>
      </c>
      <c r="M988" s="27" t="n">
        <v>46089</v>
      </c>
      <c r="N988" s="27" t="n">
        <v>46089</v>
      </c>
      <c r="O988" s="17" t="n">
        <v>14</v>
      </c>
      <c r="P988" s="17" t="inlineStr"/>
      <c r="Q988" s="17" t="inlineStr">
        <is>
          <t>MA-2026-0312</t>
        </is>
      </c>
      <c r="R988" s="17" t="inlineStr"/>
    </row>
    <row r="989">
      <c r="A989" s="21" t="inlineStr">
        <is>
          <t>OFR-2026-1304</t>
        </is>
      </c>
      <c r="B989" s="28" t="n">
        <v>46067</v>
      </c>
      <c r="C989" s="21" t="inlineStr">
        <is>
          <t>WL-02686</t>
        </is>
      </c>
      <c r="D989" s="21" t="n">
        <v>1686</v>
      </c>
      <c r="E989" s="21" t="inlineStr">
        <is>
          <t>VB-0122</t>
        </is>
      </c>
      <c r="F989" s="21" t="inlineStr">
        <is>
          <t>Vessbank</t>
        </is>
      </c>
      <c r="G989" s="21" t="n">
        <v>40</v>
      </c>
      <c r="H989" s="21" t="inlineStr">
        <is>
          <t>COVERED</t>
        </is>
      </c>
      <c r="I989" s="21" t="inlineStr">
        <is>
          <t>NON_COMM_MONTHLY</t>
        </is>
      </c>
      <c r="J989" s="21" t="n">
        <v>10.4</v>
      </c>
      <c r="K989" s="21" t="n">
        <v>2</v>
      </c>
      <c r="L989" s="21" t="inlineStr">
        <is>
          <t>ACCEPTED</t>
        </is>
      </c>
      <c r="M989" s="28" t="n">
        <v>46077</v>
      </c>
      <c r="N989" s="28" t="n">
        <v>46071</v>
      </c>
      <c r="O989" s="21" t="n">
        <v>4</v>
      </c>
      <c r="P989" s="21" t="inlineStr"/>
      <c r="Q989" s="21" t="inlineStr">
        <is>
          <t>MA-2026-0122</t>
        </is>
      </c>
      <c r="R989" s="21" t="inlineStr"/>
    </row>
    <row r="990">
      <c r="A990" s="17" t="inlineStr">
        <is>
          <t>OFR-2026-1305</t>
        </is>
      </c>
      <c r="B990" s="27" t="n">
        <v>46075</v>
      </c>
      <c r="C990" s="17" t="inlineStr">
        <is>
          <t>WL-02930</t>
        </is>
      </c>
      <c r="D990" s="17" t="n">
        <v>1930</v>
      </c>
      <c r="E990" s="17" t="inlineStr">
        <is>
          <t>LP-0915</t>
        </is>
      </c>
      <c r="F990" s="17" t="inlineStr">
        <is>
          <t>Ledgport</t>
        </is>
      </c>
      <c r="G990" s="17" t="n">
        <v>32</v>
      </c>
      <c r="H990" s="17" t="inlineStr">
        <is>
          <t>COVERED</t>
        </is>
      </c>
      <c r="I990" s="17" t="inlineStr">
        <is>
          <t>NON_COMM_MONTHLY</t>
        </is>
      </c>
      <c r="J990" s="17" t="n">
        <v>10.4</v>
      </c>
      <c r="K990" s="17" t="n">
        <v>1</v>
      </c>
      <c r="L990" s="17" t="inlineStr">
        <is>
          <t>SKIPPED</t>
        </is>
      </c>
      <c r="M990" s="27" t="n">
        <v>46085</v>
      </c>
      <c r="N990" s="17" t="inlineStr"/>
      <c r="O990" s="17" t="inlineStr"/>
      <c r="P990" s="17" t="inlineStr">
        <is>
          <t>declined-prior-offer</t>
        </is>
      </c>
      <c r="Q990" s="17" t="inlineStr"/>
      <c r="R990" s="17" t="inlineStr"/>
    </row>
    <row r="991">
      <c r="A991" s="21" t="inlineStr">
        <is>
          <t>OFR-2026-1306</t>
        </is>
      </c>
      <c r="B991" s="28" t="n">
        <v>46060</v>
      </c>
      <c r="C991" s="21" t="inlineStr">
        <is>
          <t>WL-03816</t>
        </is>
      </c>
      <c r="D991" s="21" t="n">
        <v>2816</v>
      </c>
      <c r="E991" s="21" t="inlineStr">
        <is>
          <t>EW-0804</t>
        </is>
      </c>
      <c r="F991" s="21" t="inlineStr">
        <is>
          <t>Eastwey</t>
        </is>
      </c>
      <c r="G991" s="21" t="n">
        <v>32</v>
      </c>
      <c r="H991" s="21" t="inlineStr">
        <is>
          <t>OPEN</t>
        </is>
      </c>
      <c r="I991" s="21" t="inlineStr">
        <is>
          <t>NON_COMM_MONTHLY</t>
        </is>
      </c>
      <c r="J991" s="21" t="n">
        <v>7.55</v>
      </c>
      <c r="K991" s="21" t="n">
        <v>1</v>
      </c>
      <c r="L991" s="21" t="inlineStr">
        <is>
          <t>SKIPPED</t>
        </is>
      </c>
      <c r="M991" s="28" t="n">
        <v>46074</v>
      </c>
      <c r="N991" s="21" t="inlineStr"/>
      <c r="O991" s="21" t="inlineStr"/>
      <c r="P991" s="21" t="inlineStr">
        <is>
          <t>vessel-fit</t>
        </is>
      </c>
      <c r="Q991" s="21" t="inlineStr"/>
      <c r="R991" s="21" t="inlineStr"/>
    </row>
    <row r="992">
      <c r="A992" s="17" t="inlineStr">
        <is>
          <t>OFR-2026-1307</t>
        </is>
      </c>
      <c r="B992" s="27" t="n">
        <v>46065</v>
      </c>
      <c r="C992" s="17" t="inlineStr">
        <is>
          <t>WL-02175</t>
        </is>
      </c>
      <c r="D992" s="17" t="n">
        <v>1175</v>
      </c>
      <c r="E992" s="17" t="inlineStr">
        <is>
          <t>EW-0306</t>
        </is>
      </c>
      <c r="F992" s="17" t="inlineStr">
        <is>
          <t>Eastwey</t>
        </is>
      </c>
      <c r="G992" s="17" t="n">
        <v>50</v>
      </c>
      <c r="H992" s="17" t="inlineStr">
        <is>
          <t>OPEN</t>
        </is>
      </c>
      <c r="I992" s="17" t="inlineStr">
        <is>
          <t>NON_COMM_MONTHLY</t>
        </is>
      </c>
      <c r="J992" s="17" t="n">
        <v>7.55</v>
      </c>
      <c r="K992" s="17" t="n">
        <v>1</v>
      </c>
      <c r="L992" s="17" t="inlineStr">
        <is>
          <t>WITHDRAWN</t>
        </is>
      </c>
      <c r="M992" s="27" t="n">
        <v>46079</v>
      </c>
      <c r="N992" s="27" t="n">
        <v>46081</v>
      </c>
      <c r="O992" s="17" t="n">
        <v>16</v>
      </c>
      <c r="P992" s="17" t="inlineStr"/>
      <c r="Q992" s="17" t="inlineStr"/>
      <c r="R992" s="17" t="inlineStr"/>
    </row>
    <row r="993">
      <c r="A993" s="21" t="inlineStr">
        <is>
          <t>OFR-2026-1308</t>
        </is>
      </c>
      <c r="B993" s="28" t="n">
        <v>46070</v>
      </c>
      <c r="C993" s="21" t="inlineStr">
        <is>
          <t>WL-02160</t>
        </is>
      </c>
      <c r="D993" s="21" t="n">
        <v>1160</v>
      </c>
      <c r="E993" s="21" t="inlineStr">
        <is>
          <t>EW-0214</t>
        </is>
      </c>
      <c r="F993" s="21" t="inlineStr">
        <is>
          <t>Eastwey</t>
        </is>
      </c>
      <c r="G993" s="21" t="n">
        <v>60</v>
      </c>
      <c r="H993" s="21" t="inlineStr">
        <is>
          <t>OPEN</t>
        </is>
      </c>
      <c r="I993" s="21" t="inlineStr">
        <is>
          <t>NON_COMM_MONTHLY</t>
        </is>
      </c>
      <c r="J993" s="21" t="n">
        <v>7.55</v>
      </c>
      <c r="K993" s="21" t="n">
        <v>1</v>
      </c>
      <c r="L993" s="21" t="inlineStr">
        <is>
          <t>ACCEPTED</t>
        </is>
      </c>
      <c r="M993" s="28" t="n">
        <v>46084</v>
      </c>
      <c r="N993" s="28" t="n">
        <v>46083</v>
      </c>
      <c r="O993" s="21" t="n">
        <v>13</v>
      </c>
      <c r="P993" s="21" t="inlineStr"/>
      <c r="Q993" s="21" t="inlineStr">
        <is>
          <t>MA-2026-0214</t>
        </is>
      </c>
      <c r="R993" s="21" t="inlineStr"/>
    </row>
    <row r="994">
      <c r="A994" s="17" t="inlineStr">
        <is>
          <t>OFR-2026-1309</t>
        </is>
      </c>
      <c r="B994" s="27" t="n">
        <v>46080</v>
      </c>
      <c r="C994" s="17" t="inlineStr">
        <is>
          <t>WL-03494</t>
        </is>
      </c>
      <c r="D994" s="17" t="n">
        <v>2494</v>
      </c>
      <c r="E994" s="17" t="inlineStr">
        <is>
          <t>VB-0908</t>
        </is>
      </c>
      <c r="F994" s="17" t="inlineStr">
        <is>
          <t>Vessbank</t>
        </is>
      </c>
      <c r="G994" s="17" t="n">
        <v>32</v>
      </c>
      <c r="H994" s="17" t="inlineStr">
        <is>
          <t>COVERED</t>
        </is>
      </c>
      <c r="I994" s="17" t="inlineStr">
        <is>
          <t>NON_COMM_MONTHLY</t>
        </is>
      </c>
      <c r="J994" s="17" t="n">
        <v>10.4</v>
      </c>
      <c r="K994" s="17" t="n">
        <v>1</v>
      </c>
      <c r="L994" s="17" t="inlineStr">
        <is>
          <t>DECLINED</t>
        </is>
      </c>
      <c r="M994" s="27" t="n">
        <v>46090</v>
      </c>
      <c r="N994" s="27" t="n">
        <v>46083</v>
      </c>
      <c r="O994" s="17" t="n">
        <v>3</v>
      </c>
      <c r="P994" s="17" t="inlineStr"/>
      <c r="Q994" s="17" t="inlineStr"/>
      <c r="R994" s="17" t="inlineStr"/>
    </row>
    <row r="995">
      <c r="A995" s="21" t="inlineStr">
        <is>
          <t>OFR-2026-1310</t>
        </is>
      </c>
      <c r="B995" s="28" t="n">
        <v>46093</v>
      </c>
      <c r="C995" s="21" t="inlineStr">
        <is>
          <t>WL-01038</t>
        </is>
      </c>
      <c r="D995" s="21" t="n">
        <v>38</v>
      </c>
      <c r="E995" s="21" t="inlineStr">
        <is>
          <t>GW-0105</t>
        </is>
      </c>
      <c r="F995" s="21" t="inlineStr">
        <is>
          <t>Gullwing</t>
        </is>
      </c>
      <c r="G995" s="21" t="n">
        <v>60</v>
      </c>
      <c r="H995" s="21" t="inlineStr">
        <is>
          <t>OPEN</t>
        </is>
      </c>
      <c r="I995" s="21" t="inlineStr">
        <is>
          <t>NON_COMM_MONTHLY</t>
        </is>
      </c>
      <c r="J995" s="21" t="n">
        <v>7.55</v>
      </c>
      <c r="K995" s="21" t="n">
        <v>2</v>
      </c>
      <c r="L995" s="21" t="inlineStr">
        <is>
          <t>SKIPPED</t>
        </is>
      </c>
      <c r="M995" s="28" t="n">
        <v>46107</v>
      </c>
      <c r="N995" s="21" t="inlineStr"/>
      <c r="O995" s="21" t="inlineStr"/>
      <c r="P995" s="21" t="inlineStr">
        <is>
          <t>not-current</t>
        </is>
      </c>
      <c r="Q995" s="21" t="inlineStr"/>
      <c r="R995" s="21" t="inlineStr"/>
    </row>
    <row r="996">
      <c r="A996" s="17" t="inlineStr">
        <is>
          <t>OFR-2026-1311</t>
        </is>
      </c>
      <c r="B996" s="27" t="n">
        <v>46098</v>
      </c>
      <c r="C996" s="17" t="inlineStr">
        <is>
          <t>WL-02703</t>
        </is>
      </c>
      <c r="D996" s="17" t="n">
        <v>1703</v>
      </c>
      <c r="E996" s="17" t="inlineStr">
        <is>
          <t>VB-1020</t>
        </is>
      </c>
      <c r="F996" s="17" t="inlineStr">
        <is>
          <t>Vessbank</t>
        </is>
      </c>
      <c r="G996" s="17" t="n">
        <v>40</v>
      </c>
      <c r="H996" s="17" t="inlineStr">
        <is>
          <t>COVERED</t>
        </is>
      </c>
      <c r="I996" s="17" t="inlineStr">
        <is>
          <t>NON_COMM_MONTHLY</t>
        </is>
      </c>
      <c r="J996" s="17" t="n">
        <v>10.4</v>
      </c>
      <c r="K996" s="17" t="n">
        <v>1</v>
      </c>
      <c r="L996" s="17" t="inlineStr">
        <is>
          <t>ACCEPTED</t>
        </is>
      </c>
      <c r="M996" s="27" t="n">
        <v>46108</v>
      </c>
      <c r="N996" s="27" t="n">
        <v>46100</v>
      </c>
      <c r="O996" s="17" t="n">
        <v>2</v>
      </c>
      <c r="P996" s="17" t="inlineStr"/>
      <c r="Q996" s="17" t="inlineStr">
        <is>
          <t>MA-2026-1020</t>
        </is>
      </c>
      <c r="R996" s="17" t="inlineStr"/>
    </row>
    <row r="997">
      <c r="A997" s="21" t="inlineStr">
        <is>
          <t>OFR-2026-1312</t>
        </is>
      </c>
      <c r="B997" s="28" t="n">
        <v>46092</v>
      </c>
      <c r="C997" s="21" t="inlineStr">
        <is>
          <t>WL-03846</t>
        </is>
      </c>
      <c r="D997" s="21" t="n">
        <v>2846</v>
      </c>
      <c r="E997" s="21" t="inlineStr">
        <is>
          <t>SB-0306</t>
        </is>
      </c>
      <c r="F997" s="21" t="inlineStr">
        <is>
          <t>Salmonberry</t>
        </is>
      </c>
      <c r="G997" s="21" t="n">
        <v>70</v>
      </c>
      <c r="H997" s="21" t="inlineStr">
        <is>
          <t>OPEN</t>
        </is>
      </c>
      <c r="I997" s="21" t="inlineStr">
        <is>
          <t>NON_COMM_MONTHLY</t>
        </is>
      </c>
      <c r="J997" s="21" t="n">
        <v>7.55</v>
      </c>
      <c r="K997" s="21" t="n">
        <v>1</v>
      </c>
      <c r="L997" s="21" t="inlineStr">
        <is>
          <t>ACCEPTED</t>
        </is>
      </c>
      <c r="M997" s="28" t="n">
        <v>46106</v>
      </c>
      <c r="N997" s="28" t="n">
        <v>46101</v>
      </c>
      <c r="O997" s="21" t="n">
        <v>9</v>
      </c>
      <c r="P997" s="21" t="inlineStr"/>
      <c r="Q997" s="21" t="inlineStr">
        <is>
          <t>MA-2026-0306</t>
        </is>
      </c>
      <c r="R997" s="21" t="inlineStr"/>
    </row>
    <row r="998">
      <c r="A998" s="17" t="inlineStr">
        <is>
          <t>OFR-2026-1313</t>
        </is>
      </c>
      <c r="B998" s="27" t="n">
        <v>46084</v>
      </c>
      <c r="C998" s="17" t="inlineStr">
        <is>
          <t>WL-02716</t>
        </is>
      </c>
      <c r="D998" s="17" t="n">
        <v>1716</v>
      </c>
      <c r="E998" s="17" t="inlineStr">
        <is>
          <t>EW-0422</t>
        </is>
      </c>
      <c r="F998" s="17" t="inlineStr">
        <is>
          <t>Eastwey</t>
        </is>
      </c>
      <c r="G998" s="17" t="n">
        <v>60</v>
      </c>
      <c r="H998" s="17" t="inlineStr">
        <is>
          <t>OPEN</t>
        </is>
      </c>
      <c r="I998" s="17" t="inlineStr">
        <is>
          <t>NON_COMM_MONTHLY</t>
        </is>
      </c>
      <c r="J998" s="17" t="n">
        <v>7.55</v>
      </c>
      <c r="K998" s="17" t="n">
        <v>2</v>
      </c>
      <c r="L998" s="17" t="inlineStr">
        <is>
          <t>ACCEPTED</t>
        </is>
      </c>
      <c r="M998" s="27" t="n">
        <v>46098</v>
      </c>
      <c r="N998" s="27" t="n">
        <v>46096</v>
      </c>
      <c r="O998" s="17" t="n">
        <v>12</v>
      </c>
      <c r="P998" s="17" t="inlineStr"/>
      <c r="Q998" s="17" t="inlineStr">
        <is>
          <t>MA-2026-0422</t>
        </is>
      </c>
      <c r="R998" s="17" t="inlineStr"/>
    </row>
    <row r="999">
      <c r="A999" s="21" t="inlineStr">
        <is>
          <t>OFR-2026-1314</t>
        </is>
      </c>
      <c r="B999" s="28" t="n">
        <v>46109</v>
      </c>
      <c r="C999" s="21" t="inlineStr">
        <is>
          <t>WL-01280</t>
        </is>
      </c>
      <c r="D999" s="21" t="n">
        <v>280</v>
      </c>
      <c r="E999" s="21" t="inlineStr">
        <is>
          <t>LP-0102</t>
        </is>
      </c>
      <c r="F999" s="21" t="inlineStr">
        <is>
          <t>Ledgport</t>
        </is>
      </c>
      <c r="G999" s="21" t="n">
        <v>40</v>
      </c>
      <c r="H999" s="21" t="inlineStr">
        <is>
          <t>COVERED</t>
        </is>
      </c>
      <c r="I999" s="21" t="inlineStr">
        <is>
          <t>NON_COMM_MONTHLY</t>
        </is>
      </c>
      <c r="J999" s="21" t="n">
        <v>10.4</v>
      </c>
      <c r="K999" s="21" t="n">
        <v>1</v>
      </c>
      <c r="L999" s="21" t="inlineStr">
        <is>
          <t>DECLINED</t>
        </is>
      </c>
      <c r="M999" s="28" t="n">
        <v>46119</v>
      </c>
      <c r="N999" s="28" t="n">
        <v>46114</v>
      </c>
      <c r="O999" s="21" t="n">
        <v>5</v>
      </c>
      <c r="P999" s="21" t="inlineStr"/>
      <c r="Q999" s="21" t="inlineStr"/>
      <c r="R999" s="21" t="inlineStr"/>
    </row>
    <row r="1000">
      <c r="A1000" s="17" t="inlineStr">
        <is>
          <t>OFR-2026-1315</t>
        </is>
      </c>
      <c r="B1000" s="27" t="n">
        <v>46100</v>
      </c>
      <c r="C1000" s="17" t="inlineStr">
        <is>
          <t>WL-01372</t>
        </is>
      </c>
      <c r="D1000" s="17" t="n">
        <v>372</v>
      </c>
      <c r="E1000" s="17" t="inlineStr">
        <is>
          <t>EW-0911</t>
        </is>
      </c>
      <c r="F1000" s="17" t="inlineStr">
        <is>
          <t>Eastwey</t>
        </is>
      </c>
      <c r="G1000" s="17" t="n">
        <v>60</v>
      </c>
      <c r="H1000" s="17" t="inlineStr">
        <is>
          <t>OPEN</t>
        </is>
      </c>
      <c r="I1000" s="17" t="inlineStr">
        <is>
          <t>NON_COMM_MONTHLY</t>
        </is>
      </c>
      <c r="J1000" s="17" t="n">
        <v>7.55</v>
      </c>
      <c r="K1000" s="17" t="n">
        <v>1</v>
      </c>
      <c r="L1000" s="17" t="inlineStr">
        <is>
          <t>PENDING</t>
        </is>
      </c>
      <c r="M1000" s="27" t="n">
        <v>46114</v>
      </c>
      <c r="N1000" s="17" t="inlineStr"/>
      <c r="O1000" s="17" t="inlineStr"/>
      <c r="P1000" s="17" t="inlineStr"/>
      <c r="Q1000" s="17" t="inlineStr"/>
      <c r="R1000" s="17" t="inlineStr"/>
    </row>
    <row r="1001">
      <c r="A1001" s="21" t="inlineStr">
        <is>
          <t>OFR-2026-1316</t>
        </is>
      </c>
      <c r="B1001" s="28" t="n">
        <v>46082</v>
      </c>
      <c r="C1001" s="21" t="inlineStr">
        <is>
          <t>WL-03740</t>
        </is>
      </c>
      <c r="D1001" s="21" t="n">
        <v>2740</v>
      </c>
      <c r="E1001" s="21" t="inlineStr">
        <is>
          <t>EW-0922</t>
        </is>
      </c>
      <c r="F1001" s="21" t="inlineStr">
        <is>
          <t>Eastwey</t>
        </is>
      </c>
      <c r="G1001" s="21" t="n">
        <v>28</v>
      </c>
      <c r="H1001" s="21" t="inlineStr">
        <is>
          <t>OPEN</t>
        </is>
      </c>
      <c r="I1001" s="21" t="inlineStr">
        <is>
          <t>NON_COMM_MONTHLY</t>
        </is>
      </c>
      <c r="J1001" s="21" t="n">
        <v>7.55</v>
      </c>
      <c r="K1001" s="21" t="n">
        <v>1</v>
      </c>
      <c r="L1001" s="21" t="inlineStr">
        <is>
          <t>DECLINED</t>
        </is>
      </c>
      <c r="M1001" s="28" t="n">
        <v>46096</v>
      </c>
      <c r="N1001" s="28" t="n">
        <v>46093</v>
      </c>
      <c r="O1001" s="21" t="n">
        <v>11</v>
      </c>
      <c r="P1001" s="21" t="inlineStr"/>
      <c r="Q1001" s="21" t="inlineStr"/>
      <c r="R1001" s="21" t="inlineStr"/>
    </row>
    <row r="1002">
      <c r="A1002" s="17" t="inlineStr">
        <is>
          <t>OFR-2026-1317</t>
        </is>
      </c>
      <c r="B1002" s="27" t="n">
        <v>46093</v>
      </c>
      <c r="C1002" s="17" t="inlineStr">
        <is>
          <t>WL-03464</t>
        </is>
      </c>
      <c r="D1002" s="17" t="n">
        <v>2464</v>
      </c>
      <c r="E1002" s="17" t="inlineStr">
        <is>
          <t>VB-0306</t>
        </is>
      </c>
      <c r="F1002" s="17" t="inlineStr">
        <is>
          <t>Vessbank</t>
        </is>
      </c>
      <c r="G1002" s="17" t="n">
        <v>28</v>
      </c>
      <c r="H1002" s="17" t="inlineStr">
        <is>
          <t>COVERED</t>
        </is>
      </c>
      <c r="I1002" s="17" t="inlineStr">
        <is>
          <t>NON_COMM_MONTHLY</t>
        </is>
      </c>
      <c r="J1002" s="17" t="n">
        <v>10.4</v>
      </c>
      <c r="K1002" s="17" t="n">
        <v>1</v>
      </c>
      <c r="L1002" s="17" t="inlineStr">
        <is>
          <t>ACCEPTED</t>
        </is>
      </c>
      <c r="M1002" s="27" t="n">
        <v>46103</v>
      </c>
      <c r="N1002" s="27" t="n">
        <v>46097</v>
      </c>
      <c r="O1002" s="17" t="n">
        <v>4</v>
      </c>
      <c r="P1002" s="17" t="inlineStr"/>
      <c r="Q1002" s="17" t="inlineStr">
        <is>
          <t>MA-2026-0306</t>
        </is>
      </c>
      <c r="R1002" s="17" t="inlineStr"/>
    </row>
    <row r="1003">
      <c r="A1003" s="21" t="inlineStr">
        <is>
          <t>OFR-2026-1318</t>
        </is>
      </c>
      <c r="B1003" s="28" t="n">
        <v>46086</v>
      </c>
      <c r="C1003" s="21" t="inlineStr">
        <is>
          <t>WL-03427</t>
        </is>
      </c>
      <c r="D1003" s="21" t="n">
        <v>2427</v>
      </c>
      <c r="E1003" s="21" t="inlineStr">
        <is>
          <t>EW-0901</t>
        </is>
      </c>
      <c r="F1003" s="21" t="inlineStr">
        <is>
          <t>Eastwey</t>
        </is>
      </c>
      <c r="G1003" s="21" t="n">
        <v>28</v>
      </c>
      <c r="H1003" s="21" t="inlineStr">
        <is>
          <t>OPEN</t>
        </is>
      </c>
      <c r="I1003" s="21" t="inlineStr">
        <is>
          <t>NON_COMM_MONTHLY</t>
        </is>
      </c>
      <c r="J1003" s="21" t="n">
        <v>7.55</v>
      </c>
      <c r="K1003" s="21" t="n">
        <v>1</v>
      </c>
      <c r="L1003" s="21" t="inlineStr">
        <is>
          <t>ACCEPTED</t>
        </is>
      </c>
      <c r="M1003" s="28" t="n">
        <v>46100</v>
      </c>
      <c r="N1003" s="28" t="n">
        <v>46099</v>
      </c>
      <c r="O1003" s="21" t="n">
        <v>13</v>
      </c>
      <c r="P1003" s="21" t="inlineStr"/>
      <c r="Q1003" s="21" t="inlineStr">
        <is>
          <t>MA-2026-0901</t>
        </is>
      </c>
      <c r="R1003" s="21" t="inlineStr"/>
    </row>
    <row r="1004">
      <c r="A1004" s="17" t="inlineStr">
        <is>
          <t>OFR-2026-1319</t>
        </is>
      </c>
      <c r="B1004" s="27" t="n">
        <v>46106</v>
      </c>
      <c r="C1004" s="17" t="inlineStr">
        <is>
          <t>WL-02054</t>
        </is>
      </c>
      <c r="D1004" s="17" t="n">
        <v>1054</v>
      </c>
      <c r="E1004" s="17" t="inlineStr">
        <is>
          <t>GW-0421</t>
        </is>
      </c>
      <c r="F1004" s="17" t="inlineStr">
        <is>
          <t>Gullwing</t>
        </is>
      </c>
      <c r="G1004" s="17" t="n">
        <v>80</v>
      </c>
      <c r="H1004" s="17" t="inlineStr">
        <is>
          <t>OPEN</t>
        </is>
      </c>
      <c r="I1004" s="17" t="inlineStr">
        <is>
          <t>NON_COMM_MONTHLY</t>
        </is>
      </c>
      <c r="J1004" s="17" t="n">
        <v>7.55</v>
      </c>
      <c r="K1004" s="17" t="n">
        <v>1</v>
      </c>
      <c r="L1004" s="17" t="inlineStr">
        <is>
          <t>DECLINED</t>
        </is>
      </c>
      <c r="M1004" s="27" t="n">
        <v>46120</v>
      </c>
      <c r="N1004" s="27" t="n">
        <v>46112</v>
      </c>
      <c r="O1004" s="17" t="n">
        <v>6</v>
      </c>
      <c r="P1004" s="17" t="inlineStr"/>
      <c r="Q1004" s="17" t="inlineStr"/>
      <c r="R1004" s="17" t="inlineStr"/>
    </row>
    <row r="1005">
      <c r="A1005" s="21" t="inlineStr">
        <is>
          <t>OFR-2026-1320</t>
        </is>
      </c>
      <c r="B1005" s="28" t="n">
        <v>46103</v>
      </c>
      <c r="C1005" s="21" t="inlineStr">
        <is>
          <t>WL-03773</t>
        </is>
      </c>
      <c r="D1005" s="21" t="n">
        <v>2773</v>
      </c>
      <c r="E1005" s="21" t="inlineStr">
        <is>
          <t>VB-1006</t>
        </is>
      </c>
      <c r="F1005" s="21" t="inlineStr">
        <is>
          <t>Vessbank</t>
        </is>
      </c>
      <c r="G1005" s="21" t="n">
        <v>24</v>
      </c>
      <c r="H1005" s="21" t="inlineStr">
        <is>
          <t>COVERED</t>
        </is>
      </c>
      <c r="I1005" s="21" t="inlineStr">
        <is>
          <t>NON_COMM_MONTHLY</t>
        </is>
      </c>
      <c r="J1005" s="21" t="n">
        <v>10.4</v>
      </c>
      <c r="K1005" s="21" t="n">
        <v>2</v>
      </c>
      <c r="L1005" s="21" t="inlineStr">
        <is>
          <t>EXPIRED</t>
        </is>
      </c>
      <c r="M1005" s="28" t="n">
        <v>46113</v>
      </c>
      <c r="N1005" s="28" t="n">
        <v>46115</v>
      </c>
      <c r="O1005" s="21" t="n">
        <v>12</v>
      </c>
      <c r="P1005" s="21" t="inlineStr"/>
      <c r="Q1005" s="21" t="inlineStr"/>
      <c r="R1005" s="21" t="inlineStr"/>
    </row>
    <row r="1006">
      <c r="A1006" s="17" t="inlineStr">
        <is>
          <t>OFR-2026-1321</t>
        </is>
      </c>
      <c r="B1006" s="27" t="n">
        <v>46096</v>
      </c>
      <c r="C1006" s="17" t="inlineStr">
        <is>
          <t>WL-02306</t>
        </is>
      </c>
      <c r="D1006" s="17" t="n">
        <v>1306</v>
      </c>
      <c r="E1006" s="17" t="inlineStr">
        <is>
          <t>SB-0709</t>
        </is>
      </c>
      <c r="F1006" s="17" t="inlineStr">
        <is>
          <t>Salmonberry</t>
        </is>
      </c>
      <c r="G1006" s="17" t="n">
        <v>28</v>
      </c>
      <c r="H1006" s="17" t="inlineStr">
        <is>
          <t>OPEN</t>
        </is>
      </c>
      <c r="I1006" s="17" t="inlineStr">
        <is>
          <t>NON_COMM_MONTHLY</t>
        </is>
      </c>
      <c r="J1006" s="17" t="n">
        <v>7.55</v>
      </c>
      <c r="K1006" s="17" t="n">
        <v>1</v>
      </c>
      <c r="L1006" s="17" t="inlineStr">
        <is>
          <t>SKIPPED</t>
        </is>
      </c>
      <c r="M1006" s="27" t="n">
        <v>46110</v>
      </c>
      <c r="N1006" s="17" t="inlineStr"/>
      <c r="O1006" s="17" t="inlineStr"/>
      <c r="P1006" s="17" t="inlineStr">
        <is>
          <t>not-current</t>
        </is>
      </c>
      <c r="Q1006" s="17" t="inlineStr"/>
      <c r="R1006" s="17" t="inlineStr"/>
    </row>
    <row r="1007">
      <c r="A1007" s="21" t="inlineStr">
        <is>
          <t>OFR-2026-1322</t>
        </is>
      </c>
      <c r="B1007" s="28" t="n">
        <v>46107</v>
      </c>
      <c r="C1007" s="21" t="inlineStr">
        <is>
          <t>WL-01139</t>
        </is>
      </c>
      <c r="D1007" s="21" t="n">
        <v>139</v>
      </c>
      <c r="E1007" s="21" t="inlineStr">
        <is>
          <t>GW-0314</t>
        </is>
      </c>
      <c r="F1007" s="21" t="inlineStr">
        <is>
          <t>Gullwing</t>
        </is>
      </c>
      <c r="G1007" s="21" t="n">
        <v>32</v>
      </c>
      <c r="H1007" s="21" t="inlineStr">
        <is>
          <t>OPEN</t>
        </is>
      </c>
      <c r="I1007" s="21" t="inlineStr">
        <is>
          <t>NON_COMM_MONTHLY</t>
        </is>
      </c>
      <c r="J1007" s="21" t="n">
        <v>7.55</v>
      </c>
      <c r="K1007" s="21" t="n">
        <v>1</v>
      </c>
      <c r="L1007" s="21" t="inlineStr">
        <is>
          <t>SKIPPED</t>
        </is>
      </c>
      <c r="M1007" s="28" t="n">
        <v>46121</v>
      </c>
      <c r="N1007" s="21" t="inlineStr"/>
      <c r="O1007" s="21" t="inlineStr"/>
      <c r="P1007" s="21" t="inlineStr">
        <is>
          <t>vessel-fit</t>
        </is>
      </c>
      <c r="Q1007" s="21" t="inlineStr"/>
      <c r="R1007" s="21" t="inlineStr"/>
    </row>
    <row r="1008">
      <c r="A1008" s="17" t="inlineStr">
        <is>
          <t>OFR-2026-1323</t>
        </is>
      </c>
      <c r="B1008" s="27" t="n">
        <v>46094</v>
      </c>
      <c r="C1008" s="17" t="inlineStr">
        <is>
          <t>WL-03279</t>
        </is>
      </c>
      <c r="D1008" s="17" t="n">
        <v>2279</v>
      </c>
      <c r="E1008" s="17" t="inlineStr">
        <is>
          <t>EW-0916</t>
        </is>
      </c>
      <c r="F1008" s="17" t="inlineStr">
        <is>
          <t>Eastwey</t>
        </is>
      </c>
      <c r="G1008" s="17" t="n">
        <v>24</v>
      </c>
      <c r="H1008" s="17" t="inlineStr">
        <is>
          <t>OPEN</t>
        </is>
      </c>
      <c r="I1008" s="17" t="inlineStr">
        <is>
          <t>NON_COMM_MONTHLY</t>
        </is>
      </c>
      <c r="J1008" s="17" t="n">
        <v>7.55</v>
      </c>
      <c r="K1008" s="17" t="n">
        <v>1</v>
      </c>
      <c r="L1008" s="17" t="inlineStr">
        <is>
          <t>SKIPPED</t>
        </is>
      </c>
      <c r="M1008" s="27" t="n">
        <v>46108</v>
      </c>
      <c r="N1008" s="17" t="inlineStr"/>
      <c r="O1008" s="17" t="inlineStr"/>
      <c r="P1008" s="17" t="inlineStr">
        <is>
          <t>vessel-fit</t>
        </is>
      </c>
      <c r="Q1008" s="17" t="inlineStr"/>
      <c r="R1008" s="17" t="inlineStr"/>
    </row>
    <row r="1009">
      <c r="A1009" s="21" t="inlineStr">
        <is>
          <t>OFR-2026-1324</t>
        </is>
      </c>
      <c r="B1009" s="28" t="n">
        <v>46104</v>
      </c>
      <c r="C1009" s="21" t="inlineStr">
        <is>
          <t>WL-03909</t>
        </is>
      </c>
      <c r="D1009" s="21" t="n">
        <v>2909</v>
      </c>
      <c r="E1009" s="21" t="inlineStr">
        <is>
          <t>GW-0911</t>
        </is>
      </c>
      <c r="F1009" s="21" t="inlineStr">
        <is>
          <t>Gullwing</t>
        </is>
      </c>
      <c r="G1009" s="21" t="n">
        <v>32</v>
      </c>
      <c r="H1009" s="21" t="inlineStr">
        <is>
          <t>OPEN</t>
        </is>
      </c>
      <c r="I1009" s="21" t="inlineStr">
        <is>
          <t>NON_COMM_MONTHLY</t>
        </is>
      </c>
      <c r="J1009" s="21" t="n">
        <v>7.55</v>
      </c>
      <c r="K1009" s="21" t="n">
        <v>1</v>
      </c>
      <c r="L1009" s="21" t="inlineStr">
        <is>
          <t>ACCEPTED</t>
        </is>
      </c>
      <c r="M1009" s="28" t="n">
        <v>46118</v>
      </c>
      <c r="N1009" s="28" t="n">
        <v>46109</v>
      </c>
      <c r="O1009" s="21" t="n">
        <v>5</v>
      </c>
      <c r="P1009" s="21" t="inlineStr"/>
      <c r="Q1009" s="21" t="inlineStr">
        <is>
          <t>MA-2026-0911</t>
        </is>
      </c>
      <c r="R1009" s="21" t="inlineStr"/>
    </row>
    <row r="1010">
      <c r="A1010" s="17" t="inlineStr">
        <is>
          <t>OFR-2026-1325</t>
        </is>
      </c>
      <c r="B1010" s="27" t="n">
        <v>46088</v>
      </c>
      <c r="C1010" s="17" t="inlineStr">
        <is>
          <t>WL-03006</t>
        </is>
      </c>
      <c r="D1010" s="17" t="n">
        <v>2006</v>
      </c>
      <c r="E1010" s="17" t="inlineStr">
        <is>
          <t>LP-0405</t>
        </is>
      </c>
      <c r="F1010" s="17" t="inlineStr">
        <is>
          <t>Ledgport</t>
        </is>
      </c>
      <c r="G1010" s="17" t="n">
        <v>24</v>
      </c>
      <c r="H1010" s="17" t="inlineStr">
        <is>
          <t>COVERED</t>
        </is>
      </c>
      <c r="I1010" s="17" t="inlineStr">
        <is>
          <t>NON_COMM_MONTHLY</t>
        </is>
      </c>
      <c r="J1010" s="17" t="n">
        <v>10.4</v>
      </c>
      <c r="K1010" s="17" t="n">
        <v>1</v>
      </c>
      <c r="L1010" s="17" t="inlineStr">
        <is>
          <t>ACCEPTED</t>
        </is>
      </c>
      <c r="M1010" s="27" t="n">
        <v>46098</v>
      </c>
      <c r="N1010" s="27" t="n">
        <v>46093</v>
      </c>
      <c r="O1010" s="17" t="n">
        <v>5</v>
      </c>
      <c r="P1010" s="17" t="inlineStr"/>
      <c r="Q1010" s="17" t="inlineStr">
        <is>
          <t>MA-2026-0405</t>
        </is>
      </c>
      <c r="R1010" s="17" t="inlineStr"/>
    </row>
    <row r="1011">
      <c r="A1011" s="21" t="inlineStr">
        <is>
          <t>OFR-2026-1326</t>
        </is>
      </c>
      <c r="B1011" s="28" t="n">
        <v>46097</v>
      </c>
      <c r="C1011" s="21" t="inlineStr">
        <is>
          <t>WL-02153</t>
        </is>
      </c>
      <c r="D1011" s="21" t="n">
        <v>1153</v>
      </c>
      <c r="E1011" s="21" t="inlineStr">
        <is>
          <t>VB-0711</t>
        </is>
      </c>
      <c r="F1011" s="21" t="inlineStr">
        <is>
          <t>Vessbank</t>
        </is>
      </c>
      <c r="G1011" s="21" t="n">
        <v>36</v>
      </c>
      <c r="H1011" s="21" t="inlineStr">
        <is>
          <t>COVERED</t>
        </is>
      </c>
      <c r="I1011" s="21" t="inlineStr">
        <is>
          <t>NON_COMM_MONTHLY</t>
        </is>
      </c>
      <c r="J1011" s="21" t="n">
        <v>10.4</v>
      </c>
      <c r="K1011" s="21" t="n">
        <v>1</v>
      </c>
      <c r="L1011" s="21" t="inlineStr">
        <is>
          <t>DECLINED_RETAINER</t>
        </is>
      </c>
      <c r="M1011" s="28" t="n">
        <v>46107</v>
      </c>
      <c r="N1011" s="28" t="n">
        <v>46104</v>
      </c>
      <c r="O1011" s="21" t="n">
        <v>7</v>
      </c>
      <c r="P1011" s="21" t="inlineStr"/>
      <c r="Q1011" s="21" t="inlineStr"/>
      <c r="R1011" s="21" t="inlineStr"/>
    </row>
    <row r="1012">
      <c r="A1012" s="17" t="inlineStr">
        <is>
          <t>OFR-2026-1327</t>
        </is>
      </c>
      <c r="B1012" s="27" t="n">
        <v>46107</v>
      </c>
      <c r="C1012" s="17" t="inlineStr">
        <is>
          <t>WL-03305</t>
        </is>
      </c>
      <c r="D1012" s="17" t="n">
        <v>2305</v>
      </c>
      <c r="E1012" s="17" t="inlineStr">
        <is>
          <t>GW-0509</t>
        </is>
      </c>
      <c r="F1012" s="17" t="inlineStr">
        <is>
          <t>Gullwing</t>
        </is>
      </c>
      <c r="G1012" s="17" t="n">
        <v>45</v>
      </c>
      <c r="H1012" s="17" t="inlineStr">
        <is>
          <t>OPEN</t>
        </is>
      </c>
      <c r="I1012" s="17" t="inlineStr">
        <is>
          <t>NON_COMM_MONTHLY</t>
        </is>
      </c>
      <c r="J1012" s="17" t="n">
        <v>7.55</v>
      </c>
      <c r="K1012" s="17" t="n">
        <v>1</v>
      </c>
      <c r="L1012" s="17" t="inlineStr">
        <is>
          <t>SKIPPED</t>
        </is>
      </c>
      <c r="M1012" s="27" t="n">
        <v>46121</v>
      </c>
      <c r="N1012" s="17" t="inlineStr"/>
      <c r="O1012" s="17" t="inlineStr"/>
      <c r="P1012" s="17" t="inlineStr">
        <is>
          <t>declined-prior-offer</t>
        </is>
      </c>
      <c r="Q1012" s="17" t="inlineStr"/>
      <c r="R1012" s="17" t="inlineStr"/>
    </row>
    <row r="1013">
      <c r="A1013" s="21" t="inlineStr">
        <is>
          <t>OFR-2026-1328</t>
        </is>
      </c>
      <c r="B1013" s="28" t="n">
        <v>46099</v>
      </c>
      <c r="C1013" s="21" t="inlineStr">
        <is>
          <t>WL-02417</t>
        </is>
      </c>
      <c r="D1013" s="21" t="n">
        <v>1417</v>
      </c>
      <c r="E1013" s="21" t="inlineStr">
        <is>
          <t>GW-0323</t>
        </is>
      </c>
      <c r="F1013" s="21" t="inlineStr">
        <is>
          <t>Gullwing</t>
        </is>
      </c>
      <c r="G1013" s="21" t="n">
        <v>80</v>
      </c>
      <c r="H1013" s="21" t="inlineStr">
        <is>
          <t>OPEN</t>
        </is>
      </c>
      <c r="I1013" s="21" t="inlineStr">
        <is>
          <t>NON_COMM_MONTHLY</t>
        </is>
      </c>
      <c r="J1013" s="21" t="n">
        <v>7.55</v>
      </c>
      <c r="K1013" s="21" t="n">
        <v>1</v>
      </c>
      <c r="L1013" s="21" t="inlineStr">
        <is>
          <t>SKIPPED</t>
        </is>
      </c>
      <c r="M1013" s="28" t="n">
        <v>46113</v>
      </c>
      <c r="N1013" s="21" t="inlineStr"/>
      <c r="O1013" s="21" t="inlineStr"/>
      <c r="P1013" s="21" t="inlineStr">
        <is>
          <t>declined-prior-offer</t>
        </is>
      </c>
      <c r="Q1013" s="21" t="inlineStr"/>
      <c r="R1013" s="21" t="inlineStr"/>
    </row>
    <row r="1014">
      <c r="A1014" s="17" t="inlineStr">
        <is>
          <t>OFR-2026-1329</t>
        </is>
      </c>
      <c r="B1014" s="27" t="n">
        <v>46128</v>
      </c>
      <c r="C1014" s="17" t="inlineStr">
        <is>
          <t>WL-02232</t>
        </is>
      </c>
      <c r="D1014" s="17" t="n">
        <v>1232</v>
      </c>
      <c r="E1014" s="17" t="inlineStr">
        <is>
          <t>SB-0323</t>
        </is>
      </c>
      <c r="F1014" s="17" t="inlineStr">
        <is>
          <t>Salmonberry</t>
        </is>
      </c>
      <c r="G1014" s="17" t="n">
        <v>70</v>
      </c>
      <c r="H1014" s="17" t="inlineStr">
        <is>
          <t>OPEN</t>
        </is>
      </c>
      <c r="I1014" s="17" t="inlineStr">
        <is>
          <t>NON_COMM_MONTHLY</t>
        </is>
      </c>
      <c r="J1014" s="17" t="n">
        <v>7.55</v>
      </c>
      <c r="K1014" s="17" t="n">
        <v>1</v>
      </c>
      <c r="L1014" s="17" t="inlineStr">
        <is>
          <t>ACCEPTED</t>
        </is>
      </c>
      <c r="M1014" s="27" t="n">
        <v>46142</v>
      </c>
      <c r="N1014" s="27" t="n">
        <v>46133</v>
      </c>
      <c r="O1014" s="17" t="n">
        <v>5</v>
      </c>
      <c r="P1014" s="17" t="inlineStr"/>
      <c r="Q1014" s="17" t="inlineStr">
        <is>
          <t>MA-2026-0323</t>
        </is>
      </c>
      <c r="R1014" s="17" t="inlineStr"/>
    </row>
    <row r="1015">
      <c r="A1015" s="21" t="inlineStr">
        <is>
          <t>OFR-2026-1330</t>
        </is>
      </c>
      <c r="B1015" s="28" t="n">
        <v>46113</v>
      </c>
      <c r="C1015" s="21" t="inlineStr">
        <is>
          <t>WL-01084</t>
        </is>
      </c>
      <c r="D1015" s="21" t="n">
        <v>84</v>
      </c>
      <c r="E1015" s="21" t="inlineStr">
        <is>
          <t>SB-0419</t>
        </is>
      </c>
      <c r="F1015" s="21" t="inlineStr">
        <is>
          <t>Salmonberry</t>
        </is>
      </c>
      <c r="G1015" s="21" t="n">
        <v>32</v>
      </c>
      <c r="H1015" s="21" t="inlineStr">
        <is>
          <t>OPEN</t>
        </is>
      </c>
      <c r="I1015" s="21" t="inlineStr">
        <is>
          <t>NON_COMM_MONTHLY</t>
        </is>
      </c>
      <c r="J1015" s="21" t="n">
        <v>7.55</v>
      </c>
      <c r="K1015" s="21" t="n">
        <v>1</v>
      </c>
      <c r="L1015" s="21" t="inlineStr">
        <is>
          <t>SKIPPED</t>
        </is>
      </c>
      <c r="M1015" s="28" t="n">
        <v>46127</v>
      </c>
      <c r="N1015" s="21" t="inlineStr"/>
      <c r="O1015" s="21" t="inlineStr"/>
      <c r="P1015" s="21" t="inlineStr">
        <is>
          <t>declined-prior-offer</t>
        </is>
      </c>
      <c r="Q1015" s="21" t="inlineStr"/>
      <c r="R1015" s="21" t="inlineStr"/>
    </row>
    <row r="1016">
      <c r="A1016" s="17" t="inlineStr">
        <is>
          <t>OFR-2026-1331</t>
        </is>
      </c>
      <c r="B1016" s="27" t="n">
        <v>46120</v>
      </c>
      <c r="C1016" s="17" t="inlineStr">
        <is>
          <t>WL-02069</t>
        </is>
      </c>
      <c r="D1016" s="17" t="n">
        <v>1069</v>
      </c>
      <c r="E1016" s="17" t="inlineStr">
        <is>
          <t>GW-0510</t>
        </is>
      </c>
      <c r="F1016" s="17" t="inlineStr">
        <is>
          <t>Gullwing</t>
        </is>
      </c>
      <c r="G1016" s="17" t="n">
        <v>24</v>
      </c>
      <c r="H1016" s="17" t="inlineStr">
        <is>
          <t>OPEN</t>
        </is>
      </c>
      <c r="I1016" s="17" t="inlineStr">
        <is>
          <t>NON_COMM_MONTHLY</t>
        </is>
      </c>
      <c r="J1016" s="17" t="n">
        <v>7.55</v>
      </c>
      <c r="K1016" s="17" t="n">
        <v>2</v>
      </c>
      <c r="L1016" s="17" t="inlineStr">
        <is>
          <t>ACCEPTED</t>
        </is>
      </c>
      <c r="M1016" s="27" t="n">
        <v>46134</v>
      </c>
      <c r="N1016" s="27" t="n">
        <v>46137</v>
      </c>
      <c r="O1016" s="17" t="n">
        <v>17</v>
      </c>
      <c r="P1016" s="17" t="inlineStr"/>
      <c r="Q1016" s="17" t="inlineStr">
        <is>
          <t>MA-2026-0510</t>
        </is>
      </c>
      <c r="R1016" s="17" t="inlineStr"/>
    </row>
    <row r="1017">
      <c r="A1017" s="21" t="inlineStr">
        <is>
          <t>OFR-2026-1332</t>
        </is>
      </c>
      <c r="B1017" s="28" t="n">
        <v>46117</v>
      </c>
      <c r="C1017" s="21" t="inlineStr">
        <is>
          <t>WL-03306</t>
        </is>
      </c>
      <c r="D1017" s="21" t="n">
        <v>2306</v>
      </c>
      <c r="E1017" s="21" t="inlineStr">
        <is>
          <t>SB-0307</t>
        </is>
      </c>
      <c r="F1017" s="21" t="inlineStr">
        <is>
          <t>Salmonberry</t>
        </is>
      </c>
      <c r="G1017" s="21" t="n">
        <v>32</v>
      </c>
      <c r="H1017" s="21" t="inlineStr">
        <is>
          <t>OPEN</t>
        </is>
      </c>
      <c r="I1017" s="21" t="inlineStr">
        <is>
          <t>NON_COMM_MONTHLY</t>
        </is>
      </c>
      <c r="J1017" s="21" t="n">
        <v>7.55</v>
      </c>
      <c r="K1017" s="21" t="n">
        <v>2</v>
      </c>
      <c r="L1017" s="21" t="inlineStr">
        <is>
          <t>SKIPPED</t>
        </is>
      </c>
      <c r="M1017" s="28" t="n">
        <v>46131</v>
      </c>
      <c r="N1017" s="21" t="inlineStr"/>
      <c r="O1017" s="21" t="inlineStr"/>
      <c r="P1017" s="21" t="inlineStr">
        <is>
          <t>declined-prior-offer</t>
        </is>
      </c>
      <c r="Q1017" s="21" t="inlineStr"/>
      <c r="R1017" s="21" t="inlineStr"/>
    </row>
    <row r="1018">
      <c r="A1018" s="17" t="inlineStr">
        <is>
          <t>OFR-2026-1333</t>
        </is>
      </c>
      <c r="B1018" s="27" t="n">
        <v>46116</v>
      </c>
      <c r="C1018" s="17" t="inlineStr">
        <is>
          <t>WL-01283</t>
        </is>
      </c>
      <c r="D1018" s="17" t="n">
        <v>283</v>
      </c>
      <c r="E1018" s="17" t="inlineStr">
        <is>
          <t>SB-0911</t>
        </is>
      </c>
      <c r="F1018" s="17" t="inlineStr">
        <is>
          <t>Salmonberry</t>
        </is>
      </c>
      <c r="G1018" s="17" t="n">
        <v>28</v>
      </c>
      <c r="H1018" s="17" t="inlineStr">
        <is>
          <t>OPEN</t>
        </is>
      </c>
      <c r="I1018" s="17" t="inlineStr">
        <is>
          <t>NON_COMM_MONTHLY</t>
        </is>
      </c>
      <c r="J1018" s="17" t="n">
        <v>7.55</v>
      </c>
      <c r="K1018" s="17" t="n">
        <v>1</v>
      </c>
      <c r="L1018" s="17" t="inlineStr">
        <is>
          <t>SKIPPED</t>
        </is>
      </c>
      <c r="M1018" s="27" t="n">
        <v>46130</v>
      </c>
      <c r="N1018" s="17" t="inlineStr"/>
      <c r="O1018" s="17" t="inlineStr"/>
      <c r="P1018" s="17" t="inlineStr">
        <is>
          <t>vessel-fit</t>
        </is>
      </c>
      <c r="Q1018" s="17" t="inlineStr"/>
      <c r="R1018" s="17" t="inlineStr"/>
    </row>
    <row r="1019">
      <c r="A1019" s="21" t="inlineStr">
        <is>
          <t>OFR-2026-1334</t>
        </is>
      </c>
      <c r="B1019" s="28" t="n">
        <v>46127</v>
      </c>
      <c r="C1019" s="21" t="inlineStr">
        <is>
          <t>WL-03057</t>
        </is>
      </c>
      <c r="D1019" s="21" t="n">
        <v>2057</v>
      </c>
      <c r="E1019" s="21" t="inlineStr">
        <is>
          <t>VB-0124</t>
        </is>
      </c>
      <c r="F1019" s="21" t="inlineStr">
        <is>
          <t>Vessbank</t>
        </is>
      </c>
      <c r="G1019" s="21" t="n">
        <v>32</v>
      </c>
      <c r="H1019" s="21" t="inlineStr">
        <is>
          <t>COVERED</t>
        </is>
      </c>
      <c r="I1019" s="21" t="inlineStr">
        <is>
          <t>NON_COMM_MONTHLY</t>
        </is>
      </c>
      <c r="J1019" s="21" t="n">
        <v>10.4</v>
      </c>
      <c r="K1019" s="21" t="n">
        <v>1</v>
      </c>
      <c r="L1019" s="21" t="inlineStr">
        <is>
          <t>ACCEPTED</t>
        </is>
      </c>
      <c r="M1019" s="28" t="n">
        <v>46137</v>
      </c>
      <c r="N1019" s="28" t="n">
        <v>46136</v>
      </c>
      <c r="O1019" s="21" t="n">
        <v>9</v>
      </c>
      <c r="P1019" s="21" t="inlineStr"/>
      <c r="Q1019" s="21" t="inlineStr">
        <is>
          <t>MA-2026-0124</t>
        </is>
      </c>
      <c r="R1019" s="21" t="inlineStr"/>
    </row>
    <row r="1020">
      <c r="A1020" s="17" t="inlineStr">
        <is>
          <t>OFR-2026-1335</t>
        </is>
      </c>
      <c r="B1020" s="27" t="n">
        <v>46113</v>
      </c>
      <c r="C1020" s="17" t="inlineStr">
        <is>
          <t>WL-02766</t>
        </is>
      </c>
      <c r="D1020" s="17" t="n">
        <v>1766</v>
      </c>
      <c r="E1020" s="17" t="inlineStr">
        <is>
          <t>SB-0908</t>
        </is>
      </c>
      <c r="F1020" s="17" t="inlineStr">
        <is>
          <t>Salmonberry</t>
        </is>
      </c>
      <c r="G1020" s="17" t="n">
        <v>36</v>
      </c>
      <c r="H1020" s="17" t="inlineStr">
        <is>
          <t>OPEN</t>
        </is>
      </c>
      <c r="I1020" s="17" t="inlineStr">
        <is>
          <t>NON_COMM_MONTHLY</t>
        </is>
      </c>
      <c r="J1020" s="17" t="n">
        <v>7.55</v>
      </c>
      <c r="K1020" s="17" t="n">
        <v>2</v>
      </c>
      <c r="L1020" s="17" t="inlineStr">
        <is>
          <t>SKIPPED</t>
        </is>
      </c>
      <c r="M1020" s="27" t="n">
        <v>46127</v>
      </c>
      <c r="N1020" s="17" t="inlineStr"/>
      <c r="O1020" s="17" t="inlineStr"/>
      <c r="P1020" s="17" t="inlineStr">
        <is>
          <t>not-current</t>
        </is>
      </c>
      <c r="Q1020" s="17" t="inlineStr"/>
      <c r="R1020" s="17" t="inlineStr"/>
    </row>
    <row r="1021">
      <c r="A1021" s="21" t="inlineStr">
        <is>
          <t>OFR-2026-1336</t>
        </is>
      </c>
      <c r="B1021" s="28" t="n">
        <v>46119</v>
      </c>
      <c r="C1021" s="21" t="inlineStr">
        <is>
          <t>WL-03345</t>
        </is>
      </c>
      <c r="D1021" s="21" t="n">
        <v>2345</v>
      </c>
      <c r="E1021" s="21" t="inlineStr">
        <is>
          <t>GW-0806</t>
        </is>
      </c>
      <c r="F1021" s="21" t="inlineStr">
        <is>
          <t>Gullwing</t>
        </is>
      </c>
      <c r="G1021" s="21" t="n">
        <v>36</v>
      </c>
      <c r="H1021" s="21" t="inlineStr">
        <is>
          <t>OPEN</t>
        </is>
      </c>
      <c r="I1021" s="21" t="inlineStr">
        <is>
          <t>NON_COMM_MONTHLY</t>
        </is>
      </c>
      <c r="J1021" s="21" t="n">
        <v>7.55</v>
      </c>
      <c r="K1021" s="21" t="n">
        <v>1</v>
      </c>
      <c r="L1021" s="21" t="inlineStr">
        <is>
          <t>ACCEPTED</t>
        </is>
      </c>
      <c r="M1021" s="28" t="n">
        <v>46133</v>
      </c>
      <c r="N1021" s="28" t="n">
        <v>46128</v>
      </c>
      <c r="O1021" s="21" t="n">
        <v>9</v>
      </c>
      <c r="P1021" s="21" t="inlineStr"/>
      <c r="Q1021" s="21" t="inlineStr">
        <is>
          <t>MA-2026-0806</t>
        </is>
      </c>
      <c r="R1021" s="21" t="inlineStr"/>
    </row>
    <row r="1022">
      <c r="A1022" s="17" t="inlineStr">
        <is>
          <t>OFR-2026-1337</t>
        </is>
      </c>
      <c r="B1022" s="27" t="n">
        <v>46117</v>
      </c>
      <c r="C1022" s="17" t="inlineStr">
        <is>
          <t>WL-03088</t>
        </is>
      </c>
      <c r="D1022" s="17" t="n">
        <v>2088</v>
      </c>
      <c r="E1022" s="17" t="inlineStr">
        <is>
          <t>SB-0213</t>
        </is>
      </c>
      <c r="F1022" s="17" t="inlineStr">
        <is>
          <t>Salmonberry</t>
        </is>
      </c>
      <c r="G1022" s="17" t="n">
        <v>40</v>
      </c>
      <c r="H1022" s="17" t="inlineStr">
        <is>
          <t>OPEN</t>
        </is>
      </c>
      <c r="I1022" s="17" t="inlineStr">
        <is>
          <t>NON_COMM_MONTHLY</t>
        </is>
      </c>
      <c r="J1022" s="17" t="n">
        <v>7.55</v>
      </c>
      <c r="K1022" s="17" t="n">
        <v>2</v>
      </c>
      <c r="L1022" s="17" t="inlineStr">
        <is>
          <t>SKIPPED</t>
        </is>
      </c>
      <c r="M1022" s="27" t="n">
        <v>46131</v>
      </c>
      <c r="N1022" s="17" t="inlineStr"/>
      <c r="O1022" s="17" t="inlineStr"/>
      <c r="P1022" s="17" t="inlineStr">
        <is>
          <t>declined-prior-offer</t>
        </is>
      </c>
      <c r="Q1022" s="17" t="inlineStr"/>
      <c r="R1022" s="17" t="inlineStr"/>
    </row>
    <row r="1023">
      <c r="A1023" s="21" t="inlineStr">
        <is>
          <t>OFR-2026-1338</t>
        </is>
      </c>
      <c r="B1023" s="28" t="n">
        <v>46134</v>
      </c>
      <c r="C1023" s="21" t="inlineStr">
        <is>
          <t>WL-01751</t>
        </is>
      </c>
      <c r="D1023" s="21" t="n">
        <v>751</v>
      </c>
      <c r="E1023" s="21" t="inlineStr">
        <is>
          <t>VB-0105</t>
        </is>
      </c>
      <c r="F1023" s="21" t="inlineStr">
        <is>
          <t>Vessbank</t>
        </is>
      </c>
      <c r="G1023" s="21" t="n">
        <v>40</v>
      </c>
      <c r="H1023" s="21" t="inlineStr">
        <is>
          <t>COVERED</t>
        </is>
      </c>
      <c r="I1023" s="21" t="inlineStr">
        <is>
          <t>NON_COMM_MONTHLY</t>
        </is>
      </c>
      <c r="J1023" s="21" t="n">
        <v>10.4</v>
      </c>
      <c r="K1023" s="21" t="n">
        <v>1</v>
      </c>
      <c r="L1023" s="21" t="inlineStr">
        <is>
          <t>PENDING</t>
        </is>
      </c>
      <c r="M1023" s="28" t="n">
        <v>46144</v>
      </c>
      <c r="N1023" s="21" t="inlineStr"/>
      <c r="O1023" s="21" t="inlineStr"/>
      <c r="P1023" s="21" t="inlineStr"/>
      <c r="Q1023" s="21" t="inlineStr"/>
      <c r="R1023" s="21" t="inlineStr"/>
    </row>
    <row r="1024">
      <c r="A1024" s="17" t="inlineStr">
        <is>
          <t>OFR-2026-1339</t>
        </is>
      </c>
      <c r="B1024" s="27" t="n">
        <v>46124</v>
      </c>
      <c r="C1024" s="17" t="inlineStr">
        <is>
          <t>WL-03139</t>
        </is>
      </c>
      <c r="D1024" s="17" t="n">
        <v>2139</v>
      </c>
      <c r="E1024" s="17" t="inlineStr">
        <is>
          <t>GW-0601</t>
        </is>
      </c>
      <c r="F1024" s="17" t="inlineStr">
        <is>
          <t>Gullwing</t>
        </is>
      </c>
      <c r="G1024" s="17" t="n">
        <v>32</v>
      </c>
      <c r="H1024" s="17" t="inlineStr">
        <is>
          <t>OPEN</t>
        </is>
      </c>
      <c r="I1024" s="17" t="inlineStr">
        <is>
          <t>NON_COMM_MONTHLY</t>
        </is>
      </c>
      <c r="J1024" s="17" t="n">
        <v>7.55</v>
      </c>
      <c r="K1024" s="17" t="n">
        <v>1</v>
      </c>
      <c r="L1024" s="17" t="inlineStr">
        <is>
          <t>SKIPPED</t>
        </is>
      </c>
      <c r="M1024" s="27" t="n">
        <v>46138</v>
      </c>
      <c r="N1024" s="17" t="inlineStr"/>
      <c r="O1024" s="17" t="inlineStr"/>
      <c r="P1024" s="17" t="inlineStr">
        <is>
          <t>declined-prior-offer</t>
        </is>
      </c>
      <c r="Q1024" s="17" t="inlineStr"/>
      <c r="R1024" s="17" t="inlineStr"/>
    </row>
    <row r="1025">
      <c r="A1025" s="21" t="inlineStr">
        <is>
          <t>OFR-2026-1340</t>
        </is>
      </c>
      <c r="B1025" s="28" t="n">
        <v>46133</v>
      </c>
      <c r="C1025" s="21" t="inlineStr">
        <is>
          <t>WL-03149</t>
        </is>
      </c>
      <c r="D1025" s="21" t="n">
        <v>2149</v>
      </c>
      <c r="E1025" s="21" t="inlineStr">
        <is>
          <t>VB-0419</t>
        </is>
      </c>
      <c r="F1025" s="21" t="inlineStr">
        <is>
          <t>Vessbank</t>
        </is>
      </c>
      <c r="G1025" s="21" t="n">
        <v>32</v>
      </c>
      <c r="H1025" s="21" t="inlineStr">
        <is>
          <t>COVERED</t>
        </is>
      </c>
      <c r="I1025" s="21" t="inlineStr">
        <is>
          <t>NON_COMM_MONTHLY</t>
        </is>
      </c>
      <c r="J1025" s="21" t="n">
        <v>10.4</v>
      </c>
      <c r="K1025" s="21" t="n">
        <v>2</v>
      </c>
      <c r="L1025" s="21" t="inlineStr">
        <is>
          <t>WITHDRAWN</t>
        </is>
      </c>
      <c r="M1025" s="28" t="n">
        <v>46143</v>
      </c>
      <c r="N1025" s="28" t="n">
        <v>46140</v>
      </c>
      <c r="O1025" s="21" t="n">
        <v>7</v>
      </c>
      <c r="P1025" s="21" t="inlineStr"/>
      <c r="Q1025" s="21" t="inlineStr"/>
      <c r="R1025" s="21" t="inlineStr"/>
    </row>
    <row r="1026">
      <c r="A1026" s="17" t="inlineStr">
        <is>
          <t>OFR-2026-1341</t>
        </is>
      </c>
      <c r="B1026" s="27" t="n">
        <v>46130</v>
      </c>
      <c r="C1026" s="17" t="inlineStr">
        <is>
          <t>WL-03082</t>
        </is>
      </c>
      <c r="D1026" s="17" t="n">
        <v>2082</v>
      </c>
      <c r="E1026" s="17" t="inlineStr">
        <is>
          <t>SB-0415</t>
        </is>
      </c>
      <c r="F1026" s="17" t="inlineStr">
        <is>
          <t>Salmonberry</t>
        </is>
      </c>
      <c r="G1026" s="17" t="n">
        <v>28</v>
      </c>
      <c r="H1026" s="17" t="inlineStr">
        <is>
          <t>OPEN</t>
        </is>
      </c>
      <c r="I1026" s="17" t="inlineStr">
        <is>
          <t>NON_COMM_MONTHLY</t>
        </is>
      </c>
      <c r="J1026" s="17" t="n">
        <v>7.55</v>
      </c>
      <c r="K1026" s="17" t="n">
        <v>1</v>
      </c>
      <c r="L1026" s="17" t="inlineStr">
        <is>
          <t>ACCEPTED</t>
        </is>
      </c>
      <c r="M1026" s="27" t="n">
        <v>46144</v>
      </c>
      <c r="N1026" s="27" t="n">
        <v>46132</v>
      </c>
      <c r="O1026" s="17" t="n">
        <v>2</v>
      </c>
      <c r="P1026" s="17" t="inlineStr"/>
      <c r="Q1026" s="17" t="inlineStr">
        <is>
          <t>MA-2026-0415</t>
        </is>
      </c>
      <c r="R1026" s="17" t="inlineStr"/>
    </row>
    <row r="1027">
      <c r="A1027" s="21" t="inlineStr">
        <is>
          <t>OFR-2026-1342</t>
        </is>
      </c>
      <c r="B1027" s="28" t="n">
        <v>46121</v>
      </c>
      <c r="C1027" s="21" t="inlineStr">
        <is>
          <t>WL-02464</t>
        </is>
      </c>
      <c r="D1027" s="21" t="n">
        <v>1464</v>
      </c>
      <c r="E1027" s="21" t="inlineStr">
        <is>
          <t>LP-0815</t>
        </is>
      </c>
      <c r="F1027" s="21" t="inlineStr">
        <is>
          <t>Ledgport</t>
        </is>
      </c>
      <c r="G1027" s="21" t="n">
        <v>24</v>
      </c>
      <c r="H1027" s="21" t="inlineStr">
        <is>
          <t>COVERED</t>
        </is>
      </c>
      <c r="I1027" s="21" t="inlineStr">
        <is>
          <t>NON_COMM_MONTHLY</t>
        </is>
      </c>
      <c r="J1027" s="21" t="n">
        <v>10.4</v>
      </c>
      <c r="K1027" s="21" t="n">
        <v>1</v>
      </c>
      <c r="L1027" s="21" t="inlineStr">
        <is>
          <t>ACCEPTED</t>
        </is>
      </c>
      <c r="M1027" s="28" t="n">
        <v>46131</v>
      </c>
      <c r="N1027" s="28" t="n">
        <v>46134</v>
      </c>
      <c r="O1027" s="21" t="n">
        <v>13</v>
      </c>
      <c r="P1027" s="21" t="inlineStr"/>
      <c r="Q1027" s="21" t="inlineStr">
        <is>
          <t>MA-2026-0815</t>
        </is>
      </c>
      <c r="R1027" s="21" t="inlineStr"/>
    </row>
    <row r="1028">
      <c r="A1028" s="17" t="inlineStr">
        <is>
          <t>OFR-2026-1343</t>
        </is>
      </c>
      <c r="B1028" s="27" t="n">
        <v>46136</v>
      </c>
      <c r="C1028" s="17" t="inlineStr">
        <is>
          <t>WL-01294</t>
        </is>
      </c>
      <c r="D1028" s="17" t="n">
        <v>294</v>
      </c>
      <c r="E1028" s="17" t="inlineStr">
        <is>
          <t>VB-1002</t>
        </is>
      </c>
      <c r="F1028" s="17" t="inlineStr">
        <is>
          <t>Vessbank</t>
        </is>
      </c>
      <c r="G1028" s="17" t="n">
        <v>28</v>
      </c>
      <c r="H1028" s="17" t="inlineStr">
        <is>
          <t>COVERED</t>
        </is>
      </c>
      <c r="I1028" s="17" t="inlineStr">
        <is>
          <t>NON_COMM_MONTHLY</t>
        </is>
      </c>
      <c r="J1028" s="17" t="n">
        <v>10.4</v>
      </c>
      <c r="K1028" s="17" t="n">
        <v>1</v>
      </c>
      <c r="L1028" s="17" t="inlineStr">
        <is>
          <t>ACCEPTED</t>
        </is>
      </c>
      <c r="M1028" s="27" t="n">
        <v>46146</v>
      </c>
      <c r="N1028" s="27" t="n">
        <v>46139</v>
      </c>
      <c r="O1028" s="17" t="n">
        <v>3</v>
      </c>
      <c r="P1028" s="17" t="inlineStr"/>
      <c r="Q1028" s="17" t="inlineStr">
        <is>
          <t>MA-2026-1002</t>
        </is>
      </c>
      <c r="R1028" s="17" t="inlineStr"/>
    </row>
    <row r="1029">
      <c r="A1029" s="21" t="inlineStr">
        <is>
          <t>OFR-2026-1344</t>
        </is>
      </c>
      <c r="B1029" s="28" t="n">
        <v>46125</v>
      </c>
      <c r="C1029" s="21" t="inlineStr">
        <is>
          <t>WL-02120</t>
        </is>
      </c>
      <c r="D1029" s="21" t="n">
        <v>1120</v>
      </c>
      <c r="E1029" s="21" t="inlineStr">
        <is>
          <t>LP-0312</t>
        </is>
      </c>
      <c r="F1029" s="21" t="inlineStr">
        <is>
          <t>Ledgport</t>
        </is>
      </c>
      <c r="G1029" s="21" t="n">
        <v>24</v>
      </c>
      <c r="H1029" s="21" t="inlineStr">
        <is>
          <t>COVERED</t>
        </is>
      </c>
      <c r="I1029" s="21" t="inlineStr">
        <is>
          <t>NON_COMM_MONTHLY</t>
        </is>
      </c>
      <c r="J1029" s="21" t="n">
        <v>10.4</v>
      </c>
      <c r="K1029" s="21" t="n">
        <v>1</v>
      </c>
      <c r="L1029" s="21" t="inlineStr">
        <is>
          <t>SKIPPED</t>
        </is>
      </c>
      <c r="M1029" s="28" t="n">
        <v>46135</v>
      </c>
      <c r="N1029" s="21" t="inlineStr"/>
      <c r="O1029" s="21" t="inlineStr"/>
      <c r="P1029" s="21" t="inlineStr">
        <is>
          <t>vessel-fit</t>
        </is>
      </c>
      <c r="Q1029" s="21" t="inlineStr"/>
      <c r="R1029" s="21" t="inlineStr"/>
    </row>
    <row r="1030">
      <c r="A1030" s="17" t="inlineStr">
        <is>
          <t>OFR-2026-1345</t>
        </is>
      </c>
      <c r="B1030" s="27" t="n">
        <v>46118</v>
      </c>
      <c r="C1030" s="17" t="inlineStr">
        <is>
          <t>WL-02353</t>
        </is>
      </c>
      <c r="D1030" s="17" t="n">
        <v>1353</v>
      </c>
      <c r="E1030" s="17" t="inlineStr">
        <is>
          <t>LP-0601</t>
        </is>
      </c>
      <c r="F1030" s="17" t="inlineStr">
        <is>
          <t>Ledgport</t>
        </is>
      </c>
      <c r="G1030" s="17" t="n">
        <v>24</v>
      </c>
      <c r="H1030" s="17" t="inlineStr">
        <is>
          <t>COVERED</t>
        </is>
      </c>
      <c r="I1030" s="17" t="inlineStr">
        <is>
          <t>NON_COMM_MONTHLY</t>
        </is>
      </c>
      <c r="J1030" s="17" t="n">
        <v>10.4</v>
      </c>
      <c r="K1030" s="17" t="n">
        <v>1</v>
      </c>
      <c r="L1030" s="17" t="inlineStr">
        <is>
          <t>SKIPPED</t>
        </is>
      </c>
      <c r="M1030" s="27" t="n">
        <v>46128</v>
      </c>
      <c r="N1030" s="17" t="inlineStr"/>
      <c r="O1030" s="17" t="inlineStr"/>
      <c r="P1030" s="17" t="inlineStr">
        <is>
          <t>preference-mismatch</t>
        </is>
      </c>
      <c r="Q1030" s="17" t="inlineStr"/>
      <c r="R1030" s="17" t="inlineStr"/>
    </row>
    <row r="1031">
      <c r="A1031" s="21" t="inlineStr">
        <is>
          <t>OFR-2026-1346</t>
        </is>
      </c>
      <c r="B1031" s="28" t="n">
        <v>46131</v>
      </c>
      <c r="C1031" s="21" t="inlineStr">
        <is>
          <t>WL-02504</t>
        </is>
      </c>
      <c r="D1031" s="21" t="n">
        <v>1504</v>
      </c>
      <c r="E1031" s="21" t="inlineStr">
        <is>
          <t>SB-0104</t>
        </is>
      </c>
      <c r="F1031" s="21" t="inlineStr">
        <is>
          <t>Salmonberry</t>
        </is>
      </c>
      <c r="G1031" s="21" t="n">
        <v>50</v>
      </c>
      <c r="H1031" s="21" t="inlineStr">
        <is>
          <t>OPEN</t>
        </is>
      </c>
      <c r="I1031" s="21" t="inlineStr">
        <is>
          <t>NON_COMM_MONTHLY</t>
        </is>
      </c>
      <c r="J1031" s="21" t="n">
        <v>7.55</v>
      </c>
      <c r="K1031" s="21" t="n">
        <v>1</v>
      </c>
      <c r="L1031" s="21" t="inlineStr">
        <is>
          <t>SKIPPED</t>
        </is>
      </c>
      <c r="M1031" s="28" t="n">
        <v>46145</v>
      </c>
      <c r="N1031" s="21" t="inlineStr"/>
      <c r="O1031" s="21" t="inlineStr"/>
      <c r="P1031" s="21" t="inlineStr">
        <is>
          <t>not-current</t>
        </is>
      </c>
      <c r="Q1031" s="21" t="inlineStr"/>
      <c r="R1031" s="21" t="inlineStr"/>
    </row>
    <row r="1032">
      <c r="A1032" s="17" t="inlineStr">
        <is>
          <t>OFR-2026-1347</t>
        </is>
      </c>
      <c r="B1032" s="27" t="n">
        <v>46129</v>
      </c>
      <c r="C1032" s="17" t="inlineStr">
        <is>
          <t>WL-02706</t>
        </is>
      </c>
      <c r="D1032" s="17" t="n">
        <v>1706</v>
      </c>
      <c r="E1032" s="17" t="inlineStr">
        <is>
          <t>GW-0513</t>
        </is>
      </c>
      <c r="F1032" s="17" t="inlineStr">
        <is>
          <t>Gullwing</t>
        </is>
      </c>
      <c r="G1032" s="17" t="n">
        <v>32</v>
      </c>
      <c r="H1032" s="17" t="inlineStr">
        <is>
          <t>OPEN</t>
        </is>
      </c>
      <c r="I1032" s="17" t="inlineStr">
        <is>
          <t>NON_COMM_MONTHLY</t>
        </is>
      </c>
      <c r="J1032" s="17" t="n">
        <v>7.55</v>
      </c>
      <c r="K1032" s="17" t="n">
        <v>1</v>
      </c>
      <c r="L1032" s="17" t="inlineStr">
        <is>
          <t>SKIPPED</t>
        </is>
      </c>
      <c r="M1032" s="27" t="n">
        <v>46143</v>
      </c>
      <c r="N1032" s="17" t="inlineStr"/>
      <c r="O1032" s="17" t="inlineStr"/>
      <c r="P1032" s="17" t="inlineStr">
        <is>
          <t>not-current</t>
        </is>
      </c>
      <c r="Q1032" s="17" t="inlineStr"/>
      <c r="R1032" s="17" t="inlineStr"/>
    </row>
    <row r="1033">
      <c r="A1033" s="21" t="inlineStr">
        <is>
          <t>OFR-2026-1348</t>
        </is>
      </c>
      <c r="B1033" s="28" t="n">
        <v>46114</v>
      </c>
      <c r="C1033" s="21" t="inlineStr">
        <is>
          <t>WL-01288</t>
        </is>
      </c>
      <c r="D1033" s="21" t="n">
        <v>288</v>
      </c>
      <c r="E1033" s="21" t="inlineStr">
        <is>
          <t>VB-0916</t>
        </is>
      </c>
      <c r="F1033" s="21" t="inlineStr">
        <is>
          <t>Vessbank</t>
        </is>
      </c>
      <c r="G1033" s="21" t="n">
        <v>24</v>
      </c>
      <c r="H1033" s="21" t="inlineStr">
        <is>
          <t>COVERED</t>
        </is>
      </c>
      <c r="I1033" s="21" t="inlineStr">
        <is>
          <t>NON_COMM_MONTHLY</t>
        </is>
      </c>
      <c r="J1033" s="21" t="n">
        <v>10.4</v>
      </c>
      <c r="K1033" s="21" t="n">
        <v>2</v>
      </c>
      <c r="L1033" s="21" t="inlineStr">
        <is>
          <t>SKIPPED</t>
        </is>
      </c>
      <c r="M1033" s="28" t="n">
        <v>46124</v>
      </c>
      <c r="N1033" s="21" t="inlineStr"/>
      <c r="O1033" s="21" t="inlineStr"/>
      <c r="P1033" s="21" t="inlineStr">
        <is>
          <t>declined-prior-offer</t>
        </is>
      </c>
      <c r="Q1033" s="21" t="inlineStr"/>
      <c r="R1033" s="21" t="inlineStr"/>
    </row>
    <row r="1034">
      <c r="A1034" s="17" t="inlineStr">
        <is>
          <t>OFR-2026-1349</t>
        </is>
      </c>
      <c r="B1034" s="27" t="n">
        <v>46123</v>
      </c>
      <c r="C1034" s="17" t="inlineStr">
        <is>
          <t>WL-01747</t>
        </is>
      </c>
      <c r="D1034" s="17" t="n">
        <v>747</v>
      </c>
      <c r="E1034" s="17" t="inlineStr">
        <is>
          <t>GW-1020</t>
        </is>
      </c>
      <c r="F1034" s="17" t="inlineStr">
        <is>
          <t>Gullwing</t>
        </is>
      </c>
      <c r="G1034" s="17" t="n">
        <v>32</v>
      </c>
      <c r="H1034" s="17" t="inlineStr">
        <is>
          <t>OPEN</t>
        </is>
      </c>
      <c r="I1034" s="17" t="inlineStr">
        <is>
          <t>NON_COMM_MONTHLY</t>
        </is>
      </c>
      <c r="J1034" s="17" t="n">
        <v>7.55</v>
      </c>
      <c r="K1034" s="17" t="n">
        <v>1</v>
      </c>
      <c r="L1034" s="17" t="inlineStr">
        <is>
          <t>EXPIRED</t>
        </is>
      </c>
      <c r="M1034" s="27" t="n">
        <v>46137</v>
      </c>
      <c r="N1034" s="27" t="n">
        <v>46127</v>
      </c>
      <c r="O1034" s="17" t="n">
        <v>4</v>
      </c>
      <c r="P1034" s="17" t="inlineStr"/>
      <c r="Q1034" s="17" t="inlineStr"/>
      <c r="R1034" s="17" t="inlineStr"/>
    </row>
    <row r="1035">
      <c r="A1035" s="21" t="inlineStr">
        <is>
          <t>OFR-2026-1350</t>
        </is>
      </c>
      <c r="B1035" s="28" t="n">
        <v>46119</v>
      </c>
      <c r="C1035" s="21" t="inlineStr">
        <is>
          <t>WL-02639</t>
        </is>
      </c>
      <c r="D1035" s="21" t="n">
        <v>1639</v>
      </c>
      <c r="E1035" s="21" t="inlineStr">
        <is>
          <t>LP-1102</t>
        </is>
      </c>
      <c r="F1035" s="21" t="inlineStr">
        <is>
          <t>Ledgport</t>
        </is>
      </c>
      <c r="G1035" s="21" t="n">
        <v>28</v>
      </c>
      <c r="H1035" s="21" t="inlineStr">
        <is>
          <t>COVERED</t>
        </is>
      </c>
      <c r="I1035" s="21" t="inlineStr">
        <is>
          <t>NON_COMM_MONTHLY</t>
        </is>
      </c>
      <c r="J1035" s="21" t="n">
        <v>10.4</v>
      </c>
      <c r="K1035" s="21" t="n">
        <v>1</v>
      </c>
      <c r="L1035" s="21" t="inlineStr">
        <is>
          <t>SKIPPED</t>
        </is>
      </c>
      <c r="M1035" s="28" t="n">
        <v>46129</v>
      </c>
      <c r="N1035" s="21" t="inlineStr"/>
      <c r="O1035" s="21" t="inlineStr"/>
      <c r="P1035" s="21" t="inlineStr">
        <is>
          <t>vessel-fit</t>
        </is>
      </c>
      <c r="Q1035" s="21" t="inlineStr"/>
      <c r="R1035" s="21" t="inlineStr"/>
    </row>
    <row r="1036">
      <c r="A1036" s="17" t="inlineStr">
        <is>
          <t>OFR-2026-1351</t>
        </is>
      </c>
      <c r="B1036" s="27" t="n">
        <v>46125</v>
      </c>
      <c r="C1036" s="17" t="inlineStr">
        <is>
          <t>WL-02390</t>
        </is>
      </c>
      <c r="D1036" s="17" t="n">
        <v>1390</v>
      </c>
      <c r="E1036" s="17" t="inlineStr">
        <is>
          <t>SB-0809</t>
        </is>
      </c>
      <c r="F1036" s="17" t="inlineStr">
        <is>
          <t>Salmonberry</t>
        </is>
      </c>
      <c r="G1036" s="17" t="n">
        <v>45</v>
      </c>
      <c r="H1036" s="17" t="inlineStr">
        <is>
          <t>OPEN</t>
        </is>
      </c>
      <c r="I1036" s="17" t="inlineStr">
        <is>
          <t>NON_COMM_MONTHLY</t>
        </is>
      </c>
      <c r="J1036" s="17" t="n">
        <v>7.55</v>
      </c>
      <c r="K1036" s="17" t="n">
        <v>1</v>
      </c>
      <c r="L1036" s="17" t="inlineStr">
        <is>
          <t>ACCEPTED</t>
        </is>
      </c>
      <c r="M1036" s="27" t="n">
        <v>46139</v>
      </c>
      <c r="N1036" s="27" t="n">
        <v>46131</v>
      </c>
      <c r="O1036" s="17" t="n">
        <v>6</v>
      </c>
      <c r="P1036" s="17" t="inlineStr"/>
      <c r="Q1036" s="17" t="inlineStr">
        <is>
          <t>MA-2026-0809</t>
        </is>
      </c>
      <c r="R1036" s="17" t="inlineStr"/>
    </row>
    <row r="1037">
      <c r="A1037" s="21" t="inlineStr">
        <is>
          <t>OFR-2026-1352</t>
        </is>
      </c>
      <c r="B1037" s="28" t="n">
        <v>46134</v>
      </c>
      <c r="C1037" s="21" t="inlineStr">
        <is>
          <t>WL-03493</t>
        </is>
      </c>
      <c r="D1037" s="21" t="n">
        <v>2493</v>
      </c>
      <c r="E1037" s="21" t="inlineStr">
        <is>
          <t>GW-0420</t>
        </is>
      </c>
      <c r="F1037" s="21" t="inlineStr">
        <is>
          <t>Gullwing</t>
        </is>
      </c>
      <c r="G1037" s="21" t="n">
        <v>28</v>
      </c>
      <c r="H1037" s="21" t="inlineStr">
        <is>
          <t>OPEN</t>
        </is>
      </c>
      <c r="I1037" s="21" t="inlineStr">
        <is>
          <t>NON_COMM_MONTHLY</t>
        </is>
      </c>
      <c r="J1037" s="21" t="n">
        <v>7.55</v>
      </c>
      <c r="K1037" s="21" t="n">
        <v>1</v>
      </c>
      <c r="L1037" s="21" t="inlineStr">
        <is>
          <t>ACCEPTED</t>
        </is>
      </c>
      <c r="M1037" s="28" t="n">
        <v>46148</v>
      </c>
      <c r="N1037" s="28" t="n">
        <v>46148</v>
      </c>
      <c r="O1037" s="21" t="n">
        <v>14</v>
      </c>
      <c r="P1037" s="21" t="inlineStr"/>
      <c r="Q1037" s="21" t="inlineStr">
        <is>
          <t>MA-2026-0420</t>
        </is>
      </c>
      <c r="R1037" s="21" t="inlineStr"/>
    </row>
    <row r="1038">
      <c r="A1038" s="17" t="inlineStr">
        <is>
          <t>OFR-2026-1353</t>
        </is>
      </c>
      <c r="B1038" s="27" t="n">
        <v>46125</v>
      </c>
      <c r="C1038" s="17" t="inlineStr">
        <is>
          <t>WL-01405</t>
        </is>
      </c>
      <c r="D1038" s="17" t="n">
        <v>405</v>
      </c>
      <c r="E1038" s="17" t="inlineStr">
        <is>
          <t>VB-0604</t>
        </is>
      </c>
      <c r="F1038" s="17" t="inlineStr">
        <is>
          <t>Vessbank</t>
        </is>
      </c>
      <c r="G1038" s="17" t="n">
        <v>28</v>
      </c>
      <c r="H1038" s="17" t="inlineStr">
        <is>
          <t>COVERED</t>
        </is>
      </c>
      <c r="I1038" s="17" t="inlineStr">
        <is>
          <t>NON_COMM_MONTHLY</t>
        </is>
      </c>
      <c r="J1038" s="17" t="n">
        <v>10.4</v>
      </c>
      <c r="K1038" s="17" t="n">
        <v>1</v>
      </c>
      <c r="L1038" s="17" t="inlineStr">
        <is>
          <t>WITHDRAWN</t>
        </is>
      </c>
      <c r="M1038" s="27" t="n">
        <v>46135</v>
      </c>
      <c r="N1038" s="27" t="n">
        <v>46134</v>
      </c>
      <c r="O1038" s="17" t="n">
        <v>9</v>
      </c>
      <c r="P1038" s="17" t="inlineStr"/>
      <c r="Q1038" s="17" t="inlineStr"/>
      <c r="R1038" s="17" t="inlineStr"/>
    </row>
    <row r="1039">
      <c r="A1039" s="21" t="inlineStr">
        <is>
          <t>OFR-2026-1354</t>
        </is>
      </c>
      <c r="B1039" s="28" t="n">
        <v>46125</v>
      </c>
      <c r="C1039" s="21" t="inlineStr">
        <is>
          <t>WL-01412</t>
        </is>
      </c>
      <c r="D1039" s="21" t="n">
        <v>412</v>
      </c>
      <c r="E1039" s="21" t="inlineStr">
        <is>
          <t>EW-0909</t>
        </is>
      </c>
      <c r="F1039" s="21" t="inlineStr">
        <is>
          <t>Eastwey</t>
        </is>
      </c>
      <c r="G1039" s="21" t="n">
        <v>45</v>
      </c>
      <c r="H1039" s="21" t="inlineStr">
        <is>
          <t>OPEN</t>
        </is>
      </c>
      <c r="I1039" s="21" t="inlineStr">
        <is>
          <t>NON_COMM_MONTHLY</t>
        </is>
      </c>
      <c r="J1039" s="21" t="n">
        <v>7.55</v>
      </c>
      <c r="K1039" s="21" t="n">
        <v>1</v>
      </c>
      <c r="L1039" s="21" t="inlineStr">
        <is>
          <t>DECLINED_RETAINER</t>
        </is>
      </c>
      <c r="M1039" s="28" t="n">
        <v>46139</v>
      </c>
      <c r="N1039" s="28" t="n">
        <v>46142</v>
      </c>
      <c r="O1039" s="21" t="n">
        <v>17</v>
      </c>
      <c r="P1039" s="21" t="inlineStr"/>
      <c r="Q1039" s="21" t="inlineStr"/>
      <c r="R1039" s="21" t="inlineStr"/>
    </row>
    <row r="1040">
      <c r="A1040" s="17" t="inlineStr">
        <is>
          <t>OFR-2026-1355</t>
        </is>
      </c>
      <c r="B1040" s="27" t="n">
        <v>46134</v>
      </c>
      <c r="C1040" s="17" t="inlineStr">
        <is>
          <t>WL-03358</t>
        </is>
      </c>
      <c r="D1040" s="17" t="n">
        <v>2358</v>
      </c>
      <c r="E1040" s="17" t="inlineStr">
        <is>
          <t>LP-0115</t>
        </is>
      </c>
      <c r="F1040" s="17" t="inlineStr">
        <is>
          <t>Ledgport</t>
        </is>
      </c>
      <c r="G1040" s="17" t="n">
        <v>28</v>
      </c>
      <c r="H1040" s="17" t="inlineStr">
        <is>
          <t>COVERED</t>
        </is>
      </c>
      <c r="I1040" s="17" t="inlineStr">
        <is>
          <t>NON_COMM_MONTHLY</t>
        </is>
      </c>
      <c r="J1040" s="17" t="n">
        <v>10.4</v>
      </c>
      <c r="K1040" s="17" t="n">
        <v>1</v>
      </c>
      <c r="L1040" s="17" t="inlineStr">
        <is>
          <t>DECLINED</t>
        </is>
      </c>
      <c r="M1040" s="27" t="n">
        <v>46144</v>
      </c>
      <c r="N1040" s="27" t="n">
        <v>46138</v>
      </c>
      <c r="O1040" s="17" t="n">
        <v>4</v>
      </c>
      <c r="P1040" s="17" t="inlineStr"/>
      <c r="Q1040" s="17" t="inlineStr"/>
      <c r="R1040" s="17" t="inlineStr"/>
    </row>
    <row r="1041">
      <c r="A1041" s="21" t="inlineStr">
        <is>
          <t>OFR-2026-1356</t>
        </is>
      </c>
      <c r="B1041" s="28" t="n">
        <v>46128</v>
      </c>
      <c r="C1041" s="21" t="inlineStr">
        <is>
          <t>WL-03565</t>
        </is>
      </c>
      <c r="D1041" s="21" t="n">
        <v>2565</v>
      </c>
      <c r="E1041" s="21" t="inlineStr">
        <is>
          <t>GW-0303</t>
        </is>
      </c>
      <c r="F1041" s="21" t="inlineStr">
        <is>
          <t>Gullwing</t>
        </is>
      </c>
      <c r="G1041" s="21" t="n">
        <v>28</v>
      </c>
      <c r="H1041" s="21" t="inlineStr">
        <is>
          <t>OPEN</t>
        </is>
      </c>
      <c r="I1041" s="21" t="inlineStr">
        <is>
          <t>NON_COMM_MONTHLY</t>
        </is>
      </c>
      <c r="J1041" s="21" t="n">
        <v>7.55</v>
      </c>
      <c r="K1041" s="21" t="n">
        <v>2</v>
      </c>
      <c r="L1041" s="21" t="inlineStr">
        <is>
          <t>DECLINED</t>
        </is>
      </c>
      <c r="M1041" s="28" t="n">
        <v>46142</v>
      </c>
      <c r="N1041" s="28" t="n">
        <v>46130</v>
      </c>
      <c r="O1041" s="21" t="n">
        <v>2</v>
      </c>
      <c r="P1041" s="21" t="inlineStr"/>
      <c r="Q1041" s="21" t="inlineStr"/>
      <c r="R1041" s="21" t="inlineStr"/>
    </row>
    <row r="1042">
      <c r="A1042" s="17" t="inlineStr">
        <is>
          <t>OFR-2026-1357</t>
        </is>
      </c>
      <c r="B1042" s="27" t="n">
        <v>46170</v>
      </c>
      <c r="C1042" s="17" t="inlineStr">
        <is>
          <t>WL-01823</t>
        </is>
      </c>
      <c r="D1042" s="17" t="n">
        <v>823</v>
      </c>
      <c r="E1042" s="17" t="inlineStr">
        <is>
          <t>SB-0605</t>
        </is>
      </c>
      <c r="F1042" s="17" t="inlineStr">
        <is>
          <t>Salmonberry</t>
        </is>
      </c>
      <c r="G1042" s="17" t="n">
        <v>24</v>
      </c>
      <c r="H1042" s="17" t="inlineStr">
        <is>
          <t>OPEN</t>
        </is>
      </c>
      <c r="I1042" s="17" t="inlineStr">
        <is>
          <t>NON_COMM_MONTHLY</t>
        </is>
      </c>
      <c r="J1042" s="17" t="n">
        <v>7.55</v>
      </c>
      <c r="K1042" s="17" t="n">
        <v>1</v>
      </c>
      <c r="L1042" s="17" t="inlineStr">
        <is>
          <t>ACCEPTED</t>
        </is>
      </c>
      <c r="M1042" s="27" t="n">
        <v>46184</v>
      </c>
      <c r="N1042" s="27" t="n">
        <v>46175</v>
      </c>
      <c r="O1042" s="17" t="n">
        <v>5</v>
      </c>
      <c r="P1042" s="17" t="inlineStr"/>
      <c r="Q1042" s="17" t="inlineStr">
        <is>
          <t>MA-2026-0605</t>
        </is>
      </c>
      <c r="R1042" s="17" t="inlineStr"/>
    </row>
    <row r="1043">
      <c r="A1043" s="21" t="inlineStr">
        <is>
          <t>OFR-2026-1358</t>
        </is>
      </c>
      <c r="B1043" s="28" t="n">
        <v>46151</v>
      </c>
      <c r="C1043" s="21" t="inlineStr">
        <is>
          <t>WL-03754</t>
        </is>
      </c>
      <c r="D1043" s="21" t="n">
        <v>2754</v>
      </c>
      <c r="E1043" s="21" t="inlineStr">
        <is>
          <t>LP-0923</t>
        </is>
      </c>
      <c r="F1043" s="21" t="inlineStr">
        <is>
          <t>Ledgport</t>
        </is>
      </c>
      <c r="G1043" s="21" t="n">
        <v>24</v>
      </c>
      <c r="H1043" s="21" t="inlineStr">
        <is>
          <t>COVERED</t>
        </is>
      </c>
      <c r="I1043" s="21" t="inlineStr">
        <is>
          <t>NON_COMM_MONTHLY</t>
        </is>
      </c>
      <c r="J1043" s="21" t="n">
        <v>10.4</v>
      </c>
      <c r="K1043" s="21" t="n">
        <v>1</v>
      </c>
      <c r="L1043" s="21" t="inlineStr">
        <is>
          <t>SKIPPED</t>
        </is>
      </c>
      <c r="M1043" s="28" t="n">
        <v>46161</v>
      </c>
      <c r="N1043" s="21" t="inlineStr"/>
      <c r="O1043" s="21" t="inlineStr"/>
      <c r="P1043" s="21" t="inlineStr">
        <is>
          <t>not-current</t>
        </is>
      </c>
      <c r="Q1043" s="21" t="inlineStr"/>
      <c r="R1043" s="21" t="inlineStr"/>
    </row>
    <row r="1044">
      <c r="A1044" s="17" t="inlineStr">
        <is>
          <t>OFR-2026-1359</t>
        </is>
      </c>
      <c r="B1044" s="27" t="n">
        <v>46158</v>
      </c>
      <c r="C1044" s="17" t="inlineStr">
        <is>
          <t>WL-02281</t>
        </is>
      </c>
      <c r="D1044" s="17" t="n">
        <v>1281</v>
      </c>
      <c r="E1044" s="17" t="inlineStr">
        <is>
          <t>SB-0805</t>
        </is>
      </c>
      <c r="F1044" s="17" t="inlineStr">
        <is>
          <t>Salmonberry</t>
        </is>
      </c>
      <c r="G1044" s="17" t="n">
        <v>24</v>
      </c>
      <c r="H1044" s="17" t="inlineStr">
        <is>
          <t>OPEN</t>
        </is>
      </c>
      <c r="I1044" s="17" t="inlineStr">
        <is>
          <t>NON_COMM_MONTHLY</t>
        </is>
      </c>
      <c r="J1044" s="17" t="n">
        <v>7.55</v>
      </c>
      <c r="K1044" s="17" t="n">
        <v>1</v>
      </c>
      <c r="L1044" s="17" t="inlineStr">
        <is>
          <t>ACCEPTED</t>
        </is>
      </c>
      <c r="M1044" s="27" t="n">
        <v>46172</v>
      </c>
      <c r="N1044" s="27" t="n">
        <v>46160</v>
      </c>
      <c r="O1044" s="17" t="n">
        <v>2</v>
      </c>
      <c r="P1044" s="17" t="inlineStr"/>
      <c r="Q1044" s="17" t="inlineStr">
        <is>
          <t>MA-2026-0805</t>
        </is>
      </c>
      <c r="R1044" s="17" t="inlineStr"/>
    </row>
    <row r="1045">
      <c r="A1045" s="21" t="inlineStr">
        <is>
          <t>OFR-2026-1360</t>
        </is>
      </c>
      <c r="B1045" s="28" t="n">
        <v>46148</v>
      </c>
      <c r="C1045" s="21" t="inlineStr">
        <is>
          <t>WL-01205</t>
        </is>
      </c>
      <c r="D1045" s="21" t="n">
        <v>205</v>
      </c>
      <c r="E1045" s="21" t="inlineStr">
        <is>
          <t>GW-0620</t>
        </is>
      </c>
      <c r="F1045" s="21" t="inlineStr">
        <is>
          <t>Gullwing</t>
        </is>
      </c>
      <c r="G1045" s="21" t="n">
        <v>70</v>
      </c>
      <c r="H1045" s="21" t="inlineStr">
        <is>
          <t>OPEN</t>
        </is>
      </c>
      <c r="I1045" s="21" t="inlineStr">
        <is>
          <t>NON_COMM_MONTHLY</t>
        </is>
      </c>
      <c r="J1045" s="21" t="n">
        <v>7.55</v>
      </c>
      <c r="K1045" s="21" t="n">
        <v>2</v>
      </c>
      <c r="L1045" s="21" t="inlineStr">
        <is>
          <t>SKIPPED</t>
        </is>
      </c>
      <c r="M1045" s="28" t="n">
        <v>46162</v>
      </c>
      <c r="N1045" s="21" t="inlineStr"/>
      <c r="O1045" s="21" t="inlineStr"/>
      <c r="P1045" s="21" t="inlineStr">
        <is>
          <t>preference-mismatch</t>
        </is>
      </c>
      <c r="Q1045" s="21" t="inlineStr"/>
      <c r="R1045" s="21" t="inlineStr"/>
    </row>
    <row r="1046">
      <c r="A1046" s="17" t="inlineStr">
        <is>
          <t>OFR-2026-1361</t>
        </is>
      </c>
      <c r="B1046" s="27" t="n">
        <v>46160</v>
      </c>
      <c r="C1046" s="17" t="inlineStr">
        <is>
          <t>WL-03607</t>
        </is>
      </c>
      <c r="D1046" s="17" t="n">
        <v>2607</v>
      </c>
      <c r="E1046" s="17" t="inlineStr">
        <is>
          <t>LP-1105</t>
        </is>
      </c>
      <c r="F1046" s="17" t="inlineStr">
        <is>
          <t>Ledgport</t>
        </is>
      </c>
      <c r="G1046" s="17" t="n">
        <v>36</v>
      </c>
      <c r="H1046" s="17" t="inlineStr">
        <is>
          <t>COVERED</t>
        </is>
      </c>
      <c r="I1046" s="17" t="inlineStr">
        <is>
          <t>NON_COMM_MONTHLY</t>
        </is>
      </c>
      <c r="J1046" s="17" t="n">
        <v>10.4</v>
      </c>
      <c r="K1046" s="17" t="n">
        <v>2</v>
      </c>
      <c r="L1046" s="17" t="inlineStr">
        <is>
          <t>SKIPPED</t>
        </is>
      </c>
      <c r="M1046" s="27" t="n">
        <v>46170</v>
      </c>
      <c r="N1046" s="17" t="inlineStr"/>
      <c r="O1046" s="17" t="inlineStr"/>
      <c r="P1046" s="17" t="inlineStr">
        <is>
          <t>not-current</t>
        </is>
      </c>
      <c r="Q1046" s="17" t="inlineStr"/>
      <c r="R1046" s="17" t="inlineStr"/>
    </row>
    <row r="1047">
      <c r="A1047" s="21" t="inlineStr">
        <is>
          <t>OFR-2026-1362</t>
        </is>
      </c>
      <c r="B1047" s="28" t="n">
        <v>46156</v>
      </c>
      <c r="C1047" s="21" t="inlineStr">
        <is>
          <t>WL-02559</t>
        </is>
      </c>
      <c r="D1047" s="21" t="n">
        <v>1559</v>
      </c>
      <c r="E1047" s="21" t="inlineStr">
        <is>
          <t>EW-0203</t>
        </is>
      </c>
      <c r="F1047" s="21" t="inlineStr">
        <is>
          <t>Eastwey</t>
        </is>
      </c>
      <c r="G1047" s="21" t="n">
        <v>28</v>
      </c>
      <c r="H1047" s="21" t="inlineStr">
        <is>
          <t>OPEN</t>
        </is>
      </c>
      <c r="I1047" s="21" t="inlineStr">
        <is>
          <t>NON_COMM_MONTHLY</t>
        </is>
      </c>
      <c r="J1047" s="21" t="n">
        <v>7.55</v>
      </c>
      <c r="K1047" s="21" t="n">
        <v>1</v>
      </c>
      <c r="L1047" s="21" t="inlineStr">
        <is>
          <t>ACCEPTED</t>
        </is>
      </c>
      <c r="M1047" s="28" t="n">
        <v>46170</v>
      </c>
      <c r="N1047" s="28" t="n">
        <v>46171</v>
      </c>
      <c r="O1047" s="21" t="n">
        <v>15</v>
      </c>
      <c r="P1047" s="21" t="inlineStr"/>
      <c r="Q1047" s="21" t="inlineStr">
        <is>
          <t>MA-2026-0203</t>
        </is>
      </c>
      <c r="R1047" s="21" t="inlineStr"/>
    </row>
    <row r="1048">
      <c r="A1048" s="17" t="inlineStr">
        <is>
          <t>OFR-2026-1363</t>
        </is>
      </c>
      <c r="B1048" s="27" t="n">
        <v>46150</v>
      </c>
      <c r="C1048" s="17" t="inlineStr">
        <is>
          <t>WL-03896</t>
        </is>
      </c>
      <c r="D1048" s="17" t="n">
        <v>2896</v>
      </c>
      <c r="E1048" s="17" t="inlineStr">
        <is>
          <t>LP-0220</t>
        </is>
      </c>
      <c r="F1048" s="17" t="inlineStr">
        <is>
          <t>Ledgport</t>
        </is>
      </c>
      <c r="G1048" s="17" t="n">
        <v>28</v>
      </c>
      <c r="H1048" s="17" t="inlineStr">
        <is>
          <t>COVERED</t>
        </is>
      </c>
      <c r="I1048" s="17" t="inlineStr">
        <is>
          <t>NON_COMM_MONTHLY</t>
        </is>
      </c>
      <c r="J1048" s="17" t="n">
        <v>10.4</v>
      </c>
      <c r="K1048" s="17" t="n">
        <v>1</v>
      </c>
      <c r="L1048" s="17" t="inlineStr">
        <is>
          <t>SKIPPED</t>
        </is>
      </c>
      <c r="M1048" s="27" t="n">
        <v>46160</v>
      </c>
      <c r="N1048" s="17" t="inlineStr"/>
      <c r="O1048" s="17" t="inlineStr"/>
      <c r="P1048" s="17" t="inlineStr">
        <is>
          <t>vessel-fit</t>
        </is>
      </c>
      <c r="Q1048" s="17" t="inlineStr"/>
      <c r="R1048" s="17" t="inlineStr"/>
    </row>
    <row r="1049">
      <c r="A1049" s="21" t="inlineStr">
        <is>
          <t>OFR-2026-1364</t>
        </is>
      </c>
      <c r="B1049" s="28" t="n">
        <v>46160</v>
      </c>
      <c r="C1049" s="21" t="inlineStr">
        <is>
          <t>WL-02844</t>
        </is>
      </c>
      <c r="D1049" s="21" t="n">
        <v>1844</v>
      </c>
      <c r="E1049" s="21" t="inlineStr">
        <is>
          <t>SB-0506</t>
        </is>
      </c>
      <c r="F1049" s="21" t="inlineStr">
        <is>
          <t>Salmonberry</t>
        </is>
      </c>
      <c r="G1049" s="21" t="n">
        <v>32</v>
      </c>
      <c r="H1049" s="21" t="inlineStr">
        <is>
          <t>OPEN</t>
        </is>
      </c>
      <c r="I1049" s="21" t="inlineStr">
        <is>
          <t>NON_COMM_MONTHLY</t>
        </is>
      </c>
      <c r="J1049" s="21" t="n">
        <v>7.55</v>
      </c>
      <c r="K1049" s="21" t="n">
        <v>2</v>
      </c>
      <c r="L1049" s="21" t="inlineStr">
        <is>
          <t>ACCEPTED</t>
        </is>
      </c>
      <c r="M1049" s="28" t="n">
        <v>46174</v>
      </c>
      <c r="N1049" s="28" t="n">
        <v>46162</v>
      </c>
      <c r="O1049" s="21" t="n">
        <v>2</v>
      </c>
      <c r="P1049" s="21" t="inlineStr"/>
      <c r="Q1049" s="21" t="inlineStr">
        <is>
          <t>MA-2026-0506</t>
        </is>
      </c>
      <c r="R1049" s="21" t="inlineStr"/>
    </row>
    <row r="1050">
      <c r="A1050" s="17" t="inlineStr">
        <is>
          <t>OFR-2026-1365</t>
        </is>
      </c>
      <c r="B1050" s="27" t="n">
        <v>46164</v>
      </c>
      <c r="C1050" s="17" t="inlineStr">
        <is>
          <t>WL-01014</t>
        </is>
      </c>
      <c r="D1050" s="17" t="n">
        <v>14</v>
      </c>
      <c r="E1050" s="17" t="inlineStr">
        <is>
          <t>LP-1008</t>
        </is>
      </c>
      <c r="F1050" s="17" t="inlineStr">
        <is>
          <t>Ledgport</t>
        </is>
      </c>
      <c r="G1050" s="17" t="n">
        <v>32</v>
      </c>
      <c r="H1050" s="17" t="inlineStr">
        <is>
          <t>COVERED</t>
        </is>
      </c>
      <c r="I1050" s="17" t="inlineStr">
        <is>
          <t>NON_COMM_MONTHLY</t>
        </is>
      </c>
      <c r="J1050" s="17" t="n">
        <v>10.4</v>
      </c>
      <c r="K1050" s="17" t="n">
        <v>1</v>
      </c>
      <c r="L1050" s="17" t="inlineStr">
        <is>
          <t>ACCEPTED</t>
        </is>
      </c>
      <c r="M1050" s="27" t="n">
        <v>46174</v>
      </c>
      <c r="N1050" s="27" t="n">
        <v>46177</v>
      </c>
      <c r="O1050" s="17" t="n">
        <v>13</v>
      </c>
      <c r="P1050" s="17" t="inlineStr"/>
      <c r="Q1050" s="17" t="inlineStr">
        <is>
          <t>MA-2026-1008</t>
        </is>
      </c>
      <c r="R1050" s="17" t="inlineStr"/>
    </row>
    <row r="1051">
      <c r="A1051" s="21" t="inlineStr">
        <is>
          <t>OFR-2026-1366</t>
        </is>
      </c>
      <c r="B1051" s="28" t="n">
        <v>46166</v>
      </c>
      <c r="C1051" s="21" t="inlineStr">
        <is>
          <t>WL-03247</t>
        </is>
      </c>
      <c r="D1051" s="21" t="n">
        <v>2247</v>
      </c>
      <c r="E1051" s="21" t="inlineStr">
        <is>
          <t>VB-0916</t>
        </is>
      </c>
      <c r="F1051" s="21" t="inlineStr">
        <is>
          <t>Vessbank</t>
        </is>
      </c>
      <c r="G1051" s="21" t="n">
        <v>24</v>
      </c>
      <c r="H1051" s="21" t="inlineStr">
        <is>
          <t>COVERED</t>
        </is>
      </c>
      <c r="I1051" s="21" t="inlineStr">
        <is>
          <t>NON_COMM_MONTHLY</t>
        </is>
      </c>
      <c r="J1051" s="21" t="n">
        <v>10.4</v>
      </c>
      <c r="K1051" s="21" t="n">
        <v>2</v>
      </c>
      <c r="L1051" s="21" t="inlineStr">
        <is>
          <t>SKIPPED</t>
        </is>
      </c>
      <c r="M1051" s="28" t="n">
        <v>46176</v>
      </c>
      <c r="N1051" s="21" t="inlineStr"/>
      <c r="O1051" s="21" t="inlineStr"/>
      <c r="P1051" s="21" t="inlineStr">
        <is>
          <t>vessel-fit</t>
        </is>
      </c>
      <c r="Q1051" s="21" t="inlineStr"/>
      <c r="R1051" s="21" t="inlineStr"/>
    </row>
    <row r="1052">
      <c r="A1052" s="17" t="inlineStr">
        <is>
          <t>OFR-2026-1367</t>
        </is>
      </c>
      <c r="B1052" s="27" t="n">
        <v>46169</v>
      </c>
      <c r="C1052" s="17" t="inlineStr">
        <is>
          <t>WL-02374</t>
        </is>
      </c>
      <c r="D1052" s="17" t="n">
        <v>1374</v>
      </c>
      <c r="E1052" s="17" t="inlineStr">
        <is>
          <t>VB-0324</t>
        </is>
      </c>
      <c r="F1052" s="17" t="inlineStr">
        <is>
          <t>Vessbank</t>
        </is>
      </c>
      <c r="G1052" s="17" t="n">
        <v>36</v>
      </c>
      <c r="H1052" s="17" t="inlineStr">
        <is>
          <t>COVERED</t>
        </is>
      </c>
      <c r="I1052" s="17" t="inlineStr">
        <is>
          <t>NON_COMM_MONTHLY</t>
        </is>
      </c>
      <c r="J1052" s="17" t="n">
        <v>10.4</v>
      </c>
      <c r="K1052" s="17" t="n">
        <v>2</v>
      </c>
      <c r="L1052" s="17" t="inlineStr">
        <is>
          <t>ACCEPTED</t>
        </is>
      </c>
      <c r="M1052" s="27" t="n">
        <v>46179</v>
      </c>
      <c r="N1052" s="27" t="n">
        <v>46173</v>
      </c>
      <c r="O1052" s="17" t="n">
        <v>4</v>
      </c>
      <c r="P1052" s="17" t="inlineStr"/>
      <c r="Q1052" s="17" t="inlineStr">
        <is>
          <t>MA-2026-0324</t>
        </is>
      </c>
      <c r="R1052" s="17" t="inlineStr"/>
    </row>
    <row r="1053">
      <c r="A1053" s="21" t="inlineStr">
        <is>
          <t>OFR-2026-1368</t>
        </is>
      </c>
      <c r="B1053" s="28" t="n">
        <v>46163</v>
      </c>
      <c r="C1053" s="21" t="inlineStr">
        <is>
          <t>WL-03483</t>
        </is>
      </c>
      <c r="D1053" s="21" t="n">
        <v>2483</v>
      </c>
      <c r="E1053" s="21" t="inlineStr">
        <is>
          <t>LP-0101</t>
        </is>
      </c>
      <c r="F1053" s="21" t="inlineStr">
        <is>
          <t>Ledgport</t>
        </is>
      </c>
      <c r="G1053" s="21" t="n">
        <v>24</v>
      </c>
      <c r="H1053" s="21" t="inlineStr">
        <is>
          <t>COVERED</t>
        </is>
      </c>
      <c r="I1053" s="21" t="inlineStr">
        <is>
          <t>NON_COMM_MONTHLY</t>
        </is>
      </c>
      <c r="J1053" s="21" t="n">
        <v>10.4</v>
      </c>
      <c r="K1053" s="21" t="n">
        <v>1</v>
      </c>
      <c r="L1053" s="21" t="inlineStr">
        <is>
          <t>ACCEPTED</t>
        </is>
      </c>
      <c r="M1053" s="28" t="n">
        <v>46173</v>
      </c>
      <c r="N1053" s="28" t="n">
        <v>46174</v>
      </c>
      <c r="O1053" s="21" t="n">
        <v>11</v>
      </c>
      <c r="P1053" s="21" t="inlineStr"/>
      <c r="Q1053" s="21" t="inlineStr">
        <is>
          <t>MA-2026-0101</t>
        </is>
      </c>
      <c r="R1053" s="21" t="inlineStr"/>
    </row>
    <row r="1054">
      <c r="A1054" s="17" t="inlineStr">
        <is>
          <t>OFR-2026-1369</t>
        </is>
      </c>
      <c r="B1054" s="27" t="n">
        <v>46149</v>
      </c>
      <c r="C1054" s="17" t="inlineStr">
        <is>
          <t>WL-02920</t>
        </is>
      </c>
      <c r="D1054" s="17" t="n">
        <v>1920</v>
      </c>
      <c r="E1054" s="17" t="inlineStr">
        <is>
          <t>GW-0205</t>
        </is>
      </c>
      <c r="F1054" s="17" t="inlineStr">
        <is>
          <t>Gullwing</t>
        </is>
      </c>
      <c r="G1054" s="17" t="n">
        <v>50</v>
      </c>
      <c r="H1054" s="17" t="inlineStr">
        <is>
          <t>OPEN</t>
        </is>
      </c>
      <c r="I1054" s="17" t="inlineStr">
        <is>
          <t>NON_COMM_MONTHLY</t>
        </is>
      </c>
      <c r="J1054" s="17" t="n">
        <v>7.55</v>
      </c>
      <c r="K1054" s="17" t="n">
        <v>1</v>
      </c>
      <c r="L1054" s="17" t="inlineStr">
        <is>
          <t>ACCEPTED</t>
        </is>
      </c>
      <c r="M1054" s="27" t="n">
        <v>46163</v>
      </c>
      <c r="N1054" s="27" t="n">
        <v>46164</v>
      </c>
      <c r="O1054" s="17" t="n">
        <v>15</v>
      </c>
      <c r="P1054" s="17" t="inlineStr"/>
      <c r="Q1054" s="17" t="inlineStr">
        <is>
          <t>MA-2026-0205</t>
        </is>
      </c>
      <c r="R1054" s="17" t="inlineStr"/>
    </row>
    <row r="1055">
      <c r="A1055" s="21" t="inlineStr">
        <is>
          <t>OFR-2026-1370</t>
        </is>
      </c>
      <c r="B1055" s="28" t="n">
        <v>46165</v>
      </c>
      <c r="C1055" s="21" t="inlineStr">
        <is>
          <t>WL-02930</t>
        </is>
      </c>
      <c r="D1055" s="21" t="n">
        <v>1930</v>
      </c>
      <c r="E1055" s="21" t="inlineStr">
        <is>
          <t>EW-0207</t>
        </is>
      </c>
      <c r="F1055" s="21" t="inlineStr">
        <is>
          <t>Eastwey</t>
        </is>
      </c>
      <c r="G1055" s="21" t="n">
        <v>45</v>
      </c>
      <c r="H1055" s="21" t="inlineStr">
        <is>
          <t>OPEN</t>
        </is>
      </c>
      <c r="I1055" s="21" t="inlineStr">
        <is>
          <t>NON_COMM_MONTHLY</t>
        </is>
      </c>
      <c r="J1055" s="21" t="n">
        <v>7.55</v>
      </c>
      <c r="K1055" s="21" t="n">
        <v>1</v>
      </c>
      <c r="L1055" s="21" t="inlineStr">
        <is>
          <t>ACCEPTED</t>
        </is>
      </c>
      <c r="M1055" s="28" t="n">
        <v>46179</v>
      </c>
      <c r="N1055" s="28" t="n">
        <v>46175</v>
      </c>
      <c r="O1055" s="21" t="n">
        <v>10</v>
      </c>
      <c r="P1055" s="21" t="inlineStr"/>
      <c r="Q1055" s="21" t="inlineStr">
        <is>
          <t>MA-2026-0207</t>
        </is>
      </c>
      <c r="R1055" s="21" t="inlineStr"/>
    </row>
    <row r="1056">
      <c r="A1056" s="17" t="inlineStr">
        <is>
          <t>OFR-2026-1371</t>
        </is>
      </c>
      <c r="B1056" s="27" t="n">
        <v>46165</v>
      </c>
      <c r="C1056" s="17" t="inlineStr">
        <is>
          <t>WL-01141</t>
        </is>
      </c>
      <c r="D1056" s="17" t="n">
        <v>141</v>
      </c>
      <c r="E1056" s="17" t="inlineStr">
        <is>
          <t>VB-0808</t>
        </is>
      </c>
      <c r="F1056" s="17" t="inlineStr">
        <is>
          <t>Vessbank</t>
        </is>
      </c>
      <c r="G1056" s="17" t="n">
        <v>24</v>
      </c>
      <c r="H1056" s="17" t="inlineStr">
        <is>
          <t>COVERED</t>
        </is>
      </c>
      <c r="I1056" s="17" t="inlineStr">
        <is>
          <t>NON_COMM_MONTHLY</t>
        </is>
      </c>
      <c r="J1056" s="17" t="n">
        <v>10.4</v>
      </c>
      <c r="K1056" s="17" t="n">
        <v>2</v>
      </c>
      <c r="L1056" s="17" t="inlineStr">
        <is>
          <t>ACCEPTED</t>
        </is>
      </c>
      <c r="M1056" s="27" t="n">
        <v>46175</v>
      </c>
      <c r="N1056" s="27" t="n">
        <v>46174</v>
      </c>
      <c r="O1056" s="17" t="n">
        <v>9</v>
      </c>
      <c r="P1056" s="17" t="inlineStr"/>
      <c r="Q1056" s="17" t="inlineStr">
        <is>
          <t>MA-2026-0808</t>
        </is>
      </c>
      <c r="R1056" s="17" t="inlineStr"/>
    </row>
    <row r="1057">
      <c r="A1057" s="21" t="inlineStr">
        <is>
          <t>OFR-2026-1372</t>
        </is>
      </c>
      <c r="B1057" s="28" t="n">
        <v>46144</v>
      </c>
      <c r="C1057" s="21" t="inlineStr">
        <is>
          <t>WL-02671</t>
        </is>
      </c>
      <c r="D1057" s="21" t="n">
        <v>1671</v>
      </c>
      <c r="E1057" s="21" t="inlineStr">
        <is>
          <t>LP-1019</t>
        </is>
      </c>
      <c r="F1057" s="21" t="inlineStr">
        <is>
          <t>Ledgport</t>
        </is>
      </c>
      <c r="G1057" s="21" t="n">
        <v>32</v>
      </c>
      <c r="H1057" s="21" t="inlineStr">
        <is>
          <t>COVERED</t>
        </is>
      </c>
      <c r="I1057" s="21" t="inlineStr">
        <is>
          <t>NON_COMM_MONTHLY</t>
        </is>
      </c>
      <c r="J1057" s="21" t="n">
        <v>10.4</v>
      </c>
      <c r="K1057" s="21" t="n">
        <v>1</v>
      </c>
      <c r="L1057" s="21" t="inlineStr">
        <is>
          <t>SKIPPED</t>
        </is>
      </c>
      <c r="M1057" s="28" t="n">
        <v>46154</v>
      </c>
      <c r="N1057" s="21" t="inlineStr"/>
      <c r="O1057" s="21" t="inlineStr"/>
      <c r="P1057" s="21" t="inlineStr">
        <is>
          <t>vessel-fit</t>
        </is>
      </c>
      <c r="Q1057" s="21" t="inlineStr"/>
      <c r="R1057" s="21" t="inlineStr"/>
    </row>
    <row r="1058">
      <c r="A1058" s="17" t="inlineStr">
        <is>
          <t>OFR-2026-1373</t>
        </is>
      </c>
      <c r="B1058" s="27" t="n">
        <v>46147</v>
      </c>
      <c r="C1058" s="17" t="inlineStr">
        <is>
          <t>WL-02274</t>
        </is>
      </c>
      <c r="D1058" s="17" t="n">
        <v>1274</v>
      </c>
      <c r="E1058" s="17" t="inlineStr">
        <is>
          <t>EW-0722</t>
        </is>
      </c>
      <c r="F1058" s="17" t="inlineStr">
        <is>
          <t>Eastwey</t>
        </is>
      </c>
      <c r="G1058" s="17" t="n">
        <v>32</v>
      </c>
      <c r="H1058" s="17" t="inlineStr">
        <is>
          <t>OPEN</t>
        </is>
      </c>
      <c r="I1058" s="17" t="inlineStr">
        <is>
          <t>NON_COMM_MONTHLY</t>
        </is>
      </c>
      <c r="J1058" s="17" t="n">
        <v>7.55</v>
      </c>
      <c r="K1058" s="17" t="n">
        <v>2</v>
      </c>
      <c r="L1058" s="17" t="inlineStr">
        <is>
          <t>ACCEPTED</t>
        </is>
      </c>
      <c r="M1058" s="27" t="n">
        <v>46161</v>
      </c>
      <c r="N1058" s="27" t="n">
        <v>46164</v>
      </c>
      <c r="O1058" s="17" t="n">
        <v>17</v>
      </c>
      <c r="P1058" s="17" t="inlineStr"/>
      <c r="Q1058" s="17" t="inlineStr">
        <is>
          <t>MA-2026-0722</t>
        </is>
      </c>
      <c r="R1058" s="17" t="inlineStr"/>
    </row>
    <row r="1059">
      <c r="A1059" s="21" t="inlineStr">
        <is>
          <t>OFR-2026-1374</t>
        </is>
      </c>
      <c r="B1059" s="28" t="n">
        <v>46151</v>
      </c>
      <c r="C1059" s="21" t="inlineStr">
        <is>
          <t>WL-02950</t>
        </is>
      </c>
      <c r="D1059" s="21" t="n">
        <v>1950</v>
      </c>
      <c r="E1059" s="21" t="inlineStr">
        <is>
          <t>LP-0104</t>
        </is>
      </c>
      <c r="F1059" s="21" t="inlineStr">
        <is>
          <t>Ledgport</t>
        </is>
      </c>
      <c r="G1059" s="21" t="n">
        <v>24</v>
      </c>
      <c r="H1059" s="21" t="inlineStr">
        <is>
          <t>COVERED</t>
        </is>
      </c>
      <c r="I1059" s="21" t="inlineStr">
        <is>
          <t>NON_COMM_MONTHLY</t>
        </is>
      </c>
      <c r="J1059" s="21" t="n">
        <v>10.4</v>
      </c>
      <c r="K1059" s="21" t="n">
        <v>1</v>
      </c>
      <c r="L1059" s="21" t="inlineStr">
        <is>
          <t>ACCEPTED</t>
        </is>
      </c>
      <c r="M1059" s="28" t="n">
        <v>46161</v>
      </c>
      <c r="N1059" s="28" t="n">
        <v>46160</v>
      </c>
      <c r="O1059" s="21" t="n">
        <v>9</v>
      </c>
      <c r="P1059" s="21" t="inlineStr"/>
      <c r="Q1059" s="21" t="inlineStr">
        <is>
          <t>MA-2026-0104</t>
        </is>
      </c>
      <c r="R1059" s="21" t="inlineStr"/>
    </row>
    <row r="1060">
      <c r="A1060" s="17" t="inlineStr">
        <is>
          <t>OFR-2026-1375</t>
        </is>
      </c>
      <c r="B1060" s="27" t="n">
        <v>46153</v>
      </c>
      <c r="C1060" s="17" t="inlineStr">
        <is>
          <t>WL-01404</t>
        </is>
      </c>
      <c r="D1060" s="17" t="n">
        <v>404</v>
      </c>
      <c r="E1060" s="17" t="inlineStr">
        <is>
          <t>VB-0619</t>
        </is>
      </c>
      <c r="F1060" s="17" t="inlineStr">
        <is>
          <t>Vessbank</t>
        </is>
      </c>
      <c r="G1060" s="17" t="n">
        <v>24</v>
      </c>
      <c r="H1060" s="17" t="inlineStr">
        <is>
          <t>COVERED</t>
        </is>
      </c>
      <c r="I1060" s="17" t="inlineStr">
        <is>
          <t>NON_COMM_MONTHLY</t>
        </is>
      </c>
      <c r="J1060" s="17" t="n">
        <v>10.4</v>
      </c>
      <c r="K1060" s="17" t="n">
        <v>1</v>
      </c>
      <c r="L1060" s="17" t="inlineStr">
        <is>
          <t>SKIPPED</t>
        </is>
      </c>
      <c r="M1060" s="27" t="n">
        <v>46163</v>
      </c>
      <c r="N1060" s="17" t="inlineStr"/>
      <c r="O1060" s="17" t="inlineStr"/>
      <c r="P1060" s="17" t="inlineStr">
        <is>
          <t>not-current</t>
        </is>
      </c>
      <c r="Q1060" s="17" t="inlineStr"/>
      <c r="R1060" s="17" t="inlineStr"/>
    </row>
    <row r="1061">
      <c r="A1061" s="21" t="inlineStr">
        <is>
          <t>OFR-2026-1376</t>
        </is>
      </c>
      <c r="B1061" s="28" t="n">
        <v>46159</v>
      </c>
      <c r="C1061" s="21" t="inlineStr">
        <is>
          <t>WL-03831</t>
        </is>
      </c>
      <c r="D1061" s="21" t="n">
        <v>2831</v>
      </c>
      <c r="E1061" s="21" t="inlineStr">
        <is>
          <t>VB-0306</t>
        </is>
      </c>
      <c r="F1061" s="21" t="inlineStr">
        <is>
          <t>Vessbank</t>
        </is>
      </c>
      <c r="G1061" s="21" t="n">
        <v>28</v>
      </c>
      <c r="H1061" s="21" t="inlineStr">
        <is>
          <t>COVERED</t>
        </is>
      </c>
      <c r="I1061" s="21" t="inlineStr">
        <is>
          <t>NON_COMM_MONTHLY</t>
        </is>
      </c>
      <c r="J1061" s="21" t="n">
        <v>10.4</v>
      </c>
      <c r="K1061" s="21" t="n">
        <v>1</v>
      </c>
      <c r="L1061" s="21" t="inlineStr">
        <is>
          <t>ACCEPTED</t>
        </is>
      </c>
      <c r="M1061" s="28" t="n">
        <v>46169</v>
      </c>
      <c r="N1061" s="28" t="n">
        <v>46172</v>
      </c>
      <c r="O1061" s="21" t="n">
        <v>13</v>
      </c>
      <c r="P1061" s="21" t="inlineStr"/>
      <c r="Q1061" s="21" t="inlineStr">
        <is>
          <t>MA-2026-0306</t>
        </is>
      </c>
      <c r="R1061" s="21" t="inlineStr"/>
    </row>
    <row r="1062">
      <c r="A1062" s="17" t="inlineStr">
        <is>
          <t>OFR-2026-1377</t>
        </is>
      </c>
      <c r="B1062" s="27" t="n">
        <v>46157</v>
      </c>
      <c r="C1062" s="17" t="inlineStr">
        <is>
          <t>WL-01823</t>
        </is>
      </c>
      <c r="D1062" s="17" t="n">
        <v>823</v>
      </c>
      <c r="E1062" s="17" t="inlineStr">
        <is>
          <t>LP-0924</t>
        </is>
      </c>
      <c r="F1062" s="17" t="inlineStr">
        <is>
          <t>Ledgport</t>
        </is>
      </c>
      <c r="G1062" s="17" t="n">
        <v>28</v>
      </c>
      <c r="H1062" s="17" t="inlineStr">
        <is>
          <t>COVERED</t>
        </is>
      </c>
      <c r="I1062" s="17" t="inlineStr">
        <is>
          <t>NON_COMM_MONTHLY</t>
        </is>
      </c>
      <c r="J1062" s="17" t="n">
        <v>10.4</v>
      </c>
      <c r="K1062" s="17" t="n">
        <v>1</v>
      </c>
      <c r="L1062" s="17" t="inlineStr">
        <is>
          <t>ACCEPTED</t>
        </is>
      </c>
      <c r="M1062" s="27" t="n">
        <v>46167</v>
      </c>
      <c r="N1062" s="27" t="n">
        <v>46164</v>
      </c>
      <c r="O1062" s="17" t="n">
        <v>7</v>
      </c>
      <c r="P1062" s="17" t="inlineStr"/>
      <c r="Q1062" s="17" t="inlineStr">
        <is>
          <t>MA-2026-0924</t>
        </is>
      </c>
      <c r="R1062" s="17" t="inlineStr"/>
    </row>
    <row r="1063">
      <c r="A1063" s="21" t="inlineStr">
        <is>
          <t>OFR-2026-1378</t>
        </is>
      </c>
      <c r="B1063" s="28" t="n">
        <v>46160</v>
      </c>
      <c r="C1063" s="21" t="inlineStr">
        <is>
          <t>WL-01299</t>
        </is>
      </c>
      <c r="D1063" s="21" t="n">
        <v>299</v>
      </c>
      <c r="E1063" s="21" t="inlineStr">
        <is>
          <t>GW-0814</t>
        </is>
      </c>
      <c r="F1063" s="21" t="inlineStr">
        <is>
          <t>Gullwing</t>
        </is>
      </c>
      <c r="G1063" s="21" t="n">
        <v>70</v>
      </c>
      <c r="H1063" s="21" t="inlineStr">
        <is>
          <t>OPEN</t>
        </is>
      </c>
      <c r="I1063" s="21" t="inlineStr">
        <is>
          <t>NON_COMM_MONTHLY</t>
        </is>
      </c>
      <c r="J1063" s="21" t="n">
        <v>7.55</v>
      </c>
      <c r="K1063" s="21" t="n">
        <v>2</v>
      </c>
      <c r="L1063" s="21" t="inlineStr">
        <is>
          <t>SKIPPED</t>
        </is>
      </c>
      <c r="M1063" s="28" t="n">
        <v>46174</v>
      </c>
      <c r="N1063" s="21" t="inlineStr"/>
      <c r="O1063" s="21" t="inlineStr"/>
      <c r="P1063" s="21" t="inlineStr">
        <is>
          <t>not-current</t>
        </is>
      </c>
      <c r="Q1063" s="21" t="inlineStr"/>
      <c r="R1063" s="21" t="inlineStr"/>
    </row>
    <row r="1064">
      <c r="A1064" s="17" t="inlineStr">
        <is>
          <t>OFR-2026-1379</t>
        </is>
      </c>
      <c r="B1064" s="27" t="n">
        <v>46160</v>
      </c>
      <c r="C1064" s="17" t="inlineStr">
        <is>
          <t>WL-02093</t>
        </is>
      </c>
      <c r="D1064" s="17" t="n">
        <v>1093</v>
      </c>
      <c r="E1064" s="17" t="inlineStr">
        <is>
          <t>SB-0906</t>
        </is>
      </c>
      <c r="F1064" s="17" t="inlineStr">
        <is>
          <t>Salmonberry</t>
        </is>
      </c>
      <c r="G1064" s="17" t="n">
        <v>36</v>
      </c>
      <c r="H1064" s="17" t="inlineStr">
        <is>
          <t>OPEN</t>
        </is>
      </c>
      <c r="I1064" s="17" t="inlineStr">
        <is>
          <t>NON_COMM_MONTHLY</t>
        </is>
      </c>
      <c r="J1064" s="17" t="n">
        <v>7.55</v>
      </c>
      <c r="K1064" s="17" t="n">
        <v>1</v>
      </c>
      <c r="L1064" s="17" t="inlineStr">
        <is>
          <t>ACCEPTED</t>
        </is>
      </c>
      <c r="M1064" s="27" t="n">
        <v>46174</v>
      </c>
      <c r="N1064" s="27" t="n">
        <v>46163</v>
      </c>
      <c r="O1064" s="17" t="n">
        <v>3</v>
      </c>
      <c r="P1064" s="17" t="inlineStr"/>
      <c r="Q1064" s="17" t="inlineStr">
        <is>
          <t>MA-2026-0906</t>
        </is>
      </c>
      <c r="R1064" s="17" t="inlineStr"/>
    </row>
    <row r="1065">
      <c r="A1065" s="21" t="inlineStr">
        <is>
          <t>OFR-2026-1380</t>
        </is>
      </c>
      <c r="B1065" s="28" t="n">
        <v>46144</v>
      </c>
      <c r="C1065" s="21" t="inlineStr">
        <is>
          <t>WL-03152</t>
        </is>
      </c>
      <c r="D1065" s="21" t="n">
        <v>2152</v>
      </c>
      <c r="E1065" s="21" t="inlineStr">
        <is>
          <t>LP-0104</t>
        </is>
      </c>
      <c r="F1065" s="21" t="inlineStr">
        <is>
          <t>Ledgport</t>
        </is>
      </c>
      <c r="G1065" s="21" t="n">
        <v>24</v>
      </c>
      <c r="H1065" s="21" t="inlineStr">
        <is>
          <t>COVERED</t>
        </is>
      </c>
      <c r="I1065" s="21" t="inlineStr">
        <is>
          <t>NON_COMM_MONTHLY</t>
        </is>
      </c>
      <c r="J1065" s="21" t="n">
        <v>10.4</v>
      </c>
      <c r="K1065" s="21" t="n">
        <v>1</v>
      </c>
      <c r="L1065" s="21" t="inlineStr">
        <is>
          <t>SKIPPED</t>
        </is>
      </c>
      <c r="M1065" s="28" t="n">
        <v>46154</v>
      </c>
      <c r="N1065" s="21" t="inlineStr"/>
      <c r="O1065" s="21" t="inlineStr"/>
      <c r="P1065" s="21" t="inlineStr">
        <is>
          <t>preference-mismatch</t>
        </is>
      </c>
      <c r="Q1065" s="21" t="inlineStr"/>
      <c r="R1065" s="21" t="inlineStr"/>
    </row>
    <row r="1066">
      <c r="A1066" s="17" t="inlineStr">
        <is>
          <t>OFR-2026-1381</t>
        </is>
      </c>
      <c r="B1066" s="27" t="n">
        <v>46156</v>
      </c>
      <c r="C1066" s="17" t="inlineStr">
        <is>
          <t>WL-01255</t>
        </is>
      </c>
      <c r="D1066" s="17" t="n">
        <v>255</v>
      </c>
      <c r="E1066" s="17" t="inlineStr">
        <is>
          <t>EW-0522</t>
        </is>
      </c>
      <c r="F1066" s="17" t="inlineStr">
        <is>
          <t>Eastwey</t>
        </is>
      </c>
      <c r="G1066" s="17" t="n">
        <v>36</v>
      </c>
      <c r="H1066" s="17" t="inlineStr">
        <is>
          <t>OPEN</t>
        </is>
      </c>
      <c r="I1066" s="17" t="inlineStr">
        <is>
          <t>NON_COMM_MONTHLY</t>
        </is>
      </c>
      <c r="J1066" s="17" t="n">
        <v>7.55</v>
      </c>
      <c r="K1066" s="17" t="n">
        <v>2</v>
      </c>
      <c r="L1066" s="17" t="inlineStr">
        <is>
          <t>SKIPPED</t>
        </is>
      </c>
      <c r="M1066" s="27" t="n">
        <v>46170</v>
      </c>
      <c r="N1066" s="17" t="inlineStr"/>
      <c r="O1066" s="17" t="inlineStr"/>
      <c r="P1066" s="17" t="inlineStr">
        <is>
          <t>not-current</t>
        </is>
      </c>
      <c r="Q1066" s="17" t="inlineStr"/>
      <c r="R1066" s="17" t="inlineStr"/>
    </row>
    <row r="1067">
      <c r="A1067" s="21" t="inlineStr">
        <is>
          <t>OFR-2026-1382</t>
        </is>
      </c>
      <c r="B1067" s="28" t="n">
        <v>46151</v>
      </c>
      <c r="C1067" s="21" t="inlineStr">
        <is>
          <t>WL-03308</t>
        </is>
      </c>
      <c r="D1067" s="21" t="n">
        <v>2308</v>
      </c>
      <c r="E1067" s="21" t="inlineStr">
        <is>
          <t>VB-0501</t>
        </is>
      </c>
      <c r="F1067" s="21" t="inlineStr">
        <is>
          <t>Vessbank</t>
        </is>
      </c>
      <c r="G1067" s="21" t="n">
        <v>28</v>
      </c>
      <c r="H1067" s="21" t="inlineStr">
        <is>
          <t>COVERED</t>
        </is>
      </c>
      <c r="I1067" s="21" t="inlineStr">
        <is>
          <t>NON_COMM_MONTHLY</t>
        </is>
      </c>
      <c r="J1067" s="21" t="n">
        <v>10.4</v>
      </c>
      <c r="K1067" s="21" t="n">
        <v>1</v>
      </c>
      <c r="L1067" s="21" t="inlineStr">
        <is>
          <t>ACCEPTED</t>
        </is>
      </c>
      <c r="M1067" s="28" t="n">
        <v>46161</v>
      </c>
      <c r="N1067" s="28" t="n">
        <v>46157</v>
      </c>
      <c r="O1067" s="21" t="n">
        <v>6</v>
      </c>
      <c r="P1067" s="21" t="inlineStr"/>
      <c r="Q1067" s="21" t="inlineStr">
        <is>
          <t>MA-2026-0501</t>
        </is>
      </c>
      <c r="R1067" s="21" t="inlineStr"/>
    </row>
    <row r="1068">
      <c r="A1068" s="17" t="inlineStr">
        <is>
          <t>OFR-2026-1383</t>
        </is>
      </c>
      <c r="B1068" s="27" t="n">
        <v>46146</v>
      </c>
      <c r="C1068" s="17" t="inlineStr">
        <is>
          <t>WL-02186</t>
        </is>
      </c>
      <c r="D1068" s="17" t="n">
        <v>1186</v>
      </c>
      <c r="E1068" s="17" t="inlineStr">
        <is>
          <t>LP-0103</t>
        </is>
      </c>
      <c r="F1068" s="17" t="inlineStr">
        <is>
          <t>Ledgport</t>
        </is>
      </c>
      <c r="G1068" s="17" t="n">
        <v>28</v>
      </c>
      <c r="H1068" s="17" t="inlineStr">
        <is>
          <t>COVERED</t>
        </is>
      </c>
      <c r="I1068" s="17" t="inlineStr">
        <is>
          <t>NON_COMM_MONTHLY</t>
        </is>
      </c>
      <c r="J1068" s="17" t="n">
        <v>10.4</v>
      </c>
      <c r="K1068" s="17" t="n">
        <v>1</v>
      </c>
      <c r="L1068" s="17" t="inlineStr">
        <is>
          <t>DECLINED</t>
        </is>
      </c>
      <c r="M1068" s="27" t="n">
        <v>46156</v>
      </c>
      <c r="N1068" s="27" t="n">
        <v>46155</v>
      </c>
      <c r="O1068" s="17" t="n">
        <v>9</v>
      </c>
      <c r="P1068" s="17" t="inlineStr"/>
      <c r="Q1068" s="17" t="inlineStr"/>
      <c r="R1068" s="17" t="inlineStr"/>
    </row>
    <row r="1069">
      <c r="A1069" s="21" t="inlineStr">
        <is>
          <t>OFR-2026-1384</t>
        </is>
      </c>
      <c r="B1069" s="28" t="n">
        <v>46152</v>
      </c>
      <c r="C1069" s="21" t="inlineStr">
        <is>
          <t>WL-01109</t>
        </is>
      </c>
      <c r="D1069" s="21" t="n">
        <v>109</v>
      </c>
      <c r="E1069" s="21" t="inlineStr">
        <is>
          <t>LP-0820</t>
        </is>
      </c>
      <c r="F1069" s="21" t="inlineStr">
        <is>
          <t>Ledgport</t>
        </is>
      </c>
      <c r="G1069" s="21" t="n">
        <v>32</v>
      </c>
      <c r="H1069" s="21" t="inlineStr">
        <is>
          <t>COVERED</t>
        </is>
      </c>
      <c r="I1069" s="21" t="inlineStr">
        <is>
          <t>NON_COMM_MONTHLY</t>
        </is>
      </c>
      <c r="J1069" s="21" t="n">
        <v>10.4</v>
      </c>
      <c r="K1069" s="21" t="n">
        <v>1</v>
      </c>
      <c r="L1069" s="21" t="inlineStr">
        <is>
          <t>SKIPPED</t>
        </is>
      </c>
      <c r="M1069" s="28" t="n">
        <v>46162</v>
      </c>
      <c r="N1069" s="21" t="inlineStr"/>
      <c r="O1069" s="21" t="inlineStr"/>
      <c r="P1069" s="21" t="inlineStr">
        <is>
          <t>preference-mismatch</t>
        </is>
      </c>
      <c r="Q1069" s="21" t="inlineStr"/>
      <c r="R1069" s="21" t="inlineStr"/>
    </row>
    <row r="1070">
      <c r="A1070" s="17" t="inlineStr">
        <is>
          <t>OFR-2026-1385</t>
        </is>
      </c>
      <c r="B1070" s="27" t="n">
        <v>46148</v>
      </c>
      <c r="C1070" s="17" t="inlineStr">
        <is>
          <t>WL-01262</t>
        </is>
      </c>
      <c r="D1070" s="17" t="n">
        <v>262</v>
      </c>
      <c r="E1070" s="17" t="inlineStr">
        <is>
          <t>GW-0422</t>
        </is>
      </c>
      <c r="F1070" s="17" t="inlineStr">
        <is>
          <t>Gullwing</t>
        </is>
      </c>
      <c r="G1070" s="17" t="n">
        <v>80</v>
      </c>
      <c r="H1070" s="17" t="inlineStr">
        <is>
          <t>OPEN</t>
        </is>
      </c>
      <c r="I1070" s="17" t="inlineStr">
        <is>
          <t>NON_COMM_MONTHLY</t>
        </is>
      </c>
      <c r="J1070" s="17" t="n">
        <v>7.55</v>
      </c>
      <c r="K1070" s="17" t="n">
        <v>1</v>
      </c>
      <c r="L1070" s="17" t="inlineStr">
        <is>
          <t>ACCEPTED</t>
        </is>
      </c>
      <c r="M1070" s="27" t="n">
        <v>46162</v>
      </c>
      <c r="N1070" s="27" t="n">
        <v>46156</v>
      </c>
      <c r="O1070" s="17" t="n">
        <v>8</v>
      </c>
      <c r="P1070" s="17" t="inlineStr"/>
      <c r="Q1070" s="17" t="inlineStr">
        <is>
          <t>MA-2026-0422</t>
        </is>
      </c>
      <c r="R1070" s="17" t="inlineStr"/>
    </row>
    <row r="1071">
      <c r="A1071" s="21" t="inlineStr">
        <is>
          <t>OFR-2026-1386</t>
        </is>
      </c>
      <c r="B1071" s="28" t="n">
        <v>46166</v>
      </c>
      <c r="C1071" s="21" t="inlineStr">
        <is>
          <t>WL-01406</t>
        </is>
      </c>
      <c r="D1071" s="21" t="n">
        <v>406</v>
      </c>
      <c r="E1071" s="21" t="inlineStr">
        <is>
          <t>EW-0523</t>
        </is>
      </c>
      <c r="F1071" s="21" t="inlineStr">
        <is>
          <t>Eastwey</t>
        </is>
      </c>
      <c r="G1071" s="21" t="n">
        <v>24</v>
      </c>
      <c r="H1071" s="21" t="inlineStr">
        <is>
          <t>OPEN</t>
        </is>
      </c>
      <c r="I1071" s="21" t="inlineStr">
        <is>
          <t>NON_COMM_MONTHLY</t>
        </is>
      </c>
      <c r="J1071" s="21" t="n">
        <v>7.55</v>
      </c>
      <c r="K1071" s="21" t="n">
        <v>1</v>
      </c>
      <c r="L1071" s="21" t="inlineStr">
        <is>
          <t>DECLINED</t>
        </is>
      </c>
      <c r="M1071" s="28" t="n">
        <v>46180</v>
      </c>
      <c r="N1071" s="28" t="n">
        <v>46168</v>
      </c>
      <c r="O1071" s="21" t="n">
        <v>2</v>
      </c>
      <c r="P1071" s="21" t="inlineStr"/>
      <c r="Q1071" s="21" t="inlineStr"/>
      <c r="R1071" s="21" t="inlineStr"/>
    </row>
    <row r="1072">
      <c r="A1072" s="17" t="inlineStr">
        <is>
          <t>OFR-2026-1387</t>
        </is>
      </c>
      <c r="B1072" s="27" t="n">
        <v>46175</v>
      </c>
      <c r="C1072" s="17" t="inlineStr">
        <is>
          <t>WL-02315</t>
        </is>
      </c>
      <c r="D1072" s="17" t="n">
        <v>1315</v>
      </c>
      <c r="E1072" s="17" t="inlineStr">
        <is>
          <t>SB-0302</t>
        </is>
      </c>
      <c r="F1072" s="17" t="inlineStr">
        <is>
          <t>Salmonberry</t>
        </is>
      </c>
      <c r="G1072" s="17" t="n">
        <v>28</v>
      </c>
      <c r="H1072" s="17" t="inlineStr">
        <is>
          <t>OPEN</t>
        </is>
      </c>
      <c r="I1072" s="17" t="inlineStr">
        <is>
          <t>NON_COMM_MONTHLY</t>
        </is>
      </c>
      <c r="J1072" s="17" t="n">
        <v>7.55</v>
      </c>
      <c r="K1072" s="17" t="n">
        <v>2</v>
      </c>
      <c r="L1072" s="17" t="inlineStr">
        <is>
          <t>SKIPPED</t>
        </is>
      </c>
      <c r="M1072" s="27" t="n">
        <v>46189</v>
      </c>
      <c r="N1072" s="17" t="inlineStr"/>
      <c r="O1072" s="17" t="inlineStr"/>
      <c r="P1072" s="17" t="inlineStr">
        <is>
          <t>not-current</t>
        </is>
      </c>
      <c r="Q1072" s="17" t="inlineStr"/>
      <c r="R1072" s="17" t="inlineStr"/>
    </row>
    <row r="1073">
      <c r="A1073" s="21" t="inlineStr">
        <is>
          <t>OFR-2026-1388</t>
        </is>
      </c>
      <c r="B1073" s="28" t="n">
        <v>46194</v>
      </c>
      <c r="C1073" s="21" t="inlineStr">
        <is>
          <t>WL-01472</t>
        </is>
      </c>
      <c r="D1073" s="21" t="n">
        <v>472</v>
      </c>
      <c r="E1073" s="21" t="inlineStr">
        <is>
          <t>SB-0302</t>
        </is>
      </c>
      <c r="F1073" s="21" t="inlineStr">
        <is>
          <t>Salmonberry</t>
        </is>
      </c>
      <c r="G1073" s="21" t="n">
        <v>28</v>
      </c>
      <c r="H1073" s="21" t="inlineStr">
        <is>
          <t>OPEN</t>
        </is>
      </c>
      <c r="I1073" s="21" t="inlineStr">
        <is>
          <t>NON_COMM_MONTHLY</t>
        </is>
      </c>
      <c r="J1073" s="21" t="n">
        <v>7.55</v>
      </c>
      <c r="K1073" s="21" t="n">
        <v>2</v>
      </c>
      <c r="L1073" s="21" t="inlineStr">
        <is>
          <t>ACCEPTED</t>
        </is>
      </c>
      <c r="M1073" s="28" t="n">
        <v>46208</v>
      </c>
      <c r="N1073" s="28" t="n">
        <v>46201</v>
      </c>
      <c r="O1073" s="21" t="n">
        <v>7</v>
      </c>
      <c r="P1073" s="21" t="inlineStr"/>
      <c r="Q1073" s="21" t="inlineStr">
        <is>
          <t>MA-2026-0302</t>
        </is>
      </c>
      <c r="R1073" s="21" t="inlineStr"/>
    </row>
    <row r="1074">
      <c r="A1074" s="17" t="inlineStr">
        <is>
          <t>OFR-2026-1389</t>
        </is>
      </c>
      <c r="B1074" s="27" t="n">
        <v>46185</v>
      </c>
      <c r="C1074" s="17" t="inlineStr">
        <is>
          <t>WL-02407</t>
        </is>
      </c>
      <c r="D1074" s="17" t="n">
        <v>1407</v>
      </c>
      <c r="E1074" s="17" t="inlineStr">
        <is>
          <t>GW-1004</t>
        </is>
      </c>
      <c r="F1074" s="17" t="inlineStr">
        <is>
          <t>Gullwing</t>
        </is>
      </c>
      <c r="G1074" s="17" t="n">
        <v>36</v>
      </c>
      <c r="H1074" s="17" t="inlineStr">
        <is>
          <t>OPEN</t>
        </is>
      </c>
      <c r="I1074" s="17" t="inlineStr">
        <is>
          <t>NON_COMM_MONTHLY</t>
        </is>
      </c>
      <c r="J1074" s="17" t="n">
        <v>7.55</v>
      </c>
      <c r="K1074" s="17" t="n">
        <v>2</v>
      </c>
      <c r="L1074" s="17" t="inlineStr">
        <is>
          <t>ACCEPTED</t>
        </is>
      </c>
      <c r="M1074" s="27" t="n">
        <v>46199</v>
      </c>
      <c r="N1074" s="27" t="n">
        <v>46199</v>
      </c>
      <c r="O1074" s="17" t="n">
        <v>14</v>
      </c>
      <c r="P1074" s="17" t="inlineStr"/>
      <c r="Q1074" s="17" t="inlineStr">
        <is>
          <t>MA-2026-1004</t>
        </is>
      </c>
      <c r="R1074" s="17" t="inlineStr"/>
    </row>
    <row r="1075">
      <c r="A1075" s="21" t="inlineStr">
        <is>
          <t>OFR-2026-1390</t>
        </is>
      </c>
      <c r="B1075" s="28" t="n">
        <v>46180</v>
      </c>
      <c r="C1075" s="21" t="inlineStr">
        <is>
          <t>WL-01495</t>
        </is>
      </c>
      <c r="D1075" s="21" t="n">
        <v>495</v>
      </c>
      <c r="E1075" s="21" t="inlineStr">
        <is>
          <t>EW-0309</t>
        </is>
      </c>
      <c r="F1075" s="21" t="inlineStr">
        <is>
          <t>Eastwey</t>
        </is>
      </c>
      <c r="G1075" s="21" t="n">
        <v>50</v>
      </c>
      <c r="H1075" s="21" t="inlineStr">
        <is>
          <t>OPEN</t>
        </is>
      </c>
      <c r="I1075" s="21" t="inlineStr">
        <is>
          <t>NON_COMM_MONTHLY</t>
        </is>
      </c>
      <c r="J1075" s="21" t="n">
        <v>7.55</v>
      </c>
      <c r="K1075" s="21" t="n">
        <v>1</v>
      </c>
      <c r="L1075" s="21" t="inlineStr">
        <is>
          <t>ACCEPTED</t>
        </is>
      </c>
      <c r="M1075" s="28" t="n">
        <v>46194</v>
      </c>
      <c r="N1075" s="28" t="n">
        <v>46193</v>
      </c>
      <c r="O1075" s="21" t="n">
        <v>13</v>
      </c>
      <c r="P1075" s="21" t="inlineStr"/>
      <c r="Q1075" s="21" t="inlineStr">
        <is>
          <t>MA-2026-0309</t>
        </is>
      </c>
      <c r="R1075" s="21" t="inlineStr"/>
    </row>
    <row r="1076">
      <c r="A1076" s="17" t="inlineStr">
        <is>
          <t>OFR-2026-1391</t>
        </is>
      </c>
      <c r="B1076" s="27" t="n">
        <v>46194</v>
      </c>
      <c r="C1076" s="17" t="inlineStr">
        <is>
          <t>WL-03078</t>
        </is>
      </c>
      <c r="D1076" s="17" t="n">
        <v>2078</v>
      </c>
      <c r="E1076" s="17" t="inlineStr">
        <is>
          <t>VB-0415</t>
        </is>
      </c>
      <c r="F1076" s="17" t="inlineStr">
        <is>
          <t>Vessbank</t>
        </is>
      </c>
      <c r="G1076" s="17" t="n">
        <v>24</v>
      </c>
      <c r="H1076" s="17" t="inlineStr">
        <is>
          <t>COVERED</t>
        </is>
      </c>
      <c r="I1076" s="17" t="inlineStr">
        <is>
          <t>NON_COMM_MONTHLY</t>
        </is>
      </c>
      <c r="J1076" s="17" t="n">
        <v>10.4</v>
      </c>
      <c r="K1076" s="17" t="n">
        <v>1</v>
      </c>
      <c r="L1076" s="17" t="inlineStr">
        <is>
          <t>SKIPPED</t>
        </is>
      </c>
      <c r="M1076" s="27" t="n">
        <v>46204</v>
      </c>
      <c r="N1076" s="17" t="inlineStr"/>
      <c r="O1076" s="17" t="inlineStr"/>
      <c r="P1076" s="17" t="inlineStr">
        <is>
          <t>declined-prior-offer</t>
        </is>
      </c>
      <c r="Q1076" s="17" t="inlineStr"/>
      <c r="R1076" s="17" t="inlineStr"/>
    </row>
    <row r="1077">
      <c r="A1077" s="21" t="inlineStr">
        <is>
          <t>OFR-2026-1392</t>
        </is>
      </c>
      <c r="B1077" s="28" t="n">
        <v>46185</v>
      </c>
      <c r="C1077" s="21" t="inlineStr">
        <is>
          <t>WL-01254</t>
        </is>
      </c>
      <c r="D1077" s="21" t="n">
        <v>254</v>
      </c>
      <c r="E1077" s="21" t="inlineStr">
        <is>
          <t>GW-0609</t>
        </is>
      </c>
      <c r="F1077" s="21" t="inlineStr">
        <is>
          <t>Gullwing</t>
        </is>
      </c>
      <c r="G1077" s="21" t="n">
        <v>24</v>
      </c>
      <c r="H1077" s="21" t="inlineStr">
        <is>
          <t>OPEN</t>
        </is>
      </c>
      <c r="I1077" s="21" t="inlineStr">
        <is>
          <t>NON_COMM_MONTHLY</t>
        </is>
      </c>
      <c r="J1077" s="21" t="n">
        <v>7.55</v>
      </c>
      <c r="K1077" s="21" t="n">
        <v>1</v>
      </c>
      <c r="L1077" s="21" t="inlineStr">
        <is>
          <t>ACCEPTED</t>
        </is>
      </c>
      <c r="M1077" s="28" t="n">
        <v>46199</v>
      </c>
      <c r="N1077" s="28" t="n">
        <v>46199</v>
      </c>
      <c r="O1077" s="21" t="n">
        <v>14</v>
      </c>
      <c r="P1077" s="21" t="inlineStr"/>
      <c r="Q1077" s="21" t="inlineStr">
        <is>
          <t>MA-2026-0609</t>
        </is>
      </c>
      <c r="R1077" s="21" t="inlineStr"/>
    </row>
    <row r="1078">
      <c r="A1078" s="17" t="inlineStr">
        <is>
          <t>OFR-2026-1393</t>
        </is>
      </c>
      <c r="B1078" s="27" t="n">
        <v>46178</v>
      </c>
      <c r="C1078" s="17" t="inlineStr">
        <is>
          <t>WL-02597</t>
        </is>
      </c>
      <c r="D1078" s="17" t="n">
        <v>1597</v>
      </c>
      <c r="E1078" s="17" t="inlineStr">
        <is>
          <t>LP-0115</t>
        </is>
      </c>
      <c r="F1078" s="17" t="inlineStr">
        <is>
          <t>Ledgport</t>
        </is>
      </c>
      <c r="G1078" s="17" t="n">
        <v>28</v>
      </c>
      <c r="H1078" s="17" t="inlineStr">
        <is>
          <t>COVERED</t>
        </is>
      </c>
      <c r="I1078" s="17" t="inlineStr">
        <is>
          <t>NON_COMM_MONTHLY</t>
        </is>
      </c>
      <c r="J1078" s="17" t="n">
        <v>10.4</v>
      </c>
      <c r="K1078" s="17" t="n">
        <v>1</v>
      </c>
      <c r="L1078" s="17" t="inlineStr">
        <is>
          <t>DECLINED</t>
        </is>
      </c>
      <c r="M1078" s="27" t="n">
        <v>46188</v>
      </c>
      <c r="N1078" s="27" t="n">
        <v>46186</v>
      </c>
      <c r="O1078" s="17" t="n">
        <v>8</v>
      </c>
      <c r="P1078" s="17" t="inlineStr"/>
      <c r="Q1078" s="17" t="inlineStr"/>
      <c r="R1078" s="17" t="inlineStr"/>
    </row>
    <row r="1079">
      <c r="A1079" s="21" t="inlineStr">
        <is>
          <t>OFR-2026-1394</t>
        </is>
      </c>
      <c r="B1079" s="28" t="n">
        <v>46198</v>
      </c>
      <c r="C1079" s="21" t="inlineStr">
        <is>
          <t>WL-02329</t>
        </is>
      </c>
      <c r="D1079" s="21" t="n">
        <v>1329</v>
      </c>
      <c r="E1079" s="21" t="inlineStr">
        <is>
          <t>EW-0124</t>
        </is>
      </c>
      <c r="F1079" s="21" t="inlineStr">
        <is>
          <t>Eastwey</t>
        </is>
      </c>
      <c r="G1079" s="21" t="n">
        <v>32</v>
      </c>
      <c r="H1079" s="21" t="inlineStr">
        <is>
          <t>OPEN</t>
        </is>
      </c>
      <c r="I1079" s="21" t="inlineStr">
        <is>
          <t>NON_COMM_MONTHLY</t>
        </is>
      </c>
      <c r="J1079" s="21" t="n">
        <v>7.55</v>
      </c>
      <c r="K1079" s="21" t="n">
        <v>1</v>
      </c>
      <c r="L1079" s="21" t="inlineStr">
        <is>
          <t>ACCEPTED</t>
        </is>
      </c>
      <c r="M1079" s="28" t="n">
        <v>46212</v>
      </c>
      <c r="N1079" s="28" t="n">
        <v>46206</v>
      </c>
      <c r="O1079" s="21" t="n">
        <v>8</v>
      </c>
      <c r="P1079" s="21" t="inlineStr"/>
      <c r="Q1079" s="21" t="inlineStr">
        <is>
          <t>MA-2026-0124</t>
        </is>
      </c>
      <c r="R1079" s="21" t="inlineStr"/>
    </row>
    <row r="1080">
      <c r="A1080" s="17" t="inlineStr">
        <is>
          <t>OFR-2026-1395</t>
        </is>
      </c>
      <c r="B1080" s="27" t="n">
        <v>46192</v>
      </c>
      <c r="C1080" s="17" t="inlineStr">
        <is>
          <t>WL-01526</t>
        </is>
      </c>
      <c r="D1080" s="17" t="n">
        <v>526</v>
      </c>
      <c r="E1080" s="17" t="inlineStr">
        <is>
          <t>GW-0319</t>
        </is>
      </c>
      <c r="F1080" s="17" t="inlineStr">
        <is>
          <t>Gullwing</t>
        </is>
      </c>
      <c r="G1080" s="17" t="n">
        <v>28</v>
      </c>
      <c r="H1080" s="17" t="inlineStr">
        <is>
          <t>OPEN</t>
        </is>
      </c>
      <c r="I1080" s="17" t="inlineStr">
        <is>
          <t>NON_COMM_MONTHLY</t>
        </is>
      </c>
      <c r="J1080" s="17" t="n">
        <v>7.55</v>
      </c>
      <c r="K1080" s="17" t="n">
        <v>2</v>
      </c>
      <c r="L1080" s="17" t="inlineStr">
        <is>
          <t>ACCEPTED</t>
        </is>
      </c>
      <c r="M1080" s="27" t="n">
        <v>46206</v>
      </c>
      <c r="N1080" s="27" t="n">
        <v>46197</v>
      </c>
      <c r="O1080" s="17" t="n">
        <v>5</v>
      </c>
      <c r="P1080" s="17" t="inlineStr"/>
      <c r="Q1080" s="17" t="inlineStr">
        <is>
          <t>MA-2026-0319</t>
        </is>
      </c>
      <c r="R1080" s="17" t="inlineStr"/>
    </row>
    <row r="1081">
      <c r="A1081" s="21" t="inlineStr">
        <is>
          <t>OFR-2026-1396</t>
        </is>
      </c>
      <c r="B1081" s="28" t="n">
        <v>46198</v>
      </c>
      <c r="C1081" s="21" t="inlineStr">
        <is>
          <t>WL-02123</t>
        </is>
      </c>
      <c r="D1081" s="21" t="n">
        <v>1123</v>
      </c>
      <c r="E1081" s="21" t="inlineStr">
        <is>
          <t>EW-0109</t>
        </is>
      </c>
      <c r="F1081" s="21" t="inlineStr">
        <is>
          <t>Eastwey</t>
        </is>
      </c>
      <c r="G1081" s="21" t="n">
        <v>60</v>
      </c>
      <c r="H1081" s="21" t="inlineStr">
        <is>
          <t>OPEN</t>
        </is>
      </c>
      <c r="I1081" s="21" t="inlineStr">
        <is>
          <t>NON_COMM_MONTHLY</t>
        </is>
      </c>
      <c r="J1081" s="21" t="n">
        <v>7.55</v>
      </c>
      <c r="K1081" s="21" t="n">
        <v>2</v>
      </c>
      <c r="L1081" s="21" t="inlineStr">
        <is>
          <t>PENDING</t>
        </is>
      </c>
      <c r="M1081" s="28" t="n">
        <v>46212</v>
      </c>
      <c r="N1081" s="21" t="inlineStr"/>
      <c r="O1081" s="21" t="inlineStr"/>
      <c r="P1081" s="21" t="inlineStr"/>
      <c r="Q1081" s="21" t="inlineStr"/>
      <c r="R1081" s="21" t="inlineStr"/>
    </row>
    <row r="1082">
      <c r="A1082" s="17" t="inlineStr">
        <is>
          <t>OFR-2026-1397</t>
        </is>
      </c>
      <c r="B1082" s="27" t="n">
        <v>46174</v>
      </c>
      <c r="C1082" s="17" t="inlineStr">
        <is>
          <t>WL-03112</t>
        </is>
      </c>
      <c r="D1082" s="17" t="n">
        <v>2112</v>
      </c>
      <c r="E1082" s="17" t="inlineStr">
        <is>
          <t>GW-0105</t>
        </is>
      </c>
      <c r="F1082" s="17" t="inlineStr">
        <is>
          <t>Gullwing</t>
        </is>
      </c>
      <c r="G1082" s="17" t="n">
        <v>60</v>
      </c>
      <c r="H1082" s="17" t="inlineStr">
        <is>
          <t>OPEN</t>
        </is>
      </c>
      <c r="I1082" s="17" t="inlineStr">
        <is>
          <t>NON_COMM_MONTHLY</t>
        </is>
      </c>
      <c r="J1082" s="17" t="n">
        <v>7.55</v>
      </c>
      <c r="K1082" s="17" t="n">
        <v>1</v>
      </c>
      <c r="L1082" s="17" t="inlineStr">
        <is>
          <t>PENDING</t>
        </is>
      </c>
      <c r="M1082" s="27" t="n">
        <v>46188</v>
      </c>
      <c r="N1082" s="17" t="inlineStr"/>
      <c r="O1082" s="17" t="inlineStr"/>
      <c r="P1082" s="17" t="inlineStr"/>
      <c r="Q1082" s="17" t="inlineStr"/>
      <c r="R1082" s="17" t="inlineStr"/>
    </row>
    <row r="1083">
      <c r="A1083" s="21" t="inlineStr">
        <is>
          <t>OFR-2026-1398</t>
        </is>
      </c>
      <c r="B1083" s="28" t="n">
        <v>46182</v>
      </c>
      <c r="C1083" s="21" t="inlineStr">
        <is>
          <t>WL-01954</t>
        </is>
      </c>
      <c r="D1083" s="21" t="n">
        <v>954</v>
      </c>
      <c r="E1083" s="21" t="inlineStr">
        <is>
          <t>SB-0416</t>
        </is>
      </c>
      <c r="F1083" s="21" t="inlineStr">
        <is>
          <t>Salmonberry</t>
        </is>
      </c>
      <c r="G1083" s="21" t="n">
        <v>28</v>
      </c>
      <c r="H1083" s="21" t="inlineStr">
        <is>
          <t>OPEN</t>
        </is>
      </c>
      <c r="I1083" s="21" t="inlineStr">
        <is>
          <t>NON_COMM_MONTHLY</t>
        </is>
      </c>
      <c r="J1083" s="21" t="n">
        <v>7.55</v>
      </c>
      <c r="K1083" s="21" t="n">
        <v>2</v>
      </c>
      <c r="L1083" s="21" t="inlineStr">
        <is>
          <t>SKIPPED</t>
        </is>
      </c>
      <c r="M1083" s="28" t="n">
        <v>46196</v>
      </c>
      <c r="N1083" s="21" t="inlineStr"/>
      <c r="O1083" s="21" t="inlineStr"/>
      <c r="P1083" s="21" t="inlineStr">
        <is>
          <t>preference-mismatch</t>
        </is>
      </c>
      <c r="Q1083" s="21" t="inlineStr"/>
      <c r="R1083" s="21" t="inlineStr"/>
    </row>
    <row r="1084">
      <c r="A1084" s="17" t="inlineStr">
        <is>
          <t>OFR-2026-1399</t>
        </is>
      </c>
      <c r="B1084" s="27" t="n">
        <v>46201</v>
      </c>
      <c r="C1084" s="17" t="inlineStr">
        <is>
          <t>WL-02098</t>
        </is>
      </c>
      <c r="D1084" s="17" t="n">
        <v>1098</v>
      </c>
      <c r="E1084" s="17" t="inlineStr">
        <is>
          <t>VB-0707</t>
        </is>
      </c>
      <c r="F1084" s="17" t="inlineStr">
        <is>
          <t>Vessbank</t>
        </is>
      </c>
      <c r="G1084" s="17" t="n">
        <v>28</v>
      </c>
      <c r="H1084" s="17" t="inlineStr">
        <is>
          <t>COVERED</t>
        </is>
      </c>
      <c r="I1084" s="17" t="inlineStr">
        <is>
          <t>NON_COMM_MONTHLY</t>
        </is>
      </c>
      <c r="J1084" s="17" t="n">
        <v>10.4</v>
      </c>
      <c r="K1084" s="17" t="n">
        <v>1</v>
      </c>
      <c r="L1084" s="17" t="inlineStr">
        <is>
          <t>SKIPPED</t>
        </is>
      </c>
      <c r="M1084" s="27" t="n">
        <v>46211</v>
      </c>
      <c r="N1084" s="17" t="inlineStr"/>
      <c r="O1084" s="17" t="inlineStr"/>
      <c r="P1084" s="17" t="inlineStr">
        <is>
          <t>vessel-fit</t>
        </is>
      </c>
      <c r="Q1084" s="17" t="inlineStr"/>
      <c r="R1084" s="17" t="inlineStr"/>
    </row>
    <row r="1085">
      <c r="A1085" s="21" t="inlineStr">
        <is>
          <t>OFR-2026-1400</t>
        </is>
      </c>
      <c r="B1085" s="28" t="n">
        <v>46193</v>
      </c>
      <c r="C1085" s="21" t="inlineStr">
        <is>
          <t>WL-01256</t>
        </is>
      </c>
      <c r="D1085" s="21" t="n">
        <v>256</v>
      </c>
      <c r="E1085" s="21" t="inlineStr">
        <is>
          <t>LP-1103</t>
        </is>
      </c>
      <c r="F1085" s="21" t="inlineStr">
        <is>
          <t>Ledgport</t>
        </is>
      </c>
      <c r="G1085" s="21" t="n">
        <v>32</v>
      </c>
      <c r="H1085" s="21" t="inlineStr">
        <is>
          <t>COVERED</t>
        </is>
      </c>
      <c r="I1085" s="21" t="inlineStr">
        <is>
          <t>NON_COMM_MONTHLY</t>
        </is>
      </c>
      <c r="J1085" s="21" t="n">
        <v>10.4</v>
      </c>
      <c r="K1085" s="21" t="n">
        <v>1</v>
      </c>
      <c r="L1085" s="21" t="inlineStr">
        <is>
          <t>SKIPPED</t>
        </is>
      </c>
      <c r="M1085" s="28" t="n">
        <v>46203</v>
      </c>
      <c r="N1085" s="21" t="inlineStr"/>
      <c r="O1085" s="21" t="inlineStr"/>
      <c r="P1085" s="21" t="inlineStr">
        <is>
          <t>not-current</t>
        </is>
      </c>
      <c r="Q1085" s="21" t="inlineStr"/>
      <c r="R1085" s="21" t="inlineStr"/>
    </row>
    <row r="1086">
      <c r="A1086" s="17" t="inlineStr">
        <is>
          <t>OFR-2026-1401</t>
        </is>
      </c>
      <c r="B1086" s="27" t="n">
        <v>46182</v>
      </c>
      <c r="C1086" s="17" t="inlineStr">
        <is>
          <t>WL-01195</t>
        </is>
      </c>
      <c r="D1086" s="17" t="n">
        <v>195</v>
      </c>
      <c r="E1086" s="17" t="inlineStr">
        <is>
          <t>GW-0820</t>
        </is>
      </c>
      <c r="F1086" s="17" t="inlineStr">
        <is>
          <t>Gullwing</t>
        </is>
      </c>
      <c r="G1086" s="17" t="n">
        <v>28</v>
      </c>
      <c r="H1086" s="17" t="inlineStr">
        <is>
          <t>OPEN</t>
        </is>
      </c>
      <c r="I1086" s="17" t="inlineStr">
        <is>
          <t>NON_COMM_MONTHLY</t>
        </is>
      </c>
      <c r="J1086" s="17" t="n">
        <v>7.55</v>
      </c>
      <c r="K1086" s="17" t="n">
        <v>1</v>
      </c>
      <c r="L1086" s="17" t="inlineStr">
        <is>
          <t>ACCEPTED</t>
        </is>
      </c>
      <c r="M1086" s="27" t="n">
        <v>46196</v>
      </c>
      <c r="N1086" s="27" t="n">
        <v>46187</v>
      </c>
      <c r="O1086" s="17" t="n">
        <v>5</v>
      </c>
      <c r="P1086" s="17" t="inlineStr"/>
      <c r="Q1086" s="17" t="inlineStr">
        <is>
          <t>MA-2026-0820</t>
        </is>
      </c>
      <c r="R1086" s="17" t="inlineStr"/>
    </row>
    <row r="1087">
      <c r="A1087" s="21" t="inlineStr">
        <is>
          <t>OFR-2026-1402</t>
        </is>
      </c>
      <c r="B1087" s="28" t="n">
        <v>46195</v>
      </c>
      <c r="C1087" s="21" t="inlineStr">
        <is>
          <t>WL-01936</t>
        </is>
      </c>
      <c r="D1087" s="21" t="n">
        <v>936</v>
      </c>
      <c r="E1087" s="21" t="inlineStr">
        <is>
          <t>VB-0507</t>
        </is>
      </c>
      <c r="F1087" s="21" t="inlineStr">
        <is>
          <t>Vessbank</t>
        </is>
      </c>
      <c r="G1087" s="21" t="n">
        <v>40</v>
      </c>
      <c r="H1087" s="21" t="inlineStr">
        <is>
          <t>COVERED</t>
        </is>
      </c>
      <c r="I1087" s="21" t="inlineStr">
        <is>
          <t>NON_COMM_MONTHLY</t>
        </is>
      </c>
      <c r="J1087" s="21" t="n">
        <v>10.4</v>
      </c>
      <c r="K1087" s="21" t="n">
        <v>1</v>
      </c>
      <c r="L1087" s="21" t="inlineStr">
        <is>
          <t>SKIPPED</t>
        </is>
      </c>
      <c r="M1087" s="28" t="n">
        <v>46205</v>
      </c>
      <c r="N1087" s="21" t="inlineStr"/>
      <c r="O1087" s="21" t="inlineStr"/>
      <c r="P1087" s="21" t="inlineStr">
        <is>
          <t>not-current</t>
        </is>
      </c>
      <c r="Q1087" s="21" t="inlineStr"/>
      <c r="R1087" s="21" t="inlineStr"/>
    </row>
    <row r="1088">
      <c r="A1088" s="17" t="inlineStr">
        <is>
          <t>OFR-2026-1403</t>
        </is>
      </c>
      <c r="B1088" s="27" t="n">
        <v>46198</v>
      </c>
      <c r="C1088" s="17" t="inlineStr">
        <is>
          <t>WL-03690</t>
        </is>
      </c>
      <c r="D1088" s="17" t="n">
        <v>2690</v>
      </c>
      <c r="E1088" s="17" t="inlineStr">
        <is>
          <t>VB-0312</t>
        </is>
      </c>
      <c r="F1088" s="17" t="inlineStr">
        <is>
          <t>Vessbank</t>
        </is>
      </c>
      <c r="G1088" s="17" t="n">
        <v>24</v>
      </c>
      <c r="H1088" s="17" t="inlineStr">
        <is>
          <t>COVERED</t>
        </is>
      </c>
      <c r="I1088" s="17" t="inlineStr">
        <is>
          <t>NON_COMM_MONTHLY</t>
        </is>
      </c>
      <c r="J1088" s="17" t="n">
        <v>10.4</v>
      </c>
      <c r="K1088" s="17" t="n">
        <v>1</v>
      </c>
      <c r="L1088" s="17" t="inlineStr">
        <is>
          <t>SKIPPED</t>
        </is>
      </c>
      <c r="M1088" s="27" t="n">
        <v>46208</v>
      </c>
      <c r="N1088" s="17" t="inlineStr"/>
      <c r="O1088" s="17" t="inlineStr"/>
      <c r="P1088" s="17" t="inlineStr">
        <is>
          <t>vessel-fit</t>
        </is>
      </c>
      <c r="Q1088" s="17" t="inlineStr"/>
      <c r="R1088" s="17" t="inlineStr"/>
    </row>
    <row r="1089">
      <c r="A1089" s="21" t="inlineStr">
        <is>
          <t>OFR-2026-1404</t>
        </is>
      </c>
      <c r="B1089" s="28" t="n">
        <v>46198</v>
      </c>
      <c r="C1089" s="21" t="inlineStr">
        <is>
          <t>WL-03719</t>
        </is>
      </c>
      <c r="D1089" s="21" t="n">
        <v>2719</v>
      </c>
      <c r="E1089" s="21" t="inlineStr">
        <is>
          <t>GW-0323</t>
        </is>
      </c>
      <c r="F1089" s="21" t="inlineStr">
        <is>
          <t>Gullwing</t>
        </is>
      </c>
      <c r="G1089" s="21" t="n">
        <v>80</v>
      </c>
      <c r="H1089" s="21" t="inlineStr">
        <is>
          <t>OPEN</t>
        </is>
      </c>
      <c r="I1089" s="21" t="inlineStr">
        <is>
          <t>NON_COMM_MONTHLY</t>
        </is>
      </c>
      <c r="J1089" s="21" t="n">
        <v>7.55</v>
      </c>
      <c r="K1089" s="21" t="n">
        <v>1</v>
      </c>
      <c r="L1089" s="21" t="inlineStr">
        <is>
          <t>ACCEPTED</t>
        </is>
      </c>
      <c r="M1089" s="28" t="n">
        <v>46212</v>
      </c>
      <c r="N1089" s="28" t="n">
        <v>46200</v>
      </c>
      <c r="O1089" s="21" t="n">
        <v>2</v>
      </c>
      <c r="P1089" s="21" t="inlineStr"/>
      <c r="Q1089" s="21" t="inlineStr">
        <is>
          <t>MA-2026-0323</t>
        </is>
      </c>
      <c r="R1089" s="21" t="inlineStr"/>
    </row>
    <row r="1090">
      <c r="A1090" s="17" t="inlineStr">
        <is>
          <t>OFR-2026-1405</t>
        </is>
      </c>
      <c r="B1090" s="27" t="n">
        <v>46199</v>
      </c>
      <c r="C1090" s="17" t="inlineStr">
        <is>
          <t>WL-02422</t>
        </is>
      </c>
      <c r="D1090" s="17" t="n">
        <v>1422</v>
      </c>
      <c r="E1090" s="17" t="inlineStr">
        <is>
          <t>SB-0112</t>
        </is>
      </c>
      <c r="F1090" s="17" t="inlineStr">
        <is>
          <t>Salmonberry</t>
        </is>
      </c>
      <c r="G1090" s="17" t="n">
        <v>32</v>
      </c>
      <c r="H1090" s="17" t="inlineStr">
        <is>
          <t>OPEN</t>
        </is>
      </c>
      <c r="I1090" s="17" t="inlineStr">
        <is>
          <t>NON_COMM_MONTHLY</t>
        </is>
      </c>
      <c r="J1090" s="17" t="n">
        <v>7.55</v>
      </c>
      <c r="K1090" s="17" t="n">
        <v>1</v>
      </c>
      <c r="L1090" s="17" t="inlineStr">
        <is>
          <t>DECLINED</t>
        </is>
      </c>
      <c r="M1090" s="27" t="n">
        <v>46213</v>
      </c>
      <c r="N1090" s="27" t="n">
        <v>46201</v>
      </c>
      <c r="O1090" s="17" t="n">
        <v>2</v>
      </c>
      <c r="P1090" s="17" t="inlineStr"/>
      <c r="Q1090" s="17" t="inlineStr"/>
      <c r="R1090" s="17" t="inlineStr"/>
    </row>
    <row r="1091">
      <c r="A1091" s="21" t="inlineStr">
        <is>
          <t>OFR-2026-1406</t>
        </is>
      </c>
      <c r="B1091" s="28" t="n">
        <v>46181</v>
      </c>
      <c r="C1091" s="21" t="inlineStr">
        <is>
          <t>WL-01980</t>
        </is>
      </c>
      <c r="D1091" s="21" t="n">
        <v>980</v>
      </c>
      <c r="E1091" s="21" t="inlineStr">
        <is>
          <t>GW-0718</t>
        </is>
      </c>
      <c r="F1091" s="21" t="inlineStr">
        <is>
          <t>Gullwing</t>
        </is>
      </c>
      <c r="G1091" s="21" t="n">
        <v>32</v>
      </c>
      <c r="H1091" s="21" t="inlineStr">
        <is>
          <t>OPEN</t>
        </is>
      </c>
      <c r="I1091" s="21" t="inlineStr">
        <is>
          <t>NON_COMM_MONTHLY</t>
        </is>
      </c>
      <c r="J1091" s="21" t="n">
        <v>7.55</v>
      </c>
      <c r="K1091" s="21" t="n">
        <v>1</v>
      </c>
      <c r="L1091" s="21" t="inlineStr">
        <is>
          <t>DECLINED</t>
        </is>
      </c>
      <c r="M1091" s="28" t="n">
        <v>46195</v>
      </c>
      <c r="N1091" s="28" t="n">
        <v>46187</v>
      </c>
      <c r="O1091" s="21" t="n">
        <v>6</v>
      </c>
      <c r="P1091" s="21" t="inlineStr"/>
      <c r="Q1091" s="21" t="inlineStr"/>
      <c r="R1091" s="21" t="inlineStr"/>
    </row>
    <row r="1092">
      <c r="A1092" s="17" t="inlineStr">
        <is>
          <t>OFR-2026-1407</t>
        </is>
      </c>
      <c r="B1092" s="27" t="n">
        <v>46183</v>
      </c>
      <c r="C1092" s="17" t="inlineStr">
        <is>
          <t>WL-03141</t>
        </is>
      </c>
      <c r="D1092" s="17" t="n">
        <v>2141</v>
      </c>
      <c r="E1092" s="17" t="inlineStr">
        <is>
          <t>EW-0208</t>
        </is>
      </c>
      <c r="F1092" s="17" t="inlineStr">
        <is>
          <t>Eastwey</t>
        </is>
      </c>
      <c r="G1092" s="17" t="n">
        <v>32</v>
      </c>
      <c r="H1092" s="17" t="inlineStr">
        <is>
          <t>OPEN</t>
        </is>
      </c>
      <c r="I1092" s="17" t="inlineStr">
        <is>
          <t>NON_COMM_MONTHLY</t>
        </is>
      </c>
      <c r="J1092" s="17" t="n">
        <v>7.55</v>
      </c>
      <c r="K1092" s="17" t="n">
        <v>1</v>
      </c>
      <c r="L1092" s="17" t="inlineStr">
        <is>
          <t>ACCEPTED</t>
        </is>
      </c>
      <c r="M1092" s="27" t="n">
        <v>46197</v>
      </c>
      <c r="N1092" s="27" t="n">
        <v>46196</v>
      </c>
      <c r="O1092" s="17" t="n">
        <v>13</v>
      </c>
      <c r="P1092" s="17" t="inlineStr"/>
      <c r="Q1092" s="17" t="inlineStr">
        <is>
          <t>MA-2026-0208</t>
        </is>
      </c>
      <c r="R1092" s="17" t="inlineStr"/>
    </row>
    <row r="1093">
      <c r="A1093" s="21" t="inlineStr">
        <is>
          <t>OFR-2026-1408</t>
        </is>
      </c>
      <c r="B1093" s="28" t="n">
        <v>46192</v>
      </c>
      <c r="C1093" s="21" t="inlineStr">
        <is>
          <t>WL-02240</t>
        </is>
      </c>
      <c r="D1093" s="21" t="n">
        <v>1240</v>
      </c>
      <c r="E1093" s="21" t="inlineStr">
        <is>
          <t>LP-0701</t>
        </is>
      </c>
      <c r="F1093" s="21" t="inlineStr">
        <is>
          <t>Ledgport</t>
        </is>
      </c>
      <c r="G1093" s="21" t="n">
        <v>24</v>
      </c>
      <c r="H1093" s="21" t="inlineStr">
        <is>
          <t>COVERED</t>
        </is>
      </c>
      <c r="I1093" s="21" t="inlineStr">
        <is>
          <t>NON_COMM_MONTHLY</t>
        </is>
      </c>
      <c r="J1093" s="21" t="n">
        <v>10.4</v>
      </c>
      <c r="K1093" s="21" t="n">
        <v>1</v>
      </c>
      <c r="L1093" s="21" t="inlineStr">
        <is>
          <t>WITHDRAWN</t>
        </is>
      </c>
      <c r="M1093" s="28" t="n">
        <v>46202</v>
      </c>
      <c r="N1093" s="28" t="n">
        <v>46199</v>
      </c>
      <c r="O1093" s="21" t="n">
        <v>7</v>
      </c>
      <c r="P1093" s="21" t="inlineStr"/>
      <c r="Q1093" s="21" t="inlineStr"/>
      <c r="R1093" s="21" t="inlineStr"/>
    </row>
    <row r="1094">
      <c r="A1094" s="17" t="inlineStr">
        <is>
          <t>OFR-2026-1409</t>
        </is>
      </c>
      <c r="B1094" s="27" t="n">
        <v>46197</v>
      </c>
      <c r="C1094" s="17" t="inlineStr">
        <is>
          <t>WL-01623</t>
        </is>
      </c>
      <c r="D1094" s="17" t="n">
        <v>623</v>
      </c>
      <c r="E1094" s="17" t="inlineStr">
        <is>
          <t>GW-0704</t>
        </is>
      </c>
      <c r="F1094" s="17" t="inlineStr">
        <is>
          <t>Gullwing</t>
        </is>
      </c>
      <c r="G1094" s="17" t="n">
        <v>50</v>
      </c>
      <c r="H1094" s="17" t="inlineStr">
        <is>
          <t>OPEN</t>
        </is>
      </c>
      <c r="I1094" s="17" t="inlineStr">
        <is>
          <t>NON_COMM_MONTHLY</t>
        </is>
      </c>
      <c r="J1094" s="17" t="n">
        <v>7.55</v>
      </c>
      <c r="K1094" s="17" t="n">
        <v>1</v>
      </c>
      <c r="L1094" s="17" t="inlineStr">
        <is>
          <t>WITHDRAWN</t>
        </is>
      </c>
      <c r="M1094" s="27" t="n">
        <v>46211</v>
      </c>
      <c r="N1094" s="27" t="n">
        <v>46202</v>
      </c>
      <c r="O1094" s="17" t="n">
        <v>5</v>
      </c>
      <c r="P1094" s="17" t="inlineStr"/>
      <c r="Q1094" s="17" t="inlineStr"/>
      <c r="R1094" s="17" t="inlineStr"/>
    </row>
    <row r="1095">
      <c r="A1095" s="21" t="inlineStr">
        <is>
          <t>OFR-2026-1410</t>
        </is>
      </c>
      <c r="B1095" s="28" t="n">
        <v>46176</v>
      </c>
      <c r="C1095" s="21" t="inlineStr">
        <is>
          <t>WL-03787</t>
        </is>
      </c>
      <c r="D1095" s="21" t="n">
        <v>2787</v>
      </c>
      <c r="E1095" s="21" t="inlineStr">
        <is>
          <t>GW-0214</t>
        </is>
      </c>
      <c r="F1095" s="21" t="inlineStr">
        <is>
          <t>Gullwing</t>
        </is>
      </c>
      <c r="G1095" s="21" t="n">
        <v>24</v>
      </c>
      <c r="H1095" s="21" t="inlineStr">
        <is>
          <t>OPEN</t>
        </is>
      </c>
      <c r="I1095" s="21" t="inlineStr">
        <is>
          <t>NON_COMM_MONTHLY</t>
        </is>
      </c>
      <c r="J1095" s="21" t="n">
        <v>7.55</v>
      </c>
      <c r="K1095" s="21" t="n">
        <v>1</v>
      </c>
      <c r="L1095" s="21" t="inlineStr">
        <is>
          <t>SKIPPED</t>
        </is>
      </c>
      <c r="M1095" s="28" t="n">
        <v>46190</v>
      </c>
      <c r="N1095" s="21" t="inlineStr"/>
      <c r="O1095" s="21" t="inlineStr"/>
      <c r="P1095" s="21" t="inlineStr">
        <is>
          <t>declined-prior-offer</t>
        </is>
      </c>
      <c r="Q1095" s="21" t="inlineStr"/>
      <c r="R1095" s="21" t="inlineStr"/>
    </row>
    <row r="1096">
      <c r="A1096" s="17" t="inlineStr">
        <is>
          <t>OFR-2026-1411</t>
        </is>
      </c>
      <c r="B1096" s="27" t="n">
        <v>46198</v>
      </c>
      <c r="C1096" s="17" t="inlineStr">
        <is>
          <t>WL-01843</t>
        </is>
      </c>
      <c r="D1096" s="17" t="n">
        <v>843</v>
      </c>
      <c r="E1096" s="17" t="inlineStr">
        <is>
          <t>VB-0402</t>
        </is>
      </c>
      <c r="F1096" s="17" t="inlineStr">
        <is>
          <t>Vessbank</t>
        </is>
      </c>
      <c r="G1096" s="17" t="n">
        <v>36</v>
      </c>
      <c r="H1096" s="17" t="inlineStr">
        <is>
          <t>COVERED</t>
        </is>
      </c>
      <c r="I1096" s="17" t="inlineStr">
        <is>
          <t>NON_COMM_MONTHLY</t>
        </is>
      </c>
      <c r="J1096" s="17" t="n">
        <v>10.4</v>
      </c>
      <c r="K1096" s="17" t="n">
        <v>1</v>
      </c>
      <c r="L1096" s="17" t="inlineStr">
        <is>
          <t>SKIPPED</t>
        </is>
      </c>
      <c r="M1096" s="27" t="n">
        <v>46208</v>
      </c>
      <c r="N1096" s="17" t="inlineStr"/>
      <c r="O1096" s="17" t="inlineStr"/>
      <c r="P1096" s="17" t="inlineStr">
        <is>
          <t>not-current</t>
        </is>
      </c>
      <c r="Q1096" s="17" t="inlineStr"/>
      <c r="R1096" s="17" t="inlineStr"/>
    </row>
    <row r="1097">
      <c r="A1097" s="21" t="inlineStr">
        <is>
          <t>OFR-2026-1412</t>
        </is>
      </c>
      <c r="B1097" s="28" t="n">
        <v>46177</v>
      </c>
      <c r="C1097" s="21" t="inlineStr">
        <is>
          <t>WL-01982</t>
        </is>
      </c>
      <c r="D1097" s="21" t="n">
        <v>982</v>
      </c>
      <c r="E1097" s="21" t="inlineStr">
        <is>
          <t>GW-0305</t>
        </is>
      </c>
      <c r="F1097" s="21" t="inlineStr">
        <is>
          <t>Gullwing</t>
        </is>
      </c>
      <c r="G1097" s="21" t="n">
        <v>80</v>
      </c>
      <c r="H1097" s="21" t="inlineStr">
        <is>
          <t>OPEN</t>
        </is>
      </c>
      <c r="I1097" s="21" t="inlineStr">
        <is>
          <t>NON_COMM_MONTHLY</t>
        </is>
      </c>
      <c r="J1097" s="21" t="n">
        <v>7.55</v>
      </c>
      <c r="K1097" s="21" t="n">
        <v>1</v>
      </c>
      <c r="L1097" s="21" t="inlineStr">
        <is>
          <t>SKIPPED</t>
        </is>
      </c>
      <c r="M1097" s="28" t="n">
        <v>46191</v>
      </c>
      <c r="N1097" s="21" t="inlineStr"/>
      <c r="O1097" s="21" t="inlineStr"/>
      <c r="P1097" s="21" t="inlineStr">
        <is>
          <t>vessel-fit</t>
        </is>
      </c>
      <c r="Q1097" s="21" t="inlineStr"/>
      <c r="R1097" s="21" t="inlineStr"/>
    </row>
    <row r="1098">
      <c r="A1098" s="17" t="inlineStr">
        <is>
          <t>OFR-2026-1413</t>
        </is>
      </c>
      <c r="B1098" s="27" t="n">
        <v>46198</v>
      </c>
      <c r="C1098" s="17" t="inlineStr">
        <is>
          <t>WL-02826</t>
        </is>
      </c>
      <c r="D1098" s="17" t="n">
        <v>1826</v>
      </c>
      <c r="E1098" s="17" t="inlineStr">
        <is>
          <t>GW-0209</t>
        </is>
      </c>
      <c r="F1098" s="17" t="inlineStr">
        <is>
          <t>Gullwing</t>
        </is>
      </c>
      <c r="G1098" s="17" t="n">
        <v>40</v>
      </c>
      <c r="H1098" s="17" t="inlineStr">
        <is>
          <t>OPEN</t>
        </is>
      </c>
      <c r="I1098" s="17" t="inlineStr">
        <is>
          <t>NON_COMM_MONTHLY</t>
        </is>
      </c>
      <c r="J1098" s="17" t="n">
        <v>7.55</v>
      </c>
      <c r="K1098" s="17" t="n">
        <v>1</v>
      </c>
      <c r="L1098" s="17" t="inlineStr">
        <is>
          <t>DECLINED</t>
        </is>
      </c>
      <c r="M1098" s="27" t="n">
        <v>46212</v>
      </c>
      <c r="N1098" s="27" t="n">
        <v>46207</v>
      </c>
      <c r="O1098" s="17" t="n">
        <v>9</v>
      </c>
      <c r="P1098" s="17" t="inlineStr"/>
      <c r="Q1098" s="17" t="inlineStr"/>
      <c r="R1098" s="17" t="inlineStr"/>
    </row>
    <row r="1099">
      <c r="A1099" s="21" t="inlineStr">
        <is>
          <t>OFR-2026-1414</t>
        </is>
      </c>
      <c r="B1099" s="28" t="n">
        <v>46174</v>
      </c>
      <c r="C1099" s="21" t="inlineStr">
        <is>
          <t>WL-02630</t>
        </is>
      </c>
      <c r="D1099" s="21" t="n">
        <v>1630</v>
      </c>
      <c r="E1099" s="21" t="inlineStr">
        <is>
          <t>GW-0516</t>
        </is>
      </c>
      <c r="F1099" s="21" t="inlineStr">
        <is>
          <t>Gullwing</t>
        </is>
      </c>
      <c r="G1099" s="21" t="n">
        <v>70</v>
      </c>
      <c r="H1099" s="21" t="inlineStr">
        <is>
          <t>OPEN</t>
        </is>
      </c>
      <c r="I1099" s="21" t="inlineStr">
        <is>
          <t>NON_COMM_MONTHLY</t>
        </is>
      </c>
      <c r="J1099" s="21" t="n">
        <v>7.55</v>
      </c>
      <c r="K1099" s="21" t="n">
        <v>1</v>
      </c>
      <c r="L1099" s="21" t="inlineStr">
        <is>
          <t>ACCEPTED</t>
        </is>
      </c>
      <c r="M1099" s="28" t="n">
        <v>46188</v>
      </c>
      <c r="N1099" s="28" t="n">
        <v>46176</v>
      </c>
      <c r="O1099" s="21" t="n">
        <v>2</v>
      </c>
      <c r="P1099" s="21" t="inlineStr"/>
      <c r="Q1099" s="21" t="inlineStr">
        <is>
          <t>MA-2026-0516</t>
        </is>
      </c>
      <c r="R1099" s="21" t="inlineStr"/>
    </row>
    <row r="1100">
      <c r="A1100" s="17" t="inlineStr">
        <is>
          <t>OFR-2026-1415</t>
        </is>
      </c>
      <c r="B1100" s="27" t="n">
        <v>46224</v>
      </c>
      <c r="C1100" s="17" t="inlineStr">
        <is>
          <t>WL-03110</t>
        </is>
      </c>
      <c r="D1100" s="17" t="n">
        <v>2110</v>
      </c>
      <c r="E1100" s="17" t="inlineStr">
        <is>
          <t>EW-0216</t>
        </is>
      </c>
      <c r="F1100" s="17" t="inlineStr">
        <is>
          <t>Eastwey</t>
        </is>
      </c>
      <c r="G1100" s="17" t="n">
        <v>50</v>
      </c>
      <c r="H1100" s="17" t="inlineStr">
        <is>
          <t>OPEN</t>
        </is>
      </c>
      <c r="I1100" s="17" t="inlineStr">
        <is>
          <t>NON_COMM_MONTHLY</t>
        </is>
      </c>
      <c r="J1100" s="17" t="n">
        <v>7.55</v>
      </c>
      <c r="K1100" s="17" t="n">
        <v>1</v>
      </c>
      <c r="L1100" s="17" t="inlineStr">
        <is>
          <t>ACCEPTED</t>
        </is>
      </c>
      <c r="M1100" s="27" t="n">
        <v>46238</v>
      </c>
      <c r="N1100" s="27" t="n">
        <v>46229</v>
      </c>
      <c r="O1100" s="17" t="n">
        <v>5</v>
      </c>
      <c r="P1100" s="17" t="inlineStr"/>
      <c r="Q1100" s="17" t="inlineStr">
        <is>
          <t>MA-2026-0216</t>
        </is>
      </c>
      <c r="R1100" s="17" t="inlineStr"/>
    </row>
    <row r="1101">
      <c r="A1101" s="21" t="inlineStr">
        <is>
          <t>OFR-2026-1416</t>
        </is>
      </c>
      <c r="B1101" s="28" t="n">
        <v>46211</v>
      </c>
      <c r="C1101" s="21" t="inlineStr">
        <is>
          <t>WL-03836</t>
        </is>
      </c>
      <c r="D1101" s="21" t="n">
        <v>2836</v>
      </c>
      <c r="E1101" s="21" t="inlineStr">
        <is>
          <t>EW-0505</t>
        </is>
      </c>
      <c r="F1101" s="21" t="inlineStr">
        <is>
          <t>Eastwey</t>
        </is>
      </c>
      <c r="G1101" s="21" t="n">
        <v>32</v>
      </c>
      <c r="H1101" s="21" t="inlineStr">
        <is>
          <t>OPEN</t>
        </is>
      </c>
      <c r="I1101" s="21" t="inlineStr">
        <is>
          <t>NON_COMM_MONTHLY</t>
        </is>
      </c>
      <c r="J1101" s="21" t="n">
        <v>7.55</v>
      </c>
      <c r="K1101" s="21" t="n">
        <v>2</v>
      </c>
      <c r="L1101" s="21" t="inlineStr">
        <is>
          <t>ACCEPTED</t>
        </is>
      </c>
      <c r="M1101" s="28" t="n">
        <v>46225</v>
      </c>
      <c r="N1101" s="28" t="n">
        <v>46221</v>
      </c>
      <c r="O1101" s="21" t="n">
        <v>10</v>
      </c>
      <c r="P1101" s="21" t="inlineStr"/>
      <c r="Q1101" s="21" t="inlineStr">
        <is>
          <t>MA-2026-0505</t>
        </is>
      </c>
      <c r="R1101" s="21" t="inlineStr"/>
    </row>
    <row r="1102">
      <c r="A1102" s="17" t="inlineStr">
        <is>
          <t>OFR-2026-1417</t>
        </is>
      </c>
      <c r="B1102" s="27" t="n">
        <v>46220</v>
      </c>
      <c r="C1102" s="17" t="inlineStr">
        <is>
          <t>WL-03649</t>
        </is>
      </c>
      <c r="D1102" s="17" t="n">
        <v>2649</v>
      </c>
      <c r="E1102" s="17" t="inlineStr">
        <is>
          <t>EW-0718</t>
        </is>
      </c>
      <c r="F1102" s="17" t="inlineStr">
        <is>
          <t>Eastwey</t>
        </is>
      </c>
      <c r="G1102" s="17" t="n">
        <v>60</v>
      </c>
      <c r="H1102" s="17" t="inlineStr">
        <is>
          <t>OPEN</t>
        </is>
      </c>
      <c r="I1102" s="17" t="inlineStr">
        <is>
          <t>NON_COMM_MONTHLY</t>
        </is>
      </c>
      <c r="J1102" s="17" t="n">
        <v>7.55</v>
      </c>
      <c r="K1102" s="17" t="n">
        <v>1</v>
      </c>
      <c r="L1102" s="17" t="inlineStr">
        <is>
          <t>ACCEPTED</t>
        </is>
      </c>
      <c r="M1102" s="27" t="n">
        <v>46234</v>
      </c>
      <c r="N1102" s="27" t="n">
        <v>46230</v>
      </c>
      <c r="O1102" s="17" t="n">
        <v>10</v>
      </c>
      <c r="P1102" s="17" t="inlineStr"/>
      <c r="Q1102" s="17" t="inlineStr">
        <is>
          <t>MA-2026-0718</t>
        </is>
      </c>
      <c r="R1102" s="17" t="inlineStr"/>
    </row>
    <row r="1103">
      <c r="A1103" s="21" t="inlineStr">
        <is>
          <t>OFR-2026-1418</t>
        </is>
      </c>
      <c r="B1103" s="28" t="n">
        <v>46225</v>
      </c>
      <c r="C1103" s="21" t="inlineStr">
        <is>
          <t>WL-01298</t>
        </is>
      </c>
      <c r="D1103" s="21" t="n">
        <v>298</v>
      </c>
      <c r="E1103" s="21" t="inlineStr">
        <is>
          <t>GW-0805</t>
        </is>
      </c>
      <c r="F1103" s="21" t="inlineStr">
        <is>
          <t>Gullwing</t>
        </is>
      </c>
      <c r="G1103" s="21" t="n">
        <v>28</v>
      </c>
      <c r="H1103" s="21" t="inlineStr">
        <is>
          <t>OPEN</t>
        </is>
      </c>
      <c r="I1103" s="21" t="inlineStr">
        <is>
          <t>NON_COMM_MONTHLY</t>
        </is>
      </c>
      <c r="J1103" s="21" t="n">
        <v>7.55</v>
      </c>
      <c r="K1103" s="21" t="n">
        <v>1</v>
      </c>
      <c r="L1103" s="21" t="inlineStr">
        <is>
          <t>PENDING</t>
        </is>
      </c>
      <c r="M1103" s="28" t="n">
        <v>46239</v>
      </c>
      <c r="N1103" s="21" t="inlineStr"/>
      <c r="O1103" s="21" t="inlineStr"/>
      <c r="P1103" s="21" t="inlineStr"/>
      <c r="Q1103" s="21" t="inlineStr"/>
      <c r="R1103" s="21" t="inlineStr"/>
    </row>
    <row r="1104">
      <c r="A1104" s="17" t="inlineStr">
        <is>
          <t>OFR-2026-1419</t>
        </is>
      </c>
      <c r="B1104" s="27" t="n">
        <v>46220</v>
      </c>
      <c r="C1104" s="17" t="inlineStr">
        <is>
          <t>WL-02013</t>
        </is>
      </c>
      <c r="D1104" s="17" t="n">
        <v>1013</v>
      </c>
      <c r="E1104" s="17" t="inlineStr">
        <is>
          <t>SB-0902</t>
        </is>
      </c>
      <c r="F1104" s="17" t="inlineStr">
        <is>
          <t>Salmonberry</t>
        </is>
      </c>
      <c r="G1104" s="17" t="n">
        <v>24</v>
      </c>
      <c r="H1104" s="17" t="inlineStr">
        <is>
          <t>OPEN</t>
        </is>
      </c>
      <c r="I1104" s="17" t="inlineStr">
        <is>
          <t>NON_COMM_MONTHLY</t>
        </is>
      </c>
      <c r="J1104" s="17" t="n">
        <v>7.55</v>
      </c>
      <c r="K1104" s="17" t="n">
        <v>1</v>
      </c>
      <c r="L1104" s="17" t="inlineStr">
        <is>
          <t>SKIPPED</t>
        </is>
      </c>
      <c r="M1104" s="27" t="n">
        <v>46234</v>
      </c>
      <c r="N1104" s="17" t="inlineStr"/>
      <c r="O1104" s="17" t="inlineStr"/>
      <c r="P1104" s="17" t="inlineStr">
        <is>
          <t>not-current</t>
        </is>
      </c>
      <c r="Q1104" s="17" t="inlineStr"/>
      <c r="R1104" s="17" t="inlineStr"/>
    </row>
    <row r="1105">
      <c r="A1105" s="21" t="inlineStr">
        <is>
          <t>OFR-2026-1420</t>
        </is>
      </c>
      <c r="B1105" s="28" t="n">
        <v>46217</v>
      </c>
      <c r="C1105" s="21" t="inlineStr">
        <is>
          <t>WL-01568</t>
        </is>
      </c>
      <c r="D1105" s="21" t="n">
        <v>568</v>
      </c>
      <c r="E1105" s="21" t="inlineStr">
        <is>
          <t>VB-0514</t>
        </is>
      </c>
      <c r="F1105" s="21" t="inlineStr">
        <is>
          <t>Vessbank</t>
        </is>
      </c>
      <c r="G1105" s="21" t="n">
        <v>24</v>
      </c>
      <c r="H1105" s="21" t="inlineStr">
        <is>
          <t>COVERED</t>
        </is>
      </c>
      <c r="I1105" s="21" t="inlineStr">
        <is>
          <t>NON_COMM_MONTHLY</t>
        </is>
      </c>
      <c r="J1105" s="21" t="n">
        <v>10.4</v>
      </c>
      <c r="K1105" s="21" t="n">
        <v>2</v>
      </c>
      <c r="L1105" s="21" t="inlineStr">
        <is>
          <t>ACCEPTED</t>
        </is>
      </c>
      <c r="M1105" s="28" t="n">
        <v>46227</v>
      </c>
      <c r="N1105" s="28" t="n">
        <v>46228</v>
      </c>
      <c r="O1105" s="21" t="n">
        <v>11</v>
      </c>
      <c r="P1105" s="21" t="inlineStr"/>
      <c r="Q1105" s="21" t="inlineStr">
        <is>
          <t>MA-2026-0514</t>
        </is>
      </c>
      <c r="R1105" s="21" t="inlineStr"/>
    </row>
    <row r="1106">
      <c r="A1106" s="17" t="inlineStr">
        <is>
          <t>OFR-2026-1421</t>
        </is>
      </c>
      <c r="B1106" s="27" t="n">
        <v>46205</v>
      </c>
      <c r="C1106" s="17" t="inlineStr">
        <is>
          <t>WL-02378</t>
        </is>
      </c>
      <c r="D1106" s="17" t="n">
        <v>1378</v>
      </c>
      <c r="E1106" s="17" t="inlineStr">
        <is>
          <t>VB-0713</t>
        </is>
      </c>
      <c r="F1106" s="17" t="inlineStr">
        <is>
          <t>Vessbank</t>
        </is>
      </c>
      <c r="G1106" s="17" t="n">
        <v>32</v>
      </c>
      <c r="H1106" s="17" t="inlineStr">
        <is>
          <t>COVERED</t>
        </is>
      </c>
      <c r="I1106" s="17" t="inlineStr">
        <is>
          <t>NON_COMM_MONTHLY</t>
        </is>
      </c>
      <c r="J1106" s="17" t="n">
        <v>10.4</v>
      </c>
      <c r="K1106" s="17" t="n">
        <v>1</v>
      </c>
      <c r="L1106" s="17" t="inlineStr">
        <is>
          <t>ACCEPTED</t>
        </is>
      </c>
      <c r="M1106" s="27" t="n">
        <v>46215</v>
      </c>
      <c r="N1106" s="27" t="n">
        <v>46213</v>
      </c>
      <c r="O1106" s="17" t="n">
        <v>8</v>
      </c>
      <c r="P1106" s="17" t="inlineStr"/>
      <c r="Q1106" s="17" t="inlineStr">
        <is>
          <t>MA-2026-0713</t>
        </is>
      </c>
      <c r="R1106" s="17" t="inlineStr"/>
    </row>
    <row r="1107">
      <c r="A1107" s="21" t="inlineStr">
        <is>
          <t>OFR-2026-1422</t>
        </is>
      </c>
      <c r="B1107" s="28" t="n">
        <v>46228</v>
      </c>
      <c r="C1107" s="21" t="inlineStr">
        <is>
          <t>WL-03071</t>
        </is>
      </c>
      <c r="D1107" s="21" t="n">
        <v>2071</v>
      </c>
      <c r="E1107" s="21" t="inlineStr">
        <is>
          <t>SB-0411</t>
        </is>
      </c>
      <c r="F1107" s="21" t="inlineStr">
        <is>
          <t>Salmonberry</t>
        </is>
      </c>
      <c r="G1107" s="21" t="n">
        <v>24</v>
      </c>
      <c r="H1107" s="21" t="inlineStr">
        <is>
          <t>OPEN</t>
        </is>
      </c>
      <c r="I1107" s="21" t="inlineStr">
        <is>
          <t>NON_COMM_MONTHLY</t>
        </is>
      </c>
      <c r="J1107" s="21" t="n">
        <v>7.55</v>
      </c>
      <c r="K1107" s="21" t="n">
        <v>1</v>
      </c>
      <c r="L1107" s="21" t="inlineStr">
        <is>
          <t>SKIPPED</t>
        </is>
      </c>
      <c r="M1107" s="28" t="n">
        <v>46242</v>
      </c>
      <c r="N1107" s="21" t="inlineStr"/>
      <c r="O1107" s="21" t="inlineStr"/>
      <c r="P1107" s="21" t="inlineStr">
        <is>
          <t>vessel-fit</t>
        </is>
      </c>
      <c r="Q1107" s="21" t="inlineStr"/>
      <c r="R1107" s="21" t="inlineStr"/>
    </row>
    <row r="1108">
      <c r="A1108" s="17" t="inlineStr">
        <is>
          <t>OFR-2026-1423</t>
        </is>
      </c>
      <c r="B1108" s="27" t="n">
        <v>46225</v>
      </c>
      <c r="C1108" s="17" t="inlineStr">
        <is>
          <t>WL-03090</t>
        </is>
      </c>
      <c r="D1108" s="17" t="n">
        <v>2090</v>
      </c>
      <c r="E1108" s="17" t="inlineStr">
        <is>
          <t>SB-0411</t>
        </is>
      </c>
      <c r="F1108" s="17" t="inlineStr">
        <is>
          <t>Salmonberry</t>
        </is>
      </c>
      <c r="G1108" s="17" t="n">
        <v>24</v>
      </c>
      <c r="H1108" s="17" t="inlineStr">
        <is>
          <t>OPEN</t>
        </is>
      </c>
      <c r="I1108" s="17" t="inlineStr">
        <is>
          <t>NON_COMM_MONTHLY</t>
        </is>
      </c>
      <c r="J1108" s="17" t="n">
        <v>7.55</v>
      </c>
      <c r="K1108" s="17" t="n">
        <v>1</v>
      </c>
      <c r="L1108" s="17" t="inlineStr">
        <is>
          <t>ACCEPTED</t>
        </is>
      </c>
      <c r="M1108" s="27" t="n">
        <v>46239</v>
      </c>
      <c r="N1108" s="27" t="n">
        <v>46242</v>
      </c>
      <c r="O1108" s="17" t="n">
        <v>17</v>
      </c>
      <c r="P1108" s="17" t="inlineStr"/>
      <c r="Q1108" s="17" t="inlineStr">
        <is>
          <t>MA-2026-0411</t>
        </is>
      </c>
      <c r="R1108" s="17" t="inlineStr"/>
    </row>
    <row r="1109">
      <c r="A1109" s="21" t="inlineStr">
        <is>
          <t>OFR-2026-1424</t>
        </is>
      </c>
      <c r="B1109" s="28" t="n">
        <v>46204</v>
      </c>
      <c r="C1109" s="21" t="inlineStr">
        <is>
          <t>WL-02465</t>
        </is>
      </c>
      <c r="D1109" s="21" t="n">
        <v>1465</v>
      </c>
      <c r="E1109" s="21" t="inlineStr">
        <is>
          <t>EW-0510</t>
        </is>
      </c>
      <c r="F1109" s="21" t="inlineStr">
        <is>
          <t>Eastwey</t>
        </is>
      </c>
      <c r="G1109" s="21" t="n">
        <v>28</v>
      </c>
      <c r="H1109" s="21" t="inlineStr">
        <is>
          <t>OPEN</t>
        </is>
      </c>
      <c r="I1109" s="21" t="inlineStr">
        <is>
          <t>NON_COMM_MONTHLY</t>
        </is>
      </c>
      <c r="J1109" s="21" t="n">
        <v>7.55</v>
      </c>
      <c r="K1109" s="21" t="n">
        <v>1</v>
      </c>
      <c r="L1109" s="21" t="inlineStr">
        <is>
          <t>ACCEPTED</t>
        </is>
      </c>
      <c r="M1109" s="28" t="n">
        <v>46218</v>
      </c>
      <c r="N1109" s="28" t="n">
        <v>46215</v>
      </c>
      <c r="O1109" s="21" t="n">
        <v>11</v>
      </c>
      <c r="P1109" s="21" t="inlineStr"/>
      <c r="Q1109" s="21" t="inlineStr">
        <is>
          <t>MA-2026-0510</t>
        </is>
      </c>
      <c r="R1109" s="21" t="inlineStr"/>
    </row>
    <row r="1110">
      <c r="A1110" s="17" t="inlineStr">
        <is>
          <t>OFR-2026-1425</t>
        </is>
      </c>
      <c r="B1110" s="27" t="n">
        <v>46228</v>
      </c>
      <c r="C1110" s="17" t="inlineStr">
        <is>
          <t>WL-01692</t>
        </is>
      </c>
      <c r="D1110" s="17" t="n">
        <v>692</v>
      </c>
      <c r="E1110" s="17" t="inlineStr">
        <is>
          <t>EW-0910</t>
        </is>
      </c>
      <c r="F1110" s="17" t="inlineStr">
        <is>
          <t>Eastwey</t>
        </is>
      </c>
      <c r="G1110" s="17" t="n">
        <v>70</v>
      </c>
      <c r="H1110" s="17" t="inlineStr">
        <is>
          <t>OPEN</t>
        </is>
      </c>
      <c r="I1110" s="17" t="inlineStr">
        <is>
          <t>NON_COMM_MONTHLY</t>
        </is>
      </c>
      <c r="J1110" s="17" t="n">
        <v>7.55</v>
      </c>
      <c r="K1110" s="17" t="n">
        <v>1</v>
      </c>
      <c r="L1110" s="17" t="inlineStr">
        <is>
          <t>EXPIRED</t>
        </is>
      </c>
      <c r="M1110" s="27" t="n">
        <v>46242</v>
      </c>
      <c r="N1110" s="27" t="n">
        <v>46245</v>
      </c>
      <c r="O1110" s="17" t="n">
        <v>17</v>
      </c>
      <c r="P1110" s="17" t="inlineStr"/>
      <c r="Q1110" s="17" t="inlineStr"/>
      <c r="R1110" s="17" t="inlineStr"/>
    </row>
    <row r="1111">
      <c r="A1111" s="21" t="inlineStr">
        <is>
          <t>OFR-2026-1426</t>
        </is>
      </c>
      <c r="B1111" s="28" t="n">
        <v>46214</v>
      </c>
      <c r="C1111" s="21" t="inlineStr">
        <is>
          <t>WL-02380</t>
        </is>
      </c>
      <c r="D1111" s="21" t="n">
        <v>1380</v>
      </c>
      <c r="E1111" s="21" t="inlineStr">
        <is>
          <t>EW-0301</t>
        </is>
      </c>
      <c r="F1111" s="21" t="inlineStr">
        <is>
          <t>Eastwey</t>
        </is>
      </c>
      <c r="G1111" s="21" t="n">
        <v>28</v>
      </c>
      <c r="H1111" s="21" t="inlineStr">
        <is>
          <t>OPEN</t>
        </is>
      </c>
      <c r="I1111" s="21" t="inlineStr">
        <is>
          <t>NON_COMM_MONTHLY</t>
        </is>
      </c>
      <c r="J1111" s="21" t="n">
        <v>7.55</v>
      </c>
      <c r="K1111" s="21" t="n">
        <v>2</v>
      </c>
      <c r="L1111" s="21" t="inlineStr">
        <is>
          <t>ACCEPTED</t>
        </is>
      </c>
      <c r="M1111" s="28" t="n">
        <v>46228</v>
      </c>
      <c r="N1111" s="28" t="n">
        <v>46227</v>
      </c>
      <c r="O1111" s="21" t="n">
        <v>13</v>
      </c>
      <c r="P1111" s="21" t="inlineStr"/>
      <c r="Q1111" s="21" t="inlineStr">
        <is>
          <t>MA-2026-0301</t>
        </is>
      </c>
      <c r="R1111" s="21" t="inlineStr"/>
    </row>
    <row r="1112">
      <c r="A1112" s="17" t="inlineStr">
        <is>
          <t>OFR-2026-1427</t>
        </is>
      </c>
      <c r="B1112" s="27" t="n">
        <v>46211</v>
      </c>
      <c r="C1112" s="17" t="inlineStr">
        <is>
          <t>WL-03842</t>
        </is>
      </c>
      <c r="D1112" s="17" t="n">
        <v>2842</v>
      </c>
      <c r="E1112" s="17" t="inlineStr">
        <is>
          <t>EW-0416</t>
        </is>
      </c>
      <c r="F1112" s="17" t="inlineStr">
        <is>
          <t>Eastwey</t>
        </is>
      </c>
      <c r="G1112" s="17" t="n">
        <v>24</v>
      </c>
      <c r="H1112" s="17" t="inlineStr">
        <is>
          <t>OPEN</t>
        </is>
      </c>
      <c r="I1112" s="17" t="inlineStr">
        <is>
          <t>NON_COMM_MONTHLY</t>
        </is>
      </c>
      <c r="J1112" s="17" t="n">
        <v>7.55</v>
      </c>
      <c r="K1112" s="17" t="n">
        <v>2</v>
      </c>
      <c r="L1112" s="17" t="inlineStr">
        <is>
          <t>ACCEPTED</t>
        </is>
      </c>
      <c r="M1112" s="27" t="n">
        <v>46225</v>
      </c>
      <c r="N1112" s="27" t="n">
        <v>46228</v>
      </c>
      <c r="O1112" s="17" t="n">
        <v>17</v>
      </c>
      <c r="P1112" s="17" t="inlineStr"/>
      <c r="Q1112" s="17" t="inlineStr">
        <is>
          <t>MA-2026-0416</t>
        </is>
      </c>
      <c r="R1112" s="17" t="inlineStr"/>
    </row>
    <row r="1113">
      <c r="A1113" s="21" t="inlineStr">
        <is>
          <t>OFR-2026-1428</t>
        </is>
      </c>
      <c r="B1113" s="28" t="n">
        <v>46206</v>
      </c>
      <c r="C1113" s="21" t="inlineStr">
        <is>
          <t>WL-03261</t>
        </is>
      </c>
      <c r="D1113" s="21" t="n">
        <v>2261</v>
      </c>
      <c r="E1113" s="21" t="inlineStr">
        <is>
          <t>LP-0321</t>
        </is>
      </c>
      <c r="F1113" s="21" t="inlineStr">
        <is>
          <t>Ledgport</t>
        </is>
      </c>
      <c r="G1113" s="21" t="n">
        <v>28</v>
      </c>
      <c r="H1113" s="21" t="inlineStr">
        <is>
          <t>COVERED</t>
        </is>
      </c>
      <c r="I1113" s="21" t="inlineStr">
        <is>
          <t>NON_COMM_MONTHLY</t>
        </is>
      </c>
      <c r="J1113" s="21" t="n">
        <v>10.4</v>
      </c>
      <c r="K1113" s="21" t="n">
        <v>2</v>
      </c>
      <c r="L1113" s="21" t="inlineStr">
        <is>
          <t>ACCEPTED</t>
        </is>
      </c>
      <c r="M1113" s="28" t="n">
        <v>46216</v>
      </c>
      <c r="N1113" s="28" t="n">
        <v>46213</v>
      </c>
      <c r="O1113" s="21" t="n">
        <v>7</v>
      </c>
      <c r="P1113" s="21" t="inlineStr"/>
      <c r="Q1113" s="21" t="inlineStr">
        <is>
          <t>MA-2026-0321</t>
        </is>
      </c>
      <c r="R1113" s="21" t="inlineStr"/>
    </row>
    <row r="1114">
      <c r="A1114" s="17" t="inlineStr">
        <is>
          <t>OFR-2026-1429</t>
        </is>
      </c>
      <c r="B1114" s="27" t="n">
        <v>46224</v>
      </c>
      <c r="C1114" s="17" t="inlineStr">
        <is>
          <t>WL-03106</t>
        </is>
      </c>
      <c r="D1114" s="17" t="n">
        <v>2106</v>
      </c>
      <c r="E1114" s="17" t="inlineStr">
        <is>
          <t>LP-0609</t>
        </is>
      </c>
      <c r="F1114" s="17" t="inlineStr">
        <is>
          <t>Ledgport</t>
        </is>
      </c>
      <c r="G1114" s="17" t="n">
        <v>24</v>
      </c>
      <c r="H1114" s="17" t="inlineStr">
        <is>
          <t>COVERED</t>
        </is>
      </c>
      <c r="I1114" s="17" t="inlineStr">
        <is>
          <t>NON_COMM_MONTHLY</t>
        </is>
      </c>
      <c r="J1114" s="17" t="n">
        <v>10.4</v>
      </c>
      <c r="K1114" s="17" t="n">
        <v>1</v>
      </c>
      <c r="L1114" s="17" t="inlineStr">
        <is>
          <t>SKIPPED</t>
        </is>
      </c>
      <c r="M1114" s="27" t="n">
        <v>46234</v>
      </c>
      <c r="N1114" s="17" t="inlineStr"/>
      <c r="O1114" s="17" t="inlineStr"/>
      <c r="P1114" s="17" t="inlineStr">
        <is>
          <t>not-current</t>
        </is>
      </c>
      <c r="Q1114" s="17" t="inlineStr"/>
      <c r="R1114" s="17" t="inlineStr"/>
    </row>
    <row r="1115">
      <c r="A1115" s="21" t="inlineStr">
        <is>
          <t>OFR-2026-1430</t>
        </is>
      </c>
      <c r="B1115" s="28" t="n">
        <v>46228</v>
      </c>
      <c r="C1115" s="21" t="inlineStr">
        <is>
          <t>WL-03470</t>
        </is>
      </c>
      <c r="D1115" s="21" t="n">
        <v>2470</v>
      </c>
      <c r="E1115" s="21" t="inlineStr">
        <is>
          <t>LP-1010</t>
        </is>
      </c>
      <c r="F1115" s="21" t="inlineStr">
        <is>
          <t>Ledgport</t>
        </is>
      </c>
      <c r="G1115" s="21" t="n">
        <v>32</v>
      </c>
      <c r="H1115" s="21" t="inlineStr">
        <is>
          <t>COVERED</t>
        </is>
      </c>
      <c r="I1115" s="21" t="inlineStr">
        <is>
          <t>NON_COMM_MONTHLY</t>
        </is>
      </c>
      <c r="J1115" s="21" t="n">
        <v>10.4</v>
      </c>
      <c r="K1115" s="21" t="n">
        <v>1</v>
      </c>
      <c r="L1115" s="21" t="inlineStr">
        <is>
          <t>ACCEPTED</t>
        </is>
      </c>
      <c r="M1115" s="28" t="n">
        <v>46238</v>
      </c>
      <c r="N1115" s="28" t="n">
        <v>46233</v>
      </c>
      <c r="O1115" s="21" t="n">
        <v>5</v>
      </c>
      <c r="P1115" s="21" t="inlineStr"/>
      <c r="Q1115" s="21" t="inlineStr">
        <is>
          <t>MA-2026-1010</t>
        </is>
      </c>
      <c r="R1115" s="21" t="inlineStr"/>
    </row>
    <row r="1116">
      <c r="A1116" s="17" t="inlineStr">
        <is>
          <t>OFR-2026-1431</t>
        </is>
      </c>
      <c r="B1116" s="27" t="n">
        <v>46226</v>
      </c>
      <c r="C1116" s="17" t="inlineStr">
        <is>
          <t>WL-02157</t>
        </is>
      </c>
      <c r="D1116" s="17" t="n">
        <v>1157</v>
      </c>
      <c r="E1116" s="17" t="inlineStr">
        <is>
          <t>SB-0107</t>
        </is>
      </c>
      <c r="F1116" s="17" t="inlineStr">
        <is>
          <t>Salmonberry</t>
        </is>
      </c>
      <c r="G1116" s="17" t="n">
        <v>40</v>
      </c>
      <c r="H1116" s="17" t="inlineStr">
        <is>
          <t>OPEN</t>
        </is>
      </c>
      <c r="I1116" s="17" t="inlineStr">
        <is>
          <t>NON_COMM_MONTHLY</t>
        </is>
      </c>
      <c r="J1116" s="17" t="n">
        <v>7.55</v>
      </c>
      <c r="K1116" s="17" t="n">
        <v>1</v>
      </c>
      <c r="L1116" s="17" t="inlineStr">
        <is>
          <t>PENDING</t>
        </is>
      </c>
      <c r="M1116" s="27" t="n">
        <v>46240</v>
      </c>
      <c r="N1116" s="17" t="inlineStr"/>
      <c r="O1116" s="17" t="inlineStr"/>
      <c r="P1116" s="17" t="inlineStr"/>
      <c r="Q1116" s="17" t="inlineStr"/>
      <c r="R1116" s="17" t="inlineStr"/>
    </row>
    <row r="1117">
      <c r="A1117" s="21" t="inlineStr">
        <is>
          <t>OFR-2026-1432</t>
        </is>
      </c>
      <c r="B1117" s="28" t="n">
        <v>46205</v>
      </c>
      <c r="C1117" s="21" t="inlineStr">
        <is>
          <t>WL-03260</t>
        </is>
      </c>
      <c r="D1117" s="21" t="n">
        <v>2260</v>
      </c>
      <c r="E1117" s="21" t="inlineStr">
        <is>
          <t>EW-0104</t>
        </is>
      </c>
      <c r="F1117" s="21" t="inlineStr">
        <is>
          <t>Eastwey</t>
        </is>
      </c>
      <c r="G1117" s="21" t="n">
        <v>40</v>
      </c>
      <c r="H1117" s="21" t="inlineStr">
        <is>
          <t>OPEN</t>
        </is>
      </c>
      <c r="I1117" s="21" t="inlineStr">
        <is>
          <t>NON_COMM_MONTHLY</t>
        </is>
      </c>
      <c r="J1117" s="21" t="n">
        <v>7.55</v>
      </c>
      <c r="K1117" s="21" t="n">
        <v>1</v>
      </c>
      <c r="L1117" s="21" t="inlineStr">
        <is>
          <t>SKIPPED</t>
        </is>
      </c>
      <c r="M1117" s="28" t="n">
        <v>46219</v>
      </c>
      <c r="N1117" s="21" t="inlineStr"/>
      <c r="O1117" s="21" t="inlineStr"/>
      <c r="P1117" s="21" t="inlineStr">
        <is>
          <t>preference-mismatch</t>
        </is>
      </c>
      <c r="Q1117" s="21" t="inlineStr"/>
      <c r="R1117" s="21" t="inlineStr"/>
    </row>
    <row r="1118">
      <c r="A1118" s="17" t="inlineStr">
        <is>
          <t>OFR-2026-1433</t>
        </is>
      </c>
      <c r="B1118" s="27" t="n">
        <v>46222</v>
      </c>
      <c r="C1118" s="17" t="inlineStr">
        <is>
          <t>WL-02555</t>
        </is>
      </c>
      <c r="D1118" s="17" t="n">
        <v>1555</v>
      </c>
      <c r="E1118" s="17" t="inlineStr">
        <is>
          <t>VB-0702</t>
        </is>
      </c>
      <c r="F1118" s="17" t="inlineStr">
        <is>
          <t>Vessbank</t>
        </is>
      </c>
      <c r="G1118" s="17" t="n">
        <v>32</v>
      </c>
      <c r="H1118" s="17" t="inlineStr">
        <is>
          <t>COVERED</t>
        </is>
      </c>
      <c r="I1118" s="17" t="inlineStr">
        <is>
          <t>NON_COMM_MONTHLY</t>
        </is>
      </c>
      <c r="J1118" s="17" t="n">
        <v>10.4</v>
      </c>
      <c r="K1118" s="17" t="n">
        <v>1</v>
      </c>
      <c r="L1118" s="17" t="inlineStr">
        <is>
          <t>DECLINED_RETAINER</t>
        </is>
      </c>
      <c r="M1118" s="27" t="n">
        <v>46232</v>
      </c>
      <c r="N1118" s="27" t="n">
        <v>46229</v>
      </c>
      <c r="O1118" s="17" t="n">
        <v>7</v>
      </c>
      <c r="P1118" s="17" t="inlineStr"/>
      <c r="Q1118" s="17" t="inlineStr"/>
      <c r="R1118" s="17" t="inlineStr"/>
    </row>
    <row r="1119">
      <c r="A1119" s="21" t="inlineStr">
        <is>
          <t>OFR-2026-1434</t>
        </is>
      </c>
      <c r="B1119" s="28" t="n">
        <v>46224</v>
      </c>
      <c r="C1119" s="21" t="inlineStr">
        <is>
          <t>WL-03407</t>
        </is>
      </c>
      <c r="D1119" s="21" t="n">
        <v>2407</v>
      </c>
      <c r="E1119" s="21" t="inlineStr">
        <is>
          <t>GW-1002</t>
        </is>
      </c>
      <c r="F1119" s="21" t="inlineStr">
        <is>
          <t>Gullwing</t>
        </is>
      </c>
      <c r="G1119" s="21" t="n">
        <v>60</v>
      </c>
      <c r="H1119" s="21" t="inlineStr">
        <is>
          <t>OPEN</t>
        </is>
      </c>
      <c r="I1119" s="21" t="inlineStr">
        <is>
          <t>NON_COMM_MONTHLY</t>
        </is>
      </c>
      <c r="J1119" s="21" t="n">
        <v>7.55</v>
      </c>
      <c r="K1119" s="21" t="n">
        <v>1</v>
      </c>
      <c r="L1119" s="21" t="inlineStr">
        <is>
          <t>WITHDRAWN</t>
        </is>
      </c>
      <c r="M1119" s="28" t="n">
        <v>46238</v>
      </c>
      <c r="N1119" s="28" t="n">
        <v>46239</v>
      </c>
      <c r="O1119" s="21" t="n">
        <v>15</v>
      </c>
      <c r="P1119" s="21" t="inlineStr"/>
      <c r="Q1119" s="21" t="inlineStr"/>
      <c r="R1119" s="21" t="inlineStr"/>
    </row>
    <row r="1120">
      <c r="A1120" s="17" t="inlineStr">
        <is>
          <t>OFR-2026-1435</t>
        </is>
      </c>
      <c r="B1120" s="27" t="n">
        <v>46212</v>
      </c>
      <c r="C1120" s="17" t="inlineStr">
        <is>
          <t>WL-01752</t>
        </is>
      </c>
      <c r="D1120" s="17" t="n">
        <v>752</v>
      </c>
      <c r="E1120" s="17" t="inlineStr">
        <is>
          <t>VB-0621</t>
        </is>
      </c>
      <c r="F1120" s="17" t="inlineStr">
        <is>
          <t>Vessbank</t>
        </is>
      </c>
      <c r="G1120" s="17" t="n">
        <v>24</v>
      </c>
      <c r="H1120" s="17" t="inlineStr">
        <is>
          <t>COVERED</t>
        </is>
      </c>
      <c r="I1120" s="17" t="inlineStr">
        <is>
          <t>NON_COMM_MONTHLY</t>
        </is>
      </c>
      <c r="J1120" s="17" t="n">
        <v>10.4</v>
      </c>
      <c r="K1120" s="17" t="n">
        <v>1</v>
      </c>
      <c r="L1120" s="17" t="inlineStr">
        <is>
          <t>DECLINED</t>
        </is>
      </c>
      <c r="M1120" s="27" t="n">
        <v>46222</v>
      </c>
      <c r="N1120" s="27" t="n">
        <v>46213</v>
      </c>
      <c r="O1120" s="17" t="n">
        <v>1</v>
      </c>
      <c r="P1120" s="17" t="inlineStr"/>
      <c r="Q1120" s="17" t="inlineStr"/>
      <c r="R1120" s="17" t="inlineStr"/>
    </row>
    <row r="1121">
      <c r="A1121" s="21" t="inlineStr">
        <is>
          <t>OFR-2026-1436</t>
        </is>
      </c>
      <c r="B1121" s="28" t="n">
        <v>46217</v>
      </c>
      <c r="C1121" s="21" t="inlineStr">
        <is>
          <t>WL-02358</t>
        </is>
      </c>
      <c r="D1121" s="21" t="n">
        <v>1358</v>
      </c>
      <c r="E1121" s="21" t="inlineStr">
        <is>
          <t>LP-1009</t>
        </is>
      </c>
      <c r="F1121" s="21" t="inlineStr">
        <is>
          <t>Ledgport</t>
        </is>
      </c>
      <c r="G1121" s="21" t="n">
        <v>32</v>
      </c>
      <c r="H1121" s="21" t="inlineStr">
        <is>
          <t>COVERED</t>
        </is>
      </c>
      <c r="I1121" s="21" t="inlineStr">
        <is>
          <t>NON_COMM_MONTHLY</t>
        </is>
      </c>
      <c r="J1121" s="21" t="n">
        <v>10.4</v>
      </c>
      <c r="K1121" s="21" t="n">
        <v>1</v>
      </c>
      <c r="L1121" s="21" t="inlineStr">
        <is>
          <t>SKIPPED</t>
        </is>
      </c>
      <c r="M1121" s="28" t="n">
        <v>46227</v>
      </c>
      <c r="N1121" s="21" t="inlineStr"/>
      <c r="O1121" s="21" t="inlineStr"/>
      <c r="P1121" s="21" t="inlineStr">
        <is>
          <t>declined-prior-offer</t>
        </is>
      </c>
      <c r="Q1121" s="21" t="inlineStr"/>
      <c r="R1121" s="21" t="inlineStr"/>
    </row>
    <row r="1122">
      <c r="A1122" s="17" t="inlineStr">
        <is>
          <t>OFR-2026-1437</t>
        </is>
      </c>
      <c r="B1122" s="27" t="n">
        <v>46223</v>
      </c>
      <c r="C1122" s="17" t="inlineStr">
        <is>
          <t>WL-01781</t>
        </is>
      </c>
      <c r="D1122" s="17" t="n">
        <v>781</v>
      </c>
      <c r="E1122" s="17" t="inlineStr">
        <is>
          <t>LP-0923</t>
        </is>
      </c>
      <c r="F1122" s="17" t="inlineStr">
        <is>
          <t>Ledgport</t>
        </is>
      </c>
      <c r="G1122" s="17" t="n">
        <v>24</v>
      </c>
      <c r="H1122" s="17" t="inlineStr">
        <is>
          <t>COVERED</t>
        </is>
      </c>
      <c r="I1122" s="17" t="inlineStr">
        <is>
          <t>NON_COMM_MONTHLY</t>
        </is>
      </c>
      <c r="J1122" s="17" t="n">
        <v>10.4</v>
      </c>
      <c r="K1122" s="17" t="n">
        <v>1</v>
      </c>
      <c r="L1122" s="17" t="inlineStr">
        <is>
          <t>ACCEPTED</t>
        </is>
      </c>
      <c r="M1122" s="27" t="n">
        <v>46233</v>
      </c>
      <c r="N1122" s="27" t="n">
        <v>46231</v>
      </c>
      <c r="O1122" s="17" t="n">
        <v>8</v>
      </c>
      <c r="P1122" s="17" t="inlineStr"/>
      <c r="Q1122" s="17" t="inlineStr">
        <is>
          <t>MA-2026-0923</t>
        </is>
      </c>
      <c r="R1122" s="17" t="inlineStr"/>
    </row>
    <row r="1123">
      <c r="A1123" s="21" t="inlineStr">
        <is>
          <t>OFR-2026-1438</t>
        </is>
      </c>
      <c r="B1123" s="28" t="n">
        <v>46214</v>
      </c>
      <c r="C1123" s="21" t="inlineStr">
        <is>
          <t>WL-02302</t>
        </is>
      </c>
      <c r="D1123" s="21" t="n">
        <v>1302</v>
      </c>
      <c r="E1123" s="21" t="inlineStr">
        <is>
          <t>GW-1018</t>
        </is>
      </c>
      <c r="F1123" s="21" t="inlineStr">
        <is>
          <t>Gullwing</t>
        </is>
      </c>
      <c r="G1123" s="21" t="n">
        <v>24</v>
      </c>
      <c r="H1123" s="21" t="inlineStr">
        <is>
          <t>OPEN</t>
        </is>
      </c>
      <c r="I1123" s="21" t="inlineStr">
        <is>
          <t>NON_COMM_MONTHLY</t>
        </is>
      </c>
      <c r="J1123" s="21" t="n">
        <v>7.55</v>
      </c>
      <c r="K1123" s="21" t="n">
        <v>1</v>
      </c>
      <c r="L1123" s="21" t="inlineStr">
        <is>
          <t>ACCEPTED</t>
        </is>
      </c>
      <c r="M1123" s="28" t="n">
        <v>46228</v>
      </c>
      <c r="N1123" s="28" t="n">
        <v>46219</v>
      </c>
      <c r="O1123" s="21" t="n">
        <v>5</v>
      </c>
      <c r="P1123" s="21" t="inlineStr"/>
      <c r="Q1123" s="21" t="inlineStr">
        <is>
          <t>MA-2026-1018</t>
        </is>
      </c>
      <c r="R1123" s="21" t="inlineStr"/>
    </row>
    <row r="1124">
      <c r="A1124" s="17" t="inlineStr">
        <is>
          <t>OFR-2026-1439</t>
        </is>
      </c>
      <c r="B1124" s="27" t="n">
        <v>46218</v>
      </c>
      <c r="C1124" s="17" t="inlineStr">
        <is>
          <t>WL-03473</t>
        </is>
      </c>
      <c r="D1124" s="17" t="n">
        <v>2473</v>
      </c>
      <c r="E1124" s="17" t="inlineStr">
        <is>
          <t>VB-0905</t>
        </is>
      </c>
      <c r="F1124" s="17" t="inlineStr">
        <is>
          <t>Vessbank</t>
        </is>
      </c>
      <c r="G1124" s="17" t="n">
        <v>28</v>
      </c>
      <c r="H1124" s="17" t="inlineStr">
        <is>
          <t>COVERED</t>
        </is>
      </c>
      <c r="I1124" s="17" t="inlineStr">
        <is>
          <t>NON_COMM_MONTHLY</t>
        </is>
      </c>
      <c r="J1124" s="17" t="n">
        <v>10.4</v>
      </c>
      <c r="K1124" s="17" t="n">
        <v>2</v>
      </c>
      <c r="L1124" s="17" t="inlineStr">
        <is>
          <t>ACCEPTED</t>
        </is>
      </c>
      <c r="M1124" s="27" t="n">
        <v>46228</v>
      </c>
      <c r="N1124" s="27" t="n">
        <v>46220</v>
      </c>
      <c r="O1124" s="17" t="n">
        <v>2</v>
      </c>
      <c r="P1124" s="17" t="inlineStr"/>
      <c r="Q1124" s="17" t="inlineStr">
        <is>
          <t>MA-2026-0905</t>
        </is>
      </c>
      <c r="R1124" s="17" t="inlineStr"/>
    </row>
    <row r="1125">
      <c r="A1125" s="21" t="inlineStr">
        <is>
          <t>OFR-2026-1440</t>
        </is>
      </c>
      <c r="B1125" s="28" t="n">
        <v>46230</v>
      </c>
      <c r="C1125" s="21" t="inlineStr">
        <is>
          <t>WL-01498</t>
        </is>
      </c>
      <c r="D1125" s="21" t="n">
        <v>498</v>
      </c>
      <c r="E1125" s="21" t="inlineStr">
        <is>
          <t>LP-0701</t>
        </is>
      </c>
      <c r="F1125" s="21" t="inlineStr">
        <is>
          <t>Ledgport</t>
        </is>
      </c>
      <c r="G1125" s="21" t="n">
        <v>24</v>
      </c>
      <c r="H1125" s="21" t="inlineStr">
        <is>
          <t>COVERED</t>
        </is>
      </c>
      <c r="I1125" s="21" t="inlineStr">
        <is>
          <t>NON_COMM_MONTHLY</t>
        </is>
      </c>
      <c r="J1125" s="21" t="n">
        <v>10.4</v>
      </c>
      <c r="K1125" s="21" t="n">
        <v>1</v>
      </c>
      <c r="L1125" s="21" t="inlineStr">
        <is>
          <t>ACCEPTED</t>
        </is>
      </c>
      <c r="M1125" s="28" t="n">
        <v>46240</v>
      </c>
      <c r="N1125" s="28" t="n">
        <v>46242</v>
      </c>
      <c r="O1125" s="21" t="n">
        <v>12</v>
      </c>
      <c r="P1125" s="21" t="inlineStr"/>
      <c r="Q1125" s="21" t="inlineStr">
        <is>
          <t>MA-2026-0701</t>
        </is>
      </c>
      <c r="R1125" s="21" t="inlineStr"/>
    </row>
    <row r="1126">
      <c r="A1126" s="17" t="inlineStr">
        <is>
          <t>OFR-2026-1441</t>
        </is>
      </c>
      <c r="B1126" s="27" t="n">
        <v>46206</v>
      </c>
      <c r="C1126" s="17" t="inlineStr">
        <is>
          <t>WL-03397</t>
        </is>
      </c>
      <c r="D1126" s="17" t="n">
        <v>2397</v>
      </c>
      <c r="E1126" s="17" t="inlineStr">
        <is>
          <t>LP-0104</t>
        </is>
      </c>
      <c r="F1126" s="17" t="inlineStr">
        <is>
          <t>Ledgport</t>
        </is>
      </c>
      <c r="G1126" s="17" t="n">
        <v>24</v>
      </c>
      <c r="H1126" s="17" t="inlineStr">
        <is>
          <t>COVERED</t>
        </is>
      </c>
      <c r="I1126" s="17" t="inlineStr">
        <is>
          <t>NON_COMM_MONTHLY</t>
        </is>
      </c>
      <c r="J1126" s="17" t="n">
        <v>10.4</v>
      </c>
      <c r="K1126" s="17" t="n">
        <v>1</v>
      </c>
      <c r="L1126" s="17" t="inlineStr">
        <is>
          <t>SKIPPED</t>
        </is>
      </c>
      <c r="M1126" s="27" t="n">
        <v>46216</v>
      </c>
      <c r="N1126" s="17" t="inlineStr"/>
      <c r="O1126" s="17" t="inlineStr"/>
      <c r="P1126" s="17" t="inlineStr">
        <is>
          <t>declined-prior-offer</t>
        </is>
      </c>
      <c r="Q1126" s="17" t="inlineStr"/>
      <c r="R1126" s="17" t="inlineStr"/>
    </row>
    <row r="1127">
      <c r="A1127" s="21" t="inlineStr">
        <is>
          <t>OFR-2026-1442</t>
        </is>
      </c>
      <c r="B1127" s="28" t="n">
        <v>46210</v>
      </c>
      <c r="C1127" s="21" t="inlineStr">
        <is>
          <t>WL-02900</t>
        </is>
      </c>
      <c r="D1127" s="21" t="n">
        <v>1900</v>
      </c>
      <c r="E1127" s="21" t="inlineStr">
        <is>
          <t>GW-0415</t>
        </is>
      </c>
      <c r="F1127" s="21" t="inlineStr">
        <is>
          <t>Gullwing</t>
        </is>
      </c>
      <c r="G1127" s="21" t="n">
        <v>24</v>
      </c>
      <c r="H1127" s="21" t="inlineStr">
        <is>
          <t>OPEN</t>
        </is>
      </c>
      <c r="I1127" s="21" t="inlineStr">
        <is>
          <t>NON_COMM_MONTHLY</t>
        </is>
      </c>
      <c r="J1127" s="21" t="n">
        <v>7.55</v>
      </c>
      <c r="K1127" s="21" t="n">
        <v>1</v>
      </c>
      <c r="L1127" s="21" t="inlineStr">
        <is>
          <t>SKIPPED</t>
        </is>
      </c>
      <c r="M1127" s="28" t="n">
        <v>46224</v>
      </c>
      <c r="N1127" s="21" t="inlineStr"/>
      <c r="O1127" s="21" t="inlineStr"/>
      <c r="P1127" s="21" t="inlineStr">
        <is>
          <t>preference-mismatch</t>
        </is>
      </c>
      <c r="Q1127" s="21" t="inlineStr"/>
      <c r="R1127" s="21" t="inlineStr"/>
    </row>
    <row r="1128">
      <c r="A1128" s="17" t="inlineStr">
        <is>
          <t>OFR-2026-1443</t>
        </is>
      </c>
      <c r="B1128" s="27" t="n">
        <v>46218</v>
      </c>
      <c r="C1128" s="17" t="inlineStr">
        <is>
          <t>WL-02436</t>
        </is>
      </c>
      <c r="D1128" s="17" t="n">
        <v>1436</v>
      </c>
      <c r="E1128" s="17" t="inlineStr">
        <is>
          <t>SB-0905</t>
        </is>
      </c>
      <c r="F1128" s="17" t="inlineStr">
        <is>
          <t>Salmonberry</t>
        </is>
      </c>
      <c r="G1128" s="17" t="n">
        <v>32</v>
      </c>
      <c r="H1128" s="17" t="inlineStr">
        <is>
          <t>OPEN</t>
        </is>
      </c>
      <c r="I1128" s="17" t="inlineStr">
        <is>
          <t>NON_COMM_MONTHLY</t>
        </is>
      </c>
      <c r="J1128" s="17" t="n">
        <v>7.55</v>
      </c>
      <c r="K1128" s="17" t="n">
        <v>2</v>
      </c>
      <c r="L1128" s="17" t="inlineStr">
        <is>
          <t>SKIPPED</t>
        </is>
      </c>
      <c r="M1128" s="27" t="n">
        <v>46232</v>
      </c>
      <c r="N1128" s="17" t="inlineStr"/>
      <c r="O1128" s="17" t="inlineStr"/>
      <c r="P1128" s="17" t="inlineStr">
        <is>
          <t>preference-mismatch</t>
        </is>
      </c>
      <c r="Q1128" s="17" t="inlineStr"/>
      <c r="R1128" s="17" t="inlineStr"/>
    </row>
    <row r="1129">
      <c r="A1129" s="21" t="inlineStr">
        <is>
          <t>OFR-2026-1444</t>
        </is>
      </c>
      <c r="B1129" s="28" t="n">
        <v>46213</v>
      </c>
      <c r="C1129" s="21" t="inlineStr">
        <is>
          <t>WL-02754</t>
        </is>
      </c>
      <c r="D1129" s="21" t="n">
        <v>1754</v>
      </c>
      <c r="E1129" s="21" t="inlineStr">
        <is>
          <t>GW-0104</t>
        </is>
      </c>
      <c r="F1129" s="21" t="inlineStr">
        <is>
          <t>Gullwing</t>
        </is>
      </c>
      <c r="G1129" s="21" t="n">
        <v>40</v>
      </c>
      <c r="H1129" s="21" t="inlineStr">
        <is>
          <t>OPEN</t>
        </is>
      </c>
      <c r="I1129" s="21" t="inlineStr">
        <is>
          <t>NON_COMM_MONTHLY</t>
        </is>
      </c>
      <c r="J1129" s="21" t="n">
        <v>7.55</v>
      </c>
      <c r="K1129" s="21" t="n">
        <v>2</v>
      </c>
      <c r="L1129" s="21" t="inlineStr">
        <is>
          <t>ACCEPTED</t>
        </is>
      </c>
      <c r="M1129" s="28" t="n">
        <v>46227</v>
      </c>
      <c r="N1129" s="28" t="n">
        <v>46222</v>
      </c>
      <c r="O1129" s="21" t="n">
        <v>9</v>
      </c>
      <c r="P1129" s="21" t="inlineStr"/>
      <c r="Q1129" s="21" t="inlineStr">
        <is>
          <t>MA-2026-0104</t>
        </is>
      </c>
      <c r="R1129" s="21" t="inlineStr"/>
    </row>
    <row r="1130">
      <c r="A1130" s="17" t="inlineStr">
        <is>
          <t>OFR-2026-1445</t>
        </is>
      </c>
      <c r="B1130" s="27" t="n">
        <v>46217</v>
      </c>
      <c r="C1130" s="17" t="inlineStr">
        <is>
          <t>WL-02647</t>
        </is>
      </c>
      <c r="D1130" s="17" t="n">
        <v>1647</v>
      </c>
      <c r="E1130" s="17" t="inlineStr">
        <is>
          <t>EW-0601</t>
        </is>
      </c>
      <c r="F1130" s="17" t="inlineStr">
        <is>
          <t>Eastwey</t>
        </is>
      </c>
      <c r="G1130" s="17" t="n">
        <v>24</v>
      </c>
      <c r="H1130" s="17" t="inlineStr">
        <is>
          <t>OPEN</t>
        </is>
      </c>
      <c r="I1130" s="17" t="inlineStr">
        <is>
          <t>NON_COMM_MONTHLY</t>
        </is>
      </c>
      <c r="J1130" s="17" t="n">
        <v>7.55</v>
      </c>
      <c r="K1130" s="17" t="n">
        <v>2</v>
      </c>
      <c r="L1130" s="17" t="inlineStr">
        <is>
          <t>ACCEPTED</t>
        </is>
      </c>
      <c r="M1130" s="27" t="n">
        <v>46231</v>
      </c>
      <c r="N1130" s="27" t="n">
        <v>46231</v>
      </c>
      <c r="O1130" s="17" t="n">
        <v>14</v>
      </c>
      <c r="P1130" s="17" t="inlineStr"/>
      <c r="Q1130" s="17" t="inlineStr">
        <is>
          <t>MA-2026-0601</t>
        </is>
      </c>
      <c r="R1130" s="17" t="inlineStr"/>
    </row>
    <row r="1131">
      <c r="A1131" s="21" t="inlineStr">
        <is>
          <t>OFR-2026-1446</t>
        </is>
      </c>
      <c r="B1131" s="28" t="n">
        <v>46214</v>
      </c>
      <c r="C1131" s="21" t="inlineStr">
        <is>
          <t>WL-03178</t>
        </is>
      </c>
      <c r="D1131" s="21" t="n">
        <v>2178</v>
      </c>
      <c r="E1131" s="21" t="inlineStr">
        <is>
          <t>SB-0917</t>
        </is>
      </c>
      <c r="F1131" s="21" t="inlineStr">
        <is>
          <t>Salmonberry</t>
        </is>
      </c>
      <c r="G1131" s="21" t="n">
        <v>45</v>
      </c>
      <c r="H1131" s="21" t="inlineStr">
        <is>
          <t>OPEN</t>
        </is>
      </c>
      <c r="I1131" s="21" t="inlineStr">
        <is>
          <t>NON_COMM_MONTHLY</t>
        </is>
      </c>
      <c r="J1131" s="21" t="n">
        <v>7.55</v>
      </c>
      <c r="K1131" s="21" t="n">
        <v>1</v>
      </c>
      <c r="L1131" s="21" t="inlineStr">
        <is>
          <t>DECLINED_RETAINER</t>
        </is>
      </c>
      <c r="M1131" s="28" t="n">
        <v>46228</v>
      </c>
      <c r="N1131" s="28" t="n">
        <v>46228</v>
      </c>
      <c r="O1131" s="21" t="n">
        <v>14</v>
      </c>
      <c r="P1131" s="21" t="inlineStr"/>
      <c r="Q1131" s="21" t="inlineStr"/>
      <c r="R1131" s="21" t="inlineStr"/>
    </row>
    <row r="1132">
      <c r="A1132" s="17" t="inlineStr">
        <is>
          <t>OFR-2026-1447</t>
        </is>
      </c>
      <c r="B1132" s="27" t="n">
        <v>46224</v>
      </c>
      <c r="C1132" s="17" t="inlineStr">
        <is>
          <t>WL-01722</t>
        </is>
      </c>
      <c r="D1132" s="17" t="n">
        <v>722</v>
      </c>
      <c r="E1132" s="17" t="inlineStr">
        <is>
          <t>VB-0404</t>
        </is>
      </c>
      <c r="F1132" s="17" t="inlineStr">
        <is>
          <t>Vessbank</t>
        </is>
      </c>
      <c r="G1132" s="17" t="n">
        <v>28</v>
      </c>
      <c r="H1132" s="17" t="inlineStr">
        <is>
          <t>COVERED</t>
        </is>
      </c>
      <c r="I1132" s="17" t="inlineStr">
        <is>
          <t>NON_COMM_MONTHLY</t>
        </is>
      </c>
      <c r="J1132" s="17" t="n">
        <v>10.4</v>
      </c>
      <c r="K1132" s="17" t="n">
        <v>2</v>
      </c>
      <c r="L1132" s="17" t="inlineStr">
        <is>
          <t>SKIPPED</t>
        </is>
      </c>
      <c r="M1132" s="27" t="n">
        <v>46234</v>
      </c>
      <c r="N1132" s="17" t="inlineStr"/>
      <c r="O1132" s="17" t="inlineStr"/>
      <c r="P1132" s="17" t="inlineStr">
        <is>
          <t>not-current</t>
        </is>
      </c>
      <c r="Q1132" s="17" t="inlineStr"/>
      <c r="R1132" s="17" t="inlineStr"/>
    </row>
    <row r="1133">
      <c r="A1133" s="21" t="inlineStr">
        <is>
          <t>OFR-2026-1448</t>
        </is>
      </c>
      <c r="B1133" s="28" t="n">
        <v>46228</v>
      </c>
      <c r="C1133" s="21" t="inlineStr">
        <is>
          <t>WL-02130</t>
        </is>
      </c>
      <c r="D1133" s="21" t="n">
        <v>1130</v>
      </c>
      <c r="E1133" s="21" t="inlineStr">
        <is>
          <t>VB-0121</t>
        </is>
      </c>
      <c r="F1133" s="21" t="inlineStr">
        <is>
          <t>Vessbank</t>
        </is>
      </c>
      <c r="G1133" s="21" t="n">
        <v>32</v>
      </c>
      <c r="H1133" s="21" t="inlineStr">
        <is>
          <t>COVERED</t>
        </is>
      </c>
      <c r="I1133" s="21" t="inlineStr">
        <is>
          <t>NON_COMM_MONTHLY</t>
        </is>
      </c>
      <c r="J1133" s="21" t="n">
        <v>10.4</v>
      </c>
      <c r="K1133" s="21" t="n">
        <v>2</v>
      </c>
      <c r="L1133" s="21" t="inlineStr">
        <is>
          <t>ACCEPTED</t>
        </is>
      </c>
      <c r="M1133" s="28" t="n">
        <v>46238</v>
      </c>
      <c r="N1133" s="28" t="n">
        <v>46230</v>
      </c>
      <c r="O1133" s="21" t="n">
        <v>2</v>
      </c>
      <c r="P1133" s="21" t="inlineStr"/>
      <c r="Q1133" s="21" t="inlineStr">
        <is>
          <t>MA-2026-0121</t>
        </is>
      </c>
      <c r="R1133" s="21" t="inlineStr"/>
    </row>
    <row r="1134">
      <c r="A1134" s="17" t="inlineStr">
        <is>
          <t>OFR-2026-1449</t>
        </is>
      </c>
      <c r="B1134" s="27" t="n">
        <v>46210</v>
      </c>
      <c r="C1134" s="17" t="inlineStr">
        <is>
          <t>WL-02876</t>
        </is>
      </c>
      <c r="D1134" s="17" t="n">
        <v>1876</v>
      </c>
      <c r="E1134" s="17" t="inlineStr">
        <is>
          <t>VB-0315</t>
        </is>
      </c>
      <c r="F1134" s="17" t="inlineStr">
        <is>
          <t>Vessbank</t>
        </is>
      </c>
      <c r="G1134" s="17" t="n">
        <v>28</v>
      </c>
      <c r="H1134" s="17" t="inlineStr">
        <is>
          <t>COVERED</t>
        </is>
      </c>
      <c r="I1134" s="17" t="inlineStr">
        <is>
          <t>NON_COMM_MONTHLY</t>
        </is>
      </c>
      <c r="J1134" s="17" t="n">
        <v>10.4</v>
      </c>
      <c r="K1134" s="17" t="n">
        <v>2</v>
      </c>
      <c r="L1134" s="17" t="inlineStr">
        <is>
          <t>PENDING</t>
        </is>
      </c>
      <c r="M1134" s="27" t="n">
        <v>46220</v>
      </c>
      <c r="N1134" s="17" t="inlineStr"/>
      <c r="O1134" s="17" t="inlineStr"/>
      <c r="P1134" s="17" t="inlineStr"/>
      <c r="Q1134" s="17" t="inlineStr"/>
      <c r="R1134" s="17" t="inlineStr"/>
    </row>
    <row r="1135">
      <c r="A1135" s="21" t="inlineStr">
        <is>
          <t>OFR-2026-1450</t>
        </is>
      </c>
      <c r="B1135" s="28" t="n">
        <v>46205</v>
      </c>
      <c r="C1135" s="21" t="inlineStr">
        <is>
          <t>WL-01965</t>
        </is>
      </c>
      <c r="D1135" s="21" t="n">
        <v>965</v>
      </c>
      <c r="E1135" s="21" t="inlineStr">
        <is>
          <t>GW-0113</t>
        </is>
      </c>
      <c r="F1135" s="21" t="inlineStr">
        <is>
          <t>Gullwing</t>
        </is>
      </c>
      <c r="G1135" s="21" t="n">
        <v>45</v>
      </c>
      <c r="H1135" s="21" t="inlineStr">
        <is>
          <t>OPEN</t>
        </is>
      </c>
      <c r="I1135" s="21" t="inlineStr">
        <is>
          <t>NON_COMM_MONTHLY</t>
        </is>
      </c>
      <c r="J1135" s="21" t="n">
        <v>7.55</v>
      </c>
      <c r="K1135" s="21" t="n">
        <v>1</v>
      </c>
      <c r="L1135" s="21" t="inlineStr">
        <is>
          <t>ACCEPTED</t>
        </is>
      </c>
      <c r="M1135" s="28" t="n">
        <v>46219</v>
      </c>
      <c r="N1135" s="28" t="n">
        <v>46218</v>
      </c>
      <c r="O1135" s="21" t="n">
        <v>13</v>
      </c>
      <c r="P1135" s="21" t="inlineStr"/>
      <c r="Q1135" s="21" t="inlineStr">
        <is>
          <t>MA-2026-0113</t>
        </is>
      </c>
      <c r="R1135" s="21" t="inlineStr"/>
    </row>
    <row r="1136">
      <c r="A1136" s="17" t="inlineStr">
        <is>
          <t>OFR-2026-1451</t>
        </is>
      </c>
      <c r="B1136" s="27" t="n">
        <v>46225</v>
      </c>
      <c r="C1136" s="17" t="inlineStr">
        <is>
          <t>WL-03747</t>
        </is>
      </c>
      <c r="D1136" s="17" t="n">
        <v>2747</v>
      </c>
      <c r="E1136" s="17" t="inlineStr">
        <is>
          <t>SB-0104</t>
        </is>
      </c>
      <c r="F1136" s="17" t="inlineStr">
        <is>
          <t>Salmonberry</t>
        </is>
      </c>
      <c r="G1136" s="17" t="n">
        <v>50</v>
      </c>
      <c r="H1136" s="17" t="inlineStr">
        <is>
          <t>OPEN</t>
        </is>
      </c>
      <c r="I1136" s="17" t="inlineStr">
        <is>
          <t>NON_COMM_MONTHLY</t>
        </is>
      </c>
      <c r="J1136" s="17" t="n">
        <v>7.55</v>
      </c>
      <c r="K1136" s="17" t="n">
        <v>1</v>
      </c>
      <c r="L1136" s="17" t="inlineStr">
        <is>
          <t>EXPIRED</t>
        </is>
      </c>
      <c r="M1136" s="27" t="n">
        <v>46239</v>
      </c>
      <c r="N1136" s="27" t="n">
        <v>46235</v>
      </c>
      <c r="O1136" s="17" t="n">
        <v>10</v>
      </c>
      <c r="P1136" s="17" t="inlineStr"/>
      <c r="Q1136" s="17" t="inlineStr"/>
      <c r="R1136" s="17" t="inlineStr"/>
    </row>
    <row r="1137">
      <c r="A1137" s="21" t="inlineStr">
        <is>
          <t>OFR-2026-1452</t>
        </is>
      </c>
      <c r="B1137" s="28" t="n">
        <v>46208</v>
      </c>
      <c r="C1137" s="21" t="inlineStr">
        <is>
          <t>WL-03059</t>
        </is>
      </c>
      <c r="D1137" s="21" t="n">
        <v>2059</v>
      </c>
      <c r="E1137" s="21" t="inlineStr">
        <is>
          <t>GW-0223</t>
        </is>
      </c>
      <c r="F1137" s="21" t="inlineStr">
        <is>
          <t>Gullwing</t>
        </is>
      </c>
      <c r="G1137" s="21" t="n">
        <v>28</v>
      </c>
      <c r="H1137" s="21" t="inlineStr">
        <is>
          <t>OPEN</t>
        </is>
      </c>
      <c r="I1137" s="21" t="inlineStr">
        <is>
          <t>NON_COMM_MONTHLY</t>
        </is>
      </c>
      <c r="J1137" s="21" t="n">
        <v>7.55</v>
      </c>
      <c r="K1137" s="21" t="n">
        <v>2</v>
      </c>
      <c r="L1137" s="21" t="inlineStr">
        <is>
          <t>SKIPPED</t>
        </is>
      </c>
      <c r="M1137" s="28" t="n">
        <v>46222</v>
      </c>
      <c r="N1137" s="21" t="inlineStr"/>
      <c r="O1137" s="21" t="inlineStr"/>
      <c r="P1137" s="21" t="inlineStr">
        <is>
          <t>not-current</t>
        </is>
      </c>
      <c r="Q1137" s="21" t="inlineStr"/>
      <c r="R1137" s="21" t="inlineStr"/>
    </row>
    <row r="1138">
      <c r="A1138" s="17" t="inlineStr">
        <is>
          <t>OFR-2026-1453</t>
        </is>
      </c>
      <c r="B1138" s="27" t="n">
        <v>46210</v>
      </c>
      <c r="C1138" s="17" t="inlineStr">
        <is>
          <t>WL-01041</t>
        </is>
      </c>
      <c r="D1138" s="17" t="n">
        <v>41</v>
      </c>
      <c r="E1138" s="17" t="inlineStr">
        <is>
          <t>LP-0318</t>
        </is>
      </c>
      <c r="F1138" s="17" t="inlineStr">
        <is>
          <t>Ledgport</t>
        </is>
      </c>
      <c r="G1138" s="17" t="n">
        <v>32</v>
      </c>
      <c r="H1138" s="17" t="inlineStr">
        <is>
          <t>COVERED</t>
        </is>
      </c>
      <c r="I1138" s="17" t="inlineStr">
        <is>
          <t>NON_COMM_MONTHLY</t>
        </is>
      </c>
      <c r="J1138" s="17" t="n">
        <v>10.4</v>
      </c>
      <c r="K1138" s="17" t="n">
        <v>2</v>
      </c>
      <c r="L1138" s="17" t="inlineStr">
        <is>
          <t>DECLINED</t>
        </is>
      </c>
      <c r="M1138" s="27" t="n">
        <v>46220</v>
      </c>
      <c r="N1138" s="27" t="n">
        <v>46213</v>
      </c>
      <c r="O1138" s="17" t="n">
        <v>3</v>
      </c>
      <c r="P1138" s="17" t="inlineStr"/>
      <c r="Q1138" s="17" t="inlineStr"/>
      <c r="R1138" s="17" t="inlineStr"/>
    </row>
  </sheetData>
  <autoFilter ref="A5:R1138"/>
  <mergeCells count="3">
    <mergeCell ref="A1:R1"/>
    <mergeCell ref="A2:R2"/>
    <mergeCell ref="A3:R3"/>
  </mergeCells>
  <pageMargins left="0.25" right="0.25" top="0.4" bottom="0.4" header="0.5" footer="0.5"/>
  <pageSetup fitToHeight="0" fitToWidth="1"/>
  <headerFooter>
    <oddHeader/>
    <oddFooter>&amp;CPage &amp;P of &amp;N&amp;RChaldale Harbor District | 2026-08-01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tabColor rgb="00617384"/>
    <outlinePr summaryBelow="1" summaryRight="1"/>
    <pageSetUpPr fitToPage="1"/>
  </sheetPr>
  <dimension ref="A1:P314"/>
  <sheetViews>
    <sheetView showGridLines="1" zoomScale="90" workbookViewId="0">
      <pane ySplit="5" topLeftCell="A6" activePane="bottomLeft" state="frozen"/>
      <selection pane="bottomLeft" activeCell="A1" sqref="A1"/>
    </sheetView>
  </sheetViews>
  <sheetFormatPr baseColWidth="8" defaultRowHeight="15"/>
  <sheetData>
    <row r="1" ht="32" customHeight="1">
      <c r="A1" s="1" t="inlineStr">
        <is>
          <t>Source - Skip Events</t>
        </is>
      </c>
    </row>
    <row r="2" ht="28" customHeight="1">
      <c r="A2" s="2" t="inlineStr">
        <is>
          <t>Embedded source extract; gray tabs are supporting data.</t>
        </is>
      </c>
    </row>
    <row r="3" ht="26" customHeight="1">
      <c r="A3" s="3" t="inlineStr">
        <is>
          <t>Source: skip_events_2022_2026.csv; filtered to 2023-01-01 through 2026-07-31.</t>
        </is>
      </c>
    </row>
    <row r="5" ht="31" customHeight="1">
      <c r="A5" s="12" t="inlineStr">
        <is>
          <t>skip_id</t>
        </is>
      </c>
      <c r="B5" s="12" t="inlineStr">
        <is>
          <t>offer_id</t>
        </is>
      </c>
      <c r="C5" s="12" t="inlineStr">
        <is>
          <t>skip_date</t>
        </is>
      </c>
      <c r="D5" s="12" t="inlineStr">
        <is>
          <t>applicant_id</t>
        </is>
      </c>
      <c r="E5" s="12" t="inlineStr">
        <is>
          <t>rank_at_offer</t>
        </is>
      </c>
      <c r="F5" s="12" t="inlineStr">
        <is>
          <t>slip_id</t>
        </is>
      </c>
      <c r="G5" s="12" t="inlineStr">
        <is>
          <t>basin</t>
        </is>
      </c>
      <c r="H5" s="12" t="inlineStr">
        <is>
          <t>slip_size_ft</t>
        </is>
      </c>
      <c r="I5" s="12" t="inlineStr">
        <is>
          <t>reason_code</t>
        </is>
      </c>
      <c r="J5" s="12" t="inlineStr">
        <is>
          <t>justification_category</t>
        </is>
      </c>
      <c r="K5" s="12" t="inlineStr">
        <is>
          <t>documentation_attached</t>
        </is>
      </c>
      <c r="L5" s="12" t="inlineStr">
        <is>
          <t>documentation_type</t>
        </is>
      </c>
      <c r="M5" s="12" t="inlineStr">
        <is>
          <t>reviewed_by</t>
        </is>
      </c>
      <c r="N5" s="12" t="inlineStr">
        <is>
          <t>review_date</t>
        </is>
      </c>
      <c r="O5" s="12" t="inlineStr">
        <is>
          <t>disposition</t>
        </is>
      </c>
      <c r="P5" s="12" t="inlineStr">
        <is>
          <t>notes</t>
        </is>
      </c>
    </row>
    <row r="6">
      <c r="A6" s="17" t="inlineStr">
        <is>
          <t>SKP-2023-0095</t>
        </is>
      </c>
      <c r="B6" s="17" t="inlineStr">
        <is>
          <t>OFR-2023-0323</t>
        </is>
      </c>
      <c r="C6" s="27" t="n">
        <v>44934</v>
      </c>
      <c r="D6" s="17" t="inlineStr">
        <is>
          <t>WL-03099</t>
        </is>
      </c>
      <c r="E6" s="17" t="n">
        <v>2099</v>
      </c>
      <c r="F6" s="17" t="inlineStr">
        <is>
          <t>LP-0317</t>
        </is>
      </c>
      <c r="G6" s="17" t="inlineStr">
        <is>
          <t>Ledgport</t>
        </is>
      </c>
      <c r="H6" s="17" t="n">
        <v>40</v>
      </c>
      <c r="I6" s="17" t="inlineStr">
        <is>
          <t>vessel-fit</t>
        </is>
      </c>
      <c r="J6" s="17" t="inlineStr">
        <is>
          <t>SLIP_SIZE_MISMATCH</t>
        </is>
      </c>
      <c r="K6" s="17" t="inlineStr">
        <is>
          <t>Y</t>
        </is>
      </c>
      <c r="L6" s="17" t="inlineStr">
        <is>
          <t>OTHER_SUPPORT</t>
        </is>
      </c>
      <c r="M6" s="17" t="inlineStr">
        <is>
          <t>EK</t>
        </is>
      </c>
      <c r="N6" s="27" t="n">
        <v>44936</v>
      </c>
      <c r="O6" s="17" t="inlineStr">
        <is>
          <t>SUSTAINED</t>
        </is>
      </c>
      <c r="P6" s="17" t="inlineStr"/>
    </row>
    <row r="7">
      <c r="A7" s="21" t="inlineStr">
        <is>
          <t>SKP-2023-0096</t>
        </is>
      </c>
      <c r="B7" s="21" t="inlineStr">
        <is>
          <t>OFR-2023-0324</t>
        </is>
      </c>
      <c r="C7" s="28" t="n">
        <v>44934</v>
      </c>
      <c r="D7" s="21" t="inlineStr">
        <is>
          <t>WL-02685</t>
        </is>
      </c>
      <c r="E7" s="21" t="n">
        <v>1685</v>
      </c>
      <c r="F7" s="21" t="inlineStr">
        <is>
          <t>LP-0906</t>
        </is>
      </c>
      <c r="G7" s="21" t="inlineStr">
        <is>
          <t>Ledgport</t>
        </is>
      </c>
      <c r="H7" s="21" t="n">
        <v>28</v>
      </c>
      <c r="I7" s="21" t="inlineStr">
        <is>
          <t>vessel-fit</t>
        </is>
      </c>
      <c r="J7" s="21" t="inlineStr">
        <is>
          <t>SLIP_SIZE_MISMATCH</t>
        </is>
      </c>
      <c r="K7" s="21" t="inlineStr">
        <is>
          <t>Y</t>
        </is>
      </c>
      <c r="L7" s="21" t="inlineStr">
        <is>
          <t>INSURANCE_DECL</t>
        </is>
      </c>
      <c r="M7" s="21" t="inlineStr">
        <is>
          <t>MT</t>
        </is>
      </c>
      <c r="N7" s="28" t="n">
        <v>44937</v>
      </c>
      <c r="O7" s="21" t="inlineStr">
        <is>
          <t>SUSTAINED</t>
        </is>
      </c>
      <c r="P7" s="21" t="inlineStr"/>
    </row>
    <row r="8">
      <c r="A8" s="17" t="inlineStr">
        <is>
          <t>SKP-2023-0097</t>
        </is>
      </c>
      <c r="B8" s="17" t="inlineStr">
        <is>
          <t>OFR-2023-0326</t>
        </is>
      </c>
      <c r="C8" s="27" t="n">
        <v>44952</v>
      </c>
      <c r="D8" s="17" t="inlineStr">
        <is>
          <t>WL-01298</t>
        </is>
      </c>
      <c r="E8" s="17" t="n">
        <v>298</v>
      </c>
      <c r="F8" s="17" t="inlineStr">
        <is>
          <t>GW-0708</t>
        </is>
      </c>
      <c r="G8" s="17" t="inlineStr">
        <is>
          <t>Gullwing</t>
        </is>
      </c>
      <c r="H8" s="17" t="n">
        <v>70</v>
      </c>
      <c r="I8" s="17" t="inlineStr">
        <is>
          <t>vessel-fit</t>
        </is>
      </c>
      <c r="J8" s="17" t="inlineStr">
        <is>
          <t>SLIP_SIZE_MISMATCH</t>
        </is>
      </c>
      <c r="K8" s="17" t="inlineStr">
        <is>
          <t>Y</t>
        </is>
      </c>
      <c r="L8" s="17" t="inlineStr">
        <is>
          <t>OTHER_SUPPORT</t>
        </is>
      </c>
      <c r="M8" s="17" t="inlineStr">
        <is>
          <t>EK</t>
        </is>
      </c>
      <c r="N8" s="27" t="n">
        <v>44955</v>
      </c>
      <c r="O8" s="17" t="inlineStr">
        <is>
          <t>SUSTAINED</t>
        </is>
      </c>
      <c r="P8" s="17" t="inlineStr"/>
    </row>
    <row r="9">
      <c r="A9" s="21" t="inlineStr">
        <is>
          <t>SKP-2023-0098</t>
        </is>
      </c>
      <c r="B9" s="21" t="inlineStr">
        <is>
          <t>OFR-2023-0334</t>
        </is>
      </c>
      <c r="C9" s="28" t="n">
        <v>44934</v>
      </c>
      <c r="D9" s="21" t="inlineStr">
        <is>
          <t>WL-01959</t>
        </is>
      </c>
      <c r="E9" s="21" t="n">
        <v>959</v>
      </c>
      <c r="F9" s="21" t="inlineStr">
        <is>
          <t>VB-1023</t>
        </is>
      </c>
      <c r="G9" s="21" t="inlineStr">
        <is>
          <t>Vessbank</t>
        </is>
      </c>
      <c r="H9" s="21" t="n">
        <v>28</v>
      </c>
      <c r="I9" s="21" t="inlineStr">
        <is>
          <t>not-current</t>
        </is>
      </c>
      <c r="J9" s="21" t="inlineStr">
        <is>
          <t>INSURANCE_LAPSE</t>
        </is>
      </c>
      <c r="K9" s="21" t="inlineStr">
        <is>
          <t>Y</t>
        </is>
      </c>
      <c r="L9" s="21" t="inlineStr">
        <is>
          <t>WRITTEN_STATEMENT</t>
        </is>
      </c>
      <c r="M9" s="21" t="inlineStr">
        <is>
          <t>BH</t>
        </is>
      </c>
      <c r="N9" s="28" t="n">
        <v>44937</v>
      </c>
      <c r="O9" s="21" t="inlineStr">
        <is>
          <t>SUSTAINED</t>
        </is>
      </c>
      <c r="P9" s="21" t="inlineStr"/>
    </row>
    <row r="10">
      <c r="A10" s="17" t="inlineStr">
        <is>
          <t>SKP-2023-0099</t>
        </is>
      </c>
      <c r="B10" s="17" t="inlineStr">
        <is>
          <t>OFR-2023-0338</t>
        </is>
      </c>
      <c r="C10" s="27" t="n">
        <v>44936</v>
      </c>
      <c r="D10" s="17" t="inlineStr">
        <is>
          <t>WL-01695</t>
        </is>
      </c>
      <c r="E10" s="17" t="n">
        <v>695</v>
      </c>
      <c r="F10" s="17" t="inlineStr">
        <is>
          <t>EW-0203</t>
        </is>
      </c>
      <c r="G10" s="17" t="inlineStr">
        <is>
          <t>Eastwey</t>
        </is>
      </c>
      <c r="H10" s="17" t="n">
        <v>28</v>
      </c>
      <c r="I10" s="17" t="inlineStr">
        <is>
          <t>vessel-fit</t>
        </is>
      </c>
      <c r="J10" s="17" t="inlineStr">
        <is>
          <t>SLIP_SIZE_MISMATCH</t>
        </is>
      </c>
      <c r="K10" s="17" t="inlineStr">
        <is>
          <t>N</t>
        </is>
      </c>
      <c r="L10" s="17" t="inlineStr">
        <is>
          <t>INSURANCE_DECL</t>
        </is>
      </c>
      <c r="M10" s="17" t="inlineStr">
        <is>
          <t>GF</t>
        </is>
      </c>
      <c r="N10" s="27" t="n">
        <v>44939</v>
      </c>
      <c r="O10" s="17" t="inlineStr">
        <is>
          <t>SUSTAINED</t>
        </is>
      </c>
      <c r="P10" s="17" t="inlineStr"/>
    </row>
    <row r="11">
      <c r="A11" s="21" t="inlineStr">
        <is>
          <t>SKP-2023-0100</t>
        </is>
      </c>
      <c r="B11" s="21" t="inlineStr">
        <is>
          <t>OFR-2023-0343</t>
        </is>
      </c>
      <c r="C11" s="28" t="n">
        <v>44975</v>
      </c>
      <c r="D11" s="21" t="inlineStr">
        <is>
          <t>WL-02565</t>
        </is>
      </c>
      <c r="E11" s="21" t="n">
        <v>1565</v>
      </c>
      <c r="F11" s="21" t="inlineStr">
        <is>
          <t>GW-0116</t>
        </is>
      </c>
      <c r="G11" s="21" t="inlineStr">
        <is>
          <t>Gullwing</t>
        </is>
      </c>
      <c r="H11" s="21" t="n">
        <v>32</v>
      </c>
      <c r="I11" s="21" t="inlineStr">
        <is>
          <t>vessel-fit</t>
        </is>
      </c>
      <c r="J11" s="21" t="inlineStr">
        <is>
          <t>SLIP_SIZE_MISMATCH</t>
        </is>
      </c>
      <c r="K11" s="21" t="inlineStr">
        <is>
          <t>Y</t>
        </is>
      </c>
      <c r="L11" s="21" t="inlineStr">
        <is>
          <t>REPAIR_ESTIMATE</t>
        </is>
      </c>
      <c r="M11" s="21" t="inlineStr">
        <is>
          <t>PC</t>
        </is>
      </c>
      <c r="N11" s="28" t="n">
        <v>44980</v>
      </c>
      <c r="O11" s="21" t="inlineStr">
        <is>
          <t>SUSTAINED</t>
        </is>
      </c>
      <c r="P11" s="21" t="inlineStr"/>
    </row>
    <row r="12">
      <c r="A12" s="17" t="inlineStr">
        <is>
          <t>SKP-2023-0101</t>
        </is>
      </c>
      <c r="B12" s="17" t="inlineStr">
        <is>
          <t>OFR-2023-0345</t>
        </is>
      </c>
      <c r="C12" s="27" t="n">
        <v>44976</v>
      </c>
      <c r="D12" s="17" t="inlineStr">
        <is>
          <t>WL-02664</t>
        </is>
      </c>
      <c r="E12" s="17" t="n">
        <v>1664</v>
      </c>
      <c r="F12" s="17" t="inlineStr">
        <is>
          <t>GW-0220</t>
        </is>
      </c>
      <c r="G12" s="17" t="inlineStr">
        <is>
          <t>Gullwing</t>
        </is>
      </c>
      <c r="H12" s="17" t="n">
        <v>60</v>
      </c>
      <c r="I12" s="17" t="inlineStr">
        <is>
          <t>preference-mismatch</t>
        </is>
      </c>
      <c r="J12" s="17" t="inlineStr">
        <is>
          <t>LOCATION_PREF</t>
        </is>
      </c>
      <c r="K12" s="17" t="inlineStr">
        <is>
          <t>Y</t>
        </is>
      </c>
      <c r="L12" s="17" t="inlineStr">
        <is>
          <t>WRITTEN_STATEMENT</t>
        </is>
      </c>
      <c r="M12" s="17" t="inlineStr">
        <is>
          <t>TY</t>
        </is>
      </c>
      <c r="N12" s="27" t="n">
        <v>44976</v>
      </c>
      <c r="O12" s="17" t="inlineStr">
        <is>
          <t>SUSTAINED</t>
        </is>
      </c>
      <c r="P12" s="17" t="inlineStr"/>
    </row>
    <row r="13">
      <c r="A13" s="21" t="inlineStr">
        <is>
          <t>SKP-2023-0102</t>
        </is>
      </c>
      <c r="B13" s="21" t="inlineStr">
        <is>
          <t>OFR-2023-0346</t>
        </is>
      </c>
      <c r="C13" s="28" t="n">
        <v>44967</v>
      </c>
      <c r="D13" s="21" t="inlineStr">
        <is>
          <t>WL-03582</t>
        </is>
      </c>
      <c r="E13" s="21" t="n">
        <v>2582</v>
      </c>
      <c r="F13" s="21" t="inlineStr">
        <is>
          <t>GW-0615</t>
        </is>
      </c>
      <c r="G13" s="21" t="inlineStr">
        <is>
          <t>Gullwing</t>
        </is>
      </c>
      <c r="H13" s="21" t="n">
        <v>24</v>
      </c>
      <c r="I13" s="21" t="inlineStr">
        <is>
          <t>not-current</t>
        </is>
      </c>
      <c r="J13" s="21" t="inlineStr">
        <is>
          <t>INSURANCE_LAPSE</t>
        </is>
      </c>
      <c r="K13" s="21" t="inlineStr">
        <is>
          <t>Y</t>
        </is>
      </c>
      <c r="L13" s="21" t="inlineStr">
        <is>
          <t>INSURANCE_DECL</t>
        </is>
      </c>
      <c r="M13" s="21" t="inlineStr">
        <is>
          <t>TY</t>
        </is>
      </c>
      <c r="N13" s="28" t="n">
        <v>44971</v>
      </c>
      <c r="O13" s="21" t="inlineStr">
        <is>
          <t>SUSTAINED</t>
        </is>
      </c>
      <c r="P13" s="21" t="inlineStr"/>
    </row>
    <row r="14">
      <c r="A14" s="17" t="inlineStr">
        <is>
          <t>SKP-2023-0103</t>
        </is>
      </c>
      <c r="B14" s="17" t="inlineStr">
        <is>
          <t>OFR-2023-0350</t>
        </is>
      </c>
      <c r="C14" s="27" t="n">
        <v>44974</v>
      </c>
      <c r="D14" s="17" t="inlineStr">
        <is>
          <t>WL-02918</t>
        </is>
      </c>
      <c r="E14" s="17" t="n">
        <v>1918</v>
      </c>
      <c r="F14" s="17" t="inlineStr">
        <is>
          <t>LP-1116</t>
        </is>
      </c>
      <c r="G14" s="17" t="inlineStr">
        <is>
          <t>Ledgport</t>
        </is>
      </c>
      <c r="H14" s="17" t="n">
        <v>28</v>
      </c>
      <c r="I14" s="17" t="inlineStr">
        <is>
          <t>declined-prior-offer</t>
        </is>
      </c>
      <c r="J14" s="17" t="inlineStr">
        <is>
          <t>OTHER</t>
        </is>
      </c>
      <c r="K14" s="17" t="inlineStr">
        <is>
          <t>Y</t>
        </is>
      </c>
      <c r="L14" s="17" t="inlineStr">
        <is>
          <t>OTHER_SUPPORT</t>
        </is>
      </c>
      <c r="M14" s="17" t="inlineStr">
        <is>
          <t>RD</t>
        </is>
      </c>
      <c r="N14" s="27" t="n">
        <v>44978</v>
      </c>
      <c r="O14" s="17" t="inlineStr">
        <is>
          <t>SUSTAINED</t>
        </is>
      </c>
      <c r="P14" s="17" t="inlineStr"/>
    </row>
    <row r="15">
      <c r="A15" s="21" t="inlineStr">
        <is>
          <t>SKP-2023-0104</t>
        </is>
      </c>
      <c r="B15" s="21" t="inlineStr">
        <is>
          <t>OFR-2023-0360</t>
        </is>
      </c>
      <c r="C15" s="28" t="n">
        <v>45000</v>
      </c>
      <c r="D15" s="21" t="inlineStr">
        <is>
          <t>WL-03523</t>
        </is>
      </c>
      <c r="E15" s="21" t="n">
        <v>2523</v>
      </c>
      <c r="F15" s="21" t="inlineStr">
        <is>
          <t>SB-0210</t>
        </is>
      </c>
      <c r="G15" s="21" t="inlineStr">
        <is>
          <t>Salmonberry</t>
        </is>
      </c>
      <c r="H15" s="21" t="n">
        <v>24</v>
      </c>
      <c r="I15" s="21" t="inlineStr">
        <is>
          <t>vessel-fit</t>
        </is>
      </c>
      <c r="J15" s="21" t="inlineStr">
        <is>
          <t>SLIP_SIZE_MISMATCH</t>
        </is>
      </c>
      <c r="K15" s="21" t="inlineStr">
        <is>
          <t>N</t>
        </is>
      </c>
      <c r="L15" s="21" t="inlineStr">
        <is>
          <t>WRITTEN_STATEMENT</t>
        </is>
      </c>
      <c r="M15" s="21" t="inlineStr">
        <is>
          <t>NO</t>
        </is>
      </c>
      <c r="N15" s="28" t="n">
        <v>45003</v>
      </c>
      <c r="O15" s="21" t="inlineStr">
        <is>
          <t>SUSTAINED</t>
        </is>
      </c>
      <c r="P15" s="21" t="inlineStr"/>
    </row>
    <row r="16">
      <c r="A16" s="17" t="inlineStr">
        <is>
          <t>SKP-2023-0105</t>
        </is>
      </c>
      <c r="B16" s="17" t="inlineStr">
        <is>
          <t>OFR-2023-0361</t>
        </is>
      </c>
      <c r="C16" s="27" t="n">
        <v>44991</v>
      </c>
      <c r="D16" s="17" t="inlineStr">
        <is>
          <t>WL-02366</t>
        </is>
      </c>
      <c r="E16" s="17" t="n">
        <v>1366</v>
      </c>
      <c r="F16" s="17" t="inlineStr">
        <is>
          <t>LP-1116</t>
        </is>
      </c>
      <c r="G16" s="17" t="inlineStr">
        <is>
          <t>Ledgport</t>
        </is>
      </c>
      <c r="H16" s="17" t="n">
        <v>28</v>
      </c>
      <c r="I16" s="17" t="inlineStr">
        <is>
          <t>vessel-fit</t>
        </is>
      </c>
      <c r="J16" s="17" t="inlineStr">
        <is>
          <t>SLIP_SIZE_MISMATCH</t>
        </is>
      </c>
      <c r="K16" s="17" t="inlineStr">
        <is>
          <t>Y</t>
        </is>
      </c>
      <c r="L16" s="17" t="inlineStr">
        <is>
          <t>WRITTEN_STATEMENT</t>
        </is>
      </c>
      <c r="M16" s="17" t="inlineStr">
        <is>
          <t>DR</t>
        </is>
      </c>
      <c r="N16" s="27" t="n">
        <v>44995</v>
      </c>
      <c r="O16" s="17" t="inlineStr">
        <is>
          <t>SUSTAINED</t>
        </is>
      </c>
      <c r="P16" s="17" t="inlineStr"/>
    </row>
    <row r="17">
      <c r="A17" s="21" t="inlineStr">
        <is>
          <t>SKP-2023-0106</t>
        </is>
      </c>
      <c r="B17" s="21" t="inlineStr">
        <is>
          <t>OFR-2023-0364</t>
        </is>
      </c>
      <c r="C17" s="28" t="n">
        <v>45012</v>
      </c>
      <c r="D17" s="21" t="inlineStr">
        <is>
          <t>WL-01388</t>
        </is>
      </c>
      <c r="E17" s="21" t="n">
        <v>388</v>
      </c>
      <c r="F17" s="21" t="inlineStr">
        <is>
          <t>SB-0617</t>
        </is>
      </c>
      <c r="G17" s="21" t="inlineStr">
        <is>
          <t>Salmonberry</t>
        </is>
      </c>
      <c r="H17" s="21" t="n">
        <v>36</v>
      </c>
      <c r="I17" s="21" t="inlineStr">
        <is>
          <t>vessel-fit</t>
        </is>
      </c>
      <c r="J17" s="21" t="inlineStr">
        <is>
          <t>SLIP_SIZE_MISMATCH</t>
        </is>
      </c>
      <c r="K17" s="21" t="inlineStr">
        <is>
          <t>Y</t>
        </is>
      </c>
      <c r="L17" s="21" t="inlineStr">
        <is>
          <t>REPAIR_ESTIMATE</t>
        </is>
      </c>
      <c r="M17" s="21" t="inlineStr">
        <is>
          <t>GF</t>
        </is>
      </c>
      <c r="N17" s="28" t="n">
        <v>45015</v>
      </c>
      <c r="O17" s="21" t="inlineStr">
        <is>
          <t>SUSTAINED</t>
        </is>
      </c>
      <c r="P17" s="21" t="inlineStr"/>
    </row>
    <row r="18">
      <c r="A18" s="17" t="inlineStr">
        <is>
          <t>SKP-2023-0107</t>
        </is>
      </c>
      <c r="B18" s="17" t="inlineStr">
        <is>
          <t>OFR-2023-0368</t>
        </is>
      </c>
      <c r="C18" s="27" t="n">
        <v>44995</v>
      </c>
      <c r="D18" s="17" t="inlineStr">
        <is>
          <t>WL-01984</t>
        </is>
      </c>
      <c r="E18" s="17" t="n">
        <v>984</v>
      </c>
      <c r="F18" s="17" t="inlineStr">
        <is>
          <t>GW-0606</t>
        </is>
      </c>
      <c r="G18" s="17" t="inlineStr">
        <is>
          <t>Gullwing</t>
        </is>
      </c>
      <c r="H18" s="17" t="n">
        <v>60</v>
      </c>
      <c r="I18" s="17" t="inlineStr">
        <is>
          <t>declined-prior-offer</t>
        </is>
      </c>
      <c r="J18" s="17" t="inlineStr">
        <is>
          <t>OTHER</t>
        </is>
      </c>
      <c r="K18" s="17" t="inlineStr">
        <is>
          <t>Y</t>
        </is>
      </c>
      <c r="L18" s="17" t="inlineStr">
        <is>
          <t>WRITTEN_STATEMENT</t>
        </is>
      </c>
      <c r="M18" s="17" t="inlineStr">
        <is>
          <t>GF</t>
        </is>
      </c>
      <c r="N18" s="27" t="n">
        <v>44999</v>
      </c>
      <c r="O18" s="17" t="inlineStr">
        <is>
          <t>SUSTAINED</t>
        </is>
      </c>
      <c r="P18" s="17" t="inlineStr"/>
    </row>
    <row r="19">
      <c r="A19" s="21" t="inlineStr">
        <is>
          <t>SKP-2023-0108</t>
        </is>
      </c>
      <c r="B19" s="21" t="inlineStr">
        <is>
          <t>OFR-2023-0370</t>
        </is>
      </c>
      <c r="C19" s="28" t="n">
        <v>45006</v>
      </c>
      <c r="D19" s="21" t="inlineStr">
        <is>
          <t>WL-01649</t>
        </is>
      </c>
      <c r="E19" s="21" t="n">
        <v>649</v>
      </c>
      <c r="F19" s="21" t="inlineStr">
        <is>
          <t>VB-0717</t>
        </is>
      </c>
      <c r="G19" s="21" t="inlineStr">
        <is>
          <t>Vessbank</t>
        </is>
      </c>
      <c r="H19" s="21" t="n">
        <v>32</v>
      </c>
      <c r="I19" s="21" t="inlineStr">
        <is>
          <t>vessel-fit</t>
        </is>
      </c>
      <c r="J19" s="21" t="inlineStr">
        <is>
          <t>SLIP_SIZE_MISMATCH</t>
        </is>
      </c>
      <c r="K19" s="21" t="inlineStr">
        <is>
          <t>Y</t>
        </is>
      </c>
      <c r="L19" s="21" t="inlineStr">
        <is>
          <t>REPAIR_ESTIMATE</t>
        </is>
      </c>
      <c r="M19" s="21" t="inlineStr">
        <is>
          <t>PC</t>
        </is>
      </c>
      <c r="N19" s="28" t="n">
        <v>45008</v>
      </c>
      <c r="O19" s="21" t="inlineStr">
        <is>
          <t>SUSTAINED</t>
        </is>
      </c>
      <c r="P19" s="21" t="inlineStr"/>
    </row>
    <row r="20">
      <c r="A20" s="17" t="inlineStr">
        <is>
          <t>SKP-2023-0109</t>
        </is>
      </c>
      <c r="B20" s="17" t="inlineStr">
        <is>
          <t>OFR-2023-0371</t>
        </is>
      </c>
      <c r="C20" s="27" t="n">
        <v>45010</v>
      </c>
      <c r="D20" s="17" t="inlineStr">
        <is>
          <t>WL-03535</t>
        </is>
      </c>
      <c r="E20" s="17" t="n">
        <v>2535</v>
      </c>
      <c r="F20" s="17" t="inlineStr">
        <is>
          <t>GW-0101</t>
        </is>
      </c>
      <c r="G20" s="17" t="inlineStr">
        <is>
          <t>Gullwing</t>
        </is>
      </c>
      <c r="H20" s="17" t="n">
        <v>24</v>
      </c>
      <c r="I20" s="17" t="inlineStr">
        <is>
          <t>vessel-fit</t>
        </is>
      </c>
      <c r="J20" s="17" t="inlineStr">
        <is>
          <t>SLIP_SIZE_MISMATCH</t>
        </is>
      </c>
      <c r="K20" s="17" t="inlineStr">
        <is>
          <t>Y</t>
        </is>
      </c>
      <c r="L20" s="17" t="inlineStr">
        <is>
          <t>OTHER_SUPPORT</t>
        </is>
      </c>
      <c r="M20" s="17" t="inlineStr">
        <is>
          <t>MT</t>
        </is>
      </c>
      <c r="N20" s="27" t="n">
        <v>45011</v>
      </c>
      <c r="O20" s="17" t="inlineStr">
        <is>
          <t>SUSTAINED</t>
        </is>
      </c>
      <c r="P20" s="17" t="inlineStr"/>
    </row>
    <row r="21">
      <c r="A21" s="21" t="inlineStr">
        <is>
          <t>SKP-2023-0110</t>
        </is>
      </c>
      <c r="B21" s="21" t="inlineStr">
        <is>
          <t>OFR-2023-0374</t>
        </is>
      </c>
      <c r="C21" s="28" t="n">
        <v>45036</v>
      </c>
      <c r="D21" s="21" t="inlineStr">
        <is>
          <t>WL-01473</t>
        </is>
      </c>
      <c r="E21" s="21" t="n">
        <v>473</v>
      </c>
      <c r="F21" s="21" t="inlineStr">
        <is>
          <t>SB-0623</t>
        </is>
      </c>
      <c r="G21" s="21" t="inlineStr">
        <is>
          <t>Salmonberry</t>
        </is>
      </c>
      <c r="H21" s="21" t="n">
        <v>28</v>
      </c>
      <c r="I21" s="21" t="inlineStr">
        <is>
          <t>vessel-fit</t>
        </is>
      </c>
      <c r="J21" s="21" t="inlineStr">
        <is>
          <t>SLIP_SIZE_MISMATCH</t>
        </is>
      </c>
      <c r="K21" s="21" t="inlineStr">
        <is>
          <t>Y</t>
        </is>
      </c>
      <c r="L21" s="21" t="inlineStr">
        <is>
          <t>INSURANCE_DECL</t>
        </is>
      </c>
      <c r="M21" s="21" t="inlineStr">
        <is>
          <t>GF</t>
        </is>
      </c>
      <c r="N21" s="28" t="n">
        <v>45041</v>
      </c>
      <c r="O21" s="21" t="inlineStr">
        <is>
          <t>SUSTAINED</t>
        </is>
      </c>
      <c r="P21" s="21" t="inlineStr"/>
    </row>
    <row r="22">
      <c r="A22" s="17" t="inlineStr">
        <is>
          <t>SKP-2023-0111</t>
        </is>
      </c>
      <c r="B22" s="17" t="inlineStr">
        <is>
          <t>OFR-2023-0375</t>
        </is>
      </c>
      <c r="C22" s="27" t="n">
        <v>45036</v>
      </c>
      <c r="D22" s="17" t="inlineStr">
        <is>
          <t>WL-02941</t>
        </is>
      </c>
      <c r="E22" s="17" t="n">
        <v>1941</v>
      </c>
      <c r="F22" s="17" t="inlineStr">
        <is>
          <t>SB-0109</t>
        </is>
      </c>
      <c r="G22" s="17" t="inlineStr">
        <is>
          <t>Salmonberry</t>
        </is>
      </c>
      <c r="H22" s="17" t="n">
        <v>32</v>
      </c>
      <c r="I22" s="17" t="inlineStr">
        <is>
          <t>vessel-fit</t>
        </is>
      </c>
      <c r="J22" s="17" t="inlineStr">
        <is>
          <t>SLIP_SIZE_MISMATCH</t>
        </is>
      </c>
      <c r="K22" s="17" t="inlineStr">
        <is>
          <t>Y</t>
        </is>
      </c>
      <c r="L22" s="17" t="inlineStr">
        <is>
          <t>OTHER_SUPPORT</t>
        </is>
      </c>
      <c r="M22" s="17" t="inlineStr">
        <is>
          <t>RD</t>
        </is>
      </c>
      <c r="N22" s="27" t="n">
        <v>45037</v>
      </c>
      <c r="O22" s="17" t="inlineStr">
        <is>
          <t>SUSTAINED</t>
        </is>
      </c>
      <c r="P22" s="17" t="inlineStr"/>
    </row>
    <row r="23">
      <c r="A23" s="21" t="inlineStr">
        <is>
          <t>SKP-2023-0112</t>
        </is>
      </c>
      <c r="B23" s="21" t="inlineStr">
        <is>
          <t>OFR-2023-0387</t>
        </is>
      </c>
      <c r="C23" s="28" t="n">
        <v>45019</v>
      </c>
      <c r="D23" s="21" t="inlineStr">
        <is>
          <t>WL-03014</t>
        </is>
      </c>
      <c r="E23" s="21" t="n">
        <v>2014</v>
      </c>
      <c r="F23" s="21" t="inlineStr">
        <is>
          <t>LP-0204</t>
        </is>
      </c>
      <c r="G23" s="21" t="inlineStr">
        <is>
          <t>Ledgport</t>
        </is>
      </c>
      <c r="H23" s="21" t="n">
        <v>28</v>
      </c>
      <c r="I23" s="21" t="inlineStr">
        <is>
          <t>vessel-fit</t>
        </is>
      </c>
      <c r="J23" s="21" t="inlineStr">
        <is>
          <t>SLIP_SIZE_MISMATCH</t>
        </is>
      </c>
      <c r="K23" s="21" t="inlineStr">
        <is>
          <t>Y</t>
        </is>
      </c>
      <c r="L23" s="21" t="inlineStr">
        <is>
          <t>WRITTEN_STATEMENT</t>
        </is>
      </c>
      <c r="M23" s="21" t="inlineStr">
        <is>
          <t>GF</t>
        </is>
      </c>
      <c r="N23" s="28" t="n">
        <v>45020</v>
      </c>
      <c r="O23" s="21" t="inlineStr">
        <is>
          <t>SUSTAINED</t>
        </is>
      </c>
      <c r="P23" s="21" t="inlineStr"/>
    </row>
    <row r="24">
      <c r="A24" s="17" t="inlineStr">
        <is>
          <t>SKP-2023-0113</t>
        </is>
      </c>
      <c r="B24" s="17" t="inlineStr">
        <is>
          <t>OFR-2023-0392</t>
        </is>
      </c>
      <c r="C24" s="27" t="n">
        <v>45025</v>
      </c>
      <c r="D24" s="17" t="inlineStr">
        <is>
          <t>WL-01886</t>
        </is>
      </c>
      <c r="E24" s="17" t="n">
        <v>886</v>
      </c>
      <c r="F24" s="17" t="inlineStr">
        <is>
          <t>GW-0116</t>
        </is>
      </c>
      <c r="G24" s="17" t="inlineStr">
        <is>
          <t>Gullwing</t>
        </is>
      </c>
      <c r="H24" s="17" t="n">
        <v>32</v>
      </c>
      <c r="I24" s="17" t="inlineStr">
        <is>
          <t>not-current</t>
        </is>
      </c>
      <c r="J24" s="17" t="inlineStr">
        <is>
          <t>INSURANCE_LAPSE</t>
        </is>
      </c>
      <c r="K24" s="17" t="inlineStr">
        <is>
          <t>Y</t>
        </is>
      </c>
      <c r="L24" s="17" t="inlineStr">
        <is>
          <t>WRITTEN_STATEMENT</t>
        </is>
      </c>
      <c r="M24" s="17" t="inlineStr">
        <is>
          <t>MT</t>
        </is>
      </c>
      <c r="N24" s="27" t="n">
        <v>45028</v>
      </c>
      <c r="O24" s="17" t="inlineStr">
        <is>
          <t>SUSTAINED</t>
        </is>
      </c>
      <c r="P24" s="17" t="inlineStr"/>
    </row>
    <row r="25">
      <c r="A25" s="21" t="inlineStr">
        <is>
          <t>SKP-2023-0114</t>
        </is>
      </c>
      <c r="B25" s="21" t="inlineStr">
        <is>
          <t>OFR-2023-0395</t>
        </is>
      </c>
      <c r="C25" s="28" t="n">
        <v>45027</v>
      </c>
      <c r="D25" s="21" t="inlineStr">
        <is>
          <t>WL-02074</t>
        </is>
      </c>
      <c r="E25" s="21" t="n">
        <v>1074</v>
      </c>
      <c r="F25" s="21" t="inlineStr">
        <is>
          <t>EW-1007</t>
        </is>
      </c>
      <c r="G25" s="21" t="inlineStr">
        <is>
          <t>Eastwey</t>
        </is>
      </c>
      <c r="H25" s="21" t="n">
        <v>32</v>
      </c>
      <c r="I25" s="21" t="inlineStr">
        <is>
          <t>vessel-fit</t>
        </is>
      </c>
      <c r="J25" s="21" t="inlineStr">
        <is>
          <t>SLIP_SIZE_MISMATCH</t>
        </is>
      </c>
      <c r="K25" s="21" t="inlineStr">
        <is>
          <t>Y</t>
        </is>
      </c>
      <c r="L25" s="21" t="inlineStr">
        <is>
          <t>REPAIR_ESTIMATE</t>
        </is>
      </c>
      <c r="M25" s="21" t="inlineStr">
        <is>
          <t>GF</t>
        </is>
      </c>
      <c r="N25" s="28" t="n">
        <v>45031</v>
      </c>
      <c r="O25" s="21" t="inlineStr">
        <is>
          <t>SUSTAINED</t>
        </is>
      </c>
      <c r="P25" s="21" t="inlineStr"/>
    </row>
    <row r="26">
      <c r="A26" s="17" t="inlineStr">
        <is>
          <t>SKP-2023-0115</t>
        </is>
      </c>
      <c r="B26" s="17" t="inlineStr">
        <is>
          <t>OFR-2023-0401</t>
        </is>
      </c>
      <c r="C26" s="27" t="n">
        <v>45024</v>
      </c>
      <c r="D26" s="17" t="inlineStr">
        <is>
          <t>WL-01145</t>
        </is>
      </c>
      <c r="E26" s="17" t="n">
        <v>145</v>
      </c>
      <c r="F26" s="17" t="inlineStr">
        <is>
          <t>EW-0304</t>
        </is>
      </c>
      <c r="G26" s="17" t="inlineStr">
        <is>
          <t>Eastwey</t>
        </is>
      </c>
      <c r="H26" s="17" t="n">
        <v>36</v>
      </c>
      <c r="I26" s="17" t="inlineStr">
        <is>
          <t>not-current</t>
        </is>
      </c>
      <c r="J26" s="17" t="inlineStr">
        <is>
          <t>INSURANCE_LAPSE</t>
        </is>
      </c>
      <c r="K26" s="17" t="inlineStr">
        <is>
          <t>Y</t>
        </is>
      </c>
      <c r="L26" s="17" t="inlineStr">
        <is>
          <t>INSURANCE_DECL</t>
        </is>
      </c>
      <c r="M26" s="17" t="inlineStr">
        <is>
          <t>DR</t>
        </is>
      </c>
      <c r="N26" s="27" t="n">
        <v>45026</v>
      </c>
      <c r="O26" s="17" t="inlineStr">
        <is>
          <t>SUSTAINED</t>
        </is>
      </c>
      <c r="P26" s="17" t="inlineStr"/>
    </row>
    <row r="27">
      <c r="A27" s="21" t="inlineStr">
        <is>
          <t>SKP-2023-0116</t>
        </is>
      </c>
      <c r="B27" s="21" t="inlineStr">
        <is>
          <t>OFR-2023-0403</t>
        </is>
      </c>
      <c r="C27" s="28" t="n">
        <v>45044</v>
      </c>
      <c r="D27" s="21" t="inlineStr">
        <is>
          <t>WL-01274</t>
        </is>
      </c>
      <c r="E27" s="21" t="n">
        <v>274</v>
      </c>
      <c r="F27" s="21" t="inlineStr">
        <is>
          <t>GW-0905</t>
        </is>
      </c>
      <c r="G27" s="21" t="inlineStr">
        <is>
          <t>Gullwing</t>
        </is>
      </c>
      <c r="H27" s="21" t="n">
        <v>50</v>
      </c>
      <c r="I27" s="21" t="inlineStr">
        <is>
          <t>vessel-fit</t>
        </is>
      </c>
      <c r="J27" s="21" t="inlineStr">
        <is>
          <t>SLIP_SIZE_MISMATCH</t>
        </is>
      </c>
      <c r="K27" s="21" t="inlineStr">
        <is>
          <t>Y</t>
        </is>
      </c>
      <c r="L27" s="21" t="inlineStr">
        <is>
          <t>WRITTEN_STATEMENT</t>
        </is>
      </c>
      <c r="M27" s="21" t="inlineStr">
        <is>
          <t>PC</t>
        </is>
      </c>
      <c r="N27" s="28" t="n">
        <v>45045</v>
      </c>
      <c r="O27" s="21" t="inlineStr">
        <is>
          <t>SUSTAINED</t>
        </is>
      </c>
      <c r="P27" s="21" t="inlineStr"/>
    </row>
    <row r="28">
      <c r="A28" s="17" t="inlineStr">
        <is>
          <t>SKP-2023-0117</t>
        </is>
      </c>
      <c r="B28" s="17" t="inlineStr">
        <is>
          <t>OFR-2023-0409</t>
        </is>
      </c>
      <c r="C28" s="27" t="n">
        <v>45018</v>
      </c>
      <c r="D28" s="17" t="inlineStr">
        <is>
          <t>WL-01089</t>
        </is>
      </c>
      <c r="E28" s="17" t="n">
        <v>89</v>
      </c>
      <c r="F28" s="17" t="inlineStr">
        <is>
          <t>GW-0306</t>
        </is>
      </c>
      <c r="G28" s="17" t="inlineStr">
        <is>
          <t>Gullwing</t>
        </is>
      </c>
      <c r="H28" s="17" t="n">
        <v>32</v>
      </c>
      <c r="I28" s="17" t="inlineStr">
        <is>
          <t>declined-prior-offer</t>
        </is>
      </c>
      <c r="J28" s="17" t="inlineStr">
        <is>
          <t>OTHER</t>
        </is>
      </c>
      <c r="K28" s="17" t="inlineStr">
        <is>
          <t>Y</t>
        </is>
      </c>
      <c r="L28" s="17" t="inlineStr">
        <is>
          <t>REPAIR_ESTIMATE</t>
        </is>
      </c>
      <c r="M28" s="17" t="inlineStr">
        <is>
          <t>NO</t>
        </is>
      </c>
      <c r="N28" s="27" t="n">
        <v>45019</v>
      </c>
      <c r="O28" s="17" t="inlineStr">
        <is>
          <t>SUSTAINED</t>
        </is>
      </c>
      <c r="P28" s="17" t="inlineStr"/>
    </row>
    <row r="29">
      <c r="A29" s="21" t="inlineStr">
        <is>
          <t>SKP-2023-0118</t>
        </is>
      </c>
      <c r="B29" s="21" t="inlineStr">
        <is>
          <t>OFR-2023-0411</t>
        </is>
      </c>
      <c r="C29" s="28" t="n">
        <v>45059</v>
      </c>
      <c r="D29" s="21" t="inlineStr">
        <is>
          <t>WL-02485</t>
        </is>
      </c>
      <c r="E29" s="21" t="n">
        <v>1485</v>
      </c>
      <c r="F29" s="21" t="inlineStr">
        <is>
          <t>VB-0521</t>
        </is>
      </c>
      <c r="G29" s="21" t="inlineStr">
        <is>
          <t>Vessbank</t>
        </is>
      </c>
      <c r="H29" s="21" t="n">
        <v>32</v>
      </c>
      <c r="I29" s="21" t="inlineStr">
        <is>
          <t>not-current</t>
        </is>
      </c>
      <c r="J29" s="21" t="inlineStr">
        <is>
          <t>INSURANCE_LAPSE</t>
        </is>
      </c>
      <c r="K29" s="21" t="inlineStr">
        <is>
          <t>Y</t>
        </is>
      </c>
      <c r="L29" s="21" t="inlineStr">
        <is>
          <t>INSURANCE_DECL</t>
        </is>
      </c>
      <c r="M29" s="21" t="inlineStr">
        <is>
          <t>EK</t>
        </is>
      </c>
      <c r="N29" s="28" t="n">
        <v>45062</v>
      </c>
      <c r="O29" s="21" t="inlineStr">
        <is>
          <t>SUSTAINED</t>
        </is>
      </c>
      <c r="P29" s="21" t="inlineStr"/>
    </row>
    <row r="30">
      <c r="A30" s="17" t="inlineStr">
        <is>
          <t>SKP-2023-0119</t>
        </is>
      </c>
      <c r="B30" s="17" t="inlineStr">
        <is>
          <t>OFR-2023-0412</t>
        </is>
      </c>
      <c r="C30" s="27" t="n">
        <v>45051</v>
      </c>
      <c r="D30" s="17" t="inlineStr">
        <is>
          <t>WL-03151</t>
        </is>
      </c>
      <c r="E30" s="17" t="n">
        <v>2151</v>
      </c>
      <c r="F30" s="17" t="inlineStr">
        <is>
          <t>VB-0220</t>
        </is>
      </c>
      <c r="G30" s="17" t="inlineStr">
        <is>
          <t>Vessbank</t>
        </is>
      </c>
      <c r="H30" s="17" t="n">
        <v>28</v>
      </c>
      <c r="I30" s="17" t="inlineStr">
        <is>
          <t>declined-prior-offer</t>
        </is>
      </c>
      <c r="J30" s="17" t="inlineStr">
        <is>
          <t>OTHER</t>
        </is>
      </c>
      <c r="K30" s="17" t="inlineStr">
        <is>
          <t>Y</t>
        </is>
      </c>
      <c r="L30" s="17" t="inlineStr">
        <is>
          <t>REPAIR_ESTIMATE</t>
        </is>
      </c>
      <c r="M30" s="17" t="inlineStr">
        <is>
          <t>EK</t>
        </is>
      </c>
      <c r="N30" s="27" t="n">
        <v>45054</v>
      </c>
      <c r="O30" s="17" t="inlineStr">
        <is>
          <t>SUSTAINED</t>
        </is>
      </c>
      <c r="P30" s="17" t="inlineStr"/>
    </row>
    <row r="31">
      <c r="A31" s="21" t="inlineStr">
        <is>
          <t>SKP-2023-0120</t>
        </is>
      </c>
      <c r="B31" s="21" t="inlineStr">
        <is>
          <t>OFR-2023-0417</t>
        </is>
      </c>
      <c r="C31" s="28" t="n">
        <v>45048</v>
      </c>
      <c r="D31" s="21" t="inlineStr">
        <is>
          <t>WL-01469</t>
        </is>
      </c>
      <c r="E31" s="21" t="n">
        <v>469</v>
      </c>
      <c r="F31" s="21" t="inlineStr">
        <is>
          <t>LP-1104</t>
        </is>
      </c>
      <c r="G31" s="21" t="inlineStr">
        <is>
          <t>Ledgport</t>
        </is>
      </c>
      <c r="H31" s="21" t="n">
        <v>32</v>
      </c>
      <c r="I31" s="21" t="inlineStr">
        <is>
          <t>vessel-fit</t>
        </is>
      </c>
      <c r="J31" s="21" t="inlineStr">
        <is>
          <t>SLIP_SIZE_MISMATCH</t>
        </is>
      </c>
      <c r="K31" s="21" t="inlineStr">
        <is>
          <t>Y</t>
        </is>
      </c>
      <c r="L31" s="21" t="inlineStr">
        <is>
          <t>OTHER_SUPPORT</t>
        </is>
      </c>
      <c r="M31" s="21" t="inlineStr">
        <is>
          <t>PC</t>
        </is>
      </c>
      <c r="N31" s="28" t="n">
        <v>45051</v>
      </c>
      <c r="O31" s="21" t="inlineStr">
        <is>
          <t>SUSTAINED</t>
        </is>
      </c>
      <c r="P31" s="21" t="inlineStr"/>
    </row>
    <row r="32">
      <c r="A32" s="17" t="inlineStr">
        <is>
          <t>SKP-2023-0121</t>
        </is>
      </c>
      <c r="B32" s="17" t="inlineStr">
        <is>
          <t>OFR-2023-0418</t>
        </is>
      </c>
      <c r="C32" s="27" t="n">
        <v>45058</v>
      </c>
      <c r="D32" s="17" t="inlineStr">
        <is>
          <t>WL-03181</t>
        </is>
      </c>
      <c r="E32" s="17" t="n">
        <v>2181</v>
      </c>
      <c r="F32" s="17" t="inlineStr">
        <is>
          <t>SB-0903</t>
        </is>
      </c>
      <c r="G32" s="17" t="inlineStr">
        <is>
          <t>Salmonberry</t>
        </is>
      </c>
      <c r="H32" s="17" t="n">
        <v>80</v>
      </c>
      <c r="I32" s="17" t="inlineStr">
        <is>
          <t>vessel-fit</t>
        </is>
      </c>
      <c r="J32" s="17" t="inlineStr">
        <is>
          <t>SLIP_SIZE_MISMATCH</t>
        </is>
      </c>
      <c r="K32" s="17" t="inlineStr">
        <is>
          <t>Y</t>
        </is>
      </c>
      <c r="L32" s="17" t="inlineStr">
        <is>
          <t>OTHER_SUPPORT</t>
        </is>
      </c>
      <c r="M32" s="17" t="inlineStr">
        <is>
          <t>EK</t>
        </is>
      </c>
      <c r="N32" s="27" t="n">
        <v>45063</v>
      </c>
      <c r="O32" s="17" t="inlineStr">
        <is>
          <t>SUSTAINED</t>
        </is>
      </c>
      <c r="P32" s="17" t="inlineStr"/>
    </row>
    <row r="33">
      <c r="A33" s="21" t="inlineStr">
        <is>
          <t>SKP-2023-0122</t>
        </is>
      </c>
      <c r="B33" s="21" t="inlineStr">
        <is>
          <t>OFR-2023-0419</t>
        </is>
      </c>
      <c r="C33" s="28" t="n">
        <v>45066</v>
      </c>
      <c r="D33" s="21" t="inlineStr">
        <is>
          <t>WL-03816</t>
        </is>
      </c>
      <c r="E33" s="21" t="n">
        <v>2816</v>
      </c>
      <c r="F33" s="21" t="inlineStr">
        <is>
          <t>VB-0113</t>
        </is>
      </c>
      <c r="G33" s="21" t="inlineStr">
        <is>
          <t>Vessbank</t>
        </is>
      </c>
      <c r="H33" s="21" t="n">
        <v>28</v>
      </c>
      <c r="I33" s="21" t="inlineStr">
        <is>
          <t>preference-mismatch</t>
        </is>
      </c>
      <c r="J33" s="21" t="inlineStr">
        <is>
          <t>LOCATION_PREF</t>
        </is>
      </c>
      <c r="K33" s="21" t="inlineStr">
        <is>
          <t>Y</t>
        </is>
      </c>
      <c r="L33" s="21" t="inlineStr">
        <is>
          <t>OTHER_SUPPORT</t>
        </is>
      </c>
      <c r="M33" s="21" t="inlineStr">
        <is>
          <t>BH</t>
        </is>
      </c>
      <c r="N33" s="28" t="n">
        <v>45070</v>
      </c>
      <c r="O33" s="21" t="inlineStr">
        <is>
          <t>SUSTAINED</t>
        </is>
      </c>
      <c r="P33" s="21" t="inlineStr"/>
    </row>
    <row r="34">
      <c r="A34" s="17" t="inlineStr">
        <is>
          <t>SKP-2023-0123</t>
        </is>
      </c>
      <c r="B34" s="17" t="inlineStr">
        <is>
          <t>OFR-2023-0421</t>
        </is>
      </c>
      <c r="C34" s="27" t="n">
        <v>45067</v>
      </c>
      <c r="D34" s="17" t="inlineStr">
        <is>
          <t>WL-03712</t>
        </is>
      </c>
      <c r="E34" s="17" t="n">
        <v>2712</v>
      </c>
      <c r="F34" s="17" t="inlineStr">
        <is>
          <t>LP-0113</t>
        </is>
      </c>
      <c r="G34" s="17" t="inlineStr">
        <is>
          <t>Ledgport</t>
        </is>
      </c>
      <c r="H34" s="17" t="n">
        <v>36</v>
      </c>
      <c r="I34" s="17" t="inlineStr">
        <is>
          <t>declined-prior-offer</t>
        </is>
      </c>
      <c r="J34" s="17" t="inlineStr">
        <is>
          <t>OTHER</t>
        </is>
      </c>
      <c r="K34" s="17" t="inlineStr">
        <is>
          <t>Y</t>
        </is>
      </c>
      <c r="L34" s="17" t="inlineStr">
        <is>
          <t>INSURANCE_DECL</t>
        </is>
      </c>
      <c r="M34" s="17" t="inlineStr">
        <is>
          <t>MT</t>
        </is>
      </c>
      <c r="N34" s="27" t="n">
        <v>45070</v>
      </c>
      <c r="O34" s="17" t="inlineStr">
        <is>
          <t>SUSTAINED</t>
        </is>
      </c>
      <c r="P34" s="17" t="inlineStr"/>
    </row>
    <row r="35">
      <c r="A35" s="21" t="inlineStr">
        <is>
          <t>SKP-2023-0124</t>
        </is>
      </c>
      <c r="B35" s="21" t="inlineStr">
        <is>
          <t>OFR-2023-0422</t>
        </is>
      </c>
      <c r="C35" s="28" t="n">
        <v>45065</v>
      </c>
      <c r="D35" s="21" t="inlineStr">
        <is>
          <t>WL-02100</t>
        </is>
      </c>
      <c r="E35" s="21" t="n">
        <v>1100</v>
      </c>
      <c r="F35" s="21" t="inlineStr">
        <is>
          <t>VB-0504</t>
        </is>
      </c>
      <c r="G35" s="21" t="inlineStr">
        <is>
          <t>Vessbank</t>
        </is>
      </c>
      <c r="H35" s="21" t="n">
        <v>36</v>
      </c>
      <c r="I35" s="21" t="inlineStr">
        <is>
          <t>preference-mismatch</t>
        </is>
      </c>
      <c r="J35" s="21" t="inlineStr">
        <is>
          <t>LOCATION_PREF</t>
        </is>
      </c>
      <c r="K35" s="21" t="inlineStr">
        <is>
          <t>Y</t>
        </is>
      </c>
      <c r="L35" s="21" t="inlineStr">
        <is>
          <t>INSURANCE_DECL</t>
        </is>
      </c>
      <c r="M35" s="21" t="inlineStr">
        <is>
          <t>GF</t>
        </is>
      </c>
      <c r="N35" s="28" t="n">
        <v>45069</v>
      </c>
      <c r="O35" s="21" t="inlineStr">
        <is>
          <t>SUSTAINED</t>
        </is>
      </c>
      <c r="P35" s="21" t="inlineStr"/>
    </row>
    <row r="36">
      <c r="A36" s="17" t="inlineStr">
        <is>
          <t>SKP-2023-0125</t>
        </is>
      </c>
      <c r="B36" s="17" t="inlineStr">
        <is>
          <t>OFR-2023-0429</t>
        </is>
      </c>
      <c r="C36" s="27" t="n">
        <v>45067</v>
      </c>
      <c r="D36" s="17" t="inlineStr">
        <is>
          <t>WL-02777</t>
        </is>
      </c>
      <c r="E36" s="17" t="n">
        <v>1777</v>
      </c>
      <c r="F36" s="17" t="inlineStr">
        <is>
          <t>LP-0402</t>
        </is>
      </c>
      <c r="G36" s="17" t="inlineStr">
        <is>
          <t>Ledgport</t>
        </is>
      </c>
      <c r="H36" s="17" t="n">
        <v>28</v>
      </c>
      <c r="I36" s="17" t="inlineStr">
        <is>
          <t>vessel-fit</t>
        </is>
      </c>
      <c r="J36" s="17" t="inlineStr">
        <is>
          <t>SLIP_SIZE_MISMATCH</t>
        </is>
      </c>
      <c r="K36" s="17" t="inlineStr">
        <is>
          <t>Y</t>
        </is>
      </c>
      <c r="L36" s="17" t="inlineStr">
        <is>
          <t>OTHER_SUPPORT</t>
        </is>
      </c>
      <c r="M36" s="17" t="inlineStr">
        <is>
          <t>TY</t>
        </is>
      </c>
      <c r="N36" s="27" t="n">
        <v>45068</v>
      </c>
      <c r="O36" s="17" t="inlineStr">
        <is>
          <t>SUSTAINED</t>
        </is>
      </c>
      <c r="P36" s="17" t="inlineStr"/>
    </row>
    <row r="37">
      <c r="A37" s="21" t="inlineStr">
        <is>
          <t>SKP-2023-0126</t>
        </is>
      </c>
      <c r="B37" s="21" t="inlineStr">
        <is>
          <t>OFR-2023-0432</t>
        </is>
      </c>
      <c r="C37" s="28" t="n">
        <v>45056</v>
      </c>
      <c r="D37" s="21" t="inlineStr">
        <is>
          <t>WL-02134</t>
        </is>
      </c>
      <c r="E37" s="21" t="n">
        <v>1134</v>
      </c>
      <c r="F37" s="21" t="inlineStr">
        <is>
          <t>EW-0320</t>
        </is>
      </c>
      <c r="G37" s="21" t="inlineStr">
        <is>
          <t>Eastwey</t>
        </is>
      </c>
      <c r="H37" s="21" t="n">
        <v>60</v>
      </c>
      <c r="I37" s="21" t="inlineStr">
        <is>
          <t>not-current</t>
        </is>
      </c>
      <c r="J37" s="21" t="inlineStr">
        <is>
          <t>INSURANCE_LAPSE</t>
        </is>
      </c>
      <c r="K37" s="21" t="inlineStr">
        <is>
          <t>Y</t>
        </is>
      </c>
      <c r="L37" s="21" t="inlineStr">
        <is>
          <t>INSURANCE_DECL</t>
        </is>
      </c>
      <c r="M37" s="21" t="inlineStr">
        <is>
          <t>BH</t>
        </is>
      </c>
      <c r="N37" s="28" t="n">
        <v>45058</v>
      </c>
      <c r="O37" s="21" t="inlineStr">
        <is>
          <t>SUSTAINED</t>
        </is>
      </c>
      <c r="P37" s="21" t="inlineStr"/>
    </row>
    <row r="38">
      <c r="A38" s="17" t="inlineStr">
        <is>
          <t>SKP-2023-0127</t>
        </is>
      </c>
      <c r="B38" s="17" t="inlineStr">
        <is>
          <t>OFR-2023-0435</t>
        </is>
      </c>
      <c r="C38" s="27" t="n">
        <v>45067</v>
      </c>
      <c r="D38" s="17" t="inlineStr">
        <is>
          <t>WL-01420</t>
        </is>
      </c>
      <c r="E38" s="17" t="n">
        <v>420</v>
      </c>
      <c r="F38" s="17" t="inlineStr">
        <is>
          <t>SB-0405</t>
        </is>
      </c>
      <c r="G38" s="17" t="inlineStr">
        <is>
          <t>Salmonberry</t>
        </is>
      </c>
      <c r="H38" s="17" t="n">
        <v>45</v>
      </c>
      <c r="I38" s="17" t="inlineStr">
        <is>
          <t>vessel-fit</t>
        </is>
      </c>
      <c r="J38" s="17" t="inlineStr">
        <is>
          <t>SLIP_SIZE_MISMATCH</t>
        </is>
      </c>
      <c r="K38" s="17" t="inlineStr">
        <is>
          <t>Y</t>
        </is>
      </c>
      <c r="L38" s="17" t="inlineStr">
        <is>
          <t>REPAIR_ESTIMATE</t>
        </is>
      </c>
      <c r="M38" s="17" t="inlineStr">
        <is>
          <t>GF</t>
        </is>
      </c>
      <c r="N38" s="27" t="n">
        <v>45069</v>
      </c>
      <c r="O38" s="17" t="inlineStr">
        <is>
          <t>SUSTAINED</t>
        </is>
      </c>
      <c r="P38" s="17" t="inlineStr"/>
    </row>
    <row r="39">
      <c r="A39" s="21" t="inlineStr">
        <is>
          <t>SKP-2023-0128</t>
        </is>
      </c>
      <c r="B39" s="21" t="inlineStr">
        <is>
          <t>OFR-2023-0436</t>
        </is>
      </c>
      <c r="C39" s="28" t="n">
        <v>45050</v>
      </c>
      <c r="D39" s="21" t="inlineStr">
        <is>
          <t>WL-03537</t>
        </is>
      </c>
      <c r="E39" s="21" t="n">
        <v>2537</v>
      </c>
      <c r="F39" s="21" t="inlineStr">
        <is>
          <t>GW-0709</t>
        </is>
      </c>
      <c r="G39" s="21" t="inlineStr">
        <is>
          <t>Gullwing</t>
        </is>
      </c>
      <c r="H39" s="21" t="n">
        <v>32</v>
      </c>
      <c r="I39" s="21" t="inlineStr">
        <is>
          <t>not-current</t>
        </is>
      </c>
      <c r="J39" s="21" t="inlineStr">
        <is>
          <t>INSURANCE_LAPSE</t>
        </is>
      </c>
      <c r="K39" s="21" t="inlineStr">
        <is>
          <t>Y</t>
        </is>
      </c>
      <c r="L39" s="21" t="inlineStr">
        <is>
          <t>OTHER_SUPPORT</t>
        </is>
      </c>
      <c r="M39" s="21" t="inlineStr">
        <is>
          <t>DR</t>
        </is>
      </c>
      <c r="N39" s="28" t="n">
        <v>45052</v>
      </c>
      <c r="O39" s="21" t="inlineStr">
        <is>
          <t>SUSTAINED</t>
        </is>
      </c>
      <c r="P39" s="21" t="inlineStr"/>
    </row>
    <row r="40">
      <c r="A40" s="17" t="inlineStr">
        <is>
          <t>SKP-2023-0129</t>
        </is>
      </c>
      <c r="B40" s="17" t="inlineStr">
        <is>
          <t>OFR-2023-0440</t>
        </is>
      </c>
      <c r="C40" s="27" t="n">
        <v>45048</v>
      </c>
      <c r="D40" s="17" t="inlineStr">
        <is>
          <t>WL-03178</t>
        </is>
      </c>
      <c r="E40" s="17" t="n">
        <v>2178</v>
      </c>
      <c r="F40" s="17" t="inlineStr">
        <is>
          <t>VB-0810</t>
        </is>
      </c>
      <c r="G40" s="17" t="inlineStr">
        <is>
          <t>Vessbank</t>
        </is>
      </c>
      <c r="H40" s="17" t="n">
        <v>32</v>
      </c>
      <c r="I40" s="17" t="inlineStr">
        <is>
          <t>vessel-fit</t>
        </is>
      </c>
      <c r="J40" s="17" t="inlineStr">
        <is>
          <t>SLIP_SIZE_MISMATCH</t>
        </is>
      </c>
      <c r="K40" s="17" t="inlineStr">
        <is>
          <t>Y</t>
        </is>
      </c>
      <c r="L40" s="17" t="inlineStr">
        <is>
          <t>REPAIR_ESTIMATE</t>
        </is>
      </c>
      <c r="M40" s="17" t="inlineStr">
        <is>
          <t>DR</t>
        </is>
      </c>
      <c r="N40" s="27" t="n">
        <v>45048</v>
      </c>
      <c r="O40" s="17" t="inlineStr">
        <is>
          <t>SUSTAINED</t>
        </is>
      </c>
      <c r="P40" s="17" t="inlineStr"/>
    </row>
    <row r="41">
      <c r="A41" s="21" t="inlineStr">
        <is>
          <t>SKP-2023-0130</t>
        </is>
      </c>
      <c r="B41" s="21" t="inlineStr">
        <is>
          <t>OFR-2023-0447</t>
        </is>
      </c>
      <c r="C41" s="28" t="n">
        <v>45089</v>
      </c>
      <c r="D41" s="21" t="inlineStr">
        <is>
          <t>WL-02924</t>
        </is>
      </c>
      <c r="E41" s="21" t="n">
        <v>1924</v>
      </c>
      <c r="F41" s="21" t="inlineStr">
        <is>
          <t>VB-0720</t>
        </is>
      </c>
      <c r="G41" s="21" t="inlineStr">
        <is>
          <t>Vessbank</t>
        </is>
      </c>
      <c r="H41" s="21" t="n">
        <v>40</v>
      </c>
      <c r="I41" s="21" t="inlineStr">
        <is>
          <t>not-current</t>
        </is>
      </c>
      <c r="J41" s="21" t="inlineStr">
        <is>
          <t>INSURANCE_LAPSE</t>
        </is>
      </c>
      <c r="K41" s="21" t="inlineStr">
        <is>
          <t>Y</t>
        </is>
      </c>
      <c r="L41" s="21" t="inlineStr">
        <is>
          <t>INSURANCE_DECL</t>
        </is>
      </c>
      <c r="M41" s="21" t="inlineStr">
        <is>
          <t>EK</t>
        </is>
      </c>
      <c r="N41" s="28" t="n">
        <v>45093</v>
      </c>
      <c r="O41" s="21" t="inlineStr">
        <is>
          <t>SUSTAINED</t>
        </is>
      </c>
      <c r="P41" s="21" t="inlineStr"/>
    </row>
    <row r="42">
      <c r="A42" s="17" t="inlineStr">
        <is>
          <t>SKP-2023-0131</t>
        </is>
      </c>
      <c r="B42" s="17" t="inlineStr">
        <is>
          <t>OFR-2023-0448</t>
        </is>
      </c>
      <c r="C42" s="27" t="n">
        <v>45092</v>
      </c>
      <c r="D42" s="17" t="inlineStr">
        <is>
          <t>WL-01781</t>
        </is>
      </c>
      <c r="E42" s="17" t="n">
        <v>781</v>
      </c>
      <c r="F42" s="17" t="inlineStr">
        <is>
          <t>LP-0220</t>
        </is>
      </c>
      <c r="G42" s="17" t="inlineStr">
        <is>
          <t>Ledgport</t>
        </is>
      </c>
      <c r="H42" s="17" t="n">
        <v>28</v>
      </c>
      <c r="I42" s="17" t="inlineStr">
        <is>
          <t>preference-mismatch</t>
        </is>
      </c>
      <c r="J42" s="17" t="inlineStr">
        <is>
          <t>LOCATION_PREF</t>
        </is>
      </c>
      <c r="K42" s="17" t="inlineStr">
        <is>
          <t>N</t>
        </is>
      </c>
      <c r="L42" s="17" t="inlineStr">
        <is>
          <t>OTHER_SUPPORT</t>
        </is>
      </c>
      <c r="M42" s="17" t="inlineStr">
        <is>
          <t>DR</t>
        </is>
      </c>
      <c r="N42" s="27" t="n">
        <v>45096</v>
      </c>
      <c r="O42" s="17" t="inlineStr">
        <is>
          <t>SUSTAINED</t>
        </is>
      </c>
      <c r="P42" s="17" t="inlineStr"/>
    </row>
    <row r="43">
      <c r="A43" s="21" t="inlineStr">
        <is>
          <t>SKP-2023-0132</t>
        </is>
      </c>
      <c r="B43" s="21" t="inlineStr">
        <is>
          <t>OFR-2023-0449</t>
        </is>
      </c>
      <c r="C43" s="28" t="n">
        <v>45085</v>
      </c>
      <c r="D43" s="21" t="inlineStr">
        <is>
          <t>WL-01193</t>
        </is>
      </c>
      <c r="E43" s="21" t="n">
        <v>193</v>
      </c>
      <c r="F43" s="21" t="inlineStr">
        <is>
          <t>VB-0205</t>
        </is>
      </c>
      <c r="G43" s="21" t="inlineStr">
        <is>
          <t>Vessbank</t>
        </is>
      </c>
      <c r="H43" s="21" t="n">
        <v>28</v>
      </c>
      <c r="I43" s="21" t="inlineStr">
        <is>
          <t>declined-prior-offer</t>
        </is>
      </c>
      <c r="J43" s="21" t="inlineStr">
        <is>
          <t>OTHER</t>
        </is>
      </c>
      <c r="K43" s="21" t="inlineStr">
        <is>
          <t>Y</t>
        </is>
      </c>
      <c r="L43" s="21" t="inlineStr">
        <is>
          <t>REPAIR_ESTIMATE</t>
        </is>
      </c>
      <c r="M43" s="21" t="inlineStr">
        <is>
          <t>RD</t>
        </is>
      </c>
      <c r="N43" s="28" t="n">
        <v>45085</v>
      </c>
      <c r="O43" s="21" t="inlineStr">
        <is>
          <t>SUSTAINED</t>
        </is>
      </c>
      <c r="P43" s="21" t="inlineStr"/>
    </row>
    <row r="44">
      <c r="A44" s="17" t="inlineStr">
        <is>
          <t>SKP-2023-0133</t>
        </is>
      </c>
      <c r="B44" s="17" t="inlineStr">
        <is>
          <t>OFR-2023-0457</t>
        </is>
      </c>
      <c r="C44" s="27" t="n">
        <v>45087</v>
      </c>
      <c r="D44" s="17" t="inlineStr">
        <is>
          <t>WL-01319</t>
        </is>
      </c>
      <c r="E44" s="17" t="n">
        <v>319</v>
      </c>
      <c r="F44" s="17" t="inlineStr">
        <is>
          <t>GW-1008</t>
        </is>
      </c>
      <c r="G44" s="17" t="inlineStr">
        <is>
          <t>Gullwing</t>
        </is>
      </c>
      <c r="H44" s="17" t="n">
        <v>60</v>
      </c>
      <c r="I44" s="17" t="inlineStr">
        <is>
          <t>not-current</t>
        </is>
      </c>
      <c r="J44" s="17" t="inlineStr">
        <is>
          <t>INSURANCE_LAPSE</t>
        </is>
      </c>
      <c r="K44" s="17" t="inlineStr">
        <is>
          <t>Y</t>
        </is>
      </c>
      <c r="L44" s="17" t="inlineStr">
        <is>
          <t>INSURANCE_DECL</t>
        </is>
      </c>
      <c r="M44" s="17" t="inlineStr">
        <is>
          <t>DR</t>
        </is>
      </c>
      <c r="N44" s="27" t="n">
        <v>45088</v>
      </c>
      <c r="O44" s="17" t="inlineStr">
        <is>
          <t>SUSTAINED</t>
        </is>
      </c>
      <c r="P44" s="17" t="inlineStr"/>
    </row>
    <row r="45">
      <c r="A45" s="21" t="inlineStr">
        <is>
          <t>SKP-2023-0134</t>
        </is>
      </c>
      <c r="B45" s="21" t="inlineStr">
        <is>
          <t>OFR-2023-0458</t>
        </is>
      </c>
      <c r="C45" s="28" t="n">
        <v>45101</v>
      </c>
      <c r="D45" s="21" t="inlineStr">
        <is>
          <t>WL-02173</t>
        </is>
      </c>
      <c r="E45" s="21" t="n">
        <v>1173</v>
      </c>
      <c r="F45" s="21" t="inlineStr">
        <is>
          <t>SB-0205</t>
        </is>
      </c>
      <c r="G45" s="21" t="inlineStr">
        <is>
          <t>Salmonberry</t>
        </is>
      </c>
      <c r="H45" s="21" t="n">
        <v>45</v>
      </c>
      <c r="I45" s="21" t="inlineStr">
        <is>
          <t>vessel-fit</t>
        </is>
      </c>
      <c r="J45" s="21" t="inlineStr">
        <is>
          <t>SLIP_SIZE_MISMATCH</t>
        </is>
      </c>
      <c r="K45" s="21" t="inlineStr">
        <is>
          <t>Y</t>
        </is>
      </c>
      <c r="L45" s="21" t="inlineStr">
        <is>
          <t>WRITTEN_STATEMENT</t>
        </is>
      </c>
      <c r="M45" s="21" t="inlineStr">
        <is>
          <t>DR</t>
        </is>
      </c>
      <c r="N45" s="28" t="n">
        <v>45101</v>
      </c>
      <c r="O45" s="21" t="inlineStr">
        <is>
          <t>SUSTAINED</t>
        </is>
      </c>
      <c r="P45" s="21" t="inlineStr"/>
    </row>
    <row r="46">
      <c r="A46" s="17" t="inlineStr">
        <is>
          <t>SKP-2023-0135</t>
        </is>
      </c>
      <c r="B46" s="17" t="inlineStr">
        <is>
          <t>OFR-2023-0460</t>
        </is>
      </c>
      <c r="C46" s="27" t="n">
        <v>45102</v>
      </c>
      <c r="D46" s="17" t="inlineStr">
        <is>
          <t>WL-01568</t>
        </is>
      </c>
      <c r="E46" s="17" t="n">
        <v>568</v>
      </c>
      <c r="F46" s="17" t="inlineStr">
        <is>
          <t>LP-0219</t>
        </is>
      </c>
      <c r="G46" s="17" t="inlineStr">
        <is>
          <t>Ledgport</t>
        </is>
      </c>
      <c r="H46" s="17" t="n">
        <v>28</v>
      </c>
      <c r="I46" s="17" t="inlineStr">
        <is>
          <t>declined-prior-offer</t>
        </is>
      </c>
      <c r="J46" s="17" t="inlineStr">
        <is>
          <t>OTHER</t>
        </is>
      </c>
      <c r="K46" s="17" t="inlineStr">
        <is>
          <t>Y</t>
        </is>
      </c>
      <c r="L46" s="17" t="inlineStr">
        <is>
          <t>INSURANCE_DECL</t>
        </is>
      </c>
      <c r="M46" s="17" t="inlineStr">
        <is>
          <t>EK</t>
        </is>
      </c>
      <c r="N46" s="27" t="n">
        <v>45106</v>
      </c>
      <c r="O46" s="17" t="inlineStr">
        <is>
          <t>SUSTAINED</t>
        </is>
      </c>
      <c r="P46" s="17" t="inlineStr"/>
    </row>
    <row r="47">
      <c r="A47" s="21" t="inlineStr">
        <is>
          <t>SKP-2023-0136</t>
        </is>
      </c>
      <c r="B47" s="21" t="inlineStr">
        <is>
          <t>OFR-2023-0461</t>
        </is>
      </c>
      <c r="C47" s="28" t="n">
        <v>45085</v>
      </c>
      <c r="D47" s="21" t="inlineStr">
        <is>
          <t>WL-03758</t>
        </is>
      </c>
      <c r="E47" s="21" t="n">
        <v>2758</v>
      </c>
      <c r="F47" s="21" t="inlineStr">
        <is>
          <t>LP-0121</t>
        </is>
      </c>
      <c r="G47" s="21" t="inlineStr">
        <is>
          <t>Ledgport</t>
        </is>
      </c>
      <c r="H47" s="21" t="n">
        <v>32</v>
      </c>
      <c r="I47" s="21" t="inlineStr">
        <is>
          <t>preference-mismatch</t>
        </is>
      </c>
      <c r="J47" s="21" t="inlineStr">
        <is>
          <t>LOCATION_PREF</t>
        </is>
      </c>
      <c r="K47" s="21" t="inlineStr">
        <is>
          <t>Y</t>
        </is>
      </c>
      <c r="L47" s="21" t="inlineStr">
        <is>
          <t>OTHER_SUPPORT</t>
        </is>
      </c>
      <c r="M47" s="21" t="inlineStr">
        <is>
          <t>DR</t>
        </is>
      </c>
      <c r="N47" s="28" t="n">
        <v>45087</v>
      </c>
      <c r="O47" s="21" t="inlineStr">
        <is>
          <t>SUSTAINED</t>
        </is>
      </c>
      <c r="P47" s="21" t="inlineStr"/>
    </row>
    <row r="48">
      <c r="A48" s="17" t="inlineStr">
        <is>
          <t>SKP-2023-0137</t>
        </is>
      </c>
      <c r="B48" s="17" t="inlineStr">
        <is>
          <t>OFR-2023-0462</t>
        </is>
      </c>
      <c r="C48" s="27" t="n">
        <v>45084</v>
      </c>
      <c r="D48" s="17" t="inlineStr">
        <is>
          <t>WL-02535</t>
        </is>
      </c>
      <c r="E48" s="17" t="n">
        <v>1535</v>
      </c>
      <c r="F48" s="17" t="inlineStr">
        <is>
          <t>VB-0805</t>
        </is>
      </c>
      <c r="G48" s="17" t="inlineStr">
        <is>
          <t>Vessbank</t>
        </is>
      </c>
      <c r="H48" s="17" t="n">
        <v>32</v>
      </c>
      <c r="I48" s="17" t="inlineStr">
        <is>
          <t>declined-prior-offer</t>
        </is>
      </c>
      <c r="J48" s="17" t="inlineStr">
        <is>
          <t>OTHER</t>
        </is>
      </c>
      <c r="K48" s="17" t="inlineStr">
        <is>
          <t>Y</t>
        </is>
      </c>
      <c r="L48" s="17" t="inlineStr">
        <is>
          <t>INSURANCE_DECL</t>
        </is>
      </c>
      <c r="M48" s="17" t="inlineStr">
        <is>
          <t>DR</t>
        </is>
      </c>
      <c r="N48" s="27" t="n">
        <v>45085</v>
      </c>
      <c r="O48" s="17" t="inlineStr">
        <is>
          <t>SUSTAINED</t>
        </is>
      </c>
      <c r="P48" s="17" t="inlineStr"/>
    </row>
    <row r="49">
      <c r="A49" s="21" t="inlineStr">
        <is>
          <t>SKP-2023-0138</t>
        </is>
      </c>
      <c r="B49" s="21" t="inlineStr">
        <is>
          <t>OFR-2023-0464</t>
        </is>
      </c>
      <c r="C49" s="28" t="n">
        <v>45090</v>
      </c>
      <c r="D49" s="21" t="inlineStr">
        <is>
          <t>WL-02663</t>
        </is>
      </c>
      <c r="E49" s="21" t="n">
        <v>1663</v>
      </c>
      <c r="F49" s="21" t="inlineStr">
        <is>
          <t>GW-0810</t>
        </is>
      </c>
      <c r="G49" s="21" t="inlineStr">
        <is>
          <t>Gullwing</t>
        </is>
      </c>
      <c r="H49" s="21" t="n">
        <v>70</v>
      </c>
      <c r="I49" s="21" t="inlineStr">
        <is>
          <t>vessel-fit</t>
        </is>
      </c>
      <c r="J49" s="21" t="inlineStr">
        <is>
          <t>SLIP_SIZE_MISMATCH</t>
        </is>
      </c>
      <c r="K49" s="21" t="inlineStr">
        <is>
          <t>Y</t>
        </is>
      </c>
      <c r="L49" s="21" t="inlineStr">
        <is>
          <t>INSURANCE_DECL</t>
        </is>
      </c>
      <c r="M49" s="21" t="inlineStr">
        <is>
          <t>BH</t>
        </is>
      </c>
      <c r="N49" s="28" t="n">
        <v>45093</v>
      </c>
      <c r="O49" s="21" t="inlineStr">
        <is>
          <t>SUSTAINED</t>
        </is>
      </c>
      <c r="P49" s="21" t="inlineStr"/>
    </row>
    <row r="50">
      <c r="A50" s="17" t="inlineStr">
        <is>
          <t>SKP-2023-0139</t>
        </is>
      </c>
      <c r="B50" s="17" t="inlineStr">
        <is>
          <t>OFR-2023-0469</t>
        </is>
      </c>
      <c r="C50" s="27" t="n">
        <v>45086</v>
      </c>
      <c r="D50" s="17" t="inlineStr">
        <is>
          <t>WL-01129</t>
        </is>
      </c>
      <c r="E50" s="17" t="n">
        <v>129</v>
      </c>
      <c r="F50" s="17" t="inlineStr">
        <is>
          <t>GW-0414</t>
        </is>
      </c>
      <c r="G50" s="17" t="inlineStr">
        <is>
          <t>Gullwing</t>
        </is>
      </c>
      <c r="H50" s="17" t="n">
        <v>45</v>
      </c>
      <c r="I50" s="17" t="inlineStr">
        <is>
          <t>preference-mismatch</t>
        </is>
      </c>
      <c r="J50" s="17" t="inlineStr">
        <is>
          <t>LOCATION_PREF</t>
        </is>
      </c>
      <c r="K50" s="17" t="inlineStr">
        <is>
          <t>Y</t>
        </is>
      </c>
      <c r="L50" s="17" t="inlineStr">
        <is>
          <t>WRITTEN_STATEMENT</t>
        </is>
      </c>
      <c r="M50" s="17" t="inlineStr">
        <is>
          <t>RD</t>
        </is>
      </c>
      <c r="N50" s="27" t="n">
        <v>45091</v>
      </c>
      <c r="O50" s="17" t="inlineStr">
        <is>
          <t>SUSTAINED</t>
        </is>
      </c>
      <c r="P50" s="17" t="inlineStr"/>
    </row>
    <row r="51">
      <c r="A51" s="21" t="inlineStr">
        <is>
          <t>SKP-2023-0140</t>
        </is>
      </c>
      <c r="B51" s="21" t="inlineStr">
        <is>
          <t>OFR-2023-0473</t>
        </is>
      </c>
      <c r="C51" s="28" t="n">
        <v>45089</v>
      </c>
      <c r="D51" s="21" t="inlineStr">
        <is>
          <t>WL-03100</t>
        </is>
      </c>
      <c r="E51" s="21" t="n">
        <v>2100</v>
      </c>
      <c r="F51" s="21" t="inlineStr">
        <is>
          <t>EW-0622</t>
        </is>
      </c>
      <c r="G51" s="21" t="inlineStr">
        <is>
          <t>Eastwey</t>
        </is>
      </c>
      <c r="H51" s="21" t="n">
        <v>70</v>
      </c>
      <c r="I51" s="21" t="inlineStr">
        <is>
          <t>vessel-fit</t>
        </is>
      </c>
      <c r="J51" s="21" t="inlineStr">
        <is>
          <t>SLIP_SIZE_MISMATCH</t>
        </is>
      </c>
      <c r="K51" s="21" t="inlineStr">
        <is>
          <t>Y</t>
        </is>
      </c>
      <c r="L51" s="21" t="inlineStr">
        <is>
          <t>REPAIR_ESTIMATE</t>
        </is>
      </c>
      <c r="M51" s="21" t="inlineStr">
        <is>
          <t>TY</t>
        </is>
      </c>
      <c r="N51" s="28" t="n">
        <v>45089</v>
      </c>
      <c r="O51" s="21" t="inlineStr">
        <is>
          <t>SUSTAINED</t>
        </is>
      </c>
      <c r="P51" s="21" t="inlineStr"/>
    </row>
    <row r="52">
      <c r="A52" s="17" t="inlineStr">
        <is>
          <t>SKP-2023-0141</t>
        </is>
      </c>
      <c r="B52" s="17" t="inlineStr">
        <is>
          <t>OFR-2023-0478</t>
        </is>
      </c>
      <c r="C52" s="27" t="n">
        <v>45111</v>
      </c>
      <c r="D52" s="17" t="inlineStr">
        <is>
          <t>WL-03857</t>
        </is>
      </c>
      <c r="E52" s="17" t="n">
        <v>2857</v>
      </c>
      <c r="F52" s="17" t="inlineStr">
        <is>
          <t>SB-0602</t>
        </is>
      </c>
      <c r="G52" s="17" t="inlineStr">
        <is>
          <t>Salmonberry</t>
        </is>
      </c>
      <c r="H52" s="17" t="n">
        <v>40</v>
      </c>
      <c r="I52" s="17" t="inlineStr">
        <is>
          <t>not-current</t>
        </is>
      </c>
      <c r="J52" s="17" t="inlineStr">
        <is>
          <t>INSURANCE_LAPSE</t>
        </is>
      </c>
      <c r="K52" s="17" t="inlineStr">
        <is>
          <t>Y</t>
        </is>
      </c>
      <c r="L52" s="17" t="inlineStr">
        <is>
          <t>OTHER_SUPPORT</t>
        </is>
      </c>
      <c r="M52" s="17" t="inlineStr">
        <is>
          <t>GF</t>
        </is>
      </c>
      <c r="N52" s="27" t="n">
        <v>45116</v>
      </c>
      <c r="O52" s="17" t="inlineStr">
        <is>
          <t>SUSTAINED</t>
        </is>
      </c>
      <c r="P52" s="17" t="inlineStr"/>
    </row>
    <row r="53">
      <c r="A53" s="21" t="inlineStr">
        <is>
          <t>SKP-2023-0142</t>
        </is>
      </c>
      <c r="B53" s="21" t="inlineStr">
        <is>
          <t>OFR-2023-0479</t>
        </is>
      </c>
      <c r="C53" s="28" t="n">
        <v>45122</v>
      </c>
      <c r="D53" s="21" t="inlineStr">
        <is>
          <t>WL-01054</t>
        </is>
      </c>
      <c r="E53" s="21" t="n">
        <v>54</v>
      </c>
      <c r="F53" s="21" t="inlineStr">
        <is>
          <t>VB-0620</t>
        </is>
      </c>
      <c r="G53" s="21" t="inlineStr">
        <is>
          <t>Vessbank</t>
        </is>
      </c>
      <c r="H53" s="21" t="n">
        <v>40</v>
      </c>
      <c r="I53" s="21" t="inlineStr">
        <is>
          <t>vessel-fit</t>
        </is>
      </c>
      <c r="J53" s="21" t="inlineStr">
        <is>
          <t>SLIP_SIZE_MISMATCH</t>
        </is>
      </c>
      <c r="K53" s="21" t="inlineStr">
        <is>
          <t>Y</t>
        </is>
      </c>
      <c r="L53" s="21" t="inlineStr">
        <is>
          <t>INSURANCE_DECL</t>
        </is>
      </c>
      <c r="M53" s="21" t="inlineStr">
        <is>
          <t>TY</t>
        </is>
      </c>
      <c r="N53" s="28" t="n">
        <v>45127</v>
      </c>
      <c r="O53" s="21" t="inlineStr">
        <is>
          <t>SUSTAINED</t>
        </is>
      </c>
      <c r="P53" s="21" t="inlineStr"/>
    </row>
    <row r="54">
      <c r="A54" s="17" t="inlineStr">
        <is>
          <t>SKP-2023-0143</t>
        </is>
      </c>
      <c r="B54" s="17" t="inlineStr">
        <is>
          <t>OFR-2023-0481</t>
        </is>
      </c>
      <c r="C54" s="27" t="n">
        <v>45110</v>
      </c>
      <c r="D54" s="17" t="inlineStr">
        <is>
          <t>WL-01712</t>
        </is>
      </c>
      <c r="E54" s="17" t="n">
        <v>712</v>
      </c>
      <c r="F54" s="17" t="inlineStr">
        <is>
          <t>GW-0118</t>
        </is>
      </c>
      <c r="G54" s="17" t="inlineStr">
        <is>
          <t>Gullwing</t>
        </is>
      </c>
      <c r="H54" s="17" t="n">
        <v>60</v>
      </c>
      <c r="I54" s="17" t="inlineStr">
        <is>
          <t>vessel-fit</t>
        </is>
      </c>
      <c r="J54" s="17" t="inlineStr">
        <is>
          <t>SLIP_SIZE_MISMATCH</t>
        </is>
      </c>
      <c r="K54" s="17" t="inlineStr">
        <is>
          <t>Y</t>
        </is>
      </c>
      <c r="L54" s="17" t="inlineStr">
        <is>
          <t>INSURANCE_DECL</t>
        </is>
      </c>
      <c r="M54" s="17" t="inlineStr">
        <is>
          <t>PC</t>
        </is>
      </c>
      <c r="N54" s="27" t="n">
        <v>45111</v>
      </c>
      <c r="O54" s="17" t="inlineStr">
        <is>
          <t>SUSTAINED</t>
        </is>
      </c>
      <c r="P54" s="17" t="inlineStr"/>
    </row>
    <row r="55">
      <c r="A55" s="21" t="inlineStr">
        <is>
          <t>SKP-2023-0144</t>
        </is>
      </c>
      <c r="B55" s="21" t="inlineStr">
        <is>
          <t>OFR-2023-0483</t>
        </is>
      </c>
      <c r="C55" s="28" t="n">
        <v>45114</v>
      </c>
      <c r="D55" s="21" t="inlineStr">
        <is>
          <t>WL-02160</t>
        </is>
      </c>
      <c r="E55" s="21" t="n">
        <v>1160</v>
      </c>
      <c r="F55" s="21" t="inlineStr">
        <is>
          <t>LP-0520</t>
        </is>
      </c>
      <c r="G55" s="21" t="inlineStr">
        <is>
          <t>Ledgport</t>
        </is>
      </c>
      <c r="H55" s="21" t="n">
        <v>32</v>
      </c>
      <c r="I55" s="21" t="inlineStr">
        <is>
          <t>not-current</t>
        </is>
      </c>
      <c r="J55" s="21" t="inlineStr">
        <is>
          <t>INSURANCE_LAPSE</t>
        </is>
      </c>
      <c r="K55" s="21" t="inlineStr">
        <is>
          <t>Y</t>
        </is>
      </c>
      <c r="L55" s="21" t="inlineStr">
        <is>
          <t>REPAIR_ESTIMATE</t>
        </is>
      </c>
      <c r="M55" s="21" t="inlineStr">
        <is>
          <t>GF</t>
        </is>
      </c>
      <c r="N55" s="28" t="n">
        <v>45116</v>
      </c>
      <c r="O55" s="21" t="inlineStr">
        <is>
          <t>SUSTAINED</t>
        </is>
      </c>
      <c r="P55" s="21" t="inlineStr"/>
    </row>
    <row r="56">
      <c r="A56" s="17" t="inlineStr">
        <is>
          <t>SKP-2023-0145</t>
        </is>
      </c>
      <c r="B56" s="17" t="inlineStr">
        <is>
          <t>OFR-2023-0485</t>
        </is>
      </c>
      <c r="C56" s="27" t="n">
        <v>45116</v>
      </c>
      <c r="D56" s="17" t="inlineStr">
        <is>
          <t>WL-01242</t>
        </is>
      </c>
      <c r="E56" s="17" t="n">
        <v>242</v>
      </c>
      <c r="F56" s="17" t="inlineStr">
        <is>
          <t>SB-0314</t>
        </is>
      </c>
      <c r="G56" s="17" t="inlineStr">
        <is>
          <t>Salmonberry</t>
        </is>
      </c>
      <c r="H56" s="17" t="n">
        <v>70</v>
      </c>
      <c r="I56" s="17" t="inlineStr">
        <is>
          <t>vessel-fit</t>
        </is>
      </c>
      <c r="J56" s="17" t="inlineStr">
        <is>
          <t>SLIP_SIZE_MISMATCH</t>
        </is>
      </c>
      <c r="K56" s="17" t="inlineStr">
        <is>
          <t>Y</t>
        </is>
      </c>
      <c r="L56" s="17" t="inlineStr">
        <is>
          <t>INSURANCE_DECL</t>
        </is>
      </c>
      <c r="M56" s="17" t="inlineStr">
        <is>
          <t>BH</t>
        </is>
      </c>
      <c r="N56" s="27" t="n">
        <v>45116</v>
      </c>
      <c r="O56" s="17" t="inlineStr">
        <is>
          <t>SUSTAINED</t>
        </is>
      </c>
      <c r="P56" s="17" t="inlineStr"/>
    </row>
    <row r="57">
      <c r="A57" s="21" t="inlineStr">
        <is>
          <t>SKP-2023-0146</t>
        </is>
      </c>
      <c r="B57" s="21" t="inlineStr">
        <is>
          <t>OFR-2023-0486</t>
        </is>
      </c>
      <c r="C57" s="28" t="n">
        <v>45131</v>
      </c>
      <c r="D57" s="21" t="inlineStr">
        <is>
          <t>WL-02199</t>
        </is>
      </c>
      <c r="E57" s="21" t="n">
        <v>1199</v>
      </c>
      <c r="F57" s="21" t="inlineStr">
        <is>
          <t>GW-1003</t>
        </is>
      </c>
      <c r="G57" s="21" t="inlineStr">
        <is>
          <t>Gullwing</t>
        </is>
      </c>
      <c r="H57" s="21" t="n">
        <v>24</v>
      </c>
      <c r="I57" s="21" t="inlineStr">
        <is>
          <t>not-current</t>
        </is>
      </c>
      <c r="J57" s="21" t="inlineStr">
        <is>
          <t>INSURANCE_LAPSE</t>
        </is>
      </c>
      <c r="K57" s="21" t="inlineStr">
        <is>
          <t>Y</t>
        </is>
      </c>
      <c r="L57" s="21" t="inlineStr">
        <is>
          <t>INSURANCE_DECL</t>
        </is>
      </c>
      <c r="M57" s="21" t="inlineStr">
        <is>
          <t>PC</t>
        </is>
      </c>
      <c r="N57" s="28" t="n">
        <v>45136</v>
      </c>
      <c r="O57" s="21" t="inlineStr">
        <is>
          <t>SUSTAINED</t>
        </is>
      </c>
      <c r="P57" s="21" t="inlineStr"/>
    </row>
    <row r="58">
      <c r="A58" s="17" t="inlineStr">
        <is>
          <t>SKP-2023-0147</t>
        </is>
      </c>
      <c r="B58" s="17" t="inlineStr">
        <is>
          <t>OFR-2023-0489</t>
        </is>
      </c>
      <c r="C58" s="27" t="n">
        <v>45133</v>
      </c>
      <c r="D58" s="17" t="inlineStr">
        <is>
          <t>WL-01248</t>
        </is>
      </c>
      <c r="E58" s="17" t="n">
        <v>248</v>
      </c>
      <c r="F58" s="17" t="inlineStr">
        <is>
          <t>SB-0915</t>
        </is>
      </c>
      <c r="G58" s="17" t="inlineStr">
        <is>
          <t>Salmonberry</t>
        </is>
      </c>
      <c r="H58" s="17" t="n">
        <v>32</v>
      </c>
      <c r="I58" s="17" t="inlineStr">
        <is>
          <t>preference-mismatch</t>
        </is>
      </c>
      <c r="J58" s="17" t="inlineStr">
        <is>
          <t>LOCATION_PREF</t>
        </is>
      </c>
      <c r="K58" s="17" t="inlineStr">
        <is>
          <t>Y</t>
        </is>
      </c>
      <c r="L58" s="17" t="inlineStr">
        <is>
          <t>INSURANCE_DECL</t>
        </is>
      </c>
      <c r="M58" s="17" t="inlineStr">
        <is>
          <t>PC</t>
        </is>
      </c>
      <c r="N58" s="27" t="n">
        <v>45138</v>
      </c>
      <c r="O58" s="17" t="inlineStr">
        <is>
          <t>SUSTAINED</t>
        </is>
      </c>
      <c r="P58" s="17" t="inlineStr"/>
    </row>
    <row r="59">
      <c r="A59" s="21" t="inlineStr">
        <is>
          <t>SKP-2023-0148</t>
        </is>
      </c>
      <c r="B59" s="21" t="inlineStr">
        <is>
          <t>OFR-2023-0490</t>
        </is>
      </c>
      <c r="C59" s="28" t="n">
        <v>45118</v>
      </c>
      <c r="D59" s="21" t="inlineStr">
        <is>
          <t>WL-02206</t>
        </is>
      </c>
      <c r="E59" s="21" t="n">
        <v>1206</v>
      </c>
      <c r="F59" s="21" t="inlineStr">
        <is>
          <t>GW-0719</t>
        </is>
      </c>
      <c r="G59" s="21" t="inlineStr">
        <is>
          <t>Gullwing</t>
        </is>
      </c>
      <c r="H59" s="21" t="n">
        <v>50</v>
      </c>
      <c r="I59" s="21" t="inlineStr">
        <is>
          <t>vessel-fit</t>
        </is>
      </c>
      <c r="J59" s="21" t="inlineStr">
        <is>
          <t>SLIP_SIZE_MISMATCH</t>
        </is>
      </c>
      <c r="K59" s="21" t="inlineStr">
        <is>
          <t>Y</t>
        </is>
      </c>
      <c r="L59" s="21" t="inlineStr">
        <is>
          <t>INSURANCE_DECL</t>
        </is>
      </c>
      <c r="M59" s="21" t="inlineStr">
        <is>
          <t>BH</t>
        </is>
      </c>
      <c r="N59" s="28" t="n">
        <v>45120</v>
      </c>
      <c r="O59" s="21" t="inlineStr">
        <is>
          <t>SUSTAINED</t>
        </is>
      </c>
      <c r="P59" s="21" t="inlineStr"/>
    </row>
    <row r="60">
      <c r="A60" s="17" t="inlineStr">
        <is>
          <t>SKP-2023-0149</t>
        </is>
      </c>
      <c r="B60" s="17" t="inlineStr">
        <is>
          <t>OFR-2023-0495</t>
        </is>
      </c>
      <c r="C60" s="27" t="n">
        <v>45133</v>
      </c>
      <c r="D60" s="17" t="inlineStr">
        <is>
          <t>WL-02706</t>
        </is>
      </c>
      <c r="E60" s="17" t="n">
        <v>1706</v>
      </c>
      <c r="F60" s="17" t="inlineStr">
        <is>
          <t>LP-0104</t>
        </is>
      </c>
      <c r="G60" s="17" t="inlineStr">
        <is>
          <t>Ledgport</t>
        </is>
      </c>
      <c r="H60" s="17" t="n">
        <v>24</v>
      </c>
      <c r="I60" s="17" t="inlineStr">
        <is>
          <t>declined-prior-offer</t>
        </is>
      </c>
      <c r="J60" s="17" t="inlineStr">
        <is>
          <t>OTHER</t>
        </is>
      </c>
      <c r="K60" s="17" t="inlineStr">
        <is>
          <t>Y</t>
        </is>
      </c>
      <c r="L60" s="17" t="inlineStr">
        <is>
          <t>OTHER_SUPPORT</t>
        </is>
      </c>
      <c r="M60" s="17" t="inlineStr">
        <is>
          <t>GF</t>
        </is>
      </c>
      <c r="N60" s="27" t="n">
        <v>45138</v>
      </c>
      <c r="O60" s="17" t="inlineStr">
        <is>
          <t>SUSTAINED</t>
        </is>
      </c>
      <c r="P60" s="17" t="inlineStr"/>
    </row>
    <row r="61">
      <c r="A61" s="21" t="inlineStr">
        <is>
          <t>SKP-2023-0150</t>
        </is>
      </c>
      <c r="B61" s="21" t="inlineStr">
        <is>
          <t>OFR-2023-0501</t>
        </is>
      </c>
      <c r="C61" s="28" t="n">
        <v>45110</v>
      </c>
      <c r="D61" s="21" t="inlineStr">
        <is>
          <t>WL-01924</t>
        </is>
      </c>
      <c r="E61" s="21" t="n">
        <v>924</v>
      </c>
      <c r="F61" s="21" t="inlineStr">
        <is>
          <t>EW-0111</t>
        </is>
      </c>
      <c r="G61" s="21" t="inlineStr">
        <is>
          <t>Eastwey</t>
        </is>
      </c>
      <c r="H61" s="21" t="n">
        <v>28</v>
      </c>
      <c r="I61" s="21" t="inlineStr">
        <is>
          <t>vessel-fit</t>
        </is>
      </c>
      <c r="J61" s="21" t="inlineStr">
        <is>
          <t>SLIP_SIZE_MISMATCH</t>
        </is>
      </c>
      <c r="K61" s="21" t="inlineStr">
        <is>
          <t>Y</t>
        </is>
      </c>
      <c r="L61" s="21" t="inlineStr">
        <is>
          <t>WRITTEN_STATEMENT</t>
        </is>
      </c>
      <c r="M61" s="21" t="inlineStr">
        <is>
          <t>MT</t>
        </is>
      </c>
      <c r="N61" s="28" t="n">
        <v>45112</v>
      </c>
      <c r="O61" s="21" t="inlineStr">
        <is>
          <t>SUSTAINED</t>
        </is>
      </c>
      <c r="P61" s="21" t="inlineStr"/>
    </row>
    <row r="62">
      <c r="A62" s="17" t="inlineStr">
        <is>
          <t>SKP-2023-0151</t>
        </is>
      </c>
      <c r="B62" s="17" t="inlineStr">
        <is>
          <t>OFR-2023-0504</t>
        </is>
      </c>
      <c r="C62" s="27" t="n">
        <v>45134</v>
      </c>
      <c r="D62" s="17" t="inlineStr">
        <is>
          <t>WL-03652</t>
        </is>
      </c>
      <c r="E62" s="17" t="n">
        <v>2652</v>
      </c>
      <c r="F62" s="17" t="inlineStr">
        <is>
          <t>GW-0301</t>
        </is>
      </c>
      <c r="G62" s="17" t="inlineStr">
        <is>
          <t>Gullwing</t>
        </is>
      </c>
      <c r="H62" s="17" t="n">
        <v>24</v>
      </c>
      <c r="I62" s="17" t="inlineStr">
        <is>
          <t>vessel-fit</t>
        </is>
      </c>
      <c r="J62" s="17" t="inlineStr">
        <is>
          <t>SLIP_SIZE_MISMATCH</t>
        </is>
      </c>
      <c r="K62" s="17" t="inlineStr">
        <is>
          <t>Y</t>
        </is>
      </c>
      <c r="L62" s="17" t="inlineStr">
        <is>
          <t>REPAIR_ESTIMATE</t>
        </is>
      </c>
      <c r="M62" s="17" t="inlineStr">
        <is>
          <t>BH</t>
        </is>
      </c>
      <c r="N62" s="27" t="n">
        <v>45135</v>
      </c>
      <c r="O62" s="17" t="inlineStr">
        <is>
          <t>SUSTAINED</t>
        </is>
      </c>
      <c r="P62" s="17" t="inlineStr"/>
    </row>
    <row r="63">
      <c r="A63" s="21" t="inlineStr">
        <is>
          <t>SKP-2023-0152</t>
        </is>
      </c>
      <c r="B63" s="21" t="inlineStr">
        <is>
          <t>OFR-2023-0505</t>
        </is>
      </c>
      <c r="C63" s="28" t="n">
        <v>45127</v>
      </c>
      <c r="D63" s="21" t="inlineStr">
        <is>
          <t>WL-03411</t>
        </is>
      </c>
      <c r="E63" s="21" t="n">
        <v>2411</v>
      </c>
      <c r="F63" s="21" t="inlineStr">
        <is>
          <t>VB-0719</t>
        </is>
      </c>
      <c r="G63" s="21" t="inlineStr">
        <is>
          <t>Vessbank</t>
        </is>
      </c>
      <c r="H63" s="21" t="n">
        <v>32</v>
      </c>
      <c r="I63" s="21" t="inlineStr">
        <is>
          <t>preference-mismatch</t>
        </is>
      </c>
      <c r="J63" s="21" t="inlineStr">
        <is>
          <t>LOCATION_PREF</t>
        </is>
      </c>
      <c r="K63" s="21" t="inlineStr">
        <is>
          <t>Y</t>
        </is>
      </c>
      <c r="L63" s="21" t="inlineStr">
        <is>
          <t>WRITTEN_STATEMENT</t>
        </is>
      </c>
      <c r="M63" s="21" t="inlineStr">
        <is>
          <t>TY</t>
        </is>
      </c>
      <c r="N63" s="28" t="n">
        <v>45127</v>
      </c>
      <c r="O63" s="21" t="inlineStr">
        <is>
          <t>SUSTAINED</t>
        </is>
      </c>
      <c r="P63" s="21" t="inlineStr"/>
    </row>
    <row r="64">
      <c r="A64" s="17" t="inlineStr">
        <is>
          <t>SKP-2023-0153</t>
        </is>
      </c>
      <c r="B64" s="17" t="inlineStr">
        <is>
          <t>OFR-2023-0508</t>
        </is>
      </c>
      <c r="C64" s="27" t="n">
        <v>45144</v>
      </c>
      <c r="D64" s="17" t="inlineStr">
        <is>
          <t>WL-01029</t>
        </is>
      </c>
      <c r="E64" s="17" t="n">
        <v>29</v>
      </c>
      <c r="F64" s="17" t="inlineStr">
        <is>
          <t>EW-0119</t>
        </is>
      </c>
      <c r="G64" s="17" t="inlineStr">
        <is>
          <t>Eastwey</t>
        </is>
      </c>
      <c r="H64" s="17" t="n">
        <v>32</v>
      </c>
      <c r="I64" s="17" t="inlineStr">
        <is>
          <t>preference-mismatch</t>
        </is>
      </c>
      <c r="J64" s="17" t="inlineStr">
        <is>
          <t>LOCATION_PREF</t>
        </is>
      </c>
      <c r="K64" s="17" t="inlineStr">
        <is>
          <t>Y</t>
        </is>
      </c>
      <c r="L64" s="17" t="inlineStr">
        <is>
          <t>INSURANCE_DECL</t>
        </is>
      </c>
      <c r="M64" s="17" t="inlineStr">
        <is>
          <t>TY</t>
        </is>
      </c>
      <c r="N64" s="27" t="n">
        <v>45149</v>
      </c>
      <c r="O64" s="17" t="inlineStr">
        <is>
          <t>SUSTAINED</t>
        </is>
      </c>
      <c r="P64" s="17" t="inlineStr"/>
    </row>
    <row r="65">
      <c r="A65" s="21" t="inlineStr">
        <is>
          <t>SKP-2023-0154</t>
        </is>
      </c>
      <c r="B65" s="21" t="inlineStr">
        <is>
          <t>OFR-2023-0515</t>
        </is>
      </c>
      <c r="C65" s="28" t="n">
        <v>45154</v>
      </c>
      <c r="D65" s="21" t="inlineStr">
        <is>
          <t>WL-01847</t>
        </is>
      </c>
      <c r="E65" s="21" t="n">
        <v>847</v>
      </c>
      <c r="F65" s="21" t="inlineStr">
        <is>
          <t>EW-0110</t>
        </is>
      </c>
      <c r="G65" s="21" t="inlineStr">
        <is>
          <t>Eastwey</t>
        </is>
      </c>
      <c r="H65" s="21" t="n">
        <v>28</v>
      </c>
      <c r="I65" s="21" t="inlineStr">
        <is>
          <t>not-current</t>
        </is>
      </c>
      <c r="J65" s="21" t="inlineStr">
        <is>
          <t>INSURANCE_LAPSE</t>
        </is>
      </c>
      <c r="K65" s="21" t="inlineStr">
        <is>
          <t>Y</t>
        </is>
      </c>
      <c r="L65" s="21" t="inlineStr">
        <is>
          <t>OTHER_SUPPORT</t>
        </is>
      </c>
      <c r="M65" s="21" t="inlineStr">
        <is>
          <t>NO</t>
        </is>
      </c>
      <c r="N65" s="28" t="n">
        <v>45158</v>
      </c>
      <c r="O65" s="21" t="inlineStr">
        <is>
          <t>SUSTAINED</t>
        </is>
      </c>
      <c r="P65" s="21" t="inlineStr"/>
    </row>
    <row r="66">
      <c r="A66" s="17" t="inlineStr">
        <is>
          <t>SKP-2023-0155</t>
        </is>
      </c>
      <c r="B66" s="17" t="inlineStr">
        <is>
          <t>OFR-2023-0517</t>
        </is>
      </c>
      <c r="C66" s="27" t="n">
        <v>45147</v>
      </c>
      <c r="D66" s="17" t="inlineStr">
        <is>
          <t>WL-01297</t>
        </is>
      </c>
      <c r="E66" s="17" t="n">
        <v>297</v>
      </c>
      <c r="F66" s="17" t="inlineStr">
        <is>
          <t>VB-0512</t>
        </is>
      </c>
      <c r="G66" s="17" t="inlineStr">
        <is>
          <t>Vessbank</t>
        </is>
      </c>
      <c r="H66" s="17" t="n">
        <v>28</v>
      </c>
      <c r="I66" s="17" t="inlineStr">
        <is>
          <t>not-current</t>
        </is>
      </c>
      <c r="J66" s="17" t="inlineStr">
        <is>
          <t>INSURANCE_LAPSE</t>
        </is>
      </c>
      <c r="K66" s="17" t="inlineStr">
        <is>
          <t>Y</t>
        </is>
      </c>
      <c r="L66" s="17" t="inlineStr">
        <is>
          <t>INSURANCE_DECL</t>
        </is>
      </c>
      <c r="M66" s="17" t="inlineStr">
        <is>
          <t>PC</t>
        </is>
      </c>
      <c r="N66" s="27" t="n">
        <v>45152</v>
      </c>
      <c r="O66" s="17" t="inlineStr">
        <is>
          <t>SUSTAINED</t>
        </is>
      </c>
      <c r="P66" s="17" t="inlineStr"/>
    </row>
    <row r="67">
      <c r="A67" s="21" t="inlineStr">
        <is>
          <t>SKP-2023-0156</t>
        </is>
      </c>
      <c r="B67" s="21" t="inlineStr">
        <is>
          <t>OFR-2023-0518</t>
        </is>
      </c>
      <c r="C67" s="28" t="n">
        <v>45140</v>
      </c>
      <c r="D67" s="21" t="inlineStr">
        <is>
          <t>WL-02603</t>
        </is>
      </c>
      <c r="E67" s="21" t="n">
        <v>1603</v>
      </c>
      <c r="F67" s="21" t="inlineStr">
        <is>
          <t>GW-0611</t>
        </is>
      </c>
      <c r="G67" s="21" t="inlineStr">
        <is>
          <t>Gullwing</t>
        </is>
      </c>
      <c r="H67" s="21" t="n">
        <v>24</v>
      </c>
      <c r="I67" s="21" t="inlineStr">
        <is>
          <t>declined-prior-offer</t>
        </is>
      </c>
      <c r="J67" s="21" t="inlineStr">
        <is>
          <t>OTHER</t>
        </is>
      </c>
      <c r="K67" s="21" t="inlineStr">
        <is>
          <t>Y</t>
        </is>
      </c>
      <c r="L67" s="21" t="inlineStr">
        <is>
          <t>WRITTEN_STATEMENT</t>
        </is>
      </c>
      <c r="M67" s="21" t="inlineStr">
        <is>
          <t>PC</t>
        </is>
      </c>
      <c r="N67" s="28" t="n">
        <v>45140</v>
      </c>
      <c r="O67" s="21" t="inlineStr">
        <is>
          <t>SUSTAINED</t>
        </is>
      </c>
      <c r="P67" s="21" t="inlineStr"/>
    </row>
    <row r="68">
      <c r="A68" s="17" t="inlineStr">
        <is>
          <t>SKP-2023-0157</t>
        </is>
      </c>
      <c r="B68" s="17" t="inlineStr">
        <is>
          <t>OFR-2023-0524</t>
        </is>
      </c>
      <c r="C68" s="27" t="n">
        <v>45160</v>
      </c>
      <c r="D68" s="17" t="inlineStr">
        <is>
          <t>WL-03153</t>
        </is>
      </c>
      <c r="E68" s="17" t="n">
        <v>2153</v>
      </c>
      <c r="F68" s="17" t="inlineStr">
        <is>
          <t>EW-0213</t>
        </is>
      </c>
      <c r="G68" s="17" t="inlineStr">
        <is>
          <t>Eastwey</t>
        </is>
      </c>
      <c r="H68" s="17" t="n">
        <v>28</v>
      </c>
      <c r="I68" s="17" t="inlineStr">
        <is>
          <t>preference-mismatch</t>
        </is>
      </c>
      <c r="J68" s="17" t="inlineStr">
        <is>
          <t>LOCATION_PREF</t>
        </is>
      </c>
      <c r="K68" s="17" t="inlineStr">
        <is>
          <t>Y</t>
        </is>
      </c>
      <c r="L68" s="17" t="inlineStr">
        <is>
          <t>REPAIR_ESTIMATE</t>
        </is>
      </c>
      <c r="M68" s="17" t="inlineStr">
        <is>
          <t>EK</t>
        </is>
      </c>
      <c r="N68" s="27" t="n">
        <v>45161</v>
      </c>
      <c r="O68" s="17" t="inlineStr">
        <is>
          <t>SUSTAINED</t>
        </is>
      </c>
      <c r="P68" s="17" t="inlineStr"/>
    </row>
    <row r="69">
      <c r="A69" s="21" t="inlineStr">
        <is>
          <t>SKP-2023-0158</t>
        </is>
      </c>
      <c r="B69" s="21" t="inlineStr">
        <is>
          <t>OFR-2023-0526</t>
        </is>
      </c>
      <c r="C69" s="28" t="n">
        <v>45160</v>
      </c>
      <c r="D69" s="21" t="inlineStr">
        <is>
          <t>WL-02650</t>
        </is>
      </c>
      <c r="E69" s="21" t="n">
        <v>1650</v>
      </c>
      <c r="F69" s="21" t="inlineStr">
        <is>
          <t>EW-0310</t>
        </is>
      </c>
      <c r="G69" s="21" t="inlineStr">
        <is>
          <t>Eastwey</t>
        </is>
      </c>
      <c r="H69" s="21" t="n">
        <v>24</v>
      </c>
      <c r="I69" s="21" t="inlineStr">
        <is>
          <t>declined-prior-offer</t>
        </is>
      </c>
      <c r="J69" s="21" t="inlineStr">
        <is>
          <t>OTHER</t>
        </is>
      </c>
      <c r="K69" s="21" t="inlineStr">
        <is>
          <t>Y</t>
        </is>
      </c>
      <c r="L69" s="21" t="inlineStr">
        <is>
          <t>OTHER_SUPPORT</t>
        </is>
      </c>
      <c r="M69" s="21" t="inlineStr">
        <is>
          <t>MT</t>
        </is>
      </c>
      <c r="N69" s="28" t="n">
        <v>45165</v>
      </c>
      <c r="O69" s="21" t="inlineStr">
        <is>
          <t>SUSTAINED</t>
        </is>
      </c>
      <c r="P69" s="21" t="inlineStr"/>
    </row>
    <row r="70">
      <c r="A70" s="17" t="inlineStr">
        <is>
          <t>SKP-2023-0159</t>
        </is>
      </c>
      <c r="B70" s="17" t="inlineStr">
        <is>
          <t>OFR-2023-0528</t>
        </is>
      </c>
      <c r="C70" s="27" t="n">
        <v>45148</v>
      </c>
      <c r="D70" s="17" t="inlineStr">
        <is>
          <t>WL-01360</t>
        </is>
      </c>
      <c r="E70" s="17" t="n">
        <v>360</v>
      </c>
      <c r="F70" s="17" t="inlineStr">
        <is>
          <t>LP-0516</t>
        </is>
      </c>
      <c r="G70" s="17" t="inlineStr">
        <is>
          <t>Ledgport</t>
        </is>
      </c>
      <c r="H70" s="17" t="n">
        <v>40</v>
      </c>
      <c r="I70" s="17" t="inlineStr">
        <is>
          <t>vessel-fit</t>
        </is>
      </c>
      <c r="J70" s="17" t="inlineStr">
        <is>
          <t>SLIP_SIZE_MISMATCH</t>
        </is>
      </c>
      <c r="K70" s="17" t="inlineStr">
        <is>
          <t>Y</t>
        </is>
      </c>
      <c r="L70" s="17" t="inlineStr">
        <is>
          <t>OTHER_SUPPORT</t>
        </is>
      </c>
      <c r="M70" s="17" t="inlineStr">
        <is>
          <t>DR</t>
        </is>
      </c>
      <c r="N70" s="27" t="n">
        <v>45149</v>
      </c>
      <c r="O70" s="17" t="inlineStr">
        <is>
          <t>SUSTAINED</t>
        </is>
      </c>
      <c r="P70" s="17" t="inlineStr"/>
    </row>
    <row r="71">
      <c r="A71" s="21" t="inlineStr">
        <is>
          <t>SKP-2023-0160</t>
        </is>
      </c>
      <c r="B71" s="21" t="inlineStr">
        <is>
          <t>OFR-2023-0530</t>
        </is>
      </c>
      <c r="C71" s="28" t="n">
        <v>45143</v>
      </c>
      <c r="D71" s="21" t="inlineStr">
        <is>
          <t>WL-01367</t>
        </is>
      </c>
      <c r="E71" s="21" t="n">
        <v>367</v>
      </c>
      <c r="F71" s="21" t="inlineStr">
        <is>
          <t>GW-0703</t>
        </is>
      </c>
      <c r="G71" s="21" t="inlineStr">
        <is>
          <t>Gullwing</t>
        </is>
      </c>
      <c r="H71" s="21" t="n">
        <v>32</v>
      </c>
      <c r="I71" s="21" t="inlineStr">
        <is>
          <t>vessel-fit</t>
        </is>
      </c>
      <c r="J71" s="21" t="inlineStr">
        <is>
          <t>SLIP_SIZE_MISMATCH</t>
        </is>
      </c>
      <c r="K71" s="21" t="inlineStr">
        <is>
          <t>Y</t>
        </is>
      </c>
      <c r="L71" s="21" t="inlineStr">
        <is>
          <t>WRITTEN_STATEMENT</t>
        </is>
      </c>
      <c r="M71" s="21" t="inlineStr">
        <is>
          <t>PC</t>
        </is>
      </c>
      <c r="N71" s="28" t="n">
        <v>45145</v>
      </c>
      <c r="O71" s="21" t="inlineStr">
        <is>
          <t>SUSTAINED</t>
        </is>
      </c>
      <c r="P71" s="21" t="inlineStr"/>
    </row>
    <row r="72">
      <c r="A72" s="17" t="inlineStr">
        <is>
          <t>SKP-2023-0161</t>
        </is>
      </c>
      <c r="B72" s="17" t="inlineStr">
        <is>
          <t>OFR-2023-0533</t>
        </is>
      </c>
      <c r="C72" s="27" t="n">
        <v>45156</v>
      </c>
      <c r="D72" s="17" t="inlineStr">
        <is>
          <t>WL-02793</t>
        </is>
      </c>
      <c r="E72" s="17" t="n">
        <v>1793</v>
      </c>
      <c r="F72" s="17" t="inlineStr">
        <is>
          <t>EW-0814</t>
        </is>
      </c>
      <c r="G72" s="17" t="inlineStr">
        <is>
          <t>Eastwey</t>
        </is>
      </c>
      <c r="H72" s="17" t="n">
        <v>40</v>
      </c>
      <c r="I72" s="17" t="inlineStr">
        <is>
          <t>vessel-fit</t>
        </is>
      </c>
      <c r="J72" s="17" t="inlineStr">
        <is>
          <t>SLIP_SIZE_MISMATCH</t>
        </is>
      </c>
      <c r="K72" s="17" t="inlineStr">
        <is>
          <t>Y</t>
        </is>
      </c>
      <c r="L72" s="17" t="inlineStr">
        <is>
          <t>WRITTEN_STATEMENT</t>
        </is>
      </c>
      <c r="M72" s="17" t="inlineStr">
        <is>
          <t>EK</t>
        </is>
      </c>
      <c r="N72" s="27" t="n">
        <v>45159</v>
      </c>
      <c r="O72" s="17" t="inlineStr">
        <is>
          <t>SUSTAINED</t>
        </is>
      </c>
      <c r="P72" s="17" t="inlineStr"/>
    </row>
    <row r="73">
      <c r="A73" s="21" t="inlineStr">
        <is>
          <t>SKP-2023-0162</t>
        </is>
      </c>
      <c r="B73" s="21" t="inlineStr">
        <is>
          <t>OFR-2023-0541</t>
        </is>
      </c>
      <c r="C73" s="28" t="n">
        <v>45187</v>
      </c>
      <c r="D73" s="21" t="inlineStr">
        <is>
          <t>WL-03249</t>
        </is>
      </c>
      <c r="E73" s="21" t="n">
        <v>2249</v>
      </c>
      <c r="F73" s="21" t="inlineStr">
        <is>
          <t>EW-0518</t>
        </is>
      </c>
      <c r="G73" s="21" t="inlineStr">
        <is>
          <t>Eastwey</t>
        </is>
      </c>
      <c r="H73" s="21" t="n">
        <v>50</v>
      </c>
      <c r="I73" s="21" t="inlineStr">
        <is>
          <t>not-current</t>
        </is>
      </c>
      <c r="J73" s="21" t="inlineStr">
        <is>
          <t>INSURANCE_LAPSE</t>
        </is>
      </c>
      <c r="K73" s="21" t="inlineStr">
        <is>
          <t>Y</t>
        </is>
      </c>
      <c r="L73" s="21" t="inlineStr">
        <is>
          <t>OTHER_SUPPORT</t>
        </is>
      </c>
      <c r="M73" s="21" t="inlineStr">
        <is>
          <t>BH</t>
        </is>
      </c>
      <c r="N73" s="28" t="n">
        <v>45188</v>
      </c>
      <c r="O73" s="21" t="inlineStr">
        <is>
          <t>SUSTAINED</t>
        </is>
      </c>
      <c r="P73" s="21" t="inlineStr"/>
    </row>
    <row r="74">
      <c r="A74" s="17" t="inlineStr">
        <is>
          <t>SKP-2023-0163</t>
        </is>
      </c>
      <c r="B74" s="17" t="inlineStr">
        <is>
          <t>OFR-2023-0546</t>
        </is>
      </c>
      <c r="C74" s="27" t="n">
        <v>45180</v>
      </c>
      <c r="D74" s="17" t="inlineStr">
        <is>
          <t>WL-03629</t>
        </is>
      </c>
      <c r="E74" s="17" t="n">
        <v>2629</v>
      </c>
      <c r="F74" s="17" t="inlineStr">
        <is>
          <t>LP-1116</t>
        </is>
      </c>
      <c r="G74" s="17" t="inlineStr">
        <is>
          <t>Ledgport</t>
        </is>
      </c>
      <c r="H74" s="17" t="n">
        <v>28</v>
      </c>
      <c r="I74" s="17" t="inlineStr">
        <is>
          <t>vessel-fit</t>
        </is>
      </c>
      <c r="J74" s="17" t="inlineStr">
        <is>
          <t>SLIP_SIZE_MISMATCH</t>
        </is>
      </c>
      <c r="K74" s="17" t="inlineStr">
        <is>
          <t>Y</t>
        </is>
      </c>
      <c r="L74" s="17" t="inlineStr">
        <is>
          <t>OTHER_SUPPORT</t>
        </is>
      </c>
      <c r="M74" s="17" t="inlineStr">
        <is>
          <t>MT</t>
        </is>
      </c>
      <c r="N74" s="27" t="n">
        <v>45180</v>
      </c>
      <c r="O74" s="17" t="inlineStr">
        <is>
          <t>SUSTAINED</t>
        </is>
      </c>
      <c r="P74" s="17" t="inlineStr"/>
    </row>
    <row r="75">
      <c r="A75" s="21" t="inlineStr">
        <is>
          <t>SKP-2023-0164</t>
        </is>
      </c>
      <c r="B75" s="21" t="inlineStr">
        <is>
          <t>OFR-2023-0547</t>
        </is>
      </c>
      <c r="C75" s="28" t="n">
        <v>45174</v>
      </c>
      <c r="D75" s="21" t="inlineStr">
        <is>
          <t>WL-03673</t>
        </is>
      </c>
      <c r="E75" s="21" t="n">
        <v>2673</v>
      </c>
      <c r="F75" s="21" t="inlineStr">
        <is>
          <t>GW-0801</t>
        </is>
      </c>
      <c r="G75" s="21" t="inlineStr">
        <is>
          <t>Gullwing</t>
        </is>
      </c>
      <c r="H75" s="21" t="n">
        <v>80</v>
      </c>
      <c r="I75" s="21" t="inlineStr">
        <is>
          <t>preference-mismatch</t>
        </is>
      </c>
      <c r="J75" s="21" t="inlineStr">
        <is>
          <t>LOCATION_PREF</t>
        </is>
      </c>
      <c r="K75" s="21" t="inlineStr">
        <is>
          <t>Y</t>
        </is>
      </c>
      <c r="L75" s="21" t="inlineStr">
        <is>
          <t>REPAIR_ESTIMATE</t>
        </is>
      </c>
      <c r="M75" s="21" t="inlineStr">
        <is>
          <t>BH</t>
        </is>
      </c>
      <c r="N75" s="28" t="n">
        <v>45177</v>
      </c>
      <c r="O75" s="21" t="inlineStr">
        <is>
          <t>SUSTAINED</t>
        </is>
      </c>
      <c r="P75" s="21" t="inlineStr"/>
    </row>
    <row r="76">
      <c r="A76" s="17" t="inlineStr">
        <is>
          <t>SKP-2023-0165</t>
        </is>
      </c>
      <c r="B76" s="17" t="inlineStr">
        <is>
          <t>OFR-2023-0550</t>
        </is>
      </c>
      <c r="C76" s="27" t="n">
        <v>45174</v>
      </c>
      <c r="D76" s="17" t="inlineStr">
        <is>
          <t>WL-01746</t>
        </is>
      </c>
      <c r="E76" s="17" t="n">
        <v>746</v>
      </c>
      <c r="F76" s="17" t="inlineStr">
        <is>
          <t>SB-0209</t>
        </is>
      </c>
      <c r="G76" s="17" t="inlineStr">
        <is>
          <t>Salmonberry</t>
        </is>
      </c>
      <c r="H76" s="17" t="n">
        <v>24</v>
      </c>
      <c r="I76" s="17" t="inlineStr">
        <is>
          <t>not-current</t>
        </is>
      </c>
      <c r="J76" s="17" t="inlineStr">
        <is>
          <t>INSURANCE_LAPSE</t>
        </is>
      </c>
      <c r="K76" s="17" t="inlineStr">
        <is>
          <t>Y</t>
        </is>
      </c>
      <c r="L76" s="17" t="inlineStr">
        <is>
          <t>INSURANCE_DECL</t>
        </is>
      </c>
      <c r="M76" s="17" t="inlineStr">
        <is>
          <t>RD</t>
        </is>
      </c>
      <c r="N76" s="27" t="n">
        <v>45178</v>
      </c>
      <c r="O76" s="17" t="inlineStr">
        <is>
          <t>SUSTAINED</t>
        </is>
      </c>
      <c r="P76" s="17" t="inlineStr"/>
    </row>
    <row r="77">
      <c r="A77" s="21" t="inlineStr">
        <is>
          <t>SKP-2023-0166</t>
        </is>
      </c>
      <c r="B77" s="21" t="inlineStr">
        <is>
          <t>OFR-2023-0551</t>
        </is>
      </c>
      <c r="C77" s="28" t="n">
        <v>45185</v>
      </c>
      <c r="D77" s="21" t="inlineStr">
        <is>
          <t>WL-03844</t>
        </is>
      </c>
      <c r="E77" s="21" t="n">
        <v>2844</v>
      </c>
      <c r="F77" s="21" t="inlineStr">
        <is>
          <t>EW-0109</t>
        </is>
      </c>
      <c r="G77" s="21" t="inlineStr">
        <is>
          <t>Eastwey</t>
        </is>
      </c>
      <c r="H77" s="21" t="n">
        <v>60</v>
      </c>
      <c r="I77" s="21" t="inlineStr">
        <is>
          <t>vessel-fit</t>
        </is>
      </c>
      <c r="J77" s="21" t="inlineStr">
        <is>
          <t>SLIP_SIZE_MISMATCH</t>
        </is>
      </c>
      <c r="K77" s="21" t="inlineStr">
        <is>
          <t>N</t>
        </is>
      </c>
      <c r="L77" s="21" t="inlineStr">
        <is>
          <t>OTHER_SUPPORT</t>
        </is>
      </c>
      <c r="M77" s="21" t="inlineStr">
        <is>
          <t>RD</t>
        </is>
      </c>
      <c r="N77" s="28" t="n">
        <v>45190</v>
      </c>
      <c r="O77" s="21" t="inlineStr">
        <is>
          <t>SUSTAINED</t>
        </is>
      </c>
      <c r="P77" s="21" t="inlineStr"/>
    </row>
    <row r="78">
      <c r="A78" s="17" t="inlineStr">
        <is>
          <t>SKP-2023-0167</t>
        </is>
      </c>
      <c r="B78" s="17" t="inlineStr">
        <is>
          <t>OFR-2023-0555</t>
        </is>
      </c>
      <c r="C78" s="27" t="n">
        <v>45194</v>
      </c>
      <c r="D78" s="17" t="inlineStr">
        <is>
          <t>WL-01566</t>
        </is>
      </c>
      <c r="E78" s="17" t="n">
        <v>566</v>
      </c>
      <c r="F78" s="17" t="inlineStr">
        <is>
          <t>LP-0706</t>
        </is>
      </c>
      <c r="G78" s="17" t="inlineStr">
        <is>
          <t>Ledgport</t>
        </is>
      </c>
      <c r="H78" s="17" t="n">
        <v>28</v>
      </c>
      <c r="I78" s="17" t="inlineStr">
        <is>
          <t>vessel-fit</t>
        </is>
      </c>
      <c r="J78" s="17" t="inlineStr">
        <is>
          <t>SLIP_SIZE_MISMATCH</t>
        </is>
      </c>
      <c r="K78" s="17" t="inlineStr">
        <is>
          <t>Y</t>
        </is>
      </c>
      <c r="L78" s="17" t="inlineStr">
        <is>
          <t>INSURANCE_DECL</t>
        </is>
      </c>
      <c r="M78" s="17" t="inlineStr">
        <is>
          <t>GF</t>
        </is>
      </c>
      <c r="N78" s="27" t="n">
        <v>45198</v>
      </c>
      <c r="O78" s="17" t="inlineStr">
        <is>
          <t>SUSTAINED</t>
        </is>
      </c>
      <c r="P78" s="17" t="inlineStr"/>
    </row>
    <row r="79">
      <c r="A79" s="21" t="inlineStr">
        <is>
          <t>SKP-2023-0168</t>
        </is>
      </c>
      <c r="B79" s="21" t="inlineStr">
        <is>
          <t>OFR-2023-0559</t>
        </is>
      </c>
      <c r="C79" s="28" t="n">
        <v>45182</v>
      </c>
      <c r="D79" s="21" t="inlineStr">
        <is>
          <t>WL-02912</t>
        </is>
      </c>
      <c r="E79" s="21" t="n">
        <v>1912</v>
      </c>
      <c r="F79" s="21" t="inlineStr">
        <is>
          <t>SB-0916</t>
        </is>
      </c>
      <c r="G79" s="21" t="inlineStr">
        <is>
          <t>Salmonberry</t>
        </is>
      </c>
      <c r="H79" s="21" t="n">
        <v>60</v>
      </c>
      <c r="I79" s="21" t="inlineStr">
        <is>
          <t>vessel-fit</t>
        </is>
      </c>
      <c r="J79" s="21" t="inlineStr">
        <is>
          <t>SLIP_SIZE_MISMATCH</t>
        </is>
      </c>
      <c r="K79" s="21" t="inlineStr">
        <is>
          <t>Y</t>
        </is>
      </c>
      <c r="L79" s="21" t="inlineStr">
        <is>
          <t>INSURANCE_DECL</t>
        </is>
      </c>
      <c r="M79" s="21" t="inlineStr">
        <is>
          <t>RD</t>
        </is>
      </c>
      <c r="N79" s="28" t="n">
        <v>45184</v>
      </c>
      <c r="O79" s="21" t="inlineStr">
        <is>
          <t>SUSTAINED</t>
        </is>
      </c>
      <c r="P79" s="21" t="inlineStr"/>
    </row>
    <row r="80">
      <c r="A80" s="17" t="inlineStr">
        <is>
          <t>SKP-2023-0169</t>
        </is>
      </c>
      <c r="B80" s="17" t="inlineStr">
        <is>
          <t>OFR-2023-0567</t>
        </is>
      </c>
      <c r="C80" s="27" t="n">
        <v>45190</v>
      </c>
      <c r="D80" s="17" t="inlineStr">
        <is>
          <t>WL-01168</t>
        </is>
      </c>
      <c r="E80" s="17" t="n">
        <v>168</v>
      </c>
      <c r="F80" s="17" t="inlineStr">
        <is>
          <t>LP-0604</t>
        </is>
      </c>
      <c r="G80" s="17" t="inlineStr">
        <is>
          <t>Ledgport</t>
        </is>
      </c>
      <c r="H80" s="17" t="n">
        <v>40</v>
      </c>
      <c r="I80" s="17" t="inlineStr">
        <is>
          <t>declined-prior-offer</t>
        </is>
      </c>
      <c r="J80" s="17" t="inlineStr">
        <is>
          <t>OTHER</t>
        </is>
      </c>
      <c r="K80" s="17" t="inlineStr">
        <is>
          <t>Y</t>
        </is>
      </c>
      <c r="L80" s="17" t="inlineStr">
        <is>
          <t>OTHER_SUPPORT</t>
        </is>
      </c>
      <c r="M80" s="17" t="inlineStr">
        <is>
          <t>GF</t>
        </is>
      </c>
      <c r="N80" s="27" t="n">
        <v>45191</v>
      </c>
      <c r="O80" s="17" t="inlineStr">
        <is>
          <t>SUSTAINED</t>
        </is>
      </c>
      <c r="P80" s="17" t="inlineStr"/>
    </row>
    <row r="81">
      <c r="A81" s="21" t="inlineStr">
        <is>
          <t>SKP-2023-0170</t>
        </is>
      </c>
      <c r="B81" s="21" t="inlineStr">
        <is>
          <t>OFR-2023-0571</t>
        </is>
      </c>
      <c r="C81" s="28" t="n">
        <v>45173</v>
      </c>
      <c r="D81" s="21" t="inlineStr">
        <is>
          <t>WL-03700</t>
        </is>
      </c>
      <c r="E81" s="21" t="n">
        <v>2700</v>
      </c>
      <c r="F81" s="21" t="inlineStr">
        <is>
          <t>LP-0412</t>
        </is>
      </c>
      <c r="G81" s="21" t="inlineStr">
        <is>
          <t>Ledgport</t>
        </is>
      </c>
      <c r="H81" s="21" t="n">
        <v>32</v>
      </c>
      <c r="I81" s="21" t="inlineStr">
        <is>
          <t>not-current</t>
        </is>
      </c>
      <c r="J81" s="21" t="inlineStr">
        <is>
          <t>INSURANCE_LAPSE</t>
        </is>
      </c>
      <c r="K81" s="21" t="inlineStr">
        <is>
          <t>Y</t>
        </is>
      </c>
      <c r="L81" s="21" t="inlineStr">
        <is>
          <t>OTHER_SUPPORT</t>
        </is>
      </c>
      <c r="M81" s="21" t="inlineStr">
        <is>
          <t>GF</t>
        </is>
      </c>
      <c r="N81" s="28" t="n">
        <v>45175</v>
      </c>
      <c r="O81" s="21" t="inlineStr">
        <is>
          <t>SUSTAINED</t>
        </is>
      </c>
      <c r="P81" s="21" t="inlineStr"/>
    </row>
    <row r="82">
      <c r="A82" s="17" t="inlineStr">
        <is>
          <t>SKP-2023-0171</t>
        </is>
      </c>
      <c r="B82" s="17" t="inlineStr">
        <is>
          <t>OFR-2023-0573</t>
        </is>
      </c>
      <c r="C82" s="27" t="n">
        <v>45185</v>
      </c>
      <c r="D82" s="17" t="inlineStr">
        <is>
          <t>WL-02000</t>
        </is>
      </c>
      <c r="E82" s="17" t="n">
        <v>1000</v>
      </c>
      <c r="F82" s="17" t="inlineStr">
        <is>
          <t>VB-0820</t>
        </is>
      </c>
      <c r="G82" s="17" t="inlineStr">
        <is>
          <t>Vessbank</t>
        </is>
      </c>
      <c r="H82" s="17" t="n">
        <v>36</v>
      </c>
      <c r="I82" s="17" t="inlineStr">
        <is>
          <t>preference-mismatch</t>
        </is>
      </c>
      <c r="J82" s="17" t="inlineStr">
        <is>
          <t>LOCATION_PREF</t>
        </is>
      </c>
      <c r="K82" s="17" t="inlineStr">
        <is>
          <t>Y</t>
        </is>
      </c>
      <c r="L82" s="17" t="inlineStr">
        <is>
          <t>REPAIR_ESTIMATE</t>
        </is>
      </c>
      <c r="M82" s="17" t="inlineStr">
        <is>
          <t>GF</t>
        </is>
      </c>
      <c r="N82" s="27" t="n">
        <v>45185</v>
      </c>
      <c r="O82" s="17" t="inlineStr">
        <is>
          <t>SUSTAINED</t>
        </is>
      </c>
      <c r="P82" s="17" t="inlineStr"/>
    </row>
    <row r="83">
      <c r="A83" s="21" t="inlineStr">
        <is>
          <t>SKP-2023-0172</t>
        </is>
      </c>
      <c r="B83" s="21" t="inlineStr">
        <is>
          <t>OFR-2023-0574</t>
        </is>
      </c>
      <c r="C83" s="28" t="n">
        <v>45186</v>
      </c>
      <c r="D83" s="21" t="inlineStr">
        <is>
          <t>WL-01080</t>
        </is>
      </c>
      <c r="E83" s="21" t="n">
        <v>80</v>
      </c>
      <c r="F83" s="21" t="inlineStr">
        <is>
          <t>EW-0511</t>
        </is>
      </c>
      <c r="G83" s="21" t="inlineStr">
        <is>
          <t>Eastwey</t>
        </is>
      </c>
      <c r="H83" s="21" t="n">
        <v>28</v>
      </c>
      <c r="I83" s="21" t="inlineStr">
        <is>
          <t>declined-prior-offer</t>
        </is>
      </c>
      <c r="J83" s="21" t="inlineStr">
        <is>
          <t>OTHER</t>
        </is>
      </c>
      <c r="K83" s="21" t="inlineStr">
        <is>
          <t>Y</t>
        </is>
      </c>
      <c r="L83" s="21" t="inlineStr">
        <is>
          <t>OTHER_SUPPORT</t>
        </is>
      </c>
      <c r="M83" s="21" t="inlineStr">
        <is>
          <t>BH</t>
        </is>
      </c>
      <c r="N83" s="28" t="n">
        <v>45191</v>
      </c>
      <c r="O83" s="21" t="inlineStr">
        <is>
          <t>SUSTAINED</t>
        </is>
      </c>
      <c r="P83" s="21" t="inlineStr"/>
    </row>
    <row r="84">
      <c r="A84" s="17" t="inlineStr">
        <is>
          <t>SKP-2023-0173</t>
        </is>
      </c>
      <c r="B84" s="17" t="inlineStr">
        <is>
          <t>OFR-2023-0577</t>
        </is>
      </c>
      <c r="C84" s="27" t="n">
        <v>45172</v>
      </c>
      <c r="D84" s="17" t="inlineStr">
        <is>
          <t>WL-03715</t>
        </is>
      </c>
      <c r="E84" s="17" t="n">
        <v>2715</v>
      </c>
      <c r="F84" s="17" t="inlineStr">
        <is>
          <t>VB-0705</t>
        </is>
      </c>
      <c r="G84" s="17" t="inlineStr">
        <is>
          <t>Vessbank</t>
        </is>
      </c>
      <c r="H84" s="17" t="n">
        <v>28</v>
      </c>
      <c r="I84" s="17" t="inlineStr">
        <is>
          <t>vessel-fit</t>
        </is>
      </c>
      <c r="J84" s="17" t="inlineStr">
        <is>
          <t>SLIP_SIZE_MISMATCH</t>
        </is>
      </c>
      <c r="K84" s="17" t="inlineStr">
        <is>
          <t>Y</t>
        </is>
      </c>
      <c r="L84" s="17" t="inlineStr">
        <is>
          <t>WRITTEN_STATEMENT</t>
        </is>
      </c>
      <c r="M84" s="17" t="inlineStr">
        <is>
          <t>PC</t>
        </is>
      </c>
      <c r="N84" s="27" t="n">
        <v>45174</v>
      </c>
      <c r="O84" s="17" t="inlineStr">
        <is>
          <t>SUSTAINED</t>
        </is>
      </c>
      <c r="P84" s="17" t="inlineStr"/>
    </row>
    <row r="85">
      <c r="A85" s="21" t="inlineStr">
        <is>
          <t>SKP-2023-0174</t>
        </is>
      </c>
      <c r="B85" s="21" t="inlineStr">
        <is>
          <t>OFR-2023-0578</t>
        </is>
      </c>
      <c r="C85" s="28" t="n">
        <v>45180</v>
      </c>
      <c r="D85" s="21" t="inlineStr">
        <is>
          <t>WL-02285</t>
        </is>
      </c>
      <c r="E85" s="21" t="n">
        <v>1285</v>
      </c>
      <c r="F85" s="21" t="inlineStr">
        <is>
          <t>EW-0107</t>
        </is>
      </c>
      <c r="G85" s="21" t="inlineStr">
        <is>
          <t>Eastwey</t>
        </is>
      </c>
      <c r="H85" s="21" t="n">
        <v>28</v>
      </c>
      <c r="I85" s="21" t="inlineStr">
        <is>
          <t>declined-prior-offer</t>
        </is>
      </c>
      <c r="J85" s="21" t="inlineStr">
        <is>
          <t>OTHER</t>
        </is>
      </c>
      <c r="K85" s="21" t="inlineStr">
        <is>
          <t>N</t>
        </is>
      </c>
      <c r="L85" s="21" t="inlineStr">
        <is>
          <t>WRITTEN_STATEMENT</t>
        </is>
      </c>
      <c r="M85" s="21" t="inlineStr">
        <is>
          <t>DR</t>
        </is>
      </c>
      <c r="N85" s="28" t="n">
        <v>45181</v>
      </c>
      <c r="O85" s="21" t="inlineStr">
        <is>
          <t>SUSTAINED</t>
        </is>
      </c>
      <c r="P85" s="21" t="inlineStr"/>
    </row>
    <row r="86">
      <c r="A86" s="17" t="inlineStr">
        <is>
          <t>SKP-2023-0175</t>
        </is>
      </c>
      <c r="B86" s="17" t="inlineStr">
        <is>
          <t>OFR-2023-0586</t>
        </is>
      </c>
      <c r="C86" s="27" t="n">
        <v>45205</v>
      </c>
      <c r="D86" s="17" t="inlineStr">
        <is>
          <t>WL-01003</t>
        </is>
      </c>
      <c r="E86" s="17" t="n">
        <v>3</v>
      </c>
      <c r="F86" s="17" t="inlineStr">
        <is>
          <t>SB-0401</t>
        </is>
      </c>
      <c r="G86" s="17" t="inlineStr">
        <is>
          <t>Salmonberry</t>
        </is>
      </c>
      <c r="H86" s="17" t="n">
        <v>60</v>
      </c>
      <c r="I86" s="17" t="inlineStr">
        <is>
          <t>not-current</t>
        </is>
      </c>
      <c r="J86" s="17" t="inlineStr">
        <is>
          <t>INSURANCE_LAPSE</t>
        </is>
      </c>
      <c r="K86" s="17" t="inlineStr">
        <is>
          <t>Y</t>
        </is>
      </c>
      <c r="L86" s="17" t="inlineStr">
        <is>
          <t>INSURANCE_DECL</t>
        </is>
      </c>
      <c r="M86" s="17" t="inlineStr">
        <is>
          <t>EK</t>
        </is>
      </c>
      <c r="N86" s="27" t="n">
        <v>45207</v>
      </c>
      <c r="O86" s="17" t="inlineStr">
        <is>
          <t>SUSTAINED</t>
        </is>
      </c>
      <c r="P86" s="17" t="inlineStr"/>
    </row>
    <row r="87">
      <c r="A87" s="21" t="inlineStr">
        <is>
          <t>SKP-2023-0176</t>
        </is>
      </c>
      <c r="B87" s="21" t="inlineStr">
        <is>
          <t>OFR-2023-0604</t>
        </is>
      </c>
      <c r="C87" s="28" t="n">
        <v>45204</v>
      </c>
      <c r="D87" s="21" t="inlineStr">
        <is>
          <t>WL-01594</t>
        </is>
      </c>
      <c r="E87" s="21" t="n">
        <v>594</v>
      </c>
      <c r="F87" s="21" t="inlineStr">
        <is>
          <t>GW-0705</t>
        </is>
      </c>
      <c r="G87" s="21" t="inlineStr">
        <is>
          <t>Gullwing</t>
        </is>
      </c>
      <c r="H87" s="21" t="n">
        <v>24</v>
      </c>
      <c r="I87" s="21" t="inlineStr">
        <is>
          <t>vessel-fit</t>
        </is>
      </c>
      <c r="J87" s="21" t="inlineStr">
        <is>
          <t>SLIP_SIZE_MISMATCH</t>
        </is>
      </c>
      <c r="K87" s="21" t="inlineStr">
        <is>
          <t>Y</t>
        </is>
      </c>
      <c r="L87" s="21" t="inlineStr">
        <is>
          <t>REPAIR_ESTIMATE</t>
        </is>
      </c>
      <c r="M87" s="21" t="inlineStr">
        <is>
          <t>EK</t>
        </is>
      </c>
      <c r="N87" s="28" t="n">
        <v>45205</v>
      </c>
      <c r="O87" s="21" t="inlineStr">
        <is>
          <t>SUSTAINED</t>
        </is>
      </c>
      <c r="P87" s="21" t="inlineStr"/>
    </row>
    <row r="88">
      <c r="A88" s="17" t="inlineStr">
        <is>
          <t>SKP-2023-0177</t>
        </is>
      </c>
      <c r="B88" s="17" t="inlineStr">
        <is>
          <t>OFR-2023-0609</t>
        </is>
      </c>
      <c r="C88" s="27" t="n">
        <v>45220</v>
      </c>
      <c r="D88" s="17" t="inlineStr">
        <is>
          <t>WL-01918</t>
        </is>
      </c>
      <c r="E88" s="17" t="n">
        <v>918</v>
      </c>
      <c r="F88" s="17" t="inlineStr">
        <is>
          <t>VB-0118</t>
        </is>
      </c>
      <c r="G88" s="17" t="inlineStr">
        <is>
          <t>Vessbank</t>
        </is>
      </c>
      <c r="H88" s="17" t="n">
        <v>24</v>
      </c>
      <c r="I88" s="17" t="inlineStr">
        <is>
          <t>preference-mismatch</t>
        </is>
      </c>
      <c r="J88" s="17" t="inlineStr">
        <is>
          <t>LOCATION_PREF</t>
        </is>
      </c>
      <c r="K88" s="17" t="inlineStr">
        <is>
          <t>Y</t>
        </is>
      </c>
      <c r="L88" s="17" t="inlineStr">
        <is>
          <t>REPAIR_ESTIMATE</t>
        </is>
      </c>
      <c r="M88" s="17" t="inlineStr">
        <is>
          <t>PC</t>
        </is>
      </c>
      <c r="N88" s="27" t="n">
        <v>45222</v>
      </c>
      <c r="O88" s="17" t="inlineStr">
        <is>
          <t>SUSTAINED</t>
        </is>
      </c>
      <c r="P88" s="17" t="inlineStr"/>
    </row>
    <row r="89">
      <c r="A89" s="21" t="inlineStr">
        <is>
          <t>SKP-2023-0178</t>
        </is>
      </c>
      <c r="B89" s="21" t="inlineStr">
        <is>
          <t>OFR-2023-0613</t>
        </is>
      </c>
      <c r="C89" s="28" t="n">
        <v>45223</v>
      </c>
      <c r="D89" s="21" t="inlineStr">
        <is>
          <t>WL-03849</t>
        </is>
      </c>
      <c r="E89" s="21" t="n">
        <v>2849</v>
      </c>
      <c r="F89" s="21" t="inlineStr">
        <is>
          <t>SB-0406</t>
        </is>
      </c>
      <c r="G89" s="21" t="inlineStr">
        <is>
          <t>Salmonberry</t>
        </is>
      </c>
      <c r="H89" s="21" t="n">
        <v>40</v>
      </c>
      <c r="I89" s="21" t="inlineStr">
        <is>
          <t>not-current</t>
        </is>
      </c>
      <c r="J89" s="21" t="inlineStr">
        <is>
          <t>INSURANCE_LAPSE</t>
        </is>
      </c>
      <c r="K89" s="21" t="inlineStr">
        <is>
          <t>Y</t>
        </is>
      </c>
      <c r="L89" s="21" t="inlineStr">
        <is>
          <t>OTHER_SUPPORT</t>
        </is>
      </c>
      <c r="M89" s="21" t="inlineStr">
        <is>
          <t>MT</t>
        </is>
      </c>
      <c r="N89" s="28" t="n">
        <v>45226</v>
      </c>
      <c r="O89" s="21" t="inlineStr">
        <is>
          <t>SUSTAINED</t>
        </is>
      </c>
      <c r="P89" s="21" t="inlineStr"/>
    </row>
    <row r="90">
      <c r="A90" s="17" t="inlineStr">
        <is>
          <t>SKP-2023-0179</t>
        </is>
      </c>
      <c r="B90" s="17" t="inlineStr">
        <is>
          <t>OFR-2023-0617</t>
        </is>
      </c>
      <c r="C90" s="27" t="n">
        <v>45208</v>
      </c>
      <c r="D90" s="17" t="inlineStr">
        <is>
          <t>WL-01704</t>
        </is>
      </c>
      <c r="E90" s="17" t="n">
        <v>704</v>
      </c>
      <c r="F90" s="17" t="inlineStr">
        <is>
          <t>EW-0804</t>
        </is>
      </c>
      <c r="G90" s="17" t="inlineStr">
        <is>
          <t>Eastwey</t>
        </is>
      </c>
      <c r="H90" s="17" t="n">
        <v>32</v>
      </c>
      <c r="I90" s="17" t="inlineStr">
        <is>
          <t>preference-mismatch</t>
        </is>
      </c>
      <c r="J90" s="17" t="inlineStr">
        <is>
          <t>LOCATION_PREF</t>
        </is>
      </c>
      <c r="K90" s="17" t="inlineStr">
        <is>
          <t>Y</t>
        </is>
      </c>
      <c r="L90" s="17" t="inlineStr">
        <is>
          <t>WRITTEN_STATEMENT</t>
        </is>
      </c>
      <c r="M90" s="17" t="inlineStr">
        <is>
          <t>DR</t>
        </is>
      </c>
      <c r="N90" s="27" t="n">
        <v>45211</v>
      </c>
      <c r="O90" s="17" t="inlineStr">
        <is>
          <t>SUSTAINED</t>
        </is>
      </c>
      <c r="P90" s="17" t="inlineStr"/>
    </row>
    <row r="91">
      <c r="A91" s="21" t="inlineStr">
        <is>
          <t>SKP-2023-0180</t>
        </is>
      </c>
      <c r="B91" s="21" t="inlineStr">
        <is>
          <t>OFR-2023-0623</t>
        </is>
      </c>
      <c r="C91" s="28" t="n">
        <v>45252</v>
      </c>
      <c r="D91" s="21" t="inlineStr">
        <is>
          <t>WL-03696</t>
        </is>
      </c>
      <c r="E91" s="21" t="n">
        <v>2696</v>
      </c>
      <c r="F91" s="21" t="inlineStr">
        <is>
          <t>LP-0114</t>
        </is>
      </c>
      <c r="G91" s="21" t="inlineStr">
        <is>
          <t>Ledgport</t>
        </is>
      </c>
      <c r="H91" s="21" t="n">
        <v>24</v>
      </c>
      <c r="I91" s="21" t="inlineStr">
        <is>
          <t>vessel-fit</t>
        </is>
      </c>
      <c r="J91" s="21" t="inlineStr">
        <is>
          <t>SLIP_SIZE_MISMATCH</t>
        </is>
      </c>
      <c r="K91" s="21" t="inlineStr">
        <is>
          <t>Y</t>
        </is>
      </c>
      <c r="L91" s="21" t="inlineStr">
        <is>
          <t>OTHER_SUPPORT</t>
        </is>
      </c>
      <c r="M91" s="21" t="inlineStr">
        <is>
          <t>EK</t>
        </is>
      </c>
      <c r="N91" s="28" t="n">
        <v>45256</v>
      </c>
      <c r="O91" s="21" t="inlineStr">
        <is>
          <t>SUSTAINED</t>
        </is>
      </c>
      <c r="P91" s="21" t="inlineStr"/>
    </row>
    <row r="92">
      <c r="A92" s="17" t="inlineStr">
        <is>
          <t>SKP-2023-0181</t>
        </is>
      </c>
      <c r="B92" s="17" t="inlineStr">
        <is>
          <t>OFR-2023-0634</t>
        </is>
      </c>
      <c r="C92" s="27" t="n">
        <v>45277</v>
      </c>
      <c r="D92" s="17" t="inlineStr">
        <is>
          <t>WL-01016</t>
        </is>
      </c>
      <c r="E92" s="17" t="n">
        <v>16</v>
      </c>
      <c r="F92" s="17" t="inlineStr">
        <is>
          <t>LP-0416</t>
        </is>
      </c>
      <c r="G92" s="17" t="inlineStr">
        <is>
          <t>Ledgport</t>
        </is>
      </c>
      <c r="H92" s="17" t="n">
        <v>24</v>
      </c>
      <c r="I92" s="17" t="inlineStr">
        <is>
          <t>vessel-fit</t>
        </is>
      </c>
      <c r="J92" s="17" t="inlineStr">
        <is>
          <t>SLIP_SIZE_MISMATCH</t>
        </is>
      </c>
      <c r="K92" s="17" t="inlineStr">
        <is>
          <t>Y</t>
        </is>
      </c>
      <c r="L92" s="17" t="inlineStr">
        <is>
          <t>INSURANCE_DECL</t>
        </is>
      </c>
      <c r="M92" s="17" t="inlineStr">
        <is>
          <t>RD</t>
        </is>
      </c>
      <c r="N92" s="27" t="n">
        <v>45280</v>
      </c>
      <c r="O92" s="17" t="inlineStr">
        <is>
          <t>SUSTAINED</t>
        </is>
      </c>
      <c r="P92" s="17" t="inlineStr"/>
    </row>
    <row r="93">
      <c r="A93" s="21" t="inlineStr">
        <is>
          <t>SKP-2023-0182</t>
        </is>
      </c>
      <c r="B93" s="21" t="inlineStr">
        <is>
          <t>OFR-2023-0636</t>
        </is>
      </c>
      <c r="C93" s="28" t="n">
        <v>45281</v>
      </c>
      <c r="D93" s="21" t="inlineStr">
        <is>
          <t>WL-01186</t>
        </is>
      </c>
      <c r="E93" s="21" t="n">
        <v>186</v>
      </c>
      <c r="F93" s="21" t="inlineStr">
        <is>
          <t>SB-0610</t>
        </is>
      </c>
      <c r="G93" s="21" t="inlineStr">
        <is>
          <t>Salmonberry</t>
        </is>
      </c>
      <c r="H93" s="21" t="n">
        <v>60</v>
      </c>
      <c r="I93" s="21" t="inlineStr">
        <is>
          <t>not-current</t>
        </is>
      </c>
      <c r="J93" s="21" t="inlineStr">
        <is>
          <t>INSURANCE_LAPSE</t>
        </is>
      </c>
      <c r="K93" s="21" t="inlineStr">
        <is>
          <t>Y</t>
        </is>
      </c>
      <c r="L93" s="21" t="inlineStr">
        <is>
          <t>WRITTEN_STATEMENT</t>
        </is>
      </c>
      <c r="M93" s="21" t="inlineStr">
        <is>
          <t>PC</t>
        </is>
      </c>
      <c r="N93" s="28" t="n">
        <v>45281</v>
      </c>
      <c r="O93" s="21" t="inlineStr">
        <is>
          <t>SUSTAINED</t>
        </is>
      </c>
      <c r="P93" s="21" t="inlineStr"/>
    </row>
    <row r="94">
      <c r="A94" s="17" t="inlineStr">
        <is>
          <t>SKP-2023-0183</t>
        </is>
      </c>
      <c r="B94" s="17" t="inlineStr">
        <is>
          <t>OFR-2023-0638</t>
        </is>
      </c>
      <c r="C94" s="27" t="n">
        <v>45286</v>
      </c>
      <c r="D94" s="17" t="inlineStr">
        <is>
          <t>WL-01524</t>
        </is>
      </c>
      <c r="E94" s="17" t="n">
        <v>524</v>
      </c>
      <c r="F94" s="17" t="inlineStr">
        <is>
          <t>VB-0804</t>
        </is>
      </c>
      <c r="G94" s="17" t="inlineStr">
        <is>
          <t>Vessbank</t>
        </is>
      </c>
      <c r="H94" s="17" t="n">
        <v>24</v>
      </c>
      <c r="I94" s="17" t="inlineStr">
        <is>
          <t>not-current</t>
        </is>
      </c>
      <c r="J94" s="17" t="inlineStr">
        <is>
          <t>INSURANCE_LAPSE</t>
        </is>
      </c>
      <c r="K94" s="17" t="inlineStr">
        <is>
          <t>Y</t>
        </is>
      </c>
      <c r="L94" s="17" t="inlineStr">
        <is>
          <t>REPAIR_ESTIMATE</t>
        </is>
      </c>
      <c r="M94" s="17" t="inlineStr">
        <is>
          <t>EK</t>
        </is>
      </c>
      <c r="N94" s="27" t="n">
        <v>45291</v>
      </c>
      <c r="O94" s="17" t="inlineStr">
        <is>
          <t>SUSTAINED</t>
        </is>
      </c>
      <c r="P94" s="17" t="inlineStr"/>
    </row>
    <row r="95">
      <c r="A95" s="21" t="inlineStr">
        <is>
          <t>SKP-2023-0184</t>
        </is>
      </c>
      <c r="B95" s="21" t="inlineStr">
        <is>
          <t>OFR-2023-0643</t>
        </is>
      </c>
      <c r="C95" s="28" t="n">
        <v>45286</v>
      </c>
      <c r="D95" s="21" t="inlineStr">
        <is>
          <t>WL-03111</t>
        </is>
      </c>
      <c r="E95" s="21" t="n">
        <v>2111</v>
      </c>
      <c r="F95" s="21" t="inlineStr">
        <is>
          <t>VB-0311</t>
        </is>
      </c>
      <c r="G95" s="21" t="inlineStr">
        <is>
          <t>Vessbank</t>
        </is>
      </c>
      <c r="H95" s="21" t="n">
        <v>32</v>
      </c>
      <c r="I95" s="21" t="inlineStr">
        <is>
          <t>not-current</t>
        </is>
      </c>
      <c r="J95" s="21" t="inlineStr">
        <is>
          <t>INSURANCE_LAPSE</t>
        </is>
      </c>
      <c r="K95" s="21" t="inlineStr">
        <is>
          <t>Y</t>
        </is>
      </c>
      <c r="L95" s="21" t="inlineStr">
        <is>
          <t>REPAIR_ESTIMATE</t>
        </is>
      </c>
      <c r="M95" s="21" t="inlineStr">
        <is>
          <t>BH</t>
        </is>
      </c>
      <c r="N95" s="28" t="n">
        <v>45289</v>
      </c>
      <c r="O95" s="21" t="inlineStr">
        <is>
          <t>SUSTAINED</t>
        </is>
      </c>
      <c r="P95" s="21" t="inlineStr"/>
    </row>
    <row r="96">
      <c r="A96" s="17" t="inlineStr">
        <is>
          <t>SKP-2023-0185</t>
        </is>
      </c>
      <c r="B96" s="17" t="inlineStr">
        <is>
          <t>OFR-2023-0645</t>
        </is>
      </c>
      <c r="C96" s="27" t="n">
        <v>45284</v>
      </c>
      <c r="D96" s="17" t="inlineStr">
        <is>
          <t>WL-02726</t>
        </is>
      </c>
      <c r="E96" s="17" t="n">
        <v>1726</v>
      </c>
      <c r="F96" s="17" t="inlineStr">
        <is>
          <t>EW-0916</t>
        </is>
      </c>
      <c r="G96" s="17" t="inlineStr">
        <is>
          <t>Eastwey</t>
        </is>
      </c>
      <c r="H96" s="17" t="n">
        <v>24</v>
      </c>
      <c r="I96" s="17" t="inlineStr">
        <is>
          <t>vessel-fit</t>
        </is>
      </c>
      <c r="J96" s="17" t="inlineStr">
        <is>
          <t>SLIP_SIZE_MISMATCH</t>
        </is>
      </c>
      <c r="K96" s="17" t="inlineStr">
        <is>
          <t>Y</t>
        </is>
      </c>
      <c r="L96" s="17" t="inlineStr">
        <is>
          <t>REPAIR_ESTIMATE</t>
        </is>
      </c>
      <c r="M96" s="17" t="inlineStr">
        <is>
          <t>EK</t>
        </is>
      </c>
      <c r="N96" s="27" t="n">
        <v>45289</v>
      </c>
      <c r="O96" s="17" t="inlineStr">
        <is>
          <t>SUSTAINED</t>
        </is>
      </c>
      <c r="P96" s="17" t="inlineStr"/>
    </row>
    <row r="97">
      <c r="A97" s="21" t="inlineStr">
        <is>
          <t>SKP-2023-0186</t>
        </is>
      </c>
      <c r="B97" s="21" t="inlineStr">
        <is>
          <t>OFR-2023-0648</t>
        </is>
      </c>
      <c r="C97" s="28" t="n">
        <v>45263</v>
      </c>
      <c r="D97" s="21" t="inlineStr">
        <is>
          <t>WL-01924</t>
        </is>
      </c>
      <c r="E97" s="21" t="n">
        <v>924</v>
      </c>
      <c r="F97" s="21" t="inlineStr">
        <is>
          <t>EW-1002</t>
        </is>
      </c>
      <c r="G97" s="21" t="inlineStr">
        <is>
          <t>Eastwey</t>
        </is>
      </c>
      <c r="H97" s="21" t="n">
        <v>28</v>
      </c>
      <c r="I97" s="21" t="inlineStr">
        <is>
          <t>declined-prior-offer</t>
        </is>
      </c>
      <c r="J97" s="21" t="inlineStr">
        <is>
          <t>OTHER</t>
        </is>
      </c>
      <c r="K97" s="21" t="inlineStr">
        <is>
          <t>Y</t>
        </is>
      </c>
      <c r="L97" s="21" t="inlineStr">
        <is>
          <t>WRITTEN_STATEMENT</t>
        </is>
      </c>
      <c r="M97" s="21" t="inlineStr">
        <is>
          <t>BH</t>
        </is>
      </c>
      <c r="N97" s="28" t="n">
        <v>45268</v>
      </c>
      <c r="O97" s="21" t="inlineStr">
        <is>
          <t>SUSTAINED</t>
        </is>
      </c>
      <c r="P97" s="21" t="inlineStr"/>
    </row>
    <row r="98">
      <c r="A98" s="17" t="inlineStr">
        <is>
          <t>SKP-2024-0187</t>
        </is>
      </c>
      <c r="B98" s="17" t="inlineStr">
        <is>
          <t>OFR-2024-0653</t>
        </is>
      </c>
      <c r="C98" s="27" t="n">
        <v>45305</v>
      </c>
      <c r="D98" s="17" t="inlineStr">
        <is>
          <t>WL-02759</t>
        </is>
      </c>
      <c r="E98" s="17" t="n">
        <v>1759</v>
      </c>
      <c r="F98" s="17" t="inlineStr">
        <is>
          <t>EW-0708</t>
        </is>
      </c>
      <c r="G98" s="17" t="inlineStr">
        <is>
          <t>Eastwey</t>
        </is>
      </c>
      <c r="H98" s="17" t="n">
        <v>50</v>
      </c>
      <c r="I98" s="17" t="inlineStr">
        <is>
          <t>vessel-fit</t>
        </is>
      </c>
      <c r="J98" s="17" t="inlineStr">
        <is>
          <t>SLIP_SIZE_MISMATCH</t>
        </is>
      </c>
      <c r="K98" s="17" t="inlineStr">
        <is>
          <t>Y</t>
        </is>
      </c>
      <c r="L98" s="17" t="inlineStr">
        <is>
          <t>INSURANCE_DECL</t>
        </is>
      </c>
      <c r="M98" s="17" t="inlineStr">
        <is>
          <t>TY</t>
        </is>
      </c>
      <c r="N98" s="27" t="n">
        <v>45310</v>
      </c>
      <c r="O98" s="17" t="inlineStr">
        <is>
          <t>SUSTAINED</t>
        </is>
      </c>
      <c r="P98" s="17" t="inlineStr"/>
    </row>
    <row r="99">
      <c r="A99" s="21" t="inlineStr">
        <is>
          <t>SKP-2024-0188</t>
        </is>
      </c>
      <c r="B99" s="21" t="inlineStr">
        <is>
          <t>OFR-2024-0654</t>
        </is>
      </c>
      <c r="C99" s="28" t="n">
        <v>45295</v>
      </c>
      <c r="D99" s="21" t="inlineStr">
        <is>
          <t>WL-01632</t>
        </is>
      </c>
      <c r="E99" s="21" t="n">
        <v>632</v>
      </c>
      <c r="F99" s="21" t="inlineStr">
        <is>
          <t>SB-0306</t>
        </is>
      </c>
      <c r="G99" s="21" t="inlineStr">
        <is>
          <t>Salmonberry</t>
        </is>
      </c>
      <c r="H99" s="21" t="n">
        <v>70</v>
      </c>
      <c r="I99" s="21" t="inlineStr">
        <is>
          <t>preference-mismatch</t>
        </is>
      </c>
      <c r="J99" s="21" t="inlineStr">
        <is>
          <t>LOCATION_PREF</t>
        </is>
      </c>
      <c r="K99" s="21" t="inlineStr">
        <is>
          <t>Y</t>
        </is>
      </c>
      <c r="L99" s="21" t="inlineStr">
        <is>
          <t>INSURANCE_DECL</t>
        </is>
      </c>
      <c r="M99" s="21" t="inlineStr">
        <is>
          <t>DR</t>
        </is>
      </c>
      <c r="N99" s="28" t="n">
        <v>45296</v>
      </c>
      <c r="O99" s="21" t="inlineStr">
        <is>
          <t>SUSTAINED</t>
        </is>
      </c>
      <c r="P99" s="21" t="inlineStr"/>
    </row>
    <row r="100">
      <c r="A100" s="17" t="inlineStr">
        <is>
          <t>SKP-2024-0189</t>
        </is>
      </c>
      <c r="B100" s="17" t="inlineStr">
        <is>
          <t>OFR-2024-0661</t>
        </is>
      </c>
      <c r="C100" s="27" t="n">
        <v>45342</v>
      </c>
      <c r="D100" s="17" t="inlineStr">
        <is>
          <t>WL-03141</t>
        </is>
      </c>
      <c r="E100" s="17" t="n">
        <v>2141</v>
      </c>
      <c r="F100" s="17" t="inlineStr">
        <is>
          <t>LP-0203</t>
        </is>
      </c>
      <c r="G100" s="17" t="inlineStr">
        <is>
          <t>Ledgport</t>
        </is>
      </c>
      <c r="H100" s="17" t="n">
        <v>28</v>
      </c>
      <c r="I100" s="17" t="inlineStr">
        <is>
          <t>vessel-fit</t>
        </is>
      </c>
      <c r="J100" s="17" t="inlineStr">
        <is>
          <t>SLIP_SIZE_MISMATCH</t>
        </is>
      </c>
      <c r="K100" s="17" t="inlineStr">
        <is>
          <t>Y</t>
        </is>
      </c>
      <c r="L100" s="17" t="inlineStr">
        <is>
          <t>WRITTEN_STATEMENT</t>
        </is>
      </c>
      <c r="M100" s="17" t="inlineStr">
        <is>
          <t>DR</t>
        </is>
      </c>
      <c r="N100" s="27" t="n">
        <v>45343</v>
      </c>
      <c r="O100" s="17" t="inlineStr">
        <is>
          <t>SUSTAINED</t>
        </is>
      </c>
      <c r="P100" s="17" t="inlineStr"/>
    </row>
    <row r="101">
      <c r="A101" s="21" t="inlineStr">
        <is>
          <t>SKP-2024-0190</t>
        </is>
      </c>
      <c r="B101" s="21" t="inlineStr">
        <is>
          <t>OFR-2024-0663</t>
        </is>
      </c>
      <c r="C101" s="28" t="n">
        <v>45346</v>
      </c>
      <c r="D101" s="21" t="inlineStr">
        <is>
          <t>WL-02349</t>
        </is>
      </c>
      <c r="E101" s="21" t="n">
        <v>1349</v>
      </c>
      <c r="F101" s="21" t="inlineStr">
        <is>
          <t>SB-0403</t>
        </is>
      </c>
      <c r="G101" s="21" t="inlineStr">
        <is>
          <t>Salmonberry</t>
        </is>
      </c>
      <c r="H101" s="21" t="n">
        <v>24</v>
      </c>
      <c r="I101" s="21" t="inlineStr">
        <is>
          <t>preference-mismatch</t>
        </is>
      </c>
      <c r="J101" s="21" t="inlineStr">
        <is>
          <t>LOCATION_PREF</t>
        </is>
      </c>
      <c r="K101" s="21" t="inlineStr">
        <is>
          <t>Y</t>
        </is>
      </c>
      <c r="L101" s="21" t="inlineStr">
        <is>
          <t>REPAIR_ESTIMATE</t>
        </is>
      </c>
      <c r="M101" s="21" t="inlineStr">
        <is>
          <t>MT</t>
        </is>
      </c>
      <c r="N101" s="28" t="n">
        <v>45347</v>
      </c>
      <c r="O101" s="21" t="inlineStr">
        <is>
          <t>SUSTAINED</t>
        </is>
      </c>
      <c r="P101" s="21" t="inlineStr"/>
    </row>
    <row r="102">
      <c r="A102" s="17" t="inlineStr">
        <is>
          <t>SKP-2024-0191</t>
        </is>
      </c>
      <c r="B102" s="17" t="inlineStr">
        <is>
          <t>OFR-2024-0666</t>
        </is>
      </c>
      <c r="C102" s="27" t="n">
        <v>45325</v>
      </c>
      <c r="D102" s="17" t="inlineStr">
        <is>
          <t>WL-01253</t>
        </is>
      </c>
      <c r="E102" s="17" t="n">
        <v>253</v>
      </c>
      <c r="F102" s="17" t="inlineStr">
        <is>
          <t>LP-0307</t>
        </is>
      </c>
      <c r="G102" s="17" t="inlineStr">
        <is>
          <t>Ledgport</t>
        </is>
      </c>
      <c r="H102" s="17" t="n">
        <v>36</v>
      </c>
      <c r="I102" s="17" t="inlineStr">
        <is>
          <t>declined-prior-offer</t>
        </is>
      </c>
      <c r="J102" s="17" t="inlineStr">
        <is>
          <t>OTHER</t>
        </is>
      </c>
      <c r="K102" s="17" t="inlineStr">
        <is>
          <t>Y</t>
        </is>
      </c>
      <c r="L102" s="17" t="inlineStr">
        <is>
          <t>INSURANCE_DECL</t>
        </is>
      </c>
      <c r="M102" s="17" t="inlineStr">
        <is>
          <t>TY</t>
        </is>
      </c>
      <c r="N102" s="27" t="n">
        <v>45327</v>
      </c>
      <c r="O102" s="17" t="inlineStr">
        <is>
          <t>SUSTAINED</t>
        </is>
      </c>
      <c r="P102" s="17" t="inlineStr"/>
    </row>
    <row r="103">
      <c r="A103" s="21" t="inlineStr">
        <is>
          <t>SKP-2024-0192</t>
        </is>
      </c>
      <c r="B103" s="21" t="inlineStr">
        <is>
          <t>OFR-2024-0670</t>
        </is>
      </c>
      <c r="C103" s="28" t="n">
        <v>45337</v>
      </c>
      <c r="D103" s="21" t="inlineStr">
        <is>
          <t>WL-03127</t>
        </is>
      </c>
      <c r="E103" s="21" t="n">
        <v>2127</v>
      </c>
      <c r="F103" s="21" t="inlineStr">
        <is>
          <t>LP-0515</t>
        </is>
      </c>
      <c r="G103" s="21" t="inlineStr">
        <is>
          <t>Ledgport</t>
        </is>
      </c>
      <c r="H103" s="21" t="n">
        <v>40</v>
      </c>
      <c r="I103" s="21" t="inlineStr">
        <is>
          <t>preference-mismatch</t>
        </is>
      </c>
      <c r="J103" s="21" t="inlineStr">
        <is>
          <t>LOCATION_PREF</t>
        </is>
      </c>
      <c r="K103" s="21" t="inlineStr">
        <is>
          <t>Y</t>
        </is>
      </c>
      <c r="L103" s="21" t="inlineStr">
        <is>
          <t>WRITTEN_STATEMENT</t>
        </is>
      </c>
      <c r="M103" s="21" t="inlineStr">
        <is>
          <t>GF</t>
        </is>
      </c>
      <c r="N103" s="28" t="n">
        <v>45340</v>
      </c>
      <c r="O103" s="21" t="inlineStr">
        <is>
          <t>SUSTAINED</t>
        </is>
      </c>
      <c r="P103" s="21" t="inlineStr"/>
    </row>
    <row r="104">
      <c r="A104" s="17" t="inlineStr">
        <is>
          <t>SKP-2024-0193</t>
        </is>
      </c>
      <c r="B104" s="17" t="inlineStr">
        <is>
          <t>OFR-2024-0671</t>
        </is>
      </c>
      <c r="C104" s="27" t="n">
        <v>45330</v>
      </c>
      <c r="D104" s="17" t="inlineStr">
        <is>
          <t>WL-02653</t>
        </is>
      </c>
      <c r="E104" s="17" t="n">
        <v>1653</v>
      </c>
      <c r="F104" s="17" t="inlineStr">
        <is>
          <t>SB-0616</t>
        </is>
      </c>
      <c r="G104" s="17" t="inlineStr">
        <is>
          <t>Salmonberry</t>
        </is>
      </c>
      <c r="H104" s="17" t="n">
        <v>24</v>
      </c>
      <c r="I104" s="17" t="inlineStr">
        <is>
          <t>vessel-fit</t>
        </is>
      </c>
      <c r="J104" s="17" t="inlineStr">
        <is>
          <t>SLIP_SIZE_MISMATCH</t>
        </is>
      </c>
      <c r="K104" s="17" t="inlineStr">
        <is>
          <t>Y</t>
        </is>
      </c>
      <c r="L104" s="17" t="inlineStr">
        <is>
          <t>OTHER_SUPPORT</t>
        </is>
      </c>
      <c r="M104" s="17" t="inlineStr">
        <is>
          <t>EK</t>
        </is>
      </c>
      <c r="N104" s="27" t="n">
        <v>45331</v>
      </c>
      <c r="O104" s="17" t="inlineStr">
        <is>
          <t>SUSTAINED</t>
        </is>
      </c>
      <c r="P104" s="17" t="inlineStr"/>
    </row>
    <row r="105">
      <c r="A105" s="21" t="inlineStr">
        <is>
          <t>SKP-2024-0194</t>
        </is>
      </c>
      <c r="B105" s="21" t="inlineStr">
        <is>
          <t>OFR-2024-0672</t>
        </is>
      </c>
      <c r="C105" s="28" t="n">
        <v>45329</v>
      </c>
      <c r="D105" s="21" t="inlineStr">
        <is>
          <t>WL-01347</t>
        </is>
      </c>
      <c r="E105" s="21" t="n">
        <v>347</v>
      </c>
      <c r="F105" s="21" t="inlineStr">
        <is>
          <t>EW-0624</t>
        </is>
      </c>
      <c r="G105" s="21" t="inlineStr">
        <is>
          <t>Eastwey</t>
        </is>
      </c>
      <c r="H105" s="21" t="n">
        <v>60</v>
      </c>
      <c r="I105" s="21" t="inlineStr">
        <is>
          <t>preference-mismatch</t>
        </is>
      </c>
      <c r="J105" s="21" t="inlineStr">
        <is>
          <t>LOCATION_PREF</t>
        </is>
      </c>
      <c r="K105" s="21" t="inlineStr">
        <is>
          <t>Y</t>
        </is>
      </c>
      <c r="L105" s="21" t="inlineStr">
        <is>
          <t>WRITTEN_STATEMENT</t>
        </is>
      </c>
      <c r="M105" s="21" t="inlineStr">
        <is>
          <t>PC</t>
        </is>
      </c>
      <c r="N105" s="28" t="n">
        <v>45332</v>
      </c>
      <c r="O105" s="21" t="inlineStr">
        <is>
          <t>SUSTAINED</t>
        </is>
      </c>
      <c r="P105" s="21" t="inlineStr"/>
    </row>
    <row r="106">
      <c r="A106" s="17" t="inlineStr">
        <is>
          <t>SKP-2024-0195</t>
        </is>
      </c>
      <c r="B106" s="17" t="inlineStr">
        <is>
          <t>OFR-2024-0673</t>
        </is>
      </c>
      <c r="C106" s="27" t="n">
        <v>45331</v>
      </c>
      <c r="D106" s="17" t="inlineStr">
        <is>
          <t>WL-01562</t>
        </is>
      </c>
      <c r="E106" s="17" t="n">
        <v>562</v>
      </c>
      <c r="F106" s="17" t="inlineStr">
        <is>
          <t>GW-0219</t>
        </is>
      </c>
      <c r="G106" s="17" t="inlineStr">
        <is>
          <t>Gullwing</t>
        </is>
      </c>
      <c r="H106" s="17" t="n">
        <v>80</v>
      </c>
      <c r="I106" s="17" t="inlineStr">
        <is>
          <t>preference-mismatch</t>
        </is>
      </c>
      <c r="J106" s="17" t="inlineStr">
        <is>
          <t>LOCATION_PREF</t>
        </is>
      </c>
      <c r="K106" s="17" t="inlineStr">
        <is>
          <t>Y</t>
        </is>
      </c>
      <c r="L106" s="17" t="inlineStr">
        <is>
          <t>REPAIR_ESTIMATE</t>
        </is>
      </c>
      <c r="M106" s="17" t="inlineStr">
        <is>
          <t>DR</t>
        </is>
      </c>
      <c r="N106" s="27" t="n">
        <v>45334</v>
      </c>
      <c r="O106" s="17" t="inlineStr">
        <is>
          <t>SUSTAINED</t>
        </is>
      </c>
      <c r="P106" s="17" t="inlineStr"/>
    </row>
    <row r="107">
      <c r="A107" s="21" t="inlineStr">
        <is>
          <t>SKP-2024-0196</t>
        </is>
      </c>
      <c r="B107" s="21" t="inlineStr">
        <is>
          <t>OFR-2024-0676</t>
        </is>
      </c>
      <c r="C107" s="28" t="n">
        <v>45374</v>
      </c>
      <c r="D107" s="21" t="inlineStr">
        <is>
          <t>WL-02629</t>
        </is>
      </c>
      <c r="E107" s="21" t="n">
        <v>1629</v>
      </c>
      <c r="F107" s="21" t="inlineStr">
        <is>
          <t>VB-1021</t>
        </is>
      </c>
      <c r="G107" s="21" t="inlineStr">
        <is>
          <t>Vessbank</t>
        </is>
      </c>
      <c r="H107" s="21" t="n">
        <v>40</v>
      </c>
      <c r="I107" s="21" t="inlineStr">
        <is>
          <t>vessel-fit</t>
        </is>
      </c>
      <c r="J107" s="21" t="inlineStr">
        <is>
          <t>SLIP_SIZE_MISMATCH</t>
        </is>
      </c>
      <c r="K107" s="21" t="inlineStr">
        <is>
          <t>Y</t>
        </is>
      </c>
      <c r="L107" s="21" t="inlineStr">
        <is>
          <t>REPAIR_ESTIMATE</t>
        </is>
      </c>
      <c r="M107" s="21" t="inlineStr">
        <is>
          <t>NO</t>
        </is>
      </c>
      <c r="N107" s="28" t="n">
        <v>45377</v>
      </c>
      <c r="O107" s="21" t="inlineStr">
        <is>
          <t>SUSTAINED</t>
        </is>
      </c>
      <c r="P107" s="21" t="inlineStr"/>
    </row>
    <row r="108">
      <c r="A108" s="17" t="inlineStr">
        <is>
          <t>SKP-2024-0197</t>
        </is>
      </c>
      <c r="B108" s="17" t="inlineStr">
        <is>
          <t>OFR-2024-0679</t>
        </is>
      </c>
      <c r="C108" s="27" t="n">
        <v>45379</v>
      </c>
      <c r="D108" s="17" t="inlineStr">
        <is>
          <t>WL-03621</t>
        </is>
      </c>
      <c r="E108" s="17" t="n">
        <v>2621</v>
      </c>
      <c r="F108" s="17" t="inlineStr">
        <is>
          <t>SB-0601</t>
        </is>
      </c>
      <c r="G108" s="17" t="inlineStr">
        <is>
          <t>Salmonberry</t>
        </is>
      </c>
      <c r="H108" s="17" t="n">
        <v>24</v>
      </c>
      <c r="I108" s="17" t="inlineStr">
        <is>
          <t>declined-prior-offer</t>
        </is>
      </c>
      <c r="J108" s="17" t="inlineStr">
        <is>
          <t>OTHER</t>
        </is>
      </c>
      <c r="K108" s="17" t="inlineStr">
        <is>
          <t>Y</t>
        </is>
      </c>
      <c r="L108" s="17" t="inlineStr">
        <is>
          <t>OTHER_SUPPORT</t>
        </is>
      </c>
      <c r="M108" s="17" t="inlineStr">
        <is>
          <t>TY</t>
        </is>
      </c>
      <c r="N108" s="27" t="n">
        <v>45381</v>
      </c>
      <c r="O108" s="17" t="inlineStr">
        <is>
          <t>SUSTAINED</t>
        </is>
      </c>
      <c r="P108" s="17" t="inlineStr"/>
    </row>
    <row r="109">
      <c r="A109" s="21" t="inlineStr">
        <is>
          <t>SKP-2024-0198</t>
        </is>
      </c>
      <c r="B109" s="21" t="inlineStr">
        <is>
          <t>OFR-2024-0683</t>
        </is>
      </c>
      <c r="C109" s="28" t="n">
        <v>45373</v>
      </c>
      <c r="D109" s="21" t="inlineStr">
        <is>
          <t>WL-02027</t>
        </is>
      </c>
      <c r="E109" s="21" t="n">
        <v>1027</v>
      </c>
      <c r="F109" s="21" t="inlineStr">
        <is>
          <t>GW-0801</t>
        </is>
      </c>
      <c r="G109" s="21" t="inlineStr">
        <is>
          <t>Gullwing</t>
        </is>
      </c>
      <c r="H109" s="21" t="n">
        <v>80</v>
      </c>
      <c r="I109" s="21" t="inlineStr">
        <is>
          <t>not-current</t>
        </is>
      </c>
      <c r="J109" s="21" t="inlineStr">
        <is>
          <t>INSURANCE_LAPSE</t>
        </is>
      </c>
      <c r="K109" s="21" t="inlineStr">
        <is>
          <t>Y</t>
        </is>
      </c>
      <c r="L109" s="21" t="inlineStr">
        <is>
          <t>WRITTEN_STATEMENT</t>
        </is>
      </c>
      <c r="M109" s="21" t="inlineStr">
        <is>
          <t>TY</t>
        </is>
      </c>
      <c r="N109" s="28" t="n">
        <v>45374</v>
      </c>
      <c r="O109" s="21" t="inlineStr">
        <is>
          <t>SUSTAINED</t>
        </is>
      </c>
      <c r="P109" s="21" t="inlineStr"/>
    </row>
    <row r="110">
      <c r="A110" s="17" t="inlineStr">
        <is>
          <t>SKP-2024-0199</t>
        </is>
      </c>
      <c r="B110" s="17" t="inlineStr">
        <is>
          <t>OFR-2024-0690</t>
        </is>
      </c>
      <c r="C110" s="27" t="n">
        <v>45378</v>
      </c>
      <c r="D110" s="17" t="inlineStr">
        <is>
          <t>WL-03185</t>
        </is>
      </c>
      <c r="E110" s="17" t="n">
        <v>2185</v>
      </c>
      <c r="F110" s="17" t="inlineStr">
        <is>
          <t>SB-0824</t>
        </is>
      </c>
      <c r="G110" s="17" t="inlineStr">
        <is>
          <t>Salmonberry</t>
        </is>
      </c>
      <c r="H110" s="17" t="n">
        <v>24</v>
      </c>
      <c r="I110" s="17" t="inlineStr">
        <is>
          <t>vessel-fit</t>
        </is>
      </c>
      <c r="J110" s="17" t="inlineStr">
        <is>
          <t>SLIP_SIZE_MISMATCH</t>
        </is>
      </c>
      <c r="K110" s="17" t="inlineStr">
        <is>
          <t>Y</t>
        </is>
      </c>
      <c r="L110" s="17" t="inlineStr">
        <is>
          <t>OTHER_SUPPORT</t>
        </is>
      </c>
      <c r="M110" s="17" t="inlineStr">
        <is>
          <t>NO</t>
        </is>
      </c>
      <c r="N110" s="27" t="n">
        <v>45378</v>
      </c>
      <c r="O110" s="17" t="inlineStr">
        <is>
          <t>SUSTAINED</t>
        </is>
      </c>
      <c r="P110" s="17" t="inlineStr"/>
    </row>
    <row r="111">
      <c r="A111" s="21" t="inlineStr">
        <is>
          <t>SKP-2024-0200</t>
        </is>
      </c>
      <c r="B111" s="21" t="inlineStr">
        <is>
          <t>OFR-2024-0693</t>
        </is>
      </c>
      <c r="C111" s="28" t="n">
        <v>45353</v>
      </c>
      <c r="D111" s="21" t="inlineStr">
        <is>
          <t>WL-02893</t>
        </is>
      </c>
      <c r="E111" s="21" t="n">
        <v>1893</v>
      </c>
      <c r="F111" s="21" t="inlineStr">
        <is>
          <t>EW-1021</t>
        </is>
      </c>
      <c r="G111" s="21" t="inlineStr">
        <is>
          <t>Eastwey</t>
        </is>
      </c>
      <c r="H111" s="21" t="n">
        <v>70</v>
      </c>
      <c r="I111" s="21" t="inlineStr">
        <is>
          <t>declined-prior-offer</t>
        </is>
      </c>
      <c r="J111" s="21" t="inlineStr">
        <is>
          <t>OTHER</t>
        </is>
      </c>
      <c r="K111" s="21" t="inlineStr">
        <is>
          <t>Y</t>
        </is>
      </c>
      <c r="L111" s="21" t="inlineStr">
        <is>
          <t>INSURANCE_DECL</t>
        </is>
      </c>
      <c r="M111" s="21" t="inlineStr">
        <is>
          <t>DR</t>
        </is>
      </c>
      <c r="N111" s="28" t="n">
        <v>45357</v>
      </c>
      <c r="O111" s="21" t="inlineStr">
        <is>
          <t>SUSTAINED</t>
        </is>
      </c>
      <c r="P111" s="21" t="inlineStr"/>
    </row>
    <row r="112">
      <c r="A112" s="17" t="inlineStr">
        <is>
          <t>SKP-2024-0201</t>
        </is>
      </c>
      <c r="B112" s="17" t="inlineStr">
        <is>
          <t>OFR-2024-0698</t>
        </is>
      </c>
      <c r="C112" s="27" t="n">
        <v>45376</v>
      </c>
      <c r="D112" s="17" t="inlineStr">
        <is>
          <t>WL-02274</t>
        </is>
      </c>
      <c r="E112" s="17" t="n">
        <v>1274</v>
      </c>
      <c r="F112" s="17" t="inlineStr">
        <is>
          <t>VB-0721</t>
        </is>
      </c>
      <c r="G112" s="17" t="inlineStr">
        <is>
          <t>Vessbank</t>
        </is>
      </c>
      <c r="H112" s="17" t="n">
        <v>28</v>
      </c>
      <c r="I112" s="17" t="inlineStr">
        <is>
          <t>vessel-fit</t>
        </is>
      </c>
      <c r="J112" s="17" t="inlineStr">
        <is>
          <t>SLIP_SIZE_MISMATCH</t>
        </is>
      </c>
      <c r="K112" s="17" t="inlineStr">
        <is>
          <t>Y</t>
        </is>
      </c>
      <c r="L112" s="17" t="inlineStr">
        <is>
          <t>WRITTEN_STATEMENT</t>
        </is>
      </c>
      <c r="M112" s="17" t="inlineStr">
        <is>
          <t>PC</t>
        </is>
      </c>
      <c r="N112" s="27" t="n">
        <v>45377</v>
      </c>
      <c r="O112" s="17" t="inlineStr">
        <is>
          <t>SUSTAINED</t>
        </is>
      </c>
      <c r="P112" s="17" t="inlineStr"/>
    </row>
    <row r="113">
      <c r="A113" s="21" t="inlineStr">
        <is>
          <t>SKP-2024-0202</t>
        </is>
      </c>
      <c r="B113" s="21" t="inlineStr">
        <is>
          <t>OFR-2024-0700</t>
        </is>
      </c>
      <c r="C113" s="28" t="n">
        <v>45371</v>
      </c>
      <c r="D113" s="21" t="inlineStr">
        <is>
          <t>WL-03661</t>
        </is>
      </c>
      <c r="E113" s="21" t="n">
        <v>2661</v>
      </c>
      <c r="F113" s="21" t="inlineStr">
        <is>
          <t>EW-0709</t>
        </is>
      </c>
      <c r="G113" s="21" t="inlineStr">
        <is>
          <t>Eastwey</t>
        </is>
      </c>
      <c r="H113" s="21" t="n">
        <v>28</v>
      </c>
      <c r="I113" s="21" t="inlineStr">
        <is>
          <t>vessel-fit</t>
        </is>
      </c>
      <c r="J113" s="21" t="inlineStr">
        <is>
          <t>SLIP_SIZE_MISMATCH</t>
        </is>
      </c>
      <c r="K113" s="21" t="inlineStr">
        <is>
          <t>Y</t>
        </is>
      </c>
      <c r="L113" s="21" t="inlineStr">
        <is>
          <t>INSURANCE_DECL</t>
        </is>
      </c>
      <c r="M113" s="21" t="inlineStr">
        <is>
          <t>PC</t>
        </is>
      </c>
      <c r="N113" s="28" t="n">
        <v>45375</v>
      </c>
      <c r="O113" s="21" t="inlineStr">
        <is>
          <t>SUSTAINED</t>
        </is>
      </c>
      <c r="P113" s="21" t="inlineStr"/>
    </row>
    <row r="114">
      <c r="A114" s="17" t="inlineStr">
        <is>
          <t>SKP-2024-0203</t>
        </is>
      </c>
      <c r="B114" s="17" t="inlineStr">
        <is>
          <t>OFR-2024-0701</t>
        </is>
      </c>
      <c r="C114" s="27" t="n">
        <v>45353</v>
      </c>
      <c r="D114" s="17" t="inlineStr">
        <is>
          <t>WL-02769</t>
        </is>
      </c>
      <c r="E114" s="17" t="n">
        <v>1769</v>
      </c>
      <c r="F114" s="17" t="inlineStr">
        <is>
          <t>EW-0902</t>
        </is>
      </c>
      <c r="G114" s="17" t="inlineStr">
        <is>
          <t>Eastwey</t>
        </is>
      </c>
      <c r="H114" s="17" t="n">
        <v>80</v>
      </c>
      <c r="I114" s="17" t="inlineStr">
        <is>
          <t>declined-prior-offer</t>
        </is>
      </c>
      <c r="J114" s="17" t="inlineStr">
        <is>
          <t>OTHER</t>
        </is>
      </c>
      <c r="K114" s="17" t="inlineStr">
        <is>
          <t>Y</t>
        </is>
      </c>
      <c r="L114" s="17" t="inlineStr">
        <is>
          <t>OTHER_SUPPORT</t>
        </is>
      </c>
      <c r="M114" s="17" t="inlineStr">
        <is>
          <t>NO</t>
        </is>
      </c>
      <c r="N114" s="27" t="n">
        <v>45354</v>
      </c>
      <c r="O114" s="17" t="inlineStr">
        <is>
          <t>SUSTAINED</t>
        </is>
      </c>
      <c r="P114" s="17" t="inlineStr"/>
    </row>
    <row r="115">
      <c r="A115" s="21" t="inlineStr">
        <is>
          <t>SKP-2024-0204</t>
        </is>
      </c>
      <c r="B115" s="21" t="inlineStr">
        <is>
          <t>OFR-2024-0704</t>
        </is>
      </c>
      <c r="C115" s="28" t="n">
        <v>45384</v>
      </c>
      <c r="D115" s="21" t="inlineStr">
        <is>
          <t>WL-01950</t>
        </is>
      </c>
      <c r="E115" s="21" t="n">
        <v>950</v>
      </c>
      <c r="F115" s="21" t="inlineStr">
        <is>
          <t>EW-0608</t>
        </is>
      </c>
      <c r="G115" s="21" t="inlineStr">
        <is>
          <t>Eastwey</t>
        </is>
      </c>
      <c r="H115" s="21" t="n">
        <v>28</v>
      </c>
      <c r="I115" s="21" t="inlineStr">
        <is>
          <t>vessel-fit</t>
        </is>
      </c>
      <c r="J115" s="21" t="inlineStr">
        <is>
          <t>SLIP_SIZE_MISMATCH</t>
        </is>
      </c>
      <c r="K115" s="21" t="inlineStr">
        <is>
          <t>N</t>
        </is>
      </c>
      <c r="L115" s="21" t="inlineStr">
        <is>
          <t>OTHER_SUPPORT</t>
        </is>
      </c>
      <c r="M115" s="21" t="inlineStr">
        <is>
          <t>RD</t>
        </is>
      </c>
      <c r="N115" s="28" t="n">
        <v>45384</v>
      </c>
      <c r="O115" s="21" t="inlineStr">
        <is>
          <t>SUSTAINED</t>
        </is>
      </c>
      <c r="P115" s="21" t="inlineStr"/>
    </row>
    <row r="116">
      <c r="A116" s="17" t="inlineStr">
        <is>
          <t>SKP-2024-0205</t>
        </is>
      </c>
      <c r="B116" s="17" t="inlineStr">
        <is>
          <t>OFR-2024-0707</t>
        </is>
      </c>
      <c r="C116" s="27" t="n">
        <v>45407</v>
      </c>
      <c r="D116" s="17" t="inlineStr">
        <is>
          <t>WL-02895</t>
        </is>
      </c>
      <c r="E116" s="17" t="n">
        <v>1895</v>
      </c>
      <c r="F116" s="17" t="inlineStr">
        <is>
          <t>EW-0306</t>
        </is>
      </c>
      <c r="G116" s="17" t="inlineStr">
        <is>
          <t>Eastwey</t>
        </is>
      </c>
      <c r="H116" s="17" t="n">
        <v>50</v>
      </c>
      <c r="I116" s="17" t="inlineStr">
        <is>
          <t>vessel-fit</t>
        </is>
      </c>
      <c r="J116" s="17" t="inlineStr">
        <is>
          <t>SLIP_SIZE_MISMATCH</t>
        </is>
      </c>
      <c r="K116" s="17" t="inlineStr">
        <is>
          <t>Y</t>
        </is>
      </c>
      <c r="L116" s="17" t="inlineStr">
        <is>
          <t>INSURANCE_DECL</t>
        </is>
      </c>
      <c r="M116" s="17" t="inlineStr">
        <is>
          <t>RD</t>
        </is>
      </c>
      <c r="N116" s="27" t="n">
        <v>45411</v>
      </c>
      <c r="O116" s="17" t="inlineStr">
        <is>
          <t>SUSTAINED</t>
        </is>
      </c>
      <c r="P116" s="17" t="inlineStr"/>
    </row>
    <row r="117">
      <c r="A117" s="21" t="inlineStr">
        <is>
          <t>SKP-2024-0206</t>
        </is>
      </c>
      <c r="B117" s="21" t="inlineStr">
        <is>
          <t>OFR-2024-0724</t>
        </is>
      </c>
      <c r="C117" s="28" t="n">
        <v>45390</v>
      </c>
      <c r="D117" s="21" t="inlineStr">
        <is>
          <t>WL-03018</t>
        </is>
      </c>
      <c r="E117" s="21" t="n">
        <v>2018</v>
      </c>
      <c r="F117" s="21" t="inlineStr">
        <is>
          <t>VB-0617</t>
        </is>
      </c>
      <c r="G117" s="21" t="inlineStr">
        <is>
          <t>Vessbank</t>
        </is>
      </c>
      <c r="H117" s="21" t="n">
        <v>40</v>
      </c>
      <c r="I117" s="21" t="inlineStr">
        <is>
          <t>vessel-fit</t>
        </is>
      </c>
      <c r="J117" s="21" t="inlineStr">
        <is>
          <t>SLIP_SIZE_MISMATCH</t>
        </is>
      </c>
      <c r="K117" s="21" t="inlineStr">
        <is>
          <t>Y</t>
        </is>
      </c>
      <c r="L117" s="21" t="inlineStr">
        <is>
          <t>REPAIR_ESTIMATE</t>
        </is>
      </c>
      <c r="M117" s="21" t="inlineStr">
        <is>
          <t>NO</t>
        </is>
      </c>
      <c r="N117" s="28" t="n">
        <v>45391</v>
      </c>
      <c r="O117" s="21" t="inlineStr">
        <is>
          <t>SUSTAINED</t>
        </is>
      </c>
      <c r="P117" s="21" t="inlineStr"/>
    </row>
    <row r="118">
      <c r="A118" s="17" t="inlineStr">
        <is>
          <t>SKP-2024-0207</t>
        </is>
      </c>
      <c r="B118" s="17" t="inlineStr">
        <is>
          <t>OFR-2024-0729</t>
        </is>
      </c>
      <c r="C118" s="27" t="n">
        <v>45403</v>
      </c>
      <c r="D118" s="17" t="inlineStr">
        <is>
          <t>WL-02948</t>
        </is>
      </c>
      <c r="E118" s="17" t="n">
        <v>1948</v>
      </c>
      <c r="F118" s="17" t="inlineStr">
        <is>
          <t>GW-1013</t>
        </is>
      </c>
      <c r="G118" s="17" t="inlineStr">
        <is>
          <t>Gullwing</t>
        </is>
      </c>
      <c r="H118" s="17" t="n">
        <v>60</v>
      </c>
      <c r="I118" s="17" t="inlineStr">
        <is>
          <t>vessel-fit</t>
        </is>
      </c>
      <c r="J118" s="17" t="inlineStr">
        <is>
          <t>SLIP_SIZE_MISMATCH</t>
        </is>
      </c>
      <c r="K118" s="17" t="inlineStr">
        <is>
          <t>N</t>
        </is>
      </c>
      <c r="L118" s="17" t="inlineStr">
        <is>
          <t>INSURANCE_DECL</t>
        </is>
      </c>
      <c r="M118" s="17" t="inlineStr">
        <is>
          <t>DR</t>
        </is>
      </c>
      <c r="N118" s="27" t="n">
        <v>45406</v>
      </c>
      <c r="O118" s="17" t="inlineStr">
        <is>
          <t>SUSTAINED</t>
        </is>
      </c>
      <c r="P118" s="17" t="inlineStr"/>
    </row>
    <row r="119">
      <c r="A119" s="21" t="inlineStr">
        <is>
          <t>SKP-2024-0208</t>
        </is>
      </c>
      <c r="B119" s="21" t="inlineStr">
        <is>
          <t>OFR-2024-0737</t>
        </is>
      </c>
      <c r="C119" s="28" t="n">
        <v>45420</v>
      </c>
      <c r="D119" s="21" t="inlineStr">
        <is>
          <t>WL-02305</t>
        </is>
      </c>
      <c r="E119" s="21" t="n">
        <v>1305</v>
      </c>
      <c r="F119" s="21" t="inlineStr">
        <is>
          <t>GW-0823</t>
        </is>
      </c>
      <c r="G119" s="21" t="inlineStr">
        <is>
          <t>Gullwing</t>
        </is>
      </c>
      <c r="H119" s="21" t="n">
        <v>60</v>
      </c>
      <c r="I119" s="21" t="inlineStr">
        <is>
          <t>declined-prior-offer</t>
        </is>
      </c>
      <c r="J119" s="21" t="inlineStr">
        <is>
          <t>OTHER</t>
        </is>
      </c>
      <c r="K119" s="21" t="inlineStr">
        <is>
          <t>Y</t>
        </is>
      </c>
      <c r="L119" s="21" t="inlineStr">
        <is>
          <t>REPAIR_ESTIMATE</t>
        </is>
      </c>
      <c r="M119" s="21" t="inlineStr">
        <is>
          <t>EK</t>
        </is>
      </c>
      <c r="N119" s="28" t="n">
        <v>45420</v>
      </c>
      <c r="O119" s="21" t="inlineStr">
        <is>
          <t>SUSTAINED</t>
        </is>
      </c>
      <c r="P119" s="21" t="inlineStr"/>
    </row>
    <row r="120">
      <c r="A120" s="17" t="inlineStr">
        <is>
          <t>SKP-2024-0209</t>
        </is>
      </c>
      <c r="B120" s="17" t="inlineStr">
        <is>
          <t>OFR-2024-0746</t>
        </is>
      </c>
      <c r="C120" s="27" t="n">
        <v>45425</v>
      </c>
      <c r="D120" s="17" t="inlineStr">
        <is>
          <t>WL-01675</t>
        </is>
      </c>
      <c r="E120" s="17" t="n">
        <v>675</v>
      </c>
      <c r="F120" s="17" t="inlineStr">
        <is>
          <t>VB-0808</t>
        </is>
      </c>
      <c r="G120" s="17" t="inlineStr">
        <is>
          <t>Vessbank</t>
        </is>
      </c>
      <c r="H120" s="17" t="n">
        <v>24</v>
      </c>
      <c r="I120" s="17" t="inlineStr">
        <is>
          <t>preference-mismatch</t>
        </is>
      </c>
      <c r="J120" s="17" t="inlineStr">
        <is>
          <t>LOCATION_PREF</t>
        </is>
      </c>
      <c r="K120" s="17" t="inlineStr">
        <is>
          <t>Y</t>
        </is>
      </c>
      <c r="L120" s="17" t="inlineStr">
        <is>
          <t>INSURANCE_DECL</t>
        </is>
      </c>
      <c r="M120" s="17" t="inlineStr">
        <is>
          <t>GF</t>
        </is>
      </c>
      <c r="N120" s="27" t="n">
        <v>45427</v>
      </c>
      <c r="O120" s="17" t="inlineStr">
        <is>
          <t>SUSTAINED</t>
        </is>
      </c>
      <c r="P120" s="17" t="inlineStr"/>
    </row>
    <row r="121">
      <c r="A121" s="21" t="inlineStr">
        <is>
          <t>SKP-2024-0210</t>
        </is>
      </c>
      <c r="B121" s="21" t="inlineStr">
        <is>
          <t>OFR-2024-0747</t>
        </is>
      </c>
      <c r="C121" s="28" t="n">
        <v>45435</v>
      </c>
      <c r="D121" s="21" t="inlineStr">
        <is>
          <t>WL-01242</t>
        </is>
      </c>
      <c r="E121" s="21" t="n">
        <v>242</v>
      </c>
      <c r="F121" s="21" t="inlineStr">
        <is>
          <t>GW-0905</t>
        </is>
      </c>
      <c r="G121" s="21" t="inlineStr">
        <is>
          <t>Gullwing</t>
        </is>
      </c>
      <c r="H121" s="21" t="n">
        <v>50</v>
      </c>
      <c r="I121" s="21" t="inlineStr">
        <is>
          <t>declined-prior-offer</t>
        </is>
      </c>
      <c r="J121" s="21" t="inlineStr">
        <is>
          <t>OTHER</t>
        </is>
      </c>
      <c r="K121" s="21" t="inlineStr">
        <is>
          <t>Y</t>
        </is>
      </c>
      <c r="L121" s="21" t="inlineStr">
        <is>
          <t>REPAIR_ESTIMATE</t>
        </is>
      </c>
      <c r="M121" s="21" t="inlineStr">
        <is>
          <t>NO</t>
        </is>
      </c>
      <c r="N121" s="28" t="n">
        <v>45436</v>
      </c>
      <c r="O121" s="21" t="inlineStr">
        <is>
          <t>SUSTAINED</t>
        </is>
      </c>
      <c r="P121" s="21" t="inlineStr"/>
    </row>
    <row r="122">
      <c r="A122" s="17" t="inlineStr">
        <is>
          <t>SKP-2024-0211</t>
        </is>
      </c>
      <c r="B122" s="17" t="inlineStr">
        <is>
          <t>OFR-2024-0752</t>
        </is>
      </c>
      <c r="C122" s="27" t="n">
        <v>45431</v>
      </c>
      <c r="D122" s="17" t="inlineStr">
        <is>
          <t>WL-01536</t>
        </is>
      </c>
      <c r="E122" s="17" t="n">
        <v>536</v>
      </c>
      <c r="F122" s="17" t="inlineStr">
        <is>
          <t>GW-0522</t>
        </is>
      </c>
      <c r="G122" s="17" t="inlineStr">
        <is>
          <t>Gullwing</t>
        </is>
      </c>
      <c r="H122" s="17" t="n">
        <v>28</v>
      </c>
      <c r="I122" s="17" t="inlineStr">
        <is>
          <t>not-current</t>
        </is>
      </c>
      <c r="J122" s="17" t="inlineStr">
        <is>
          <t>INSURANCE_LAPSE</t>
        </is>
      </c>
      <c r="K122" s="17" t="inlineStr">
        <is>
          <t>Y</t>
        </is>
      </c>
      <c r="L122" s="17" t="inlineStr">
        <is>
          <t>INSURANCE_DECL</t>
        </is>
      </c>
      <c r="M122" s="17" t="inlineStr">
        <is>
          <t>RD</t>
        </is>
      </c>
      <c r="N122" s="27" t="n">
        <v>45432</v>
      </c>
      <c r="O122" s="17" t="inlineStr">
        <is>
          <t>SUSTAINED</t>
        </is>
      </c>
      <c r="P122" s="17" t="inlineStr"/>
    </row>
    <row r="123">
      <c r="A123" s="21" t="inlineStr">
        <is>
          <t>SKP-2024-0212</t>
        </is>
      </c>
      <c r="B123" s="21" t="inlineStr">
        <is>
          <t>OFR-2024-0755</t>
        </is>
      </c>
      <c r="C123" s="28" t="n">
        <v>45434</v>
      </c>
      <c r="D123" s="21" t="inlineStr">
        <is>
          <t>WL-02013</t>
        </is>
      </c>
      <c r="E123" s="21" t="n">
        <v>1013</v>
      </c>
      <c r="F123" s="21" t="inlineStr">
        <is>
          <t>VB-0602</t>
        </is>
      </c>
      <c r="G123" s="21" t="inlineStr">
        <is>
          <t>Vessbank</t>
        </is>
      </c>
      <c r="H123" s="21" t="n">
        <v>24</v>
      </c>
      <c r="I123" s="21" t="inlineStr">
        <is>
          <t>not-current</t>
        </is>
      </c>
      <c r="J123" s="21" t="inlineStr">
        <is>
          <t>INSURANCE_LAPSE</t>
        </is>
      </c>
      <c r="K123" s="21" t="inlineStr">
        <is>
          <t>Y</t>
        </is>
      </c>
      <c r="L123" s="21" t="inlineStr">
        <is>
          <t>REPAIR_ESTIMATE</t>
        </is>
      </c>
      <c r="M123" s="21" t="inlineStr">
        <is>
          <t>DR</t>
        </is>
      </c>
      <c r="N123" s="28" t="n">
        <v>45435</v>
      </c>
      <c r="O123" s="21" t="inlineStr">
        <is>
          <t>SUSTAINED</t>
        </is>
      </c>
      <c r="P123" s="21" t="inlineStr"/>
    </row>
    <row r="124">
      <c r="A124" s="17" t="inlineStr">
        <is>
          <t>SKP-2024-0213</t>
        </is>
      </c>
      <c r="B124" s="17" t="inlineStr">
        <is>
          <t>OFR-2024-0759</t>
        </is>
      </c>
      <c r="C124" s="27" t="n">
        <v>45427</v>
      </c>
      <c r="D124" s="17" t="inlineStr">
        <is>
          <t>WL-01753</t>
        </is>
      </c>
      <c r="E124" s="17" t="n">
        <v>753</v>
      </c>
      <c r="F124" s="17" t="inlineStr">
        <is>
          <t>LP-0722</t>
        </is>
      </c>
      <c r="G124" s="17" t="inlineStr">
        <is>
          <t>Ledgport</t>
        </is>
      </c>
      <c r="H124" s="17" t="n">
        <v>24</v>
      </c>
      <c r="I124" s="17" t="inlineStr">
        <is>
          <t>declined-prior-offer</t>
        </is>
      </c>
      <c r="J124" s="17" t="inlineStr">
        <is>
          <t>OTHER</t>
        </is>
      </c>
      <c r="K124" s="17" t="inlineStr">
        <is>
          <t>Y</t>
        </is>
      </c>
      <c r="L124" s="17" t="inlineStr">
        <is>
          <t>INSURANCE_DECL</t>
        </is>
      </c>
      <c r="M124" s="17" t="inlineStr">
        <is>
          <t>BH</t>
        </is>
      </c>
      <c r="N124" s="27" t="n">
        <v>45431</v>
      </c>
      <c r="O124" s="17" t="inlineStr">
        <is>
          <t>SUSTAINED</t>
        </is>
      </c>
      <c r="P124" s="17" t="inlineStr"/>
    </row>
    <row r="125">
      <c r="A125" s="21" t="inlineStr">
        <is>
          <t>SKP-2024-0214</t>
        </is>
      </c>
      <c r="B125" s="21" t="inlineStr">
        <is>
          <t>OFR-2024-0762</t>
        </is>
      </c>
      <c r="C125" s="28" t="n">
        <v>45413</v>
      </c>
      <c r="D125" s="21" t="inlineStr">
        <is>
          <t>WL-01318</t>
        </is>
      </c>
      <c r="E125" s="21" t="n">
        <v>318</v>
      </c>
      <c r="F125" s="21" t="inlineStr">
        <is>
          <t>SB-0405</t>
        </is>
      </c>
      <c r="G125" s="21" t="inlineStr">
        <is>
          <t>Salmonberry</t>
        </is>
      </c>
      <c r="H125" s="21" t="n">
        <v>45</v>
      </c>
      <c r="I125" s="21" t="inlineStr">
        <is>
          <t>preference-mismatch</t>
        </is>
      </c>
      <c r="J125" s="21" t="inlineStr">
        <is>
          <t>LOCATION_PREF</t>
        </is>
      </c>
      <c r="K125" s="21" t="inlineStr">
        <is>
          <t>Y</t>
        </is>
      </c>
      <c r="L125" s="21" t="inlineStr">
        <is>
          <t>REPAIR_ESTIMATE</t>
        </is>
      </c>
      <c r="M125" s="21" t="inlineStr">
        <is>
          <t>NO</t>
        </is>
      </c>
      <c r="N125" s="28" t="n">
        <v>45416</v>
      </c>
      <c r="O125" s="21" t="inlineStr">
        <is>
          <t>SUSTAINED</t>
        </is>
      </c>
      <c r="P125" s="21" t="inlineStr"/>
    </row>
    <row r="126">
      <c r="A126" s="17" t="inlineStr">
        <is>
          <t>SKP-2024-0215</t>
        </is>
      </c>
      <c r="B126" s="17" t="inlineStr">
        <is>
          <t>OFR-2024-0766</t>
        </is>
      </c>
      <c r="C126" s="27" t="n">
        <v>45433</v>
      </c>
      <c r="D126" s="17" t="inlineStr">
        <is>
          <t>WL-03891</t>
        </is>
      </c>
      <c r="E126" s="17" t="n">
        <v>2891</v>
      </c>
      <c r="F126" s="17" t="inlineStr">
        <is>
          <t>EW-0607</t>
        </is>
      </c>
      <c r="G126" s="17" t="inlineStr">
        <is>
          <t>Eastwey</t>
        </is>
      </c>
      <c r="H126" s="17" t="n">
        <v>24</v>
      </c>
      <c r="I126" s="17" t="inlineStr">
        <is>
          <t>vessel-fit</t>
        </is>
      </c>
      <c r="J126" s="17" t="inlineStr">
        <is>
          <t>SLIP_SIZE_MISMATCH</t>
        </is>
      </c>
      <c r="K126" s="17" t="inlineStr">
        <is>
          <t>Y</t>
        </is>
      </c>
      <c r="L126" s="17" t="inlineStr">
        <is>
          <t>REPAIR_ESTIMATE</t>
        </is>
      </c>
      <c r="M126" s="17" t="inlineStr">
        <is>
          <t>NO</t>
        </is>
      </c>
      <c r="N126" s="27" t="n">
        <v>45433</v>
      </c>
      <c r="O126" s="17" t="inlineStr">
        <is>
          <t>SUSTAINED</t>
        </is>
      </c>
      <c r="P126" s="17" t="inlineStr"/>
    </row>
    <row r="127">
      <c r="A127" s="21" t="inlineStr">
        <is>
          <t>SKP-2024-0216</t>
        </is>
      </c>
      <c r="B127" s="21" t="inlineStr">
        <is>
          <t>OFR-2024-0772</t>
        </is>
      </c>
      <c r="C127" s="28" t="n">
        <v>45455</v>
      </c>
      <c r="D127" s="21" t="inlineStr">
        <is>
          <t>WL-03026</t>
        </is>
      </c>
      <c r="E127" s="21" t="n">
        <v>2026</v>
      </c>
      <c r="F127" s="21" t="inlineStr">
        <is>
          <t>LP-0324</t>
        </is>
      </c>
      <c r="G127" s="21" t="inlineStr">
        <is>
          <t>Ledgport</t>
        </is>
      </c>
      <c r="H127" s="21" t="n">
        <v>32</v>
      </c>
      <c r="I127" s="21" t="inlineStr">
        <is>
          <t>not-current</t>
        </is>
      </c>
      <c r="J127" s="21" t="inlineStr">
        <is>
          <t>INSURANCE_LAPSE</t>
        </is>
      </c>
      <c r="K127" s="21" t="inlineStr">
        <is>
          <t>Y</t>
        </is>
      </c>
      <c r="L127" s="21" t="inlineStr">
        <is>
          <t>OTHER_SUPPORT</t>
        </is>
      </c>
      <c r="M127" s="21" t="inlineStr">
        <is>
          <t>BH</t>
        </is>
      </c>
      <c r="N127" s="28" t="n">
        <v>45456</v>
      </c>
      <c r="O127" s="21" t="inlineStr">
        <is>
          <t>SUSTAINED</t>
        </is>
      </c>
      <c r="P127" s="21" t="inlineStr"/>
    </row>
    <row r="128">
      <c r="A128" s="17" t="inlineStr">
        <is>
          <t>SKP-2024-0217</t>
        </is>
      </c>
      <c r="B128" s="17" t="inlineStr">
        <is>
          <t>OFR-2024-0774</t>
        </is>
      </c>
      <c r="C128" s="27" t="n">
        <v>45458</v>
      </c>
      <c r="D128" s="17" t="inlineStr">
        <is>
          <t>WL-03245</t>
        </is>
      </c>
      <c r="E128" s="17" t="n">
        <v>2245</v>
      </c>
      <c r="F128" s="17" t="inlineStr">
        <is>
          <t>LP-1001</t>
        </is>
      </c>
      <c r="G128" s="17" t="inlineStr">
        <is>
          <t>Ledgport</t>
        </is>
      </c>
      <c r="H128" s="17" t="n">
        <v>40</v>
      </c>
      <c r="I128" s="17" t="inlineStr">
        <is>
          <t>vessel-fit</t>
        </is>
      </c>
      <c r="J128" s="17" t="inlineStr">
        <is>
          <t>SLIP_SIZE_MISMATCH</t>
        </is>
      </c>
      <c r="K128" s="17" t="inlineStr">
        <is>
          <t>Y</t>
        </is>
      </c>
      <c r="L128" s="17" t="inlineStr">
        <is>
          <t>OTHER_SUPPORT</t>
        </is>
      </c>
      <c r="M128" s="17" t="inlineStr">
        <is>
          <t>PC</t>
        </is>
      </c>
      <c r="N128" s="27" t="n">
        <v>45463</v>
      </c>
      <c r="O128" s="17" t="inlineStr">
        <is>
          <t>SUSTAINED</t>
        </is>
      </c>
      <c r="P128" s="17" t="inlineStr"/>
    </row>
    <row r="129">
      <c r="A129" s="21" t="inlineStr">
        <is>
          <t>SKP-2024-0218</t>
        </is>
      </c>
      <c r="B129" s="21" t="inlineStr">
        <is>
          <t>OFR-2024-0784</t>
        </is>
      </c>
      <c r="C129" s="28" t="n">
        <v>45457</v>
      </c>
      <c r="D129" s="21" t="inlineStr">
        <is>
          <t>WL-03527</t>
        </is>
      </c>
      <c r="E129" s="21" t="n">
        <v>2527</v>
      </c>
      <c r="F129" s="21" t="inlineStr">
        <is>
          <t>EW-0523</t>
        </is>
      </c>
      <c r="G129" s="21" t="inlineStr">
        <is>
          <t>Eastwey</t>
        </is>
      </c>
      <c r="H129" s="21" t="n">
        <v>24</v>
      </c>
      <c r="I129" s="21" t="inlineStr">
        <is>
          <t>not-current</t>
        </is>
      </c>
      <c r="J129" s="21" t="inlineStr">
        <is>
          <t>INSURANCE_LAPSE</t>
        </is>
      </c>
      <c r="K129" s="21" t="inlineStr">
        <is>
          <t>Y</t>
        </is>
      </c>
      <c r="L129" s="21" t="inlineStr">
        <is>
          <t>INSURANCE_DECL</t>
        </is>
      </c>
      <c r="M129" s="21" t="inlineStr">
        <is>
          <t>PC</t>
        </is>
      </c>
      <c r="N129" s="28" t="n">
        <v>45462</v>
      </c>
      <c r="O129" s="21" t="inlineStr">
        <is>
          <t>SUSTAINED</t>
        </is>
      </c>
      <c r="P129" s="21" t="inlineStr"/>
    </row>
    <row r="130">
      <c r="A130" s="17" t="inlineStr">
        <is>
          <t>SKP-2024-0219</t>
        </is>
      </c>
      <c r="B130" s="17" t="inlineStr">
        <is>
          <t>OFR-2024-0789</t>
        </is>
      </c>
      <c r="C130" s="27" t="n">
        <v>45448</v>
      </c>
      <c r="D130" s="17" t="inlineStr">
        <is>
          <t>WL-01144</t>
        </is>
      </c>
      <c r="E130" s="17" t="n">
        <v>144</v>
      </c>
      <c r="F130" s="17" t="inlineStr">
        <is>
          <t>LP-0216</t>
        </is>
      </c>
      <c r="G130" s="17" t="inlineStr">
        <is>
          <t>Ledgport</t>
        </is>
      </c>
      <c r="H130" s="17" t="n">
        <v>32</v>
      </c>
      <c r="I130" s="17" t="inlineStr">
        <is>
          <t>vessel-fit</t>
        </is>
      </c>
      <c r="J130" s="17" t="inlineStr">
        <is>
          <t>SLIP_SIZE_MISMATCH</t>
        </is>
      </c>
      <c r="K130" s="17" t="inlineStr">
        <is>
          <t>N</t>
        </is>
      </c>
      <c r="L130" s="17" t="inlineStr">
        <is>
          <t>WRITTEN_STATEMENT</t>
        </is>
      </c>
      <c r="M130" s="17" t="inlineStr">
        <is>
          <t>MT</t>
        </is>
      </c>
      <c r="N130" s="27" t="n">
        <v>45451</v>
      </c>
      <c r="O130" s="17" t="inlineStr">
        <is>
          <t>SUSTAINED</t>
        </is>
      </c>
      <c r="P130" s="17" t="inlineStr"/>
    </row>
    <row r="131">
      <c r="A131" s="21" t="inlineStr">
        <is>
          <t>SKP-2024-0220</t>
        </is>
      </c>
      <c r="B131" s="21" t="inlineStr">
        <is>
          <t>OFR-2024-0791</t>
        </is>
      </c>
      <c r="C131" s="28" t="n">
        <v>45451</v>
      </c>
      <c r="D131" s="21" t="inlineStr">
        <is>
          <t>WL-03390</t>
        </is>
      </c>
      <c r="E131" s="21" t="n">
        <v>2390</v>
      </c>
      <c r="F131" s="21" t="inlineStr">
        <is>
          <t>SB-0302</t>
        </is>
      </c>
      <c r="G131" s="21" t="inlineStr">
        <is>
          <t>Salmonberry</t>
        </is>
      </c>
      <c r="H131" s="21" t="n">
        <v>28</v>
      </c>
      <c r="I131" s="21" t="inlineStr">
        <is>
          <t>declined-prior-offer</t>
        </is>
      </c>
      <c r="J131" s="21" t="inlineStr">
        <is>
          <t>OTHER</t>
        </is>
      </c>
      <c r="K131" s="21" t="inlineStr">
        <is>
          <t>Y</t>
        </is>
      </c>
      <c r="L131" s="21" t="inlineStr">
        <is>
          <t>INSURANCE_DECL</t>
        </is>
      </c>
      <c r="M131" s="21" t="inlineStr">
        <is>
          <t>DR</t>
        </is>
      </c>
      <c r="N131" s="28" t="n">
        <v>45452</v>
      </c>
      <c r="O131" s="21" t="inlineStr">
        <is>
          <t>SUSTAINED</t>
        </is>
      </c>
      <c r="P131" s="21" t="inlineStr"/>
    </row>
    <row r="132">
      <c r="A132" s="17" t="inlineStr">
        <is>
          <t>SKP-2024-0221</t>
        </is>
      </c>
      <c r="B132" s="17" t="inlineStr">
        <is>
          <t>OFR-2024-0792</t>
        </is>
      </c>
      <c r="C132" s="27" t="n">
        <v>45452</v>
      </c>
      <c r="D132" s="17" t="inlineStr">
        <is>
          <t>WL-01368</t>
        </is>
      </c>
      <c r="E132" s="17" t="n">
        <v>368</v>
      </c>
      <c r="F132" s="17" t="inlineStr">
        <is>
          <t>VB-0924</t>
        </is>
      </c>
      <c r="G132" s="17" t="inlineStr">
        <is>
          <t>Vessbank</t>
        </is>
      </c>
      <c r="H132" s="17" t="n">
        <v>32</v>
      </c>
      <c r="I132" s="17" t="inlineStr">
        <is>
          <t>preference-mismatch</t>
        </is>
      </c>
      <c r="J132" s="17" t="inlineStr">
        <is>
          <t>LOCATION_PREF</t>
        </is>
      </c>
      <c r="K132" s="17" t="inlineStr">
        <is>
          <t>Y</t>
        </is>
      </c>
      <c r="L132" s="17" t="inlineStr">
        <is>
          <t>OTHER_SUPPORT</t>
        </is>
      </c>
      <c r="M132" s="17" t="inlineStr">
        <is>
          <t>TY</t>
        </is>
      </c>
      <c r="N132" s="27" t="n">
        <v>45454</v>
      </c>
      <c r="O132" s="17" t="inlineStr">
        <is>
          <t>SUSTAINED</t>
        </is>
      </c>
      <c r="P132" s="17" t="inlineStr"/>
    </row>
    <row r="133">
      <c r="A133" s="21" t="inlineStr">
        <is>
          <t>SKP-2024-0222</t>
        </is>
      </c>
      <c r="B133" s="21" t="inlineStr">
        <is>
          <t>OFR-2024-0818</t>
        </is>
      </c>
      <c r="C133" s="28" t="n">
        <v>45501</v>
      </c>
      <c r="D133" s="21" t="inlineStr">
        <is>
          <t>WL-01889</t>
        </is>
      </c>
      <c r="E133" s="21" t="n">
        <v>889</v>
      </c>
      <c r="F133" s="21" t="inlineStr">
        <is>
          <t>GW-0206</t>
        </is>
      </c>
      <c r="G133" s="21" t="inlineStr">
        <is>
          <t>Gullwing</t>
        </is>
      </c>
      <c r="H133" s="21" t="n">
        <v>24</v>
      </c>
      <c r="I133" s="21" t="inlineStr">
        <is>
          <t>vessel-fit</t>
        </is>
      </c>
      <c r="J133" s="21" t="inlineStr">
        <is>
          <t>SLIP_SIZE_MISMATCH</t>
        </is>
      </c>
      <c r="K133" s="21" t="inlineStr">
        <is>
          <t>Y</t>
        </is>
      </c>
      <c r="L133" s="21" t="inlineStr">
        <is>
          <t>REPAIR_ESTIMATE</t>
        </is>
      </c>
      <c r="M133" s="21" t="inlineStr">
        <is>
          <t>RD</t>
        </is>
      </c>
      <c r="N133" s="28" t="n">
        <v>45506</v>
      </c>
      <c r="O133" s="21" t="inlineStr">
        <is>
          <t>SUSTAINED</t>
        </is>
      </c>
      <c r="P133" s="21" t="inlineStr"/>
    </row>
    <row r="134">
      <c r="A134" s="17" t="inlineStr">
        <is>
          <t>SKP-2024-0223</t>
        </is>
      </c>
      <c r="B134" s="17" t="inlineStr">
        <is>
          <t>OFR-2024-0823</t>
        </is>
      </c>
      <c r="C134" s="27" t="n">
        <v>45478</v>
      </c>
      <c r="D134" s="17" t="inlineStr">
        <is>
          <t>WL-01691</t>
        </is>
      </c>
      <c r="E134" s="17" t="n">
        <v>691</v>
      </c>
      <c r="F134" s="17" t="inlineStr">
        <is>
          <t>LP-1024</t>
        </is>
      </c>
      <c r="G134" s="17" t="inlineStr">
        <is>
          <t>Ledgport</t>
        </is>
      </c>
      <c r="H134" s="17" t="n">
        <v>32</v>
      </c>
      <c r="I134" s="17" t="inlineStr">
        <is>
          <t>preference-mismatch</t>
        </is>
      </c>
      <c r="J134" s="17" t="inlineStr">
        <is>
          <t>LOCATION_PREF</t>
        </is>
      </c>
      <c r="K134" s="17" t="inlineStr">
        <is>
          <t>Y</t>
        </is>
      </c>
      <c r="L134" s="17" t="inlineStr">
        <is>
          <t>INSURANCE_DECL</t>
        </is>
      </c>
      <c r="M134" s="17" t="inlineStr">
        <is>
          <t>BH</t>
        </is>
      </c>
      <c r="N134" s="27" t="n">
        <v>45481</v>
      </c>
      <c r="O134" s="17" t="inlineStr">
        <is>
          <t>SUSTAINED</t>
        </is>
      </c>
      <c r="P134" s="17" t="inlineStr"/>
    </row>
    <row r="135">
      <c r="A135" s="21" t="inlineStr">
        <is>
          <t>SKP-2024-0224</t>
        </is>
      </c>
      <c r="B135" s="21" t="inlineStr">
        <is>
          <t>OFR-2024-0824</t>
        </is>
      </c>
      <c r="C135" s="28" t="n">
        <v>45487</v>
      </c>
      <c r="D135" s="21" t="inlineStr">
        <is>
          <t>WL-02850</t>
        </is>
      </c>
      <c r="E135" s="21" t="n">
        <v>1850</v>
      </c>
      <c r="F135" s="21" t="inlineStr">
        <is>
          <t>SB-0107</t>
        </is>
      </c>
      <c r="G135" s="21" t="inlineStr">
        <is>
          <t>Salmonberry</t>
        </is>
      </c>
      <c r="H135" s="21" t="n">
        <v>40</v>
      </c>
      <c r="I135" s="21" t="inlineStr">
        <is>
          <t>vessel-fit</t>
        </is>
      </c>
      <c r="J135" s="21" t="inlineStr">
        <is>
          <t>SLIP_SIZE_MISMATCH</t>
        </is>
      </c>
      <c r="K135" s="21" t="inlineStr">
        <is>
          <t>Y</t>
        </is>
      </c>
      <c r="L135" s="21" t="inlineStr">
        <is>
          <t>OTHER_SUPPORT</t>
        </is>
      </c>
      <c r="M135" s="21" t="inlineStr">
        <is>
          <t>DR</t>
        </is>
      </c>
      <c r="N135" s="28" t="n">
        <v>45492</v>
      </c>
      <c r="O135" s="21" t="inlineStr">
        <is>
          <t>SUSTAINED</t>
        </is>
      </c>
      <c r="P135" s="21" t="inlineStr"/>
    </row>
    <row r="136">
      <c r="A136" s="17" t="inlineStr">
        <is>
          <t>SKP-2024-0225</t>
        </is>
      </c>
      <c r="B136" s="17" t="inlineStr">
        <is>
          <t>OFR-2024-0828</t>
        </is>
      </c>
      <c r="C136" s="27" t="n">
        <v>45522</v>
      </c>
      <c r="D136" s="17" t="inlineStr">
        <is>
          <t>WL-03762</t>
        </is>
      </c>
      <c r="E136" s="17" t="n">
        <v>2762</v>
      </c>
      <c r="F136" s="17" t="inlineStr">
        <is>
          <t>LP-0513</t>
        </is>
      </c>
      <c r="G136" s="17" t="inlineStr">
        <is>
          <t>Ledgport</t>
        </is>
      </c>
      <c r="H136" s="17" t="n">
        <v>24</v>
      </c>
      <c r="I136" s="17" t="inlineStr">
        <is>
          <t>vessel-fit</t>
        </is>
      </c>
      <c r="J136" s="17" t="inlineStr">
        <is>
          <t>SLIP_SIZE_MISMATCH</t>
        </is>
      </c>
      <c r="K136" s="17" t="inlineStr">
        <is>
          <t>Y</t>
        </is>
      </c>
      <c r="L136" s="17" t="inlineStr">
        <is>
          <t>INSURANCE_DECL</t>
        </is>
      </c>
      <c r="M136" s="17" t="inlineStr">
        <is>
          <t>PC</t>
        </is>
      </c>
      <c r="N136" s="27" t="n">
        <v>45524</v>
      </c>
      <c r="O136" s="17" t="inlineStr">
        <is>
          <t>SUSTAINED</t>
        </is>
      </c>
      <c r="P136" s="17" t="inlineStr"/>
    </row>
    <row r="137">
      <c r="A137" s="21" t="inlineStr">
        <is>
          <t>SKP-2024-0226</t>
        </is>
      </c>
      <c r="B137" s="21" t="inlineStr">
        <is>
          <t>OFR-2024-0829</t>
        </is>
      </c>
      <c r="C137" s="28" t="n">
        <v>45510</v>
      </c>
      <c r="D137" s="21" t="inlineStr">
        <is>
          <t>WL-03542</t>
        </is>
      </c>
      <c r="E137" s="21" t="n">
        <v>2542</v>
      </c>
      <c r="F137" s="21" t="inlineStr">
        <is>
          <t>SB-0319</t>
        </is>
      </c>
      <c r="G137" s="21" t="inlineStr">
        <is>
          <t>Salmonberry</t>
        </is>
      </c>
      <c r="H137" s="21" t="n">
        <v>32</v>
      </c>
      <c r="I137" s="21" t="inlineStr">
        <is>
          <t>vessel-fit</t>
        </is>
      </c>
      <c r="J137" s="21" t="inlineStr">
        <is>
          <t>SLIP_SIZE_MISMATCH</t>
        </is>
      </c>
      <c r="K137" s="21" t="inlineStr">
        <is>
          <t>Y</t>
        </is>
      </c>
      <c r="L137" s="21" t="inlineStr">
        <is>
          <t>REPAIR_ESTIMATE</t>
        </is>
      </c>
      <c r="M137" s="21" t="inlineStr">
        <is>
          <t>RD</t>
        </is>
      </c>
      <c r="N137" s="28" t="n">
        <v>45515</v>
      </c>
      <c r="O137" s="21" t="inlineStr">
        <is>
          <t>SUSTAINED</t>
        </is>
      </c>
      <c r="P137" s="21" t="inlineStr"/>
    </row>
    <row r="138">
      <c r="A138" s="17" t="inlineStr">
        <is>
          <t>SKP-2024-0227</t>
        </is>
      </c>
      <c r="B138" s="17" t="inlineStr">
        <is>
          <t>OFR-2024-0830</t>
        </is>
      </c>
      <c r="C138" s="27" t="n">
        <v>45520</v>
      </c>
      <c r="D138" s="17" t="inlineStr">
        <is>
          <t>WL-03759</t>
        </is>
      </c>
      <c r="E138" s="17" t="n">
        <v>2759</v>
      </c>
      <c r="F138" s="17" t="inlineStr">
        <is>
          <t>GW-0123</t>
        </is>
      </c>
      <c r="G138" s="17" t="inlineStr">
        <is>
          <t>Gullwing</t>
        </is>
      </c>
      <c r="H138" s="17" t="n">
        <v>80</v>
      </c>
      <c r="I138" s="17" t="inlineStr">
        <is>
          <t>not-current</t>
        </is>
      </c>
      <c r="J138" s="17" t="inlineStr">
        <is>
          <t>INSURANCE_LAPSE</t>
        </is>
      </c>
      <c r="K138" s="17" t="inlineStr">
        <is>
          <t>Y</t>
        </is>
      </c>
      <c r="L138" s="17" t="inlineStr">
        <is>
          <t>INSURANCE_DECL</t>
        </is>
      </c>
      <c r="M138" s="17" t="inlineStr">
        <is>
          <t>EK</t>
        </is>
      </c>
      <c r="N138" s="27" t="n">
        <v>45520</v>
      </c>
      <c r="O138" s="17" t="inlineStr">
        <is>
          <t>SUSTAINED</t>
        </is>
      </c>
      <c r="P138" s="17" t="inlineStr"/>
    </row>
    <row r="139">
      <c r="A139" s="21" t="inlineStr">
        <is>
          <t>SKP-2024-0228</t>
        </is>
      </c>
      <c r="B139" s="21" t="inlineStr">
        <is>
          <t>OFR-2024-0831</t>
        </is>
      </c>
      <c r="C139" s="28" t="n">
        <v>45514</v>
      </c>
      <c r="D139" s="21" t="inlineStr">
        <is>
          <t>WL-01001</t>
        </is>
      </c>
      <c r="E139" s="21" t="n">
        <v>1</v>
      </c>
      <c r="F139" s="21" t="inlineStr">
        <is>
          <t>VB-1008</t>
        </is>
      </c>
      <c r="G139" s="21" t="inlineStr">
        <is>
          <t>Vessbank</t>
        </is>
      </c>
      <c r="H139" s="21" t="n">
        <v>36</v>
      </c>
      <c r="I139" s="21" t="inlineStr">
        <is>
          <t>not-current</t>
        </is>
      </c>
      <c r="J139" s="21" t="inlineStr">
        <is>
          <t>INSURANCE_LAPSE</t>
        </is>
      </c>
      <c r="K139" s="21" t="inlineStr">
        <is>
          <t>Y</t>
        </is>
      </c>
      <c r="L139" s="21" t="inlineStr">
        <is>
          <t>REPAIR_ESTIMATE</t>
        </is>
      </c>
      <c r="M139" s="21" t="inlineStr">
        <is>
          <t>PC</t>
        </is>
      </c>
      <c r="N139" s="28" t="n">
        <v>45518</v>
      </c>
      <c r="O139" s="21" t="inlineStr">
        <is>
          <t>SUSTAINED</t>
        </is>
      </c>
      <c r="P139" s="21" t="inlineStr"/>
    </row>
    <row r="140">
      <c r="A140" s="17" t="inlineStr">
        <is>
          <t>SKP-2024-0229</t>
        </is>
      </c>
      <c r="B140" s="17" t="inlineStr">
        <is>
          <t>OFR-2024-0838</t>
        </is>
      </c>
      <c r="C140" s="27" t="n">
        <v>45529</v>
      </c>
      <c r="D140" s="17" t="inlineStr">
        <is>
          <t>WL-02791</t>
        </is>
      </c>
      <c r="E140" s="17" t="n">
        <v>1791</v>
      </c>
      <c r="F140" s="17" t="inlineStr">
        <is>
          <t>SB-0205</t>
        </is>
      </c>
      <c r="G140" s="17" t="inlineStr">
        <is>
          <t>Salmonberry</t>
        </is>
      </c>
      <c r="H140" s="17" t="n">
        <v>45</v>
      </c>
      <c r="I140" s="17" t="inlineStr">
        <is>
          <t>vessel-fit</t>
        </is>
      </c>
      <c r="J140" s="17" t="inlineStr">
        <is>
          <t>SLIP_SIZE_MISMATCH</t>
        </is>
      </c>
      <c r="K140" s="17" t="inlineStr">
        <is>
          <t>Y</t>
        </is>
      </c>
      <c r="L140" s="17" t="inlineStr">
        <is>
          <t>INSURANCE_DECL</t>
        </is>
      </c>
      <c r="M140" s="17" t="inlineStr">
        <is>
          <t>EK</t>
        </is>
      </c>
      <c r="N140" s="27" t="n">
        <v>45534</v>
      </c>
      <c r="O140" s="17" t="inlineStr">
        <is>
          <t>SUSTAINED</t>
        </is>
      </c>
      <c r="P140" s="17" t="inlineStr"/>
    </row>
    <row r="141">
      <c r="A141" s="21" t="inlineStr">
        <is>
          <t>SKP-2024-0230</t>
        </is>
      </c>
      <c r="B141" s="21" t="inlineStr">
        <is>
          <t>OFR-2024-0845</t>
        </is>
      </c>
      <c r="C141" s="28" t="n">
        <v>45532</v>
      </c>
      <c r="D141" s="21" t="inlineStr">
        <is>
          <t>WL-01998</t>
        </is>
      </c>
      <c r="E141" s="21" t="n">
        <v>998</v>
      </c>
      <c r="F141" s="21" t="inlineStr">
        <is>
          <t>EW-0118</t>
        </is>
      </c>
      <c r="G141" s="21" t="inlineStr">
        <is>
          <t>Eastwey</t>
        </is>
      </c>
      <c r="H141" s="21" t="n">
        <v>45</v>
      </c>
      <c r="I141" s="21" t="inlineStr">
        <is>
          <t>vessel-fit</t>
        </is>
      </c>
      <c r="J141" s="21" t="inlineStr">
        <is>
          <t>SLIP_SIZE_MISMATCH</t>
        </is>
      </c>
      <c r="K141" s="21" t="inlineStr">
        <is>
          <t>Y</t>
        </is>
      </c>
      <c r="L141" s="21" t="inlineStr">
        <is>
          <t>INSURANCE_DECL</t>
        </is>
      </c>
      <c r="M141" s="21" t="inlineStr">
        <is>
          <t>BH</t>
        </is>
      </c>
      <c r="N141" s="28" t="n">
        <v>45532</v>
      </c>
      <c r="O141" s="21" t="inlineStr">
        <is>
          <t>SUSTAINED</t>
        </is>
      </c>
      <c r="P141" s="21" t="inlineStr"/>
    </row>
    <row r="142">
      <c r="A142" s="17" t="inlineStr">
        <is>
          <t>SKP-2024-0231</t>
        </is>
      </c>
      <c r="B142" s="17" t="inlineStr">
        <is>
          <t>OFR-2024-0862</t>
        </is>
      </c>
      <c r="C142" s="27" t="n">
        <v>45508</v>
      </c>
      <c r="D142" s="17" t="inlineStr">
        <is>
          <t>WL-02925</t>
        </is>
      </c>
      <c r="E142" s="17" t="n">
        <v>1925</v>
      </c>
      <c r="F142" s="17" t="inlineStr">
        <is>
          <t>EW-0324</t>
        </is>
      </c>
      <c r="G142" s="17" t="inlineStr">
        <is>
          <t>Eastwey</t>
        </is>
      </c>
      <c r="H142" s="17" t="n">
        <v>80</v>
      </c>
      <c r="I142" s="17" t="inlineStr">
        <is>
          <t>preference-mismatch</t>
        </is>
      </c>
      <c r="J142" s="17" t="inlineStr">
        <is>
          <t>LOCATION_PREF</t>
        </is>
      </c>
      <c r="K142" s="17" t="inlineStr">
        <is>
          <t>Y</t>
        </is>
      </c>
      <c r="L142" s="17" t="inlineStr">
        <is>
          <t>WRITTEN_STATEMENT</t>
        </is>
      </c>
      <c r="M142" s="17" t="inlineStr">
        <is>
          <t>DR</t>
        </is>
      </c>
      <c r="N142" s="27" t="n">
        <v>45508</v>
      </c>
      <c r="O142" s="17" t="inlineStr">
        <is>
          <t>SUSTAINED</t>
        </is>
      </c>
      <c r="P142" s="17" t="inlineStr"/>
    </row>
    <row r="143">
      <c r="A143" s="21" t="inlineStr">
        <is>
          <t>SKP-2024-0232</t>
        </is>
      </c>
      <c r="B143" s="21" t="inlineStr">
        <is>
          <t>OFR-2024-0869</t>
        </is>
      </c>
      <c r="C143" s="28" t="n">
        <v>45536</v>
      </c>
      <c r="D143" s="21" t="inlineStr">
        <is>
          <t>WL-03615</t>
        </is>
      </c>
      <c r="E143" s="21" t="n">
        <v>2615</v>
      </c>
      <c r="F143" s="21" t="inlineStr">
        <is>
          <t>VB-0518</t>
        </is>
      </c>
      <c r="G143" s="21" t="inlineStr">
        <is>
          <t>Vessbank</t>
        </is>
      </c>
      <c r="H143" s="21" t="n">
        <v>28</v>
      </c>
      <c r="I143" s="21" t="inlineStr">
        <is>
          <t>declined-prior-offer</t>
        </is>
      </c>
      <c r="J143" s="21" t="inlineStr">
        <is>
          <t>OTHER</t>
        </is>
      </c>
      <c r="K143" s="21" t="inlineStr">
        <is>
          <t>Y</t>
        </is>
      </c>
      <c r="L143" s="21" t="inlineStr">
        <is>
          <t>INSURANCE_DECL</t>
        </is>
      </c>
      <c r="M143" s="21" t="inlineStr">
        <is>
          <t>GF</t>
        </is>
      </c>
      <c r="N143" s="28" t="n">
        <v>45538</v>
      </c>
      <c r="O143" s="21" t="inlineStr">
        <is>
          <t>SUSTAINED</t>
        </is>
      </c>
      <c r="P143" s="21" t="inlineStr"/>
    </row>
    <row r="144">
      <c r="A144" s="17" t="inlineStr">
        <is>
          <t>SKP-2024-0233</t>
        </is>
      </c>
      <c r="B144" s="17" t="inlineStr">
        <is>
          <t>OFR-2024-0870</t>
        </is>
      </c>
      <c r="C144" s="27" t="n">
        <v>45546</v>
      </c>
      <c r="D144" s="17" t="inlineStr">
        <is>
          <t>WL-03062</t>
        </is>
      </c>
      <c r="E144" s="17" t="n">
        <v>2062</v>
      </c>
      <c r="F144" s="17" t="inlineStr">
        <is>
          <t>LP-0303</t>
        </is>
      </c>
      <c r="G144" s="17" t="inlineStr">
        <is>
          <t>Ledgport</t>
        </is>
      </c>
      <c r="H144" s="17" t="n">
        <v>32</v>
      </c>
      <c r="I144" s="17" t="inlineStr">
        <is>
          <t>declined-prior-offer</t>
        </is>
      </c>
      <c r="J144" s="17" t="inlineStr">
        <is>
          <t>OTHER</t>
        </is>
      </c>
      <c r="K144" s="17" t="inlineStr">
        <is>
          <t>Y</t>
        </is>
      </c>
      <c r="L144" s="17" t="inlineStr">
        <is>
          <t>WRITTEN_STATEMENT</t>
        </is>
      </c>
      <c r="M144" s="17" t="inlineStr">
        <is>
          <t>BH</t>
        </is>
      </c>
      <c r="N144" s="27" t="n">
        <v>45548</v>
      </c>
      <c r="O144" s="17" t="inlineStr">
        <is>
          <t>SUSTAINED</t>
        </is>
      </c>
      <c r="P144" s="17" t="inlineStr"/>
    </row>
    <row r="145">
      <c r="A145" s="21" t="inlineStr">
        <is>
          <t>SKP-2024-0234</t>
        </is>
      </c>
      <c r="B145" s="21" t="inlineStr">
        <is>
          <t>OFR-2024-0871</t>
        </is>
      </c>
      <c r="C145" s="28" t="n">
        <v>45542</v>
      </c>
      <c r="D145" s="21" t="inlineStr">
        <is>
          <t>WL-01779</t>
        </is>
      </c>
      <c r="E145" s="21" t="n">
        <v>779</v>
      </c>
      <c r="F145" s="21" t="inlineStr">
        <is>
          <t>SB-0313</t>
        </is>
      </c>
      <c r="G145" s="21" t="inlineStr">
        <is>
          <t>Salmonberry</t>
        </is>
      </c>
      <c r="H145" s="21" t="n">
        <v>24</v>
      </c>
      <c r="I145" s="21" t="inlineStr">
        <is>
          <t>preference-mismatch</t>
        </is>
      </c>
      <c r="J145" s="21" t="inlineStr">
        <is>
          <t>LOCATION_PREF</t>
        </is>
      </c>
      <c r="K145" s="21" t="inlineStr">
        <is>
          <t>Y</t>
        </is>
      </c>
      <c r="L145" s="21" t="inlineStr">
        <is>
          <t>OTHER_SUPPORT</t>
        </is>
      </c>
      <c r="M145" s="21" t="inlineStr">
        <is>
          <t>GF</t>
        </is>
      </c>
      <c r="N145" s="28" t="n">
        <v>45543</v>
      </c>
      <c r="O145" s="21" t="inlineStr">
        <is>
          <t>SUSTAINED</t>
        </is>
      </c>
      <c r="P145" s="21" t="inlineStr"/>
    </row>
    <row r="146">
      <c r="A146" s="17" t="inlineStr">
        <is>
          <t>SKP-2024-0235</t>
        </is>
      </c>
      <c r="B146" s="17" t="inlineStr">
        <is>
          <t>OFR-2024-0876</t>
        </is>
      </c>
      <c r="C146" s="27" t="n">
        <v>45536</v>
      </c>
      <c r="D146" s="17" t="inlineStr">
        <is>
          <t>WL-03228</t>
        </is>
      </c>
      <c r="E146" s="17" t="n">
        <v>2228</v>
      </c>
      <c r="F146" s="17" t="inlineStr">
        <is>
          <t>EW-0319</t>
        </is>
      </c>
      <c r="G146" s="17" t="inlineStr">
        <is>
          <t>Eastwey</t>
        </is>
      </c>
      <c r="H146" s="17" t="n">
        <v>70</v>
      </c>
      <c r="I146" s="17" t="inlineStr">
        <is>
          <t>declined-prior-offer</t>
        </is>
      </c>
      <c r="J146" s="17" t="inlineStr">
        <is>
          <t>OTHER</t>
        </is>
      </c>
      <c r="K146" s="17" t="inlineStr">
        <is>
          <t>Y</t>
        </is>
      </c>
      <c r="L146" s="17" t="inlineStr">
        <is>
          <t>WRITTEN_STATEMENT</t>
        </is>
      </c>
      <c r="M146" s="17" t="inlineStr">
        <is>
          <t>TY</t>
        </is>
      </c>
      <c r="N146" s="27" t="n">
        <v>45539</v>
      </c>
      <c r="O146" s="17" t="inlineStr">
        <is>
          <t>SUSTAINED</t>
        </is>
      </c>
      <c r="P146" s="17" t="inlineStr"/>
    </row>
    <row r="147">
      <c r="A147" s="21" t="inlineStr">
        <is>
          <t>SKP-2024-0236</t>
        </is>
      </c>
      <c r="B147" s="21" t="inlineStr">
        <is>
          <t>OFR-2024-0877</t>
        </is>
      </c>
      <c r="C147" s="28" t="n">
        <v>45545</v>
      </c>
      <c r="D147" s="21" t="inlineStr">
        <is>
          <t>WL-03479</t>
        </is>
      </c>
      <c r="E147" s="21" t="n">
        <v>2479</v>
      </c>
      <c r="F147" s="21" t="inlineStr">
        <is>
          <t>SB-0607</t>
        </is>
      </c>
      <c r="G147" s="21" t="inlineStr">
        <is>
          <t>Salmonberry</t>
        </is>
      </c>
      <c r="H147" s="21" t="n">
        <v>40</v>
      </c>
      <c r="I147" s="21" t="inlineStr">
        <is>
          <t>vessel-fit</t>
        </is>
      </c>
      <c r="J147" s="21" t="inlineStr">
        <is>
          <t>SLIP_SIZE_MISMATCH</t>
        </is>
      </c>
      <c r="K147" s="21" t="inlineStr">
        <is>
          <t>Y</t>
        </is>
      </c>
      <c r="L147" s="21" t="inlineStr">
        <is>
          <t>WRITTEN_STATEMENT</t>
        </is>
      </c>
      <c r="M147" s="21" t="inlineStr">
        <is>
          <t>MT</t>
        </is>
      </c>
      <c r="N147" s="28" t="n">
        <v>45550</v>
      </c>
      <c r="O147" s="21" t="inlineStr">
        <is>
          <t>SUSTAINED</t>
        </is>
      </c>
      <c r="P147" s="21" t="inlineStr"/>
    </row>
    <row r="148">
      <c r="A148" s="17" t="inlineStr">
        <is>
          <t>SKP-2024-0237</t>
        </is>
      </c>
      <c r="B148" s="17" t="inlineStr">
        <is>
          <t>OFR-2024-0878</t>
        </is>
      </c>
      <c r="C148" s="27" t="n">
        <v>45549</v>
      </c>
      <c r="D148" s="17" t="inlineStr">
        <is>
          <t>WL-02574</t>
        </is>
      </c>
      <c r="E148" s="17" t="n">
        <v>1574</v>
      </c>
      <c r="F148" s="17" t="inlineStr">
        <is>
          <t>SB-0403</t>
        </is>
      </c>
      <c r="G148" s="17" t="inlineStr">
        <is>
          <t>Salmonberry</t>
        </is>
      </c>
      <c r="H148" s="17" t="n">
        <v>24</v>
      </c>
      <c r="I148" s="17" t="inlineStr">
        <is>
          <t>not-current</t>
        </is>
      </c>
      <c r="J148" s="17" t="inlineStr">
        <is>
          <t>INSURANCE_LAPSE</t>
        </is>
      </c>
      <c r="K148" s="17" t="inlineStr">
        <is>
          <t>Y</t>
        </is>
      </c>
      <c r="L148" s="17" t="inlineStr">
        <is>
          <t>INSURANCE_DECL</t>
        </is>
      </c>
      <c r="M148" s="17" t="inlineStr">
        <is>
          <t>EK</t>
        </is>
      </c>
      <c r="N148" s="27" t="n">
        <v>45549</v>
      </c>
      <c r="O148" s="17" t="inlineStr">
        <is>
          <t>SUSTAINED</t>
        </is>
      </c>
      <c r="P148" s="17" t="inlineStr"/>
    </row>
    <row r="149">
      <c r="A149" s="21" t="inlineStr">
        <is>
          <t>SKP-2024-0238</t>
        </is>
      </c>
      <c r="B149" s="21" t="inlineStr">
        <is>
          <t>OFR-2024-0883</t>
        </is>
      </c>
      <c r="C149" s="28" t="n">
        <v>45545</v>
      </c>
      <c r="D149" s="21" t="inlineStr">
        <is>
          <t>WL-02336</t>
        </is>
      </c>
      <c r="E149" s="21" t="n">
        <v>1336</v>
      </c>
      <c r="F149" s="21" t="inlineStr">
        <is>
          <t>VB-0517</t>
        </is>
      </c>
      <c r="G149" s="21" t="inlineStr">
        <is>
          <t>Vessbank</t>
        </is>
      </c>
      <c r="H149" s="21" t="n">
        <v>28</v>
      </c>
      <c r="I149" s="21" t="inlineStr">
        <is>
          <t>not-current</t>
        </is>
      </c>
      <c r="J149" s="21" t="inlineStr">
        <is>
          <t>INSURANCE_LAPSE</t>
        </is>
      </c>
      <c r="K149" s="21" t="inlineStr">
        <is>
          <t>Y</t>
        </is>
      </c>
      <c r="L149" s="21" t="inlineStr">
        <is>
          <t>WRITTEN_STATEMENT</t>
        </is>
      </c>
      <c r="M149" s="21" t="inlineStr">
        <is>
          <t>PC</t>
        </is>
      </c>
      <c r="N149" s="28" t="n">
        <v>45545</v>
      </c>
      <c r="O149" s="21" t="inlineStr">
        <is>
          <t>SUSTAINED</t>
        </is>
      </c>
      <c r="P149" s="21" t="inlineStr"/>
    </row>
    <row r="150">
      <c r="A150" s="17" t="inlineStr">
        <is>
          <t>SKP-2024-0239</t>
        </is>
      </c>
      <c r="B150" s="17" t="inlineStr">
        <is>
          <t>OFR-2024-0887</t>
        </is>
      </c>
      <c r="C150" s="27" t="n">
        <v>45537</v>
      </c>
      <c r="D150" s="17" t="inlineStr">
        <is>
          <t>WL-01504</t>
        </is>
      </c>
      <c r="E150" s="17" t="n">
        <v>504</v>
      </c>
      <c r="F150" s="17" t="inlineStr">
        <is>
          <t>VB-0223</t>
        </is>
      </c>
      <c r="G150" s="17" t="inlineStr">
        <is>
          <t>Vessbank</t>
        </is>
      </c>
      <c r="H150" s="17" t="n">
        <v>32</v>
      </c>
      <c r="I150" s="17" t="inlineStr">
        <is>
          <t>vessel-fit</t>
        </is>
      </c>
      <c r="J150" s="17" t="inlineStr">
        <is>
          <t>SLIP_SIZE_MISMATCH</t>
        </is>
      </c>
      <c r="K150" s="17" t="inlineStr">
        <is>
          <t>Y</t>
        </is>
      </c>
      <c r="L150" s="17" t="inlineStr">
        <is>
          <t>REPAIR_ESTIMATE</t>
        </is>
      </c>
      <c r="M150" s="17" t="inlineStr">
        <is>
          <t>GF</t>
        </is>
      </c>
      <c r="N150" s="27" t="n">
        <v>45537</v>
      </c>
      <c r="O150" s="17" t="inlineStr">
        <is>
          <t>SUSTAINED</t>
        </is>
      </c>
      <c r="P150" s="17" t="inlineStr"/>
    </row>
    <row r="151">
      <c r="A151" s="21" t="inlineStr">
        <is>
          <t>SKP-2024-0240</t>
        </is>
      </c>
      <c r="B151" s="21" t="inlineStr">
        <is>
          <t>OFR-2024-0889</t>
        </is>
      </c>
      <c r="C151" s="28" t="n">
        <v>45560</v>
      </c>
      <c r="D151" s="21" t="inlineStr">
        <is>
          <t>WL-01718</t>
        </is>
      </c>
      <c r="E151" s="21" t="n">
        <v>718</v>
      </c>
      <c r="F151" s="21" t="inlineStr">
        <is>
          <t>SB-0821</t>
        </is>
      </c>
      <c r="G151" s="21" t="inlineStr">
        <is>
          <t>Salmonberry</t>
        </is>
      </c>
      <c r="H151" s="21" t="n">
        <v>36</v>
      </c>
      <c r="I151" s="21" t="inlineStr">
        <is>
          <t>declined-prior-offer</t>
        </is>
      </c>
      <c r="J151" s="21" t="inlineStr">
        <is>
          <t>OTHER</t>
        </is>
      </c>
      <c r="K151" s="21" t="inlineStr">
        <is>
          <t>Y</t>
        </is>
      </c>
      <c r="L151" s="21" t="inlineStr">
        <is>
          <t>REPAIR_ESTIMATE</t>
        </is>
      </c>
      <c r="M151" s="21" t="inlineStr">
        <is>
          <t>TY</t>
        </is>
      </c>
      <c r="N151" s="28" t="n">
        <v>45562</v>
      </c>
      <c r="O151" s="21" t="inlineStr">
        <is>
          <t>SUSTAINED</t>
        </is>
      </c>
      <c r="P151" s="21" t="inlineStr"/>
    </row>
    <row r="152">
      <c r="A152" s="17" t="inlineStr">
        <is>
          <t>SKP-2024-0241</t>
        </is>
      </c>
      <c r="B152" s="17" t="inlineStr">
        <is>
          <t>OFR-2024-0893</t>
        </is>
      </c>
      <c r="C152" s="27" t="n">
        <v>45591</v>
      </c>
      <c r="D152" s="17" t="inlineStr">
        <is>
          <t>WL-01026</t>
        </is>
      </c>
      <c r="E152" s="17" t="n">
        <v>26</v>
      </c>
      <c r="F152" s="17" t="inlineStr">
        <is>
          <t>SB-0214</t>
        </is>
      </c>
      <c r="G152" s="17" t="inlineStr">
        <is>
          <t>Salmonberry</t>
        </is>
      </c>
      <c r="H152" s="17" t="n">
        <v>28</v>
      </c>
      <c r="I152" s="17" t="inlineStr">
        <is>
          <t>declined-prior-offer</t>
        </is>
      </c>
      <c r="J152" s="17" t="inlineStr">
        <is>
          <t>OTHER</t>
        </is>
      </c>
      <c r="K152" s="17" t="inlineStr">
        <is>
          <t>Y</t>
        </is>
      </c>
      <c r="L152" s="17" t="inlineStr">
        <is>
          <t>INSURANCE_DECL</t>
        </is>
      </c>
      <c r="M152" s="17" t="inlineStr">
        <is>
          <t>TY</t>
        </is>
      </c>
      <c r="N152" s="27" t="n">
        <v>45595</v>
      </c>
      <c r="O152" s="17" t="inlineStr">
        <is>
          <t>SUSTAINED</t>
        </is>
      </c>
      <c r="P152" s="17" t="inlineStr"/>
    </row>
    <row r="153">
      <c r="A153" s="21" t="inlineStr">
        <is>
          <t>SKP-2024-0242</t>
        </is>
      </c>
      <c r="B153" s="21" t="inlineStr">
        <is>
          <t>OFR-2024-0895</t>
        </is>
      </c>
      <c r="C153" s="28" t="n">
        <v>45586</v>
      </c>
      <c r="D153" s="21" t="inlineStr">
        <is>
          <t>WL-03831</t>
        </is>
      </c>
      <c r="E153" s="21" t="n">
        <v>2831</v>
      </c>
      <c r="F153" s="21" t="inlineStr">
        <is>
          <t>EW-1022</t>
        </is>
      </c>
      <c r="G153" s="21" t="inlineStr">
        <is>
          <t>Eastwey</t>
        </is>
      </c>
      <c r="H153" s="21" t="n">
        <v>32</v>
      </c>
      <c r="I153" s="21" t="inlineStr">
        <is>
          <t>not-current</t>
        </is>
      </c>
      <c r="J153" s="21" t="inlineStr">
        <is>
          <t>INSURANCE_LAPSE</t>
        </is>
      </c>
      <c r="K153" s="21" t="inlineStr">
        <is>
          <t>Y</t>
        </is>
      </c>
      <c r="L153" s="21" t="inlineStr">
        <is>
          <t>OTHER_SUPPORT</t>
        </is>
      </c>
      <c r="M153" s="21" t="inlineStr">
        <is>
          <t>MT</t>
        </is>
      </c>
      <c r="N153" s="28" t="n">
        <v>45586</v>
      </c>
      <c r="O153" s="21" t="inlineStr">
        <is>
          <t>SUSTAINED</t>
        </is>
      </c>
      <c r="P153" s="21" t="inlineStr"/>
    </row>
    <row r="154">
      <c r="A154" s="17" t="inlineStr">
        <is>
          <t>SKP-2024-0243</t>
        </is>
      </c>
      <c r="B154" s="17" t="inlineStr">
        <is>
          <t>OFR-2024-0901</t>
        </is>
      </c>
      <c r="C154" s="27" t="n">
        <v>45586</v>
      </c>
      <c r="D154" s="17" t="inlineStr">
        <is>
          <t>WL-01264</t>
        </is>
      </c>
      <c r="E154" s="17" t="n">
        <v>264</v>
      </c>
      <c r="F154" s="17" t="inlineStr">
        <is>
          <t>VB-0917</t>
        </is>
      </c>
      <c r="G154" s="17" t="inlineStr">
        <is>
          <t>Vessbank</t>
        </is>
      </c>
      <c r="H154" s="17" t="n">
        <v>28</v>
      </c>
      <c r="I154" s="17" t="inlineStr">
        <is>
          <t>preference-mismatch</t>
        </is>
      </c>
      <c r="J154" s="17" t="inlineStr">
        <is>
          <t>LOCATION_PREF</t>
        </is>
      </c>
      <c r="K154" s="17" t="inlineStr">
        <is>
          <t>Y</t>
        </is>
      </c>
      <c r="L154" s="17" t="inlineStr">
        <is>
          <t>INSURANCE_DECL</t>
        </is>
      </c>
      <c r="M154" s="17" t="inlineStr">
        <is>
          <t>EK</t>
        </is>
      </c>
      <c r="N154" s="27" t="n">
        <v>45588</v>
      </c>
      <c r="O154" s="17" t="inlineStr">
        <is>
          <t>SUSTAINED</t>
        </is>
      </c>
      <c r="P154" s="17" t="inlineStr"/>
    </row>
    <row r="155">
      <c r="A155" s="21" t="inlineStr">
        <is>
          <t>SKP-2024-0244</t>
        </is>
      </c>
      <c r="B155" s="21" t="inlineStr">
        <is>
          <t>OFR-2024-0903</t>
        </is>
      </c>
      <c r="C155" s="28" t="n">
        <v>45590</v>
      </c>
      <c r="D155" s="21" t="inlineStr">
        <is>
          <t>WL-03708</t>
        </is>
      </c>
      <c r="E155" s="21" t="n">
        <v>2708</v>
      </c>
      <c r="F155" s="21" t="inlineStr">
        <is>
          <t>GW-0813</t>
        </is>
      </c>
      <c r="G155" s="21" t="inlineStr">
        <is>
          <t>Gullwing</t>
        </is>
      </c>
      <c r="H155" s="21" t="n">
        <v>28</v>
      </c>
      <c r="I155" s="21" t="inlineStr">
        <is>
          <t>not-current</t>
        </is>
      </c>
      <c r="J155" s="21" t="inlineStr">
        <is>
          <t>INSURANCE_LAPSE</t>
        </is>
      </c>
      <c r="K155" s="21" t="inlineStr">
        <is>
          <t>Y</t>
        </is>
      </c>
      <c r="L155" s="21" t="inlineStr">
        <is>
          <t>INSURANCE_DECL</t>
        </is>
      </c>
      <c r="M155" s="21" t="inlineStr">
        <is>
          <t>GF</t>
        </is>
      </c>
      <c r="N155" s="28" t="n">
        <v>45595</v>
      </c>
      <c r="O155" s="21" t="inlineStr">
        <is>
          <t>SUSTAINED</t>
        </is>
      </c>
      <c r="P155" s="21" t="inlineStr"/>
    </row>
    <row r="156">
      <c r="A156" s="17" t="inlineStr">
        <is>
          <t>SKP-2024-0245</t>
        </is>
      </c>
      <c r="B156" s="17" t="inlineStr">
        <is>
          <t>OFR-2024-0909</t>
        </is>
      </c>
      <c r="C156" s="27" t="n">
        <v>45592</v>
      </c>
      <c r="D156" s="17" t="inlineStr">
        <is>
          <t>WL-03808</t>
        </is>
      </c>
      <c r="E156" s="17" t="n">
        <v>2808</v>
      </c>
      <c r="F156" s="17" t="inlineStr">
        <is>
          <t>VB-0601</t>
        </is>
      </c>
      <c r="G156" s="17" t="inlineStr">
        <is>
          <t>Vessbank</t>
        </is>
      </c>
      <c r="H156" s="17" t="n">
        <v>24</v>
      </c>
      <c r="I156" s="17" t="inlineStr">
        <is>
          <t>declined-prior-offer</t>
        </is>
      </c>
      <c r="J156" s="17" t="inlineStr">
        <is>
          <t>OTHER</t>
        </is>
      </c>
      <c r="K156" s="17" t="inlineStr">
        <is>
          <t>Y</t>
        </is>
      </c>
      <c r="L156" s="17" t="inlineStr">
        <is>
          <t>WRITTEN_STATEMENT</t>
        </is>
      </c>
      <c r="M156" s="17" t="inlineStr">
        <is>
          <t>NO</t>
        </is>
      </c>
      <c r="N156" s="27" t="n">
        <v>45597</v>
      </c>
      <c r="O156" s="17" t="inlineStr">
        <is>
          <t>SUSTAINED</t>
        </is>
      </c>
      <c r="P156" s="17" t="inlineStr"/>
    </row>
    <row r="157">
      <c r="A157" s="21" t="inlineStr">
        <is>
          <t>SKP-2024-0246</t>
        </is>
      </c>
      <c r="B157" s="21" t="inlineStr">
        <is>
          <t>OFR-2024-0922</t>
        </is>
      </c>
      <c r="C157" s="28" t="n">
        <v>45580</v>
      </c>
      <c r="D157" s="21" t="inlineStr">
        <is>
          <t>WL-01269</t>
        </is>
      </c>
      <c r="E157" s="21" t="n">
        <v>269</v>
      </c>
      <c r="F157" s="21" t="inlineStr">
        <is>
          <t>VB-0306</t>
        </is>
      </c>
      <c r="G157" s="21" t="inlineStr">
        <is>
          <t>Vessbank</t>
        </is>
      </c>
      <c r="H157" s="21" t="n">
        <v>28</v>
      </c>
      <c r="I157" s="21" t="inlineStr">
        <is>
          <t>vessel-fit</t>
        </is>
      </c>
      <c r="J157" s="21" t="inlineStr">
        <is>
          <t>SLIP_SIZE_MISMATCH</t>
        </is>
      </c>
      <c r="K157" s="21" t="inlineStr">
        <is>
          <t>Y</t>
        </is>
      </c>
      <c r="L157" s="21" t="inlineStr">
        <is>
          <t>WRITTEN_STATEMENT</t>
        </is>
      </c>
      <c r="M157" s="21" t="inlineStr">
        <is>
          <t>RD</t>
        </is>
      </c>
      <c r="N157" s="28" t="n">
        <v>45581</v>
      </c>
      <c r="O157" s="21" t="inlineStr">
        <is>
          <t>SUSTAINED</t>
        </is>
      </c>
      <c r="P157" s="21" t="inlineStr"/>
    </row>
    <row r="158">
      <c r="A158" s="17" t="inlineStr">
        <is>
          <t>SKP-2024-0247</t>
        </is>
      </c>
      <c r="B158" s="17" t="inlineStr">
        <is>
          <t>OFR-2024-0924</t>
        </is>
      </c>
      <c r="C158" s="27" t="n">
        <v>45585</v>
      </c>
      <c r="D158" s="17" t="inlineStr">
        <is>
          <t>WL-03733</t>
        </is>
      </c>
      <c r="E158" s="17" t="n">
        <v>2733</v>
      </c>
      <c r="F158" s="17" t="inlineStr">
        <is>
          <t>GW-0814</t>
        </is>
      </c>
      <c r="G158" s="17" t="inlineStr">
        <is>
          <t>Gullwing</t>
        </is>
      </c>
      <c r="H158" s="17" t="n">
        <v>70</v>
      </c>
      <c r="I158" s="17" t="inlineStr">
        <is>
          <t>vessel-fit</t>
        </is>
      </c>
      <c r="J158" s="17" t="inlineStr">
        <is>
          <t>SLIP_SIZE_MISMATCH</t>
        </is>
      </c>
      <c r="K158" s="17" t="inlineStr">
        <is>
          <t>Y</t>
        </is>
      </c>
      <c r="L158" s="17" t="inlineStr">
        <is>
          <t>WRITTEN_STATEMENT</t>
        </is>
      </c>
      <c r="M158" s="17" t="inlineStr">
        <is>
          <t>NO</t>
        </is>
      </c>
      <c r="N158" s="27" t="n">
        <v>45586</v>
      </c>
      <c r="O158" s="17" t="inlineStr">
        <is>
          <t>SUSTAINED</t>
        </is>
      </c>
      <c r="P158" s="17" t="inlineStr"/>
    </row>
    <row r="159">
      <c r="A159" s="21" t="inlineStr">
        <is>
          <t>SKP-2024-0248</t>
        </is>
      </c>
      <c r="B159" s="21" t="inlineStr">
        <is>
          <t>OFR-2024-0929</t>
        </is>
      </c>
      <c r="C159" s="28" t="n">
        <v>45618</v>
      </c>
      <c r="D159" s="21" t="inlineStr">
        <is>
          <t>WL-02139</t>
        </is>
      </c>
      <c r="E159" s="21" t="n">
        <v>1139</v>
      </c>
      <c r="F159" s="21" t="inlineStr">
        <is>
          <t>LP-0215</t>
        </is>
      </c>
      <c r="G159" s="21" t="inlineStr">
        <is>
          <t>Ledgport</t>
        </is>
      </c>
      <c r="H159" s="21" t="n">
        <v>28</v>
      </c>
      <c r="I159" s="21" t="inlineStr">
        <is>
          <t>vessel-fit</t>
        </is>
      </c>
      <c r="J159" s="21" t="inlineStr">
        <is>
          <t>SLIP_SIZE_MISMATCH</t>
        </is>
      </c>
      <c r="K159" s="21" t="inlineStr">
        <is>
          <t>Y</t>
        </is>
      </c>
      <c r="L159" s="21" t="inlineStr">
        <is>
          <t>INSURANCE_DECL</t>
        </is>
      </c>
      <c r="M159" s="21" t="inlineStr">
        <is>
          <t>MT</t>
        </is>
      </c>
      <c r="N159" s="28" t="n">
        <v>45619</v>
      </c>
      <c r="O159" s="21" t="inlineStr">
        <is>
          <t>SUSTAINED</t>
        </is>
      </c>
      <c r="P159" s="21" t="inlineStr"/>
    </row>
    <row r="160">
      <c r="A160" s="17" t="inlineStr">
        <is>
          <t>SKP-2024-0249</t>
        </is>
      </c>
      <c r="B160" s="17" t="inlineStr">
        <is>
          <t>OFR-2024-0930</t>
        </is>
      </c>
      <c r="C160" s="27" t="n">
        <v>45613</v>
      </c>
      <c r="D160" s="17" t="inlineStr">
        <is>
          <t>WL-02598</t>
        </is>
      </c>
      <c r="E160" s="17" t="n">
        <v>1598</v>
      </c>
      <c r="F160" s="17" t="inlineStr">
        <is>
          <t>GW-0902</t>
        </is>
      </c>
      <c r="G160" s="17" t="inlineStr">
        <is>
          <t>Gullwing</t>
        </is>
      </c>
      <c r="H160" s="17" t="n">
        <v>36</v>
      </c>
      <c r="I160" s="17" t="inlineStr">
        <is>
          <t>vessel-fit</t>
        </is>
      </c>
      <c r="J160" s="17" t="inlineStr">
        <is>
          <t>SLIP_SIZE_MISMATCH</t>
        </is>
      </c>
      <c r="K160" s="17" t="inlineStr">
        <is>
          <t>N</t>
        </is>
      </c>
      <c r="L160" s="17" t="inlineStr">
        <is>
          <t>INSURANCE_DECL</t>
        </is>
      </c>
      <c r="M160" s="17" t="inlineStr">
        <is>
          <t>EK</t>
        </is>
      </c>
      <c r="N160" s="27" t="n">
        <v>45613</v>
      </c>
      <c r="O160" s="17" t="inlineStr">
        <is>
          <t>SUSTAINED</t>
        </is>
      </c>
      <c r="P160" s="17" t="inlineStr"/>
    </row>
    <row r="161">
      <c r="A161" s="21" t="inlineStr">
        <is>
          <t>SKP-2024-0250</t>
        </is>
      </c>
      <c r="B161" s="21" t="inlineStr">
        <is>
          <t>OFR-2024-0940</t>
        </is>
      </c>
      <c r="C161" s="28" t="n">
        <v>45619</v>
      </c>
      <c r="D161" s="21" t="inlineStr">
        <is>
          <t>WL-01832</t>
        </is>
      </c>
      <c r="E161" s="21" t="n">
        <v>832</v>
      </c>
      <c r="F161" s="21" t="inlineStr">
        <is>
          <t>VB-0222</t>
        </is>
      </c>
      <c r="G161" s="21" t="inlineStr">
        <is>
          <t>Vessbank</t>
        </is>
      </c>
      <c r="H161" s="21" t="n">
        <v>28</v>
      </c>
      <c r="I161" s="21" t="inlineStr">
        <is>
          <t>not-current</t>
        </is>
      </c>
      <c r="J161" s="21" t="inlineStr">
        <is>
          <t>INSURANCE_LAPSE</t>
        </is>
      </c>
      <c r="K161" s="21" t="inlineStr">
        <is>
          <t>Y</t>
        </is>
      </c>
      <c r="L161" s="21" t="inlineStr">
        <is>
          <t>INSURANCE_DECL</t>
        </is>
      </c>
      <c r="M161" s="21" t="inlineStr">
        <is>
          <t>EK</t>
        </is>
      </c>
      <c r="N161" s="28" t="n">
        <v>45624</v>
      </c>
      <c r="O161" s="21" t="inlineStr">
        <is>
          <t>SUSTAINED</t>
        </is>
      </c>
      <c r="P161" s="21" t="inlineStr"/>
    </row>
    <row r="162">
      <c r="A162" s="17" t="inlineStr">
        <is>
          <t>SKP-2024-0251</t>
        </is>
      </c>
      <c r="B162" s="17" t="inlineStr">
        <is>
          <t>OFR-2024-0942</t>
        </is>
      </c>
      <c r="C162" s="27" t="n">
        <v>45599</v>
      </c>
      <c r="D162" s="17" t="inlineStr">
        <is>
          <t>WL-03857</t>
        </is>
      </c>
      <c r="E162" s="17" t="n">
        <v>2857</v>
      </c>
      <c r="F162" s="17" t="inlineStr">
        <is>
          <t>SB-0407</t>
        </is>
      </c>
      <c r="G162" s="17" t="inlineStr">
        <is>
          <t>Salmonberry</t>
        </is>
      </c>
      <c r="H162" s="17" t="n">
        <v>24</v>
      </c>
      <c r="I162" s="17" t="inlineStr">
        <is>
          <t>vessel-fit</t>
        </is>
      </c>
      <c r="J162" s="17" t="inlineStr">
        <is>
          <t>SLIP_SIZE_MISMATCH</t>
        </is>
      </c>
      <c r="K162" s="17" t="inlineStr">
        <is>
          <t>Y</t>
        </is>
      </c>
      <c r="L162" s="17" t="inlineStr">
        <is>
          <t>OTHER_SUPPORT</t>
        </is>
      </c>
      <c r="M162" s="17" t="inlineStr">
        <is>
          <t>PC</t>
        </is>
      </c>
      <c r="N162" s="27" t="n">
        <v>45602</v>
      </c>
      <c r="O162" s="17" t="inlineStr">
        <is>
          <t>SUSTAINED</t>
        </is>
      </c>
      <c r="P162" s="17" t="inlineStr"/>
    </row>
    <row r="163">
      <c r="A163" s="21" t="inlineStr">
        <is>
          <t>SKP-2024-0252</t>
        </is>
      </c>
      <c r="B163" s="21" t="inlineStr">
        <is>
          <t>OFR-2024-0951</t>
        </is>
      </c>
      <c r="C163" s="28" t="n">
        <v>45639</v>
      </c>
      <c r="D163" s="21" t="inlineStr">
        <is>
          <t>WL-02412</t>
        </is>
      </c>
      <c r="E163" s="21" t="n">
        <v>1412</v>
      </c>
      <c r="F163" s="21" t="inlineStr">
        <is>
          <t>GW-0201</t>
        </is>
      </c>
      <c r="G163" s="21" t="inlineStr">
        <is>
          <t>Gullwing</t>
        </is>
      </c>
      <c r="H163" s="21" t="n">
        <v>32</v>
      </c>
      <c r="I163" s="21" t="inlineStr">
        <is>
          <t>preference-mismatch</t>
        </is>
      </c>
      <c r="J163" s="21" t="inlineStr">
        <is>
          <t>LOCATION_PREF</t>
        </is>
      </c>
      <c r="K163" s="21" t="inlineStr">
        <is>
          <t>Y</t>
        </is>
      </c>
      <c r="L163" s="21" t="inlineStr">
        <is>
          <t>OTHER_SUPPORT</t>
        </is>
      </c>
      <c r="M163" s="21" t="inlineStr">
        <is>
          <t>TY</t>
        </is>
      </c>
      <c r="N163" s="28" t="n">
        <v>45642</v>
      </c>
      <c r="O163" s="21" t="inlineStr">
        <is>
          <t>SUSTAINED</t>
        </is>
      </c>
      <c r="P163" s="21" t="inlineStr"/>
    </row>
    <row r="164">
      <c r="A164" s="17" t="inlineStr">
        <is>
          <t>SKP-2024-0253</t>
        </is>
      </c>
      <c r="B164" s="17" t="inlineStr">
        <is>
          <t>OFR-2024-0952</t>
        </is>
      </c>
      <c r="C164" s="27" t="n">
        <v>45650</v>
      </c>
      <c r="D164" s="17" t="inlineStr">
        <is>
          <t>WL-03079</t>
        </is>
      </c>
      <c r="E164" s="17" t="n">
        <v>2079</v>
      </c>
      <c r="F164" s="17" t="inlineStr">
        <is>
          <t>SB-0106</t>
        </is>
      </c>
      <c r="G164" s="17" t="inlineStr">
        <is>
          <t>Salmonberry</t>
        </is>
      </c>
      <c r="H164" s="17" t="n">
        <v>28</v>
      </c>
      <c r="I164" s="17" t="inlineStr">
        <is>
          <t>not-current</t>
        </is>
      </c>
      <c r="J164" s="17" t="inlineStr">
        <is>
          <t>INSURANCE_LAPSE</t>
        </is>
      </c>
      <c r="K164" s="17" t="inlineStr">
        <is>
          <t>Y</t>
        </is>
      </c>
      <c r="L164" s="17" t="inlineStr">
        <is>
          <t>OTHER_SUPPORT</t>
        </is>
      </c>
      <c r="M164" s="17" t="inlineStr">
        <is>
          <t>TY</t>
        </is>
      </c>
      <c r="N164" s="27" t="n">
        <v>45655</v>
      </c>
      <c r="O164" s="17" t="inlineStr">
        <is>
          <t>SUSTAINED</t>
        </is>
      </c>
      <c r="P164" s="17" t="inlineStr"/>
    </row>
    <row r="165">
      <c r="A165" s="21" t="inlineStr">
        <is>
          <t>SKP-2024-0254</t>
        </is>
      </c>
      <c r="B165" s="21" t="inlineStr">
        <is>
          <t>OFR-2024-0954</t>
        </is>
      </c>
      <c r="C165" s="28" t="n">
        <v>45637</v>
      </c>
      <c r="D165" s="21" t="inlineStr">
        <is>
          <t>WL-03294</t>
        </is>
      </c>
      <c r="E165" s="21" t="n">
        <v>2294</v>
      </c>
      <c r="F165" s="21" t="inlineStr">
        <is>
          <t>LP-0102</t>
        </is>
      </c>
      <c r="G165" s="21" t="inlineStr">
        <is>
          <t>Ledgport</t>
        </is>
      </c>
      <c r="H165" s="21" t="n">
        <v>40</v>
      </c>
      <c r="I165" s="21" t="inlineStr">
        <is>
          <t>vessel-fit</t>
        </is>
      </c>
      <c r="J165" s="21" t="inlineStr">
        <is>
          <t>SLIP_SIZE_MISMATCH</t>
        </is>
      </c>
      <c r="K165" s="21" t="inlineStr">
        <is>
          <t>Y</t>
        </is>
      </c>
      <c r="L165" s="21" t="inlineStr">
        <is>
          <t>INSURANCE_DECL</t>
        </is>
      </c>
      <c r="M165" s="21" t="inlineStr">
        <is>
          <t>TY</t>
        </is>
      </c>
      <c r="N165" s="28" t="n">
        <v>45637</v>
      </c>
      <c r="O165" s="21" t="inlineStr">
        <is>
          <t>SUSTAINED</t>
        </is>
      </c>
      <c r="P165" s="21" t="inlineStr"/>
    </row>
    <row r="166">
      <c r="A166" s="17" t="inlineStr">
        <is>
          <t>SKP-2024-0255</t>
        </is>
      </c>
      <c r="B166" s="17" t="inlineStr">
        <is>
          <t>OFR-2024-0955</t>
        </is>
      </c>
      <c r="C166" s="27" t="n">
        <v>45648</v>
      </c>
      <c r="D166" s="17" t="inlineStr">
        <is>
          <t>WL-01844</t>
        </is>
      </c>
      <c r="E166" s="17" t="n">
        <v>844</v>
      </c>
      <c r="F166" s="17" t="inlineStr">
        <is>
          <t>EW-0519</t>
        </is>
      </c>
      <c r="G166" s="17" t="inlineStr">
        <is>
          <t>Eastwey</t>
        </is>
      </c>
      <c r="H166" s="17" t="n">
        <v>32</v>
      </c>
      <c r="I166" s="17" t="inlineStr">
        <is>
          <t>vessel-fit</t>
        </is>
      </c>
      <c r="J166" s="17" t="inlineStr">
        <is>
          <t>SLIP_SIZE_MISMATCH</t>
        </is>
      </c>
      <c r="K166" s="17" t="inlineStr">
        <is>
          <t>Y</t>
        </is>
      </c>
      <c r="L166" s="17" t="inlineStr">
        <is>
          <t>INSURANCE_DECL</t>
        </is>
      </c>
      <c r="M166" s="17" t="inlineStr">
        <is>
          <t>DR</t>
        </is>
      </c>
      <c r="N166" s="27" t="n">
        <v>45650</v>
      </c>
      <c r="O166" s="17" t="inlineStr">
        <is>
          <t>SUSTAINED</t>
        </is>
      </c>
      <c r="P166" s="17" t="inlineStr"/>
    </row>
    <row r="167">
      <c r="A167" s="21" t="inlineStr">
        <is>
          <t>SKP-2024-0256</t>
        </is>
      </c>
      <c r="B167" s="21" t="inlineStr">
        <is>
          <t>OFR-2024-0960</t>
        </is>
      </c>
      <c r="C167" s="28" t="n">
        <v>45644</v>
      </c>
      <c r="D167" s="21" t="inlineStr">
        <is>
          <t>WL-02923</t>
        </is>
      </c>
      <c r="E167" s="21" t="n">
        <v>1923</v>
      </c>
      <c r="F167" s="21" t="inlineStr">
        <is>
          <t>LP-0822</t>
        </is>
      </c>
      <c r="G167" s="21" t="inlineStr">
        <is>
          <t>Ledgport</t>
        </is>
      </c>
      <c r="H167" s="21" t="n">
        <v>36</v>
      </c>
      <c r="I167" s="21" t="inlineStr">
        <is>
          <t>preference-mismatch</t>
        </is>
      </c>
      <c r="J167" s="21" t="inlineStr">
        <is>
          <t>LOCATION_PREF</t>
        </is>
      </c>
      <c r="K167" s="21" t="inlineStr">
        <is>
          <t>Y</t>
        </is>
      </c>
      <c r="L167" s="21" t="inlineStr">
        <is>
          <t>INSURANCE_DECL</t>
        </is>
      </c>
      <c r="M167" s="21" t="inlineStr">
        <is>
          <t>DR</t>
        </is>
      </c>
      <c r="N167" s="28" t="n">
        <v>45644</v>
      </c>
      <c r="O167" s="21" t="inlineStr">
        <is>
          <t>SUSTAINED</t>
        </is>
      </c>
      <c r="P167" s="21" t="inlineStr"/>
    </row>
    <row r="168">
      <c r="A168" s="17" t="inlineStr">
        <is>
          <t>SKP-2025-0257</t>
        </is>
      </c>
      <c r="B168" s="17" t="inlineStr">
        <is>
          <t>OFR-2025-0964</t>
        </is>
      </c>
      <c r="C168" s="27" t="n">
        <v>45672</v>
      </c>
      <c r="D168" s="17" t="inlineStr">
        <is>
          <t>WL-03628</t>
        </is>
      </c>
      <c r="E168" s="17" t="n">
        <v>2628</v>
      </c>
      <c r="F168" s="17" t="inlineStr">
        <is>
          <t>LP-0715</t>
        </is>
      </c>
      <c r="G168" s="17" t="inlineStr">
        <is>
          <t>Ledgport</t>
        </is>
      </c>
      <c r="H168" s="17" t="n">
        <v>32</v>
      </c>
      <c r="I168" s="17" t="inlineStr">
        <is>
          <t>preference-mismatch</t>
        </is>
      </c>
      <c r="J168" s="17" t="inlineStr">
        <is>
          <t>LOCATION_PREF</t>
        </is>
      </c>
      <c r="K168" s="17" t="inlineStr">
        <is>
          <t>Y</t>
        </is>
      </c>
      <c r="L168" s="17" t="inlineStr">
        <is>
          <t>OTHER_SUPPORT</t>
        </is>
      </c>
      <c r="M168" s="17" t="inlineStr">
        <is>
          <t>NO</t>
        </is>
      </c>
      <c r="N168" s="27" t="n">
        <v>45672</v>
      </c>
      <c r="O168" s="17" t="inlineStr">
        <is>
          <t>SUSTAINED</t>
        </is>
      </c>
      <c r="P168" s="17" t="inlineStr"/>
    </row>
    <row r="169">
      <c r="A169" s="21" t="inlineStr">
        <is>
          <t>SKP-2025-0258</t>
        </is>
      </c>
      <c r="B169" s="21" t="inlineStr">
        <is>
          <t>OFR-2025-0968</t>
        </is>
      </c>
      <c r="C169" s="28" t="n">
        <v>45674</v>
      </c>
      <c r="D169" s="21" t="inlineStr">
        <is>
          <t>WL-01918</t>
        </is>
      </c>
      <c r="E169" s="21" t="n">
        <v>918</v>
      </c>
      <c r="F169" s="21" t="inlineStr">
        <is>
          <t>GW-0517</t>
        </is>
      </c>
      <c r="G169" s="21" t="inlineStr">
        <is>
          <t>Gullwing</t>
        </is>
      </c>
      <c r="H169" s="21" t="n">
        <v>24</v>
      </c>
      <c r="I169" s="21" t="inlineStr">
        <is>
          <t>not-current</t>
        </is>
      </c>
      <c r="J169" s="21" t="inlineStr">
        <is>
          <t>INSURANCE_LAPSE</t>
        </is>
      </c>
      <c r="K169" s="21" t="inlineStr">
        <is>
          <t>Y</t>
        </is>
      </c>
      <c r="L169" s="21" t="inlineStr">
        <is>
          <t>REPAIR_ESTIMATE</t>
        </is>
      </c>
      <c r="M169" s="21" t="inlineStr">
        <is>
          <t>GF</t>
        </is>
      </c>
      <c r="N169" s="28" t="n">
        <v>45677</v>
      </c>
      <c r="O169" s="21" t="inlineStr">
        <is>
          <t>SUSTAINED</t>
        </is>
      </c>
      <c r="P169" s="21" t="inlineStr"/>
    </row>
    <row r="170">
      <c r="A170" s="17" t="inlineStr">
        <is>
          <t>SKP-2025-0259</t>
        </is>
      </c>
      <c r="B170" s="17" t="inlineStr">
        <is>
          <t>OFR-2025-0969</t>
        </is>
      </c>
      <c r="C170" s="27" t="n">
        <v>45658</v>
      </c>
      <c r="D170" s="17" t="inlineStr">
        <is>
          <t>WL-01382</t>
        </is>
      </c>
      <c r="E170" s="17" t="n">
        <v>382</v>
      </c>
      <c r="F170" s="17" t="inlineStr">
        <is>
          <t>GW-0908</t>
        </is>
      </c>
      <c r="G170" s="17" t="inlineStr">
        <is>
          <t>Gullwing</t>
        </is>
      </c>
      <c r="H170" s="17" t="n">
        <v>24</v>
      </c>
      <c r="I170" s="17" t="inlineStr">
        <is>
          <t>vessel-fit</t>
        </is>
      </c>
      <c r="J170" s="17" t="inlineStr">
        <is>
          <t>SLIP_SIZE_MISMATCH</t>
        </is>
      </c>
      <c r="K170" s="17" t="inlineStr">
        <is>
          <t>Y</t>
        </is>
      </c>
      <c r="L170" s="17" t="inlineStr">
        <is>
          <t>OTHER_SUPPORT</t>
        </is>
      </c>
      <c r="M170" s="17" t="inlineStr">
        <is>
          <t>RD</t>
        </is>
      </c>
      <c r="N170" s="27" t="n">
        <v>45661</v>
      </c>
      <c r="O170" s="17" t="inlineStr">
        <is>
          <t>SUSTAINED</t>
        </is>
      </c>
      <c r="P170" s="17" t="inlineStr"/>
    </row>
    <row r="171">
      <c r="A171" s="21" t="inlineStr">
        <is>
          <t>SKP-2025-0260</t>
        </is>
      </c>
      <c r="B171" s="21" t="inlineStr">
        <is>
          <t>OFR-2025-0970</t>
        </is>
      </c>
      <c r="C171" s="28" t="n">
        <v>45669</v>
      </c>
      <c r="D171" s="21" t="inlineStr">
        <is>
          <t>WL-03888</t>
        </is>
      </c>
      <c r="E171" s="21" t="n">
        <v>2888</v>
      </c>
      <c r="F171" s="21" t="inlineStr">
        <is>
          <t>SB-0603</t>
        </is>
      </c>
      <c r="G171" s="21" t="inlineStr">
        <is>
          <t>Salmonberry</t>
        </is>
      </c>
      <c r="H171" s="21" t="n">
        <v>32</v>
      </c>
      <c r="I171" s="21" t="inlineStr">
        <is>
          <t>declined-prior-offer</t>
        </is>
      </c>
      <c r="J171" s="21" t="inlineStr">
        <is>
          <t>OTHER</t>
        </is>
      </c>
      <c r="K171" s="21" t="inlineStr">
        <is>
          <t>Y</t>
        </is>
      </c>
      <c r="L171" s="21" t="inlineStr">
        <is>
          <t>WRITTEN_STATEMENT</t>
        </is>
      </c>
      <c r="M171" s="21" t="inlineStr">
        <is>
          <t>DR</t>
        </is>
      </c>
      <c r="N171" s="28" t="n">
        <v>45671</v>
      </c>
      <c r="O171" s="21" t="inlineStr">
        <is>
          <t>SUSTAINED</t>
        </is>
      </c>
      <c r="P171" s="21" t="inlineStr"/>
    </row>
    <row r="172">
      <c r="A172" s="17" t="inlineStr">
        <is>
          <t>SKP-2025-0261</t>
        </is>
      </c>
      <c r="B172" s="17" t="inlineStr">
        <is>
          <t>OFR-2025-0974</t>
        </is>
      </c>
      <c r="C172" s="27" t="n">
        <v>45673</v>
      </c>
      <c r="D172" s="17" t="inlineStr">
        <is>
          <t>WL-02733</t>
        </is>
      </c>
      <c r="E172" s="17" t="n">
        <v>1733</v>
      </c>
      <c r="F172" s="17" t="inlineStr">
        <is>
          <t>LP-0803</t>
        </is>
      </c>
      <c r="G172" s="17" t="inlineStr">
        <is>
          <t>Ledgport</t>
        </is>
      </c>
      <c r="H172" s="17" t="n">
        <v>28</v>
      </c>
      <c r="I172" s="17" t="inlineStr">
        <is>
          <t>vessel-fit</t>
        </is>
      </c>
      <c r="J172" s="17" t="inlineStr">
        <is>
          <t>SLIP_SIZE_MISMATCH</t>
        </is>
      </c>
      <c r="K172" s="17" t="inlineStr">
        <is>
          <t>Y</t>
        </is>
      </c>
      <c r="L172" s="17" t="inlineStr">
        <is>
          <t>WRITTEN_STATEMENT</t>
        </is>
      </c>
      <c r="M172" s="17" t="inlineStr">
        <is>
          <t>PC</t>
        </is>
      </c>
      <c r="N172" s="27" t="n">
        <v>45677</v>
      </c>
      <c r="O172" s="17" t="inlineStr">
        <is>
          <t>SUSTAINED</t>
        </is>
      </c>
      <c r="P172" s="17" t="inlineStr"/>
    </row>
    <row r="173">
      <c r="A173" s="21" t="inlineStr">
        <is>
          <t>SKP-2025-0262</t>
        </is>
      </c>
      <c r="B173" s="21" t="inlineStr">
        <is>
          <t>OFR-2025-0985</t>
        </is>
      </c>
      <c r="C173" s="28" t="n">
        <v>45708</v>
      </c>
      <c r="D173" s="21" t="inlineStr">
        <is>
          <t>WL-03244</t>
        </is>
      </c>
      <c r="E173" s="21" t="n">
        <v>2244</v>
      </c>
      <c r="F173" s="21" t="inlineStr">
        <is>
          <t>EW-1015</t>
        </is>
      </c>
      <c r="G173" s="21" t="inlineStr">
        <is>
          <t>Eastwey</t>
        </is>
      </c>
      <c r="H173" s="21" t="n">
        <v>24</v>
      </c>
      <c r="I173" s="21" t="inlineStr">
        <is>
          <t>not-current</t>
        </is>
      </c>
      <c r="J173" s="21" t="inlineStr">
        <is>
          <t>INSURANCE_LAPSE</t>
        </is>
      </c>
      <c r="K173" s="21" t="inlineStr">
        <is>
          <t>Y</t>
        </is>
      </c>
      <c r="L173" s="21" t="inlineStr">
        <is>
          <t>WRITTEN_STATEMENT</t>
        </is>
      </c>
      <c r="M173" s="21" t="inlineStr">
        <is>
          <t>BH</t>
        </is>
      </c>
      <c r="N173" s="28" t="n">
        <v>45711</v>
      </c>
      <c r="O173" s="21" t="inlineStr">
        <is>
          <t>SUSTAINED</t>
        </is>
      </c>
      <c r="P173" s="21" t="inlineStr"/>
    </row>
    <row r="174">
      <c r="A174" s="17" t="inlineStr">
        <is>
          <t>SKP-2025-0263</t>
        </is>
      </c>
      <c r="B174" s="17" t="inlineStr">
        <is>
          <t>OFR-2025-0999</t>
        </is>
      </c>
      <c r="C174" s="27" t="n">
        <v>45738</v>
      </c>
      <c r="D174" s="17" t="inlineStr">
        <is>
          <t>WL-02067</t>
        </is>
      </c>
      <c r="E174" s="17" t="n">
        <v>1067</v>
      </c>
      <c r="F174" s="17" t="inlineStr">
        <is>
          <t>LP-1107</t>
        </is>
      </c>
      <c r="G174" s="17" t="inlineStr">
        <is>
          <t>Ledgport</t>
        </is>
      </c>
      <c r="H174" s="17" t="n">
        <v>28</v>
      </c>
      <c r="I174" s="17" t="inlineStr">
        <is>
          <t>not-current</t>
        </is>
      </c>
      <c r="J174" s="17" t="inlineStr">
        <is>
          <t>INSURANCE_LAPSE</t>
        </is>
      </c>
      <c r="K174" s="17" t="inlineStr">
        <is>
          <t>Y</t>
        </is>
      </c>
      <c r="L174" s="17" t="inlineStr">
        <is>
          <t>REPAIR_ESTIMATE</t>
        </is>
      </c>
      <c r="M174" s="17" t="inlineStr">
        <is>
          <t>NO</t>
        </is>
      </c>
      <c r="N174" s="27" t="n">
        <v>45738</v>
      </c>
      <c r="O174" s="17" t="inlineStr">
        <is>
          <t>SUSTAINED</t>
        </is>
      </c>
      <c r="P174" s="17" t="inlineStr"/>
    </row>
    <row r="175">
      <c r="A175" s="21" t="inlineStr">
        <is>
          <t>SKP-2025-0264</t>
        </is>
      </c>
      <c r="B175" s="21" t="inlineStr">
        <is>
          <t>OFR-2025-1001</t>
        </is>
      </c>
      <c r="C175" s="28" t="n">
        <v>45743</v>
      </c>
      <c r="D175" s="21" t="inlineStr">
        <is>
          <t>WL-01523</t>
        </is>
      </c>
      <c r="E175" s="21" t="n">
        <v>523</v>
      </c>
      <c r="F175" s="21" t="inlineStr">
        <is>
          <t>LP-0304</t>
        </is>
      </c>
      <c r="G175" s="21" t="inlineStr">
        <is>
          <t>Ledgport</t>
        </is>
      </c>
      <c r="H175" s="21" t="n">
        <v>36</v>
      </c>
      <c r="I175" s="21" t="inlineStr">
        <is>
          <t>not-current</t>
        </is>
      </c>
      <c r="J175" s="21" t="inlineStr">
        <is>
          <t>INSURANCE_LAPSE</t>
        </is>
      </c>
      <c r="K175" s="21" t="inlineStr">
        <is>
          <t>Y</t>
        </is>
      </c>
      <c r="L175" s="21" t="inlineStr">
        <is>
          <t>WRITTEN_STATEMENT</t>
        </is>
      </c>
      <c r="M175" s="21" t="inlineStr">
        <is>
          <t>GF</t>
        </is>
      </c>
      <c r="N175" s="28" t="n">
        <v>45746</v>
      </c>
      <c r="O175" s="21" t="inlineStr">
        <is>
          <t>SUSTAINED</t>
        </is>
      </c>
      <c r="P175" s="21" t="inlineStr"/>
    </row>
    <row r="176">
      <c r="A176" s="17" t="inlineStr">
        <is>
          <t>SKP-2025-0265</t>
        </is>
      </c>
      <c r="B176" s="17" t="inlineStr">
        <is>
          <t>OFR-2025-1003</t>
        </is>
      </c>
      <c r="C176" s="27" t="n">
        <v>45728</v>
      </c>
      <c r="D176" s="17" t="inlineStr">
        <is>
          <t>WL-03442</t>
        </is>
      </c>
      <c r="E176" s="17" t="n">
        <v>2442</v>
      </c>
      <c r="F176" s="17" t="inlineStr">
        <is>
          <t>SB-0203</t>
        </is>
      </c>
      <c r="G176" s="17" t="inlineStr">
        <is>
          <t>Salmonberry</t>
        </is>
      </c>
      <c r="H176" s="17" t="n">
        <v>36</v>
      </c>
      <c r="I176" s="17" t="inlineStr">
        <is>
          <t>not-current</t>
        </is>
      </c>
      <c r="J176" s="17" t="inlineStr">
        <is>
          <t>INSURANCE_LAPSE</t>
        </is>
      </c>
      <c r="K176" s="17" t="inlineStr">
        <is>
          <t>Y</t>
        </is>
      </c>
      <c r="L176" s="17" t="inlineStr">
        <is>
          <t>OTHER_SUPPORT</t>
        </is>
      </c>
      <c r="M176" s="17" t="inlineStr">
        <is>
          <t>BH</t>
        </is>
      </c>
      <c r="N176" s="27" t="n">
        <v>45733</v>
      </c>
      <c r="O176" s="17" t="inlineStr">
        <is>
          <t>SUSTAINED</t>
        </is>
      </c>
      <c r="P176" s="17" t="inlineStr"/>
    </row>
    <row r="177">
      <c r="A177" s="21" t="inlineStr">
        <is>
          <t>SKP-2025-0266</t>
        </is>
      </c>
      <c r="B177" s="21" t="inlineStr">
        <is>
          <t>OFR-2025-1005</t>
        </is>
      </c>
      <c r="C177" s="28" t="n">
        <v>45725</v>
      </c>
      <c r="D177" s="21" t="inlineStr">
        <is>
          <t>WL-03604</t>
        </is>
      </c>
      <c r="E177" s="21" t="n">
        <v>2604</v>
      </c>
      <c r="F177" s="21" t="inlineStr">
        <is>
          <t>EW-0909</t>
        </is>
      </c>
      <c r="G177" s="21" t="inlineStr">
        <is>
          <t>Eastwey</t>
        </is>
      </c>
      <c r="H177" s="21" t="n">
        <v>45</v>
      </c>
      <c r="I177" s="21" t="inlineStr">
        <is>
          <t>not-current</t>
        </is>
      </c>
      <c r="J177" s="21" t="inlineStr">
        <is>
          <t>INSURANCE_LAPSE</t>
        </is>
      </c>
      <c r="K177" s="21" t="inlineStr">
        <is>
          <t>Y</t>
        </is>
      </c>
      <c r="L177" s="21" t="inlineStr">
        <is>
          <t>REPAIR_ESTIMATE</t>
        </is>
      </c>
      <c r="M177" s="21" t="inlineStr">
        <is>
          <t>GF</t>
        </is>
      </c>
      <c r="N177" s="28" t="n">
        <v>45728</v>
      </c>
      <c r="O177" s="21" t="inlineStr">
        <is>
          <t>SUSTAINED</t>
        </is>
      </c>
      <c r="P177" s="21" t="inlineStr"/>
    </row>
    <row r="178">
      <c r="A178" s="17" t="inlineStr">
        <is>
          <t>SKP-2025-0267</t>
        </is>
      </c>
      <c r="B178" s="17" t="inlineStr">
        <is>
          <t>OFR-2025-1010</t>
        </is>
      </c>
      <c r="C178" s="27" t="n">
        <v>45717</v>
      </c>
      <c r="D178" s="17" t="inlineStr">
        <is>
          <t>WL-03815</t>
        </is>
      </c>
      <c r="E178" s="17" t="n">
        <v>2815</v>
      </c>
      <c r="F178" s="17" t="inlineStr">
        <is>
          <t>LP-0324</t>
        </is>
      </c>
      <c r="G178" s="17" t="inlineStr">
        <is>
          <t>Ledgport</t>
        </is>
      </c>
      <c r="H178" s="17" t="n">
        <v>32</v>
      </c>
      <c r="I178" s="17" t="inlineStr">
        <is>
          <t>preference-mismatch</t>
        </is>
      </c>
      <c r="J178" s="17" t="inlineStr">
        <is>
          <t>LOCATION_PREF</t>
        </is>
      </c>
      <c r="K178" s="17" t="inlineStr">
        <is>
          <t>Y</t>
        </is>
      </c>
      <c r="L178" s="17" t="inlineStr">
        <is>
          <t>INSURANCE_DECL</t>
        </is>
      </c>
      <c r="M178" s="17" t="inlineStr">
        <is>
          <t>RD</t>
        </is>
      </c>
      <c r="N178" s="27" t="n">
        <v>45722</v>
      </c>
      <c r="O178" s="17" t="inlineStr">
        <is>
          <t>SUSTAINED</t>
        </is>
      </c>
      <c r="P178" s="17" t="inlineStr"/>
    </row>
    <row r="179">
      <c r="A179" s="21" t="inlineStr">
        <is>
          <t>SKP-2025-0268</t>
        </is>
      </c>
      <c r="B179" s="21" t="inlineStr">
        <is>
          <t>OFR-2025-1012</t>
        </is>
      </c>
      <c r="C179" s="28" t="n">
        <v>45763</v>
      </c>
      <c r="D179" s="21" t="inlineStr">
        <is>
          <t>WL-01578</t>
        </is>
      </c>
      <c r="E179" s="21" t="n">
        <v>578</v>
      </c>
      <c r="F179" s="21" t="inlineStr">
        <is>
          <t>LP-1108</t>
        </is>
      </c>
      <c r="G179" s="21" t="inlineStr">
        <is>
          <t>Ledgport</t>
        </is>
      </c>
      <c r="H179" s="21" t="n">
        <v>32</v>
      </c>
      <c r="I179" s="21" t="inlineStr">
        <is>
          <t>not-current</t>
        </is>
      </c>
      <c r="J179" s="21" t="inlineStr">
        <is>
          <t>INSURANCE_LAPSE</t>
        </is>
      </c>
      <c r="K179" s="21" t="inlineStr">
        <is>
          <t>Y</t>
        </is>
      </c>
      <c r="L179" s="21" t="inlineStr">
        <is>
          <t>OTHER_SUPPORT</t>
        </is>
      </c>
      <c r="M179" s="21" t="inlineStr">
        <is>
          <t>DR</t>
        </is>
      </c>
      <c r="N179" s="28" t="n">
        <v>45768</v>
      </c>
      <c r="O179" s="21" t="inlineStr">
        <is>
          <t>SUSTAINED</t>
        </is>
      </c>
      <c r="P179" s="21" t="inlineStr"/>
    </row>
    <row r="180">
      <c r="A180" s="17" t="inlineStr">
        <is>
          <t>SKP-2025-0269</t>
        </is>
      </c>
      <c r="B180" s="17" t="inlineStr">
        <is>
          <t>OFR-2025-1018</t>
        </is>
      </c>
      <c r="C180" s="27" t="n">
        <v>45749</v>
      </c>
      <c r="D180" s="17" t="inlineStr">
        <is>
          <t>WL-02178</t>
        </is>
      </c>
      <c r="E180" s="17" t="n">
        <v>1178</v>
      </c>
      <c r="F180" s="17" t="inlineStr">
        <is>
          <t>GW-0201</t>
        </is>
      </c>
      <c r="G180" s="17" t="inlineStr">
        <is>
          <t>Gullwing</t>
        </is>
      </c>
      <c r="H180" s="17" t="n">
        <v>32</v>
      </c>
      <c r="I180" s="17" t="inlineStr">
        <is>
          <t>vessel-fit</t>
        </is>
      </c>
      <c r="J180" s="17" t="inlineStr">
        <is>
          <t>SLIP_SIZE_MISMATCH</t>
        </is>
      </c>
      <c r="K180" s="17" t="inlineStr">
        <is>
          <t>Y</t>
        </is>
      </c>
      <c r="L180" s="17" t="inlineStr">
        <is>
          <t>INSURANCE_DECL</t>
        </is>
      </c>
      <c r="M180" s="17" t="inlineStr">
        <is>
          <t>TY</t>
        </is>
      </c>
      <c r="N180" s="27" t="n">
        <v>45751</v>
      </c>
      <c r="O180" s="17" t="inlineStr">
        <is>
          <t>SUSTAINED</t>
        </is>
      </c>
      <c r="P180" s="17" t="inlineStr"/>
    </row>
    <row r="181">
      <c r="A181" s="21" t="inlineStr">
        <is>
          <t>SKP-2025-0270</t>
        </is>
      </c>
      <c r="B181" s="21" t="inlineStr">
        <is>
          <t>OFR-2025-1023</t>
        </is>
      </c>
      <c r="C181" s="28" t="n">
        <v>45756</v>
      </c>
      <c r="D181" s="21" t="inlineStr">
        <is>
          <t>WL-02653</t>
        </is>
      </c>
      <c r="E181" s="21" t="n">
        <v>1653</v>
      </c>
      <c r="F181" s="21" t="inlineStr">
        <is>
          <t>GW-0615</t>
        </is>
      </c>
      <c r="G181" s="21" t="inlineStr">
        <is>
          <t>Gullwing</t>
        </is>
      </c>
      <c r="H181" s="21" t="n">
        <v>24</v>
      </c>
      <c r="I181" s="21" t="inlineStr">
        <is>
          <t>not-current</t>
        </is>
      </c>
      <c r="J181" s="21" t="inlineStr">
        <is>
          <t>INSURANCE_LAPSE</t>
        </is>
      </c>
      <c r="K181" s="21" t="inlineStr">
        <is>
          <t>Y</t>
        </is>
      </c>
      <c r="L181" s="21" t="inlineStr">
        <is>
          <t>REPAIR_ESTIMATE</t>
        </is>
      </c>
      <c r="M181" s="21" t="inlineStr">
        <is>
          <t>MT</t>
        </is>
      </c>
      <c r="N181" s="28" t="n">
        <v>45757</v>
      </c>
      <c r="O181" s="21" t="inlineStr">
        <is>
          <t>SUSTAINED</t>
        </is>
      </c>
      <c r="P181" s="21" t="inlineStr"/>
    </row>
    <row r="182">
      <c r="A182" s="17" t="inlineStr">
        <is>
          <t>SKP-2025-0271</t>
        </is>
      </c>
      <c r="B182" s="17" t="inlineStr">
        <is>
          <t>OFR-2025-1028</t>
        </is>
      </c>
      <c r="C182" s="27" t="n">
        <v>45754</v>
      </c>
      <c r="D182" s="17" t="inlineStr">
        <is>
          <t>WL-01808</t>
        </is>
      </c>
      <c r="E182" s="17" t="n">
        <v>808</v>
      </c>
      <c r="F182" s="17" t="inlineStr">
        <is>
          <t>LP-0316</t>
        </is>
      </c>
      <c r="G182" s="17" t="inlineStr">
        <is>
          <t>Ledgport</t>
        </is>
      </c>
      <c r="H182" s="17" t="n">
        <v>40</v>
      </c>
      <c r="I182" s="17" t="inlineStr">
        <is>
          <t>not-current</t>
        </is>
      </c>
      <c r="J182" s="17" t="inlineStr">
        <is>
          <t>INSURANCE_LAPSE</t>
        </is>
      </c>
      <c r="K182" s="17" t="inlineStr">
        <is>
          <t>Y</t>
        </is>
      </c>
      <c r="L182" s="17" t="inlineStr">
        <is>
          <t>OTHER_SUPPORT</t>
        </is>
      </c>
      <c r="M182" s="17" t="inlineStr">
        <is>
          <t>BH</t>
        </is>
      </c>
      <c r="N182" s="27" t="n">
        <v>45758</v>
      </c>
      <c r="O182" s="17" t="inlineStr">
        <is>
          <t>SUSTAINED</t>
        </is>
      </c>
      <c r="P182" s="17" t="inlineStr"/>
    </row>
    <row r="183">
      <c r="A183" s="21" t="inlineStr">
        <is>
          <t>SKP-2025-0272</t>
        </is>
      </c>
      <c r="B183" s="21" t="inlineStr">
        <is>
          <t>OFR-2025-1029</t>
        </is>
      </c>
      <c r="C183" s="28" t="n">
        <v>45769</v>
      </c>
      <c r="D183" s="21" t="inlineStr">
        <is>
          <t>WL-02693</t>
        </is>
      </c>
      <c r="E183" s="21" t="n">
        <v>1693</v>
      </c>
      <c r="F183" s="21" t="inlineStr">
        <is>
          <t>VB-0906</t>
        </is>
      </c>
      <c r="G183" s="21" t="inlineStr">
        <is>
          <t>Vessbank</t>
        </is>
      </c>
      <c r="H183" s="21" t="n">
        <v>36</v>
      </c>
      <c r="I183" s="21" t="inlineStr">
        <is>
          <t>preference-mismatch</t>
        </is>
      </c>
      <c r="J183" s="21" t="inlineStr">
        <is>
          <t>LOCATION_PREF</t>
        </is>
      </c>
      <c r="K183" s="21" t="inlineStr">
        <is>
          <t>Y</t>
        </is>
      </c>
      <c r="L183" s="21" t="inlineStr">
        <is>
          <t>WRITTEN_STATEMENT</t>
        </is>
      </c>
      <c r="M183" s="21" t="inlineStr">
        <is>
          <t>GF</t>
        </is>
      </c>
      <c r="N183" s="28" t="n">
        <v>45771</v>
      </c>
      <c r="O183" s="21" t="inlineStr">
        <is>
          <t>SUSTAINED</t>
        </is>
      </c>
      <c r="P183" s="21" t="inlineStr"/>
    </row>
    <row r="184">
      <c r="A184" s="17" t="inlineStr">
        <is>
          <t>SKP-2025-0273</t>
        </is>
      </c>
      <c r="B184" s="17" t="inlineStr">
        <is>
          <t>OFR-2025-1030</t>
        </is>
      </c>
      <c r="C184" s="27" t="n">
        <v>45774</v>
      </c>
      <c r="D184" s="17" t="inlineStr">
        <is>
          <t>WL-01328</t>
        </is>
      </c>
      <c r="E184" s="17" t="n">
        <v>328</v>
      </c>
      <c r="F184" s="17" t="inlineStr">
        <is>
          <t>SB-0704</t>
        </is>
      </c>
      <c r="G184" s="17" t="inlineStr">
        <is>
          <t>Salmonberry</t>
        </is>
      </c>
      <c r="H184" s="17" t="n">
        <v>70</v>
      </c>
      <c r="I184" s="17" t="inlineStr">
        <is>
          <t>vessel-fit</t>
        </is>
      </c>
      <c r="J184" s="17" t="inlineStr">
        <is>
          <t>SLIP_SIZE_MISMATCH</t>
        </is>
      </c>
      <c r="K184" s="17" t="inlineStr">
        <is>
          <t>Y</t>
        </is>
      </c>
      <c r="L184" s="17" t="inlineStr">
        <is>
          <t>OTHER_SUPPORT</t>
        </is>
      </c>
      <c r="M184" s="17" t="inlineStr">
        <is>
          <t>NO</t>
        </is>
      </c>
      <c r="N184" s="27" t="n">
        <v>45779</v>
      </c>
      <c r="O184" s="17" t="inlineStr">
        <is>
          <t>SUSTAINED</t>
        </is>
      </c>
      <c r="P184" s="17" t="inlineStr"/>
    </row>
    <row r="185">
      <c r="A185" s="21" t="inlineStr">
        <is>
          <t>SKP-2025-0274</t>
        </is>
      </c>
      <c r="B185" s="21" t="inlineStr">
        <is>
          <t>OFR-2025-1032</t>
        </is>
      </c>
      <c r="C185" s="28" t="n">
        <v>45756</v>
      </c>
      <c r="D185" s="21" t="inlineStr">
        <is>
          <t>WL-02188</t>
        </is>
      </c>
      <c r="E185" s="21" t="n">
        <v>1188</v>
      </c>
      <c r="F185" s="21" t="inlineStr">
        <is>
          <t>LP-0817</t>
        </is>
      </c>
      <c r="G185" s="21" t="inlineStr">
        <is>
          <t>Ledgport</t>
        </is>
      </c>
      <c r="H185" s="21" t="n">
        <v>32</v>
      </c>
      <c r="I185" s="21" t="inlineStr">
        <is>
          <t>vessel-fit</t>
        </is>
      </c>
      <c r="J185" s="21" t="inlineStr">
        <is>
          <t>SLIP_SIZE_MISMATCH</t>
        </is>
      </c>
      <c r="K185" s="21" t="inlineStr">
        <is>
          <t>Y</t>
        </is>
      </c>
      <c r="L185" s="21" t="inlineStr">
        <is>
          <t>REPAIR_ESTIMATE</t>
        </is>
      </c>
      <c r="M185" s="21" t="inlineStr">
        <is>
          <t>TY</t>
        </is>
      </c>
      <c r="N185" s="28" t="n">
        <v>45757</v>
      </c>
      <c r="O185" s="21" t="inlineStr">
        <is>
          <t>SUSTAINED</t>
        </is>
      </c>
      <c r="P185" s="21" t="inlineStr"/>
    </row>
    <row r="186">
      <c r="A186" s="17" t="inlineStr">
        <is>
          <t>SKP-2025-0275</t>
        </is>
      </c>
      <c r="B186" s="17" t="inlineStr">
        <is>
          <t>OFR-2025-1037</t>
        </is>
      </c>
      <c r="C186" s="27" t="n">
        <v>45752</v>
      </c>
      <c r="D186" s="17" t="inlineStr">
        <is>
          <t>WL-02524</t>
        </is>
      </c>
      <c r="E186" s="17" t="n">
        <v>1524</v>
      </c>
      <c r="F186" s="17" t="inlineStr">
        <is>
          <t>SB-0102</t>
        </is>
      </c>
      <c r="G186" s="17" t="inlineStr">
        <is>
          <t>Salmonberry</t>
        </is>
      </c>
      <c r="H186" s="17" t="n">
        <v>32</v>
      </c>
      <c r="I186" s="17" t="inlineStr">
        <is>
          <t>vessel-fit</t>
        </is>
      </c>
      <c r="J186" s="17" t="inlineStr">
        <is>
          <t>SLIP_SIZE_MISMATCH</t>
        </is>
      </c>
      <c r="K186" s="17" t="inlineStr">
        <is>
          <t>Y</t>
        </is>
      </c>
      <c r="L186" s="17" t="inlineStr">
        <is>
          <t>OTHER_SUPPORT</t>
        </is>
      </c>
      <c r="M186" s="17" t="inlineStr">
        <is>
          <t>MT</t>
        </is>
      </c>
      <c r="N186" s="27" t="n">
        <v>45754</v>
      </c>
      <c r="O186" s="17" t="inlineStr">
        <is>
          <t>SUSTAINED</t>
        </is>
      </c>
      <c r="P186" s="17" t="inlineStr"/>
    </row>
    <row r="187">
      <c r="A187" s="21" t="inlineStr">
        <is>
          <t>SKP-2025-0276</t>
        </is>
      </c>
      <c r="B187" s="21" t="inlineStr">
        <is>
          <t>OFR-2025-1039</t>
        </is>
      </c>
      <c r="C187" s="28" t="n">
        <v>45761</v>
      </c>
      <c r="D187" s="21" t="inlineStr">
        <is>
          <t>WL-02845</t>
        </is>
      </c>
      <c r="E187" s="21" t="n">
        <v>1845</v>
      </c>
      <c r="F187" s="21" t="inlineStr">
        <is>
          <t>SB-0410</t>
        </is>
      </c>
      <c r="G187" s="21" t="inlineStr">
        <is>
          <t>Salmonberry</t>
        </is>
      </c>
      <c r="H187" s="21" t="n">
        <v>24</v>
      </c>
      <c r="I187" s="21" t="inlineStr">
        <is>
          <t>declined-prior-offer</t>
        </is>
      </c>
      <c r="J187" s="21" t="inlineStr">
        <is>
          <t>OTHER</t>
        </is>
      </c>
      <c r="K187" s="21" t="inlineStr">
        <is>
          <t>Y</t>
        </is>
      </c>
      <c r="L187" s="21" t="inlineStr">
        <is>
          <t>REPAIR_ESTIMATE</t>
        </is>
      </c>
      <c r="M187" s="21" t="inlineStr">
        <is>
          <t>BH</t>
        </is>
      </c>
      <c r="N187" s="28" t="n">
        <v>45764</v>
      </c>
      <c r="O187" s="21" t="inlineStr">
        <is>
          <t>SUSTAINED</t>
        </is>
      </c>
      <c r="P187" s="21" t="inlineStr"/>
    </row>
    <row r="188">
      <c r="A188" s="17" t="inlineStr">
        <is>
          <t>SKP-2025-0277</t>
        </is>
      </c>
      <c r="B188" s="17" t="inlineStr">
        <is>
          <t>OFR-2025-1042</t>
        </is>
      </c>
      <c r="C188" s="27" t="n">
        <v>45784</v>
      </c>
      <c r="D188" s="17" t="inlineStr">
        <is>
          <t>WL-03839</t>
        </is>
      </c>
      <c r="E188" s="17" t="n">
        <v>2839</v>
      </c>
      <c r="F188" s="17" t="inlineStr">
        <is>
          <t>EW-0209</t>
        </is>
      </c>
      <c r="G188" s="17" t="inlineStr">
        <is>
          <t>Eastwey</t>
        </is>
      </c>
      <c r="H188" s="17" t="n">
        <v>36</v>
      </c>
      <c r="I188" s="17" t="inlineStr">
        <is>
          <t>vessel-fit</t>
        </is>
      </c>
      <c r="J188" s="17" t="inlineStr">
        <is>
          <t>SLIP_SIZE_MISMATCH</t>
        </is>
      </c>
      <c r="K188" s="17" t="inlineStr">
        <is>
          <t>Y</t>
        </is>
      </c>
      <c r="L188" s="17" t="inlineStr">
        <is>
          <t>OTHER_SUPPORT</t>
        </is>
      </c>
      <c r="M188" s="17" t="inlineStr">
        <is>
          <t>GF</t>
        </is>
      </c>
      <c r="N188" s="27" t="n">
        <v>45789</v>
      </c>
      <c r="O188" s="17" t="inlineStr">
        <is>
          <t>SUSTAINED</t>
        </is>
      </c>
      <c r="P188" s="17" t="inlineStr"/>
    </row>
    <row r="189">
      <c r="A189" s="21" t="inlineStr">
        <is>
          <t>SKP-2025-0278</t>
        </is>
      </c>
      <c r="B189" s="21" t="inlineStr">
        <is>
          <t>OFR-2025-1053</t>
        </is>
      </c>
      <c r="C189" s="28" t="n">
        <v>45794</v>
      </c>
      <c r="D189" s="21" t="inlineStr">
        <is>
          <t>WL-03094</t>
        </is>
      </c>
      <c r="E189" s="21" t="n">
        <v>2094</v>
      </c>
      <c r="F189" s="21" t="inlineStr">
        <is>
          <t>LP-0316</t>
        </is>
      </c>
      <c r="G189" s="21" t="inlineStr">
        <is>
          <t>Ledgport</t>
        </is>
      </c>
      <c r="H189" s="21" t="n">
        <v>40</v>
      </c>
      <c r="I189" s="21" t="inlineStr">
        <is>
          <t>vessel-fit</t>
        </is>
      </c>
      <c r="J189" s="21" t="inlineStr">
        <is>
          <t>SLIP_SIZE_MISMATCH</t>
        </is>
      </c>
      <c r="K189" s="21" t="inlineStr">
        <is>
          <t>Y</t>
        </is>
      </c>
      <c r="L189" s="21" t="inlineStr">
        <is>
          <t>OTHER_SUPPORT</t>
        </is>
      </c>
      <c r="M189" s="21" t="inlineStr">
        <is>
          <t>RD</t>
        </is>
      </c>
      <c r="N189" s="28" t="n">
        <v>45799</v>
      </c>
      <c r="O189" s="21" t="inlineStr">
        <is>
          <t>SUSTAINED</t>
        </is>
      </c>
      <c r="P189" s="21" t="inlineStr"/>
    </row>
    <row r="190">
      <c r="A190" s="17" t="inlineStr">
        <is>
          <t>SKP-2025-0279</t>
        </is>
      </c>
      <c r="B190" s="17" t="inlineStr">
        <is>
          <t>OFR-2025-1054</t>
        </is>
      </c>
      <c r="C190" s="27" t="n">
        <v>45782</v>
      </c>
      <c r="D190" s="17" t="inlineStr">
        <is>
          <t>WL-03662</t>
        </is>
      </c>
      <c r="E190" s="17" t="n">
        <v>2662</v>
      </c>
      <c r="F190" s="17" t="inlineStr">
        <is>
          <t>VB-0604</t>
        </is>
      </c>
      <c r="G190" s="17" t="inlineStr">
        <is>
          <t>Vessbank</t>
        </is>
      </c>
      <c r="H190" s="17" t="n">
        <v>28</v>
      </c>
      <c r="I190" s="17" t="inlineStr">
        <is>
          <t>not-current</t>
        </is>
      </c>
      <c r="J190" s="17" t="inlineStr">
        <is>
          <t>INSURANCE_LAPSE</t>
        </is>
      </c>
      <c r="K190" s="17" t="inlineStr">
        <is>
          <t>Y</t>
        </is>
      </c>
      <c r="L190" s="17" t="inlineStr">
        <is>
          <t>OTHER_SUPPORT</t>
        </is>
      </c>
      <c r="M190" s="17" t="inlineStr">
        <is>
          <t>PC</t>
        </is>
      </c>
      <c r="N190" s="27" t="n">
        <v>45784</v>
      </c>
      <c r="O190" s="17" t="inlineStr">
        <is>
          <t>SUSTAINED</t>
        </is>
      </c>
      <c r="P190" s="17" t="inlineStr"/>
    </row>
    <row r="191">
      <c r="A191" s="21" t="inlineStr">
        <is>
          <t>SKP-2025-0280</t>
        </is>
      </c>
      <c r="B191" s="21" t="inlineStr">
        <is>
          <t>OFR-2025-1059</t>
        </is>
      </c>
      <c r="C191" s="28" t="n">
        <v>45784</v>
      </c>
      <c r="D191" s="21" t="inlineStr">
        <is>
          <t>WL-01472</t>
        </is>
      </c>
      <c r="E191" s="21" t="n">
        <v>472</v>
      </c>
      <c r="F191" s="21" t="inlineStr">
        <is>
          <t>SB-0720</t>
        </is>
      </c>
      <c r="G191" s="21" t="inlineStr">
        <is>
          <t>Salmonberry</t>
        </is>
      </c>
      <c r="H191" s="21" t="n">
        <v>28</v>
      </c>
      <c r="I191" s="21" t="inlineStr">
        <is>
          <t>preference-mismatch</t>
        </is>
      </c>
      <c r="J191" s="21" t="inlineStr">
        <is>
          <t>LOCATION_PREF</t>
        </is>
      </c>
      <c r="K191" s="21" t="inlineStr">
        <is>
          <t>Y</t>
        </is>
      </c>
      <c r="L191" s="21" t="inlineStr">
        <is>
          <t>OTHER_SUPPORT</t>
        </is>
      </c>
      <c r="M191" s="21" t="inlineStr">
        <is>
          <t>TY</t>
        </is>
      </c>
      <c r="N191" s="28" t="n">
        <v>45784</v>
      </c>
      <c r="O191" s="21" t="inlineStr">
        <is>
          <t>SUSTAINED</t>
        </is>
      </c>
      <c r="P191" s="21" t="inlineStr"/>
    </row>
    <row r="192">
      <c r="A192" s="17" t="inlineStr">
        <is>
          <t>SKP-2025-0281</t>
        </is>
      </c>
      <c r="B192" s="17" t="inlineStr">
        <is>
          <t>OFR-2025-1068</t>
        </is>
      </c>
      <c r="C192" s="27" t="n">
        <v>45787</v>
      </c>
      <c r="D192" s="17" t="inlineStr">
        <is>
          <t>WL-03360</t>
        </is>
      </c>
      <c r="E192" s="17" t="n">
        <v>2360</v>
      </c>
      <c r="F192" s="17" t="inlineStr">
        <is>
          <t>EW-1003</t>
        </is>
      </c>
      <c r="G192" s="17" t="inlineStr">
        <is>
          <t>Eastwey</t>
        </is>
      </c>
      <c r="H192" s="17" t="n">
        <v>40</v>
      </c>
      <c r="I192" s="17" t="inlineStr">
        <is>
          <t>not-current</t>
        </is>
      </c>
      <c r="J192" s="17" t="inlineStr">
        <is>
          <t>INSURANCE_LAPSE</t>
        </is>
      </c>
      <c r="K192" s="17" t="inlineStr">
        <is>
          <t>Y</t>
        </is>
      </c>
      <c r="L192" s="17" t="inlineStr">
        <is>
          <t>REPAIR_ESTIMATE</t>
        </is>
      </c>
      <c r="M192" s="17" t="inlineStr">
        <is>
          <t>BH</t>
        </is>
      </c>
      <c r="N192" s="27" t="n">
        <v>45792</v>
      </c>
      <c r="O192" s="17" t="inlineStr">
        <is>
          <t>SUSTAINED</t>
        </is>
      </c>
      <c r="P192" s="17" t="inlineStr"/>
    </row>
    <row r="193">
      <c r="A193" s="21" t="inlineStr">
        <is>
          <t>SKP-2025-0282</t>
        </is>
      </c>
      <c r="B193" s="21" t="inlineStr">
        <is>
          <t>OFR-2025-1072</t>
        </is>
      </c>
      <c r="C193" s="28" t="n">
        <v>45826</v>
      </c>
      <c r="D193" s="21" t="inlineStr">
        <is>
          <t>WL-02747</t>
        </is>
      </c>
      <c r="E193" s="21" t="n">
        <v>1747</v>
      </c>
      <c r="F193" s="21" t="inlineStr">
        <is>
          <t>GW-0401</t>
        </is>
      </c>
      <c r="G193" s="21" t="inlineStr">
        <is>
          <t>Gullwing</t>
        </is>
      </c>
      <c r="H193" s="21" t="n">
        <v>45</v>
      </c>
      <c r="I193" s="21" t="inlineStr">
        <is>
          <t>preference-mismatch</t>
        </is>
      </c>
      <c r="J193" s="21" t="inlineStr">
        <is>
          <t>LOCATION_PREF</t>
        </is>
      </c>
      <c r="K193" s="21" t="inlineStr">
        <is>
          <t>Y</t>
        </is>
      </c>
      <c r="L193" s="21" t="inlineStr">
        <is>
          <t>REPAIR_ESTIMATE</t>
        </is>
      </c>
      <c r="M193" s="21" t="inlineStr">
        <is>
          <t>GF</t>
        </is>
      </c>
      <c r="N193" s="28" t="n">
        <v>45827</v>
      </c>
      <c r="O193" s="21" t="inlineStr">
        <is>
          <t>SUSTAINED</t>
        </is>
      </c>
      <c r="P193" s="21" t="inlineStr"/>
    </row>
    <row r="194">
      <c r="A194" s="17" t="inlineStr">
        <is>
          <t>SKP-2025-0283</t>
        </is>
      </c>
      <c r="B194" s="17" t="inlineStr">
        <is>
          <t>OFR-2025-1075</t>
        </is>
      </c>
      <c r="C194" s="27" t="n">
        <v>45826</v>
      </c>
      <c r="D194" s="17" t="inlineStr">
        <is>
          <t>WL-01333</t>
        </is>
      </c>
      <c r="E194" s="17" t="n">
        <v>333</v>
      </c>
      <c r="F194" s="17" t="inlineStr">
        <is>
          <t>LP-0208</t>
        </is>
      </c>
      <c r="G194" s="17" t="inlineStr">
        <is>
          <t>Ledgport</t>
        </is>
      </c>
      <c r="H194" s="17" t="n">
        <v>32</v>
      </c>
      <c r="I194" s="17" t="inlineStr">
        <is>
          <t>not-current</t>
        </is>
      </c>
      <c r="J194" s="17" t="inlineStr">
        <is>
          <t>INSURANCE_LAPSE</t>
        </is>
      </c>
      <c r="K194" s="17" t="inlineStr">
        <is>
          <t>Y</t>
        </is>
      </c>
      <c r="L194" s="17" t="inlineStr">
        <is>
          <t>WRITTEN_STATEMENT</t>
        </is>
      </c>
      <c r="M194" s="17" t="inlineStr">
        <is>
          <t>GF</t>
        </is>
      </c>
      <c r="N194" s="27" t="n">
        <v>45828</v>
      </c>
      <c r="O194" s="17" t="inlineStr">
        <is>
          <t>SUSTAINED</t>
        </is>
      </c>
      <c r="P194" s="17" t="inlineStr"/>
    </row>
    <row r="195">
      <c r="A195" s="21" t="inlineStr">
        <is>
          <t>SKP-2025-0284</t>
        </is>
      </c>
      <c r="B195" s="21" t="inlineStr">
        <is>
          <t>OFR-2025-1076</t>
        </is>
      </c>
      <c r="C195" s="28" t="n">
        <v>45823</v>
      </c>
      <c r="D195" s="21" t="inlineStr">
        <is>
          <t>WL-02698</t>
        </is>
      </c>
      <c r="E195" s="21" t="n">
        <v>1698</v>
      </c>
      <c r="F195" s="21" t="inlineStr">
        <is>
          <t>VB-0409</t>
        </is>
      </c>
      <c r="G195" s="21" t="inlineStr">
        <is>
          <t>Vessbank</t>
        </is>
      </c>
      <c r="H195" s="21" t="n">
        <v>32</v>
      </c>
      <c r="I195" s="21" t="inlineStr">
        <is>
          <t>preference-mismatch</t>
        </is>
      </c>
      <c r="J195" s="21" t="inlineStr">
        <is>
          <t>LOCATION_PREF</t>
        </is>
      </c>
      <c r="K195" s="21" t="inlineStr">
        <is>
          <t>Y</t>
        </is>
      </c>
      <c r="L195" s="21" t="inlineStr">
        <is>
          <t>INSURANCE_DECL</t>
        </is>
      </c>
      <c r="M195" s="21" t="inlineStr">
        <is>
          <t>DR</t>
        </is>
      </c>
      <c r="N195" s="28" t="n">
        <v>45825</v>
      </c>
      <c r="O195" s="21" t="inlineStr">
        <is>
          <t>SUSTAINED</t>
        </is>
      </c>
      <c r="P195" s="21" t="inlineStr"/>
    </row>
    <row r="196">
      <c r="A196" s="17" t="inlineStr">
        <is>
          <t>SKP-2025-0285</t>
        </is>
      </c>
      <c r="B196" s="17" t="inlineStr">
        <is>
          <t>OFR-2025-1079</t>
        </is>
      </c>
      <c r="C196" s="27" t="n">
        <v>45810</v>
      </c>
      <c r="D196" s="17" t="inlineStr">
        <is>
          <t>WL-03047</t>
        </is>
      </c>
      <c r="E196" s="17" t="n">
        <v>2047</v>
      </c>
      <c r="F196" s="17" t="inlineStr">
        <is>
          <t>EW-0415</t>
        </is>
      </c>
      <c r="G196" s="17" t="inlineStr">
        <is>
          <t>Eastwey</t>
        </is>
      </c>
      <c r="H196" s="17" t="n">
        <v>24</v>
      </c>
      <c r="I196" s="17" t="inlineStr">
        <is>
          <t>preference-mismatch</t>
        </is>
      </c>
      <c r="J196" s="17" t="inlineStr">
        <is>
          <t>LOCATION_PREF</t>
        </is>
      </c>
      <c r="K196" s="17" t="inlineStr">
        <is>
          <t>Y</t>
        </is>
      </c>
      <c r="L196" s="17" t="inlineStr">
        <is>
          <t>REPAIR_ESTIMATE</t>
        </is>
      </c>
      <c r="M196" s="17" t="inlineStr">
        <is>
          <t>DR</t>
        </is>
      </c>
      <c r="N196" s="27" t="n">
        <v>45811</v>
      </c>
      <c r="O196" s="17" t="inlineStr">
        <is>
          <t>SUSTAINED</t>
        </is>
      </c>
      <c r="P196" s="17" t="inlineStr"/>
    </row>
    <row r="197">
      <c r="A197" s="21" t="inlineStr">
        <is>
          <t>SKP-2025-0286</t>
        </is>
      </c>
      <c r="B197" s="21" t="inlineStr">
        <is>
          <t>OFR-2025-1081</t>
        </is>
      </c>
      <c r="C197" s="28" t="n">
        <v>45822</v>
      </c>
      <c r="D197" s="21" t="inlineStr">
        <is>
          <t>WL-01151</t>
        </is>
      </c>
      <c r="E197" s="21" t="n">
        <v>151</v>
      </c>
      <c r="F197" s="21" t="inlineStr">
        <is>
          <t>SB-0804</t>
        </is>
      </c>
      <c r="G197" s="21" t="inlineStr">
        <is>
          <t>Salmonberry</t>
        </is>
      </c>
      <c r="H197" s="21" t="n">
        <v>24</v>
      </c>
      <c r="I197" s="21" t="inlineStr">
        <is>
          <t>not-current</t>
        </is>
      </c>
      <c r="J197" s="21" t="inlineStr">
        <is>
          <t>INSURANCE_LAPSE</t>
        </is>
      </c>
      <c r="K197" s="21" t="inlineStr">
        <is>
          <t>Y</t>
        </is>
      </c>
      <c r="L197" s="21" t="inlineStr">
        <is>
          <t>OTHER_SUPPORT</t>
        </is>
      </c>
      <c r="M197" s="21" t="inlineStr">
        <is>
          <t>BH</t>
        </is>
      </c>
      <c r="N197" s="28" t="n">
        <v>45822</v>
      </c>
      <c r="O197" s="21" t="inlineStr">
        <is>
          <t>SUSTAINED</t>
        </is>
      </c>
      <c r="P197" s="21" t="inlineStr"/>
    </row>
    <row r="198">
      <c r="A198" s="17" t="inlineStr">
        <is>
          <t>SKP-2025-0287</t>
        </is>
      </c>
      <c r="B198" s="17" t="inlineStr">
        <is>
          <t>OFR-2025-1090</t>
        </is>
      </c>
      <c r="C198" s="27" t="n">
        <v>45827</v>
      </c>
      <c r="D198" s="17" t="inlineStr">
        <is>
          <t>WL-02314</t>
        </is>
      </c>
      <c r="E198" s="17" t="n">
        <v>1314</v>
      </c>
      <c r="F198" s="17" t="inlineStr">
        <is>
          <t>LP-0124</t>
        </is>
      </c>
      <c r="G198" s="17" t="inlineStr">
        <is>
          <t>Ledgport</t>
        </is>
      </c>
      <c r="H198" s="17" t="n">
        <v>28</v>
      </c>
      <c r="I198" s="17" t="inlineStr">
        <is>
          <t>not-current</t>
        </is>
      </c>
      <c r="J198" s="17" t="inlineStr">
        <is>
          <t>INSURANCE_LAPSE</t>
        </is>
      </c>
      <c r="K198" s="17" t="inlineStr">
        <is>
          <t>Y</t>
        </is>
      </c>
      <c r="L198" s="17" t="inlineStr">
        <is>
          <t>WRITTEN_STATEMENT</t>
        </is>
      </c>
      <c r="M198" s="17" t="inlineStr">
        <is>
          <t>GF</t>
        </is>
      </c>
      <c r="N198" s="27" t="n">
        <v>45828</v>
      </c>
      <c r="O198" s="17" t="inlineStr">
        <is>
          <t>SUSTAINED</t>
        </is>
      </c>
      <c r="P198" s="17" t="inlineStr"/>
    </row>
    <row r="199">
      <c r="A199" s="21" t="inlineStr">
        <is>
          <t>SKP-2025-0288</t>
        </is>
      </c>
      <c r="B199" s="21" t="inlineStr">
        <is>
          <t>OFR-2025-1091</t>
        </is>
      </c>
      <c r="C199" s="28" t="n">
        <v>45817</v>
      </c>
      <c r="D199" s="21" t="inlineStr">
        <is>
          <t>WL-02356</t>
        </is>
      </c>
      <c r="E199" s="21" t="n">
        <v>1356</v>
      </c>
      <c r="F199" s="21" t="inlineStr">
        <is>
          <t>SB-0411</t>
        </is>
      </c>
      <c r="G199" s="21" t="inlineStr">
        <is>
          <t>Salmonberry</t>
        </is>
      </c>
      <c r="H199" s="21" t="n">
        <v>24</v>
      </c>
      <c r="I199" s="21" t="inlineStr">
        <is>
          <t>preference-mismatch</t>
        </is>
      </c>
      <c r="J199" s="21" t="inlineStr">
        <is>
          <t>LOCATION_PREF</t>
        </is>
      </c>
      <c r="K199" s="21" t="inlineStr">
        <is>
          <t>Y</t>
        </is>
      </c>
      <c r="L199" s="21" t="inlineStr">
        <is>
          <t>INSURANCE_DECL</t>
        </is>
      </c>
      <c r="M199" s="21" t="inlineStr">
        <is>
          <t>MT</t>
        </is>
      </c>
      <c r="N199" s="28" t="n">
        <v>45818</v>
      </c>
      <c r="O199" s="21" t="inlineStr">
        <is>
          <t>SUSTAINED</t>
        </is>
      </c>
      <c r="P199" s="21" t="inlineStr"/>
    </row>
    <row r="200">
      <c r="A200" s="17" t="inlineStr">
        <is>
          <t>SKP-2025-0289</t>
        </is>
      </c>
      <c r="B200" s="17" t="inlineStr">
        <is>
          <t>OFR-2025-1098</t>
        </is>
      </c>
      <c r="C200" s="27" t="n">
        <v>45810</v>
      </c>
      <c r="D200" s="17" t="inlineStr">
        <is>
          <t>WL-02013</t>
        </is>
      </c>
      <c r="E200" s="17" t="n">
        <v>1013</v>
      </c>
      <c r="F200" s="17" t="inlineStr">
        <is>
          <t>LP-0901</t>
        </is>
      </c>
      <c r="G200" s="17" t="inlineStr">
        <is>
          <t>Ledgport</t>
        </is>
      </c>
      <c r="H200" s="17" t="n">
        <v>40</v>
      </c>
      <c r="I200" s="17" t="inlineStr">
        <is>
          <t>not-current</t>
        </is>
      </c>
      <c r="J200" s="17" t="inlineStr">
        <is>
          <t>INSURANCE_LAPSE</t>
        </is>
      </c>
      <c r="K200" s="17" t="inlineStr">
        <is>
          <t>Y</t>
        </is>
      </c>
      <c r="L200" s="17" t="inlineStr">
        <is>
          <t>OTHER_SUPPORT</t>
        </is>
      </c>
      <c r="M200" s="17" t="inlineStr">
        <is>
          <t>EK</t>
        </is>
      </c>
      <c r="N200" s="27" t="n">
        <v>45815</v>
      </c>
      <c r="O200" s="17" t="inlineStr">
        <is>
          <t>SUSTAINED</t>
        </is>
      </c>
      <c r="P200" s="17" t="inlineStr"/>
    </row>
    <row r="201">
      <c r="A201" s="21" t="inlineStr">
        <is>
          <t>SKP-2025-0290</t>
        </is>
      </c>
      <c r="B201" s="21" t="inlineStr">
        <is>
          <t>OFR-2025-1101</t>
        </is>
      </c>
      <c r="C201" s="28" t="n">
        <v>45848</v>
      </c>
      <c r="D201" s="21" t="inlineStr">
        <is>
          <t>WL-01813</t>
        </is>
      </c>
      <c r="E201" s="21" t="n">
        <v>813</v>
      </c>
      <c r="F201" s="21" t="inlineStr">
        <is>
          <t>GW-0910</t>
        </is>
      </c>
      <c r="G201" s="21" t="inlineStr">
        <is>
          <t>Gullwing</t>
        </is>
      </c>
      <c r="H201" s="21" t="n">
        <v>50</v>
      </c>
      <c r="I201" s="21" t="inlineStr">
        <is>
          <t>not-current</t>
        </is>
      </c>
      <c r="J201" s="21" t="inlineStr">
        <is>
          <t>INSURANCE_LAPSE</t>
        </is>
      </c>
      <c r="K201" s="21" t="inlineStr">
        <is>
          <t>Y</t>
        </is>
      </c>
      <c r="L201" s="21" t="inlineStr">
        <is>
          <t>REPAIR_ESTIMATE</t>
        </is>
      </c>
      <c r="M201" s="21" t="inlineStr">
        <is>
          <t>RD</t>
        </is>
      </c>
      <c r="N201" s="28" t="n">
        <v>45850</v>
      </c>
      <c r="O201" s="21" t="inlineStr">
        <is>
          <t>SUSTAINED</t>
        </is>
      </c>
      <c r="P201" s="21" t="inlineStr"/>
    </row>
    <row r="202">
      <c r="A202" s="17" t="inlineStr">
        <is>
          <t>SKP-2025-0291</t>
        </is>
      </c>
      <c r="B202" s="17" t="inlineStr">
        <is>
          <t>OFR-2025-1113</t>
        </is>
      </c>
      <c r="C202" s="27" t="n">
        <v>45863</v>
      </c>
      <c r="D202" s="17" t="inlineStr">
        <is>
          <t>WL-03227</t>
        </is>
      </c>
      <c r="E202" s="17" t="n">
        <v>2227</v>
      </c>
      <c r="F202" s="17" t="inlineStr">
        <is>
          <t>LP-0414</t>
        </is>
      </c>
      <c r="G202" s="17" t="inlineStr">
        <is>
          <t>Ledgport</t>
        </is>
      </c>
      <c r="H202" s="17" t="n">
        <v>40</v>
      </c>
      <c r="I202" s="17" t="inlineStr">
        <is>
          <t>declined-prior-offer</t>
        </is>
      </c>
      <c r="J202" s="17" t="inlineStr">
        <is>
          <t>OTHER</t>
        </is>
      </c>
      <c r="K202" s="17" t="inlineStr">
        <is>
          <t>Y</t>
        </is>
      </c>
      <c r="L202" s="17" t="inlineStr">
        <is>
          <t>WRITTEN_STATEMENT</t>
        </is>
      </c>
      <c r="M202" s="17" t="inlineStr">
        <is>
          <t>PC</t>
        </is>
      </c>
      <c r="N202" s="27" t="n">
        <v>45868</v>
      </c>
      <c r="O202" s="17" t="inlineStr">
        <is>
          <t>SUSTAINED</t>
        </is>
      </c>
      <c r="P202" s="17" t="inlineStr"/>
    </row>
    <row r="203">
      <c r="A203" s="21" t="inlineStr">
        <is>
          <t>SKP-2025-0292</t>
        </is>
      </c>
      <c r="B203" s="21" t="inlineStr">
        <is>
          <t>OFR-2025-1117</t>
        </is>
      </c>
      <c r="C203" s="28" t="n">
        <v>45844</v>
      </c>
      <c r="D203" s="21" t="inlineStr">
        <is>
          <t>WL-02298</t>
        </is>
      </c>
      <c r="E203" s="21" t="n">
        <v>1298</v>
      </c>
      <c r="F203" s="21" t="inlineStr">
        <is>
          <t>GW-1017</t>
        </is>
      </c>
      <c r="G203" s="21" t="inlineStr">
        <is>
          <t>Gullwing</t>
        </is>
      </c>
      <c r="H203" s="21" t="n">
        <v>32</v>
      </c>
      <c r="I203" s="21" t="inlineStr">
        <is>
          <t>vessel-fit</t>
        </is>
      </c>
      <c r="J203" s="21" t="inlineStr">
        <is>
          <t>SLIP_SIZE_MISMATCH</t>
        </is>
      </c>
      <c r="K203" s="21" t="inlineStr">
        <is>
          <t>N</t>
        </is>
      </c>
      <c r="L203" s="21" t="inlineStr">
        <is>
          <t>REPAIR_ESTIMATE</t>
        </is>
      </c>
      <c r="M203" s="21" t="inlineStr">
        <is>
          <t>MT</t>
        </is>
      </c>
      <c r="N203" s="28" t="n">
        <v>45849</v>
      </c>
      <c r="O203" s="21" t="inlineStr">
        <is>
          <t>SUSTAINED</t>
        </is>
      </c>
      <c r="P203" s="21" t="inlineStr"/>
    </row>
    <row r="204">
      <c r="A204" s="17" t="inlineStr">
        <is>
          <t>SKP-2025-0293</t>
        </is>
      </c>
      <c r="B204" s="17" t="inlineStr">
        <is>
          <t>OFR-2025-1123</t>
        </is>
      </c>
      <c r="C204" s="27" t="n">
        <v>45850</v>
      </c>
      <c r="D204" s="17" t="inlineStr">
        <is>
          <t>WL-03516</t>
        </is>
      </c>
      <c r="E204" s="17" t="n">
        <v>2516</v>
      </c>
      <c r="F204" s="17" t="inlineStr">
        <is>
          <t>VB-0209</t>
        </is>
      </c>
      <c r="G204" s="17" t="inlineStr">
        <is>
          <t>Vessbank</t>
        </is>
      </c>
      <c r="H204" s="17" t="n">
        <v>32</v>
      </c>
      <c r="I204" s="17" t="inlineStr">
        <is>
          <t>preference-mismatch</t>
        </is>
      </c>
      <c r="J204" s="17" t="inlineStr">
        <is>
          <t>LOCATION_PREF</t>
        </is>
      </c>
      <c r="K204" s="17" t="inlineStr">
        <is>
          <t>Y</t>
        </is>
      </c>
      <c r="L204" s="17" t="inlineStr">
        <is>
          <t>OTHER_SUPPORT</t>
        </is>
      </c>
      <c r="M204" s="17" t="inlineStr">
        <is>
          <t>NO</t>
        </is>
      </c>
      <c r="N204" s="27" t="n">
        <v>45852</v>
      </c>
      <c r="O204" s="17" t="inlineStr">
        <is>
          <t>SUSTAINED</t>
        </is>
      </c>
      <c r="P204" s="17" t="inlineStr"/>
    </row>
    <row r="205">
      <c r="A205" s="21" t="inlineStr">
        <is>
          <t>SKP-2025-0294</t>
        </is>
      </c>
      <c r="B205" s="21" t="inlineStr">
        <is>
          <t>OFR-2025-1124</t>
        </is>
      </c>
      <c r="C205" s="28" t="n">
        <v>45849</v>
      </c>
      <c r="D205" s="21" t="inlineStr">
        <is>
          <t>WL-03579</t>
        </is>
      </c>
      <c r="E205" s="21" t="n">
        <v>2579</v>
      </c>
      <c r="F205" s="21" t="inlineStr">
        <is>
          <t>LP-0816</t>
        </is>
      </c>
      <c r="G205" s="21" t="inlineStr">
        <is>
          <t>Ledgport</t>
        </is>
      </c>
      <c r="H205" s="21" t="n">
        <v>28</v>
      </c>
      <c r="I205" s="21" t="inlineStr">
        <is>
          <t>declined-prior-offer</t>
        </is>
      </c>
      <c r="J205" s="21" t="inlineStr">
        <is>
          <t>OTHER</t>
        </is>
      </c>
      <c r="K205" s="21" t="inlineStr">
        <is>
          <t>Y</t>
        </is>
      </c>
      <c r="L205" s="21" t="inlineStr">
        <is>
          <t>REPAIR_ESTIMATE</t>
        </is>
      </c>
      <c r="M205" s="21" t="inlineStr">
        <is>
          <t>BH</t>
        </is>
      </c>
      <c r="N205" s="28" t="n">
        <v>45851</v>
      </c>
      <c r="O205" s="21" t="inlineStr">
        <is>
          <t>SUSTAINED</t>
        </is>
      </c>
      <c r="P205" s="21" t="inlineStr"/>
    </row>
    <row r="206">
      <c r="A206" s="17" t="inlineStr">
        <is>
          <t>SKP-2025-0295</t>
        </is>
      </c>
      <c r="B206" s="17" t="inlineStr">
        <is>
          <t>OFR-2025-1125</t>
        </is>
      </c>
      <c r="C206" s="27" t="n">
        <v>45855</v>
      </c>
      <c r="D206" s="17" t="inlineStr">
        <is>
          <t>WL-03248</t>
        </is>
      </c>
      <c r="E206" s="17" t="n">
        <v>2248</v>
      </c>
      <c r="F206" s="17" t="inlineStr">
        <is>
          <t>LP-0616</t>
        </is>
      </c>
      <c r="G206" s="17" t="inlineStr">
        <is>
          <t>Ledgport</t>
        </is>
      </c>
      <c r="H206" s="17" t="n">
        <v>24</v>
      </c>
      <c r="I206" s="17" t="inlineStr">
        <is>
          <t>preference-mismatch</t>
        </is>
      </c>
      <c r="J206" s="17" t="inlineStr">
        <is>
          <t>LOCATION_PREF</t>
        </is>
      </c>
      <c r="K206" s="17" t="inlineStr">
        <is>
          <t>Y</t>
        </is>
      </c>
      <c r="L206" s="17" t="inlineStr">
        <is>
          <t>WRITTEN_STATEMENT</t>
        </is>
      </c>
      <c r="M206" s="17" t="inlineStr">
        <is>
          <t>RD</t>
        </is>
      </c>
      <c r="N206" s="27" t="n">
        <v>45855</v>
      </c>
      <c r="O206" s="17" t="inlineStr">
        <is>
          <t>SUSTAINED</t>
        </is>
      </c>
      <c r="P206" s="17" t="inlineStr"/>
    </row>
    <row r="207">
      <c r="A207" s="21" t="inlineStr">
        <is>
          <t>SKP-2025-0296</t>
        </is>
      </c>
      <c r="B207" s="21" t="inlineStr">
        <is>
          <t>OFR-2025-1126</t>
        </is>
      </c>
      <c r="C207" s="28" t="n">
        <v>45860</v>
      </c>
      <c r="D207" s="21" t="inlineStr">
        <is>
          <t>WL-03526</t>
        </is>
      </c>
      <c r="E207" s="21" t="n">
        <v>2526</v>
      </c>
      <c r="F207" s="21" t="inlineStr">
        <is>
          <t>SB-0102</t>
        </is>
      </c>
      <c r="G207" s="21" t="inlineStr">
        <is>
          <t>Salmonberry</t>
        </is>
      </c>
      <c r="H207" s="21" t="n">
        <v>32</v>
      </c>
      <c r="I207" s="21" t="inlineStr">
        <is>
          <t>preference-mismatch</t>
        </is>
      </c>
      <c r="J207" s="21" t="inlineStr">
        <is>
          <t>LOCATION_PREF</t>
        </is>
      </c>
      <c r="K207" s="21" t="inlineStr">
        <is>
          <t>Y</t>
        </is>
      </c>
      <c r="L207" s="21" t="inlineStr">
        <is>
          <t>OTHER_SUPPORT</t>
        </is>
      </c>
      <c r="M207" s="21" t="inlineStr">
        <is>
          <t>BH</t>
        </is>
      </c>
      <c r="N207" s="28" t="n">
        <v>45860</v>
      </c>
      <c r="O207" s="21" t="inlineStr">
        <is>
          <t>SUSTAINED</t>
        </is>
      </c>
      <c r="P207" s="21" t="inlineStr"/>
    </row>
    <row r="208">
      <c r="A208" s="17" t="inlineStr">
        <is>
          <t>SKP-2025-0297</t>
        </is>
      </c>
      <c r="B208" s="17" t="inlineStr">
        <is>
          <t>OFR-2025-1129</t>
        </is>
      </c>
      <c r="C208" s="27" t="n">
        <v>45866</v>
      </c>
      <c r="D208" s="17" t="inlineStr">
        <is>
          <t>WL-03094</t>
        </is>
      </c>
      <c r="E208" s="17" t="n">
        <v>2094</v>
      </c>
      <c r="F208" s="17" t="inlineStr">
        <is>
          <t>GW-0103</t>
        </is>
      </c>
      <c r="G208" s="17" t="inlineStr">
        <is>
          <t>Gullwing</t>
        </is>
      </c>
      <c r="H208" s="17" t="n">
        <v>45</v>
      </c>
      <c r="I208" s="17" t="inlineStr">
        <is>
          <t>not-current</t>
        </is>
      </c>
      <c r="J208" s="17" t="inlineStr">
        <is>
          <t>INSURANCE_LAPSE</t>
        </is>
      </c>
      <c r="K208" s="17" t="inlineStr">
        <is>
          <t>N</t>
        </is>
      </c>
      <c r="L208" s="17" t="inlineStr">
        <is>
          <t>REPAIR_ESTIMATE</t>
        </is>
      </c>
      <c r="M208" s="17" t="inlineStr">
        <is>
          <t>PC</t>
        </is>
      </c>
      <c r="N208" s="27" t="n">
        <v>45866</v>
      </c>
      <c r="O208" s="17" t="inlineStr">
        <is>
          <t>SUSTAINED</t>
        </is>
      </c>
      <c r="P208" s="17" t="inlineStr"/>
    </row>
    <row r="209">
      <c r="A209" s="21" t="inlineStr">
        <is>
          <t>SKP-2025-0298</t>
        </is>
      </c>
      <c r="B209" s="21" t="inlineStr">
        <is>
          <t>OFR-2025-1134</t>
        </is>
      </c>
      <c r="C209" s="28" t="n">
        <v>45895</v>
      </c>
      <c r="D209" s="21" t="inlineStr">
        <is>
          <t>WL-02774</t>
        </is>
      </c>
      <c r="E209" s="21" t="n">
        <v>1774</v>
      </c>
      <c r="F209" s="21" t="inlineStr">
        <is>
          <t>LP-0208</t>
        </is>
      </c>
      <c r="G209" s="21" t="inlineStr">
        <is>
          <t>Ledgport</t>
        </is>
      </c>
      <c r="H209" s="21" t="n">
        <v>32</v>
      </c>
      <c r="I209" s="21" t="inlineStr">
        <is>
          <t>declined-prior-offer</t>
        </is>
      </c>
      <c r="J209" s="21" t="inlineStr">
        <is>
          <t>OTHER</t>
        </is>
      </c>
      <c r="K209" s="21" t="inlineStr">
        <is>
          <t>Y</t>
        </is>
      </c>
      <c r="L209" s="21" t="inlineStr">
        <is>
          <t>INSURANCE_DECL</t>
        </is>
      </c>
      <c r="M209" s="21" t="inlineStr">
        <is>
          <t>EK</t>
        </is>
      </c>
      <c r="N209" s="28" t="n">
        <v>45898</v>
      </c>
      <c r="O209" s="21" t="inlineStr">
        <is>
          <t>SUSTAINED</t>
        </is>
      </c>
      <c r="P209" s="21" t="inlineStr"/>
    </row>
    <row r="210">
      <c r="A210" s="17" t="inlineStr">
        <is>
          <t>SKP-2025-0299</t>
        </is>
      </c>
      <c r="B210" s="17" t="inlineStr">
        <is>
          <t>OFR-2025-1136</t>
        </is>
      </c>
      <c r="C210" s="27" t="n">
        <v>45895</v>
      </c>
      <c r="D210" s="17" t="inlineStr">
        <is>
          <t>WL-03311</t>
        </is>
      </c>
      <c r="E210" s="17" t="n">
        <v>2311</v>
      </c>
      <c r="F210" s="17" t="inlineStr">
        <is>
          <t>GW-0116</t>
        </is>
      </c>
      <c r="G210" s="17" t="inlineStr">
        <is>
          <t>Gullwing</t>
        </is>
      </c>
      <c r="H210" s="17" t="n">
        <v>32</v>
      </c>
      <c r="I210" s="17" t="inlineStr">
        <is>
          <t>preference-mismatch</t>
        </is>
      </c>
      <c r="J210" s="17" t="inlineStr">
        <is>
          <t>LOCATION_PREF</t>
        </is>
      </c>
      <c r="K210" s="17" t="inlineStr">
        <is>
          <t>Y</t>
        </is>
      </c>
      <c r="L210" s="17" t="inlineStr">
        <is>
          <t>REPAIR_ESTIMATE</t>
        </is>
      </c>
      <c r="M210" s="17" t="inlineStr">
        <is>
          <t>PC</t>
        </is>
      </c>
      <c r="N210" s="27" t="n">
        <v>45899</v>
      </c>
      <c r="O210" s="17" t="inlineStr">
        <is>
          <t>SUSTAINED</t>
        </is>
      </c>
      <c r="P210" s="17" t="inlineStr"/>
    </row>
    <row r="211">
      <c r="A211" s="21" t="inlineStr">
        <is>
          <t>SKP-2025-0300</t>
        </is>
      </c>
      <c r="B211" s="21" t="inlineStr">
        <is>
          <t>OFR-2025-1138</t>
        </is>
      </c>
      <c r="C211" s="28" t="n">
        <v>45887</v>
      </c>
      <c r="D211" s="21" t="inlineStr">
        <is>
          <t>WL-01537</t>
        </is>
      </c>
      <c r="E211" s="21" t="n">
        <v>537</v>
      </c>
      <c r="F211" s="21" t="inlineStr">
        <is>
          <t>GW-0701</t>
        </is>
      </c>
      <c r="G211" s="21" t="inlineStr">
        <is>
          <t>Gullwing</t>
        </is>
      </c>
      <c r="H211" s="21" t="n">
        <v>80</v>
      </c>
      <c r="I211" s="21" t="inlineStr">
        <is>
          <t>vessel-fit</t>
        </is>
      </c>
      <c r="J211" s="21" t="inlineStr">
        <is>
          <t>SLIP_SIZE_MISMATCH</t>
        </is>
      </c>
      <c r="K211" s="21" t="inlineStr">
        <is>
          <t>Y</t>
        </is>
      </c>
      <c r="L211" s="21" t="inlineStr">
        <is>
          <t>OTHER_SUPPORT</t>
        </is>
      </c>
      <c r="M211" s="21" t="inlineStr">
        <is>
          <t>RD</t>
        </is>
      </c>
      <c r="N211" s="28" t="n">
        <v>45891</v>
      </c>
      <c r="O211" s="21" t="inlineStr">
        <is>
          <t>SUSTAINED</t>
        </is>
      </c>
      <c r="P211" s="21" t="inlineStr"/>
    </row>
    <row r="212">
      <c r="A212" s="17" t="inlineStr">
        <is>
          <t>SKP-2025-0301</t>
        </is>
      </c>
      <c r="B212" s="17" t="inlineStr">
        <is>
          <t>OFR-2025-1143</t>
        </is>
      </c>
      <c r="C212" s="27" t="n">
        <v>45895</v>
      </c>
      <c r="D212" s="17" t="inlineStr">
        <is>
          <t>WL-01788</t>
        </is>
      </c>
      <c r="E212" s="17" t="n">
        <v>788</v>
      </c>
      <c r="F212" s="17" t="inlineStr">
        <is>
          <t>GW-0305</t>
        </is>
      </c>
      <c r="G212" s="17" t="inlineStr">
        <is>
          <t>Gullwing</t>
        </is>
      </c>
      <c r="H212" s="17" t="n">
        <v>80</v>
      </c>
      <c r="I212" s="17" t="inlineStr">
        <is>
          <t>vessel-fit</t>
        </is>
      </c>
      <c r="J212" s="17" t="inlineStr">
        <is>
          <t>SLIP_SIZE_MISMATCH</t>
        </is>
      </c>
      <c r="K212" s="17" t="inlineStr">
        <is>
          <t>Y</t>
        </is>
      </c>
      <c r="L212" s="17" t="inlineStr">
        <is>
          <t>INSURANCE_DECL</t>
        </is>
      </c>
      <c r="M212" s="17" t="inlineStr">
        <is>
          <t>EK</t>
        </is>
      </c>
      <c r="N212" s="27" t="n">
        <v>45897</v>
      </c>
      <c r="O212" s="17" t="inlineStr">
        <is>
          <t>SUSTAINED</t>
        </is>
      </c>
      <c r="P212" s="17" t="inlineStr"/>
    </row>
    <row r="213">
      <c r="A213" s="21" t="inlineStr">
        <is>
          <t>SKP-2025-0302</t>
        </is>
      </c>
      <c r="B213" s="21" t="inlineStr">
        <is>
          <t>OFR-2025-1147</t>
        </is>
      </c>
      <c r="C213" s="28" t="n">
        <v>45891</v>
      </c>
      <c r="D213" s="21" t="inlineStr">
        <is>
          <t>WL-01702</t>
        </is>
      </c>
      <c r="E213" s="21" t="n">
        <v>702</v>
      </c>
      <c r="F213" s="21" t="inlineStr">
        <is>
          <t>VB-1014</t>
        </is>
      </c>
      <c r="G213" s="21" t="inlineStr">
        <is>
          <t>Vessbank</t>
        </is>
      </c>
      <c r="H213" s="21" t="n">
        <v>36</v>
      </c>
      <c r="I213" s="21" t="inlineStr">
        <is>
          <t>vessel-fit</t>
        </is>
      </c>
      <c r="J213" s="21" t="inlineStr">
        <is>
          <t>SLIP_SIZE_MISMATCH</t>
        </is>
      </c>
      <c r="K213" s="21" t="inlineStr">
        <is>
          <t>Y</t>
        </is>
      </c>
      <c r="L213" s="21" t="inlineStr">
        <is>
          <t>REPAIR_ESTIMATE</t>
        </is>
      </c>
      <c r="M213" s="21" t="inlineStr">
        <is>
          <t>RD</t>
        </is>
      </c>
      <c r="N213" s="28" t="n">
        <v>45896</v>
      </c>
      <c r="O213" s="21" t="inlineStr">
        <is>
          <t>SUSTAINED</t>
        </is>
      </c>
      <c r="P213" s="21" t="inlineStr"/>
    </row>
    <row r="214">
      <c r="A214" s="17" t="inlineStr">
        <is>
          <t>SKP-2025-0303</t>
        </is>
      </c>
      <c r="B214" s="17" t="inlineStr">
        <is>
          <t>OFR-2025-1153</t>
        </is>
      </c>
      <c r="C214" s="27" t="n">
        <v>45879</v>
      </c>
      <c r="D214" s="17" t="inlineStr">
        <is>
          <t>WL-02607</t>
        </is>
      </c>
      <c r="E214" s="17" t="n">
        <v>1607</v>
      </c>
      <c r="F214" s="17" t="inlineStr">
        <is>
          <t>LP-1024</t>
        </is>
      </c>
      <c r="G214" s="17" t="inlineStr">
        <is>
          <t>Ledgport</t>
        </is>
      </c>
      <c r="H214" s="17" t="n">
        <v>32</v>
      </c>
      <c r="I214" s="17" t="inlineStr">
        <is>
          <t>vessel-fit</t>
        </is>
      </c>
      <c r="J214" s="17" t="inlineStr">
        <is>
          <t>SLIP_SIZE_MISMATCH</t>
        </is>
      </c>
      <c r="K214" s="17" t="inlineStr">
        <is>
          <t>Y</t>
        </is>
      </c>
      <c r="L214" s="17" t="inlineStr">
        <is>
          <t>INSURANCE_DECL</t>
        </is>
      </c>
      <c r="M214" s="17" t="inlineStr">
        <is>
          <t>DR</t>
        </is>
      </c>
      <c r="N214" s="27" t="n">
        <v>45882</v>
      </c>
      <c r="O214" s="17" t="inlineStr">
        <is>
          <t>SUSTAINED</t>
        </is>
      </c>
      <c r="P214" s="17" t="inlineStr"/>
    </row>
    <row r="215">
      <c r="A215" s="21" t="inlineStr">
        <is>
          <t>SKP-2025-0304</t>
        </is>
      </c>
      <c r="B215" s="21" t="inlineStr">
        <is>
          <t>OFR-2025-1155</t>
        </is>
      </c>
      <c r="C215" s="28" t="n">
        <v>45884</v>
      </c>
      <c r="D215" s="21" t="inlineStr">
        <is>
          <t>WL-03314</t>
        </is>
      </c>
      <c r="E215" s="21" t="n">
        <v>2314</v>
      </c>
      <c r="F215" s="21" t="inlineStr">
        <is>
          <t>LP-0319</t>
        </is>
      </c>
      <c r="G215" s="21" t="inlineStr">
        <is>
          <t>Ledgport</t>
        </is>
      </c>
      <c r="H215" s="21" t="n">
        <v>32</v>
      </c>
      <c r="I215" s="21" t="inlineStr">
        <is>
          <t>preference-mismatch</t>
        </is>
      </c>
      <c r="J215" s="21" t="inlineStr">
        <is>
          <t>LOCATION_PREF</t>
        </is>
      </c>
      <c r="K215" s="21" t="inlineStr">
        <is>
          <t>Y</t>
        </is>
      </c>
      <c r="L215" s="21" t="inlineStr">
        <is>
          <t>REPAIR_ESTIMATE</t>
        </is>
      </c>
      <c r="M215" s="21" t="inlineStr">
        <is>
          <t>RD</t>
        </is>
      </c>
      <c r="N215" s="28" t="n">
        <v>45884</v>
      </c>
      <c r="O215" s="21" t="inlineStr">
        <is>
          <t>SUSTAINED</t>
        </is>
      </c>
      <c r="P215" s="21" t="inlineStr"/>
    </row>
    <row r="216">
      <c r="A216" s="17" t="inlineStr">
        <is>
          <t>SKP-2025-0305</t>
        </is>
      </c>
      <c r="B216" s="17" t="inlineStr">
        <is>
          <t>OFR-2025-1157</t>
        </is>
      </c>
      <c r="C216" s="27" t="n">
        <v>45883</v>
      </c>
      <c r="D216" s="17" t="inlineStr">
        <is>
          <t>WL-03134</t>
        </is>
      </c>
      <c r="E216" s="17" t="n">
        <v>2134</v>
      </c>
      <c r="F216" s="17" t="inlineStr">
        <is>
          <t>SB-0624</t>
        </is>
      </c>
      <c r="G216" s="17" t="inlineStr">
        <is>
          <t>Salmonberry</t>
        </is>
      </c>
      <c r="H216" s="17" t="n">
        <v>24</v>
      </c>
      <c r="I216" s="17" t="inlineStr">
        <is>
          <t>vessel-fit</t>
        </is>
      </c>
      <c r="J216" s="17" t="inlineStr">
        <is>
          <t>SLIP_SIZE_MISMATCH</t>
        </is>
      </c>
      <c r="K216" s="17" t="inlineStr">
        <is>
          <t>Y</t>
        </is>
      </c>
      <c r="L216" s="17" t="inlineStr">
        <is>
          <t>WRITTEN_STATEMENT</t>
        </is>
      </c>
      <c r="M216" s="17" t="inlineStr">
        <is>
          <t>RD</t>
        </is>
      </c>
      <c r="N216" s="27" t="n">
        <v>45883</v>
      </c>
      <c r="O216" s="17" t="inlineStr">
        <is>
          <t>SUSTAINED</t>
        </is>
      </c>
      <c r="P216" s="17" t="inlineStr"/>
    </row>
    <row r="217">
      <c r="A217" s="21" t="inlineStr">
        <is>
          <t>SKP-2025-0306</t>
        </is>
      </c>
      <c r="B217" s="21" t="inlineStr">
        <is>
          <t>OFR-2025-1160</t>
        </is>
      </c>
      <c r="C217" s="28" t="n">
        <v>45877</v>
      </c>
      <c r="D217" s="21" t="inlineStr">
        <is>
          <t>WL-02912</t>
        </is>
      </c>
      <c r="E217" s="21" t="n">
        <v>1912</v>
      </c>
      <c r="F217" s="21" t="inlineStr">
        <is>
          <t>SB-0420</t>
        </is>
      </c>
      <c r="G217" s="21" t="inlineStr">
        <is>
          <t>Salmonberry</t>
        </is>
      </c>
      <c r="H217" s="21" t="n">
        <v>32</v>
      </c>
      <c r="I217" s="21" t="inlineStr">
        <is>
          <t>preference-mismatch</t>
        </is>
      </c>
      <c r="J217" s="21" t="inlineStr">
        <is>
          <t>LOCATION_PREF</t>
        </is>
      </c>
      <c r="K217" s="21" t="inlineStr">
        <is>
          <t>Y</t>
        </is>
      </c>
      <c r="L217" s="21" t="inlineStr">
        <is>
          <t>OTHER_SUPPORT</t>
        </is>
      </c>
      <c r="M217" s="21" t="inlineStr">
        <is>
          <t>GF</t>
        </is>
      </c>
      <c r="N217" s="28" t="n">
        <v>45881</v>
      </c>
      <c r="O217" s="21" t="inlineStr">
        <is>
          <t>SUSTAINED</t>
        </is>
      </c>
      <c r="P217" s="21" t="inlineStr"/>
    </row>
    <row r="218">
      <c r="A218" s="17" t="inlineStr">
        <is>
          <t>SKP-2025-0307</t>
        </is>
      </c>
      <c r="B218" s="17" t="inlineStr">
        <is>
          <t>OFR-2025-1164</t>
        </is>
      </c>
      <c r="C218" s="27" t="n">
        <v>45874</v>
      </c>
      <c r="D218" s="17" t="inlineStr">
        <is>
          <t>WL-02323</t>
        </is>
      </c>
      <c r="E218" s="17" t="n">
        <v>1323</v>
      </c>
      <c r="F218" s="17" t="inlineStr">
        <is>
          <t>EW-0118</t>
        </is>
      </c>
      <c r="G218" s="17" t="inlineStr">
        <is>
          <t>Eastwey</t>
        </is>
      </c>
      <c r="H218" s="17" t="n">
        <v>45</v>
      </c>
      <c r="I218" s="17" t="inlineStr">
        <is>
          <t>not-current</t>
        </is>
      </c>
      <c r="J218" s="17" t="inlineStr">
        <is>
          <t>INSURANCE_LAPSE</t>
        </is>
      </c>
      <c r="K218" s="17" t="inlineStr">
        <is>
          <t>Y</t>
        </is>
      </c>
      <c r="L218" s="17" t="inlineStr">
        <is>
          <t>INSURANCE_DECL</t>
        </is>
      </c>
      <c r="M218" s="17" t="inlineStr">
        <is>
          <t>RD</t>
        </is>
      </c>
      <c r="N218" s="27" t="n">
        <v>45879</v>
      </c>
      <c r="O218" s="17" t="inlineStr">
        <is>
          <t>SUSTAINED</t>
        </is>
      </c>
      <c r="P218" s="17" t="inlineStr"/>
    </row>
    <row r="219">
      <c r="A219" s="21" t="inlineStr">
        <is>
          <t>SKP-2025-0308</t>
        </is>
      </c>
      <c r="B219" s="21" t="inlineStr">
        <is>
          <t>OFR-2025-1165</t>
        </is>
      </c>
      <c r="C219" s="28" t="n">
        <v>45872</v>
      </c>
      <c r="D219" s="21" t="inlineStr">
        <is>
          <t>WL-03481</t>
        </is>
      </c>
      <c r="E219" s="21" t="n">
        <v>2481</v>
      </c>
      <c r="F219" s="21" t="inlineStr">
        <is>
          <t>GW-0915</t>
        </is>
      </c>
      <c r="G219" s="21" t="inlineStr">
        <is>
          <t>Gullwing</t>
        </is>
      </c>
      <c r="H219" s="21" t="n">
        <v>32</v>
      </c>
      <c r="I219" s="21" t="inlineStr">
        <is>
          <t>vessel-fit</t>
        </is>
      </c>
      <c r="J219" s="21" t="inlineStr">
        <is>
          <t>SLIP_SIZE_MISMATCH</t>
        </is>
      </c>
      <c r="K219" s="21" t="inlineStr">
        <is>
          <t>Y</t>
        </is>
      </c>
      <c r="L219" s="21" t="inlineStr">
        <is>
          <t>OTHER_SUPPORT</t>
        </is>
      </c>
      <c r="M219" s="21" t="inlineStr">
        <is>
          <t>RD</t>
        </is>
      </c>
      <c r="N219" s="28" t="n">
        <v>45875</v>
      </c>
      <c r="O219" s="21" t="inlineStr">
        <is>
          <t>SUSTAINED</t>
        </is>
      </c>
      <c r="P219" s="21" t="inlineStr"/>
    </row>
    <row r="220">
      <c r="A220" s="17" t="inlineStr">
        <is>
          <t>SKP-2025-0309</t>
        </is>
      </c>
      <c r="B220" s="17" t="inlineStr">
        <is>
          <t>OFR-2025-1167</t>
        </is>
      </c>
      <c r="C220" s="27" t="n">
        <v>45897</v>
      </c>
      <c r="D220" s="17" t="inlineStr">
        <is>
          <t>WL-02838</t>
        </is>
      </c>
      <c r="E220" s="17" t="n">
        <v>1838</v>
      </c>
      <c r="F220" s="17" t="inlineStr">
        <is>
          <t>LP-0413</t>
        </is>
      </c>
      <c r="G220" s="17" t="inlineStr">
        <is>
          <t>Ledgport</t>
        </is>
      </c>
      <c r="H220" s="17" t="n">
        <v>28</v>
      </c>
      <c r="I220" s="17" t="inlineStr">
        <is>
          <t>declined-prior-offer</t>
        </is>
      </c>
      <c r="J220" s="17" t="inlineStr">
        <is>
          <t>OTHER</t>
        </is>
      </c>
      <c r="K220" s="17" t="inlineStr">
        <is>
          <t>N</t>
        </is>
      </c>
      <c r="L220" s="17" t="inlineStr">
        <is>
          <t>WRITTEN_STATEMENT</t>
        </is>
      </c>
      <c r="M220" s="17" t="inlineStr">
        <is>
          <t>RD</t>
        </is>
      </c>
      <c r="N220" s="27" t="n">
        <v>45898</v>
      </c>
      <c r="O220" s="17" t="inlineStr">
        <is>
          <t>SUSTAINED</t>
        </is>
      </c>
      <c r="P220" s="17" t="inlineStr"/>
    </row>
    <row r="221">
      <c r="A221" s="21" t="inlineStr">
        <is>
          <t>SKP-2025-0310</t>
        </is>
      </c>
      <c r="B221" s="21" t="inlineStr">
        <is>
          <t>OFR-2025-1168</t>
        </is>
      </c>
      <c r="C221" s="28" t="n">
        <v>45897</v>
      </c>
      <c r="D221" s="21" t="inlineStr">
        <is>
          <t>WL-01617</t>
        </is>
      </c>
      <c r="E221" s="21" t="n">
        <v>617</v>
      </c>
      <c r="F221" s="21" t="inlineStr">
        <is>
          <t>VB-0813</t>
        </is>
      </c>
      <c r="G221" s="21" t="inlineStr">
        <is>
          <t>Vessbank</t>
        </is>
      </c>
      <c r="H221" s="21" t="n">
        <v>28</v>
      </c>
      <c r="I221" s="21" t="inlineStr">
        <is>
          <t>vessel-fit</t>
        </is>
      </c>
      <c r="J221" s="21" t="inlineStr">
        <is>
          <t>SLIP_SIZE_MISMATCH</t>
        </is>
      </c>
      <c r="K221" s="21" t="inlineStr">
        <is>
          <t>Y</t>
        </is>
      </c>
      <c r="L221" s="21" t="inlineStr">
        <is>
          <t>REPAIR_ESTIMATE</t>
        </is>
      </c>
      <c r="M221" s="21" t="inlineStr">
        <is>
          <t>EK</t>
        </is>
      </c>
      <c r="N221" s="28" t="n">
        <v>45902</v>
      </c>
      <c r="O221" s="21" t="inlineStr">
        <is>
          <t>SUSTAINED</t>
        </is>
      </c>
      <c r="P221" s="21" t="inlineStr"/>
    </row>
    <row r="222">
      <c r="A222" s="17" t="inlineStr">
        <is>
          <t>SKP-2025-0311</t>
        </is>
      </c>
      <c r="B222" s="17" t="inlineStr">
        <is>
          <t>OFR-2025-1171</t>
        </is>
      </c>
      <c r="C222" s="27" t="n">
        <v>45888</v>
      </c>
      <c r="D222" s="17" t="inlineStr">
        <is>
          <t>WL-01843</t>
        </is>
      </c>
      <c r="E222" s="17" t="n">
        <v>843</v>
      </c>
      <c r="F222" s="17" t="inlineStr">
        <is>
          <t>SB-0109</t>
        </is>
      </c>
      <c r="G222" s="17" t="inlineStr">
        <is>
          <t>Salmonberry</t>
        </is>
      </c>
      <c r="H222" s="17" t="n">
        <v>32</v>
      </c>
      <c r="I222" s="17" t="inlineStr">
        <is>
          <t>preference-mismatch</t>
        </is>
      </c>
      <c r="J222" s="17" t="inlineStr">
        <is>
          <t>LOCATION_PREF</t>
        </is>
      </c>
      <c r="K222" s="17" t="inlineStr">
        <is>
          <t>Y</t>
        </is>
      </c>
      <c r="L222" s="17" t="inlineStr">
        <is>
          <t>INSURANCE_DECL</t>
        </is>
      </c>
      <c r="M222" s="17" t="inlineStr">
        <is>
          <t>GF</t>
        </is>
      </c>
      <c r="N222" s="27" t="n">
        <v>45892</v>
      </c>
      <c r="O222" s="17" t="inlineStr">
        <is>
          <t>SUSTAINED</t>
        </is>
      </c>
      <c r="P222" s="17" t="inlineStr"/>
    </row>
    <row r="223">
      <c r="A223" s="21" t="inlineStr">
        <is>
          <t>SKP-2025-0312</t>
        </is>
      </c>
      <c r="B223" s="21" t="inlineStr">
        <is>
          <t>OFR-2025-1181</t>
        </is>
      </c>
      <c r="C223" s="28" t="n">
        <v>45917</v>
      </c>
      <c r="D223" s="21" t="inlineStr">
        <is>
          <t>WL-01715</t>
        </is>
      </c>
      <c r="E223" s="21" t="n">
        <v>715</v>
      </c>
      <c r="F223" s="21" t="inlineStr">
        <is>
          <t>GW-0216</t>
        </is>
      </c>
      <c r="G223" s="21" t="inlineStr">
        <is>
          <t>Gullwing</t>
        </is>
      </c>
      <c r="H223" s="21" t="n">
        <v>80</v>
      </c>
      <c r="I223" s="21" t="inlineStr">
        <is>
          <t>vessel-fit</t>
        </is>
      </c>
      <c r="J223" s="21" t="inlineStr">
        <is>
          <t>SLIP_SIZE_MISMATCH</t>
        </is>
      </c>
      <c r="K223" s="21" t="inlineStr">
        <is>
          <t>Y</t>
        </is>
      </c>
      <c r="L223" s="21" t="inlineStr">
        <is>
          <t>REPAIR_ESTIMATE</t>
        </is>
      </c>
      <c r="M223" s="21" t="inlineStr">
        <is>
          <t>MT</t>
        </is>
      </c>
      <c r="N223" s="28" t="n">
        <v>45922</v>
      </c>
      <c r="O223" s="21" t="inlineStr">
        <is>
          <t>SUSTAINED</t>
        </is>
      </c>
      <c r="P223" s="21" t="inlineStr"/>
    </row>
    <row r="224">
      <c r="A224" s="17" t="inlineStr">
        <is>
          <t>SKP-2025-0313</t>
        </is>
      </c>
      <c r="B224" s="17" t="inlineStr">
        <is>
          <t>OFR-2025-1182</t>
        </is>
      </c>
      <c r="C224" s="27" t="n">
        <v>45903</v>
      </c>
      <c r="D224" s="17" t="inlineStr">
        <is>
          <t>WL-01334</t>
        </is>
      </c>
      <c r="E224" s="17" t="n">
        <v>334</v>
      </c>
      <c r="F224" s="17" t="inlineStr">
        <is>
          <t>LP-0514</t>
        </is>
      </c>
      <c r="G224" s="17" t="inlineStr">
        <is>
          <t>Ledgport</t>
        </is>
      </c>
      <c r="H224" s="17" t="n">
        <v>28</v>
      </c>
      <c r="I224" s="17" t="inlineStr">
        <is>
          <t>not-current</t>
        </is>
      </c>
      <c r="J224" s="17" t="inlineStr">
        <is>
          <t>INSURANCE_LAPSE</t>
        </is>
      </c>
      <c r="K224" s="17" t="inlineStr">
        <is>
          <t>Y</t>
        </is>
      </c>
      <c r="L224" s="17" t="inlineStr">
        <is>
          <t>INSURANCE_DECL</t>
        </is>
      </c>
      <c r="M224" s="17" t="inlineStr">
        <is>
          <t>BH</t>
        </is>
      </c>
      <c r="N224" s="27" t="n">
        <v>45908</v>
      </c>
      <c r="O224" s="17" t="inlineStr">
        <is>
          <t>SUSTAINED</t>
        </is>
      </c>
      <c r="P224" s="17" t="inlineStr"/>
    </row>
    <row r="225">
      <c r="A225" s="21" t="inlineStr">
        <is>
          <t>SKP-2025-0314</t>
        </is>
      </c>
      <c r="B225" s="21" t="inlineStr">
        <is>
          <t>OFR-2025-1185</t>
        </is>
      </c>
      <c r="C225" s="28" t="n">
        <v>45917</v>
      </c>
      <c r="D225" s="21" t="inlineStr">
        <is>
          <t>WL-02428</t>
        </is>
      </c>
      <c r="E225" s="21" t="n">
        <v>1428</v>
      </c>
      <c r="F225" s="21" t="inlineStr">
        <is>
          <t>SB-0109</t>
        </is>
      </c>
      <c r="G225" s="21" t="inlineStr">
        <is>
          <t>Salmonberry</t>
        </is>
      </c>
      <c r="H225" s="21" t="n">
        <v>32</v>
      </c>
      <c r="I225" s="21" t="inlineStr">
        <is>
          <t>vessel-fit</t>
        </is>
      </c>
      <c r="J225" s="21" t="inlineStr">
        <is>
          <t>SLIP_SIZE_MISMATCH</t>
        </is>
      </c>
      <c r="K225" s="21" t="inlineStr">
        <is>
          <t>Y</t>
        </is>
      </c>
      <c r="L225" s="21" t="inlineStr">
        <is>
          <t>REPAIR_ESTIMATE</t>
        </is>
      </c>
      <c r="M225" s="21" t="inlineStr">
        <is>
          <t>TY</t>
        </is>
      </c>
      <c r="N225" s="28" t="n">
        <v>45919</v>
      </c>
      <c r="O225" s="21" t="inlineStr">
        <is>
          <t>SUSTAINED</t>
        </is>
      </c>
      <c r="P225" s="21" t="inlineStr"/>
    </row>
    <row r="226">
      <c r="A226" s="17" t="inlineStr">
        <is>
          <t>SKP-2025-0315</t>
        </is>
      </c>
      <c r="B226" s="17" t="inlineStr">
        <is>
          <t>OFR-2025-1188</t>
        </is>
      </c>
      <c r="C226" s="27" t="n">
        <v>45922</v>
      </c>
      <c r="D226" s="17" t="inlineStr">
        <is>
          <t>WL-03861</t>
        </is>
      </c>
      <c r="E226" s="17" t="n">
        <v>2861</v>
      </c>
      <c r="F226" s="17" t="inlineStr">
        <is>
          <t>VB-0123</t>
        </is>
      </c>
      <c r="G226" s="17" t="inlineStr">
        <is>
          <t>Vessbank</t>
        </is>
      </c>
      <c r="H226" s="17" t="n">
        <v>36</v>
      </c>
      <c r="I226" s="17" t="inlineStr">
        <is>
          <t>not-current</t>
        </is>
      </c>
      <c r="J226" s="17" t="inlineStr">
        <is>
          <t>INSURANCE_LAPSE</t>
        </is>
      </c>
      <c r="K226" s="17" t="inlineStr">
        <is>
          <t>Y</t>
        </is>
      </c>
      <c r="L226" s="17" t="inlineStr">
        <is>
          <t>REPAIR_ESTIMATE</t>
        </is>
      </c>
      <c r="M226" s="17" t="inlineStr">
        <is>
          <t>MT</t>
        </is>
      </c>
      <c r="N226" s="27" t="n">
        <v>45922</v>
      </c>
      <c r="O226" s="17" t="inlineStr">
        <is>
          <t>SUSTAINED</t>
        </is>
      </c>
      <c r="P226" s="17" t="inlineStr"/>
    </row>
    <row r="227">
      <c r="A227" s="21" t="inlineStr">
        <is>
          <t>SKP-2025-0316</t>
        </is>
      </c>
      <c r="B227" s="21" t="inlineStr">
        <is>
          <t>OFR-2025-1189</t>
        </is>
      </c>
      <c r="C227" s="28" t="n">
        <v>45920</v>
      </c>
      <c r="D227" s="21" t="inlineStr">
        <is>
          <t>WL-02153</t>
        </is>
      </c>
      <c r="E227" s="21" t="n">
        <v>1153</v>
      </c>
      <c r="F227" s="21" t="inlineStr">
        <is>
          <t>LP-0113</t>
        </is>
      </c>
      <c r="G227" s="21" t="inlineStr">
        <is>
          <t>Ledgport</t>
        </is>
      </c>
      <c r="H227" s="21" t="n">
        <v>36</v>
      </c>
      <c r="I227" s="21" t="inlineStr">
        <is>
          <t>preference-mismatch</t>
        </is>
      </c>
      <c r="J227" s="21" t="inlineStr">
        <is>
          <t>LOCATION_PREF</t>
        </is>
      </c>
      <c r="K227" s="21" t="inlineStr">
        <is>
          <t>Y</t>
        </is>
      </c>
      <c r="L227" s="21" t="inlineStr">
        <is>
          <t>INSURANCE_DECL</t>
        </is>
      </c>
      <c r="M227" s="21" t="inlineStr">
        <is>
          <t>DR</t>
        </is>
      </c>
      <c r="N227" s="28" t="n">
        <v>45920</v>
      </c>
      <c r="O227" s="21" t="inlineStr">
        <is>
          <t>SUSTAINED</t>
        </is>
      </c>
      <c r="P227" s="21" t="inlineStr"/>
    </row>
    <row r="228">
      <c r="A228" s="17" t="inlineStr">
        <is>
          <t>SKP-2025-0317</t>
        </is>
      </c>
      <c r="B228" s="17" t="inlineStr">
        <is>
          <t>OFR-2025-1195</t>
        </is>
      </c>
      <c r="C228" s="27" t="n">
        <v>45923</v>
      </c>
      <c r="D228" s="17" t="inlineStr">
        <is>
          <t>WL-02445</t>
        </is>
      </c>
      <c r="E228" s="17" t="n">
        <v>1445</v>
      </c>
      <c r="F228" s="17" t="inlineStr">
        <is>
          <t>SB-0222</t>
        </is>
      </c>
      <c r="G228" s="17" t="inlineStr">
        <is>
          <t>Salmonberry</t>
        </is>
      </c>
      <c r="H228" s="17" t="n">
        <v>32</v>
      </c>
      <c r="I228" s="17" t="inlineStr">
        <is>
          <t>vessel-fit</t>
        </is>
      </c>
      <c r="J228" s="17" t="inlineStr">
        <is>
          <t>SLIP_SIZE_MISMATCH</t>
        </is>
      </c>
      <c r="K228" s="17" t="inlineStr">
        <is>
          <t>Y</t>
        </is>
      </c>
      <c r="L228" s="17" t="inlineStr">
        <is>
          <t>WRITTEN_STATEMENT</t>
        </is>
      </c>
      <c r="M228" s="17" t="inlineStr">
        <is>
          <t>NO</t>
        </is>
      </c>
      <c r="N228" s="27" t="n">
        <v>45924</v>
      </c>
      <c r="O228" s="17" t="inlineStr">
        <is>
          <t>SUSTAINED</t>
        </is>
      </c>
      <c r="P228" s="17" t="inlineStr"/>
    </row>
    <row r="229">
      <c r="A229" s="21" t="inlineStr">
        <is>
          <t>SKP-2025-0318</t>
        </is>
      </c>
      <c r="B229" s="21" t="inlineStr">
        <is>
          <t>OFR-2025-1197</t>
        </is>
      </c>
      <c r="C229" s="28" t="n">
        <v>45919</v>
      </c>
      <c r="D229" s="21" t="inlineStr">
        <is>
          <t>WL-02890</t>
        </is>
      </c>
      <c r="E229" s="21" t="n">
        <v>1890</v>
      </c>
      <c r="F229" s="21" t="inlineStr">
        <is>
          <t>EW-0716</t>
        </is>
      </c>
      <c r="G229" s="21" t="inlineStr">
        <is>
          <t>Eastwey</t>
        </is>
      </c>
      <c r="H229" s="21" t="n">
        <v>28</v>
      </c>
      <c r="I229" s="21" t="inlineStr">
        <is>
          <t>not-current</t>
        </is>
      </c>
      <c r="J229" s="21" t="inlineStr">
        <is>
          <t>INSURANCE_LAPSE</t>
        </is>
      </c>
      <c r="K229" s="21" t="inlineStr">
        <is>
          <t>Y</t>
        </is>
      </c>
      <c r="L229" s="21" t="inlineStr">
        <is>
          <t>INSURANCE_DECL</t>
        </is>
      </c>
      <c r="M229" s="21" t="inlineStr">
        <is>
          <t>MT</t>
        </is>
      </c>
      <c r="N229" s="28" t="n">
        <v>45922</v>
      </c>
      <c r="O229" s="21" t="inlineStr">
        <is>
          <t>SUSTAINED</t>
        </is>
      </c>
      <c r="P229" s="21" t="inlineStr"/>
    </row>
    <row r="230">
      <c r="A230" s="17" t="inlineStr">
        <is>
          <t>SKP-2025-0319</t>
        </is>
      </c>
      <c r="B230" s="17" t="inlineStr">
        <is>
          <t>OFR-2025-1199</t>
        </is>
      </c>
      <c r="C230" s="27" t="n">
        <v>45920</v>
      </c>
      <c r="D230" s="17" t="inlineStr">
        <is>
          <t>WL-01913</t>
        </is>
      </c>
      <c r="E230" s="17" t="n">
        <v>913</v>
      </c>
      <c r="F230" s="17" t="inlineStr">
        <is>
          <t>EW-0819</t>
        </is>
      </c>
      <c r="G230" s="17" t="inlineStr">
        <is>
          <t>Eastwey</t>
        </is>
      </c>
      <c r="H230" s="17" t="n">
        <v>24</v>
      </c>
      <c r="I230" s="17" t="inlineStr">
        <is>
          <t>preference-mismatch</t>
        </is>
      </c>
      <c r="J230" s="17" t="inlineStr">
        <is>
          <t>LOCATION_PREF</t>
        </is>
      </c>
      <c r="K230" s="17" t="inlineStr">
        <is>
          <t>Y</t>
        </is>
      </c>
      <c r="L230" s="17" t="inlineStr">
        <is>
          <t>OTHER_SUPPORT</t>
        </is>
      </c>
      <c r="M230" s="17" t="inlineStr">
        <is>
          <t>GF</t>
        </is>
      </c>
      <c r="N230" s="27" t="n">
        <v>45920</v>
      </c>
      <c r="O230" s="17" t="inlineStr">
        <is>
          <t>SUSTAINED</t>
        </is>
      </c>
      <c r="P230" s="17" t="inlineStr"/>
    </row>
    <row r="231">
      <c r="A231" s="21" t="inlineStr">
        <is>
          <t>SKP-2025-0320</t>
        </is>
      </c>
      <c r="B231" s="21" t="inlineStr">
        <is>
          <t>OFR-2025-1201</t>
        </is>
      </c>
      <c r="C231" s="28" t="n">
        <v>45909</v>
      </c>
      <c r="D231" s="21" t="inlineStr">
        <is>
          <t>WL-02167</t>
        </is>
      </c>
      <c r="E231" s="21" t="n">
        <v>1167</v>
      </c>
      <c r="F231" s="21" t="inlineStr">
        <is>
          <t>VB-0304</t>
        </is>
      </c>
      <c r="G231" s="21" t="inlineStr">
        <is>
          <t>Vessbank</t>
        </is>
      </c>
      <c r="H231" s="21" t="n">
        <v>32</v>
      </c>
      <c r="I231" s="21" t="inlineStr">
        <is>
          <t>vessel-fit</t>
        </is>
      </c>
      <c r="J231" s="21" t="inlineStr">
        <is>
          <t>SLIP_SIZE_MISMATCH</t>
        </is>
      </c>
      <c r="K231" s="21" t="inlineStr">
        <is>
          <t>Y</t>
        </is>
      </c>
      <c r="L231" s="21" t="inlineStr">
        <is>
          <t>OTHER_SUPPORT</t>
        </is>
      </c>
      <c r="M231" s="21" t="inlineStr">
        <is>
          <t>NO</t>
        </is>
      </c>
      <c r="N231" s="28" t="n">
        <v>45911</v>
      </c>
      <c r="O231" s="21" t="inlineStr">
        <is>
          <t>SUSTAINED</t>
        </is>
      </c>
      <c r="P231" s="21" t="inlineStr"/>
    </row>
    <row r="232">
      <c r="A232" s="17" t="inlineStr">
        <is>
          <t>SKP-2025-0321</t>
        </is>
      </c>
      <c r="B232" s="17" t="inlineStr">
        <is>
          <t>OFR-2025-1207</t>
        </is>
      </c>
      <c r="C232" s="27" t="n">
        <v>45911</v>
      </c>
      <c r="D232" s="17" t="inlineStr">
        <is>
          <t>WL-03865</t>
        </is>
      </c>
      <c r="E232" s="17" t="n">
        <v>2865</v>
      </c>
      <c r="F232" s="17" t="inlineStr">
        <is>
          <t>SB-0106</t>
        </is>
      </c>
      <c r="G232" s="17" t="inlineStr">
        <is>
          <t>Salmonberry</t>
        </is>
      </c>
      <c r="H232" s="17" t="n">
        <v>28</v>
      </c>
      <c r="I232" s="17" t="inlineStr">
        <is>
          <t>declined-prior-offer</t>
        </is>
      </c>
      <c r="J232" s="17" t="inlineStr">
        <is>
          <t>OTHER</t>
        </is>
      </c>
      <c r="K232" s="17" t="inlineStr">
        <is>
          <t>Y</t>
        </is>
      </c>
      <c r="L232" s="17" t="inlineStr">
        <is>
          <t>INSURANCE_DECL</t>
        </is>
      </c>
      <c r="M232" s="17" t="inlineStr">
        <is>
          <t>NO</t>
        </is>
      </c>
      <c r="N232" s="27" t="n">
        <v>45915</v>
      </c>
      <c r="O232" s="17" t="inlineStr">
        <is>
          <t>SUSTAINED</t>
        </is>
      </c>
      <c r="P232" s="17" t="inlineStr"/>
    </row>
    <row r="233">
      <c r="A233" s="21" t="inlineStr">
        <is>
          <t>SKP-2025-0322</t>
        </is>
      </c>
      <c r="B233" s="21" t="inlineStr">
        <is>
          <t>OFR-2025-1208</t>
        </is>
      </c>
      <c r="C233" s="28" t="n">
        <v>45905</v>
      </c>
      <c r="D233" s="21" t="inlineStr">
        <is>
          <t>WL-02002</t>
        </is>
      </c>
      <c r="E233" s="21" t="n">
        <v>1002</v>
      </c>
      <c r="F233" s="21" t="inlineStr">
        <is>
          <t>LP-0822</t>
        </is>
      </c>
      <c r="G233" s="21" t="inlineStr">
        <is>
          <t>Ledgport</t>
        </is>
      </c>
      <c r="H233" s="21" t="n">
        <v>36</v>
      </c>
      <c r="I233" s="21" t="inlineStr">
        <is>
          <t>not-current</t>
        </is>
      </c>
      <c r="J233" s="21" t="inlineStr">
        <is>
          <t>INSURANCE_LAPSE</t>
        </is>
      </c>
      <c r="K233" s="21" t="inlineStr">
        <is>
          <t>Y</t>
        </is>
      </c>
      <c r="L233" s="21" t="inlineStr">
        <is>
          <t>REPAIR_ESTIMATE</t>
        </is>
      </c>
      <c r="M233" s="21" t="inlineStr">
        <is>
          <t>NO</t>
        </is>
      </c>
      <c r="N233" s="28" t="n">
        <v>45909</v>
      </c>
      <c r="O233" s="21" t="inlineStr">
        <is>
          <t>SUSTAINED</t>
        </is>
      </c>
      <c r="P233" s="21" t="inlineStr"/>
    </row>
    <row r="234">
      <c r="A234" s="17" t="inlineStr">
        <is>
          <t>SKP-2025-0323</t>
        </is>
      </c>
      <c r="B234" s="17" t="inlineStr">
        <is>
          <t>OFR-2025-1212</t>
        </is>
      </c>
      <c r="C234" s="27" t="n">
        <v>45956</v>
      </c>
      <c r="D234" s="17" t="inlineStr">
        <is>
          <t>WL-02284</t>
        </is>
      </c>
      <c r="E234" s="17" t="n">
        <v>1284</v>
      </c>
      <c r="F234" s="17" t="inlineStr">
        <is>
          <t>SB-0801</t>
        </is>
      </c>
      <c r="G234" s="17" t="inlineStr">
        <is>
          <t>Salmonberry</t>
        </is>
      </c>
      <c r="H234" s="17" t="n">
        <v>32</v>
      </c>
      <c r="I234" s="17" t="inlineStr">
        <is>
          <t>vessel-fit</t>
        </is>
      </c>
      <c r="J234" s="17" t="inlineStr">
        <is>
          <t>SLIP_SIZE_MISMATCH</t>
        </is>
      </c>
      <c r="K234" s="17" t="inlineStr">
        <is>
          <t>Y</t>
        </is>
      </c>
      <c r="L234" s="17" t="inlineStr">
        <is>
          <t>OTHER_SUPPORT</t>
        </is>
      </c>
      <c r="M234" s="17" t="inlineStr">
        <is>
          <t>DR</t>
        </is>
      </c>
      <c r="N234" s="27" t="n">
        <v>45959</v>
      </c>
      <c r="O234" s="17" t="inlineStr">
        <is>
          <t>SUSTAINED</t>
        </is>
      </c>
      <c r="P234" s="17" t="inlineStr"/>
    </row>
    <row r="235">
      <c r="A235" s="21" t="inlineStr">
        <is>
          <t>SKP-2025-0324</t>
        </is>
      </c>
      <c r="B235" s="21" t="inlineStr">
        <is>
          <t>OFR-2025-1215</t>
        </is>
      </c>
      <c r="C235" s="28" t="n">
        <v>45958</v>
      </c>
      <c r="D235" s="21" t="inlineStr">
        <is>
          <t>WL-02187</t>
        </is>
      </c>
      <c r="E235" s="21" t="n">
        <v>1187</v>
      </c>
      <c r="F235" s="21" t="inlineStr">
        <is>
          <t>SB-0806</t>
        </is>
      </c>
      <c r="G235" s="21" t="inlineStr">
        <is>
          <t>Salmonberry</t>
        </is>
      </c>
      <c r="H235" s="21" t="n">
        <v>28</v>
      </c>
      <c r="I235" s="21" t="inlineStr">
        <is>
          <t>vessel-fit</t>
        </is>
      </c>
      <c r="J235" s="21" t="inlineStr">
        <is>
          <t>SLIP_SIZE_MISMATCH</t>
        </is>
      </c>
      <c r="K235" s="21" t="inlineStr">
        <is>
          <t>Y</t>
        </is>
      </c>
      <c r="L235" s="21" t="inlineStr">
        <is>
          <t>INSURANCE_DECL</t>
        </is>
      </c>
      <c r="M235" s="21" t="inlineStr">
        <is>
          <t>RD</t>
        </is>
      </c>
      <c r="N235" s="28" t="n">
        <v>45961</v>
      </c>
      <c r="O235" s="21" t="inlineStr">
        <is>
          <t>SUSTAINED</t>
        </is>
      </c>
      <c r="P235" s="21" t="inlineStr"/>
    </row>
    <row r="236">
      <c r="A236" s="17" t="inlineStr">
        <is>
          <t>SKP-2025-0325</t>
        </is>
      </c>
      <c r="B236" s="17" t="inlineStr">
        <is>
          <t>OFR-2025-1218</t>
        </is>
      </c>
      <c r="C236" s="27" t="n">
        <v>45933</v>
      </c>
      <c r="D236" s="17" t="inlineStr">
        <is>
          <t>WL-03750</t>
        </is>
      </c>
      <c r="E236" s="17" t="n">
        <v>2750</v>
      </c>
      <c r="F236" s="17" t="inlineStr">
        <is>
          <t>GW-0622</t>
        </is>
      </c>
      <c r="G236" s="17" t="inlineStr">
        <is>
          <t>Gullwing</t>
        </is>
      </c>
      <c r="H236" s="17" t="n">
        <v>60</v>
      </c>
      <c r="I236" s="17" t="inlineStr">
        <is>
          <t>vessel-fit</t>
        </is>
      </c>
      <c r="J236" s="17" t="inlineStr">
        <is>
          <t>SLIP_SIZE_MISMATCH</t>
        </is>
      </c>
      <c r="K236" s="17" t="inlineStr">
        <is>
          <t>Y</t>
        </is>
      </c>
      <c r="L236" s="17" t="inlineStr">
        <is>
          <t>WRITTEN_STATEMENT</t>
        </is>
      </c>
      <c r="M236" s="17" t="inlineStr">
        <is>
          <t>TY</t>
        </is>
      </c>
      <c r="N236" s="27" t="n">
        <v>45935</v>
      </c>
      <c r="O236" s="17" t="inlineStr">
        <is>
          <t>SUSTAINED</t>
        </is>
      </c>
      <c r="P236" s="17" t="inlineStr"/>
    </row>
    <row r="237">
      <c r="A237" s="21" t="inlineStr">
        <is>
          <t>SKP-2025-0326</t>
        </is>
      </c>
      <c r="B237" s="21" t="inlineStr">
        <is>
          <t>OFR-2025-1219</t>
        </is>
      </c>
      <c r="C237" s="28" t="n">
        <v>45956</v>
      </c>
      <c r="D237" s="21" t="inlineStr">
        <is>
          <t>WL-03857</t>
        </is>
      </c>
      <c r="E237" s="21" t="n">
        <v>2857</v>
      </c>
      <c r="F237" s="21" t="inlineStr">
        <is>
          <t>LP-0705</t>
        </is>
      </c>
      <c r="G237" s="21" t="inlineStr">
        <is>
          <t>Ledgport</t>
        </is>
      </c>
      <c r="H237" s="21" t="n">
        <v>24</v>
      </c>
      <c r="I237" s="21" t="inlineStr">
        <is>
          <t>not-current</t>
        </is>
      </c>
      <c r="J237" s="21" t="inlineStr">
        <is>
          <t>INSURANCE_LAPSE</t>
        </is>
      </c>
      <c r="K237" s="21" t="inlineStr">
        <is>
          <t>Y</t>
        </is>
      </c>
      <c r="L237" s="21" t="inlineStr">
        <is>
          <t>WRITTEN_STATEMENT</t>
        </is>
      </c>
      <c r="M237" s="21" t="inlineStr">
        <is>
          <t>MT</t>
        </is>
      </c>
      <c r="N237" s="28" t="n">
        <v>45956</v>
      </c>
      <c r="O237" s="21" t="inlineStr">
        <is>
          <t>SUSTAINED</t>
        </is>
      </c>
      <c r="P237" s="21" t="inlineStr"/>
    </row>
    <row r="238">
      <c r="A238" s="17" t="inlineStr">
        <is>
          <t>SKP-2025-0327</t>
        </is>
      </c>
      <c r="B238" s="17" t="inlineStr">
        <is>
          <t>OFR-2025-1225</t>
        </is>
      </c>
      <c r="C238" s="27" t="n">
        <v>45953</v>
      </c>
      <c r="D238" s="17" t="inlineStr">
        <is>
          <t>WL-01645</t>
        </is>
      </c>
      <c r="E238" s="17" t="n">
        <v>645</v>
      </c>
      <c r="F238" s="17" t="inlineStr">
        <is>
          <t>GW-1020</t>
        </is>
      </c>
      <c r="G238" s="17" t="inlineStr">
        <is>
          <t>Gullwing</t>
        </is>
      </c>
      <c r="H238" s="17" t="n">
        <v>32</v>
      </c>
      <c r="I238" s="17" t="inlineStr">
        <is>
          <t>declined-prior-offer</t>
        </is>
      </c>
      <c r="J238" s="17" t="inlineStr">
        <is>
          <t>OTHER</t>
        </is>
      </c>
      <c r="K238" s="17" t="inlineStr">
        <is>
          <t>Y</t>
        </is>
      </c>
      <c r="L238" s="17" t="inlineStr">
        <is>
          <t>OTHER_SUPPORT</t>
        </is>
      </c>
      <c r="M238" s="17" t="inlineStr">
        <is>
          <t>RD</t>
        </is>
      </c>
      <c r="N238" s="27" t="n">
        <v>45957</v>
      </c>
      <c r="O238" s="17" t="inlineStr">
        <is>
          <t>SUSTAINED</t>
        </is>
      </c>
      <c r="P238" s="17" t="inlineStr"/>
    </row>
    <row r="239">
      <c r="A239" s="21" t="inlineStr">
        <is>
          <t>SKP-2025-0328</t>
        </is>
      </c>
      <c r="B239" s="21" t="inlineStr">
        <is>
          <t>OFR-2025-1230</t>
        </is>
      </c>
      <c r="C239" s="28" t="n">
        <v>45941</v>
      </c>
      <c r="D239" s="21" t="inlineStr">
        <is>
          <t>WL-01089</t>
        </is>
      </c>
      <c r="E239" s="21" t="n">
        <v>89</v>
      </c>
      <c r="F239" s="21" t="inlineStr">
        <is>
          <t>SB-0115</t>
        </is>
      </c>
      <c r="G239" s="21" t="inlineStr">
        <is>
          <t>Salmonberry</t>
        </is>
      </c>
      <c r="H239" s="21" t="n">
        <v>24</v>
      </c>
      <c r="I239" s="21" t="inlineStr">
        <is>
          <t>vessel-fit</t>
        </is>
      </c>
      <c r="J239" s="21" t="inlineStr">
        <is>
          <t>SLIP_SIZE_MISMATCH</t>
        </is>
      </c>
      <c r="K239" s="21" t="inlineStr">
        <is>
          <t>N</t>
        </is>
      </c>
      <c r="L239" s="21" t="inlineStr">
        <is>
          <t>REPAIR_ESTIMATE</t>
        </is>
      </c>
      <c r="M239" s="21" t="inlineStr">
        <is>
          <t>PC</t>
        </is>
      </c>
      <c r="N239" s="28" t="n">
        <v>45943</v>
      </c>
      <c r="O239" s="21" t="inlineStr">
        <is>
          <t>SUSTAINED</t>
        </is>
      </c>
      <c r="P239" s="21" t="inlineStr"/>
    </row>
    <row r="240">
      <c r="A240" s="17" t="inlineStr">
        <is>
          <t>SKP-2025-0329</t>
        </is>
      </c>
      <c r="B240" s="17" t="inlineStr">
        <is>
          <t>OFR-2025-1233</t>
        </is>
      </c>
      <c r="C240" s="27" t="n">
        <v>45943</v>
      </c>
      <c r="D240" s="17" t="inlineStr">
        <is>
          <t>WL-01128</t>
        </is>
      </c>
      <c r="E240" s="17" t="n">
        <v>128</v>
      </c>
      <c r="F240" s="17" t="inlineStr">
        <is>
          <t>LP-0504</t>
        </is>
      </c>
      <c r="G240" s="17" t="inlineStr">
        <is>
          <t>Ledgport</t>
        </is>
      </c>
      <c r="H240" s="17" t="n">
        <v>28</v>
      </c>
      <c r="I240" s="17" t="inlineStr">
        <is>
          <t>declined-prior-offer</t>
        </is>
      </c>
      <c r="J240" s="17" t="inlineStr">
        <is>
          <t>OTHER</t>
        </is>
      </c>
      <c r="K240" s="17" t="inlineStr">
        <is>
          <t>Y</t>
        </is>
      </c>
      <c r="L240" s="17" t="inlineStr">
        <is>
          <t>OTHER_SUPPORT</t>
        </is>
      </c>
      <c r="M240" s="17" t="inlineStr">
        <is>
          <t>NO</t>
        </is>
      </c>
      <c r="N240" s="27" t="n">
        <v>45945</v>
      </c>
      <c r="O240" s="17" t="inlineStr">
        <is>
          <t>SUSTAINED</t>
        </is>
      </c>
      <c r="P240" s="17" t="inlineStr"/>
    </row>
    <row r="241">
      <c r="A241" s="21" t="inlineStr">
        <is>
          <t>SKP-2025-0330</t>
        </is>
      </c>
      <c r="B241" s="21" t="inlineStr">
        <is>
          <t>OFR-2025-1240</t>
        </is>
      </c>
      <c r="C241" s="28" t="n">
        <v>45932</v>
      </c>
      <c r="D241" s="21" t="inlineStr">
        <is>
          <t>WL-02676</t>
        </is>
      </c>
      <c r="E241" s="21" t="n">
        <v>1676</v>
      </c>
      <c r="F241" s="21" t="inlineStr">
        <is>
          <t>EW-0124</t>
        </is>
      </c>
      <c r="G241" s="21" t="inlineStr">
        <is>
          <t>Eastwey</t>
        </is>
      </c>
      <c r="H241" s="21" t="n">
        <v>32</v>
      </c>
      <c r="I241" s="21" t="inlineStr">
        <is>
          <t>vessel-fit</t>
        </is>
      </c>
      <c r="J241" s="21" t="inlineStr">
        <is>
          <t>SLIP_SIZE_MISMATCH</t>
        </is>
      </c>
      <c r="K241" s="21" t="inlineStr">
        <is>
          <t>Y</t>
        </is>
      </c>
      <c r="L241" s="21" t="inlineStr">
        <is>
          <t>WRITTEN_STATEMENT</t>
        </is>
      </c>
      <c r="M241" s="21" t="inlineStr">
        <is>
          <t>EK</t>
        </is>
      </c>
      <c r="N241" s="28" t="n">
        <v>45934</v>
      </c>
      <c r="O241" s="21" t="inlineStr">
        <is>
          <t>SUSTAINED</t>
        </is>
      </c>
      <c r="P241" s="21" t="inlineStr"/>
    </row>
    <row r="242">
      <c r="A242" s="17" t="inlineStr">
        <is>
          <t>SKP-2025-0331</t>
        </is>
      </c>
      <c r="B242" s="17" t="inlineStr">
        <is>
          <t>OFR-2025-1246</t>
        </is>
      </c>
      <c r="C242" s="27" t="n">
        <v>45937</v>
      </c>
      <c r="D242" s="17" t="inlineStr">
        <is>
          <t>WL-03455</t>
        </is>
      </c>
      <c r="E242" s="17" t="n">
        <v>2455</v>
      </c>
      <c r="F242" s="17" t="inlineStr">
        <is>
          <t>SB-0402</t>
        </is>
      </c>
      <c r="G242" s="17" t="inlineStr">
        <is>
          <t>Salmonberry</t>
        </is>
      </c>
      <c r="H242" s="17" t="n">
        <v>32</v>
      </c>
      <c r="I242" s="17" t="inlineStr">
        <is>
          <t>vessel-fit</t>
        </is>
      </c>
      <c r="J242" s="17" t="inlineStr">
        <is>
          <t>SLIP_SIZE_MISMATCH</t>
        </is>
      </c>
      <c r="K242" s="17" t="inlineStr">
        <is>
          <t>Y</t>
        </is>
      </c>
      <c r="L242" s="17" t="inlineStr">
        <is>
          <t>OTHER_SUPPORT</t>
        </is>
      </c>
      <c r="M242" s="17" t="inlineStr">
        <is>
          <t>EK</t>
        </is>
      </c>
      <c r="N242" s="27" t="n">
        <v>45941</v>
      </c>
      <c r="O242" s="17" t="inlineStr">
        <is>
          <t>SUSTAINED</t>
        </is>
      </c>
      <c r="P242" s="17" t="inlineStr"/>
    </row>
    <row r="243">
      <c r="A243" s="21" t="inlineStr">
        <is>
          <t>SKP-2025-0332</t>
        </is>
      </c>
      <c r="B243" s="21" t="inlineStr">
        <is>
          <t>OFR-2025-1247</t>
        </is>
      </c>
      <c r="C243" s="28" t="n">
        <v>45943</v>
      </c>
      <c r="D243" s="21" t="inlineStr">
        <is>
          <t>WL-02711</t>
        </is>
      </c>
      <c r="E243" s="21" t="n">
        <v>1711</v>
      </c>
      <c r="F243" s="21" t="inlineStr">
        <is>
          <t>LP-0215</t>
        </is>
      </c>
      <c r="G243" s="21" t="inlineStr">
        <is>
          <t>Ledgport</t>
        </is>
      </c>
      <c r="H243" s="21" t="n">
        <v>28</v>
      </c>
      <c r="I243" s="21" t="inlineStr">
        <is>
          <t>declined-prior-offer</t>
        </is>
      </c>
      <c r="J243" s="21" t="inlineStr">
        <is>
          <t>OTHER</t>
        </is>
      </c>
      <c r="K243" s="21" t="inlineStr">
        <is>
          <t>Y</t>
        </is>
      </c>
      <c r="L243" s="21" t="inlineStr">
        <is>
          <t>OTHER_SUPPORT</t>
        </is>
      </c>
      <c r="M243" s="21" t="inlineStr">
        <is>
          <t>MT</t>
        </is>
      </c>
      <c r="N243" s="28" t="n">
        <v>45948</v>
      </c>
      <c r="O243" s="21" t="inlineStr">
        <is>
          <t>SUSTAINED</t>
        </is>
      </c>
      <c r="P243" s="21" t="inlineStr"/>
    </row>
    <row r="244">
      <c r="A244" s="17" t="inlineStr">
        <is>
          <t>SKP-2025-0333</t>
        </is>
      </c>
      <c r="B244" s="17" t="inlineStr">
        <is>
          <t>OFR-2025-1249</t>
        </is>
      </c>
      <c r="C244" s="27" t="n">
        <v>45943</v>
      </c>
      <c r="D244" s="17" t="inlineStr">
        <is>
          <t>WL-02448</t>
        </is>
      </c>
      <c r="E244" s="17" t="n">
        <v>1448</v>
      </c>
      <c r="F244" s="17" t="inlineStr">
        <is>
          <t>LP-0908</t>
        </is>
      </c>
      <c r="G244" s="17" t="inlineStr">
        <is>
          <t>Ledgport</t>
        </is>
      </c>
      <c r="H244" s="17" t="n">
        <v>28</v>
      </c>
      <c r="I244" s="17" t="inlineStr">
        <is>
          <t>vessel-fit</t>
        </is>
      </c>
      <c r="J244" s="17" t="inlineStr">
        <is>
          <t>SLIP_SIZE_MISMATCH</t>
        </is>
      </c>
      <c r="K244" s="17" t="inlineStr">
        <is>
          <t>Y</t>
        </is>
      </c>
      <c r="L244" s="17" t="inlineStr">
        <is>
          <t>WRITTEN_STATEMENT</t>
        </is>
      </c>
      <c r="M244" s="17" t="inlineStr">
        <is>
          <t>GF</t>
        </is>
      </c>
      <c r="N244" s="27" t="n">
        <v>45945</v>
      </c>
      <c r="O244" s="17" t="inlineStr">
        <is>
          <t>SUSTAINED</t>
        </is>
      </c>
      <c r="P244" s="17" t="inlineStr"/>
    </row>
    <row r="245">
      <c r="A245" s="21" t="inlineStr">
        <is>
          <t>SKP-2025-0334</t>
        </is>
      </c>
      <c r="B245" s="21" t="inlineStr">
        <is>
          <t>OFR-2025-1253</t>
        </is>
      </c>
      <c r="C245" s="28" t="n">
        <v>45988</v>
      </c>
      <c r="D245" s="21" t="inlineStr">
        <is>
          <t>WL-01264</t>
        </is>
      </c>
      <c r="E245" s="21" t="n">
        <v>264</v>
      </c>
      <c r="F245" s="21" t="inlineStr">
        <is>
          <t>SB-0623</t>
        </is>
      </c>
      <c r="G245" s="21" t="inlineStr">
        <is>
          <t>Salmonberry</t>
        </is>
      </c>
      <c r="H245" s="21" t="n">
        <v>28</v>
      </c>
      <c r="I245" s="21" t="inlineStr">
        <is>
          <t>vessel-fit</t>
        </is>
      </c>
      <c r="J245" s="21" t="inlineStr">
        <is>
          <t>SLIP_SIZE_MISMATCH</t>
        </is>
      </c>
      <c r="K245" s="21" t="inlineStr">
        <is>
          <t>Y</t>
        </is>
      </c>
      <c r="L245" s="21" t="inlineStr">
        <is>
          <t>REPAIR_ESTIMATE</t>
        </is>
      </c>
      <c r="M245" s="21" t="inlineStr">
        <is>
          <t>GF</t>
        </is>
      </c>
      <c r="N245" s="28" t="n">
        <v>45993</v>
      </c>
      <c r="O245" s="21" t="inlineStr">
        <is>
          <t>SUSTAINED</t>
        </is>
      </c>
      <c r="P245" s="21" t="inlineStr"/>
    </row>
    <row r="246">
      <c r="A246" s="17" t="inlineStr">
        <is>
          <t>SKP-2025-0335</t>
        </is>
      </c>
      <c r="B246" s="17" t="inlineStr">
        <is>
          <t>OFR-2025-1258</t>
        </is>
      </c>
      <c r="C246" s="27" t="n">
        <v>45978</v>
      </c>
      <c r="D246" s="17" t="inlineStr">
        <is>
          <t>WL-02404</t>
        </is>
      </c>
      <c r="E246" s="17" t="n">
        <v>1404</v>
      </c>
      <c r="F246" s="17" t="inlineStr">
        <is>
          <t>VB-0201</t>
        </is>
      </c>
      <c r="G246" s="17" t="inlineStr">
        <is>
          <t>Vessbank</t>
        </is>
      </c>
      <c r="H246" s="17" t="n">
        <v>32</v>
      </c>
      <c r="I246" s="17" t="inlineStr">
        <is>
          <t>not-current</t>
        </is>
      </c>
      <c r="J246" s="17" t="inlineStr">
        <is>
          <t>INSURANCE_LAPSE</t>
        </is>
      </c>
      <c r="K246" s="17" t="inlineStr">
        <is>
          <t>Y</t>
        </is>
      </c>
      <c r="L246" s="17" t="inlineStr">
        <is>
          <t>WRITTEN_STATEMENT</t>
        </is>
      </c>
      <c r="M246" s="17" t="inlineStr">
        <is>
          <t>BH</t>
        </is>
      </c>
      <c r="N246" s="27" t="n">
        <v>45980</v>
      </c>
      <c r="O246" s="17" t="inlineStr">
        <is>
          <t>SUSTAINED</t>
        </is>
      </c>
      <c r="P246" s="17" t="inlineStr"/>
    </row>
    <row r="247">
      <c r="A247" s="21" t="inlineStr">
        <is>
          <t>SKP-2025-0336</t>
        </is>
      </c>
      <c r="B247" s="21" t="inlineStr">
        <is>
          <t>OFR-2025-1265</t>
        </is>
      </c>
      <c r="C247" s="28" t="n">
        <v>46006</v>
      </c>
      <c r="D247" s="21" t="inlineStr">
        <is>
          <t>WL-01776</t>
        </is>
      </c>
      <c r="E247" s="21" t="n">
        <v>776</v>
      </c>
      <c r="F247" s="21" t="inlineStr">
        <is>
          <t>GW-0419</t>
        </is>
      </c>
      <c r="G247" s="21" t="inlineStr">
        <is>
          <t>Gullwing</t>
        </is>
      </c>
      <c r="H247" s="21" t="n">
        <v>32</v>
      </c>
      <c r="I247" s="21" t="inlineStr">
        <is>
          <t>not-current</t>
        </is>
      </c>
      <c r="J247" s="21" t="inlineStr">
        <is>
          <t>INSURANCE_LAPSE</t>
        </is>
      </c>
      <c r="K247" s="21" t="inlineStr">
        <is>
          <t>Y</t>
        </is>
      </c>
      <c r="L247" s="21" t="inlineStr">
        <is>
          <t>OTHER_SUPPORT</t>
        </is>
      </c>
      <c r="M247" s="21" t="inlineStr">
        <is>
          <t>EK</t>
        </is>
      </c>
      <c r="N247" s="28" t="n">
        <v>46008</v>
      </c>
      <c r="O247" s="21" t="inlineStr">
        <is>
          <t>SUSTAINED</t>
        </is>
      </c>
      <c r="P247" s="21" t="inlineStr"/>
    </row>
    <row r="248">
      <c r="A248" s="17" t="inlineStr">
        <is>
          <t>SKP-2025-0337</t>
        </is>
      </c>
      <c r="B248" s="17" t="inlineStr">
        <is>
          <t>OFR-2025-1276</t>
        </is>
      </c>
      <c r="C248" s="27" t="n">
        <v>46017</v>
      </c>
      <c r="D248" s="17" t="inlineStr">
        <is>
          <t>WL-02991</t>
        </is>
      </c>
      <c r="E248" s="17" t="n">
        <v>1991</v>
      </c>
      <c r="F248" s="17" t="inlineStr">
        <is>
          <t>SB-0408</t>
        </is>
      </c>
      <c r="G248" s="17" t="inlineStr">
        <is>
          <t>Salmonberry</t>
        </is>
      </c>
      <c r="H248" s="17" t="n">
        <v>28</v>
      </c>
      <c r="I248" s="17" t="inlineStr">
        <is>
          <t>vessel-fit</t>
        </is>
      </c>
      <c r="J248" s="17" t="inlineStr">
        <is>
          <t>SLIP_SIZE_MISMATCH</t>
        </is>
      </c>
      <c r="K248" s="17" t="inlineStr">
        <is>
          <t>Y</t>
        </is>
      </c>
      <c r="L248" s="17" t="inlineStr">
        <is>
          <t>WRITTEN_STATEMENT</t>
        </is>
      </c>
      <c r="M248" s="17" t="inlineStr">
        <is>
          <t>PC</t>
        </is>
      </c>
      <c r="N248" s="27" t="n">
        <v>46021</v>
      </c>
      <c r="O248" s="17" t="inlineStr">
        <is>
          <t>SUSTAINED</t>
        </is>
      </c>
      <c r="P248" s="17" t="inlineStr"/>
    </row>
    <row r="249">
      <c r="A249" s="21" t="inlineStr">
        <is>
          <t>SKP-2026-0338</t>
        </is>
      </c>
      <c r="B249" s="21" t="inlineStr">
        <is>
          <t>OFR-2026-1278</t>
        </is>
      </c>
      <c r="C249" s="28" t="n">
        <v>46035</v>
      </c>
      <c r="D249" s="21" t="inlineStr">
        <is>
          <t>WL-03011</t>
        </is>
      </c>
      <c r="E249" s="21" t="n">
        <v>2011</v>
      </c>
      <c r="F249" s="21" t="inlineStr">
        <is>
          <t>SB-0719</t>
        </is>
      </c>
      <c r="G249" s="21" t="inlineStr">
        <is>
          <t>Salmonberry</t>
        </is>
      </c>
      <c r="H249" s="21" t="n">
        <v>28</v>
      </c>
      <c r="I249" s="21" t="inlineStr">
        <is>
          <t>vessel-fit</t>
        </is>
      </c>
      <c r="J249" s="21" t="inlineStr">
        <is>
          <t>SLIP_SIZE_MISMATCH</t>
        </is>
      </c>
      <c r="K249" s="21" t="inlineStr">
        <is>
          <t>Y</t>
        </is>
      </c>
      <c r="L249" s="21" t="inlineStr">
        <is>
          <t>OTHER_SUPPORT</t>
        </is>
      </c>
      <c r="M249" s="21" t="inlineStr">
        <is>
          <t>NO</t>
        </is>
      </c>
      <c r="N249" s="28" t="n">
        <v>46040</v>
      </c>
      <c r="O249" s="21" t="inlineStr">
        <is>
          <t>SUSTAINED</t>
        </is>
      </c>
      <c r="P249" s="21" t="inlineStr"/>
    </row>
    <row r="250">
      <c r="A250" s="17" t="inlineStr">
        <is>
          <t>SKP-2026-0339</t>
        </is>
      </c>
      <c r="B250" s="17" t="inlineStr">
        <is>
          <t>OFR-2026-1279</t>
        </is>
      </c>
      <c r="C250" s="27" t="n">
        <v>46035</v>
      </c>
      <c r="D250" s="17" t="inlineStr">
        <is>
          <t>WL-01368</t>
        </is>
      </c>
      <c r="E250" s="17" t="n">
        <v>368</v>
      </c>
      <c r="F250" s="17" t="inlineStr">
        <is>
          <t>EW-0813</t>
        </is>
      </c>
      <c r="G250" s="17" t="inlineStr">
        <is>
          <t>Eastwey</t>
        </is>
      </c>
      <c r="H250" s="17" t="n">
        <v>45</v>
      </c>
      <c r="I250" s="17" t="inlineStr">
        <is>
          <t>preference-mismatch</t>
        </is>
      </c>
      <c r="J250" s="17" t="inlineStr">
        <is>
          <t>LOCATION_PREF</t>
        </is>
      </c>
      <c r="K250" s="17" t="inlineStr">
        <is>
          <t>Y</t>
        </is>
      </c>
      <c r="L250" s="17" t="inlineStr">
        <is>
          <t>REPAIR_ESTIMATE</t>
        </is>
      </c>
      <c r="M250" s="17" t="inlineStr">
        <is>
          <t>TY</t>
        </is>
      </c>
      <c r="N250" s="27" t="n">
        <v>46037</v>
      </c>
      <c r="O250" s="17" t="inlineStr">
        <is>
          <t>SUSTAINED</t>
        </is>
      </c>
      <c r="P250" s="17" t="inlineStr"/>
    </row>
    <row r="251">
      <c r="A251" s="21" t="inlineStr">
        <is>
          <t>SKP-2026-0340</t>
        </is>
      </c>
      <c r="B251" s="21" t="inlineStr">
        <is>
          <t>OFR-2026-1280</t>
        </is>
      </c>
      <c r="C251" s="28" t="n">
        <v>46043</v>
      </c>
      <c r="D251" s="21" t="inlineStr">
        <is>
          <t>WL-01435</t>
        </is>
      </c>
      <c r="E251" s="21" t="n">
        <v>435</v>
      </c>
      <c r="F251" s="21" t="inlineStr">
        <is>
          <t>GW-0708</t>
        </is>
      </c>
      <c r="G251" s="21" t="inlineStr">
        <is>
          <t>Gullwing</t>
        </is>
      </c>
      <c r="H251" s="21" t="n">
        <v>70</v>
      </c>
      <c r="I251" s="21" t="inlineStr">
        <is>
          <t>not-current</t>
        </is>
      </c>
      <c r="J251" s="21" t="inlineStr">
        <is>
          <t>INSURANCE_LAPSE</t>
        </is>
      </c>
      <c r="K251" s="21" t="inlineStr">
        <is>
          <t>Y</t>
        </is>
      </c>
      <c r="L251" s="21" t="inlineStr">
        <is>
          <t>INSURANCE_DECL</t>
        </is>
      </c>
      <c r="M251" s="21" t="inlineStr">
        <is>
          <t>GF</t>
        </is>
      </c>
      <c r="N251" s="28" t="n">
        <v>46044</v>
      </c>
      <c r="O251" s="21" t="inlineStr">
        <is>
          <t>SUSTAINED</t>
        </is>
      </c>
      <c r="P251" s="21" t="inlineStr"/>
    </row>
    <row r="252">
      <c r="A252" s="17" t="inlineStr">
        <is>
          <t>SKP-2026-0341</t>
        </is>
      </c>
      <c r="B252" s="17" t="inlineStr">
        <is>
          <t>OFR-2026-1283</t>
        </is>
      </c>
      <c r="C252" s="27" t="n">
        <v>46049</v>
      </c>
      <c r="D252" s="17" t="inlineStr">
        <is>
          <t>WL-03197</t>
        </is>
      </c>
      <c r="E252" s="17" t="n">
        <v>2197</v>
      </c>
      <c r="F252" s="17" t="inlineStr">
        <is>
          <t>LP-1109</t>
        </is>
      </c>
      <c r="G252" s="17" t="inlineStr">
        <is>
          <t>Ledgport</t>
        </is>
      </c>
      <c r="H252" s="17" t="n">
        <v>24</v>
      </c>
      <c r="I252" s="17" t="inlineStr">
        <is>
          <t>declined-prior-offer</t>
        </is>
      </c>
      <c r="J252" s="17" t="inlineStr">
        <is>
          <t>OTHER</t>
        </is>
      </c>
      <c r="K252" s="17" t="inlineStr">
        <is>
          <t>Y</t>
        </is>
      </c>
      <c r="L252" s="17" t="inlineStr">
        <is>
          <t>REPAIR_ESTIMATE</t>
        </is>
      </c>
      <c r="M252" s="17" t="inlineStr">
        <is>
          <t>MT</t>
        </is>
      </c>
      <c r="N252" s="27" t="n">
        <v>46054</v>
      </c>
      <c r="O252" s="17" t="inlineStr">
        <is>
          <t>SUSTAINED</t>
        </is>
      </c>
      <c r="P252" s="17" t="inlineStr"/>
    </row>
    <row r="253">
      <c r="A253" s="21" t="inlineStr">
        <is>
          <t>SKP-2026-0342</t>
        </is>
      </c>
      <c r="B253" s="21" t="inlineStr">
        <is>
          <t>OFR-2026-1284</t>
        </is>
      </c>
      <c r="C253" s="28" t="n">
        <v>46023</v>
      </c>
      <c r="D253" s="21" t="inlineStr">
        <is>
          <t>WL-01558</t>
        </is>
      </c>
      <c r="E253" s="21" t="n">
        <v>558</v>
      </c>
      <c r="F253" s="21" t="inlineStr">
        <is>
          <t>EW-0421</t>
        </is>
      </c>
      <c r="G253" s="21" t="inlineStr">
        <is>
          <t>Eastwey</t>
        </is>
      </c>
      <c r="H253" s="21" t="n">
        <v>36</v>
      </c>
      <c r="I253" s="21" t="inlineStr">
        <is>
          <t>vessel-fit</t>
        </is>
      </c>
      <c r="J253" s="21" t="inlineStr">
        <is>
          <t>SLIP_SIZE_MISMATCH</t>
        </is>
      </c>
      <c r="K253" s="21" t="inlineStr">
        <is>
          <t>Y</t>
        </is>
      </c>
      <c r="L253" s="21" t="inlineStr">
        <is>
          <t>WRITTEN_STATEMENT</t>
        </is>
      </c>
      <c r="M253" s="21" t="inlineStr">
        <is>
          <t>NO</t>
        </is>
      </c>
      <c r="N253" s="28" t="n">
        <v>46025</v>
      </c>
      <c r="O253" s="21" t="inlineStr">
        <is>
          <t>SUSTAINED</t>
        </is>
      </c>
      <c r="P253" s="21" t="inlineStr"/>
    </row>
    <row r="254">
      <c r="A254" s="17" t="inlineStr">
        <is>
          <t>SKP-2026-0343</t>
        </is>
      </c>
      <c r="B254" s="17" t="inlineStr">
        <is>
          <t>OFR-2026-1285</t>
        </is>
      </c>
      <c r="C254" s="27" t="n">
        <v>46023</v>
      </c>
      <c r="D254" s="17" t="inlineStr">
        <is>
          <t>WL-03054</t>
        </is>
      </c>
      <c r="E254" s="17" t="n">
        <v>2054</v>
      </c>
      <c r="F254" s="17" t="inlineStr">
        <is>
          <t>VB-0224</t>
        </is>
      </c>
      <c r="G254" s="17" t="inlineStr">
        <is>
          <t>Vessbank</t>
        </is>
      </c>
      <c r="H254" s="17" t="n">
        <v>28</v>
      </c>
      <c r="I254" s="17" t="inlineStr">
        <is>
          <t>vessel-fit</t>
        </is>
      </c>
      <c r="J254" s="17" t="inlineStr">
        <is>
          <t>SLIP_SIZE_MISMATCH</t>
        </is>
      </c>
      <c r="K254" s="17" t="inlineStr">
        <is>
          <t>N</t>
        </is>
      </c>
      <c r="L254" s="17" t="inlineStr">
        <is>
          <t>OTHER_SUPPORT</t>
        </is>
      </c>
      <c r="M254" s="17" t="inlineStr">
        <is>
          <t>NO</t>
        </is>
      </c>
      <c r="N254" s="27" t="n">
        <v>46026</v>
      </c>
      <c r="O254" s="17" t="inlineStr">
        <is>
          <t>SUSTAINED</t>
        </is>
      </c>
      <c r="P254" s="17" t="inlineStr"/>
    </row>
    <row r="255">
      <c r="A255" s="21" t="inlineStr">
        <is>
          <t>SKP-2026-0344</t>
        </is>
      </c>
      <c r="B255" s="21" t="inlineStr">
        <is>
          <t>OFR-2026-1291</t>
        </is>
      </c>
      <c r="C255" s="28" t="n">
        <v>46075</v>
      </c>
      <c r="D255" s="21" t="inlineStr">
        <is>
          <t>WL-03817</t>
        </is>
      </c>
      <c r="E255" s="21" t="n">
        <v>2817</v>
      </c>
      <c r="F255" s="21" t="inlineStr">
        <is>
          <t>SB-0907</t>
        </is>
      </c>
      <c r="G255" s="21" t="inlineStr">
        <is>
          <t>Salmonberry</t>
        </is>
      </c>
      <c r="H255" s="21" t="n">
        <v>32</v>
      </c>
      <c r="I255" s="21" t="inlineStr">
        <is>
          <t>vessel-fit</t>
        </is>
      </c>
      <c r="J255" s="21" t="inlineStr">
        <is>
          <t>SLIP_SIZE_MISMATCH</t>
        </is>
      </c>
      <c r="K255" s="21" t="inlineStr">
        <is>
          <t>Y</t>
        </is>
      </c>
      <c r="L255" s="21" t="inlineStr">
        <is>
          <t>INSURANCE_DECL</t>
        </is>
      </c>
      <c r="M255" s="21" t="inlineStr">
        <is>
          <t>BH</t>
        </is>
      </c>
      <c r="N255" s="28" t="n">
        <v>46076</v>
      </c>
      <c r="O255" s="21" t="inlineStr">
        <is>
          <t>SUSTAINED</t>
        </is>
      </c>
      <c r="P255" s="21" t="inlineStr"/>
    </row>
    <row r="256">
      <c r="A256" s="17" t="inlineStr">
        <is>
          <t>SKP-2026-0345</t>
        </is>
      </c>
      <c r="B256" s="17" t="inlineStr">
        <is>
          <t>OFR-2026-1297</t>
        </is>
      </c>
      <c r="C256" s="27" t="n">
        <v>46080</v>
      </c>
      <c r="D256" s="17" t="inlineStr">
        <is>
          <t>WL-03653</t>
        </is>
      </c>
      <c r="E256" s="17" t="n">
        <v>2653</v>
      </c>
      <c r="F256" s="17" t="inlineStr">
        <is>
          <t>LP-0614</t>
        </is>
      </c>
      <c r="G256" s="17" t="inlineStr">
        <is>
          <t>Ledgport</t>
        </is>
      </c>
      <c r="H256" s="17" t="n">
        <v>28</v>
      </c>
      <c r="I256" s="17" t="inlineStr">
        <is>
          <t>vessel-fit</t>
        </is>
      </c>
      <c r="J256" s="17" t="inlineStr">
        <is>
          <t>SLIP_SIZE_MISMATCH</t>
        </is>
      </c>
      <c r="K256" s="17" t="inlineStr">
        <is>
          <t>Y</t>
        </is>
      </c>
      <c r="L256" s="17" t="inlineStr">
        <is>
          <t>OTHER_SUPPORT</t>
        </is>
      </c>
      <c r="M256" s="17" t="inlineStr">
        <is>
          <t>BH</t>
        </is>
      </c>
      <c r="N256" s="27" t="n">
        <v>46082</v>
      </c>
      <c r="O256" s="17" t="inlineStr">
        <is>
          <t>SUSTAINED</t>
        </is>
      </c>
      <c r="P256" s="17" t="inlineStr"/>
    </row>
    <row r="257">
      <c r="A257" s="21" t="inlineStr">
        <is>
          <t>SKP-2026-0346</t>
        </is>
      </c>
      <c r="B257" s="21" t="inlineStr">
        <is>
          <t>OFR-2026-1298</t>
        </is>
      </c>
      <c r="C257" s="28" t="n">
        <v>46067</v>
      </c>
      <c r="D257" s="21" t="inlineStr">
        <is>
          <t>WL-01605</t>
        </is>
      </c>
      <c r="E257" s="21" t="n">
        <v>605</v>
      </c>
      <c r="F257" s="21" t="inlineStr">
        <is>
          <t>VB-0912</t>
        </is>
      </c>
      <c r="G257" s="21" t="inlineStr">
        <is>
          <t>Vessbank</t>
        </is>
      </c>
      <c r="H257" s="21" t="n">
        <v>40</v>
      </c>
      <c r="I257" s="21" t="inlineStr">
        <is>
          <t>preference-mismatch</t>
        </is>
      </c>
      <c r="J257" s="21" t="inlineStr">
        <is>
          <t>LOCATION_PREF</t>
        </is>
      </c>
      <c r="K257" s="21" t="inlineStr">
        <is>
          <t>Y</t>
        </is>
      </c>
      <c r="L257" s="21" t="inlineStr">
        <is>
          <t>REPAIR_ESTIMATE</t>
        </is>
      </c>
      <c r="M257" s="21" t="inlineStr">
        <is>
          <t>TY</t>
        </is>
      </c>
      <c r="N257" s="28" t="n">
        <v>46068</v>
      </c>
      <c r="O257" s="21" t="inlineStr">
        <is>
          <t>SUSTAINED</t>
        </is>
      </c>
      <c r="P257" s="21" t="inlineStr"/>
    </row>
    <row r="258">
      <c r="A258" s="17" t="inlineStr">
        <is>
          <t>SKP-2026-0347</t>
        </is>
      </c>
      <c r="B258" s="17" t="inlineStr">
        <is>
          <t>OFR-2026-1299</t>
        </is>
      </c>
      <c r="C258" s="27" t="n">
        <v>46075</v>
      </c>
      <c r="D258" s="17" t="inlineStr">
        <is>
          <t>WL-01550</t>
        </is>
      </c>
      <c r="E258" s="17" t="n">
        <v>550</v>
      </c>
      <c r="F258" s="17" t="inlineStr">
        <is>
          <t>EW-1015</t>
        </is>
      </c>
      <c r="G258" s="17" t="inlineStr">
        <is>
          <t>Eastwey</t>
        </is>
      </c>
      <c r="H258" s="17" t="n">
        <v>24</v>
      </c>
      <c r="I258" s="17" t="inlineStr">
        <is>
          <t>vessel-fit</t>
        </is>
      </c>
      <c r="J258" s="17" t="inlineStr">
        <is>
          <t>SLIP_SIZE_MISMATCH</t>
        </is>
      </c>
      <c r="K258" s="17" t="inlineStr">
        <is>
          <t>Y</t>
        </is>
      </c>
      <c r="L258" s="17" t="inlineStr">
        <is>
          <t>OTHER_SUPPORT</t>
        </is>
      </c>
      <c r="M258" s="17" t="inlineStr">
        <is>
          <t>TY</t>
        </is>
      </c>
      <c r="N258" s="27" t="n">
        <v>46078</v>
      </c>
      <c r="O258" s="17" t="inlineStr">
        <is>
          <t>SUSTAINED</t>
        </is>
      </c>
      <c r="P258" s="17" t="inlineStr"/>
    </row>
    <row r="259">
      <c r="A259" s="21" t="inlineStr">
        <is>
          <t>SKP-2026-0348</t>
        </is>
      </c>
      <c r="B259" s="21" t="inlineStr">
        <is>
          <t>OFR-2026-1305</t>
        </is>
      </c>
      <c r="C259" s="28" t="n">
        <v>46075</v>
      </c>
      <c r="D259" s="21" t="inlineStr">
        <is>
          <t>WL-02930</t>
        </is>
      </c>
      <c r="E259" s="21" t="n">
        <v>1930</v>
      </c>
      <c r="F259" s="21" t="inlineStr">
        <is>
          <t>LP-0915</t>
        </is>
      </c>
      <c r="G259" s="21" t="inlineStr">
        <is>
          <t>Ledgport</t>
        </is>
      </c>
      <c r="H259" s="21" t="n">
        <v>32</v>
      </c>
      <c r="I259" s="21" t="inlineStr">
        <is>
          <t>declined-prior-offer</t>
        </is>
      </c>
      <c r="J259" s="21" t="inlineStr">
        <is>
          <t>OTHER</t>
        </is>
      </c>
      <c r="K259" s="21" t="inlineStr">
        <is>
          <t>Y</t>
        </is>
      </c>
      <c r="L259" s="21" t="inlineStr">
        <is>
          <t>OTHER_SUPPORT</t>
        </is>
      </c>
      <c r="M259" s="21" t="inlineStr">
        <is>
          <t>TY</t>
        </is>
      </c>
      <c r="N259" s="28" t="n">
        <v>46075</v>
      </c>
      <c r="O259" s="21" t="inlineStr">
        <is>
          <t>SUSTAINED</t>
        </is>
      </c>
      <c r="P259" s="21" t="inlineStr"/>
    </row>
    <row r="260">
      <c r="A260" s="17" t="inlineStr">
        <is>
          <t>SKP-2026-0349</t>
        </is>
      </c>
      <c r="B260" s="17" t="inlineStr">
        <is>
          <t>OFR-2026-1306</t>
        </is>
      </c>
      <c r="C260" s="27" t="n">
        <v>46060</v>
      </c>
      <c r="D260" s="17" t="inlineStr">
        <is>
          <t>WL-03816</t>
        </is>
      </c>
      <c r="E260" s="17" t="n">
        <v>2816</v>
      </c>
      <c r="F260" s="17" t="inlineStr">
        <is>
          <t>EW-0804</t>
        </is>
      </c>
      <c r="G260" s="17" t="inlineStr">
        <is>
          <t>Eastwey</t>
        </is>
      </c>
      <c r="H260" s="17" t="n">
        <v>32</v>
      </c>
      <c r="I260" s="17" t="inlineStr">
        <is>
          <t>vessel-fit</t>
        </is>
      </c>
      <c r="J260" s="17" t="inlineStr">
        <is>
          <t>SLIP_SIZE_MISMATCH</t>
        </is>
      </c>
      <c r="K260" s="17" t="inlineStr">
        <is>
          <t>Y</t>
        </is>
      </c>
      <c r="L260" s="17" t="inlineStr">
        <is>
          <t>WRITTEN_STATEMENT</t>
        </is>
      </c>
      <c r="M260" s="17" t="inlineStr">
        <is>
          <t>BH</t>
        </is>
      </c>
      <c r="N260" s="27" t="n">
        <v>46065</v>
      </c>
      <c r="O260" s="17" t="inlineStr">
        <is>
          <t>SUSTAINED</t>
        </is>
      </c>
      <c r="P260" s="17" t="inlineStr"/>
    </row>
    <row r="261">
      <c r="A261" s="21" t="inlineStr">
        <is>
          <t>SKP-2026-0350</t>
        </is>
      </c>
      <c r="B261" s="21" t="inlineStr">
        <is>
          <t>OFR-2026-1310</t>
        </is>
      </c>
      <c r="C261" s="28" t="n">
        <v>46093</v>
      </c>
      <c r="D261" s="21" t="inlineStr">
        <is>
          <t>WL-01038</t>
        </is>
      </c>
      <c r="E261" s="21" t="n">
        <v>38</v>
      </c>
      <c r="F261" s="21" t="inlineStr">
        <is>
          <t>GW-0105</t>
        </is>
      </c>
      <c r="G261" s="21" t="inlineStr">
        <is>
          <t>Gullwing</t>
        </is>
      </c>
      <c r="H261" s="21" t="n">
        <v>60</v>
      </c>
      <c r="I261" s="21" t="inlineStr">
        <is>
          <t>not-current</t>
        </is>
      </c>
      <c r="J261" s="21" t="inlineStr">
        <is>
          <t>INSURANCE_LAPSE</t>
        </is>
      </c>
      <c r="K261" s="21" t="inlineStr">
        <is>
          <t>Y</t>
        </is>
      </c>
      <c r="L261" s="21" t="inlineStr">
        <is>
          <t>OTHER_SUPPORT</t>
        </is>
      </c>
      <c r="M261" s="21" t="inlineStr">
        <is>
          <t>NO</t>
        </is>
      </c>
      <c r="N261" s="28" t="n">
        <v>46098</v>
      </c>
      <c r="O261" s="21" t="inlineStr">
        <is>
          <t>SUSTAINED</t>
        </is>
      </c>
      <c r="P261" s="21" t="inlineStr"/>
    </row>
    <row r="262">
      <c r="A262" s="17" t="inlineStr">
        <is>
          <t>SKP-2026-0351</t>
        </is>
      </c>
      <c r="B262" s="17" t="inlineStr">
        <is>
          <t>OFR-2026-1321</t>
        </is>
      </c>
      <c r="C262" s="27" t="n">
        <v>46096</v>
      </c>
      <c r="D262" s="17" t="inlineStr">
        <is>
          <t>WL-02306</t>
        </is>
      </c>
      <c r="E262" s="17" t="n">
        <v>1306</v>
      </c>
      <c r="F262" s="17" t="inlineStr">
        <is>
          <t>SB-0709</t>
        </is>
      </c>
      <c r="G262" s="17" t="inlineStr">
        <is>
          <t>Salmonberry</t>
        </is>
      </c>
      <c r="H262" s="17" t="n">
        <v>28</v>
      </c>
      <c r="I262" s="17" t="inlineStr">
        <is>
          <t>not-current</t>
        </is>
      </c>
      <c r="J262" s="17" t="inlineStr">
        <is>
          <t>INSURANCE_LAPSE</t>
        </is>
      </c>
      <c r="K262" s="17" t="inlineStr">
        <is>
          <t>Y</t>
        </is>
      </c>
      <c r="L262" s="17" t="inlineStr">
        <is>
          <t>INSURANCE_DECL</t>
        </is>
      </c>
      <c r="M262" s="17" t="inlineStr">
        <is>
          <t>PC</t>
        </is>
      </c>
      <c r="N262" s="27" t="n">
        <v>46099</v>
      </c>
      <c r="O262" s="17" t="inlineStr">
        <is>
          <t>SUSTAINED</t>
        </is>
      </c>
      <c r="P262" s="17" t="inlineStr"/>
    </row>
    <row r="263">
      <c r="A263" s="21" t="inlineStr">
        <is>
          <t>SKP-2026-0352</t>
        </is>
      </c>
      <c r="B263" s="21" t="inlineStr">
        <is>
          <t>OFR-2026-1322</t>
        </is>
      </c>
      <c r="C263" s="28" t="n">
        <v>46107</v>
      </c>
      <c r="D263" s="21" t="inlineStr">
        <is>
          <t>WL-01139</t>
        </is>
      </c>
      <c r="E263" s="21" t="n">
        <v>139</v>
      </c>
      <c r="F263" s="21" t="inlineStr">
        <is>
          <t>GW-0314</t>
        </is>
      </c>
      <c r="G263" s="21" t="inlineStr">
        <is>
          <t>Gullwing</t>
        </is>
      </c>
      <c r="H263" s="21" t="n">
        <v>32</v>
      </c>
      <c r="I263" s="21" t="inlineStr">
        <is>
          <t>vessel-fit</t>
        </is>
      </c>
      <c r="J263" s="21" t="inlineStr">
        <is>
          <t>SLIP_SIZE_MISMATCH</t>
        </is>
      </c>
      <c r="K263" s="21" t="inlineStr">
        <is>
          <t>Y</t>
        </is>
      </c>
      <c r="L263" s="21" t="inlineStr">
        <is>
          <t>WRITTEN_STATEMENT</t>
        </is>
      </c>
      <c r="M263" s="21" t="inlineStr">
        <is>
          <t>BH</t>
        </is>
      </c>
      <c r="N263" s="28" t="n">
        <v>46109</v>
      </c>
      <c r="O263" s="21" t="inlineStr">
        <is>
          <t>SUSTAINED</t>
        </is>
      </c>
      <c r="P263" s="21" t="inlineStr"/>
    </row>
    <row r="264">
      <c r="A264" s="17" t="inlineStr">
        <is>
          <t>SKP-2026-0353</t>
        </is>
      </c>
      <c r="B264" s="17" t="inlineStr">
        <is>
          <t>OFR-2026-1323</t>
        </is>
      </c>
      <c r="C264" s="27" t="n">
        <v>46094</v>
      </c>
      <c r="D264" s="17" t="inlineStr">
        <is>
          <t>WL-03279</t>
        </is>
      </c>
      <c r="E264" s="17" t="n">
        <v>2279</v>
      </c>
      <c r="F264" s="17" t="inlineStr">
        <is>
          <t>EW-0916</t>
        </is>
      </c>
      <c r="G264" s="17" t="inlineStr">
        <is>
          <t>Eastwey</t>
        </is>
      </c>
      <c r="H264" s="17" t="n">
        <v>24</v>
      </c>
      <c r="I264" s="17" t="inlineStr">
        <is>
          <t>vessel-fit</t>
        </is>
      </c>
      <c r="J264" s="17" t="inlineStr">
        <is>
          <t>SLIP_SIZE_MISMATCH</t>
        </is>
      </c>
      <c r="K264" s="17" t="inlineStr">
        <is>
          <t>Y</t>
        </is>
      </c>
      <c r="L264" s="17" t="inlineStr">
        <is>
          <t>INSURANCE_DECL</t>
        </is>
      </c>
      <c r="M264" s="17" t="inlineStr">
        <is>
          <t>GF</t>
        </is>
      </c>
      <c r="N264" s="27" t="n">
        <v>46099</v>
      </c>
      <c r="O264" s="17" t="inlineStr">
        <is>
          <t>SUSTAINED</t>
        </is>
      </c>
      <c r="P264" s="17" t="inlineStr"/>
    </row>
    <row r="265">
      <c r="A265" s="21" t="inlineStr">
        <is>
          <t>SKP-2026-0354</t>
        </is>
      </c>
      <c r="B265" s="21" t="inlineStr">
        <is>
          <t>OFR-2026-1327</t>
        </is>
      </c>
      <c r="C265" s="28" t="n">
        <v>46107</v>
      </c>
      <c r="D265" s="21" t="inlineStr">
        <is>
          <t>WL-03305</t>
        </is>
      </c>
      <c r="E265" s="21" t="n">
        <v>2305</v>
      </c>
      <c r="F265" s="21" t="inlineStr">
        <is>
          <t>GW-0509</t>
        </is>
      </c>
      <c r="G265" s="21" t="inlineStr">
        <is>
          <t>Gullwing</t>
        </is>
      </c>
      <c r="H265" s="21" t="n">
        <v>45</v>
      </c>
      <c r="I265" s="21" t="inlineStr">
        <is>
          <t>declined-prior-offer</t>
        </is>
      </c>
      <c r="J265" s="21" t="inlineStr">
        <is>
          <t>OTHER</t>
        </is>
      </c>
      <c r="K265" s="21" t="inlineStr">
        <is>
          <t>Y</t>
        </is>
      </c>
      <c r="L265" s="21" t="inlineStr">
        <is>
          <t>WRITTEN_STATEMENT</t>
        </is>
      </c>
      <c r="M265" s="21" t="inlineStr">
        <is>
          <t>NO</t>
        </is>
      </c>
      <c r="N265" s="28" t="n">
        <v>46112</v>
      </c>
      <c r="O265" s="21" t="inlineStr">
        <is>
          <t>SUSTAINED</t>
        </is>
      </c>
      <c r="P265" s="21" t="inlineStr"/>
    </row>
    <row r="266">
      <c r="A266" s="17" t="inlineStr">
        <is>
          <t>SKP-2026-0355</t>
        </is>
      </c>
      <c r="B266" s="17" t="inlineStr">
        <is>
          <t>OFR-2026-1328</t>
        </is>
      </c>
      <c r="C266" s="27" t="n">
        <v>46099</v>
      </c>
      <c r="D266" s="17" t="inlineStr">
        <is>
          <t>WL-02417</t>
        </is>
      </c>
      <c r="E266" s="17" t="n">
        <v>1417</v>
      </c>
      <c r="F266" s="17" t="inlineStr">
        <is>
          <t>GW-0323</t>
        </is>
      </c>
      <c r="G266" s="17" t="inlineStr">
        <is>
          <t>Gullwing</t>
        </is>
      </c>
      <c r="H266" s="17" t="n">
        <v>80</v>
      </c>
      <c r="I266" s="17" t="inlineStr">
        <is>
          <t>declined-prior-offer</t>
        </is>
      </c>
      <c r="J266" s="17" t="inlineStr">
        <is>
          <t>OTHER</t>
        </is>
      </c>
      <c r="K266" s="17" t="inlineStr">
        <is>
          <t>Y</t>
        </is>
      </c>
      <c r="L266" s="17" t="inlineStr">
        <is>
          <t>OTHER_SUPPORT</t>
        </is>
      </c>
      <c r="M266" s="17" t="inlineStr">
        <is>
          <t>EK</t>
        </is>
      </c>
      <c r="N266" s="27" t="n">
        <v>46101</v>
      </c>
      <c r="O266" s="17" t="inlineStr">
        <is>
          <t>SUSTAINED</t>
        </is>
      </c>
      <c r="P266" s="17" t="inlineStr"/>
    </row>
    <row r="267">
      <c r="A267" s="21" t="inlineStr">
        <is>
          <t>SKP-2026-0356</t>
        </is>
      </c>
      <c r="B267" s="21" t="inlineStr">
        <is>
          <t>OFR-2026-1330</t>
        </is>
      </c>
      <c r="C267" s="28" t="n">
        <v>46113</v>
      </c>
      <c r="D267" s="21" t="inlineStr">
        <is>
          <t>WL-01084</t>
        </is>
      </c>
      <c r="E267" s="21" t="n">
        <v>84</v>
      </c>
      <c r="F267" s="21" t="inlineStr">
        <is>
          <t>SB-0419</t>
        </is>
      </c>
      <c r="G267" s="21" t="inlineStr">
        <is>
          <t>Salmonberry</t>
        </is>
      </c>
      <c r="H267" s="21" t="n">
        <v>32</v>
      </c>
      <c r="I267" s="21" t="inlineStr">
        <is>
          <t>declined-prior-offer</t>
        </is>
      </c>
      <c r="J267" s="21" t="inlineStr">
        <is>
          <t>OTHER</t>
        </is>
      </c>
      <c r="K267" s="21" t="inlineStr">
        <is>
          <t>Y</t>
        </is>
      </c>
      <c r="L267" s="21" t="inlineStr">
        <is>
          <t>REPAIR_ESTIMATE</t>
        </is>
      </c>
      <c r="M267" s="21" t="inlineStr">
        <is>
          <t>EK</t>
        </is>
      </c>
      <c r="N267" s="28" t="n">
        <v>46114</v>
      </c>
      <c r="O267" s="21" t="inlineStr">
        <is>
          <t>SUSTAINED</t>
        </is>
      </c>
      <c r="P267" s="21" t="inlineStr"/>
    </row>
    <row r="268">
      <c r="A268" s="17" t="inlineStr">
        <is>
          <t>SKP-2026-0357</t>
        </is>
      </c>
      <c r="B268" s="17" t="inlineStr">
        <is>
          <t>OFR-2026-1332</t>
        </is>
      </c>
      <c r="C268" s="27" t="n">
        <v>46117</v>
      </c>
      <c r="D268" s="17" t="inlineStr">
        <is>
          <t>WL-03306</t>
        </is>
      </c>
      <c r="E268" s="17" t="n">
        <v>2306</v>
      </c>
      <c r="F268" s="17" t="inlineStr">
        <is>
          <t>SB-0307</t>
        </is>
      </c>
      <c r="G268" s="17" t="inlineStr">
        <is>
          <t>Salmonberry</t>
        </is>
      </c>
      <c r="H268" s="17" t="n">
        <v>32</v>
      </c>
      <c r="I268" s="17" t="inlineStr">
        <is>
          <t>declined-prior-offer</t>
        </is>
      </c>
      <c r="J268" s="17" t="inlineStr">
        <is>
          <t>OTHER</t>
        </is>
      </c>
      <c r="K268" s="17" t="inlineStr">
        <is>
          <t>Y</t>
        </is>
      </c>
      <c r="L268" s="17" t="inlineStr">
        <is>
          <t>REPAIR_ESTIMATE</t>
        </is>
      </c>
      <c r="M268" s="17" t="inlineStr">
        <is>
          <t>RD</t>
        </is>
      </c>
      <c r="N268" s="27" t="n">
        <v>46122</v>
      </c>
      <c r="O268" s="17" t="inlineStr">
        <is>
          <t>SUSTAINED</t>
        </is>
      </c>
      <c r="P268" s="17" t="inlineStr"/>
    </row>
    <row r="269">
      <c r="A269" s="21" t="inlineStr">
        <is>
          <t>SKP-2026-0358</t>
        </is>
      </c>
      <c r="B269" s="21" t="inlineStr">
        <is>
          <t>OFR-2026-1333</t>
        </is>
      </c>
      <c r="C269" s="28" t="n">
        <v>46116</v>
      </c>
      <c r="D269" s="21" t="inlineStr">
        <is>
          <t>WL-01283</t>
        </is>
      </c>
      <c r="E269" s="21" t="n">
        <v>283</v>
      </c>
      <c r="F269" s="21" t="inlineStr">
        <is>
          <t>SB-0911</t>
        </is>
      </c>
      <c r="G269" s="21" t="inlineStr">
        <is>
          <t>Salmonberry</t>
        </is>
      </c>
      <c r="H269" s="21" t="n">
        <v>28</v>
      </c>
      <c r="I269" s="21" t="inlineStr">
        <is>
          <t>vessel-fit</t>
        </is>
      </c>
      <c r="J269" s="21" t="inlineStr">
        <is>
          <t>SLIP_SIZE_MISMATCH</t>
        </is>
      </c>
      <c r="K269" s="21" t="inlineStr">
        <is>
          <t>Y</t>
        </is>
      </c>
      <c r="L269" s="21" t="inlineStr">
        <is>
          <t>INSURANCE_DECL</t>
        </is>
      </c>
      <c r="M269" s="21" t="inlineStr">
        <is>
          <t>GF</t>
        </is>
      </c>
      <c r="N269" s="28" t="n">
        <v>46117</v>
      </c>
      <c r="O269" s="21" t="inlineStr">
        <is>
          <t>SUSTAINED</t>
        </is>
      </c>
      <c r="P269" s="21" t="inlineStr"/>
    </row>
    <row r="270">
      <c r="A270" s="17" t="inlineStr">
        <is>
          <t>SKP-2026-0359</t>
        </is>
      </c>
      <c r="B270" s="17" t="inlineStr">
        <is>
          <t>OFR-2026-1335</t>
        </is>
      </c>
      <c r="C270" s="27" t="n">
        <v>46113</v>
      </c>
      <c r="D270" s="17" t="inlineStr">
        <is>
          <t>WL-02766</t>
        </is>
      </c>
      <c r="E270" s="17" t="n">
        <v>1766</v>
      </c>
      <c r="F270" s="17" t="inlineStr">
        <is>
          <t>SB-0908</t>
        </is>
      </c>
      <c r="G270" s="17" t="inlineStr">
        <is>
          <t>Salmonberry</t>
        </is>
      </c>
      <c r="H270" s="17" t="n">
        <v>36</v>
      </c>
      <c r="I270" s="17" t="inlineStr">
        <is>
          <t>not-current</t>
        </is>
      </c>
      <c r="J270" s="17" t="inlineStr">
        <is>
          <t>INSURANCE_LAPSE</t>
        </is>
      </c>
      <c r="K270" s="17" t="inlineStr">
        <is>
          <t>Y</t>
        </is>
      </c>
      <c r="L270" s="17" t="inlineStr">
        <is>
          <t>INSURANCE_DECL</t>
        </is>
      </c>
      <c r="M270" s="17" t="inlineStr">
        <is>
          <t>DR</t>
        </is>
      </c>
      <c r="N270" s="27" t="n">
        <v>46117</v>
      </c>
      <c r="O270" s="17" t="inlineStr">
        <is>
          <t>SUSTAINED</t>
        </is>
      </c>
      <c r="P270" s="17" t="inlineStr"/>
    </row>
    <row r="271">
      <c r="A271" s="21" t="inlineStr">
        <is>
          <t>SKP-2026-0360</t>
        </is>
      </c>
      <c r="B271" s="21" t="inlineStr">
        <is>
          <t>OFR-2026-1337</t>
        </is>
      </c>
      <c r="C271" s="28" t="n">
        <v>46117</v>
      </c>
      <c r="D271" s="21" t="inlineStr">
        <is>
          <t>WL-03088</t>
        </is>
      </c>
      <c r="E271" s="21" t="n">
        <v>2088</v>
      </c>
      <c r="F271" s="21" t="inlineStr">
        <is>
          <t>SB-0213</t>
        </is>
      </c>
      <c r="G271" s="21" t="inlineStr">
        <is>
          <t>Salmonberry</t>
        </is>
      </c>
      <c r="H271" s="21" t="n">
        <v>40</v>
      </c>
      <c r="I271" s="21" t="inlineStr">
        <is>
          <t>declined-prior-offer</t>
        </is>
      </c>
      <c r="J271" s="21" t="inlineStr">
        <is>
          <t>OTHER</t>
        </is>
      </c>
      <c r="K271" s="21" t="inlineStr">
        <is>
          <t>Y</t>
        </is>
      </c>
      <c r="L271" s="21" t="inlineStr">
        <is>
          <t>OTHER_SUPPORT</t>
        </is>
      </c>
      <c r="M271" s="21" t="inlineStr">
        <is>
          <t>GF</t>
        </is>
      </c>
      <c r="N271" s="28" t="n">
        <v>46122</v>
      </c>
      <c r="O271" s="21" t="inlineStr">
        <is>
          <t>SUSTAINED</t>
        </is>
      </c>
      <c r="P271" s="21" t="inlineStr"/>
    </row>
    <row r="272">
      <c r="A272" s="17" t="inlineStr">
        <is>
          <t>SKP-2026-0361</t>
        </is>
      </c>
      <c r="B272" s="17" t="inlineStr">
        <is>
          <t>OFR-2026-1339</t>
        </is>
      </c>
      <c r="C272" s="27" t="n">
        <v>46124</v>
      </c>
      <c r="D272" s="17" t="inlineStr">
        <is>
          <t>WL-03139</t>
        </is>
      </c>
      <c r="E272" s="17" t="n">
        <v>2139</v>
      </c>
      <c r="F272" s="17" t="inlineStr">
        <is>
          <t>GW-0601</t>
        </is>
      </c>
      <c r="G272" s="17" t="inlineStr">
        <is>
          <t>Gullwing</t>
        </is>
      </c>
      <c r="H272" s="17" t="n">
        <v>32</v>
      </c>
      <c r="I272" s="17" t="inlineStr">
        <is>
          <t>declined-prior-offer</t>
        </is>
      </c>
      <c r="J272" s="17" t="inlineStr">
        <is>
          <t>OTHER</t>
        </is>
      </c>
      <c r="K272" s="17" t="inlineStr">
        <is>
          <t>Y</t>
        </is>
      </c>
      <c r="L272" s="17" t="inlineStr">
        <is>
          <t>REPAIR_ESTIMATE</t>
        </is>
      </c>
      <c r="M272" s="17" t="inlineStr">
        <is>
          <t>TY</t>
        </is>
      </c>
      <c r="N272" s="27" t="n">
        <v>46124</v>
      </c>
      <c r="O272" s="17" t="inlineStr">
        <is>
          <t>SUSTAINED</t>
        </is>
      </c>
      <c r="P272" s="17" t="inlineStr"/>
    </row>
    <row r="273">
      <c r="A273" s="21" t="inlineStr">
        <is>
          <t>SKP-2026-0362</t>
        </is>
      </c>
      <c r="B273" s="21" t="inlineStr">
        <is>
          <t>OFR-2026-1344</t>
        </is>
      </c>
      <c r="C273" s="28" t="n">
        <v>46125</v>
      </c>
      <c r="D273" s="21" t="inlineStr">
        <is>
          <t>WL-02120</t>
        </is>
      </c>
      <c r="E273" s="21" t="n">
        <v>1120</v>
      </c>
      <c r="F273" s="21" t="inlineStr">
        <is>
          <t>LP-0312</t>
        </is>
      </c>
      <c r="G273" s="21" t="inlineStr">
        <is>
          <t>Ledgport</t>
        </is>
      </c>
      <c r="H273" s="21" t="n">
        <v>24</v>
      </c>
      <c r="I273" s="21" t="inlineStr">
        <is>
          <t>vessel-fit</t>
        </is>
      </c>
      <c r="J273" s="21" t="inlineStr">
        <is>
          <t>SLIP_SIZE_MISMATCH</t>
        </is>
      </c>
      <c r="K273" s="21" t="inlineStr">
        <is>
          <t>Y</t>
        </is>
      </c>
      <c r="L273" s="21" t="inlineStr">
        <is>
          <t>INSURANCE_DECL</t>
        </is>
      </c>
      <c r="M273" s="21" t="inlineStr">
        <is>
          <t>BH</t>
        </is>
      </c>
      <c r="N273" s="28" t="n">
        <v>46127</v>
      </c>
      <c r="O273" s="21" t="inlineStr">
        <is>
          <t>SUSTAINED</t>
        </is>
      </c>
      <c r="P273" s="21" t="inlineStr"/>
    </row>
    <row r="274">
      <c r="A274" s="17" t="inlineStr">
        <is>
          <t>SKP-2026-0363</t>
        </is>
      </c>
      <c r="B274" s="17" t="inlineStr">
        <is>
          <t>OFR-2026-1345</t>
        </is>
      </c>
      <c r="C274" s="27" t="n">
        <v>46118</v>
      </c>
      <c r="D274" s="17" t="inlineStr">
        <is>
          <t>WL-02353</t>
        </is>
      </c>
      <c r="E274" s="17" t="n">
        <v>1353</v>
      </c>
      <c r="F274" s="17" t="inlineStr">
        <is>
          <t>LP-0601</t>
        </is>
      </c>
      <c r="G274" s="17" t="inlineStr">
        <is>
          <t>Ledgport</t>
        </is>
      </c>
      <c r="H274" s="17" t="n">
        <v>24</v>
      </c>
      <c r="I274" s="17" t="inlineStr">
        <is>
          <t>preference-mismatch</t>
        </is>
      </c>
      <c r="J274" s="17" t="inlineStr">
        <is>
          <t>LOCATION_PREF</t>
        </is>
      </c>
      <c r="K274" s="17" t="inlineStr">
        <is>
          <t>Y</t>
        </is>
      </c>
      <c r="L274" s="17" t="inlineStr">
        <is>
          <t>INSURANCE_DECL</t>
        </is>
      </c>
      <c r="M274" s="17" t="inlineStr">
        <is>
          <t>EK</t>
        </is>
      </c>
      <c r="N274" s="27" t="n">
        <v>46120</v>
      </c>
      <c r="O274" s="17" t="inlineStr">
        <is>
          <t>SUSTAINED</t>
        </is>
      </c>
      <c r="P274" s="17" t="inlineStr"/>
    </row>
    <row r="275">
      <c r="A275" s="21" t="inlineStr">
        <is>
          <t>SKP-2026-0364</t>
        </is>
      </c>
      <c r="B275" s="21" t="inlineStr">
        <is>
          <t>OFR-2026-1346</t>
        </is>
      </c>
      <c r="C275" s="28" t="n">
        <v>46131</v>
      </c>
      <c r="D275" s="21" t="inlineStr">
        <is>
          <t>WL-02504</t>
        </is>
      </c>
      <c r="E275" s="21" t="n">
        <v>1504</v>
      </c>
      <c r="F275" s="21" t="inlineStr">
        <is>
          <t>SB-0104</t>
        </is>
      </c>
      <c r="G275" s="21" t="inlineStr">
        <is>
          <t>Salmonberry</t>
        </is>
      </c>
      <c r="H275" s="21" t="n">
        <v>50</v>
      </c>
      <c r="I275" s="21" t="inlineStr">
        <is>
          <t>not-current</t>
        </is>
      </c>
      <c r="J275" s="21" t="inlineStr">
        <is>
          <t>INSURANCE_LAPSE</t>
        </is>
      </c>
      <c r="K275" s="21" t="inlineStr">
        <is>
          <t>Y</t>
        </is>
      </c>
      <c r="L275" s="21" t="inlineStr">
        <is>
          <t>INSURANCE_DECL</t>
        </is>
      </c>
      <c r="M275" s="21" t="inlineStr">
        <is>
          <t>RD</t>
        </is>
      </c>
      <c r="N275" s="28" t="n">
        <v>46132</v>
      </c>
      <c r="O275" s="21" t="inlineStr">
        <is>
          <t>SUSTAINED</t>
        </is>
      </c>
      <c r="P275" s="21" t="inlineStr"/>
    </row>
    <row r="276">
      <c r="A276" s="17" t="inlineStr">
        <is>
          <t>SKP-2026-0365</t>
        </is>
      </c>
      <c r="B276" s="17" t="inlineStr">
        <is>
          <t>OFR-2026-1347</t>
        </is>
      </c>
      <c r="C276" s="27" t="n">
        <v>46129</v>
      </c>
      <c r="D276" s="17" t="inlineStr">
        <is>
          <t>WL-02706</t>
        </is>
      </c>
      <c r="E276" s="17" t="n">
        <v>1706</v>
      </c>
      <c r="F276" s="17" t="inlineStr">
        <is>
          <t>GW-0513</t>
        </is>
      </c>
      <c r="G276" s="17" t="inlineStr">
        <is>
          <t>Gullwing</t>
        </is>
      </c>
      <c r="H276" s="17" t="n">
        <v>32</v>
      </c>
      <c r="I276" s="17" t="inlineStr">
        <is>
          <t>not-current</t>
        </is>
      </c>
      <c r="J276" s="17" t="inlineStr">
        <is>
          <t>INSURANCE_LAPSE</t>
        </is>
      </c>
      <c r="K276" s="17" t="inlineStr">
        <is>
          <t>Y</t>
        </is>
      </c>
      <c r="L276" s="17" t="inlineStr">
        <is>
          <t>REPAIR_ESTIMATE</t>
        </is>
      </c>
      <c r="M276" s="17" t="inlineStr">
        <is>
          <t>RD</t>
        </is>
      </c>
      <c r="N276" s="27" t="n">
        <v>46134</v>
      </c>
      <c r="O276" s="17" t="inlineStr">
        <is>
          <t>SUSTAINED</t>
        </is>
      </c>
      <c r="P276" s="17" t="inlineStr"/>
    </row>
    <row r="277">
      <c r="A277" s="21" t="inlineStr">
        <is>
          <t>SKP-2026-0366</t>
        </is>
      </c>
      <c r="B277" s="21" t="inlineStr">
        <is>
          <t>OFR-2026-1348</t>
        </is>
      </c>
      <c r="C277" s="28" t="n">
        <v>46114</v>
      </c>
      <c r="D277" s="21" t="inlineStr">
        <is>
          <t>WL-01288</t>
        </is>
      </c>
      <c r="E277" s="21" t="n">
        <v>288</v>
      </c>
      <c r="F277" s="21" t="inlineStr">
        <is>
          <t>VB-0916</t>
        </is>
      </c>
      <c r="G277" s="21" t="inlineStr">
        <is>
          <t>Vessbank</t>
        </is>
      </c>
      <c r="H277" s="21" t="n">
        <v>24</v>
      </c>
      <c r="I277" s="21" t="inlineStr">
        <is>
          <t>declined-prior-offer</t>
        </is>
      </c>
      <c r="J277" s="21" t="inlineStr">
        <is>
          <t>OTHER</t>
        </is>
      </c>
      <c r="K277" s="21" t="inlineStr">
        <is>
          <t>Y</t>
        </is>
      </c>
      <c r="L277" s="21" t="inlineStr">
        <is>
          <t>INSURANCE_DECL</t>
        </is>
      </c>
      <c r="M277" s="21" t="inlineStr">
        <is>
          <t>BH</t>
        </is>
      </c>
      <c r="N277" s="28" t="n">
        <v>46116</v>
      </c>
      <c r="O277" s="21" t="inlineStr">
        <is>
          <t>SUSTAINED</t>
        </is>
      </c>
      <c r="P277" s="21" t="inlineStr"/>
    </row>
    <row r="278">
      <c r="A278" s="17" t="inlineStr">
        <is>
          <t>SKP-2026-0367</t>
        </is>
      </c>
      <c r="B278" s="17" t="inlineStr">
        <is>
          <t>OFR-2026-1350</t>
        </is>
      </c>
      <c r="C278" s="27" t="n">
        <v>46119</v>
      </c>
      <c r="D278" s="17" t="inlineStr">
        <is>
          <t>WL-02639</t>
        </is>
      </c>
      <c r="E278" s="17" t="n">
        <v>1639</v>
      </c>
      <c r="F278" s="17" t="inlineStr">
        <is>
          <t>LP-1102</t>
        </is>
      </c>
      <c r="G278" s="17" t="inlineStr">
        <is>
          <t>Ledgport</t>
        </is>
      </c>
      <c r="H278" s="17" t="n">
        <v>28</v>
      </c>
      <c r="I278" s="17" t="inlineStr">
        <is>
          <t>vessel-fit</t>
        </is>
      </c>
      <c r="J278" s="17" t="inlineStr">
        <is>
          <t>SLIP_SIZE_MISMATCH</t>
        </is>
      </c>
      <c r="K278" s="17" t="inlineStr">
        <is>
          <t>Y</t>
        </is>
      </c>
      <c r="L278" s="17" t="inlineStr">
        <is>
          <t>REPAIR_ESTIMATE</t>
        </is>
      </c>
      <c r="M278" s="17" t="inlineStr">
        <is>
          <t>GF</t>
        </is>
      </c>
      <c r="N278" s="27" t="n">
        <v>46122</v>
      </c>
      <c r="O278" s="17" t="inlineStr">
        <is>
          <t>SUSTAINED</t>
        </is>
      </c>
      <c r="P278" s="17" t="inlineStr"/>
    </row>
    <row r="279">
      <c r="A279" s="21" t="inlineStr">
        <is>
          <t>SKP-2026-0368</t>
        </is>
      </c>
      <c r="B279" s="21" t="inlineStr">
        <is>
          <t>OFR-2026-1358</t>
        </is>
      </c>
      <c r="C279" s="28" t="n">
        <v>46151</v>
      </c>
      <c r="D279" s="21" t="inlineStr">
        <is>
          <t>WL-03754</t>
        </is>
      </c>
      <c r="E279" s="21" t="n">
        <v>2754</v>
      </c>
      <c r="F279" s="21" t="inlineStr">
        <is>
          <t>LP-0923</t>
        </is>
      </c>
      <c r="G279" s="21" t="inlineStr">
        <is>
          <t>Ledgport</t>
        </is>
      </c>
      <c r="H279" s="21" t="n">
        <v>24</v>
      </c>
      <c r="I279" s="21" t="inlineStr">
        <is>
          <t>not-current</t>
        </is>
      </c>
      <c r="J279" s="21" t="inlineStr">
        <is>
          <t>INSURANCE_LAPSE</t>
        </is>
      </c>
      <c r="K279" s="21" t="inlineStr">
        <is>
          <t>Y</t>
        </is>
      </c>
      <c r="L279" s="21" t="inlineStr">
        <is>
          <t>INSURANCE_DECL</t>
        </is>
      </c>
      <c r="M279" s="21" t="inlineStr">
        <is>
          <t>RD</t>
        </is>
      </c>
      <c r="N279" s="28" t="n">
        <v>46151</v>
      </c>
      <c r="O279" s="21" t="inlineStr">
        <is>
          <t>SUSTAINED</t>
        </is>
      </c>
      <c r="P279" s="21" t="inlineStr"/>
    </row>
    <row r="280">
      <c r="A280" s="17" t="inlineStr">
        <is>
          <t>SKP-2026-0369</t>
        </is>
      </c>
      <c r="B280" s="17" t="inlineStr">
        <is>
          <t>OFR-2026-1360</t>
        </is>
      </c>
      <c r="C280" s="27" t="n">
        <v>46148</v>
      </c>
      <c r="D280" s="17" t="inlineStr">
        <is>
          <t>WL-01205</t>
        </is>
      </c>
      <c r="E280" s="17" t="n">
        <v>205</v>
      </c>
      <c r="F280" s="17" t="inlineStr">
        <is>
          <t>GW-0620</t>
        </is>
      </c>
      <c r="G280" s="17" t="inlineStr">
        <is>
          <t>Gullwing</t>
        </is>
      </c>
      <c r="H280" s="17" t="n">
        <v>70</v>
      </c>
      <c r="I280" s="17" t="inlineStr">
        <is>
          <t>preference-mismatch</t>
        </is>
      </c>
      <c r="J280" s="17" t="inlineStr">
        <is>
          <t>LOCATION_PREF</t>
        </is>
      </c>
      <c r="K280" s="17" t="inlineStr">
        <is>
          <t>Y</t>
        </is>
      </c>
      <c r="L280" s="17" t="inlineStr">
        <is>
          <t>WRITTEN_STATEMENT</t>
        </is>
      </c>
      <c r="M280" s="17" t="inlineStr">
        <is>
          <t>BH</t>
        </is>
      </c>
      <c r="N280" s="27" t="n">
        <v>46151</v>
      </c>
      <c r="O280" s="17" t="inlineStr">
        <is>
          <t>SUSTAINED</t>
        </is>
      </c>
      <c r="P280" s="17" t="inlineStr"/>
    </row>
    <row r="281">
      <c r="A281" s="21" t="inlineStr">
        <is>
          <t>SKP-2026-0370</t>
        </is>
      </c>
      <c r="B281" s="21" t="inlineStr">
        <is>
          <t>OFR-2026-1361</t>
        </is>
      </c>
      <c r="C281" s="28" t="n">
        <v>46160</v>
      </c>
      <c r="D281" s="21" t="inlineStr">
        <is>
          <t>WL-03607</t>
        </is>
      </c>
      <c r="E281" s="21" t="n">
        <v>2607</v>
      </c>
      <c r="F281" s="21" t="inlineStr">
        <is>
          <t>LP-1105</t>
        </is>
      </c>
      <c r="G281" s="21" t="inlineStr">
        <is>
          <t>Ledgport</t>
        </is>
      </c>
      <c r="H281" s="21" t="n">
        <v>36</v>
      </c>
      <c r="I281" s="21" t="inlineStr">
        <is>
          <t>not-current</t>
        </is>
      </c>
      <c r="J281" s="21" t="inlineStr">
        <is>
          <t>INSURANCE_LAPSE</t>
        </is>
      </c>
      <c r="K281" s="21" t="inlineStr">
        <is>
          <t>Y</t>
        </is>
      </c>
      <c r="L281" s="21" t="inlineStr">
        <is>
          <t>OTHER_SUPPORT</t>
        </is>
      </c>
      <c r="M281" s="21" t="inlineStr">
        <is>
          <t>PC</t>
        </is>
      </c>
      <c r="N281" s="28" t="n">
        <v>46163</v>
      </c>
      <c r="O281" s="21" t="inlineStr">
        <is>
          <t>SUSTAINED</t>
        </is>
      </c>
      <c r="P281" s="21" t="inlineStr"/>
    </row>
    <row r="282">
      <c r="A282" s="17" t="inlineStr">
        <is>
          <t>SKP-2026-0371</t>
        </is>
      </c>
      <c r="B282" s="17" t="inlineStr">
        <is>
          <t>OFR-2026-1363</t>
        </is>
      </c>
      <c r="C282" s="27" t="n">
        <v>46150</v>
      </c>
      <c r="D282" s="17" t="inlineStr">
        <is>
          <t>WL-03896</t>
        </is>
      </c>
      <c r="E282" s="17" t="n">
        <v>2896</v>
      </c>
      <c r="F282" s="17" t="inlineStr">
        <is>
          <t>LP-0220</t>
        </is>
      </c>
      <c r="G282" s="17" t="inlineStr">
        <is>
          <t>Ledgport</t>
        </is>
      </c>
      <c r="H282" s="17" t="n">
        <v>28</v>
      </c>
      <c r="I282" s="17" t="inlineStr">
        <is>
          <t>vessel-fit</t>
        </is>
      </c>
      <c r="J282" s="17" t="inlineStr">
        <is>
          <t>SLIP_SIZE_MISMATCH</t>
        </is>
      </c>
      <c r="K282" s="17" t="inlineStr">
        <is>
          <t>N</t>
        </is>
      </c>
      <c r="L282" s="17" t="inlineStr">
        <is>
          <t>WRITTEN_STATEMENT</t>
        </is>
      </c>
      <c r="M282" s="17" t="inlineStr">
        <is>
          <t>RD</t>
        </is>
      </c>
      <c r="N282" s="27" t="n">
        <v>46150</v>
      </c>
      <c r="O282" s="17" t="inlineStr">
        <is>
          <t>SUSTAINED</t>
        </is>
      </c>
      <c r="P282" s="17" t="inlineStr"/>
    </row>
    <row r="283">
      <c r="A283" s="21" t="inlineStr">
        <is>
          <t>SKP-2026-0372</t>
        </is>
      </c>
      <c r="B283" s="21" t="inlineStr">
        <is>
          <t>OFR-2026-1366</t>
        </is>
      </c>
      <c r="C283" s="28" t="n">
        <v>46166</v>
      </c>
      <c r="D283" s="21" t="inlineStr">
        <is>
          <t>WL-03247</t>
        </is>
      </c>
      <c r="E283" s="21" t="n">
        <v>2247</v>
      </c>
      <c r="F283" s="21" t="inlineStr">
        <is>
          <t>VB-0916</t>
        </is>
      </c>
      <c r="G283" s="21" t="inlineStr">
        <is>
          <t>Vessbank</t>
        </is>
      </c>
      <c r="H283" s="21" t="n">
        <v>24</v>
      </c>
      <c r="I283" s="21" t="inlineStr">
        <is>
          <t>vessel-fit</t>
        </is>
      </c>
      <c r="J283" s="21" t="inlineStr">
        <is>
          <t>SLIP_SIZE_MISMATCH</t>
        </is>
      </c>
      <c r="K283" s="21" t="inlineStr">
        <is>
          <t>Y</t>
        </is>
      </c>
      <c r="L283" s="21" t="inlineStr">
        <is>
          <t>OTHER_SUPPORT</t>
        </is>
      </c>
      <c r="M283" s="21" t="inlineStr">
        <is>
          <t>EK</t>
        </is>
      </c>
      <c r="N283" s="28" t="n">
        <v>46171</v>
      </c>
      <c r="O283" s="21" t="inlineStr">
        <is>
          <t>SUSTAINED</t>
        </is>
      </c>
      <c r="P283" s="21" t="inlineStr"/>
    </row>
    <row r="284">
      <c r="A284" s="17" t="inlineStr">
        <is>
          <t>SKP-2026-0373</t>
        </is>
      </c>
      <c r="B284" s="17" t="inlineStr">
        <is>
          <t>OFR-2026-1372</t>
        </is>
      </c>
      <c r="C284" s="27" t="n">
        <v>46144</v>
      </c>
      <c r="D284" s="17" t="inlineStr">
        <is>
          <t>WL-02671</t>
        </is>
      </c>
      <c r="E284" s="17" t="n">
        <v>1671</v>
      </c>
      <c r="F284" s="17" t="inlineStr">
        <is>
          <t>LP-1019</t>
        </is>
      </c>
      <c r="G284" s="17" t="inlineStr">
        <is>
          <t>Ledgport</t>
        </is>
      </c>
      <c r="H284" s="17" t="n">
        <v>32</v>
      </c>
      <c r="I284" s="17" t="inlineStr">
        <is>
          <t>vessel-fit</t>
        </is>
      </c>
      <c r="J284" s="17" t="inlineStr">
        <is>
          <t>SLIP_SIZE_MISMATCH</t>
        </is>
      </c>
      <c r="K284" s="17" t="inlineStr">
        <is>
          <t>Y</t>
        </is>
      </c>
      <c r="L284" s="17" t="inlineStr">
        <is>
          <t>REPAIR_ESTIMATE</t>
        </is>
      </c>
      <c r="M284" s="17" t="inlineStr">
        <is>
          <t>GF</t>
        </is>
      </c>
      <c r="N284" s="27" t="n">
        <v>46145</v>
      </c>
      <c r="O284" s="17" t="inlineStr">
        <is>
          <t>SUSTAINED</t>
        </is>
      </c>
      <c r="P284" s="17" t="inlineStr"/>
    </row>
    <row r="285">
      <c r="A285" s="21" t="inlineStr">
        <is>
          <t>SKP-2026-0374</t>
        </is>
      </c>
      <c r="B285" s="21" t="inlineStr">
        <is>
          <t>OFR-2026-1375</t>
        </is>
      </c>
      <c r="C285" s="28" t="n">
        <v>46153</v>
      </c>
      <c r="D285" s="21" t="inlineStr">
        <is>
          <t>WL-01404</t>
        </is>
      </c>
      <c r="E285" s="21" t="n">
        <v>404</v>
      </c>
      <c r="F285" s="21" t="inlineStr">
        <is>
          <t>VB-0619</t>
        </is>
      </c>
      <c r="G285" s="21" t="inlineStr">
        <is>
          <t>Vessbank</t>
        </is>
      </c>
      <c r="H285" s="21" t="n">
        <v>24</v>
      </c>
      <c r="I285" s="21" t="inlineStr">
        <is>
          <t>not-current</t>
        </is>
      </c>
      <c r="J285" s="21" t="inlineStr">
        <is>
          <t>INSURANCE_LAPSE</t>
        </is>
      </c>
      <c r="K285" s="21" t="inlineStr">
        <is>
          <t>Y</t>
        </is>
      </c>
      <c r="L285" s="21" t="inlineStr">
        <is>
          <t>INSURANCE_DECL</t>
        </is>
      </c>
      <c r="M285" s="21" t="inlineStr">
        <is>
          <t>MT</t>
        </is>
      </c>
      <c r="N285" s="28" t="n">
        <v>46157</v>
      </c>
      <c r="O285" s="21" t="inlineStr">
        <is>
          <t>SUSTAINED</t>
        </is>
      </c>
      <c r="P285" s="21" t="inlineStr"/>
    </row>
    <row r="286">
      <c r="A286" s="17" t="inlineStr">
        <is>
          <t>SKP-2026-0375</t>
        </is>
      </c>
      <c r="B286" s="17" t="inlineStr">
        <is>
          <t>OFR-2026-1378</t>
        </is>
      </c>
      <c r="C286" s="27" t="n">
        <v>46160</v>
      </c>
      <c r="D286" s="17" t="inlineStr">
        <is>
          <t>WL-01299</t>
        </is>
      </c>
      <c r="E286" s="17" t="n">
        <v>299</v>
      </c>
      <c r="F286" s="17" t="inlineStr">
        <is>
          <t>GW-0814</t>
        </is>
      </c>
      <c r="G286" s="17" t="inlineStr">
        <is>
          <t>Gullwing</t>
        </is>
      </c>
      <c r="H286" s="17" t="n">
        <v>70</v>
      </c>
      <c r="I286" s="17" t="inlineStr">
        <is>
          <t>not-current</t>
        </is>
      </c>
      <c r="J286" s="17" t="inlineStr">
        <is>
          <t>INSURANCE_LAPSE</t>
        </is>
      </c>
      <c r="K286" s="17" t="inlineStr">
        <is>
          <t>Y</t>
        </is>
      </c>
      <c r="L286" s="17" t="inlineStr">
        <is>
          <t>OTHER_SUPPORT</t>
        </is>
      </c>
      <c r="M286" s="17" t="inlineStr">
        <is>
          <t>DR</t>
        </is>
      </c>
      <c r="N286" s="27" t="n">
        <v>46161</v>
      </c>
      <c r="O286" s="17" t="inlineStr">
        <is>
          <t>SUSTAINED</t>
        </is>
      </c>
      <c r="P286" s="17" t="inlineStr"/>
    </row>
    <row r="287">
      <c r="A287" s="21" t="inlineStr">
        <is>
          <t>SKP-2026-0376</t>
        </is>
      </c>
      <c r="B287" s="21" t="inlineStr">
        <is>
          <t>OFR-2026-1380</t>
        </is>
      </c>
      <c r="C287" s="28" t="n">
        <v>46144</v>
      </c>
      <c r="D287" s="21" t="inlineStr">
        <is>
          <t>WL-03152</t>
        </is>
      </c>
      <c r="E287" s="21" t="n">
        <v>2152</v>
      </c>
      <c r="F287" s="21" t="inlineStr">
        <is>
          <t>LP-0104</t>
        </is>
      </c>
      <c r="G287" s="21" t="inlineStr">
        <is>
          <t>Ledgport</t>
        </is>
      </c>
      <c r="H287" s="21" t="n">
        <v>24</v>
      </c>
      <c r="I287" s="21" t="inlineStr">
        <is>
          <t>preference-mismatch</t>
        </is>
      </c>
      <c r="J287" s="21" t="inlineStr">
        <is>
          <t>LOCATION_PREF</t>
        </is>
      </c>
      <c r="K287" s="21" t="inlineStr">
        <is>
          <t>Y</t>
        </is>
      </c>
      <c r="L287" s="21" t="inlineStr">
        <is>
          <t>OTHER_SUPPORT</t>
        </is>
      </c>
      <c r="M287" s="21" t="inlineStr">
        <is>
          <t>NO</t>
        </is>
      </c>
      <c r="N287" s="28" t="n">
        <v>46145</v>
      </c>
      <c r="O287" s="21" t="inlineStr">
        <is>
          <t>SUSTAINED</t>
        </is>
      </c>
      <c r="P287" s="21" t="inlineStr"/>
    </row>
    <row r="288">
      <c r="A288" s="17" t="inlineStr">
        <is>
          <t>SKP-2026-0377</t>
        </is>
      </c>
      <c r="B288" s="17" t="inlineStr">
        <is>
          <t>OFR-2026-1381</t>
        </is>
      </c>
      <c r="C288" s="27" t="n">
        <v>46156</v>
      </c>
      <c r="D288" s="17" t="inlineStr">
        <is>
          <t>WL-01255</t>
        </is>
      </c>
      <c r="E288" s="17" t="n">
        <v>255</v>
      </c>
      <c r="F288" s="17" t="inlineStr">
        <is>
          <t>EW-0522</t>
        </is>
      </c>
      <c r="G288" s="17" t="inlineStr">
        <is>
          <t>Eastwey</t>
        </is>
      </c>
      <c r="H288" s="17" t="n">
        <v>36</v>
      </c>
      <c r="I288" s="17" t="inlineStr">
        <is>
          <t>not-current</t>
        </is>
      </c>
      <c r="J288" s="17" t="inlineStr">
        <is>
          <t>INSURANCE_LAPSE</t>
        </is>
      </c>
      <c r="K288" s="17" t="inlineStr">
        <is>
          <t>Y</t>
        </is>
      </c>
      <c r="L288" s="17" t="inlineStr">
        <is>
          <t>WRITTEN_STATEMENT</t>
        </is>
      </c>
      <c r="M288" s="17" t="inlineStr">
        <is>
          <t>PC</t>
        </is>
      </c>
      <c r="N288" s="27" t="n">
        <v>46160</v>
      </c>
      <c r="O288" s="17" t="inlineStr">
        <is>
          <t>SUSTAINED</t>
        </is>
      </c>
      <c r="P288" s="17" t="inlineStr"/>
    </row>
    <row r="289">
      <c r="A289" s="21" t="inlineStr">
        <is>
          <t>SKP-2026-0378</t>
        </is>
      </c>
      <c r="B289" s="21" t="inlineStr">
        <is>
          <t>OFR-2026-1384</t>
        </is>
      </c>
      <c r="C289" s="28" t="n">
        <v>46152</v>
      </c>
      <c r="D289" s="21" t="inlineStr">
        <is>
          <t>WL-01109</t>
        </is>
      </c>
      <c r="E289" s="21" t="n">
        <v>109</v>
      </c>
      <c r="F289" s="21" t="inlineStr">
        <is>
          <t>LP-0820</t>
        </is>
      </c>
      <c r="G289" s="21" t="inlineStr">
        <is>
          <t>Ledgport</t>
        </is>
      </c>
      <c r="H289" s="21" t="n">
        <v>32</v>
      </c>
      <c r="I289" s="21" t="inlineStr">
        <is>
          <t>preference-mismatch</t>
        </is>
      </c>
      <c r="J289" s="21" t="inlineStr">
        <is>
          <t>LOCATION_PREF</t>
        </is>
      </c>
      <c r="K289" s="21" t="inlineStr">
        <is>
          <t>Y</t>
        </is>
      </c>
      <c r="L289" s="21" t="inlineStr">
        <is>
          <t>REPAIR_ESTIMATE</t>
        </is>
      </c>
      <c r="M289" s="21" t="inlineStr">
        <is>
          <t>MT</t>
        </is>
      </c>
      <c r="N289" s="28" t="n">
        <v>46153</v>
      </c>
      <c r="O289" s="21" t="inlineStr">
        <is>
          <t>SUSTAINED</t>
        </is>
      </c>
      <c r="P289" s="21" t="inlineStr"/>
    </row>
    <row r="290">
      <c r="A290" s="17" t="inlineStr">
        <is>
          <t>SKP-2026-0379</t>
        </is>
      </c>
      <c r="B290" s="17" t="inlineStr">
        <is>
          <t>OFR-2026-1387</t>
        </is>
      </c>
      <c r="C290" s="27" t="n">
        <v>46175</v>
      </c>
      <c r="D290" s="17" t="inlineStr">
        <is>
          <t>WL-02315</t>
        </is>
      </c>
      <c r="E290" s="17" t="n">
        <v>1315</v>
      </c>
      <c r="F290" s="17" t="inlineStr">
        <is>
          <t>SB-0302</t>
        </is>
      </c>
      <c r="G290" s="17" t="inlineStr">
        <is>
          <t>Salmonberry</t>
        </is>
      </c>
      <c r="H290" s="17" t="n">
        <v>28</v>
      </c>
      <c r="I290" s="17" t="inlineStr">
        <is>
          <t>not-current</t>
        </is>
      </c>
      <c r="J290" s="17" t="inlineStr">
        <is>
          <t>INSURANCE_LAPSE</t>
        </is>
      </c>
      <c r="K290" s="17" t="inlineStr">
        <is>
          <t>Y</t>
        </is>
      </c>
      <c r="L290" s="17" t="inlineStr">
        <is>
          <t>INSURANCE_DECL</t>
        </is>
      </c>
      <c r="M290" s="17" t="inlineStr">
        <is>
          <t>TY</t>
        </is>
      </c>
      <c r="N290" s="27" t="n">
        <v>46175</v>
      </c>
      <c r="O290" s="17" t="inlineStr">
        <is>
          <t>SUSTAINED</t>
        </is>
      </c>
      <c r="P290" s="17" t="inlineStr"/>
    </row>
    <row r="291">
      <c r="A291" s="21" t="inlineStr">
        <is>
          <t>SKP-2026-0380</t>
        </is>
      </c>
      <c r="B291" s="21" t="inlineStr">
        <is>
          <t>OFR-2026-1391</t>
        </is>
      </c>
      <c r="C291" s="28" t="n">
        <v>46194</v>
      </c>
      <c r="D291" s="21" t="inlineStr">
        <is>
          <t>WL-03078</t>
        </is>
      </c>
      <c r="E291" s="21" t="n">
        <v>2078</v>
      </c>
      <c r="F291" s="21" t="inlineStr">
        <is>
          <t>VB-0415</t>
        </is>
      </c>
      <c r="G291" s="21" t="inlineStr">
        <is>
          <t>Vessbank</t>
        </is>
      </c>
      <c r="H291" s="21" t="n">
        <v>24</v>
      </c>
      <c r="I291" s="21" t="inlineStr">
        <is>
          <t>declined-prior-offer</t>
        </is>
      </c>
      <c r="J291" s="21" t="inlineStr">
        <is>
          <t>OTHER</t>
        </is>
      </c>
      <c r="K291" s="21" t="inlineStr">
        <is>
          <t>Y</t>
        </is>
      </c>
      <c r="L291" s="21" t="inlineStr">
        <is>
          <t>REPAIR_ESTIMATE</t>
        </is>
      </c>
      <c r="M291" s="21" t="inlineStr">
        <is>
          <t>BH</t>
        </is>
      </c>
      <c r="N291" s="28" t="n">
        <v>46197</v>
      </c>
      <c r="O291" s="21" t="inlineStr">
        <is>
          <t>SUSTAINED</t>
        </is>
      </c>
      <c r="P291" s="21" t="inlineStr"/>
    </row>
    <row r="292">
      <c r="A292" s="17" t="inlineStr">
        <is>
          <t>SKP-2026-0381</t>
        </is>
      </c>
      <c r="B292" s="17" t="inlineStr">
        <is>
          <t>OFR-2026-1398</t>
        </is>
      </c>
      <c r="C292" s="27" t="n">
        <v>46182</v>
      </c>
      <c r="D292" s="17" t="inlineStr">
        <is>
          <t>WL-01954</t>
        </is>
      </c>
      <c r="E292" s="17" t="n">
        <v>954</v>
      </c>
      <c r="F292" s="17" t="inlineStr">
        <is>
          <t>SB-0416</t>
        </is>
      </c>
      <c r="G292" s="17" t="inlineStr">
        <is>
          <t>Salmonberry</t>
        </is>
      </c>
      <c r="H292" s="17" t="n">
        <v>28</v>
      </c>
      <c r="I292" s="17" t="inlineStr">
        <is>
          <t>preference-mismatch</t>
        </is>
      </c>
      <c r="J292" s="17" t="inlineStr">
        <is>
          <t>LOCATION_PREF</t>
        </is>
      </c>
      <c r="K292" s="17" t="inlineStr">
        <is>
          <t>Y</t>
        </is>
      </c>
      <c r="L292" s="17" t="inlineStr">
        <is>
          <t>OTHER_SUPPORT</t>
        </is>
      </c>
      <c r="M292" s="17" t="inlineStr">
        <is>
          <t>BH</t>
        </is>
      </c>
      <c r="N292" s="27" t="n">
        <v>46183</v>
      </c>
      <c r="O292" s="17" t="inlineStr">
        <is>
          <t>SUSTAINED</t>
        </is>
      </c>
      <c r="P292" s="17" t="inlineStr"/>
    </row>
    <row r="293">
      <c r="A293" s="21" t="inlineStr">
        <is>
          <t>SKP-2026-0382</t>
        </is>
      </c>
      <c r="B293" s="21" t="inlineStr">
        <is>
          <t>OFR-2026-1399</t>
        </is>
      </c>
      <c r="C293" s="28" t="n">
        <v>46201</v>
      </c>
      <c r="D293" s="21" t="inlineStr">
        <is>
          <t>WL-02098</t>
        </is>
      </c>
      <c r="E293" s="21" t="n">
        <v>1098</v>
      </c>
      <c r="F293" s="21" t="inlineStr">
        <is>
          <t>VB-0707</t>
        </is>
      </c>
      <c r="G293" s="21" t="inlineStr">
        <is>
          <t>Vessbank</t>
        </is>
      </c>
      <c r="H293" s="21" t="n">
        <v>28</v>
      </c>
      <c r="I293" s="21" t="inlineStr">
        <is>
          <t>vessel-fit</t>
        </is>
      </c>
      <c r="J293" s="21" t="inlineStr">
        <is>
          <t>SLIP_SIZE_MISMATCH</t>
        </is>
      </c>
      <c r="K293" s="21" t="inlineStr">
        <is>
          <t>Y</t>
        </is>
      </c>
      <c r="L293" s="21" t="inlineStr">
        <is>
          <t>WRITTEN_STATEMENT</t>
        </is>
      </c>
      <c r="M293" s="21" t="inlineStr">
        <is>
          <t>MT</t>
        </is>
      </c>
      <c r="N293" s="28" t="n">
        <v>46201</v>
      </c>
      <c r="O293" s="21" t="inlineStr">
        <is>
          <t>SUSTAINED</t>
        </is>
      </c>
      <c r="P293" s="21" t="inlineStr"/>
    </row>
    <row r="294">
      <c r="A294" s="17" t="inlineStr">
        <is>
          <t>SKP-2026-0383</t>
        </is>
      </c>
      <c r="B294" s="17" t="inlineStr">
        <is>
          <t>OFR-2026-1400</t>
        </is>
      </c>
      <c r="C294" s="27" t="n">
        <v>46193</v>
      </c>
      <c r="D294" s="17" t="inlineStr">
        <is>
          <t>WL-01256</t>
        </is>
      </c>
      <c r="E294" s="17" t="n">
        <v>256</v>
      </c>
      <c r="F294" s="17" t="inlineStr">
        <is>
          <t>LP-1103</t>
        </is>
      </c>
      <c r="G294" s="17" t="inlineStr">
        <is>
          <t>Ledgport</t>
        </is>
      </c>
      <c r="H294" s="17" t="n">
        <v>32</v>
      </c>
      <c r="I294" s="17" t="inlineStr">
        <is>
          <t>not-current</t>
        </is>
      </c>
      <c r="J294" s="17" t="inlineStr">
        <is>
          <t>INSURANCE_LAPSE</t>
        </is>
      </c>
      <c r="K294" s="17" t="inlineStr">
        <is>
          <t>Y</t>
        </is>
      </c>
      <c r="L294" s="17" t="inlineStr">
        <is>
          <t>REPAIR_ESTIMATE</t>
        </is>
      </c>
      <c r="M294" s="17" t="inlineStr">
        <is>
          <t>NO</t>
        </is>
      </c>
      <c r="N294" s="27" t="n">
        <v>46197</v>
      </c>
      <c r="O294" s="17" t="inlineStr">
        <is>
          <t>SUSTAINED</t>
        </is>
      </c>
      <c r="P294" s="17" t="inlineStr"/>
    </row>
    <row r="295">
      <c r="A295" s="21" t="inlineStr">
        <is>
          <t>SKP-2026-0384</t>
        </is>
      </c>
      <c r="B295" s="21" t="inlineStr">
        <is>
          <t>OFR-2026-1402</t>
        </is>
      </c>
      <c r="C295" s="28" t="n">
        <v>46195</v>
      </c>
      <c r="D295" s="21" t="inlineStr">
        <is>
          <t>WL-01936</t>
        </is>
      </c>
      <c r="E295" s="21" t="n">
        <v>936</v>
      </c>
      <c r="F295" s="21" t="inlineStr">
        <is>
          <t>VB-0507</t>
        </is>
      </c>
      <c r="G295" s="21" t="inlineStr">
        <is>
          <t>Vessbank</t>
        </is>
      </c>
      <c r="H295" s="21" t="n">
        <v>40</v>
      </c>
      <c r="I295" s="21" t="inlineStr">
        <is>
          <t>not-current</t>
        </is>
      </c>
      <c r="J295" s="21" t="inlineStr">
        <is>
          <t>INSURANCE_LAPSE</t>
        </is>
      </c>
      <c r="K295" s="21" t="inlineStr">
        <is>
          <t>N</t>
        </is>
      </c>
      <c r="L295" s="21" t="inlineStr">
        <is>
          <t>WRITTEN_STATEMENT</t>
        </is>
      </c>
      <c r="M295" s="21" t="inlineStr">
        <is>
          <t>TY</t>
        </is>
      </c>
      <c r="N295" s="28" t="n">
        <v>46200</v>
      </c>
      <c r="O295" s="21" t="inlineStr">
        <is>
          <t>SUSTAINED</t>
        </is>
      </c>
      <c r="P295" s="21" t="inlineStr"/>
    </row>
    <row r="296">
      <c r="A296" s="17" t="inlineStr">
        <is>
          <t>SKP-2026-0385</t>
        </is>
      </c>
      <c r="B296" s="17" t="inlineStr">
        <is>
          <t>OFR-2026-1403</t>
        </is>
      </c>
      <c r="C296" s="27" t="n">
        <v>46198</v>
      </c>
      <c r="D296" s="17" t="inlineStr">
        <is>
          <t>WL-03690</t>
        </is>
      </c>
      <c r="E296" s="17" t="n">
        <v>2690</v>
      </c>
      <c r="F296" s="17" t="inlineStr">
        <is>
          <t>VB-0312</t>
        </is>
      </c>
      <c r="G296" s="17" t="inlineStr">
        <is>
          <t>Vessbank</t>
        </is>
      </c>
      <c r="H296" s="17" t="n">
        <v>24</v>
      </c>
      <c r="I296" s="17" t="inlineStr">
        <is>
          <t>vessel-fit</t>
        </is>
      </c>
      <c r="J296" s="17" t="inlineStr">
        <is>
          <t>SLIP_SIZE_MISMATCH</t>
        </is>
      </c>
      <c r="K296" s="17" t="inlineStr">
        <is>
          <t>Y</t>
        </is>
      </c>
      <c r="L296" s="17" t="inlineStr">
        <is>
          <t>WRITTEN_STATEMENT</t>
        </is>
      </c>
      <c r="M296" s="17" t="inlineStr">
        <is>
          <t>PC</t>
        </is>
      </c>
      <c r="N296" s="27" t="n">
        <v>46200</v>
      </c>
      <c r="O296" s="17" t="inlineStr">
        <is>
          <t>SUSTAINED</t>
        </is>
      </c>
      <c r="P296" s="17" t="inlineStr"/>
    </row>
    <row r="297">
      <c r="A297" s="21" t="inlineStr">
        <is>
          <t>SKP-2026-0386</t>
        </is>
      </c>
      <c r="B297" s="21" t="inlineStr">
        <is>
          <t>OFR-2026-1410</t>
        </is>
      </c>
      <c r="C297" s="28" t="n">
        <v>46176</v>
      </c>
      <c r="D297" s="21" t="inlineStr">
        <is>
          <t>WL-03787</t>
        </is>
      </c>
      <c r="E297" s="21" t="n">
        <v>2787</v>
      </c>
      <c r="F297" s="21" t="inlineStr">
        <is>
          <t>GW-0214</t>
        </is>
      </c>
      <c r="G297" s="21" t="inlineStr">
        <is>
          <t>Gullwing</t>
        </is>
      </c>
      <c r="H297" s="21" t="n">
        <v>24</v>
      </c>
      <c r="I297" s="21" t="inlineStr">
        <is>
          <t>declined-prior-offer</t>
        </is>
      </c>
      <c r="J297" s="21" t="inlineStr">
        <is>
          <t>OTHER</t>
        </is>
      </c>
      <c r="K297" s="21" t="inlineStr">
        <is>
          <t>Y</t>
        </is>
      </c>
      <c r="L297" s="21" t="inlineStr">
        <is>
          <t>REPAIR_ESTIMATE</t>
        </is>
      </c>
      <c r="M297" s="21" t="inlineStr">
        <is>
          <t>DR</t>
        </is>
      </c>
      <c r="N297" s="28" t="n">
        <v>46181</v>
      </c>
      <c r="O297" s="21" t="inlineStr">
        <is>
          <t>SUSTAINED</t>
        </is>
      </c>
      <c r="P297" s="21" t="inlineStr"/>
    </row>
    <row r="298">
      <c r="A298" s="17" t="inlineStr">
        <is>
          <t>SKP-2026-0387</t>
        </is>
      </c>
      <c r="B298" s="17" t="inlineStr">
        <is>
          <t>OFR-2026-1411</t>
        </is>
      </c>
      <c r="C298" s="27" t="n">
        <v>46198</v>
      </c>
      <c r="D298" s="17" t="inlineStr">
        <is>
          <t>WL-01843</t>
        </is>
      </c>
      <c r="E298" s="17" t="n">
        <v>843</v>
      </c>
      <c r="F298" s="17" t="inlineStr">
        <is>
          <t>VB-0402</t>
        </is>
      </c>
      <c r="G298" s="17" t="inlineStr">
        <is>
          <t>Vessbank</t>
        </is>
      </c>
      <c r="H298" s="17" t="n">
        <v>36</v>
      </c>
      <c r="I298" s="17" t="inlineStr">
        <is>
          <t>not-current</t>
        </is>
      </c>
      <c r="J298" s="17" t="inlineStr">
        <is>
          <t>INSURANCE_LAPSE</t>
        </is>
      </c>
      <c r="K298" s="17" t="inlineStr">
        <is>
          <t>Y</t>
        </is>
      </c>
      <c r="L298" s="17" t="inlineStr">
        <is>
          <t>REPAIR_ESTIMATE</t>
        </is>
      </c>
      <c r="M298" s="17" t="inlineStr">
        <is>
          <t>BH</t>
        </is>
      </c>
      <c r="N298" s="27" t="n">
        <v>46199</v>
      </c>
      <c r="O298" s="17" t="inlineStr">
        <is>
          <t>SUSTAINED</t>
        </is>
      </c>
      <c r="P298" s="17" t="inlineStr"/>
    </row>
    <row r="299">
      <c r="A299" s="21" t="inlineStr">
        <is>
          <t>SKP-2026-0388</t>
        </is>
      </c>
      <c r="B299" s="21" t="inlineStr">
        <is>
          <t>OFR-2026-1412</t>
        </is>
      </c>
      <c r="C299" s="28" t="n">
        <v>46177</v>
      </c>
      <c r="D299" s="21" t="inlineStr">
        <is>
          <t>WL-01982</t>
        </is>
      </c>
      <c r="E299" s="21" t="n">
        <v>982</v>
      </c>
      <c r="F299" s="21" t="inlineStr">
        <is>
          <t>GW-0305</t>
        </is>
      </c>
      <c r="G299" s="21" t="inlineStr">
        <is>
          <t>Gullwing</t>
        </is>
      </c>
      <c r="H299" s="21" t="n">
        <v>80</v>
      </c>
      <c r="I299" s="21" t="inlineStr">
        <is>
          <t>vessel-fit</t>
        </is>
      </c>
      <c r="J299" s="21" t="inlineStr">
        <is>
          <t>SLIP_SIZE_MISMATCH</t>
        </is>
      </c>
      <c r="K299" s="21" t="inlineStr">
        <is>
          <t>Y</t>
        </is>
      </c>
      <c r="L299" s="21" t="inlineStr">
        <is>
          <t>OTHER_SUPPORT</t>
        </is>
      </c>
      <c r="M299" s="21" t="inlineStr">
        <is>
          <t>TY</t>
        </is>
      </c>
      <c r="N299" s="28" t="n">
        <v>46181</v>
      </c>
      <c r="O299" s="21" t="inlineStr">
        <is>
          <t>SUSTAINED</t>
        </is>
      </c>
      <c r="P299" s="21" t="inlineStr"/>
    </row>
    <row r="300">
      <c r="A300" s="17" t="inlineStr">
        <is>
          <t>SKP-2026-0389</t>
        </is>
      </c>
      <c r="B300" s="17" t="inlineStr">
        <is>
          <t>OFR-2026-1419</t>
        </is>
      </c>
      <c r="C300" s="27" t="n">
        <v>46220</v>
      </c>
      <c r="D300" s="17" t="inlineStr">
        <is>
          <t>WL-02013</t>
        </is>
      </c>
      <c r="E300" s="17" t="n">
        <v>1013</v>
      </c>
      <c r="F300" s="17" t="inlineStr">
        <is>
          <t>SB-0902</t>
        </is>
      </c>
      <c r="G300" s="17" t="inlineStr">
        <is>
          <t>Salmonberry</t>
        </is>
      </c>
      <c r="H300" s="17" t="n">
        <v>24</v>
      </c>
      <c r="I300" s="17" t="inlineStr">
        <is>
          <t>not-current</t>
        </is>
      </c>
      <c r="J300" s="17" t="inlineStr">
        <is>
          <t>INSURANCE_LAPSE</t>
        </is>
      </c>
      <c r="K300" s="17" t="inlineStr">
        <is>
          <t>Y</t>
        </is>
      </c>
      <c r="L300" s="17" t="inlineStr">
        <is>
          <t>WRITTEN_STATEMENT</t>
        </is>
      </c>
      <c r="M300" s="17" t="inlineStr">
        <is>
          <t>GF</t>
        </is>
      </c>
      <c r="N300" s="27" t="n">
        <v>46220</v>
      </c>
      <c r="O300" s="17" t="inlineStr">
        <is>
          <t>SUSTAINED</t>
        </is>
      </c>
      <c r="P300" s="17" t="inlineStr"/>
    </row>
    <row r="301">
      <c r="A301" s="21" t="inlineStr">
        <is>
          <t>SKP-2026-0390</t>
        </is>
      </c>
      <c r="B301" s="21" t="inlineStr">
        <is>
          <t>OFR-2026-1422</t>
        </is>
      </c>
      <c r="C301" s="28" t="n">
        <v>46228</v>
      </c>
      <c r="D301" s="21" t="inlineStr">
        <is>
          <t>WL-03071</t>
        </is>
      </c>
      <c r="E301" s="21" t="n">
        <v>2071</v>
      </c>
      <c r="F301" s="21" t="inlineStr">
        <is>
          <t>SB-0411</t>
        </is>
      </c>
      <c r="G301" s="21" t="inlineStr">
        <is>
          <t>Salmonberry</t>
        </is>
      </c>
      <c r="H301" s="21" t="n">
        <v>24</v>
      </c>
      <c r="I301" s="21" t="inlineStr">
        <is>
          <t>vessel-fit</t>
        </is>
      </c>
      <c r="J301" s="21" t="inlineStr">
        <is>
          <t>SLIP_SIZE_MISMATCH</t>
        </is>
      </c>
      <c r="K301" s="21" t="inlineStr">
        <is>
          <t>Y</t>
        </is>
      </c>
      <c r="L301" s="21" t="inlineStr">
        <is>
          <t>WRITTEN_STATEMENT</t>
        </is>
      </c>
      <c r="M301" s="21" t="inlineStr">
        <is>
          <t>PC</t>
        </is>
      </c>
      <c r="N301" s="28" t="n">
        <v>46229</v>
      </c>
      <c r="O301" s="21" t="inlineStr">
        <is>
          <t>SUSTAINED</t>
        </is>
      </c>
      <c r="P301" s="21" t="inlineStr"/>
    </row>
    <row r="302">
      <c r="A302" s="17" t="inlineStr">
        <is>
          <t>SKP-2026-0391</t>
        </is>
      </c>
      <c r="B302" s="17" t="inlineStr">
        <is>
          <t>OFR-2026-1429</t>
        </is>
      </c>
      <c r="C302" s="27" t="n">
        <v>46224</v>
      </c>
      <c r="D302" s="17" t="inlineStr">
        <is>
          <t>WL-03106</t>
        </is>
      </c>
      <c r="E302" s="17" t="n">
        <v>2106</v>
      </c>
      <c r="F302" s="17" t="inlineStr">
        <is>
          <t>LP-0609</t>
        </is>
      </c>
      <c r="G302" s="17" t="inlineStr">
        <is>
          <t>Ledgport</t>
        </is>
      </c>
      <c r="H302" s="17" t="n">
        <v>24</v>
      </c>
      <c r="I302" s="17" t="inlineStr">
        <is>
          <t>not-current</t>
        </is>
      </c>
      <c r="J302" s="17" t="inlineStr">
        <is>
          <t>INSURANCE_LAPSE</t>
        </is>
      </c>
      <c r="K302" s="17" t="inlineStr">
        <is>
          <t>Y</t>
        </is>
      </c>
      <c r="L302" s="17" t="inlineStr">
        <is>
          <t>REPAIR_ESTIMATE</t>
        </is>
      </c>
      <c r="M302" s="17" t="inlineStr">
        <is>
          <t>GF</t>
        </is>
      </c>
      <c r="N302" s="27" t="n">
        <v>46227</v>
      </c>
      <c r="O302" s="17" t="inlineStr">
        <is>
          <t>SUSTAINED</t>
        </is>
      </c>
      <c r="P302" s="17" t="inlineStr"/>
    </row>
    <row r="303">
      <c r="A303" s="21" t="inlineStr">
        <is>
          <t>SKP-2026-0392</t>
        </is>
      </c>
      <c r="B303" s="21" t="inlineStr">
        <is>
          <t>OFR-2026-1432</t>
        </is>
      </c>
      <c r="C303" s="28" t="n">
        <v>46205</v>
      </c>
      <c r="D303" s="21" t="inlineStr">
        <is>
          <t>WL-03260</t>
        </is>
      </c>
      <c r="E303" s="21" t="n">
        <v>2260</v>
      </c>
      <c r="F303" s="21" t="inlineStr">
        <is>
          <t>EW-0104</t>
        </is>
      </c>
      <c r="G303" s="21" t="inlineStr">
        <is>
          <t>Eastwey</t>
        </is>
      </c>
      <c r="H303" s="21" t="n">
        <v>40</v>
      </c>
      <c r="I303" s="21" t="inlineStr">
        <is>
          <t>preference-mismatch</t>
        </is>
      </c>
      <c r="J303" s="21" t="inlineStr">
        <is>
          <t>LOCATION_PREF</t>
        </is>
      </c>
      <c r="K303" s="21" t="inlineStr">
        <is>
          <t>Y</t>
        </is>
      </c>
      <c r="L303" s="21" t="inlineStr">
        <is>
          <t>OTHER_SUPPORT</t>
        </is>
      </c>
      <c r="M303" s="21" t="inlineStr">
        <is>
          <t>MT</t>
        </is>
      </c>
      <c r="N303" s="28" t="n">
        <v>46206</v>
      </c>
      <c r="O303" s="21" t="inlineStr">
        <is>
          <t>SUSTAINED</t>
        </is>
      </c>
      <c r="P303" s="21" t="inlineStr"/>
    </row>
    <row r="304">
      <c r="A304" s="17" t="inlineStr">
        <is>
          <t>SKP-2026-0393</t>
        </is>
      </c>
      <c r="B304" s="17" t="inlineStr">
        <is>
          <t>OFR-2026-1436</t>
        </is>
      </c>
      <c r="C304" s="27" t="n">
        <v>46217</v>
      </c>
      <c r="D304" s="17" t="inlineStr">
        <is>
          <t>WL-02358</t>
        </is>
      </c>
      <c r="E304" s="17" t="n">
        <v>1358</v>
      </c>
      <c r="F304" s="17" t="inlineStr">
        <is>
          <t>LP-1009</t>
        </is>
      </c>
      <c r="G304" s="17" t="inlineStr">
        <is>
          <t>Ledgport</t>
        </is>
      </c>
      <c r="H304" s="17" t="n">
        <v>32</v>
      </c>
      <c r="I304" s="17" t="inlineStr">
        <is>
          <t>declined-prior-offer</t>
        </is>
      </c>
      <c r="J304" s="17" t="inlineStr">
        <is>
          <t>OTHER</t>
        </is>
      </c>
      <c r="K304" s="17" t="inlineStr">
        <is>
          <t>Y</t>
        </is>
      </c>
      <c r="L304" s="17" t="inlineStr">
        <is>
          <t>REPAIR_ESTIMATE</t>
        </is>
      </c>
      <c r="M304" s="17" t="inlineStr">
        <is>
          <t>GF</t>
        </is>
      </c>
      <c r="N304" s="27" t="n">
        <v>46220</v>
      </c>
      <c r="O304" s="17" t="inlineStr">
        <is>
          <t>SUSTAINED</t>
        </is>
      </c>
      <c r="P304" s="17" t="inlineStr"/>
    </row>
    <row r="305">
      <c r="A305" s="21" t="inlineStr">
        <is>
          <t>SKP-2026-0394</t>
        </is>
      </c>
      <c r="B305" s="21" t="inlineStr">
        <is>
          <t>OFR-2026-1441</t>
        </is>
      </c>
      <c r="C305" s="28" t="n">
        <v>46206</v>
      </c>
      <c r="D305" s="21" t="inlineStr">
        <is>
          <t>WL-03397</t>
        </is>
      </c>
      <c r="E305" s="21" t="n">
        <v>2397</v>
      </c>
      <c r="F305" s="21" t="inlineStr">
        <is>
          <t>LP-0104</t>
        </is>
      </c>
      <c r="G305" s="21" t="inlineStr">
        <is>
          <t>Ledgport</t>
        </is>
      </c>
      <c r="H305" s="21" t="n">
        <v>24</v>
      </c>
      <c r="I305" s="21" t="inlineStr">
        <is>
          <t>declined-prior-offer</t>
        </is>
      </c>
      <c r="J305" s="21" t="inlineStr">
        <is>
          <t>OTHER</t>
        </is>
      </c>
      <c r="K305" s="21" t="inlineStr">
        <is>
          <t>Y</t>
        </is>
      </c>
      <c r="L305" s="21" t="inlineStr">
        <is>
          <t>REPAIR_ESTIMATE</t>
        </is>
      </c>
      <c r="M305" s="21" t="inlineStr">
        <is>
          <t>DR</t>
        </is>
      </c>
      <c r="N305" s="28" t="n">
        <v>46210</v>
      </c>
      <c r="O305" s="21" t="inlineStr">
        <is>
          <t>SUSTAINED</t>
        </is>
      </c>
      <c r="P305" s="21" t="inlineStr"/>
    </row>
    <row r="306">
      <c r="A306" s="17" t="inlineStr">
        <is>
          <t>SKP-2026-0395</t>
        </is>
      </c>
      <c r="B306" s="17" t="inlineStr">
        <is>
          <t>OFR-2026-1442</t>
        </is>
      </c>
      <c r="C306" s="27" t="n">
        <v>46210</v>
      </c>
      <c r="D306" s="17" t="inlineStr">
        <is>
          <t>WL-02900</t>
        </is>
      </c>
      <c r="E306" s="17" t="n">
        <v>1900</v>
      </c>
      <c r="F306" s="17" t="inlineStr">
        <is>
          <t>GW-0415</t>
        </is>
      </c>
      <c r="G306" s="17" t="inlineStr">
        <is>
          <t>Gullwing</t>
        </is>
      </c>
      <c r="H306" s="17" t="n">
        <v>24</v>
      </c>
      <c r="I306" s="17" t="inlineStr">
        <is>
          <t>preference-mismatch</t>
        </is>
      </c>
      <c r="J306" s="17" t="inlineStr">
        <is>
          <t>LOCATION_PREF</t>
        </is>
      </c>
      <c r="K306" s="17" t="inlineStr">
        <is>
          <t>Y</t>
        </is>
      </c>
      <c r="L306" s="17" t="inlineStr">
        <is>
          <t>INSURANCE_DECL</t>
        </is>
      </c>
      <c r="M306" s="17" t="inlineStr">
        <is>
          <t>NO</t>
        </is>
      </c>
      <c r="N306" s="27" t="n">
        <v>46214</v>
      </c>
      <c r="O306" s="17" t="inlineStr">
        <is>
          <t>SUSTAINED</t>
        </is>
      </c>
      <c r="P306" s="17" t="inlineStr"/>
    </row>
    <row r="307">
      <c r="A307" s="21" t="inlineStr">
        <is>
          <t>SKP-2026-0396</t>
        </is>
      </c>
      <c r="B307" s="21" t="inlineStr">
        <is>
          <t>OFR-2026-1443</t>
        </is>
      </c>
      <c r="C307" s="28" t="n">
        <v>46218</v>
      </c>
      <c r="D307" s="21" t="inlineStr">
        <is>
          <t>WL-02436</t>
        </is>
      </c>
      <c r="E307" s="21" t="n">
        <v>1436</v>
      </c>
      <c r="F307" s="21" t="inlineStr">
        <is>
          <t>SB-0905</t>
        </is>
      </c>
      <c r="G307" s="21" t="inlineStr">
        <is>
          <t>Salmonberry</t>
        </is>
      </c>
      <c r="H307" s="21" t="n">
        <v>32</v>
      </c>
      <c r="I307" s="21" t="inlineStr">
        <is>
          <t>preference-mismatch</t>
        </is>
      </c>
      <c r="J307" s="21" t="inlineStr">
        <is>
          <t>LOCATION_PREF</t>
        </is>
      </c>
      <c r="K307" s="21" t="inlineStr">
        <is>
          <t>Y</t>
        </is>
      </c>
      <c r="L307" s="21" t="inlineStr">
        <is>
          <t>REPAIR_ESTIMATE</t>
        </is>
      </c>
      <c r="M307" s="21" t="inlineStr">
        <is>
          <t>NO</t>
        </is>
      </c>
      <c r="N307" s="28" t="n">
        <v>46220</v>
      </c>
      <c r="O307" s="21" t="inlineStr">
        <is>
          <t>SUSTAINED</t>
        </is>
      </c>
      <c r="P307" s="21" t="inlineStr"/>
    </row>
    <row r="308">
      <c r="A308" s="17" t="inlineStr">
        <is>
          <t>SKP-2026-0397</t>
        </is>
      </c>
      <c r="B308" s="17" t="inlineStr">
        <is>
          <t>OFR-2026-1447</t>
        </is>
      </c>
      <c r="C308" s="27" t="n">
        <v>46224</v>
      </c>
      <c r="D308" s="17" t="inlineStr">
        <is>
          <t>WL-01722</t>
        </is>
      </c>
      <c r="E308" s="17" t="n">
        <v>722</v>
      </c>
      <c r="F308" s="17" t="inlineStr">
        <is>
          <t>VB-0404</t>
        </is>
      </c>
      <c r="G308" s="17" t="inlineStr">
        <is>
          <t>Vessbank</t>
        </is>
      </c>
      <c r="H308" s="17" t="n">
        <v>28</v>
      </c>
      <c r="I308" s="17" t="inlineStr">
        <is>
          <t>not-current</t>
        </is>
      </c>
      <c r="J308" s="17" t="inlineStr">
        <is>
          <t>INSURANCE_LAPSE</t>
        </is>
      </c>
      <c r="K308" s="17" t="inlineStr">
        <is>
          <t>Y</t>
        </is>
      </c>
      <c r="L308" s="17" t="inlineStr">
        <is>
          <t>OTHER_SUPPORT</t>
        </is>
      </c>
      <c r="M308" s="17" t="inlineStr">
        <is>
          <t>DR</t>
        </is>
      </c>
      <c r="N308" s="27" t="n">
        <v>46227</v>
      </c>
      <c r="O308" s="17" t="inlineStr">
        <is>
          <t>SUSTAINED</t>
        </is>
      </c>
      <c r="P308" s="17" t="inlineStr"/>
    </row>
    <row r="309">
      <c r="A309" s="21" t="inlineStr">
        <is>
          <t>SKP-2026-0398</t>
        </is>
      </c>
      <c r="B309" s="21" t="inlineStr">
        <is>
          <t>OFR-2026-1452</t>
        </is>
      </c>
      <c r="C309" s="28" t="n">
        <v>46208</v>
      </c>
      <c r="D309" s="21" t="inlineStr">
        <is>
          <t>WL-03059</t>
        </is>
      </c>
      <c r="E309" s="21" t="n">
        <v>2059</v>
      </c>
      <c r="F309" s="21" t="inlineStr">
        <is>
          <t>GW-0223</t>
        </is>
      </c>
      <c r="G309" s="21" t="inlineStr">
        <is>
          <t>Gullwing</t>
        </is>
      </c>
      <c r="H309" s="21" t="n">
        <v>28</v>
      </c>
      <c r="I309" s="21" t="inlineStr">
        <is>
          <t>not-current</t>
        </is>
      </c>
      <c r="J309" s="21" t="inlineStr">
        <is>
          <t>INSURANCE_LAPSE</t>
        </is>
      </c>
      <c r="K309" s="21" t="inlineStr">
        <is>
          <t>Y</t>
        </is>
      </c>
      <c r="L309" s="21" t="inlineStr">
        <is>
          <t>WRITTEN_STATEMENT</t>
        </is>
      </c>
      <c r="M309" s="21" t="inlineStr">
        <is>
          <t>DR</t>
        </is>
      </c>
      <c r="N309" s="28" t="n">
        <v>46210</v>
      </c>
      <c r="O309" s="21" t="inlineStr">
        <is>
          <t>SUSTAINED</t>
        </is>
      </c>
      <c r="P309" s="21" t="inlineStr"/>
    </row>
    <row r="310">
      <c r="A310" s="17" t="inlineStr">
        <is>
          <t>SKP-2023-0408</t>
        </is>
      </c>
      <c r="B310" s="17" t="inlineStr">
        <is>
          <t>OFR-2023-1487</t>
        </is>
      </c>
      <c r="C310" s="27" t="n">
        <v>45048</v>
      </c>
      <c r="D310" s="17" t="inlineStr">
        <is>
          <t>WL-02618</t>
        </is>
      </c>
      <c r="E310" s="17" t="n">
        <v>1618</v>
      </c>
      <c r="F310" s="17" t="inlineStr">
        <is>
          <t>GW-0610</t>
        </is>
      </c>
      <c r="G310" s="17" t="inlineStr">
        <is>
          <t>Gullwing</t>
        </is>
      </c>
      <c r="H310" s="17" t="n">
        <v>32</v>
      </c>
      <c r="I310" s="17" t="inlineStr">
        <is>
          <t>vessel-fit</t>
        </is>
      </c>
      <c r="J310" s="17" t="inlineStr">
        <is>
          <t>SLIP_SIZE_MISMATCH</t>
        </is>
      </c>
      <c r="K310" s="17" t="inlineStr">
        <is>
          <t>N</t>
        </is>
      </c>
      <c r="L310" s="17" t="inlineStr"/>
      <c r="M310" s="17" t="inlineStr">
        <is>
          <t>BH</t>
        </is>
      </c>
      <c r="N310" s="27" t="n">
        <v>45050</v>
      </c>
      <c r="O310" s="17" t="inlineStr">
        <is>
          <t>SUSTAINED</t>
        </is>
      </c>
      <c r="P310" s="17" t="inlineStr">
        <is>
          <t>Cover sheet only — supporting record not attached</t>
        </is>
      </c>
    </row>
    <row r="311">
      <c r="A311" s="21" t="inlineStr">
        <is>
          <t>SKP-2024-0409</t>
        </is>
      </c>
      <c r="B311" s="21" t="inlineStr">
        <is>
          <t>OFR-2024-1487</t>
        </is>
      </c>
      <c r="C311" s="28" t="n">
        <v>45342</v>
      </c>
      <c r="D311" s="21" t="inlineStr">
        <is>
          <t>WL-03044</t>
        </is>
      </c>
      <c r="E311" s="21" t="n">
        <v>2044</v>
      </c>
      <c r="F311" s="21" t="inlineStr">
        <is>
          <t>VB-0904</t>
        </is>
      </c>
      <c r="G311" s="21" t="inlineStr">
        <is>
          <t>Vessbank</t>
        </is>
      </c>
      <c r="H311" s="21" t="n">
        <v>28</v>
      </c>
      <c r="I311" s="21" t="inlineStr">
        <is>
          <t>preference-mismatch</t>
        </is>
      </c>
      <c r="J311" s="21" t="inlineStr">
        <is>
          <t>LOCATION_PREF</t>
        </is>
      </c>
      <c r="K311" s="21" t="inlineStr">
        <is>
          <t>N</t>
        </is>
      </c>
      <c r="L311" s="21" t="inlineStr"/>
      <c r="M311" s="21" t="inlineStr">
        <is>
          <t>PC</t>
        </is>
      </c>
      <c r="N311" s="28" t="n">
        <v>45344</v>
      </c>
      <c r="O311" s="21" t="inlineStr">
        <is>
          <t>SUSTAINED</t>
        </is>
      </c>
      <c r="P311" s="21" t="inlineStr">
        <is>
          <t>Cover sheet only — supporting record not attached</t>
        </is>
      </c>
    </row>
    <row r="312">
      <c r="A312" s="17" t="inlineStr">
        <is>
          <t>SKP-2024-0410</t>
        </is>
      </c>
      <c r="B312" s="17" t="inlineStr">
        <is>
          <t>OFR-2024-1487</t>
        </is>
      </c>
      <c r="C312" s="27" t="n">
        <v>45601</v>
      </c>
      <c r="D312" s="17" t="inlineStr">
        <is>
          <t>WL-03390</t>
        </is>
      </c>
      <c r="E312" s="17" t="n">
        <v>2390</v>
      </c>
      <c r="F312" s="17" t="inlineStr">
        <is>
          <t>SB-0120</t>
        </is>
      </c>
      <c r="G312" s="17" t="inlineStr">
        <is>
          <t>Salmonberry</t>
        </is>
      </c>
      <c r="H312" s="17" t="n">
        <v>40</v>
      </c>
      <c r="I312" s="17" t="inlineStr">
        <is>
          <t>declined-prior-offer</t>
        </is>
      </c>
      <c r="J312" s="17" t="inlineStr">
        <is>
          <t>OTHER</t>
        </is>
      </c>
      <c r="K312" s="17" t="inlineStr">
        <is>
          <t>N</t>
        </is>
      </c>
      <c r="L312" s="17" t="inlineStr"/>
      <c r="M312" s="17" t="inlineStr">
        <is>
          <t>GF</t>
        </is>
      </c>
      <c r="N312" s="27" t="n">
        <v>45603</v>
      </c>
      <c r="O312" s="17" t="inlineStr">
        <is>
          <t>SUSTAINED</t>
        </is>
      </c>
      <c r="P312" s="17" t="inlineStr">
        <is>
          <t>Cover sheet only — supporting record not attached</t>
        </is>
      </c>
    </row>
    <row r="313">
      <c r="A313" s="21" t="inlineStr">
        <is>
          <t>SKP-2024-0411</t>
        </is>
      </c>
      <c r="B313" s="21" t="inlineStr">
        <is>
          <t>OFR-2024-1487</t>
        </is>
      </c>
      <c r="C313" s="28" t="n">
        <v>45370</v>
      </c>
      <c r="D313" s="21" t="inlineStr">
        <is>
          <t>WL-02877</t>
        </is>
      </c>
      <c r="E313" s="21" t="n">
        <v>1877</v>
      </c>
      <c r="F313" s="21" t="inlineStr">
        <is>
          <t>GW-1012</t>
        </is>
      </c>
      <c r="G313" s="21" t="inlineStr">
        <is>
          <t>Gullwing</t>
        </is>
      </c>
      <c r="H313" s="21" t="n">
        <v>80</v>
      </c>
      <c r="I313" s="21" t="inlineStr">
        <is>
          <t>vessel-fit</t>
        </is>
      </c>
      <c r="J313" s="21" t="inlineStr">
        <is>
          <t>SLIP_SIZE_MISMATCH</t>
        </is>
      </c>
      <c r="K313" s="21" t="inlineStr">
        <is>
          <t>Y</t>
        </is>
      </c>
      <c r="L313" s="21" t="inlineStr">
        <is>
          <t>REPAIR_ESTIMATE</t>
        </is>
      </c>
      <c r="M313" s="21" t="inlineStr">
        <is>
          <t>BH</t>
        </is>
      </c>
      <c r="N313" s="28" t="n">
        <v>45372</v>
      </c>
      <c r="O313" s="21" t="inlineStr">
        <is>
          <t>SUSTAINED</t>
        </is>
      </c>
      <c r="P313" s="21" t="inlineStr"/>
    </row>
    <row r="314">
      <c r="A314" s="17" t="inlineStr">
        <is>
          <t>SKP-2025-0412</t>
        </is>
      </c>
      <c r="B314" s="17" t="inlineStr">
        <is>
          <t>OFR-2025-1487</t>
        </is>
      </c>
      <c r="C314" s="27" t="n">
        <v>45909</v>
      </c>
      <c r="D314" s="17" t="inlineStr">
        <is>
          <t>WL-03102</t>
        </is>
      </c>
      <c r="E314" s="17" t="n">
        <v>2102</v>
      </c>
      <c r="F314" s="17" t="inlineStr">
        <is>
          <t>LP-0806</t>
        </is>
      </c>
      <c r="G314" s="17" t="inlineStr">
        <is>
          <t>Ledgport</t>
        </is>
      </c>
      <c r="H314" s="17" t="n">
        <v>36</v>
      </c>
      <c r="I314" s="17" t="inlineStr">
        <is>
          <t>preference-mismatch</t>
        </is>
      </c>
      <c r="J314" s="17" t="inlineStr">
        <is>
          <t>LOCATION_PREF</t>
        </is>
      </c>
      <c r="K314" s="17" t="inlineStr">
        <is>
          <t>Y</t>
        </is>
      </c>
      <c r="L314" s="17" t="inlineStr">
        <is>
          <t>OTHER_SUPPORT</t>
        </is>
      </c>
      <c r="M314" s="17" t="inlineStr">
        <is>
          <t>DR</t>
        </is>
      </c>
      <c r="N314" s="27" t="n">
        <v>45911</v>
      </c>
      <c r="O314" s="17" t="inlineStr">
        <is>
          <t>SUSTAINED</t>
        </is>
      </c>
      <c r="P314" s="17" t="inlineStr"/>
    </row>
  </sheetData>
  <autoFilter ref="A5:P314"/>
  <mergeCells count="3">
    <mergeCell ref="A1:P1"/>
    <mergeCell ref="A2:P2"/>
    <mergeCell ref="A3:P3"/>
  </mergeCells>
  <pageMargins left="0.25" right="0.25" top="0.4" bottom="0.4" header="0.5" footer="0.5"/>
  <pageSetup fitToHeight="0" fitToWidth="1"/>
  <headerFooter>
    <oddHeader/>
    <oddFooter>&amp;CPage &amp;P of &amp;N&amp;RChaldale Harbor District | 2026-08-01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tabColor rgb="00617384"/>
    <outlinePr summaryBelow="1" summaryRight="1"/>
    <pageSetUpPr fitToPage="1"/>
  </sheetPr>
  <dimension ref="A1:L205"/>
  <sheetViews>
    <sheetView showGridLines="1" zoomScale="90" workbookViewId="0">
      <pane ySplit="5" topLeftCell="A6" activePane="bottomLeft" state="frozen"/>
      <selection pane="bottomLeft" activeCell="A1" sqref="A1"/>
    </sheetView>
  </sheetViews>
  <sheetFormatPr baseColWidth="8" defaultRowHeight="15"/>
  <sheetData>
    <row r="1" ht="32" customHeight="1">
      <c r="A1" s="1" t="inlineStr">
        <is>
          <t>Source - LOA Amendments</t>
        </is>
      </c>
    </row>
    <row r="2" ht="28" customHeight="1">
      <c r="A2" s="2" t="inlineStr">
        <is>
          <t>Embedded source extract; gray tabs are supporting data.</t>
        </is>
      </c>
    </row>
    <row r="3" ht="26" customHeight="1">
      <c r="A3" s="3" t="inlineStr">
        <is>
          <t>Source: amendment_log_2022_2026.csv; LOA entries after 2022-08-01 through 2026-07-31.</t>
        </is>
      </c>
    </row>
    <row r="5" ht="31" customHeight="1">
      <c r="A5" s="12" t="inlineStr">
        <is>
          <t>amendment_id</t>
        </is>
      </c>
      <c r="B5" s="12" t="inlineStr">
        <is>
          <t>amendment_ts</t>
        </is>
      </c>
      <c r="C5" s="12" t="inlineStr">
        <is>
          <t>applicant_id</t>
        </is>
      </c>
      <c r="D5" s="12" t="inlineStr">
        <is>
          <t>field_code</t>
        </is>
      </c>
      <c r="E5" s="12" t="inlineStr">
        <is>
          <t>field_label</t>
        </is>
      </c>
      <c r="F5" s="12" t="inlineStr">
        <is>
          <t>old_value</t>
        </is>
      </c>
      <c r="G5" s="12" t="inlineStr">
        <is>
          <t>new_value</t>
        </is>
      </c>
      <c r="H5" s="12" t="inlineStr">
        <is>
          <t>workstation_id</t>
        </is>
      </c>
      <c r="I5" s="12" t="inlineStr">
        <is>
          <t>source_document</t>
        </is>
      </c>
      <c r="J5" s="12" t="inlineStr">
        <is>
          <t>requires_cert</t>
        </is>
      </c>
      <c r="K5" s="12" t="inlineStr">
        <is>
          <t>counter_log_ref</t>
        </is>
      </c>
      <c r="L5" s="12" t="inlineStr">
        <is>
          <t>notes</t>
        </is>
      </c>
    </row>
    <row r="6">
      <c r="A6" s="17" t="inlineStr">
        <is>
          <t>AMD-000285</t>
        </is>
      </c>
      <c r="B6" s="27" t="n">
        <v>44778</v>
      </c>
      <c r="C6" s="17" t="inlineStr">
        <is>
          <t>WL-02933</t>
        </is>
      </c>
      <c r="D6" s="17" t="inlineStr">
        <is>
          <t>LOA</t>
        </is>
      </c>
      <c r="E6" s="17" t="inlineStr">
        <is>
          <t>Length Overall (LOA)</t>
        </is>
      </c>
      <c r="F6" s="17" t="n">
        <v>44.5</v>
      </c>
      <c r="G6" s="17" t="n">
        <v>46.4</v>
      </c>
      <c r="H6" s="17" t="inlineStr">
        <is>
          <t>HB-COUNTER-2</t>
        </is>
      </c>
      <c r="I6" s="17" t="inlineStr">
        <is>
          <t>Foldview Marine Services haul-out sheet 2022-08-02</t>
        </is>
      </c>
      <c r="J6" s="17" t="inlineStr">
        <is>
          <t>Y</t>
        </is>
      </c>
      <c r="K6" s="17" t="inlineStr">
        <is>
          <t>day log 2022-08-05</t>
        </is>
      </c>
      <c r="L6" s="17" t="inlineStr"/>
    </row>
    <row r="7">
      <c r="A7" s="21" t="inlineStr">
        <is>
          <t>AMD-000287</t>
        </is>
      </c>
      <c r="B7" s="28" t="n">
        <v>44782</v>
      </c>
      <c r="C7" s="21" t="inlineStr">
        <is>
          <t>WL-01893</t>
        </is>
      </c>
      <c r="D7" s="21" t="inlineStr">
        <is>
          <t>LOA</t>
        </is>
      </c>
      <c r="E7" s="21" t="inlineStr">
        <is>
          <t>Length Overall (LOA)</t>
        </is>
      </c>
      <c r="F7" s="21" t="n">
        <v>26.4</v>
      </c>
      <c r="G7" s="21" t="n">
        <v>25.8</v>
      </c>
      <c r="H7" s="21" t="inlineStr">
        <is>
          <t>HB-COUNTER-2</t>
        </is>
      </c>
      <c r="I7" s="21" t="inlineStr">
        <is>
          <t>Foldview Marine Services haul-out sheet 2022-08-08</t>
        </is>
      </c>
      <c r="J7" s="21" t="inlineStr">
        <is>
          <t>Y</t>
        </is>
      </c>
      <c r="K7" s="21" t="inlineStr">
        <is>
          <t>day log 2022-08-09</t>
        </is>
      </c>
      <c r="L7" s="21" t="inlineStr"/>
    </row>
    <row r="8">
      <c r="A8" s="17" t="inlineStr">
        <is>
          <t>AMD-000288</t>
        </is>
      </c>
      <c r="B8" s="27" t="n">
        <v>44782</v>
      </c>
      <c r="C8" s="17" t="inlineStr">
        <is>
          <t>WL-03054</t>
        </is>
      </c>
      <c r="D8" s="17" t="inlineStr">
        <is>
          <t>LOA</t>
        </is>
      </c>
      <c r="E8" s="17" t="inlineStr">
        <is>
          <t>Length Overall (LOA)</t>
        </is>
      </c>
      <c r="F8" s="17" t="n">
        <v>46.9</v>
      </c>
      <c r="G8" s="17" t="n">
        <v>45.3</v>
      </c>
      <c r="H8" s="17" t="inlineStr">
        <is>
          <t>HB-COUNTER-2</t>
        </is>
      </c>
      <c r="I8" s="17" t="inlineStr">
        <is>
          <t>MC-2022-0411</t>
        </is>
      </c>
      <c r="J8" s="17" t="inlineStr">
        <is>
          <t>Y</t>
        </is>
      </c>
      <c r="K8" s="17" t="inlineStr">
        <is>
          <t>day log 2022-08-09</t>
        </is>
      </c>
      <c r="L8" s="17" t="inlineStr"/>
    </row>
    <row r="9">
      <c r="A9" s="21" t="inlineStr">
        <is>
          <t>AMD-000289</t>
        </is>
      </c>
      <c r="B9" s="28" t="n">
        <v>44783</v>
      </c>
      <c r="C9" s="21" t="inlineStr">
        <is>
          <t>WL-03103</t>
        </is>
      </c>
      <c r="D9" s="21" t="inlineStr">
        <is>
          <t>LOA</t>
        </is>
      </c>
      <c r="E9" s="21" t="inlineStr">
        <is>
          <t>Length Overall (LOA)</t>
        </is>
      </c>
      <c r="F9" s="21" t="n">
        <v>51</v>
      </c>
      <c r="G9" s="21" t="n">
        <v>51.1</v>
      </c>
      <c r="H9" s="21" t="inlineStr">
        <is>
          <t>HB-COUNTER-2</t>
        </is>
      </c>
      <c r="I9" s="21" t="inlineStr">
        <is>
          <t>Foldview Marine Services haul-out sheet 2022-08-04</t>
        </is>
      </c>
      <c r="J9" s="21" t="inlineStr">
        <is>
          <t>Y</t>
        </is>
      </c>
      <c r="K9" s="21" t="inlineStr">
        <is>
          <t>day log 2022-08-10</t>
        </is>
      </c>
      <c r="L9" s="21" t="inlineStr"/>
    </row>
    <row r="10">
      <c r="A10" s="17" t="inlineStr">
        <is>
          <t>AMD-000316</t>
        </is>
      </c>
      <c r="B10" s="27" t="n">
        <v>44805</v>
      </c>
      <c r="C10" s="17" t="inlineStr">
        <is>
          <t>WL-03085</t>
        </is>
      </c>
      <c r="D10" s="17" t="inlineStr">
        <is>
          <t>LOA</t>
        </is>
      </c>
      <c r="E10" s="17" t="inlineStr">
        <is>
          <t>Length Overall (LOA)</t>
        </is>
      </c>
      <c r="F10" s="17" t="n">
        <v>28.7</v>
      </c>
      <c r="G10" s="17" t="n">
        <v>26.4</v>
      </c>
      <c r="H10" s="17" t="inlineStr">
        <is>
          <t>HB-COUNTER-2</t>
        </is>
      </c>
      <c r="I10" s="17" t="inlineStr">
        <is>
          <t>Foldview Marine Services haul-out sheet 2022-08-03</t>
        </is>
      </c>
      <c r="J10" s="17" t="inlineStr">
        <is>
          <t>Y</t>
        </is>
      </c>
      <c r="K10" s="17" t="inlineStr">
        <is>
          <t>day log 2022-09-01</t>
        </is>
      </c>
      <c r="L10" s="17" t="inlineStr"/>
    </row>
    <row r="11">
      <c r="A11" s="21" t="inlineStr">
        <is>
          <t>AMD-000322</t>
        </is>
      </c>
      <c r="B11" s="28" t="n">
        <v>44811</v>
      </c>
      <c r="C11" s="21" t="inlineStr">
        <is>
          <t>WL-01962</t>
        </is>
      </c>
      <c r="D11" s="21" t="inlineStr">
        <is>
          <t>LOA</t>
        </is>
      </c>
      <c r="E11" s="21" t="inlineStr">
        <is>
          <t>Length Overall (LOA)</t>
        </is>
      </c>
      <c r="F11" s="21" t="n">
        <v>30.4</v>
      </c>
      <c r="G11" s="21" t="n">
        <v>31.5</v>
      </c>
      <c r="H11" s="21" t="inlineStr">
        <is>
          <t>HB-COUNTER-2</t>
        </is>
      </c>
      <c r="I11" s="21" t="inlineStr">
        <is>
          <t>Foldview Marine Services haul-out sheet 2022-09-01</t>
        </is>
      </c>
      <c r="J11" s="21" t="inlineStr">
        <is>
          <t>Y</t>
        </is>
      </c>
      <c r="K11" s="21" t="inlineStr">
        <is>
          <t>day log 2022-09-07</t>
        </is>
      </c>
      <c r="L11" s="21" t="inlineStr"/>
    </row>
    <row r="12">
      <c r="A12" s="17" t="inlineStr">
        <is>
          <t>AMD-000338</t>
        </is>
      </c>
      <c r="B12" s="27" t="n">
        <v>44824</v>
      </c>
      <c r="C12" s="17" t="inlineStr">
        <is>
          <t>WL-03600</t>
        </is>
      </c>
      <c r="D12" s="17" t="inlineStr">
        <is>
          <t>LOA</t>
        </is>
      </c>
      <c r="E12" s="17" t="inlineStr">
        <is>
          <t>Length Overall (LOA)</t>
        </is>
      </c>
      <c r="F12" s="17" t="n">
        <v>51.4</v>
      </c>
      <c r="G12" s="17" t="n">
        <v>49</v>
      </c>
      <c r="H12" s="17" t="inlineStr">
        <is>
          <t>HB-COUNTER-2</t>
        </is>
      </c>
      <c r="I12" s="17" t="inlineStr"/>
      <c r="J12" s="17" t="inlineStr">
        <is>
          <t>Y</t>
        </is>
      </c>
      <c r="K12" s="17" t="inlineStr">
        <is>
          <t>day log 2022-09-20</t>
        </is>
      </c>
      <c r="L12" s="17" t="inlineStr"/>
    </row>
    <row r="13">
      <c r="A13" s="21" t="inlineStr">
        <is>
          <t>AMD-000339</t>
        </is>
      </c>
      <c r="B13" s="28" t="n">
        <v>44826</v>
      </c>
      <c r="C13" s="21" t="inlineStr">
        <is>
          <t>WL-02493</t>
        </is>
      </c>
      <c r="D13" s="21" t="inlineStr">
        <is>
          <t>LOA</t>
        </is>
      </c>
      <c r="E13" s="21" t="inlineStr">
        <is>
          <t>Length Overall (LOA)</t>
        </is>
      </c>
      <c r="F13" s="21" t="n">
        <v>42.8</v>
      </c>
      <c r="G13" s="21" t="n">
        <v>42.9</v>
      </c>
      <c r="H13" s="21" t="inlineStr">
        <is>
          <t>HB-COUNTER-2</t>
        </is>
      </c>
      <c r="I13" s="21" t="inlineStr">
        <is>
          <t>Foldview Marine Services haul-out sheet 2022-08-21</t>
        </is>
      </c>
      <c r="J13" s="21" t="inlineStr">
        <is>
          <t>Y</t>
        </is>
      </c>
      <c r="K13" s="21" t="inlineStr">
        <is>
          <t>day log 2022-09-22</t>
        </is>
      </c>
      <c r="L13" s="21" t="inlineStr"/>
    </row>
    <row r="14">
      <c r="A14" s="17" t="inlineStr">
        <is>
          <t>AMD-000343</t>
        </is>
      </c>
      <c r="B14" s="27" t="n">
        <v>44827</v>
      </c>
      <c r="C14" s="17" t="inlineStr">
        <is>
          <t>WL-03241</t>
        </is>
      </c>
      <c r="D14" s="17" t="inlineStr">
        <is>
          <t>LOA</t>
        </is>
      </c>
      <c r="E14" s="17" t="inlineStr">
        <is>
          <t>Length Overall (LOA)</t>
        </is>
      </c>
      <c r="F14" s="17" t="n">
        <v>37.1</v>
      </c>
      <c r="G14" s="17" t="n">
        <v>38.3</v>
      </c>
      <c r="H14" s="17" t="inlineStr">
        <is>
          <t>HB-COUNTER-2</t>
        </is>
      </c>
      <c r="I14" s="17" t="inlineStr">
        <is>
          <t>MC-2022-0705</t>
        </is>
      </c>
      <c r="J14" s="17" t="inlineStr">
        <is>
          <t>Y</t>
        </is>
      </c>
      <c r="K14" s="17" t="inlineStr">
        <is>
          <t>day log 2022-09-23</t>
        </is>
      </c>
      <c r="L14" s="17" t="inlineStr"/>
    </row>
    <row r="15">
      <c r="A15" s="21" t="inlineStr">
        <is>
          <t>AMD-000356</t>
        </is>
      </c>
      <c r="B15" s="28" t="n">
        <v>44839</v>
      </c>
      <c r="C15" s="21" t="inlineStr">
        <is>
          <t>WL-01333</t>
        </is>
      </c>
      <c r="D15" s="21" t="inlineStr">
        <is>
          <t>LOA</t>
        </is>
      </c>
      <c r="E15" s="21" t="inlineStr">
        <is>
          <t>Length Overall (LOA)</t>
        </is>
      </c>
      <c r="F15" s="21" t="n">
        <v>22.6</v>
      </c>
      <c r="G15" s="21" t="n">
        <v>20.2</v>
      </c>
      <c r="H15" s="21" t="inlineStr">
        <is>
          <t>HB-COUNTER-2</t>
        </is>
      </c>
      <c r="I15" s="21" t="inlineStr">
        <is>
          <t>MC-2022-0134</t>
        </is>
      </c>
      <c r="J15" s="21" t="inlineStr">
        <is>
          <t>Y</t>
        </is>
      </c>
      <c r="K15" s="21" t="inlineStr">
        <is>
          <t>day log 2022-10-05</t>
        </is>
      </c>
      <c r="L15" s="21" t="inlineStr"/>
    </row>
    <row r="16">
      <c r="A16" s="17" t="inlineStr">
        <is>
          <t>AMD-000368</t>
        </is>
      </c>
      <c r="B16" s="27" t="n">
        <v>44846</v>
      </c>
      <c r="C16" s="17" t="inlineStr">
        <is>
          <t>WL-01115</t>
        </is>
      </c>
      <c r="D16" s="17" t="inlineStr">
        <is>
          <t>LOA</t>
        </is>
      </c>
      <c r="E16" s="17" t="inlineStr">
        <is>
          <t>Length Overall (LOA)</t>
        </is>
      </c>
      <c r="F16" s="17" t="n">
        <v>42.1</v>
      </c>
      <c r="G16" s="17" t="n">
        <v>43.7</v>
      </c>
      <c r="H16" s="17" t="inlineStr">
        <is>
          <t>HB-COUNTER-2</t>
        </is>
      </c>
      <c r="I16" s="17" t="inlineStr">
        <is>
          <t>MC-2022-0882</t>
        </is>
      </c>
      <c r="J16" s="17" t="inlineStr">
        <is>
          <t>Y</t>
        </is>
      </c>
      <c r="K16" s="17" t="inlineStr">
        <is>
          <t>day log 2022-10-12</t>
        </is>
      </c>
      <c r="L16" s="17" t="inlineStr"/>
    </row>
    <row r="17">
      <c r="A17" s="21" t="inlineStr">
        <is>
          <t>AMD-000380</t>
        </is>
      </c>
      <c r="B17" s="28" t="n">
        <v>44851</v>
      </c>
      <c r="C17" s="21" t="inlineStr">
        <is>
          <t>WL-02120</t>
        </is>
      </c>
      <c r="D17" s="21" t="inlineStr">
        <is>
          <t>LOA</t>
        </is>
      </c>
      <c r="E17" s="21" t="inlineStr">
        <is>
          <t>Length Overall (LOA)</t>
        </is>
      </c>
      <c r="F17" s="21" t="n">
        <v>43.5</v>
      </c>
      <c r="G17" s="21" t="n">
        <v>42.6</v>
      </c>
      <c r="H17" s="21" t="inlineStr">
        <is>
          <t>HB-COUNTER-2</t>
        </is>
      </c>
      <c r="I17" s="21" t="inlineStr">
        <is>
          <t>MC-2022-0916</t>
        </is>
      </c>
      <c r="J17" s="21" t="inlineStr">
        <is>
          <t>Y</t>
        </is>
      </c>
      <c r="K17" s="21" t="inlineStr">
        <is>
          <t>day log 2022-10-17</t>
        </is>
      </c>
      <c r="L17" s="21" t="inlineStr"/>
    </row>
    <row r="18">
      <c r="A18" s="17" t="inlineStr">
        <is>
          <t>AMD-000403</t>
        </is>
      </c>
      <c r="B18" s="27" t="n">
        <v>44873</v>
      </c>
      <c r="C18" s="17" t="inlineStr">
        <is>
          <t>WL-01088</t>
        </is>
      </c>
      <c r="D18" s="17" t="inlineStr">
        <is>
          <t>LOA</t>
        </is>
      </c>
      <c r="E18" s="17" t="inlineStr">
        <is>
          <t>Length Overall (LOA)</t>
        </is>
      </c>
      <c r="F18" s="17" t="n">
        <v>28.2</v>
      </c>
      <c r="G18" s="17" t="n">
        <v>28.9</v>
      </c>
      <c r="H18" s="17" t="inlineStr">
        <is>
          <t>HB-COUNTER-2</t>
        </is>
      </c>
      <c r="I18" s="17" t="inlineStr">
        <is>
          <t>Foldview Marine Services haul-out sheet 2022-10-02</t>
        </is>
      </c>
      <c r="J18" s="17" t="inlineStr">
        <is>
          <t>Y</t>
        </is>
      </c>
      <c r="K18" s="17" t="inlineStr">
        <is>
          <t>day log 2022-11-08</t>
        </is>
      </c>
      <c r="L18" s="17" t="inlineStr"/>
    </row>
    <row r="19">
      <c r="A19" s="21" t="inlineStr">
        <is>
          <t>AMD-000413</t>
        </is>
      </c>
      <c r="B19" s="28" t="n">
        <v>44878</v>
      </c>
      <c r="C19" s="21" t="inlineStr">
        <is>
          <t>WL-02512</t>
        </is>
      </c>
      <c r="D19" s="21" t="inlineStr">
        <is>
          <t>LOA</t>
        </is>
      </c>
      <c r="E19" s="21" t="inlineStr">
        <is>
          <t>Length Overall (LOA)</t>
        </is>
      </c>
      <c r="F19" s="21" t="n">
        <v>41.9</v>
      </c>
      <c r="G19" s="21" t="n">
        <v>40.7</v>
      </c>
      <c r="H19" s="21" t="inlineStr">
        <is>
          <t>HB-COUNTER-2</t>
        </is>
      </c>
      <c r="I19" s="21" t="inlineStr">
        <is>
          <t>MC-2022-0143</t>
        </is>
      </c>
      <c r="J19" s="21" t="inlineStr">
        <is>
          <t>Y</t>
        </is>
      </c>
      <c r="K19" s="21" t="inlineStr">
        <is>
          <t>day log 2022-11-13</t>
        </is>
      </c>
      <c r="L19" s="21" t="inlineStr"/>
    </row>
    <row r="20">
      <c r="A20" s="17" t="inlineStr">
        <is>
          <t>AMD-000415</t>
        </is>
      </c>
      <c r="B20" s="27" t="n">
        <v>44881</v>
      </c>
      <c r="C20" s="17" t="inlineStr">
        <is>
          <t>WL-02107</t>
        </is>
      </c>
      <c r="D20" s="17" t="inlineStr">
        <is>
          <t>LOA</t>
        </is>
      </c>
      <c r="E20" s="17" t="inlineStr">
        <is>
          <t>Length Overall (LOA)</t>
        </is>
      </c>
      <c r="F20" s="17" t="n">
        <v>48.4</v>
      </c>
      <c r="G20" s="17" t="n">
        <v>47.3</v>
      </c>
      <c r="H20" s="17" t="inlineStr">
        <is>
          <t>HB-COUNTER-2</t>
        </is>
      </c>
      <c r="I20" s="17" t="inlineStr">
        <is>
          <t>Foldview Marine Services haul-out sheet 2022-09-01</t>
        </is>
      </c>
      <c r="J20" s="17" t="inlineStr">
        <is>
          <t>Y</t>
        </is>
      </c>
      <c r="K20" s="17" t="inlineStr">
        <is>
          <t>day log 2022-11-16</t>
        </is>
      </c>
      <c r="L20" s="17" t="inlineStr"/>
    </row>
    <row r="21">
      <c r="A21" s="21" t="inlineStr">
        <is>
          <t>AMD-000416</t>
        </is>
      </c>
      <c r="B21" s="28" t="n">
        <v>44881</v>
      </c>
      <c r="C21" s="21" t="inlineStr">
        <is>
          <t>WL-03636</t>
        </is>
      </c>
      <c r="D21" s="21" t="inlineStr">
        <is>
          <t>LOA</t>
        </is>
      </c>
      <c r="E21" s="21" t="inlineStr">
        <is>
          <t>Length Overall (LOA)</t>
        </is>
      </c>
      <c r="F21" s="21" t="n">
        <v>23</v>
      </c>
      <c r="G21" s="21" t="n">
        <v>24.8</v>
      </c>
      <c r="H21" s="21" t="inlineStr">
        <is>
          <t>HB-COUNTER-2</t>
        </is>
      </c>
      <c r="I21" s="21" t="inlineStr">
        <is>
          <t>Foldview Marine Services haul-out sheet 2022-09-21</t>
        </is>
      </c>
      <c r="J21" s="21" t="inlineStr">
        <is>
          <t>Y</t>
        </is>
      </c>
      <c r="K21" s="21" t="inlineStr">
        <is>
          <t>day log 2022-11-16</t>
        </is>
      </c>
      <c r="L21" s="21" t="inlineStr"/>
    </row>
    <row r="22">
      <c r="A22" s="17" t="inlineStr">
        <is>
          <t>AMD-000425</t>
        </is>
      </c>
      <c r="B22" s="27" t="n">
        <v>44889</v>
      </c>
      <c r="C22" s="17" t="inlineStr">
        <is>
          <t>WL-03350</t>
        </is>
      </c>
      <c r="D22" s="17" t="inlineStr">
        <is>
          <t>LOA</t>
        </is>
      </c>
      <c r="E22" s="17" t="inlineStr">
        <is>
          <t>Length Overall (LOA)</t>
        </is>
      </c>
      <c r="F22" s="17" t="n">
        <v>37.5</v>
      </c>
      <c r="G22" s="17" t="n">
        <v>35.2</v>
      </c>
      <c r="H22" s="17" t="inlineStr">
        <is>
          <t>HB-COUNTER-2</t>
        </is>
      </c>
      <c r="I22" s="17" t="inlineStr">
        <is>
          <t>MC-2022-0209</t>
        </is>
      </c>
      <c r="J22" s="17" t="inlineStr">
        <is>
          <t>Y</t>
        </is>
      </c>
      <c r="K22" s="17" t="inlineStr">
        <is>
          <t>day log 2022-11-24</t>
        </is>
      </c>
      <c r="L22" s="17" t="inlineStr"/>
    </row>
    <row r="23">
      <c r="A23" s="21" t="inlineStr">
        <is>
          <t>AMD-000431</t>
        </is>
      </c>
      <c r="B23" s="28" t="n">
        <v>44893</v>
      </c>
      <c r="C23" s="21" t="inlineStr">
        <is>
          <t>WL-03727</t>
        </is>
      </c>
      <c r="D23" s="21" t="inlineStr">
        <is>
          <t>LOA</t>
        </is>
      </c>
      <c r="E23" s="21" t="inlineStr">
        <is>
          <t>Length Overall (LOA)</t>
        </is>
      </c>
      <c r="F23" s="21" t="n">
        <v>42.3</v>
      </c>
      <c r="G23" s="21" t="n">
        <v>44</v>
      </c>
      <c r="H23" s="21" t="inlineStr">
        <is>
          <t>HB-COUNTER-2</t>
        </is>
      </c>
      <c r="I23" s="21" t="inlineStr">
        <is>
          <t>Foldview Marine Services haul-out sheet 2022-08-20</t>
        </is>
      </c>
      <c r="J23" s="21" t="inlineStr">
        <is>
          <t>Y</t>
        </is>
      </c>
      <c r="K23" s="21" t="inlineStr">
        <is>
          <t>day log 2022-11-28</t>
        </is>
      </c>
      <c r="L23" s="21" t="inlineStr"/>
    </row>
    <row r="24">
      <c r="A24" s="17" t="inlineStr">
        <is>
          <t>AMD-000435</t>
        </is>
      </c>
      <c r="B24" s="27" t="n">
        <v>44895</v>
      </c>
      <c r="C24" s="17" t="inlineStr">
        <is>
          <t>WL-03758</t>
        </is>
      </c>
      <c r="D24" s="17" t="inlineStr">
        <is>
          <t>LOA</t>
        </is>
      </c>
      <c r="E24" s="17" t="inlineStr">
        <is>
          <t>Length Overall (LOA)</t>
        </is>
      </c>
      <c r="F24" s="17" t="n">
        <v>53.2</v>
      </c>
      <c r="G24" s="17" t="n">
        <v>51.4</v>
      </c>
      <c r="H24" s="17" t="inlineStr">
        <is>
          <t>HB-COUNTER-2</t>
        </is>
      </c>
      <c r="I24" s="17" t="inlineStr">
        <is>
          <t>MC-2022-0410</t>
        </is>
      </c>
      <c r="J24" s="17" t="inlineStr">
        <is>
          <t>Y</t>
        </is>
      </c>
      <c r="K24" s="17" t="inlineStr">
        <is>
          <t>day log 2022-11-30</t>
        </is>
      </c>
      <c r="L24" s="17" t="inlineStr"/>
    </row>
    <row r="25">
      <c r="A25" s="21" t="inlineStr">
        <is>
          <t>AMD-000436</t>
        </is>
      </c>
      <c r="B25" s="28" t="n">
        <v>44897</v>
      </c>
      <c r="C25" s="21" t="inlineStr">
        <is>
          <t>WL-02036</t>
        </is>
      </c>
      <c r="D25" s="21" t="inlineStr">
        <is>
          <t>LOA</t>
        </is>
      </c>
      <c r="E25" s="21" t="inlineStr">
        <is>
          <t>Length Overall (LOA)</t>
        </is>
      </c>
      <c r="F25" s="21" t="n">
        <v>23.5</v>
      </c>
      <c r="G25" s="21" t="n">
        <v>23.5</v>
      </c>
      <c r="H25" s="21" t="inlineStr">
        <is>
          <t>HB-COUNTER-2</t>
        </is>
      </c>
      <c r="I25" s="21" t="inlineStr">
        <is>
          <t>MC-2022-0629</t>
        </is>
      </c>
      <c r="J25" s="21" t="inlineStr">
        <is>
          <t>Y</t>
        </is>
      </c>
      <c r="K25" s="21" t="inlineStr">
        <is>
          <t>day log 2022-12-02</t>
        </is>
      </c>
      <c r="L25" s="21" t="inlineStr"/>
    </row>
    <row r="26">
      <c r="A26" s="17" t="inlineStr">
        <is>
          <t>AMD-000461</t>
        </is>
      </c>
      <c r="B26" s="27" t="n">
        <v>44915</v>
      </c>
      <c r="C26" s="17" t="inlineStr">
        <is>
          <t>WL-03633</t>
        </is>
      </c>
      <c r="D26" s="17" t="inlineStr">
        <is>
          <t>LOA</t>
        </is>
      </c>
      <c r="E26" s="17" t="inlineStr">
        <is>
          <t>Length Overall (LOA)</t>
        </is>
      </c>
      <c r="F26" s="17" t="n">
        <v>30.8</v>
      </c>
      <c r="G26" s="17" t="n">
        <v>33.4</v>
      </c>
      <c r="H26" s="17" t="inlineStr">
        <is>
          <t>HB-COUNTER-2</t>
        </is>
      </c>
      <c r="I26" s="17" t="inlineStr">
        <is>
          <t>Foldview Marine Services haul-out sheet 2022-09-09</t>
        </is>
      </c>
      <c r="J26" s="17" t="inlineStr">
        <is>
          <t>Y</t>
        </is>
      </c>
      <c r="K26" s="17" t="inlineStr">
        <is>
          <t>day log 2022-12-20</t>
        </is>
      </c>
      <c r="L26" s="17" t="inlineStr"/>
    </row>
    <row r="27">
      <c r="A27" s="21" t="inlineStr">
        <is>
          <t>AMD-000462</t>
        </is>
      </c>
      <c r="B27" s="28" t="n">
        <v>44916</v>
      </c>
      <c r="C27" s="21" t="inlineStr">
        <is>
          <t>WL-02309</t>
        </is>
      </c>
      <c r="D27" s="21" t="inlineStr">
        <is>
          <t>LOA</t>
        </is>
      </c>
      <c r="E27" s="21" t="inlineStr">
        <is>
          <t>Length Overall (LOA)</t>
        </is>
      </c>
      <c r="F27" s="21" t="n">
        <v>32.1</v>
      </c>
      <c r="G27" s="21" t="n">
        <v>29.7</v>
      </c>
      <c r="H27" s="21" t="inlineStr">
        <is>
          <t>HB-COUNTER-2</t>
        </is>
      </c>
      <c r="I27" s="21" t="inlineStr">
        <is>
          <t>MC-2022-0151</t>
        </is>
      </c>
      <c r="J27" s="21" t="inlineStr">
        <is>
          <t>Y</t>
        </is>
      </c>
      <c r="K27" s="21" t="inlineStr">
        <is>
          <t>day log 2022-12-21</t>
        </is>
      </c>
      <c r="L27" s="21" t="inlineStr"/>
    </row>
    <row r="28">
      <c r="A28" s="17" t="inlineStr">
        <is>
          <t>AMD-000471</t>
        </is>
      </c>
      <c r="B28" s="27" t="n">
        <v>44921</v>
      </c>
      <c r="C28" s="17" t="inlineStr">
        <is>
          <t>WL-02957</t>
        </is>
      </c>
      <c r="D28" s="17" t="inlineStr">
        <is>
          <t>LOA</t>
        </is>
      </c>
      <c r="E28" s="17" t="inlineStr">
        <is>
          <t>Length Overall (LOA)</t>
        </is>
      </c>
      <c r="F28" s="17" t="n">
        <v>50.6</v>
      </c>
      <c r="G28" s="17" t="n">
        <v>48.9</v>
      </c>
      <c r="H28" s="17" t="inlineStr">
        <is>
          <t>HB-COUNTER-2</t>
        </is>
      </c>
      <c r="I28" s="17" t="inlineStr">
        <is>
          <t>MC-2022-0675</t>
        </is>
      </c>
      <c r="J28" s="17" t="inlineStr">
        <is>
          <t>Y</t>
        </is>
      </c>
      <c r="K28" s="17" t="inlineStr">
        <is>
          <t>day log 2022-12-26</t>
        </is>
      </c>
      <c r="L28" s="17" t="inlineStr"/>
    </row>
    <row r="29">
      <c r="A29" s="21" t="inlineStr">
        <is>
          <t>AMD-000478</t>
        </is>
      </c>
      <c r="B29" s="28" t="n">
        <v>44925</v>
      </c>
      <c r="C29" s="21" t="inlineStr">
        <is>
          <t>WL-03274</t>
        </is>
      </c>
      <c r="D29" s="21" t="inlineStr">
        <is>
          <t>LOA</t>
        </is>
      </c>
      <c r="E29" s="21" t="inlineStr">
        <is>
          <t>Length Overall (LOA)</t>
        </is>
      </c>
      <c r="F29" s="21" t="n">
        <v>26.3</v>
      </c>
      <c r="G29" s="21" t="n">
        <v>27.5</v>
      </c>
      <c r="H29" s="21" t="inlineStr">
        <is>
          <t>HB-COUNTER-2</t>
        </is>
      </c>
      <c r="I29" s="21" t="inlineStr">
        <is>
          <t>MC-2022-0649</t>
        </is>
      </c>
      <c r="J29" s="21" t="inlineStr">
        <is>
          <t>Y</t>
        </is>
      </c>
      <c r="K29" s="21" t="inlineStr">
        <is>
          <t>day log 2022-12-30</t>
        </is>
      </c>
      <c r="L29" s="21" t="inlineStr"/>
    </row>
    <row r="30">
      <c r="A30" s="17" t="inlineStr">
        <is>
          <t>AMD-000482</t>
        </is>
      </c>
      <c r="B30" s="27" t="n">
        <v>44927</v>
      </c>
      <c r="C30" s="17" t="inlineStr">
        <is>
          <t>WL-03883</t>
        </is>
      </c>
      <c r="D30" s="17" t="inlineStr">
        <is>
          <t>LOA</t>
        </is>
      </c>
      <c r="E30" s="17" t="inlineStr">
        <is>
          <t>Length Overall (LOA)</t>
        </is>
      </c>
      <c r="F30" s="17" t="n">
        <v>23.8</v>
      </c>
      <c r="G30" s="17" t="n">
        <v>24</v>
      </c>
      <c r="H30" s="17" t="inlineStr">
        <is>
          <t>HB-COUNTER-2</t>
        </is>
      </c>
      <c r="I30" s="17" t="inlineStr">
        <is>
          <t>MC-2023-0263</t>
        </is>
      </c>
      <c r="J30" s="17" t="inlineStr">
        <is>
          <t>Y</t>
        </is>
      </c>
      <c r="K30" s="17" t="inlineStr">
        <is>
          <t>day log 2023-01-01</t>
        </is>
      </c>
      <c r="L30" s="17" t="inlineStr"/>
    </row>
    <row r="31">
      <c r="A31" s="21" t="inlineStr">
        <is>
          <t>AMD-000506</t>
        </is>
      </c>
      <c r="B31" s="28" t="n">
        <v>44948</v>
      </c>
      <c r="C31" s="21" t="inlineStr">
        <is>
          <t>WL-02724</t>
        </is>
      </c>
      <c r="D31" s="21" t="inlineStr">
        <is>
          <t>LOA</t>
        </is>
      </c>
      <c r="E31" s="21" t="inlineStr">
        <is>
          <t>Length Overall (LOA)</t>
        </is>
      </c>
      <c r="F31" s="21" t="n">
        <v>45.4</v>
      </c>
      <c r="G31" s="21" t="n">
        <v>44.5</v>
      </c>
      <c r="H31" s="21" t="inlineStr">
        <is>
          <t>HB-COUNTER-2</t>
        </is>
      </c>
      <c r="I31" s="21" t="inlineStr">
        <is>
          <t>MC-2023-0238</t>
        </is>
      </c>
      <c r="J31" s="21" t="inlineStr">
        <is>
          <t>Y</t>
        </is>
      </c>
      <c r="K31" s="21" t="inlineStr">
        <is>
          <t>day log 2023-01-22</t>
        </is>
      </c>
      <c r="L31" s="21" t="inlineStr"/>
    </row>
    <row r="32">
      <c r="A32" s="17" t="inlineStr">
        <is>
          <t>AMD-000526</t>
        </is>
      </c>
      <c r="B32" s="27" t="n">
        <v>44960</v>
      </c>
      <c r="C32" s="17" t="inlineStr">
        <is>
          <t>WL-03429</t>
        </is>
      </c>
      <c r="D32" s="17" t="inlineStr">
        <is>
          <t>LOA</t>
        </is>
      </c>
      <c r="E32" s="17" t="inlineStr">
        <is>
          <t>Length Overall (LOA)</t>
        </is>
      </c>
      <c r="F32" s="17" t="n">
        <v>20.4</v>
      </c>
      <c r="G32" s="17" t="n">
        <v>23.1</v>
      </c>
      <c r="H32" s="17" t="inlineStr">
        <is>
          <t>HB-COUNTER-2</t>
        </is>
      </c>
      <c r="I32" s="17" t="inlineStr">
        <is>
          <t>MC-2023-0961</t>
        </is>
      </c>
      <c r="J32" s="17" t="inlineStr">
        <is>
          <t>Y</t>
        </is>
      </c>
      <c r="K32" s="17" t="inlineStr">
        <is>
          <t>day log 2023-02-03</t>
        </is>
      </c>
      <c r="L32" s="17" t="inlineStr"/>
    </row>
    <row r="33">
      <c r="A33" s="21" t="inlineStr">
        <is>
          <t>AMD-000528</t>
        </is>
      </c>
      <c r="B33" s="28" t="n">
        <v>44960</v>
      </c>
      <c r="C33" s="21" t="inlineStr">
        <is>
          <t>WL-01746</t>
        </is>
      </c>
      <c r="D33" s="21" t="inlineStr">
        <is>
          <t>LOA</t>
        </is>
      </c>
      <c r="E33" s="21" t="inlineStr">
        <is>
          <t>Length Overall (LOA)</t>
        </is>
      </c>
      <c r="F33" s="21" t="n">
        <v>53.7</v>
      </c>
      <c r="G33" s="21" t="n">
        <v>54.4</v>
      </c>
      <c r="H33" s="21" t="inlineStr">
        <is>
          <t>HB-COUNTER-2</t>
        </is>
      </c>
      <c r="I33" s="21" t="inlineStr">
        <is>
          <t>MC-2023-0335</t>
        </is>
      </c>
      <c r="J33" s="21" t="inlineStr">
        <is>
          <t>Y</t>
        </is>
      </c>
      <c r="K33" s="21" t="inlineStr">
        <is>
          <t>day log 2023-02-03</t>
        </is>
      </c>
      <c r="L33" s="21" t="inlineStr"/>
    </row>
    <row r="34">
      <c r="A34" s="17" t="inlineStr">
        <is>
          <t>AMD-000580</t>
        </is>
      </c>
      <c r="B34" s="27" t="n">
        <v>44996</v>
      </c>
      <c r="C34" s="17" t="inlineStr">
        <is>
          <t>WL-03115</t>
        </is>
      </c>
      <c r="D34" s="17" t="inlineStr">
        <is>
          <t>LOA</t>
        </is>
      </c>
      <c r="E34" s="17" t="inlineStr">
        <is>
          <t>Length Overall (LOA)</t>
        </is>
      </c>
      <c r="F34" s="17" t="n">
        <v>53.7</v>
      </c>
      <c r="G34" s="17" t="n">
        <v>51.8</v>
      </c>
      <c r="H34" s="17" t="inlineStr">
        <is>
          <t>HB-COUNTER-2</t>
        </is>
      </c>
      <c r="I34" s="17" t="inlineStr">
        <is>
          <t>MC-2023-0485</t>
        </is>
      </c>
      <c r="J34" s="17" t="inlineStr">
        <is>
          <t>Y</t>
        </is>
      </c>
      <c r="K34" s="17" t="inlineStr">
        <is>
          <t>day log 2023-03-11</t>
        </is>
      </c>
      <c r="L34" s="17" t="inlineStr"/>
    </row>
    <row r="35">
      <c r="A35" s="21" t="inlineStr">
        <is>
          <t>AMD-000584</t>
        </is>
      </c>
      <c r="B35" s="28" t="n">
        <v>44999</v>
      </c>
      <c r="C35" s="21" t="inlineStr">
        <is>
          <t>WL-03617</t>
        </is>
      </c>
      <c r="D35" s="21" t="inlineStr">
        <is>
          <t>LOA</t>
        </is>
      </c>
      <c r="E35" s="21" t="inlineStr">
        <is>
          <t>Length Overall (LOA)</t>
        </is>
      </c>
      <c r="F35" s="21" t="n">
        <v>25.5</v>
      </c>
      <c r="G35" s="21" t="n">
        <v>26.7</v>
      </c>
      <c r="H35" s="21" t="inlineStr">
        <is>
          <t>HB-COUNTER-2</t>
        </is>
      </c>
      <c r="I35" s="21" t="inlineStr">
        <is>
          <t>Foldview Marine Services haul-out sheet 2022-09-09</t>
        </is>
      </c>
      <c r="J35" s="21" t="inlineStr">
        <is>
          <t>Y</t>
        </is>
      </c>
      <c r="K35" s="21" t="inlineStr">
        <is>
          <t>day log 2023-03-14</t>
        </is>
      </c>
      <c r="L35" s="21" t="inlineStr"/>
    </row>
    <row r="36">
      <c r="A36" s="17" t="inlineStr">
        <is>
          <t>AMD-000601</t>
        </is>
      </c>
      <c r="B36" s="27" t="n">
        <v>45010</v>
      </c>
      <c r="C36" s="17" t="inlineStr">
        <is>
          <t>WL-01670</t>
        </is>
      </c>
      <c r="D36" s="17" t="inlineStr">
        <is>
          <t>LOA</t>
        </is>
      </c>
      <c r="E36" s="17" t="inlineStr">
        <is>
          <t>Length Overall (LOA)</t>
        </is>
      </c>
      <c r="F36" s="17" t="n">
        <v>28.8</v>
      </c>
      <c r="G36" s="17" t="n">
        <v>29.6</v>
      </c>
      <c r="H36" s="17" t="inlineStr">
        <is>
          <t>HB-COUNTER-2</t>
        </is>
      </c>
      <c r="I36" s="17" t="inlineStr">
        <is>
          <t>MC-2023-0255</t>
        </is>
      </c>
      <c r="J36" s="17" t="inlineStr">
        <is>
          <t>Y</t>
        </is>
      </c>
      <c r="K36" s="17" t="inlineStr">
        <is>
          <t>day log 2023-03-25</t>
        </is>
      </c>
      <c r="L36" s="17" t="inlineStr"/>
    </row>
    <row r="37">
      <c r="A37" s="21" t="inlineStr">
        <is>
          <t>AMD-000610</t>
        </is>
      </c>
      <c r="B37" s="28" t="n">
        <v>45023</v>
      </c>
      <c r="C37" s="21" t="inlineStr">
        <is>
          <t>WL-02695</t>
        </is>
      </c>
      <c r="D37" s="21" t="inlineStr">
        <is>
          <t>LOA</t>
        </is>
      </c>
      <c r="E37" s="21" t="inlineStr">
        <is>
          <t>Length Overall (LOA)</t>
        </is>
      </c>
      <c r="F37" s="21" t="n">
        <v>52.1</v>
      </c>
      <c r="G37" s="21" t="n">
        <v>52.5</v>
      </c>
      <c r="H37" s="21" t="inlineStr">
        <is>
          <t>HB-COUNTER-2</t>
        </is>
      </c>
      <c r="I37" s="21" t="inlineStr">
        <is>
          <t>Foldview Marine Services haul-out sheet 2022-11-25</t>
        </is>
      </c>
      <c r="J37" s="21" t="inlineStr">
        <is>
          <t>Y</t>
        </is>
      </c>
      <c r="K37" s="21" t="inlineStr">
        <is>
          <t>day log 2023-04-07</t>
        </is>
      </c>
      <c r="L37" s="21" t="inlineStr"/>
    </row>
    <row r="38">
      <c r="A38" s="17" t="inlineStr">
        <is>
          <t>AMD-000627</t>
        </is>
      </c>
      <c r="B38" s="27" t="n">
        <v>45038</v>
      </c>
      <c r="C38" s="17" t="inlineStr">
        <is>
          <t>WL-01438</t>
        </is>
      </c>
      <c r="D38" s="17" t="inlineStr">
        <is>
          <t>LOA</t>
        </is>
      </c>
      <c r="E38" s="17" t="inlineStr">
        <is>
          <t>Length Overall (LOA)</t>
        </is>
      </c>
      <c r="F38" s="17" t="n">
        <v>21.7</v>
      </c>
      <c r="G38" s="17" t="n">
        <v>21.3</v>
      </c>
      <c r="H38" s="17" t="inlineStr">
        <is>
          <t>HB-COUNTER-2</t>
        </is>
      </c>
      <c r="I38" s="17" t="inlineStr">
        <is>
          <t>MC-2023-0423</t>
        </is>
      </c>
      <c r="J38" s="17" t="inlineStr">
        <is>
          <t>Y</t>
        </is>
      </c>
      <c r="K38" s="17" t="inlineStr">
        <is>
          <t>day log 2023-04-22</t>
        </is>
      </c>
      <c r="L38" s="17" t="inlineStr"/>
    </row>
    <row r="39">
      <c r="A39" s="21" t="inlineStr">
        <is>
          <t>AMD-000646</t>
        </is>
      </c>
      <c r="B39" s="28" t="n">
        <v>45050</v>
      </c>
      <c r="C39" s="21" t="inlineStr">
        <is>
          <t>WL-02496</t>
        </is>
      </c>
      <c r="D39" s="21" t="inlineStr">
        <is>
          <t>LOA</t>
        </is>
      </c>
      <c r="E39" s="21" t="inlineStr">
        <is>
          <t>Length Overall (LOA)</t>
        </is>
      </c>
      <c r="F39" s="21" t="n">
        <v>24.2</v>
      </c>
      <c r="G39" s="21" t="n">
        <v>24.3</v>
      </c>
      <c r="H39" s="21" t="inlineStr">
        <is>
          <t>HB-COUNTER-2</t>
        </is>
      </c>
      <c r="I39" s="21" t="inlineStr"/>
      <c r="J39" s="21" t="inlineStr">
        <is>
          <t>Y</t>
        </is>
      </c>
      <c r="K39" s="21" t="inlineStr">
        <is>
          <t>day log 2023-05-04</t>
        </is>
      </c>
      <c r="L39" s="21" t="inlineStr"/>
    </row>
    <row r="40">
      <c r="A40" s="17" t="inlineStr">
        <is>
          <t>AMD-000661</t>
        </is>
      </c>
      <c r="B40" s="27" t="n">
        <v>45067</v>
      </c>
      <c r="C40" s="17" t="inlineStr">
        <is>
          <t>WL-02263</t>
        </is>
      </c>
      <c r="D40" s="17" t="inlineStr">
        <is>
          <t>LOA</t>
        </is>
      </c>
      <c r="E40" s="17" t="inlineStr">
        <is>
          <t>Length Overall (LOA)</t>
        </is>
      </c>
      <c r="F40" s="17" t="n">
        <v>54</v>
      </c>
      <c r="G40" s="17" t="n">
        <v>53.9</v>
      </c>
      <c r="H40" s="17" t="inlineStr">
        <is>
          <t>HB-COUNTER-2</t>
        </is>
      </c>
      <c r="I40" s="17" t="inlineStr">
        <is>
          <t>Foldview Marine Services haul-out sheet 2023-04-18</t>
        </is>
      </c>
      <c r="J40" s="17" t="inlineStr">
        <is>
          <t>Y</t>
        </is>
      </c>
      <c r="K40" s="17" t="inlineStr">
        <is>
          <t>day log 2023-05-21</t>
        </is>
      </c>
      <c r="L40" s="17" t="inlineStr"/>
    </row>
    <row r="41">
      <c r="A41" s="21" t="inlineStr">
        <is>
          <t>AMD-000662</t>
        </is>
      </c>
      <c r="B41" s="28" t="n">
        <v>45067</v>
      </c>
      <c r="C41" s="21" t="inlineStr">
        <is>
          <t>WL-02278</t>
        </is>
      </c>
      <c r="D41" s="21" t="inlineStr">
        <is>
          <t>LOA</t>
        </is>
      </c>
      <c r="E41" s="21" t="inlineStr">
        <is>
          <t>Length Overall (LOA)</t>
        </is>
      </c>
      <c r="F41" s="21" t="n">
        <v>44.4</v>
      </c>
      <c r="G41" s="21" t="n">
        <v>44.9</v>
      </c>
      <c r="H41" s="21" t="inlineStr">
        <is>
          <t>HB-COUNTER-2</t>
        </is>
      </c>
      <c r="I41" s="21" t="inlineStr">
        <is>
          <t>MC-2023-0309</t>
        </is>
      </c>
      <c r="J41" s="21" t="inlineStr">
        <is>
          <t>Y</t>
        </is>
      </c>
      <c r="K41" s="21" t="inlineStr">
        <is>
          <t>day log 2023-05-21</t>
        </is>
      </c>
      <c r="L41" s="21" t="inlineStr"/>
    </row>
    <row r="42">
      <c r="A42" s="17" t="inlineStr">
        <is>
          <t>AMD-000682</t>
        </is>
      </c>
      <c r="B42" s="27" t="n">
        <v>45081</v>
      </c>
      <c r="C42" s="17" t="inlineStr">
        <is>
          <t>WL-02641</t>
        </is>
      </c>
      <c r="D42" s="17" t="inlineStr">
        <is>
          <t>LOA</t>
        </is>
      </c>
      <c r="E42" s="17" t="inlineStr">
        <is>
          <t>Length Overall (LOA)</t>
        </is>
      </c>
      <c r="F42" s="17" t="n">
        <v>35.5</v>
      </c>
      <c r="G42" s="17" t="n">
        <v>37.5</v>
      </c>
      <c r="H42" s="17" t="inlineStr">
        <is>
          <t>HB-COUNTER-2</t>
        </is>
      </c>
      <c r="I42" s="17" t="inlineStr">
        <is>
          <t>Foldview Marine Services haul-out sheet 2022-12-15</t>
        </is>
      </c>
      <c r="J42" s="17" t="inlineStr">
        <is>
          <t>Y</t>
        </is>
      </c>
      <c r="K42" s="17" t="inlineStr">
        <is>
          <t>day log 2023-06-04</t>
        </is>
      </c>
      <c r="L42" s="17" t="inlineStr"/>
    </row>
    <row r="43">
      <c r="A43" s="21" t="inlineStr">
        <is>
          <t>AMD-000691</t>
        </is>
      </c>
      <c r="B43" s="28" t="n">
        <v>45085</v>
      </c>
      <c r="C43" s="21" t="inlineStr">
        <is>
          <t>WL-03455</t>
        </is>
      </c>
      <c r="D43" s="21" t="inlineStr">
        <is>
          <t>LOA</t>
        </is>
      </c>
      <c r="E43" s="21" t="inlineStr">
        <is>
          <t>Length Overall (LOA)</t>
        </is>
      </c>
      <c r="F43" s="21" t="n">
        <v>36.5</v>
      </c>
      <c r="G43" s="21" t="n">
        <v>39</v>
      </c>
      <c r="H43" s="21" t="inlineStr">
        <is>
          <t>HB-COUNTER-2</t>
        </is>
      </c>
      <c r="I43" s="21" t="inlineStr">
        <is>
          <t>MC-2023-0192</t>
        </is>
      </c>
      <c r="J43" s="21" t="inlineStr">
        <is>
          <t>Y</t>
        </is>
      </c>
      <c r="K43" s="21" t="inlineStr">
        <is>
          <t>day log 2023-06-08</t>
        </is>
      </c>
      <c r="L43" s="21" t="inlineStr"/>
    </row>
    <row r="44">
      <c r="A44" s="17" t="inlineStr">
        <is>
          <t>AMD-000694</t>
        </is>
      </c>
      <c r="B44" s="27" t="n">
        <v>45086</v>
      </c>
      <c r="C44" s="17" t="inlineStr">
        <is>
          <t>WL-03698</t>
        </is>
      </c>
      <c r="D44" s="17" t="inlineStr">
        <is>
          <t>LOA</t>
        </is>
      </c>
      <c r="E44" s="17" t="inlineStr">
        <is>
          <t>Length Overall (LOA)</t>
        </is>
      </c>
      <c r="F44" s="17" t="n">
        <v>38</v>
      </c>
      <c r="G44" s="17" t="n">
        <v>37.8</v>
      </c>
      <c r="H44" s="17" t="inlineStr">
        <is>
          <t>HB-COUNTER-2</t>
        </is>
      </c>
      <c r="I44" s="17" t="inlineStr">
        <is>
          <t>Foldview Marine Services haul-out sheet 2022-10-31</t>
        </is>
      </c>
      <c r="J44" s="17" t="inlineStr">
        <is>
          <t>Y</t>
        </is>
      </c>
      <c r="K44" s="17" t="inlineStr">
        <is>
          <t>day log 2023-06-09</t>
        </is>
      </c>
      <c r="L44" s="17" t="inlineStr"/>
    </row>
    <row r="45">
      <c r="A45" s="21" t="inlineStr">
        <is>
          <t>AMD-000705</t>
        </is>
      </c>
      <c r="B45" s="28" t="n">
        <v>45095</v>
      </c>
      <c r="C45" s="21" t="inlineStr">
        <is>
          <t>WL-02747</t>
        </is>
      </c>
      <c r="D45" s="21" t="inlineStr">
        <is>
          <t>LOA</t>
        </is>
      </c>
      <c r="E45" s="21" t="inlineStr">
        <is>
          <t>Length Overall (LOA)</t>
        </is>
      </c>
      <c r="F45" s="21" t="n">
        <v>53.3</v>
      </c>
      <c r="G45" s="21" t="n">
        <v>51.8</v>
      </c>
      <c r="H45" s="21" t="inlineStr">
        <is>
          <t>HB-COUNTER-2</t>
        </is>
      </c>
      <c r="I45" s="21" t="inlineStr">
        <is>
          <t>MC-2023-0222</t>
        </is>
      </c>
      <c r="J45" s="21" t="inlineStr">
        <is>
          <t>Y</t>
        </is>
      </c>
      <c r="K45" s="21" t="inlineStr">
        <is>
          <t>day log 2023-06-18</t>
        </is>
      </c>
      <c r="L45" s="21" t="inlineStr"/>
    </row>
    <row r="46">
      <c r="A46" s="17" t="inlineStr">
        <is>
          <t>AMD-000709</t>
        </is>
      </c>
      <c r="B46" s="27" t="n">
        <v>45097</v>
      </c>
      <c r="C46" s="17" t="inlineStr">
        <is>
          <t>WL-01302</t>
        </is>
      </c>
      <c r="D46" s="17" t="inlineStr">
        <is>
          <t>LOA</t>
        </is>
      </c>
      <c r="E46" s="17" t="inlineStr">
        <is>
          <t>Length Overall (LOA)</t>
        </is>
      </c>
      <c r="F46" s="17" t="n">
        <v>25.2</v>
      </c>
      <c r="G46" s="17" t="n">
        <v>26.6</v>
      </c>
      <c r="H46" s="17" t="inlineStr">
        <is>
          <t>HB-COUNTER-2</t>
        </is>
      </c>
      <c r="I46" s="17" t="inlineStr">
        <is>
          <t>MC-2023-0266</t>
        </is>
      </c>
      <c r="J46" s="17" t="inlineStr">
        <is>
          <t>Y</t>
        </is>
      </c>
      <c r="K46" s="17" t="inlineStr">
        <is>
          <t>day log 2023-06-20</t>
        </is>
      </c>
      <c r="L46" s="17" t="inlineStr"/>
    </row>
    <row r="47">
      <c r="A47" s="21" t="inlineStr">
        <is>
          <t>AMD-000712</t>
        </is>
      </c>
      <c r="B47" s="28" t="n">
        <v>45100</v>
      </c>
      <c r="C47" s="21" t="inlineStr">
        <is>
          <t>WL-01762</t>
        </is>
      </c>
      <c r="D47" s="21" t="inlineStr">
        <is>
          <t>LOA</t>
        </is>
      </c>
      <c r="E47" s="21" t="inlineStr">
        <is>
          <t>Length Overall (LOA)</t>
        </is>
      </c>
      <c r="F47" s="21" t="n">
        <v>33.5</v>
      </c>
      <c r="G47" s="21" t="n">
        <v>34.3</v>
      </c>
      <c r="H47" s="21" t="inlineStr">
        <is>
          <t>HB-COUNTER-2</t>
        </is>
      </c>
      <c r="I47" s="21" t="inlineStr">
        <is>
          <t>MC-2023-0225</t>
        </is>
      </c>
      <c r="J47" s="21" t="inlineStr">
        <is>
          <t>Y</t>
        </is>
      </c>
      <c r="K47" s="21" t="inlineStr">
        <is>
          <t>day log 2023-06-23</t>
        </is>
      </c>
      <c r="L47" s="21" t="inlineStr"/>
    </row>
    <row r="48">
      <c r="A48" s="17" t="inlineStr">
        <is>
          <t>AMD-000714</t>
        </is>
      </c>
      <c r="B48" s="27" t="n">
        <v>45101</v>
      </c>
      <c r="C48" s="17" t="inlineStr">
        <is>
          <t>WL-01959</t>
        </is>
      </c>
      <c r="D48" s="17" t="inlineStr">
        <is>
          <t>LOA</t>
        </is>
      </c>
      <c r="E48" s="17" t="inlineStr">
        <is>
          <t>Length Overall (LOA)</t>
        </is>
      </c>
      <c r="F48" s="17" t="n">
        <v>32.3</v>
      </c>
      <c r="G48" s="17" t="n">
        <v>34.6</v>
      </c>
      <c r="H48" s="17" t="inlineStr">
        <is>
          <t>HB-COUNTER-2</t>
        </is>
      </c>
      <c r="I48" s="17" t="inlineStr">
        <is>
          <t>Foldview Marine Services haul-out sheet 2023-01-12</t>
        </is>
      </c>
      <c r="J48" s="17" t="inlineStr">
        <is>
          <t>Y</t>
        </is>
      </c>
      <c r="K48" s="17" t="inlineStr">
        <is>
          <t>day log 2023-06-24</t>
        </is>
      </c>
      <c r="L48" s="17" t="inlineStr"/>
    </row>
    <row r="49">
      <c r="A49" s="21" t="inlineStr">
        <is>
          <t>AMD-000750</t>
        </is>
      </c>
      <c r="B49" s="28" t="n">
        <v>45132</v>
      </c>
      <c r="C49" s="21" t="inlineStr">
        <is>
          <t>WL-03333</t>
        </is>
      </c>
      <c r="D49" s="21" t="inlineStr">
        <is>
          <t>LOA</t>
        </is>
      </c>
      <c r="E49" s="21" t="inlineStr">
        <is>
          <t>Length Overall (LOA)</t>
        </is>
      </c>
      <c r="F49" s="21" t="n">
        <v>29.1</v>
      </c>
      <c r="G49" s="21" t="n">
        <v>26.9</v>
      </c>
      <c r="H49" s="21" t="inlineStr">
        <is>
          <t>HB-COUNTER-2</t>
        </is>
      </c>
      <c r="I49" s="21" t="inlineStr">
        <is>
          <t>Foldview Marine Services haul-out sheet 2022-11-09</t>
        </is>
      </c>
      <c r="J49" s="21" t="inlineStr">
        <is>
          <t>Y</t>
        </is>
      </c>
      <c r="K49" s="21" t="inlineStr">
        <is>
          <t>day log 2023-07-25</t>
        </is>
      </c>
      <c r="L49" s="21" t="inlineStr"/>
    </row>
    <row r="50">
      <c r="A50" s="17" t="inlineStr">
        <is>
          <t>AMD-000760</t>
        </is>
      </c>
      <c r="B50" s="27" t="n">
        <v>45141</v>
      </c>
      <c r="C50" s="17" t="inlineStr">
        <is>
          <t>WL-03183</t>
        </is>
      </c>
      <c r="D50" s="17" t="inlineStr">
        <is>
          <t>LOA</t>
        </is>
      </c>
      <c r="E50" s="17" t="inlineStr">
        <is>
          <t>Length Overall (LOA)</t>
        </is>
      </c>
      <c r="F50" s="17" t="n">
        <v>38.8</v>
      </c>
      <c r="G50" s="17" t="n">
        <v>39.8</v>
      </c>
      <c r="H50" s="17" t="inlineStr">
        <is>
          <t>HB-COUNTER-2</t>
        </is>
      </c>
      <c r="I50" s="17" t="inlineStr">
        <is>
          <t>MC-2023-0648</t>
        </is>
      </c>
      <c r="J50" s="17" t="inlineStr">
        <is>
          <t>Y</t>
        </is>
      </c>
      <c r="K50" s="17" t="inlineStr">
        <is>
          <t>day log 2023-08-03</t>
        </is>
      </c>
      <c r="L50" s="17" t="inlineStr"/>
    </row>
    <row r="51">
      <c r="A51" s="21" t="inlineStr">
        <is>
          <t>AMD-000763</t>
        </is>
      </c>
      <c r="B51" s="28" t="n">
        <v>45142</v>
      </c>
      <c r="C51" s="21" t="inlineStr">
        <is>
          <t>WL-02205</t>
        </is>
      </c>
      <c r="D51" s="21" t="inlineStr">
        <is>
          <t>LOA</t>
        </is>
      </c>
      <c r="E51" s="21" t="inlineStr">
        <is>
          <t>Length Overall (LOA)</t>
        </is>
      </c>
      <c r="F51" s="21" t="n">
        <v>38.6</v>
      </c>
      <c r="G51" s="21" t="n">
        <v>37.8</v>
      </c>
      <c r="H51" s="21" t="inlineStr">
        <is>
          <t>HB-COUNTER-2</t>
        </is>
      </c>
      <c r="I51" s="21" t="inlineStr">
        <is>
          <t>MC-2023-0129</t>
        </is>
      </c>
      <c r="J51" s="21" t="inlineStr">
        <is>
          <t>Y</t>
        </is>
      </c>
      <c r="K51" s="21" t="inlineStr">
        <is>
          <t>day log 2023-08-04</t>
        </is>
      </c>
      <c r="L51" s="21" t="inlineStr"/>
    </row>
    <row r="52">
      <c r="A52" s="17" t="inlineStr">
        <is>
          <t>AMD-000772</t>
        </is>
      </c>
      <c r="B52" s="27" t="n">
        <v>45148</v>
      </c>
      <c r="C52" s="17" t="inlineStr">
        <is>
          <t>WL-01594</t>
        </is>
      </c>
      <c r="D52" s="17" t="inlineStr">
        <is>
          <t>LOA</t>
        </is>
      </c>
      <c r="E52" s="17" t="inlineStr">
        <is>
          <t>Length Overall (LOA)</t>
        </is>
      </c>
      <c r="F52" s="17" t="n">
        <v>24</v>
      </c>
      <c r="G52" s="17" t="n">
        <v>23.5</v>
      </c>
      <c r="H52" s="17" t="inlineStr">
        <is>
          <t>HB-COUNTER-2</t>
        </is>
      </c>
      <c r="I52" s="17" t="inlineStr">
        <is>
          <t>Foldview Marine Services haul-out sheet 2022-09-12</t>
        </is>
      </c>
      <c r="J52" s="17" t="inlineStr">
        <is>
          <t>Y</t>
        </is>
      </c>
      <c r="K52" s="17" t="inlineStr">
        <is>
          <t>day log 2023-08-10</t>
        </is>
      </c>
      <c r="L52" s="17" t="inlineStr"/>
    </row>
    <row r="53">
      <c r="A53" s="21" t="inlineStr">
        <is>
          <t>AMD-000777</t>
        </is>
      </c>
      <c r="B53" s="28" t="n">
        <v>45152</v>
      </c>
      <c r="C53" s="21" t="inlineStr">
        <is>
          <t>WL-02881</t>
        </is>
      </c>
      <c r="D53" s="21" t="inlineStr">
        <is>
          <t>LOA</t>
        </is>
      </c>
      <c r="E53" s="21" t="inlineStr">
        <is>
          <t>Length Overall (LOA)</t>
        </is>
      </c>
      <c r="F53" s="21" t="n">
        <v>40.5</v>
      </c>
      <c r="G53" s="21" t="n">
        <v>42.8</v>
      </c>
      <c r="H53" s="21" t="inlineStr">
        <is>
          <t>HB-COUNTER-2</t>
        </is>
      </c>
      <c r="I53" s="21" t="inlineStr">
        <is>
          <t>MC-2023-0628</t>
        </is>
      </c>
      <c r="J53" s="21" t="inlineStr">
        <is>
          <t>Y</t>
        </is>
      </c>
      <c r="K53" s="21" t="inlineStr">
        <is>
          <t>day log 2023-08-14</t>
        </is>
      </c>
      <c r="L53" s="21" t="inlineStr"/>
    </row>
    <row r="54">
      <c r="A54" s="17" t="inlineStr">
        <is>
          <t>AMD-000779</t>
        </is>
      </c>
      <c r="B54" s="27" t="n">
        <v>45154</v>
      </c>
      <c r="C54" s="17" t="inlineStr">
        <is>
          <t>WL-01864</t>
        </is>
      </c>
      <c r="D54" s="17" t="inlineStr">
        <is>
          <t>LOA</t>
        </is>
      </c>
      <c r="E54" s="17" t="inlineStr">
        <is>
          <t>Length Overall (LOA)</t>
        </is>
      </c>
      <c r="F54" s="17" t="n">
        <v>39.5</v>
      </c>
      <c r="G54" s="17" t="n">
        <v>41.3</v>
      </c>
      <c r="H54" s="17" t="inlineStr">
        <is>
          <t>HB-COUNTER-2</t>
        </is>
      </c>
      <c r="I54" s="17" t="inlineStr">
        <is>
          <t>Foldview Marine Services haul-out sheet 2022-09-13</t>
        </is>
      </c>
      <c r="J54" s="17" t="inlineStr">
        <is>
          <t>Y</t>
        </is>
      </c>
      <c r="K54" s="17" t="inlineStr">
        <is>
          <t>day log 2023-08-16</t>
        </is>
      </c>
      <c r="L54" s="17" t="inlineStr"/>
    </row>
    <row r="55">
      <c r="A55" s="21" t="inlineStr">
        <is>
          <t>AMD-000782</t>
        </is>
      </c>
      <c r="B55" s="28" t="n">
        <v>45156</v>
      </c>
      <c r="C55" s="21" t="inlineStr">
        <is>
          <t>WL-03250</t>
        </is>
      </c>
      <c r="D55" s="21" t="inlineStr">
        <is>
          <t>LOA</t>
        </is>
      </c>
      <c r="E55" s="21" t="inlineStr">
        <is>
          <t>Length Overall (LOA)</t>
        </is>
      </c>
      <c r="F55" s="21" t="n">
        <v>49</v>
      </c>
      <c r="G55" s="21" t="n">
        <v>51.2</v>
      </c>
      <c r="H55" s="21" t="inlineStr">
        <is>
          <t>HB-COUNTER-2</t>
        </is>
      </c>
      <c r="I55" s="21" t="inlineStr">
        <is>
          <t>Foldview Marine Services haul-out sheet 2023-01-11</t>
        </is>
      </c>
      <c r="J55" s="21" t="inlineStr">
        <is>
          <t>Y</t>
        </is>
      </c>
      <c r="K55" s="21" t="inlineStr">
        <is>
          <t>day log 2023-08-18</t>
        </is>
      </c>
      <c r="L55" s="21" t="inlineStr"/>
    </row>
    <row r="56">
      <c r="A56" s="17" t="inlineStr">
        <is>
          <t>AMD-000785</t>
        </is>
      </c>
      <c r="B56" s="27" t="n">
        <v>45158</v>
      </c>
      <c r="C56" s="17" t="inlineStr">
        <is>
          <t>WL-03293</t>
        </is>
      </c>
      <c r="D56" s="17" t="inlineStr">
        <is>
          <t>LOA</t>
        </is>
      </c>
      <c r="E56" s="17" t="inlineStr">
        <is>
          <t>Length Overall (LOA)</t>
        </is>
      </c>
      <c r="F56" s="17" t="n">
        <v>39.4</v>
      </c>
      <c r="G56" s="17" t="n">
        <v>39.3</v>
      </c>
      <c r="H56" s="17" t="inlineStr">
        <is>
          <t>HB-COUNTER-2</t>
        </is>
      </c>
      <c r="I56" s="17" t="inlineStr">
        <is>
          <t>MC-2023-0127</t>
        </is>
      </c>
      <c r="J56" s="17" t="inlineStr">
        <is>
          <t>Y</t>
        </is>
      </c>
      <c r="K56" s="17" t="inlineStr">
        <is>
          <t>day log 2023-08-20</t>
        </is>
      </c>
      <c r="L56" s="17" t="inlineStr"/>
    </row>
    <row r="57">
      <c r="A57" s="21" t="inlineStr">
        <is>
          <t>AMD-000803</t>
        </is>
      </c>
      <c r="B57" s="28" t="n">
        <v>45169</v>
      </c>
      <c r="C57" s="21" t="inlineStr">
        <is>
          <t>WL-03666</t>
        </is>
      </c>
      <c r="D57" s="21" t="inlineStr">
        <is>
          <t>LOA</t>
        </is>
      </c>
      <c r="E57" s="21" t="inlineStr">
        <is>
          <t>Length Overall (LOA)</t>
        </is>
      </c>
      <c r="F57" s="21" t="n">
        <v>20.8</v>
      </c>
      <c r="G57" s="21" t="n">
        <v>23.7</v>
      </c>
      <c r="H57" s="21" t="inlineStr">
        <is>
          <t>HB-COUNTER-2</t>
        </is>
      </c>
      <c r="I57" s="21" t="inlineStr">
        <is>
          <t>MC-2023-0932</t>
        </is>
      </c>
      <c r="J57" s="21" t="inlineStr">
        <is>
          <t>Y</t>
        </is>
      </c>
      <c r="K57" s="21" t="inlineStr">
        <is>
          <t>day log 2023-08-31</t>
        </is>
      </c>
      <c r="L57" s="21" t="inlineStr"/>
    </row>
    <row r="58">
      <c r="A58" s="17" t="inlineStr">
        <is>
          <t>AMD-000808</t>
        </is>
      </c>
      <c r="B58" s="27" t="n">
        <v>45172</v>
      </c>
      <c r="C58" s="17" t="inlineStr">
        <is>
          <t>WL-03319</t>
        </is>
      </c>
      <c r="D58" s="17" t="inlineStr">
        <is>
          <t>LOA</t>
        </is>
      </c>
      <c r="E58" s="17" t="inlineStr">
        <is>
          <t>Length Overall (LOA)</t>
        </is>
      </c>
      <c r="F58" s="17" t="n">
        <v>38.6</v>
      </c>
      <c r="G58" s="17" t="n">
        <v>37.8</v>
      </c>
      <c r="H58" s="17" t="inlineStr">
        <is>
          <t>HB-COUNTER-2</t>
        </is>
      </c>
      <c r="I58" s="17" t="inlineStr"/>
      <c r="J58" s="17" t="inlineStr">
        <is>
          <t>Y</t>
        </is>
      </c>
      <c r="K58" s="17" t="inlineStr">
        <is>
          <t>day log 2023-09-03</t>
        </is>
      </c>
      <c r="L58" s="17" t="inlineStr"/>
    </row>
    <row r="59">
      <c r="A59" s="21" t="inlineStr">
        <is>
          <t>AMD-000848</t>
        </is>
      </c>
      <c r="B59" s="28" t="n">
        <v>45213</v>
      </c>
      <c r="C59" s="21" t="inlineStr">
        <is>
          <t>WL-02342</t>
        </is>
      </c>
      <c r="D59" s="21" t="inlineStr">
        <is>
          <t>LOA</t>
        </is>
      </c>
      <c r="E59" s="21" t="inlineStr">
        <is>
          <t>Length Overall (LOA)</t>
        </is>
      </c>
      <c r="F59" s="21" t="n">
        <v>38.1</v>
      </c>
      <c r="G59" s="21" t="n">
        <v>35.9</v>
      </c>
      <c r="H59" s="21" t="inlineStr">
        <is>
          <t>HB-COUNTER-2</t>
        </is>
      </c>
      <c r="I59" s="21" t="inlineStr">
        <is>
          <t>MC-2023-0955</t>
        </is>
      </c>
      <c r="J59" s="21" t="inlineStr">
        <is>
          <t>Y</t>
        </is>
      </c>
      <c r="K59" s="21" t="inlineStr">
        <is>
          <t>day log 2023-10-14</t>
        </is>
      </c>
      <c r="L59" s="21" t="inlineStr"/>
    </row>
    <row r="60">
      <c r="A60" s="17" t="inlineStr">
        <is>
          <t>AMD-000876</t>
        </is>
      </c>
      <c r="B60" s="27" t="n">
        <v>45237</v>
      </c>
      <c r="C60" s="17" t="inlineStr">
        <is>
          <t>WL-03908</t>
        </is>
      </c>
      <c r="D60" s="17" t="inlineStr">
        <is>
          <t>LOA</t>
        </is>
      </c>
      <c r="E60" s="17" t="inlineStr">
        <is>
          <t>Length Overall (LOA)</t>
        </is>
      </c>
      <c r="F60" s="17" t="n">
        <v>33.9</v>
      </c>
      <c r="G60" s="17" t="n">
        <v>31.8</v>
      </c>
      <c r="H60" s="17" t="inlineStr">
        <is>
          <t>HB-COUNTER-2</t>
        </is>
      </c>
      <c r="I60" s="17" t="inlineStr">
        <is>
          <t>Foldview Marine Services haul-out sheet 2023-10-24</t>
        </is>
      </c>
      <c r="J60" s="17" t="inlineStr">
        <is>
          <t>Y</t>
        </is>
      </c>
      <c r="K60" s="17" t="inlineStr">
        <is>
          <t>day log 2023-11-07</t>
        </is>
      </c>
      <c r="L60" s="17" t="inlineStr"/>
    </row>
    <row r="61">
      <c r="A61" s="21" t="inlineStr">
        <is>
          <t>AMD-000887</t>
        </is>
      </c>
      <c r="B61" s="28" t="n">
        <v>45244</v>
      </c>
      <c r="C61" s="21" t="inlineStr">
        <is>
          <t>WL-02969</t>
        </is>
      </c>
      <c r="D61" s="21" t="inlineStr">
        <is>
          <t>LOA</t>
        </is>
      </c>
      <c r="E61" s="21" t="inlineStr">
        <is>
          <t>Length Overall (LOA)</t>
        </is>
      </c>
      <c r="F61" s="21" t="n">
        <v>50.4</v>
      </c>
      <c r="G61" s="21" t="n">
        <v>50.5</v>
      </c>
      <c r="H61" s="21" t="inlineStr">
        <is>
          <t>HB-COUNTER-2</t>
        </is>
      </c>
      <c r="I61" s="21" t="inlineStr">
        <is>
          <t>MC-2023-0909</t>
        </is>
      </c>
      <c r="J61" s="21" t="inlineStr">
        <is>
          <t>Y</t>
        </is>
      </c>
      <c r="K61" s="21" t="inlineStr">
        <is>
          <t>day log 2023-11-14</t>
        </is>
      </c>
      <c r="L61" s="21" t="inlineStr"/>
    </row>
    <row r="62">
      <c r="A62" s="17" t="inlineStr">
        <is>
          <t>AMD-000890</t>
        </is>
      </c>
      <c r="B62" s="27" t="n">
        <v>45246</v>
      </c>
      <c r="C62" s="17" t="inlineStr">
        <is>
          <t>WL-02279</t>
        </is>
      </c>
      <c r="D62" s="17" t="inlineStr">
        <is>
          <t>LOA</t>
        </is>
      </c>
      <c r="E62" s="17" t="inlineStr">
        <is>
          <t>Length Overall (LOA)</t>
        </is>
      </c>
      <c r="F62" s="17" t="n">
        <v>50</v>
      </c>
      <c r="G62" s="17" t="n">
        <v>47.1</v>
      </c>
      <c r="H62" s="17" t="inlineStr">
        <is>
          <t>HB-COUNTER-2</t>
        </is>
      </c>
      <c r="I62" s="17" t="inlineStr">
        <is>
          <t>Foldview Marine Services haul-out sheet 2023-10-23</t>
        </is>
      </c>
      <c r="J62" s="17" t="inlineStr">
        <is>
          <t>Y</t>
        </is>
      </c>
      <c r="K62" s="17" t="inlineStr">
        <is>
          <t>day log 2023-11-16</t>
        </is>
      </c>
      <c r="L62" s="17" t="inlineStr"/>
    </row>
    <row r="63">
      <c r="A63" s="21" t="inlineStr">
        <is>
          <t>AMD-000893</t>
        </is>
      </c>
      <c r="B63" s="28" t="n">
        <v>45246</v>
      </c>
      <c r="C63" s="21" t="inlineStr">
        <is>
          <t>WL-01874</t>
        </is>
      </c>
      <c r="D63" s="21" t="inlineStr">
        <is>
          <t>LOA</t>
        </is>
      </c>
      <c r="E63" s="21" t="inlineStr">
        <is>
          <t>Length Overall (LOA)</t>
        </is>
      </c>
      <c r="F63" s="21" t="n">
        <v>47.3</v>
      </c>
      <c r="G63" s="21" t="n">
        <v>45.3</v>
      </c>
      <c r="H63" s="21" t="inlineStr">
        <is>
          <t>HB-COUNTER-2</t>
        </is>
      </c>
      <c r="I63" s="21" t="inlineStr">
        <is>
          <t>Foldview Marine Services haul-out sheet 2023-07-17</t>
        </is>
      </c>
      <c r="J63" s="21" t="inlineStr">
        <is>
          <t>Y</t>
        </is>
      </c>
      <c r="K63" s="21" t="inlineStr">
        <is>
          <t>day log 2023-11-16</t>
        </is>
      </c>
      <c r="L63" s="21" t="inlineStr"/>
    </row>
    <row r="64">
      <c r="A64" s="17" t="inlineStr">
        <is>
          <t>AMD-000913</t>
        </is>
      </c>
      <c r="B64" s="27" t="n">
        <v>45255</v>
      </c>
      <c r="C64" s="17" t="inlineStr">
        <is>
          <t>WL-03638</t>
        </is>
      </c>
      <c r="D64" s="17" t="inlineStr">
        <is>
          <t>LOA</t>
        </is>
      </c>
      <c r="E64" s="17" t="inlineStr">
        <is>
          <t>Length Overall (LOA)</t>
        </is>
      </c>
      <c r="F64" s="17" t="n">
        <v>44.9</v>
      </c>
      <c r="G64" s="17" t="n">
        <v>47.4</v>
      </c>
      <c r="H64" s="17" t="inlineStr">
        <is>
          <t>HB-COUNTER-2</t>
        </is>
      </c>
      <c r="I64" s="17" t="inlineStr">
        <is>
          <t>MC-2023-0800</t>
        </is>
      </c>
      <c r="J64" s="17" t="inlineStr">
        <is>
          <t>Y</t>
        </is>
      </c>
      <c r="K64" s="17" t="inlineStr">
        <is>
          <t>day log 2023-11-25</t>
        </is>
      </c>
      <c r="L64" s="17" t="inlineStr"/>
    </row>
    <row r="65">
      <c r="A65" s="21" t="inlineStr">
        <is>
          <t>AMD-000930</t>
        </is>
      </c>
      <c r="B65" s="28" t="n">
        <v>45265</v>
      </c>
      <c r="C65" s="21" t="inlineStr">
        <is>
          <t>WL-02495</t>
        </is>
      </c>
      <c r="D65" s="21" t="inlineStr">
        <is>
          <t>LOA</t>
        </is>
      </c>
      <c r="E65" s="21" t="inlineStr">
        <is>
          <t>Length Overall (LOA)</t>
        </is>
      </c>
      <c r="F65" s="21" t="n">
        <v>48.8</v>
      </c>
      <c r="G65" s="21" t="n">
        <v>47.6</v>
      </c>
      <c r="H65" s="21" t="inlineStr">
        <is>
          <t>HB-COUNTER-2</t>
        </is>
      </c>
      <c r="I65" s="21" t="inlineStr">
        <is>
          <t>Foldview Marine Services haul-out sheet 2022-10-07</t>
        </is>
      </c>
      <c r="J65" s="21" t="inlineStr">
        <is>
          <t>Y</t>
        </is>
      </c>
      <c r="K65" s="21" t="inlineStr">
        <is>
          <t>day log 2023-12-05</t>
        </is>
      </c>
      <c r="L65" s="21" t="inlineStr"/>
    </row>
    <row r="66">
      <c r="A66" s="17" t="inlineStr">
        <is>
          <t>AMD-000935</t>
        </is>
      </c>
      <c r="B66" s="27" t="n">
        <v>45269</v>
      </c>
      <c r="C66" s="17" t="inlineStr">
        <is>
          <t>WL-01361</t>
        </is>
      </c>
      <c r="D66" s="17" t="inlineStr">
        <is>
          <t>LOA</t>
        </is>
      </c>
      <c r="E66" s="17" t="inlineStr">
        <is>
          <t>Length Overall (LOA)</t>
        </is>
      </c>
      <c r="F66" s="17" t="n">
        <v>30</v>
      </c>
      <c r="G66" s="17" t="n">
        <v>28.6</v>
      </c>
      <c r="H66" s="17" t="inlineStr">
        <is>
          <t>HB-COUNTER-2</t>
        </is>
      </c>
      <c r="I66" s="17" t="inlineStr">
        <is>
          <t>MC-2023-0786</t>
        </is>
      </c>
      <c r="J66" s="17" t="inlineStr">
        <is>
          <t>Y</t>
        </is>
      </c>
      <c r="K66" s="17" t="inlineStr">
        <is>
          <t>day log 2023-12-09</t>
        </is>
      </c>
      <c r="L66" s="17" t="inlineStr"/>
    </row>
    <row r="67">
      <c r="A67" s="21" t="inlineStr">
        <is>
          <t>AMD-000967</t>
        </is>
      </c>
      <c r="B67" s="28" t="n">
        <v>45291</v>
      </c>
      <c r="C67" s="21" t="inlineStr">
        <is>
          <t>WL-01675</t>
        </is>
      </c>
      <c r="D67" s="21" t="inlineStr">
        <is>
          <t>LOA</t>
        </is>
      </c>
      <c r="E67" s="21" t="inlineStr">
        <is>
          <t>Length Overall (LOA)</t>
        </is>
      </c>
      <c r="F67" s="21" t="n">
        <v>31.4</v>
      </c>
      <c r="G67" s="21" t="n">
        <v>34</v>
      </c>
      <c r="H67" s="21" t="inlineStr">
        <is>
          <t>HB-COUNTER-2</t>
        </is>
      </c>
      <c r="I67" s="21" t="inlineStr">
        <is>
          <t>Foldview Marine Services haul-out sheet 2023-09-16</t>
        </is>
      </c>
      <c r="J67" s="21" t="inlineStr">
        <is>
          <t>Y</t>
        </is>
      </c>
      <c r="K67" s="21" t="inlineStr">
        <is>
          <t>day log 2023-12-31</t>
        </is>
      </c>
      <c r="L67" s="21" t="inlineStr"/>
    </row>
    <row r="68">
      <c r="A68" s="17" t="inlineStr">
        <is>
          <t>AMD-000971</t>
        </is>
      </c>
      <c r="B68" s="27" t="n">
        <v>45294</v>
      </c>
      <c r="C68" s="17" t="inlineStr">
        <is>
          <t>WL-01323</t>
        </is>
      </c>
      <c r="D68" s="17" t="inlineStr">
        <is>
          <t>LOA</t>
        </is>
      </c>
      <c r="E68" s="17" t="inlineStr">
        <is>
          <t>Length Overall (LOA)</t>
        </is>
      </c>
      <c r="F68" s="17" t="n">
        <v>41.1</v>
      </c>
      <c r="G68" s="17" t="n">
        <v>38.9</v>
      </c>
      <c r="H68" s="17" t="inlineStr">
        <is>
          <t>HB-COUNTER-2</t>
        </is>
      </c>
      <c r="I68" s="17" t="inlineStr">
        <is>
          <t>Foldview Marine Services haul-out sheet 2022-09-04</t>
        </is>
      </c>
      <c r="J68" s="17" t="inlineStr">
        <is>
          <t>Y</t>
        </is>
      </c>
      <c r="K68" s="17" t="inlineStr">
        <is>
          <t>day log 2024-01-03</t>
        </is>
      </c>
      <c r="L68" s="17" t="inlineStr"/>
    </row>
    <row r="69">
      <c r="A69" s="21" t="inlineStr">
        <is>
          <t>AMD-000977</t>
        </is>
      </c>
      <c r="B69" s="28" t="n">
        <v>45298</v>
      </c>
      <c r="C69" s="21" t="inlineStr">
        <is>
          <t>WL-01619</t>
        </is>
      </c>
      <c r="D69" s="21" t="inlineStr">
        <is>
          <t>LOA</t>
        </is>
      </c>
      <c r="E69" s="21" t="inlineStr">
        <is>
          <t>Length Overall (LOA)</t>
        </is>
      </c>
      <c r="F69" s="21" t="n">
        <v>35.4</v>
      </c>
      <c r="G69" s="21" t="n">
        <v>34.3</v>
      </c>
      <c r="H69" s="21" t="inlineStr">
        <is>
          <t>HB-COUNTER-2</t>
        </is>
      </c>
      <c r="I69" s="21" t="inlineStr">
        <is>
          <t>MC-2024-0516</t>
        </is>
      </c>
      <c r="J69" s="21" t="inlineStr">
        <is>
          <t>Y</t>
        </is>
      </c>
      <c r="K69" s="21" t="inlineStr">
        <is>
          <t>day log 2024-01-07</t>
        </is>
      </c>
      <c r="L69" s="21" t="inlineStr"/>
    </row>
    <row r="70">
      <c r="A70" s="17" t="inlineStr">
        <is>
          <t>AMD-000982</t>
        </is>
      </c>
      <c r="B70" s="27" t="n">
        <v>45302</v>
      </c>
      <c r="C70" s="17" t="inlineStr">
        <is>
          <t>WL-01621</t>
        </is>
      </c>
      <c r="D70" s="17" t="inlineStr">
        <is>
          <t>LOA</t>
        </is>
      </c>
      <c r="E70" s="17" t="inlineStr">
        <is>
          <t>Length Overall (LOA)</t>
        </is>
      </c>
      <c r="F70" s="17" t="n">
        <v>45.3</v>
      </c>
      <c r="G70" s="17" t="n">
        <v>47</v>
      </c>
      <c r="H70" s="17" t="inlineStr">
        <is>
          <t>HB-COUNTER-2</t>
        </is>
      </c>
      <c r="I70" s="17" t="inlineStr">
        <is>
          <t>MC-2024-0232</t>
        </is>
      </c>
      <c r="J70" s="17" t="inlineStr">
        <is>
          <t>Y</t>
        </is>
      </c>
      <c r="K70" s="17" t="inlineStr">
        <is>
          <t>day log 2024-01-11</t>
        </is>
      </c>
      <c r="L70" s="17" t="inlineStr"/>
    </row>
    <row r="71">
      <c r="A71" s="21" t="inlineStr">
        <is>
          <t>AMD-000999</t>
        </is>
      </c>
      <c r="B71" s="28" t="n">
        <v>45314</v>
      </c>
      <c r="C71" s="21" t="inlineStr">
        <is>
          <t>WL-01937</t>
        </is>
      </c>
      <c r="D71" s="21" t="inlineStr">
        <is>
          <t>LOA</t>
        </is>
      </c>
      <c r="E71" s="21" t="inlineStr">
        <is>
          <t>Length Overall (LOA)</t>
        </is>
      </c>
      <c r="F71" s="21" t="n">
        <v>21.2</v>
      </c>
      <c r="G71" s="21" t="n">
        <v>18.8</v>
      </c>
      <c r="H71" s="21" t="inlineStr">
        <is>
          <t>HB-COUNTER-2</t>
        </is>
      </c>
      <c r="I71" s="21" t="inlineStr">
        <is>
          <t>MC-2024-0198</t>
        </is>
      </c>
      <c r="J71" s="21" t="inlineStr">
        <is>
          <t>Y</t>
        </is>
      </c>
      <c r="K71" s="21" t="inlineStr">
        <is>
          <t>day log 2024-01-23</t>
        </is>
      </c>
      <c r="L71" s="21" t="inlineStr"/>
    </row>
    <row r="72">
      <c r="A72" s="17" t="inlineStr">
        <is>
          <t>AMD-001016</t>
        </is>
      </c>
      <c r="B72" s="27" t="n">
        <v>45329</v>
      </c>
      <c r="C72" s="17" t="inlineStr">
        <is>
          <t>WL-01018</t>
        </is>
      </c>
      <c r="D72" s="17" t="inlineStr">
        <is>
          <t>LOA</t>
        </is>
      </c>
      <c r="E72" s="17" t="inlineStr">
        <is>
          <t>Length Overall (LOA)</t>
        </is>
      </c>
      <c r="F72" s="17" t="n">
        <v>30.3</v>
      </c>
      <c r="G72" s="17" t="n">
        <v>30</v>
      </c>
      <c r="H72" s="17" t="inlineStr">
        <is>
          <t>HB-COUNTER-2</t>
        </is>
      </c>
      <c r="I72" s="17" t="inlineStr">
        <is>
          <t>Foldview Marine Services haul-out sheet 2022-10-24</t>
        </is>
      </c>
      <c r="J72" s="17" t="inlineStr">
        <is>
          <t>Y</t>
        </is>
      </c>
      <c r="K72" s="17" t="inlineStr">
        <is>
          <t>day log 2024-02-07</t>
        </is>
      </c>
      <c r="L72" s="17" t="inlineStr"/>
    </row>
    <row r="73">
      <c r="A73" s="21" t="inlineStr">
        <is>
          <t>AMD-001027</t>
        </is>
      </c>
      <c r="B73" s="28" t="n">
        <v>45340</v>
      </c>
      <c r="C73" s="21" t="inlineStr">
        <is>
          <t>WL-01929</t>
        </is>
      </c>
      <c r="D73" s="21" t="inlineStr">
        <is>
          <t>LOA</t>
        </is>
      </c>
      <c r="E73" s="21" t="inlineStr">
        <is>
          <t>Length Overall (LOA)</t>
        </is>
      </c>
      <c r="F73" s="21" t="n">
        <v>49.1</v>
      </c>
      <c r="G73" s="21" t="n">
        <v>50.4</v>
      </c>
      <c r="H73" s="21" t="inlineStr">
        <is>
          <t>HB-COUNTER-2</t>
        </is>
      </c>
      <c r="I73" s="21" t="inlineStr">
        <is>
          <t>Foldview Marine Services haul-out sheet 2023-01-26</t>
        </is>
      </c>
      <c r="J73" s="21" t="inlineStr">
        <is>
          <t>Y</t>
        </is>
      </c>
      <c r="K73" s="21" t="inlineStr">
        <is>
          <t>day log 2024-02-18</t>
        </is>
      </c>
      <c r="L73" s="21" t="inlineStr"/>
    </row>
    <row r="74">
      <c r="A74" s="17" t="inlineStr">
        <is>
          <t>AMD-001059</t>
        </is>
      </c>
      <c r="B74" s="27" t="n">
        <v>45360</v>
      </c>
      <c r="C74" s="17" t="inlineStr">
        <is>
          <t>WL-03272</t>
        </is>
      </c>
      <c r="D74" s="17" t="inlineStr">
        <is>
          <t>LOA</t>
        </is>
      </c>
      <c r="E74" s="17" t="inlineStr">
        <is>
          <t>Length Overall (LOA)</t>
        </is>
      </c>
      <c r="F74" s="17" t="n">
        <v>48.8</v>
      </c>
      <c r="G74" s="17" t="n">
        <v>48.7</v>
      </c>
      <c r="H74" s="17" t="inlineStr">
        <is>
          <t>HB-COUNTER-2</t>
        </is>
      </c>
      <c r="I74" s="17" t="inlineStr">
        <is>
          <t>Foldview Marine Services haul-out sheet 2023-11-17</t>
        </is>
      </c>
      <c r="J74" s="17" t="inlineStr">
        <is>
          <t>Y</t>
        </is>
      </c>
      <c r="K74" s="17" t="inlineStr">
        <is>
          <t>day log 2024-03-09</t>
        </is>
      </c>
      <c r="L74" s="17" t="inlineStr"/>
    </row>
    <row r="75">
      <c r="A75" s="21" t="inlineStr">
        <is>
          <t>AMD-001092</t>
        </is>
      </c>
      <c r="B75" s="28" t="n">
        <v>45381</v>
      </c>
      <c r="C75" s="21" t="inlineStr">
        <is>
          <t>WL-01999</t>
        </is>
      </c>
      <c r="D75" s="21" t="inlineStr">
        <is>
          <t>LOA</t>
        </is>
      </c>
      <c r="E75" s="21" t="inlineStr">
        <is>
          <t>Length Overall (LOA)</t>
        </is>
      </c>
      <c r="F75" s="21" t="n">
        <v>22.8</v>
      </c>
      <c r="G75" s="21" t="n">
        <v>19.9</v>
      </c>
      <c r="H75" s="21" t="inlineStr">
        <is>
          <t>HB-COUNTER-2</t>
        </is>
      </c>
      <c r="I75" s="21" t="inlineStr"/>
      <c r="J75" s="21" t="inlineStr">
        <is>
          <t>Y</t>
        </is>
      </c>
      <c r="K75" s="21" t="inlineStr">
        <is>
          <t>day log 2024-03-30</t>
        </is>
      </c>
      <c r="L75" s="21" t="inlineStr"/>
    </row>
    <row r="76">
      <c r="A76" s="17" t="inlineStr">
        <is>
          <t>AMD-001093</t>
        </is>
      </c>
      <c r="B76" s="27" t="n">
        <v>45383</v>
      </c>
      <c r="C76" s="17" t="inlineStr">
        <is>
          <t>WL-01027</t>
        </is>
      </c>
      <c r="D76" s="17" t="inlineStr">
        <is>
          <t>LOA</t>
        </is>
      </c>
      <c r="E76" s="17" t="inlineStr">
        <is>
          <t>Length Overall (LOA)</t>
        </is>
      </c>
      <c r="F76" s="17" t="n">
        <v>22.4</v>
      </c>
      <c r="G76" s="17" t="n">
        <v>23</v>
      </c>
      <c r="H76" s="17" t="inlineStr">
        <is>
          <t>HB-COUNTER-2</t>
        </is>
      </c>
      <c r="I76" s="17" t="inlineStr">
        <is>
          <t>Foldview Marine Services haul-out sheet 2022-10-23</t>
        </is>
      </c>
      <c r="J76" s="17" t="inlineStr">
        <is>
          <t>Y</t>
        </is>
      </c>
      <c r="K76" s="17" t="inlineStr">
        <is>
          <t>day log 2024-04-01</t>
        </is>
      </c>
      <c r="L76" s="17" t="inlineStr"/>
    </row>
    <row r="77">
      <c r="A77" s="21" t="inlineStr">
        <is>
          <t>AMD-001105</t>
        </is>
      </c>
      <c r="B77" s="28" t="n">
        <v>45393</v>
      </c>
      <c r="C77" s="21" t="inlineStr">
        <is>
          <t>WL-02950</t>
        </is>
      </c>
      <c r="D77" s="21" t="inlineStr">
        <is>
          <t>LOA</t>
        </is>
      </c>
      <c r="E77" s="21" t="inlineStr">
        <is>
          <t>Length Overall (LOA)</t>
        </is>
      </c>
      <c r="F77" s="21" t="n">
        <v>32.2</v>
      </c>
      <c r="G77" s="21" t="n">
        <v>29.9</v>
      </c>
      <c r="H77" s="21" t="inlineStr">
        <is>
          <t>HB-COUNTER-2</t>
        </is>
      </c>
      <c r="I77" s="21" t="inlineStr">
        <is>
          <t>MC-2024-0771</t>
        </is>
      </c>
      <c r="J77" s="21" t="inlineStr">
        <is>
          <t>Y</t>
        </is>
      </c>
      <c r="K77" s="21" t="inlineStr">
        <is>
          <t>day log 2024-04-11</t>
        </is>
      </c>
      <c r="L77" s="21" t="inlineStr"/>
    </row>
    <row r="78">
      <c r="A78" s="17" t="inlineStr">
        <is>
          <t>AMD-001109</t>
        </is>
      </c>
      <c r="B78" s="27" t="n">
        <v>45395</v>
      </c>
      <c r="C78" s="17" t="inlineStr">
        <is>
          <t>WL-02167</t>
        </is>
      </c>
      <c r="D78" s="17" t="inlineStr">
        <is>
          <t>LOA</t>
        </is>
      </c>
      <c r="E78" s="17" t="inlineStr">
        <is>
          <t>Length Overall (LOA)</t>
        </is>
      </c>
      <c r="F78" s="17" t="n">
        <v>34.8</v>
      </c>
      <c r="G78" s="17" t="n">
        <v>34.9</v>
      </c>
      <c r="H78" s="17" t="inlineStr">
        <is>
          <t>HB-COUNTER-2</t>
        </is>
      </c>
      <c r="I78" s="17" t="inlineStr">
        <is>
          <t>MC-2024-0712</t>
        </is>
      </c>
      <c r="J78" s="17" t="inlineStr">
        <is>
          <t>Y</t>
        </is>
      </c>
      <c r="K78" s="17" t="inlineStr">
        <is>
          <t>day log 2024-04-13</t>
        </is>
      </c>
      <c r="L78" s="17" t="inlineStr"/>
    </row>
    <row r="79">
      <c r="A79" s="21" t="inlineStr">
        <is>
          <t>AMD-001117</t>
        </is>
      </c>
      <c r="B79" s="28" t="n">
        <v>45399</v>
      </c>
      <c r="C79" s="21" t="inlineStr">
        <is>
          <t>WL-02128</t>
        </is>
      </c>
      <c r="D79" s="21" t="inlineStr">
        <is>
          <t>LOA</t>
        </is>
      </c>
      <c r="E79" s="21" t="inlineStr">
        <is>
          <t>Length Overall (LOA)</t>
        </is>
      </c>
      <c r="F79" s="21" t="n">
        <v>27.4</v>
      </c>
      <c r="G79" s="21" t="n">
        <v>26.4</v>
      </c>
      <c r="H79" s="21" t="inlineStr">
        <is>
          <t>HB-COUNTER-2</t>
        </is>
      </c>
      <c r="I79" s="21" t="inlineStr">
        <is>
          <t>MC-2024-0136</t>
        </is>
      </c>
      <c r="J79" s="21" t="inlineStr">
        <is>
          <t>Y</t>
        </is>
      </c>
      <c r="K79" s="21" t="inlineStr">
        <is>
          <t>day log 2024-04-17</t>
        </is>
      </c>
      <c r="L79" s="21" t="inlineStr"/>
    </row>
    <row r="80">
      <c r="A80" s="17" t="inlineStr">
        <is>
          <t>AMD-001120</t>
        </is>
      </c>
      <c r="B80" s="27" t="n">
        <v>45402</v>
      </c>
      <c r="C80" s="17" t="inlineStr">
        <is>
          <t>WL-02592</t>
        </is>
      </c>
      <c r="D80" s="17" t="inlineStr">
        <is>
          <t>LOA</t>
        </is>
      </c>
      <c r="E80" s="17" t="inlineStr">
        <is>
          <t>Length Overall (LOA)</t>
        </is>
      </c>
      <c r="F80" s="17" t="n">
        <v>39.3</v>
      </c>
      <c r="G80" s="17" t="n">
        <v>42.2</v>
      </c>
      <c r="H80" s="17" t="inlineStr">
        <is>
          <t>HB-COUNTER-2</t>
        </is>
      </c>
      <c r="I80" s="17" t="inlineStr">
        <is>
          <t>Foldview Marine Services haul-out sheet 2023-08-05</t>
        </is>
      </c>
      <c r="J80" s="17" t="inlineStr">
        <is>
          <t>Y</t>
        </is>
      </c>
      <c r="K80" s="17" t="inlineStr">
        <is>
          <t>day log 2024-04-20</t>
        </is>
      </c>
      <c r="L80" s="17" t="inlineStr"/>
    </row>
    <row r="81">
      <c r="A81" s="21" t="inlineStr">
        <is>
          <t>AMD-001151</t>
        </is>
      </c>
      <c r="B81" s="28" t="n">
        <v>45426</v>
      </c>
      <c r="C81" s="21" t="inlineStr">
        <is>
          <t>WL-02647</t>
        </is>
      </c>
      <c r="D81" s="21" t="inlineStr">
        <is>
          <t>LOA</t>
        </is>
      </c>
      <c r="E81" s="21" t="inlineStr">
        <is>
          <t>Length Overall (LOA)</t>
        </is>
      </c>
      <c r="F81" s="21" t="n">
        <v>44.6</v>
      </c>
      <c r="G81" s="21" t="n">
        <v>41.8</v>
      </c>
      <c r="H81" s="21" t="inlineStr">
        <is>
          <t>HB-COUNTER-2</t>
        </is>
      </c>
      <c r="I81" s="21" t="inlineStr">
        <is>
          <t>Foldview Marine Services haul-out sheet 2023-04-25</t>
        </is>
      </c>
      <c r="J81" s="21" t="inlineStr">
        <is>
          <t>Y</t>
        </is>
      </c>
      <c r="K81" s="21" t="inlineStr">
        <is>
          <t>day log 2024-05-14</t>
        </is>
      </c>
      <c r="L81" s="21" t="inlineStr"/>
    </row>
    <row r="82">
      <c r="A82" s="17" t="inlineStr">
        <is>
          <t>AMD-001166</t>
        </is>
      </c>
      <c r="B82" s="27" t="n">
        <v>45439</v>
      </c>
      <c r="C82" s="17" t="inlineStr">
        <is>
          <t>WL-01054</t>
        </is>
      </c>
      <c r="D82" s="17" t="inlineStr">
        <is>
          <t>LOA</t>
        </is>
      </c>
      <c r="E82" s="17" t="inlineStr">
        <is>
          <t>Length Overall (LOA)</t>
        </is>
      </c>
      <c r="F82" s="17" t="n">
        <v>37.1</v>
      </c>
      <c r="G82" s="17" t="n">
        <v>34.5</v>
      </c>
      <c r="H82" s="17" t="inlineStr">
        <is>
          <t>HB-COUNTER-2</t>
        </is>
      </c>
      <c r="I82" s="17" t="inlineStr">
        <is>
          <t>MC-2024-0375</t>
        </is>
      </c>
      <c r="J82" s="17" t="inlineStr">
        <is>
          <t>Y</t>
        </is>
      </c>
      <c r="K82" s="17" t="inlineStr">
        <is>
          <t>day log 2024-05-27</t>
        </is>
      </c>
      <c r="L82" s="17" t="inlineStr"/>
    </row>
    <row r="83">
      <c r="A83" s="21" t="inlineStr">
        <is>
          <t>AMD-001167</t>
        </is>
      </c>
      <c r="B83" s="28" t="n">
        <v>45440</v>
      </c>
      <c r="C83" s="21" t="inlineStr">
        <is>
          <t>WL-01816</t>
        </is>
      </c>
      <c r="D83" s="21" t="inlineStr">
        <is>
          <t>LOA</t>
        </is>
      </c>
      <c r="E83" s="21" t="inlineStr">
        <is>
          <t>Length Overall (LOA)</t>
        </is>
      </c>
      <c r="F83" s="21" t="n">
        <v>33</v>
      </c>
      <c r="G83" s="21" t="n">
        <v>34.8</v>
      </c>
      <c r="H83" s="21" t="inlineStr">
        <is>
          <t>HB-COUNTER-2</t>
        </is>
      </c>
      <c r="I83" s="21" t="inlineStr">
        <is>
          <t>MC-2024-0510</t>
        </is>
      </c>
      <c r="J83" s="21" t="inlineStr">
        <is>
          <t>Y</t>
        </is>
      </c>
      <c r="K83" s="21" t="inlineStr">
        <is>
          <t>day log 2024-05-28</t>
        </is>
      </c>
      <c r="L83" s="21" t="inlineStr"/>
    </row>
    <row r="84">
      <c r="A84" s="17" t="inlineStr">
        <is>
          <t>AMD-001170</t>
        </is>
      </c>
      <c r="B84" s="27" t="n">
        <v>45441</v>
      </c>
      <c r="C84" s="17" t="inlineStr">
        <is>
          <t>WL-01411</t>
        </is>
      </c>
      <c r="D84" s="17" t="inlineStr">
        <is>
          <t>LOA</t>
        </is>
      </c>
      <c r="E84" s="17" t="inlineStr">
        <is>
          <t>Length Overall (LOA)</t>
        </is>
      </c>
      <c r="F84" s="17" t="n">
        <v>42.5</v>
      </c>
      <c r="G84" s="17" t="n">
        <v>41.8</v>
      </c>
      <c r="H84" s="17" t="inlineStr">
        <is>
          <t>HB-COUNTER-2</t>
        </is>
      </c>
      <c r="I84" s="17" t="inlineStr">
        <is>
          <t>Foldview Marine Services haul-out sheet 2023-08-23</t>
        </is>
      </c>
      <c r="J84" s="17" t="inlineStr">
        <is>
          <t>Y</t>
        </is>
      </c>
      <c r="K84" s="17" t="inlineStr">
        <is>
          <t>day log 2024-05-29</t>
        </is>
      </c>
      <c r="L84" s="17" t="inlineStr"/>
    </row>
    <row r="85">
      <c r="A85" s="21" t="inlineStr">
        <is>
          <t>AMD-001192</t>
        </is>
      </c>
      <c r="B85" s="28" t="n">
        <v>45464</v>
      </c>
      <c r="C85" s="21" t="inlineStr">
        <is>
          <t>WL-01001</t>
        </is>
      </c>
      <c r="D85" s="21" t="inlineStr">
        <is>
          <t>LOA</t>
        </is>
      </c>
      <c r="E85" s="21" t="inlineStr">
        <is>
          <t>Length Overall (LOA)</t>
        </is>
      </c>
      <c r="F85" s="21" t="n">
        <v>50.6</v>
      </c>
      <c r="G85" s="21" t="n">
        <v>50.8</v>
      </c>
      <c r="H85" s="21" t="inlineStr">
        <is>
          <t>HB-COUNTER-2</t>
        </is>
      </c>
      <c r="I85" s="21" t="inlineStr">
        <is>
          <t>MC-2024-0630</t>
        </is>
      </c>
      <c r="J85" s="21" t="inlineStr">
        <is>
          <t>Y</t>
        </is>
      </c>
      <c r="K85" s="21" t="inlineStr">
        <is>
          <t>day log 2024-06-21</t>
        </is>
      </c>
      <c r="L85" s="21" t="inlineStr"/>
    </row>
    <row r="86">
      <c r="A86" s="17" t="inlineStr">
        <is>
          <t>AMD-001200</t>
        </is>
      </c>
      <c r="B86" s="27" t="n">
        <v>45471</v>
      </c>
      <c r="C86" s="17" t="inlineStr">
        <is>
          <t>WL-02663</t>
        </is>
      </c>
      <c r="D86" s="17" t="inlineStr">
        <is>
          <t>LOA</t>
        </is>
      </c>
      <c r="E86" s="17" t="inlineStr">
        <is>
          <t>Length Overall (LOA)</t>
        </is>
      </c>
      <c r="F86" s="17" t="n">
        <v>39.6</v>
      </c>
      <c r="G86" s="17" t="n">
        <v>37.7</v>
      </c>
      <c r="H86" s="17" t="inlineStr">
        <is>
          <t>HB-COUNTER-2</t>
        </is>
      </c>
      <c r="I86" s="17" t="inlineStr">
        <is>
          <t>Foldview Marine Services haul-out sheet 2023-09-03</t>
        </is>
      </c>
      <c r="J86" s="17" t="inlineStr">
        <is>
          <t>Y</t>
        </is>
      </c>
      <c r="K86" s="17" t="inlineStr">
        <is>
          <t>day log 2024-06-28</t>
        </is>
      </c>
      <c r="L86" s="17" t="inlineStr"/>
    </row>
    <row r="87">
      <c r="A87" s="21" t="inlineStr">
        <is>
          <t>AMD-001204</t>
        </is>
      </c>
      <c r="B87" s="28" t="n">
        <v>45474</v>
      </c>
      <c r="C87" s="21" t="inlineStr">
        <is>
          <t>WL-01550</t>
        </is>
      </c>
      <c r="D87" s="21" t="inlineStr">
        <is>
          <t>LOA</t>
        </is>
      </c>
      <c r="E87" s="21" t="inlineStr">
        <is>
          <t>Length Overall (LOA)</t>
        </is>
      </c>
      <c r="F87" s="21" t="n">
        <v>44.2</v>
      </c>
      <c r="G87" s="21" t="n">
        <v>43</v>
      </c>
      <c r="H87" s="21" t="inlineStr">
        <is>
          <t>HB-COUNTER-2</t>
        </is>
      </c>
      <c r="I87" s="21" t="inlineStr">
        <is>
          <t>Foldview Marine Services haul-out sheet 2024-02-12</t>
        </is>
      </c>
      <c r="J87" s="21" t="inlineStr">
        <is>
          <t>Y</t>
        </is>
      </c>
      <c r="K87" s="21" t="inlineStr">
        <is>
          <t>day log 2024-07-01</t>
        </is>
      </c>
      <c r="L87" s="21" t="inlineStr"/>
    </row>
    <row r="88">
      <c r="A88" s="17" t="inlineStr">
        <is>
          <t>AMD-001230</t>
        </is>
      </c>
      <c r="B88" s="27" t="n">
        <v>45496</v>
      </c>
      <c r="C88" s="17" t="inlineStr">
        <is>
          <t>WL-01607</t>
        </is>
      </c>
      <c r="D88" s="17" t="inlineStr">
        <is>
          <t>LOA</t>
        </is>
      </c>
      <c r="E88" s="17" t="inlineStr">
        <is>
          <t>Length Overall (LOA)</t>
        </is>
      </c>
      <c r="F88" s="17" t="n">
        <v>54.1</v>
      </c>
      <c r="G88" s="17" t="n">
        <v>54.8</v>
      </c>
      <c r="H88" s="17" t="inlineStr">
        <is>
          <t>HB-COUNTER-2</t>
        </is>
      </c>
      <c r="I88" s="17" t="inlineStr">
        <is>
          <t>Foldview Marine Services haul-out sheet 2022-09-15</t>
        </is>
      </c>
      <c r="J88" s="17" t="inlineStr">
        <is>
          <t>Y</t>
        </is>
      </c>
      <c r="K88" s="17" t="inlineStr">
        <is>
          <t>day log 2024-07-23</t>
        </is>
      </c>
      <c r="L88" s="17" t="inlineStr"/>
    </row>
    <row r="89">
      <c r="A89" s="21" t="inlineStr">
        <is>
          <t>AMD-001231</t>
        </is>
      </c>
      <c r="B89" s="28" t="n">
        <v>45501</v>
      </c>
      <c r="C89" s="21" t="inlineStr">
        <is>
          <t>WL-01289</t>
        </is>
      </c>
      <c r="D89" s="21" t="inlineStr">
        <is>
          <t>LOA</t>
        </is>
      </c>
      <c r="E89" s="21" t="inlineStr">
        <is>
          <t>Length Overall (LOA)</t>
        </is>
      </c>
      <c r="F89" s="21" t="n">
        <v>21.1</v>
      </c>
      <c r="G89" s="21" t="n">
        <v>21.4</v>
      </c>
      <c r="H89" s="21" t="inlineStr">
        <is>
          <t>HB-COUNTER-2</t>
        </is>
      </c>
      <c r="I89" s="21" t="inlineStr">
        <is>
          <t>Foldview Marine Services haul-out sheet 2023-01-05</t>
        </is>
      </c>
      <c r="J89" s="21" t="inlineStr">
        <is>
          <t>Y</t>
        </is>
      </c>
      <c r="K89" s="21" t="inlineStr">
        <is>
          <t>day log 2024-07-28</t>
        </is>
      </c>
      <c r="L89" s="21" t="inlineStr"/>
    </row>
    <row r="90">
      <c r="A90" s="17" t="inlineStr">
        <is>
          <t>AMD-001232</t>
        </is>
      </c>
      <c r="B90" s="27" t="n">
        <v>45504</v>
      </c>
      <c r="C90" s="17" t="inlineStr">
        <is>
          <t>WL-01573</t>
        </is>
      </c>
      <c r="D90" s="17" t="inlineStr">
        <is>
          <t>LOA</t>
        </is>
      </c>
      <c r="E90" s="17" t="inlineStr">
        <is>
          <t>Length Overall (LOA)</t>
        </is>
      </c>
      <c r="F90" s="17" t="n">
        <v>40.3</v>
      </c>
      <c r="G90" s="17" t="n">
        <v>37.3</v>
      </c>
      <c r="H90" s="17" t="inlineStr">
        <is>
          <t>HB-COUNTER-2</t>
        </is>
      </c>
      <c r="I90" s="17" t="inlineStr">
        <is>
          <t>MC-2024-0489</t>
        </is>
      </c>
      <c r="J90" s="17" t="inlineStr">
        <is>
          <t>Y</t>
        </is>
      </c>
      <c r="K90" s="17" t="inlineStr">
        <is>
          <t>day log 2024-07-31</t>
        </is>
      </c>
      <c r="L90" s="17" t="inlineStr"/>
    </row>
    <row r="91">
      <c r="A91" s="21" t="inlineStr">
        <is>
          <t>AMD-001241</t>
        </is>
      </c>
      <c r="B91" s="28" t="n">
        <v>45509</v>
      </c>
      <c r="C91" s="21" t="inlineStr">
        <is>
          <t>WL-02437</t>
        </is>
      </c>
      <c r="D91" s="21" t="inlineStr">
        <is>
          <t>LOA</t>
        </is>
      </c>
      <c r="E91" s="21" t="inlineStr">
        <is>
          <t>Length Overall (LOA)</t>
        </is>
      </c>
      <c r="F91" s="21" t="n">
        <v>22.4</v>
      </c>
      <c r="G91" s="21" t="n">
        <v>20.1</v>
      </c>
      <c r="H91" s="21" t="inlineStr">
        <is>
          <t>HB-COUNTER-2</t>
        </is>
      </c>
      <c r="I91" s="21" t="inlineStr">
        <is>
          <t>MC-2024-0891</t>
        </is>
      </c>
      <c r="J91" s="21" t="inlineStr">
        <is>
          <t>Y</t>
        </is>
      </c>
      <c r="K91" s="21" t="inlineStr">
        <is>
          <t>day log 2024-08-05</t>
        </is>
      </c>
      <c r="L91" s="21" t="inlineStr"/>
    </row>
    <row r="92">
      <c r="A92" s="17" t="inlineStr">
        <is>
          <t>AMD-001244</t>
        </is>
      </c>
      <c r="B92" s="27" t="n">
        <v>45510</v>
      </c>
      <c r="C92" s="17" t="inlineStr">
        <is>
          <t>WL-01492</t>
        </is>
      </c>
      <c r="D92" s="17" t="inlineStr">
        <is>
          <t>LOA</t>
        </is>
      </c>
      <c r="E92" s="17" t="inlineStr">
        <is>
          <t>Length Overall (LOA)</t>
        </is>
      </c>
      <c r="F92" s="17" t="n">
        <v>51.6</v>
      </c>
      <c r="G92" s="17" t="n">
        <v>49</v>
      </c>
      <c r="H92" s="17" t="inlineStr">
        <is>
          <t>HB-COUNTER-2</t>
        </is>
      </c>
      <c r="I92" s="17" t="inlineStr">
        <is>
          <t>Foldview Marine Services haul-out sheet 2024-01-03</t>
        </is>
      </c>
      <c r="J92" s="17" t="inlineStr">
        <is>
          <t>Y</t>
        </is>
      </c>
      <c r="K92" s="17" t="inlineStr">
        <is>
          <t>day log 2024-08-06</t>
        </is>
      </c>
      <c r="L92" s="17" t="inlineStr"/>
    </row>
    <row r="93">
      <c r="A93" s="21" t="inlineStr">
        <is>
          <t>AMD-001260</t>
        </is>
      </c>
      <c r="B93" s="28" t="n">
        <v>45518</v>
      </c>
      <c r="C93" s="21" t="inlineStr">
        <is>
          <t>WL-03524</t>
        </is>
      </c>
      <c r="D93" s="21" t="inlineStr">
        <is>
          <t>LOA</t>
        </is>
      </c>
      <c r="E93" s="21" t="inlineStr">
        <is>
          <t>Length Overall (LOA)</t>
        </is>
      </c>
      <c r="F93" s="21" t="n">
        <v>31.3</v>
      </c>
      <c r="G93" s="21" t="n">
        <v>29.7</v>
      </c>
      <c r="H93" s="21" t="inlineStr">
        <is>
          <t>HB-COUNTER-2</t>
        </is>
      </c>
      <c r="I93" s="21" t="inlineStr">
        <is>
          <t>Foldview Marine Services haul-out sheet 2024-07-21</t>
        </is>
      </c>
      <c r="J93" s="21" t="inlineStr">
        <is>
          <t>Y</t>
        </is>
      </c>
      <c r="K93" s="21" t="inlineStr">
        <is>
          <t>day log 2024-08-14</t>
        </is>
      </c>
      <c r="L93" s="21" t="inlineStr"/>
    </row>
    <row r="94">
      <c r="A94" s="17" t="inlineStr">
        <is>
          <t>AMD-001263</t>
        </is>
      </c>
      <c r="B94" s="27" t="n">
        <v>45522</v>
      </c>
      <c r="C94" s="17" t="inlineStr">
        <is>
          <t>WL-03800</t>
        </is>
      </c>
      <c r="D94" s="17" t="inlineStr">
        <is>
          <t>LOA</t>
        </is>
      </c>
      <c r="E94" s="17" t="inlineStr">
        <is>
          <t>Length Overall (LOA)</t>
        </is>
      </c>
      <c r="F94" s="17" t="n">
        <v>35.4</v>
      </c>
      <c r="G94" s="17" t="n">
        <v>32.5</v>
      </c>
      <c r="H94" s="17" t="inlineStr">
        <is>
          <t>HB-COUNTER-2</t>
        </is>
      </c>
      <c r="I94" s="17" t="inlineStr">
        <is>
          <t>MC-2024-0608</t>
        </is>
      </c>
      <c r="J94" s="17" t="inlineStr">
        <is>
          <t>Y</t>
        </is>
      </c>
      <c r="K94" s="17" t="inlineStr">
        <is>
          <t>day log 2024-08-18</t>
        </is>
      </c>
      <c r="L94" s="17" t="inlineStr"/>
    </row>
    <row r="95">
      <c r="A95" s="21" t="inlineStr">
        <is>
          <t>AMD-001267</t>
        </is>
      </c>
      <c r="B95" s="28" t="n">
        <v>45524</v>
      </c>
      <c r="C95" s="21" t="inlineStr">
        <is>
          <t>WL-03433</t>
        </is>
      </c>
      <c r="D95" s="21" t="inlineStr">
        <is>
          <t>LOA</t>
        </is>
      </c>
      <c r="E95" s="21" t="inlineStr">
        <is>
          <t>Length Overall (LOA)</t>
        </is>
      </c>
      <c r="F95" s="21" t="n">
        <v>45.4</v>
      </c>
      <c r="G95" s="21" t="n">
        <v>43.4</v>
      </c>
      <c r="H95" s="21" t="inlineStr">
        <is>
          <t>HB-COUNTER-2</t>
        </is>
      </c>
      <c r="I95" s="21" t="inlineStr">
        <is>
          <t>MC-2024-0755</t>
        </is>
      </c>
      <c r="J95" s="21" t="inlineStr">
        <is>
          <t>Y</t>
        </is>
      </c>
      <c r="K95" s="21" t="inlineStr">
        <is>
          <t>day log 2024-08-20</t>
        </is>
      </c>
      <c r="L95" s="21" t="inlineStr"/>
    </row>
    <row r="96">
      <c r="A96" s="17" t="inlineStr">
        <is>
          <t>AMD-001278</t>
        </is>
      </c>
      <c r="B96" s="27" t="n">
        <v>45533</v>
      </c>
      <c r="C96" s="17" t="inlineStr">
        <is>
          <t>WL-02527</t>
        </is>
      </c>
      <c r="D96" s="17" t="inlineStr">
        <is>
          <t>LOA</t>
        </is>
      </c>
      <c r="E96" s="17" t="inlineStr">
        <is>
          <t>Length Overall (LOA)</t>
        </is>
      </c>
      <c r="F96" s="17" t="n">
        <v>40.6</v>
      </c>
      <c r="G96" s="17" t="n">
        <v>39.8</v>
      </c>
      <c r="H96" s="17" t="inlineStr">
        <is>
          <t>HB-COUNTER-2</t>
        </is>
      </c>
      <c r="I96" s="17" t="inlineStr">
        <is>
          <t>Foldview Marine Services haul-out sheet 2022-11-26</t>
        </is>
      </c>
      <c r="J96" s="17" t="inlineStr">
        <is>
          <t>Y</t>
        </is>
      </c>
      <c r="K96" s="17" t="inlineStr">
        <is>
          <t>day log 2024-08-29</t>
        </is>
      </c>
      <c r="L96" s="17" t="inlineStr"/>
    </row>
    <row r="97">
      <c r="A97" s="21" t="inlineStr">
        <is>
          <t>AMD-001279</t>
        </is>
      </c>
      <c r="B97" s="28" t="n">
        <v>45534</v>
      </c>
      <c r="C97" s="21" t="inlineStr">
        <is>
          <t>WL-02561</t>
        </is>
      </c>
      <c r="D97" s="21" t="inlineStr">
        <is>
          <t>LOA</t>
        </is>
      </c>
      <c r="E97" s="21" t="inlineStr">
        <is>
          <t>Length Overall (LOA)</t>
        </is>
      </c>
      <c r="F97" s="21" t="n">
        <v>30.8</v>
      </c>
      <c r="G97" s="21" t="n">
        <v>32.3</v>
      </c>
      <c r="H97" s="21" t="inlineStr">
        <is>
          <t>HB-COUNTER-2</t>
        </is>
      </c>
      <c r="I97" s="21" t="inlineStr">
        <is>
          <t>Foldview Marine Services haul-out sheet 2023-05-28</t>
        </is>
      </c>
      <c r="J97" s="21" t="inlineStr">
        <is>
          <t>Y</t>
        </is>
      </c>
      <c r="K97" s="21" t="inlineStr">
        <is>
          <t>day log 2024-08-30</t>
        </is>
      </c>
      <c r="L97" s="21" t="inlineStr"/>
    </row>
    <row r="98">
      <c r="A98" s="17" t="inlineStr">
        <is>
          <t>AMD-001287</t>
        </is>
      </c>
      <c r="B98" s="27" t="n">
        <v>45539</v>
      </c>
      <c r="C98" s="17" t="inlineStr">
        <is>
          <t>WL-03381</t>
        </is>
      </c>
      <c r="D98" s="17" t="inlineStr">
        <is>
          <t>LOA</t>
        </is>
      </c>
      <c r="E98" s="17" t="inlineStr">
        <is>
          <t>Length Overall (LOA)</t>
        </is>
      </c>
      <c r="F98" s="17" t="n">
        <v>44.7</v>
      </c>
      <c r="G98" s="17" t="n">
        <v>42.9</v>
      </c>
      <c r="H98" s="17" t="inlineStr">
        <is>
          <t>HB-COUNTER-2</t>
        </is>
      </c>
      <c r="I98" s="17" t="inlineStr">
        <is>
          <t>MC-2024-0411</t>
        </is>
      </c>
      <c r="J98" s="17" t="inlineStr">
        <is>
          <t>Y</t>
        </is>
      </c>
      <c r="K98" s="17" t="inlineStr">
        <is>
          <t>day log 2024-09-04</t>
        </is>
      </c>
      <c r="L98" s="17" t="inlineStr"/>
    </row>
    <row r="99">
      <c r="A99" s="21" t="inlineStr">
        <is>
          <t>AMD-001288</t>
        </is>
      </c>
      <c r="B99" s="28" t="n">
        <v>45540</v>
      </c>
      <c r="C99" s="21" t="inlineStr">
        <is>
          <t>WL-02401</t>
        </is>
      </c>
      <c r="D99" s="21" t="inlineStr">
        <is>
          <t>LOA</t>
        </is>
      </c>
      <c r="E99" s="21" t="inlineStr">
        <is>
          <t>Length Overall (LOA)</t>
        </is>
      </c>
      <c r="F99" s="21" t="n">
        <v>31.2</v>
      </c>
      <c r="G99" s="21" t="n">
        <v>31.7</v>
      </c>
      <c r="H99" s="21" t="inlineStr">
        <is>
          <t>HB-COUNTER-2</t>
        </is>
      </c>
      <c r="I99" s="21" t="inlineStr">
        <is>
          <t>MC-2024-0091</t>
        </is>
      </c>
      <c r="J99" s="21" t="inlineStr">
        <is>
          <t>Y</t>
        </is>
      </c>
      <c r="K99" s="21" t="inlineStr">
        <is>
          <t>day log 2024-09-05</t>
        </is>
      </c>
      <c r="L99" s="21" t="inlineStr"/>
    </row>
    <row r="100">
      <c r="A100" s="17" t="inlineStr">
        <is>
          <t>AMD-001294</t>
        </is>
      </c>
      <c r="B100" s="27" t="n">
        <v>45543</v>
      </c>
      <c r="C100" s="17" t="inlineStr">
        <is>
          <t>WL-01766</t>
        </is>
      </c>
      <c r="D100" s="17" t="inlineStr">
        <is>
          <t>LOA</t>
        </is>
      </c>
      <c r="E100" s="17" t="inlineStr">
        <is>
          <t>Length Overall (LOA)</t>
        </is>
      </c>
      <c r="F100" s="17" t="n">
        <v>33.7</v>
      </c>
      <c r="G100" s="17" t="n">
        <v>32.4</v>
      </c>
      <c r="H100" s="17" t="inlineStr">
        <is>
          <t>HB-COUNTER-2</t>
        </is>
      </c>
      <c r="I100" s="17" t="inlineStr">
        <is>
          <t>Foldview Marine Services haul-out sheet 2023-11-26</t>
        </is>
      </c>
      <c r="J100" s="17" t="inlineStr">
        <is>
          <t>Y</t>
        </is>
      </c>
      <c r="K100" s="17" t="inlineStr">
        <is>
          <t>day log 2024-09-08</t>
        </is>
      </c>
      <c r="L100" s="17" t="inlineStr"/>
    </row>
    <row r="101">
      <c r="A101" s="21" t="inlineStr">
        <is>
          <t>AMD-001311</t>
        </is>
      </c>
      <c r="B101" s="28" t="n">
        <v>45555</v>
      </c>
      <c r="C101" s="21" t="inlineStr">
        <is>
          <t>WL-02239</t>
        </is>
      </c>
      <c r="D101" s="21" t="inlineStr">
        <is>
          <t>LOA</t>
        </is>
      </c>
      <c r="E101" s="21" t="inlineStr">
        <is>
          <t>Length Overall (LOA)</t>
        </is>
      </c>
      <c r="F101" s="21" t="n">
        <v>23.8</v>
      </c>
      <c r="G101" s="21" t="n">
        <v>24.4</v>
      </c>
      <c r="H101" s="21" t="inlineStr">
        <is>
          <t>HB-COUNTER-2</t>
        </is>
      </c>
      <c r="I101" s="21" t="inlineStr">
        <is>
          <t>MC-2024-0324</t>
        </is>
      </c>
      <c r="J101" s="21" t="inlineStr">
        <is>
          <t>Y</t>
        </is>
      </c>
      <c r="K101" s="21" t="inlineStr">
        <is>
          <t>day log 2024-09-20</t>
        </is>
      </c>
      <c r="L101" s="21" t="inlineStr"/>
    </row>
    <row r="102">
      <c r="A102" s="17" t="inlineStr">
        <is>
          <t>AMD-001313</t>
        </is>
      </c>
      <c r="B102" s="27" t="n">
        <v>45556</v>
      </c>
      <c r="C102" s="17" t="inlineStr">
        <is>
          <t>WL-02310</t>
        </is>
      </c>
      <c r="D102" s="17" t="inlineStr">
        <is>
          <t>LOA</t>
        </is>
      </c>
      <c r="E102" s="17" t="inlineStr">
        <is>
          <t>Length Overall (LOA)</t>
        </is>
      </c>
      <c r="F102" s="17" t="n">
        <v>29.5</v>
      </c>
      <c r="G102" s="17" t="n">
        <v>28</v>
      </c>
      <c r="H102" s="17" t="inlineStr">
        <is>
          <t>HB-COUNTER-2</t>
        </is>
      </c>
      <c r="I102" s="17" t="inlineStr">
        <is>
          <t>Foldview Marine Services haul-out sheet 2022-10-15</t>
        </is>
      </c>
      <c r="J102" s="17" t="inlineStr">
        <is>
          <t>Y</t>
        </is>
      </c>
      <c r="K102" s="17" t="inlineStr">
        <is>
          <t>day log 2024-09-21</t>
        </is>
      </c>
      <c r="L102" s="17" t="inlineStr"/>
    </row>
    <row r="103">
      <c r="A103" s="21" t="inlineStr">
        <is>
          <t>AMD-001323</t>
        </is>
      </c>
      <c r="B103" s="28" t="n">
        <v>45569</v>
      </c>
      <c r="C103" s="21" t="inlineStr">
        <is>
          <t>WL-01430</t>
        </is>
      </c>
      <c r="D103" s="21" t="inlineStr">
        <is>
          <t>LOA</t>
        </is>
      </c>
      <c r="E103" s="21" t="inlineStr">
        <is>
          <t>Length Overall (LOA)</t>
        </is>
      </c>
      <c r="F103" s="21" t="n">
        <v>27.2</v>
      </c>
      <c r="G103" s="21" t="n">
        <v>27.1</v>
      </c>
      <c r="H103" s="21" t="inlineStr">
        <is>
          <t>HB-COUNTER-2</t>
        </is>
      </c>
      <c r="I103" s="21" t="inlineStr">
        <is>
          <t>Foldview Marine Services haul-out sheet 2023-02-17</t>
        </is>
      </c>
      <c r="J103" s="21" t="inlineStr">
        <is>
          <t>Y</t>
        </is>
      </c>
      <c r="K103" s="21" t="inlineStr">
        <is>
          <t>day log 2024-10-04</t>
        </is>
      </c>
      <c r="L103" s="21" t="inlineStr"/>
    </row>
    <row r="104">
      <c r="A104" s="17" t="inlineStr">
        <is>
          <t>AMD-001327</t>
        </is>
      </c>
      <c r="B104" s="27" t="n">
        <v>45573</v>
      </c>
      <c r="C104" s="17" t="inlineStr">
        <is>
          <t>WL-02607</t>
        </is>
      </c>
      <c r="D104" s="17" t="inlineStr">
        <is>
          <t>LOA</t>
        </is>
      </c>
      <c r="E104" s="17" t="inlineStr">
        <is>
          <t>Length Overall (LOA)</t>
        </is>
      </c>
      <c r="F104" s="17" t="n">
        <v>24.7</v>
      </c>
      <c r="G104" s="17" t="n">
        <v>27.7</v>
      </c>
      <c r="H104" s="17" t="inlineStr">
        <is>
          <t>HB-COUNTER-2</t>
        </is>
      </c>
      <c r="I104" s="17" t="inlineStr">
        <is>
          <t>Foldview Marine Services haul-out sheet 2024-01-01</t>
        </is>
      </c>
      <c r="J104" s="17" t="inlineStr">
        <is>
          <t>Y</t>
        </is>
      </c>
      <c r="K104" s="17" t="inlineStr">
        <is>
          <t>day log 2024-10-08</t>
        </is>
      </c>
      <c r="L104" s="17" t="inlineStr"/>
    </row>
    <row r="105">
      <c r="A105" s="21" t="inlineStr">
        <is>
          <t>AMD-001328</t>
        </is>
      </c>
      <c r="B105" s="28" t="n">
        <v>45573</v>
      </c>
      <c r="C105" s="21" t="inlineStr">
        <is>
          <t>WL-03547</t>
        </is>
      </c>
      <c r="D105" s="21" t="inlineStr">
        <is>
          <t>LOA</t>
        </is>
      </c>
      <c r="E105" s="21" t="inlineStr">
        <is>
          <t>Length Overall (LOA)</t>
        </is>
      </c>
      <c r="F105" s="21" t="n">
        <v>44.9</v>
      </c>
      <c r="G105" s="21" t="n">
        <v>44.6</v>
      </c>
      <c r="H105" s="21" t="inlineStr">
        <is>
          <t>HB-COUNTER-2</t>
        </is>
      </c>
      <c r="I105" s="21" t="inlineStr">
        <is>
          <t>Foldview Marine Services haul-out sheet 2022-08-11</t>
        </is>
      </c>
      <c r="J105" s="21" t="inlineStr">
        <is>
          <t>Y</t>
        </is>
      </c>
      <c r="K105" s="21" t="inlineStr">
        <is>
          <t>day log 2024-10-08</t>
        </is>
      </c>
      <c r="L105" s="21" t="inlineStr"/>
    </row>
    <row r="106">
      <c r="A106" s="17" t="inlineStr">
        <is>
          <t>AMD-001331</t>
        </is>
      </c>
      <c r="B106" s="27" t="n">
        <v>45576</v>
      </c>
      <c r="C106" s="17" t="inlineStr">
        <is>
          <t>WL-03757</t>
        </is>
      </c>
      <c r="D106" s="17" t="inlineStr">
        <is>
          <t>LOA</t>
        </is>
      </c>
      <c r="E106" s="17" t="inlineStr">
        <is>
          <t>Length Overall (LOA)</t>
        </is>
      </c>
      <c r="F106" s="17" t="n">
        <v>52.8</v>
      </c>
      <c r="G106" s="17" t="n">
        <v>52.7</v>
      </c>
      <c r="H106" s="17" t="inlineStr">
        <is>
          <t>HB-COUNTER-2</t>
        </is>
      </c>
      <c r="I106" s="17" t="inlineStr">
        <is>
          <t>MC-2024-0126</t>
        </is>
      </c>
      <c r="J106" s="17" t="inlineStr">
        <is>
          <t>Y</t>
        </is>
      </c>
      <c r="K106" s="17" t="inlineStr">
        <is>
          <t>day log 2024-10-11</t>
        </is>
      </c>
      <c r="L106" s="17" t="inlineStr"/>
    </row>
    <row r="107">
      <c r="A107" s="21" t="inlineStr">
        <is>
          <t>AMD-001350</t>
        </is>
      </c>
      <c r="B107" s="28" t="n">
        <v>45594</v>
      </c>
      <c r="C107" s="21" t="inlineStr">
        <is>
          <t>WL-02398</t>
        </is>
      </c>
      <c r="D107" s="21" t="inlineStr">
        <is>
          <t>LOA</t>
        </is>
      </c>
      <c r="E107" s="21" t="inlineStr">
        <is>
          <t>Length Overall (LOA)</t>
        </is>
      </c>
      <c r="F107" s="21" t="n">
        <v>38.6</v>
      </c>
      <c r="G107" s="21" t="n">
        <v>36.6</v>
      </c>
      <c r="H107" s="21" t="inlineStr">
        <is>
          <t>HB-COUNTER-2</t>
        </is>
      </c>
      <c r="I107" s="21" t="inlineStr">
        <is>
          <t>Foldview Marine Services haul-out sheet 2022-09-24</t>
        </is>
      </c>
      <c r="J107" s="21" t="inlineStr">
        <is>
          <t>Y</t>
        </is>
      </c>
      <c r="K107" s="21" t="inlineStr">
        <is>
          <t>day log 2024-10-29</t>
        </is>
      </c>
      <c r="L107" s="21" t="inlineStr"/>
    </row>
    <row r="108">
      <c r="A108" s="17" t="inlineStr">
        <is>
          <t>AMD-001362</t>
        </is>
      </c>
      <c r="B108" s="27" t="n">
        <v>45601</v>
      </c>
      <c r="C108" s="17" t="inlineStr">
        <is>
          <t>WL-03050</t>
        </is>
      </c>
      <c r="D108" s="17" t="inlineStr">
        <is>
          <t>LOA</t>
        </is>
      </c>
      <c r="E108" s="17" t="inlineStr">
        <is>
          <t>Length Overall (LOA)</t>
        </is>
      </c>
      <c r="F108" s="17" t="n">
        <v>39.5</v>
      </c>
      <c r="G108" s="17" t="n">
        <v>42.3</v>
      </c>
      <c r="H108" s="17" t="inlineStr">
        <is>
          <t>HB-COUNTER-2</t>
        </is>
      </c>
      <c r="I108" s="17" t="inlineStr">
        <is>
          <t>MC-2024-0375</t>
        </is>
      </c>
      <c r="J108" s="17" t="inlineStr">
        <is>
          <t>Y</t>
        </is>
      </c>
      <c r="K108" s="17" t="inlineStr">
        <is>
          <t>day log 2024-11-05</t>
        </is>
      </c>
      <c r="L108" s="17" t="inlineStr"/>
    </row>
    <row r="109">
      <c r="A109" s="21" t="inlineStr">
        <is>
          <t>AMD-001384</t>
        </is>
      </c>
      <c r="B109" s="28" t="n">
        <v>45615</v>
      </c>
      <c r="C109" s="21" t="inlineStr">
        <is>
          <t>WL-02442</t>
        </is>
      </c>
      <c r="D109" s="21" t="inlineStr">
        <is>
          <t>LOA</t>
        </is>
      </c>
      <c r="E109" s="21" t="inlineStr">
        <is>
          <t>Length Overall (LOA)</t>
        </is>
      </c>
      <c r="F109" s="21" t="n">
        <v>37.6</v>
      </c>
      <c r="G109" s="21" t="n">
        <v>38.1</v>
      </c>
      <c r="H109" s="21" t="inlineStr">
        <is>
          <t>HB-COUNTER-2</t>
        </is>
      </c>
      <c r="I109" s="21" t="inlineStr">
        <is>
          <t>MC-2024-0282</t>
        </is>
      </c>
      <c r="J109" s="21" t="inlineStr">
        <is>
          <t>Y</t>
        </is>
      </c>
      <c r="K109" s="21" t="inlineStr">
        <is>
          <t>day log 2024-11-19</t>
        </is>
      </c>
      <c r="L109" s="21" t="inlineStr"/>
    </row>
    <row r="110">
      <c r="A110" s="17" t="inlineStr">
        <is>
          <t>AMD-001400</t>
        </is>
      </c>
      <c r="B110" s="27" t="n">
        <v>45624</v>
      </c>
      <c r="C110" s="17" t="inlineStr">
        <is>
          <t>WL-03511</t>
        </is>
      </c>
      <c r="D110" s="17" t="inlineStr">
        <is>
          <t>LOA</t>
        </is>
      </c>
      <c r="E110" s="17" t="inlineStr">
        <is>
          <t>Length Overall (LOA)</t>
        </is>
      </c>
      <c r="F110" s="17" t="n">
        <v>24.5</v>
      </c>
      <c r="G110" s="17" t="n">
        <v>22.8</v>
      </c>
      <c r="H110" s="17" t="inlineStr">
        <is>
          <t>HB-COUNTER-2</t>
        </is>
      </c>
      <c r="I110" s="17" t="inlineStr">
        <is>
          <t>Foldview Marine Services haul-out sheet 2023-01-03</t>
        </is>
      </c>
      <c r="J110" s="17" t="inlineStr">
        <is>
          <t>Y</t>
        </is>
      </c>
      <c r="K110" s="17" t="inlineStr">
        <is>
          <t>day log 2024-11-28</t>
        </is>
      </c>
      <c r="L110" s="17" t="inlineStr"/>
    </row>
    <row r="111">
      <c r="A111" s="21" t="inlineStr">
        <is>
          <t>AMD-001403</t>
        </is>
      </c>
      <c r="B111" s="28" t="n">
        <v>45626</v>
      </c>
      <c r="C111" s="21" t="inlineStr">
        <is>
          <t>WL-02150</t>
        </is>
      </c>
      <c r="D111" s="21" t="inlineStr">
        <is>
          <t>LOA</t>
        </is>
      </c>
      <c r="E111" s="21" t="inlineStr">
        <is>
          <t>Length Overall (LOA)</t>
        </is>
      </c>
      <c r="F111" s="21" t="n">
        <v>34.3</v>
      </c>
      <c r="G111" s="21" t="n">
        <v>32.9</v>
      </c>
      <c r="H111" s="21" t="inlineStr">
        <is>
          <t>HB-COUNTER-2</t>
        </is>
      </c>
      <c r="I111" s="21" t="inlineStr">
        <is>
          <t>MC-2024-0438</t>
        </is>
      </c>
      <c r="J111" s="21" t="inlineStr">
        <is>
          <t>Y</t>
        </is>
      </c>
      <c r="K111" s="21" t="inlineStr">
        <is>
          <t>day log 2024-11-30</t>
        </is>
      </c>
      <c r="L111" s="21" t="inlineStr"/>
    </row>
    <row r="112">
      <c r="A112" s="17" t="inlineStr">
        <is>
          <t>AMD-001406</t>
        </is>
      </c>
      <c r="B112" s="27" t="n">
        <v>45628</v>
      </c>
      <c r="C112" s="17" t="inlineStr">
        <is>
          <t>WL-03583</t>
        </is>
      </c>
      <c r="D112" s="17" t="inlineStr">
        <is>
          <t>LOA</t>
        </is>
      </c>
      <c r="E112" s="17" t="inlineStr">
        <is>
          <t>Length Overall (LOA)</t>
        </is>
      </c>
      <c r="F112" s="17" t="n">
        <v>50.6</v>
      </c>
      <c r="G112" s="17" t="n">
        <v>49</v>
      </c>
      <c r="H112" s="17" t="inlineStr">
        <is>
          <t>HB-COUNTER-2</t>
        </is>
      </c>
      <c r="I112" s="17" t="inlineStr">
        <is>
          <t>MC-2024-0227</t>
        </is>
      </c>
      <c r="J112" s="17" t="inlineStr">
        <is>
          <t>Y</t>
        </is>
      </c>
      <c r="K112" s="17" t="inlineStr">
        <is>
          <t>day log 2024-12-02</t>
        </is>
      </c>
      <c r="L112" s="17" t="inlineStr"/>
    </row>
    <row r="113">
      <c r="A113" s="21" t="inlineStr">
        <is>
          <t>AMD-001408</t>
        </is>
      </c>
      <c r="B113" s="28" t="n">
        <v>45631</v>
      </c>
      <c r="C113" s="21" t="inlineStr">
        <is>
          <t>WL-02001</t>
        </is>
      </c>
      <c r="D113" s="21" t="inlineStr">
        <is>
          <t>LOA</t>
        </is>
      </c>
      <c r="E113" s="21" t="inlineStr">
        <is>
          <t>Length Overall (LOA)</t>
        </is>
      </c>
      <c r="F113" s="21" t="n">
        <v>46.3</v>
      </c>
      <c r="G113" s="21" t="n">
        <v>46.8</v>
      </c>
      <c r="H113" s="21" t="inlineStr">
        <is>
          <t>HB-COUNTER-2</t>
        </is>
      </c>
      <c r="I113" s="21" t="inlineStr">
        <is>
          <t>MC-2024-0801</t>
        </is>
      </c>
      <c r="J113" s="21" t="inlineStr">
        <is>
          <t>Y</t>
        </is>
      </c>
      <c r="K113" s="21" t="inlineStr">
        <is>
          <t>day log 2024-12-05</t>
        </is>
      </c>
      <c r="L113" s="21" t="inlineStr"/>
    </row>
    <row r="114">
      <c r="A114" s="17" t="inlineStr">
        <is>
          <t>AMD-001409</t>
        </is>
      </c>
      <c r="B114" s="27" t="n">
        <v>45631</v>
      </c>
      <c r="C114" s="17" t="inlineStr">
        <is>
          <t>WL-02133</t>
        </is>
      </c>
      <c r="D114" s="17" t="inlineStr">
        <is>
          <t>LOA</t>
        </is>
      </c>
      <c r="E114" s="17" t="inlineStr">
        <is>
          <t>Length Overall (LOA)</t>
        </is>
      </c>
      <c r="F114" s="17" t="n">
        <v>28.2</v>
      </c>
      <c r="G114" s="17" t="n">
        <v>28.4</v>
      </c>
      <c r="H114" s="17" t="inlineStr">
        <is>
          <t>HB-COUNTER-2</t>
        </is>
      </c>
      <c r="I114" s="17" t="inlineStr">
        <is>
          <t>MC-2024-0696</t>
        </is>
      </c>
      <c r="J114" s="17" t="inlineStr">
        <is>
          <t>Y</t>
        </is>
      </c>
      <c r="K114" s="17" t="inlineStr">
        <is>
          <t>day log 2024-12-05</t>
        </is>
      </c>
      <c r="L114" s="17" t="inlineStr"/>
    </row>
    <row r="115">
      <c r="A115" s="21" t="inlineStr">
        <is>
          <t>AMD-001411</t>
        </is>
      </c>
      <c r="B115" s="28" t="n">
        <v>45633</v>
      </c>
      <c r="C115" s="21" t="inlineStr">
        <is>
          <t>WL-02026</t>
        </is>
      </c>
      <c r="D115" s="21" t="inlineStr">
        <is>
          <t>LOA</t>
        </is>
      </c>
      <c r="E115" s="21" t="inlineStr">
        <is>
          <t>Length Overall (LOA)</t>
        </is>
      </c>
      <c r="F115" s="21" t="n">
        <v>25.7</v>
      </c>
      <c r="G115" s="21" t="n">
        <v>23</v>
      </c>
      <c r="H115" s="21" t="inlineStr">
        <is>
          <t>HB-COUNTER-2</t>
        </is>
      </c>
      <c r="I115" s="21" t="inlineStr">
        <is>
          <t>Foldview Marine Services haul-out sheet 2022-10-14</t>
        </is>
      </c>
      <c r="J115" s="21" t="inlineStr">
        <is>
          <t>Y</t>
        </is>
      </c>
      <c r="K115" s="21" t="inlineStr">
        <is>
          <t>day log 2024-12-07</t>
        </is>
      </c>
      <c r="L115" s="21" t="inlineStr"/>
    </row>
    <row r="116">
      <c r="A116" s="17" t="inlineStr">
        <is>
          <t>AMD-001414</t>
        </is>
      </c>
      <c r="B116" s="27" t="n">
        <v>45637</v>
      </c>
      <c r="C116" s="17" t="inlineStr">
        <is>
          <t>WL-03890</t>
        </is>
      </c>
      <c r="D116" s="17" t="inlineStr">
        <is>
          <t>LOA</t>
        </is>
      </c>
      <c r="E116" s="17" t="inlineStr">
        <is>
          <t>Length Overall (LOA)</t>
        </is>
      </c>
      <c r="F116" s="17" t="n">
        <v>51.3</v>
      </c>
      <c r="G116" s="17" t="n">
        <v>49.6</v>
      </c>
      <c r="H116" s="17" t="inlineStr">
        <is>
          <t>HB-COUNTER-2</t>
        </is>
      </c>
      <c r="I116" s="17" t="inlineStr">
        <is>
          <t>MC-2024-0118</t>
        </is>
      </c>
      <c r="J116" s="17" t="inlineStr">
        <is>
          <t>Y</t>
        </is>
      </c>
      <c r="K116" s="17" t="inlineStr">
        <is>
          <t>day log 2024-12-11</t>
        </is>
      </c>
      <c r="L116" s="17" t="inlineStr"/>
    </row>
    <row r="117">
      <c r="A117" s="21" t="inlineStr">
        <is>
          <t>AMD-001427</t>
        </is>
      </c>
      <c r="B117" s="28" t="n">
        <v>45648</v>
      </c>
      <c r="C117" s="21" t="inlineStr">
        <is>
          <t>WL-03470</t>
        </is>
      </c>
      <c r="D117" s="21" t="inlineStr">
        <is>
          <t>LOA</t>
        </is>
      </c>
      <c r="E117" s="21" t="inlineStr">
        <is>
          <t>Length Overall (LOA)</t>
        </is>
      </c>
      <c r="F117" s="21" t="n">
        <v>37</v>
      </c>
      <c r="G117" s="21" t="n">
        <v>36.4</v>
      </c>
      <c r="H117" s="21" t="inlineStr">
        <is>
          <t>HB-COUNTER-2</t>
        </is>
      </c>
      <c r="I117" s="21" t="inlineStr">
        <is>
          <t>MC-2024-0864</t>
        </is>
      </c>
      <c r="J117" s="21" t="inlineStr">
        <is>
          <t>Y</t>
        </is>
      </c>
      <c r="K117" s="21" t="inlineStr">
        <is>
          <t>day log 2024-12-22</t>
        </is>
      </c>
      <c r="L117" s="21" t="inlineStr"/>
    </row>
    <row r="118">
      <c r="A118" s="17" t="inlineStr">
        <is>
          <t>AMD-001430</t>
        </is>
      </c>
      <c r="B118" s="27" t="n">
        <v>45650</v>
      </c>
      <c r="C118" s="17" t="inlineStr">
        <is>
          <t>WL-03335</t>
        </is>
      </c>
      <c r="D118" s="17" t="inlineStr">
        <is>
          <t>LOA</t>
        </is>
      </c>
      <c r="E118" s="17" t="inlineStr">
        <is>
          <t>Length Overall (LOA)</t>
        </is>
      </c>
      <c r="F118" s="17" t="n">
        <v>54.8</v>
      </c>
      <c r="G118" s="17" t="n">
        <v>52</v>
      </c>
      <c r="H118" s="17" t="inlineStr">
        <is>
          <t>HB-COUNTER-2</t>
        </is>
      </c>
      <c r="I118" s="17" t="inlineStr">
        <is>
          <t>MC-2024-0969</t>
        </is>
      </c>
      <c r="J118" s="17" t="inlineStr">
        <is>
          <t>Y</t>
        </is>
      </c>
      <c r="K118" s="17" t="inlineStr">
        <is>
          <t>day log 2024-12-24</t>
        </is>
      </c>
      <c r="L118" s="17" t="inlineStr"/>
    </row>
    <row r="119">
      <c r="A119" s="21" t="inlineStr">
        <is>
          <t>AMD-001444</t>
        </is>
      </c>
      <c r="B119" s="28" t="n">
        <v>45666</v>
      </c>
      <c r="C119" s="21" t="inlineStr">
        <is>
          <t>WL-02327</t>
        </is>
      </c>
      <c r="D119" s="21" t="inlineStr">
        <is>
          <t>LOA</t>
        </is>
      </c>
      <c r="E119" s="21" t="inlineStr">
        <is>
          <t>Length Overall (LOA)</t>
        </is>
      </c>
      <c r="F119" s="21" t="n">
        <v>26.7</v>
      </c>
      <c r="G119" s="21" t="n">
        <v>25</v>
      </c>
      <c r="H119" s="21" t="inlineStr">
        <is>
          <t>HB-COUNTER-2</t>
        </is>
      </c>
      <c r="I119" s="21" t="inlineStr">
        <is>
          <t>MC-2025-0967</t>
        </is>
      </c>
      <c r="J119" s="21" t="inlineStr">
        <is>
          <t>Y</t>
        </is>
      </c>
      <c r="K119" s="21" t="inlineStr">
        <is>
          <t>day log 2025-01-09</t>
        </is>
      </c>
      <c r="L119" s="21" t="inlineStr"/>
    </row>
    <row r="120">
      <c r="A120" s="17" t="inlineStr">
        <is>
          <t>AMD-001449</t>
        </is>
      </c>
      <c r="B120" s="27" t="n">
        <v>45670</v>
      </c>
      <c r="C120" s="17" t="inlineStr">
        <is>
          <t>WL-01855</t>
        </is>
      </c>
      <c r="D120" s="17" t="inlineStr">
        <is>
          <t>LOA</t>
        </is>
      </c>
      <c r="E120" s="17" t="inlineStr">
        <is>
          <t>Length Overall (LOA)</t>
        </is>
      </c>
      <c r="F120" s="17" t="n">
        <v>31.7</v>
      </c>
      <c r="G120" s="17" t="n">
        <v>34.4</v>
      </c>
      <c r="H120" s="17" t="inlineStr">
        <is>
          <t>HB-COUNTER-2</t>
        </is>
      </c>
      <c r="I120" s="17" t="inlineStr">
        <is>
          <t>MC-2025-0216</t>
        </is>
      </c>
      <c r="J120" s="17" t="inlineStr">
        <is>
          <t>Y</t>
        </is>
      </c>
      <c r="K120" s="17" t="inlineStr">
        <is>
          <t>day log 2025-01-13</t>
        </is>
      </c>
      <c r="L120" s="17" t="inlineStr"/>
    </row>
    <row r="121">
      <c r="A121" s="21" t="inlineStr">
        <is>
          <t>AMD-001453</t>
        </is>
      </c>
      <c r="B121" s="28" t="n">
        <v>45671</v>
      </c>
      <c r="C121" s="21" t="inlineStr">
        <is>
          <t>WL-03650</t>
        </is>
      </c>
      <c r="D121" s="21" t="inlineStr">
        <is>
          <t>LOA</t>
        </is>
      </c>
      <c r="E121" s="21" t="inlineStr">
        <is>
          <t>Length Overall (LOA)</t>
        </is>
      </c>
      <c r="F121" s="21" t="n">
        <v>49.2</v>
      </c>
      <c r="G121" s="21" t="n">
        <v>47.5</v>
      </c>
      <c r="H121" s="21" t="inlineStr">
        <is>
          <t>HB-COUNTER-2</t>
        </is>
      </c>
      <c r="I121" s="21" t="inlineStr"/>
      <c r="J121" s="21" t="inlineStr">
        <is>
          <t>Y</t>
        </is>
      </c>
      <c r="K121" s="21" t="inlineStr">
        <is>
          <t>day log 2025-01-14</t>
        </is>
      </c>
      <c r="L121" s="21" t="inlineStr"/>
    </row>
    <row r="122">
      <c r="A122" s="17" t="inlineStr">
        <is>
          <t>AMD-001460</t>
        </is>
      </c>
      <c r="B122" s="27" t="n">
        <v>45674</v>
      </c>
      <c r="C122" s="17" t="inlineStr">
        <is>
          <t>WL-02180</t>
        </is>
      </c>
      <c r="D122" s="17" t="inlineStr">
        <is>
          <t>LOA</t>
        </is>
      </c>
      <c r="E122" s="17" t="inlineStr">
        <is>
          <t>Length Overall (LOA)</t>
        </is>
      </c>
      <c r="F122" s="17" t="n">
        <v>22.6</v>
      </c>
      <c r="G122" s="17" t="n">
        <v>24.1</v>
      </c>
      <c r="H122" s="17" t="inlineStr">
        <is>
          <t>HB-COUNTER-2</t>
        </is>
      </c>
      <c r="I122" s="17" t="inlineStr">
        <is>
          <t>MC-2025-0415</t>
        </is>
      </c>
      <c r="J122" s="17" t="inlineStr">
        <is>
          <t>Y</t>
        </is>
      </c>
      <c r="K122" s="17" t="inlineStr">
        <is>
          <t>day log 2025-01-17</t>
        </is>
      </c>
      <c r="L122" s="17" t="inlineStr"/>
    </row>
    <row r="123">
      <c r="A123" s="21" t="inlineStr">
        <is>
          <t>AMD-001468</t>
        </is>
      </c>
      <c r="B123" s="28" t="n">
        <v>45680</v>
      </c>
      <c r="C123" s="21" t="inlineStr">
        <is>
          <t>WL-02459</t>
        </is>
      </c>
      <c r="D123" s="21" t="inlineStr">
        <is>
          <t>LOA</t>
        </is>
      </c>
      <c r="E123" s="21" t="inlineStr">
        <is>
          <t>Length Overall (LOA)</t>
        </is>
      </c>
      <c r="F123" s="21" t="n">
        <v>24.1</v>
      </c>
      <c r="G123" s="21" t="n">
        <v>21.5</v>
      </c>
      <c r="H123" s="21" t="inlineStr">
        <is>
          <t>HB-COUNTER-2</t>
        </is>
      </c>
      <c r="I123" s="21" t="inlineStr">
        <is>
          <t>Foldview Marine Services haul-out sheet 2022-12-04</t>
        </is>
      </c>
      <c r="J123" s="21" t="inlineStr">
        <is>
          <t>Y</t>
        </is>
      </c>
      <c r="K123" s="21" t="inlineStr">
        <is>
          <t>day log 2025-01-23</t>
        </is>
      </c>
      <c r="L123" s="21" t="inlineStr"/>
    </row>
    <row r="124">
      <c r="A124" s="17" t="inlineStr">
        <is>
          <t>AMD-001481</t>
        </is>
      </c>
      <c r="B124" s="27" t="n">
        <v>45687</v>
      </c>
      <c r="C124" s="17" t="inlineStr">
        <is>
          <t>WL-02143</t>
        </is>
      </c>
      <c r="D124" s="17" t="inlineStr">
        <is>
          <t>LOA</t>
        </is>
      </c>
      <c r="E124" s="17" t="inlineStr">
        <is>
          <t>Length Overall (LOA)</t>
        </is>
      </c>
      <c r="F124" s="17" t="n">
        <v>49.6</v>
      </c>
      <c r="G124" s="17" t="n">
        <v>48.4</v>
      </c>
      <c r="H124" s="17" t="inlineStr">
        <is>
          <t>HB-COUNTER-2</t>
        </is>
      </c>
      <c r="I124" s="17" t="inlineStr">
        <is>
          <t>Foldview Marine Services haul-out sheet 2024-10-22</t>
        </is>
      </c>
      <c r="J124" s="17" t="inlineStr">
        <is>
          <t>Y</t>
        </is>
      </c>
      <c r="K124" s="17" t="inlineStr">
        <is>
          <t>day log 2025-01-30</t>
        </is>
      </c>
      <c r="L124" s="17" t="inlineStr"/>
    </row>
    <row r="125">
      <c r="A125" s="21" t="inlineStr">
        <is>
          <t>AMD-001519</t>
        </is>
      </c>
      <c r="B125" s="28" t="n">
        <v>45710</v>
      </c>
      <c r="C125" s="21" t="inlineStr">
        <is>
          <t>WL-02035</t>
        </is>
      </c>
      <c r="D125" s="21" t="inlineStr">
        <is>
          <t>LOA</t>
        </is>
      </c>
      <c r="E125" s="21" t="inlineStr">
        <is>
          <t>Length Overall (LOA)</t>
        </is>
      </c>
      <c r="F125" s="21" t="n">
        <v>31.1</v>
      </c>
      <c r="G125" s="21" t="n">
        <v>29.6</v>
      </c>
      <c r="H125" s="21" t="inlineStr">
        <is>
          <t>HB-COUNTER-2</t>
        </is>
      </c>
      <c r="I125" s="21" t="inlineStr">
        <is>
          <t>MC-2025-0618</t>
        </is>
      </c>
      <c r="J125" s="21" t="inlineStr">
        <is>
          <t>Y</t>
        </is>
      </c>
      <c r="K125" s="21" t="inlineStr">
        <is>
          <t>day log 2025-02-22</t>
        </is>
      </c>
      <c r="L125" s="21" t="inlineStr"/>
    </row>
    <row r="126">
      <c r="A126" s="17" t="inlineStr">
        <is>
          <t>AMD-001525</t>
        </is>
      </c>
      <c r="B126" s="27" t="n">
        <v>45716</v>
      </c>
      <c r="C126" s="17" t="inlineStr">
        <is>
          <t>WL-01612</t>
        </is>
      </c>
      <c r="D126" s="17" t="inlineStr">
        <is>
          <t>LOA</t>
        </is>
      </c>
      <c r="E126" s="17" t="inlineStr">
        <is>
          <t>Length Overall (LOA)</t>
        </is>
      </c>
      <c r="F126" s="17" t="n">
        <v>29.6</v>
      </c>
      <c r="G126" s="17" t="n">
        <v>27.6</v>
      </c>
      <c r="H126" s="17" t="inlineStr">
        <is>
          <t>HB-COUNTER-2</t>
        </is>
      </c>
      <c r="I126" s="17" t="inlineStr">
        <is>
          <t>MC-2025-0220</t>
        </is>
      </c>
      <c r="J126" s="17" t="inlineStr">
        <is>
          <t>Y</t>
        </is>
      </c>
      <c r="K126" s="17" t="inlineStr">
        <is>
          <t>day log 2025-02-28</t>
        </is>
      </c>
      <c r="L126" s="17" t="inlineStr"/>
    </row>
    <row r="127">
      <c r="A127" s="21" t="inlineStr">
        <is>
          <t>AMD-001535</t>
        </is>
      </c>
      <c r="B127" s="28" t="n">
        <v>45725</v>
      </c>
      <c r="C127" s="21" t="inlineStr">
        <is>
          <t>WL-02431</t>
        </is>
      </c>
      <c r="D127" s="21" t="inlineStr">
        <is>
          <t>LOA</t>
        </is>
      </c>
      <c r="E127" s="21" t="inlineStr">
        <is>
          <t>Length Overall (LOA)</t>
        </is>
      </c>
      <c r="F127" s="21" t="n">
        <v>26.7</v>
      </c>
      <c r="G127" s="21" t="n">
        <v>29.1</v>
      </c>
      <c r="H127" s="21" t="inlineStr">
        <is>
          <t>HB-COUNTER-2</t>
        </is>
      </c>
      <c r="I127" s="21" t="inlineStr">
        <is>
          <t>Foldview Marine Services haul-out sheet 2025-01-27</t>
        </is>
      </c>
      <c r="J127" s="21" t="inlineStr">
        <is>
          <t>Y</t>
        </is>
      </c>
      <c r="K127" s="21" t="inlineStr">
        <is>
          <t>day log 2025-03-09</t>
        </is>
      </c>
      <c r="L127" s="21" t="inlineStr"/>
    </row>
    <row r="128">
      <c r="A128" s="17" t="inlineStr">
        <is>
          <t>AMD-001545</t>
        </is>
      </c>
      <c r="B128" s="27" t="n">
        <v>45731</v>
      </c>
      <c r="C128" s="17" t="inlineStr">
        <is>
          <t>WL-02150</t>
        </is>
      </c>
      <c r="D128" s="17" t="inlineStr">
        <is>
          <t>LOA</t>
        </is>
      </c>
      <c r="E128" s="17" t="inlineStr">
        <is>
          <t>Length Overall (LOA)</t>
        </is>
      </c>
      <c r="F128" s="17" t="n">
        <v>33.7</v>
      </c>
      <c r="G128" s="17" t="n">
        <v>36.3</v>
      </c>
      <c r="H128" s="17" t="inlineStr">
        <is>
          <t>HB-COUNTER-2</t>
        </is>
      </c>
      <c r="I128" s="17" t="inlineStr">
        <is>
          <t>MC-2025-0576</t>
        </is>
      </c>
      <c r="J128" s="17" t="inlineStr">
        <is>
          <t>Y</t>
        </is>
      </c>
      <c r="K128" s="17" t="inlineStr">
        <is>
          <t>day log 2025-03-15</t>
        </is>
      </c>
      <c r="L128" s="17" t="inlineStr"/>
    </row>
    <row r="129">
      <c r="A129" s="21" t="inlineStr">
        <is>
          <t>AMD-001557</t>
        </is>
      </c>
      <c r="B129" s="28" t="n">
        <v>45742</v>
      </c>
      <c r="C129" s="21" t="inlineStr">
        <is>
          <t>WL-01173</t>
        </is>
      </c>
      <c r="D129" s="21" t="inlineStr">
        <is>
          <t>LOA</t>
        </is>
      </c>
      <c r="E129" s="21" t="inlineStr">
        <is>
          <t>Length Overall (LOA)</t>
        </is>
      </c>
      <c r="F129" s="21" t="n">
        <v>20.5</v>
      </c>
      <c r="G129" s="21" t="n">
        <v>20.8</v>
      </c>
      <c r="H129" s="21" t="inlineStr">
        <is>
          <t>HB-COUNTER-2</t>
        </is>
      </c>
      <c r="I129" s="21" t="inlineStr">
        <is>
          <t>MC-2025-0745</t>
        </is>
      </c>
      <c r="J129" s="21" t="inlineStr">
        <is>
          <t>Y</t>
        </is>
      </c>
      <c r="K129" s="21" t="inlineStr">
        <is>
          <t>day log 2025-03-26</t>
        </is>
      </c>
      <c r="L129" s="21" t="inlineStr"/>
    </row>
    <row r="130">
      <c r="A130" s="17" t="inlineStr">
        <is>
          <t>AMD-001563</t>
        </is>
      </c>
      <c r="B130" s="27" t="n">
        <v>45745</v>
      </c>
      <c r="C130" s="17" t="inlineStr">
        <is>
          <t>WL-01350</t>
        </is>
      </c>
      <c r="D130" s="17" t="inlineStr">
        <is>
          <t>LOA</t>
        </is>
      </c>
      <c r="E130" s="17" t="inlineStr">
        <is>
          <t>Length Overall (LOA)</t>
        </is>
      </c>
      <c r="F130" s="17" t="n">
        <v>38</v>
      </c>
      <c r="G130" s="17" t="n">
        <v>38.8</v>
      </c>
      <c r="H130" s="17" t="inlineStr">
        <is>
          <t>HB-COUNTER-2</t>
        </is>
      </c>
      <c r="I130" s="17" t="inlineStr">
        <is>
          <t>MC-2025-0538</t>
        </is>
      </c>
      <c r="J130" s="17" t="inlineStr">
        <is>
          <t>Y</t>
        </is>
      </c>
      <c r="K130" s="17" t="inlineStr">
        <is>
          <t>day log 2025-03-29</t>
        </is>
      </c>
      <c r="L130" s="17" t="inlineStr"/>
    </row>
    <row r="131">
      <c r="A131" s="21" t="inlineStr">
        <is>
          <t>AMD-001565</t>
        </is>
      </c>
      <c r="B131" s="28" t="n">
        <v>45746</v>
      </c>
      <c r="C131" s="21" t="inlineStr">
        <is>
          <t>WL-01349</t>
        </is>
      </c>
      <c r="D131" s="21" t="inlineStr">
        <is>
          <t>LOA</t>
        </is>
      </c>
      <c r="E131" s="21" t="inlineStr">
        <is>
          <t>Length Overall (LOA)</t>
        </is>
      </c>
      <c r="F131" s="21" t="n">
        <v>32.9</v>
      </c>
      <c r="G131" s="21" t="n">
        <v>32.4</v>
      </c>
      <c r="H131" s="21" t="inlineStr">
        <is>
          <t>HB-COUNTER-2</t>
        </is>
      </c>
      <c r="I131" s="21" t="inlineStr">
        <is>
          <t>MC-2025-0226</t>
        </is>
      </c>
      <c r="J131" s="21" t="inlineStr">
        <is>
          <t>Y</t>
        </is>
      </c>
      <c r="K131" s="21" t="inlineStr">
        <is>
          <t>day log 2025-03-30</t>
        </is>
      </c>
      <c r="L131" s="21" t="inlineStr"/>
    </row>
    <row r="132">
      <c r="A132" s="17" t="inlineStr">
        <is>
          <t>AMD-001568</t>
        </is>
      </c>
      <c r="B132" s="27" t="n">
        <v>45747</v>
      </c>
      <c r="C132" s="17" t="inlineStr">
        <is>
          <t>WL-03245</t>
        </is>
      </c>
      <c r="D132" s="17" t="inlineStr">
        <is>
          <t>LOA</t>
        </is>
      </c>
      <c r="E132" s="17" t="inlineStr">
        <is>
          <t>Length Overall (LOA)</t>
        </is>
      </c>
      <c r="F132" s="17" t="n">
        <v>33</v>
      </c>
      <c r="G132" s="17" t="n">
        <v>32.2</v>
      </c>
      <c r="H132" s="17" t="inlineStr">
        <is>
          <t>HB-COUNTER-2</t>
        </is>
      </c>
      <c r="I132" s="17" t="inlineStr">
        <is>
          <t>MC-2025-0526</t>
        </is>
      </c>
      <c r="J132" s="17" t="inlineStr">
        <is>
          <t>Y</t>
        </is>
      </c>
      <c r="K132" s="17" t="inlineStr">
        <is>
          <t>day log 2025-03-31</t>
        </is>
      </c>
      <c r="L132" s="17" t="inlineStr"/>
    </row>
    <row r="133">
      <c r="A133" s="21" t="inlineStr">
        <is>
          <t>AMD-001570</t>
        </is>
      </c>
      <c r="B133" s="28" t="n">
        <v>45748</v>
      </c>
      <c r="C133" s="21" t="inlineStr">
        <is>
          <t>WL-02799</t>
        </is>
      </c>
      <c r="D133" s="21" t="inlineStr">
        <is>
          <t>LOA</t>
        </is>
      </c>
      <c r="E133" s="21" t="inlineStr">
        <is>
          <t>Length Overall (LOA)</t>
        </is>
      </c>
      <c r="F133" s="21" t="n">
        <v>48.5</v>
      </c>
      <c r="G133" s="21" t="n">
        <v>46.4</v>
      </c>
      <c r="H133" s="21" t="inlineStr">
        <is>
          <t>HB-COUNTER-2</t>
        </is>
      </c>
      <c r="I133" s="21" t="inlineStr">
        <is>
          <t>MC-2025-0900</t>
        </is>
      </c>
      <c r="J133" s="21" t="inlineStr">
        <is>
          <t>Y</t>
        </is>
      </c>
      <c r="K133" s="21" t="inlineStr">
        <is>
          <t>day log 2025-04-01</t>
        </is>
      </c>
      <c r="L133" s="21" t="inlineStr"/>
    </row>
    <row r="134">
      <c r="A134" s="17" t="inlineStr">
        <is>
          <t>AMD-001577</t>
        </is>
      </c>
      <c r="B134" s="27" t="n">
        <v>45756</v>
      </c>
      <c r="C134" s="17" t="inlineStr">
        <is>
          <t>WL-03646</t>
        </is>
      </c>
      <c r="D134" s="17" t="inlineStr">
        <is>
          <t>LOA</t>
        </is>
      </c>
      <c r="E134" s="17" t="inlineStr">
        <is>
          <t>Length Overall (LOA)</t>
        </is>
      </c>
      <c r="F134" s="17" t="n">
        <v>28</v>
      </c>
      <c r="G134" s="17" t="n">
        <v>28.8</v>
      </c>
      <c r="H134" s="17" t="inlineStr">
        <is>
          <t>HB-COUNTER-2</t>
        </is>
      </c>
      <c r="I134" s="17" t="inlineStr">
        <is>
          <t>MC-2025-0799</t>
        </is>
      </c>
      <c r="J134" s="17" t="inlineStr">
        <is>
          <t>Y</t>
        </is>
      </c>
      <c r="K134" s="17" t="inlineStr">
        <is>
          <t>day log 2025-04-09</t>
        </is>
      </c>
      <c r="L134" s="17" t="inlineStr"/>
    </row>
    <row r="135">
      <c r="A135" s="21" t="inlineStr">
        <is>
          <t>AMD-001591</t>
        </is>
      </c>
      <c r="B135" s="28" t="n">
        <v>45765</v>
      </c>
      <c r="C135" s="21" t="inlineStr">
        <is>
          <t>WL-02821</t>
        </is>
      </c>
      <c r="D135" s="21" t="inlineStr">
        <is>
          <t>LOA</t>
        </is>
      </c>
      <c r="E135" s="21" t="inlineStr">
        <is>
          <t>Length Overall (LOA)</t>
        </is>
      </c>
      <c r="F135" s="21" t="n">
        <v>48.4</v>
      </c>
      <c r="G135" s="21" t="n">
        <v>48.5</v>
      </c>
      <c r="H135" s="21" t="inlineStr">
        <is>
          <t>HB-COUNTER-2</t>
        </is>
      </c>
      <c r="I135" s="21" t="inlineStr">
        <is>
          <t>Foldview Marine Services haul-out sheet 2023-09-02</t>
        </is>
      </c>
      <c r="J135" s="21" t="inlineStr">
        <is>
          <t>Y</t>
        </is>
      </c>
      <c r="K135" s="21" t="inlineStr">
        <is>
          <t>day log 2025-04-18</t>
        </is>
      </c>
      <c r="L135" s="21" t="inlineStr"/>
    </row>
    <row r="136">
      <c r="A136" s="17" t="inlineStr">
        <is>
          <t>AMD-001597</t>
        </is>
      </c>
      <c r="B136" s="27" t="n">
        <v>45770</v>
      </c>
      <c r="C136" s="17" t="inlineStr">
        <is>
          <t>WL-03413</t>
        </is>
      </c>
      <c r="D136" s="17" t="inlineStr">
        <is>
          <t>LOA</t>
        </is>
      </c>
      <c r="E136" s="17" t="inlineStr">
        <is>
          <t>Length Overall (LOA)</t>
        </is>
      </c>
      <c r="F136" s="17" t="n">
        <v>33.9</v>
      </c>
      <c r="G136" s="17" t="n">
        <v>34.4</v>
      </c>
      <c r="H136" s="17" t="inlineStr">
        <is>
          <t>HB-COUNTER-2</t>
        </is>
      </c>
      <c r="I136" s="17" t="inlineStr">
        <is>
          <t>MC-2025-0314</t>
        </is>
      </c>
      <c r="J136" s="17" t="inlineStr">
        <is>
          <t>Y</t>
        </is>
      </c>
      <c r="K136" s="17" t="inlineStr">
        <is>
          <t>day log 2025-04-23</t>
        </is>
      </c>
      <c r="L136" s="17" t="inlineStr"/>
    </row>
    <row r="137">
      <c r="A137" s="21" t="inlineStr">
        <is>
          <t>AMD-001598</t>
        </is>
      </c>
      <c r="B137" s="28" t="n">
        <v>45770</v>
      </c>
      <c r="C137" s="21" t="inlineStr">
        <is>
          <t>WL-03035</t>
        </is>
      </c>
      <c r="D137" s="21" t="inlineStr">
        <is>
          <t>LOA</t>
        </is>
      </c>
      <c r="E137" s="21" t="inlineStr">
        <is>
          <t>Length Overall (LOA)</t>
        </is>
      </c>
      <c r="F137" s="21" t="n">
        <v>25.5</v>
      </c>
      <c r="G137" s="21" t="n">
        <v>27</v>
      </c>
      <c r="H137" s="21" t="inlineStr">
        <is>
          <t>HB-COUNTER-2</t>
        </is>
      </c>
      <c r="I137" s="21" t="inlineStr">
        <is>
          <t>MC-2025-0956</t>
        </is>
      </c>
      <c r="J137" s="21" t="inlineStr">
        <is>
          <t>Y</t>
        </is>
      </c>
      <c r="K137" s="21" t="inlineStr">
        <is>
          <t>day log 2025-04-23</t>
        </is>
      </c>
      <c r="L137" s="21" t="inlineStr"/>
    </row>
    <row r="138">
      <c r="A138" s="17" t="inlineStr">
        <is>
          <t>AMD-001604</t>
        </is>
      </c>
      <c r="B138" s="27" t="n">
        <v>45773</v>
      </c>
      <c r="C138" s="17" t="inlineStr">
        <is>
          <t>WL-03135</t>
        </is>
      </c>
      <c r="D138" s="17" t="inlineStr">
        <is>
          <t>LOA</t>
        </is>
      </c>
      <c r="E138" s="17" t="inlineStr">
        <is>
          <t>Length Overall (LOA)</t>
        </is>
      </c>
      <c r="F138" s="17" t="n">
        <v>33.2</v>
      </c>
      <c r="G138" s="17" t="n">
        <v>31.7</v>
      </c>
      <c r="H138" s="17" t="inlineStr">
        <is>
          <t>HB-COUNTER-2</t>
        </is>
      </c>
      <c r="I138" s="17" t="inlineStr">
        <is>
          <t>MC-2025-0228</t>
        </is>
      </c>
      <c r="J138" s="17" t="inlineStr">
        <is>
          <t>Y</t>
        </is>
      </c>
      <c r="K138" s="17" t="inlineStr">
        <is>
          <t>day log 2025-04-26</t>
        </is>
      </c>
      <c r="L138" s="17" t="inlineStr"/>
    </row>
    <row r="139">
      <c r="A139" s="21" t="inlineStr">
        <is>
          <t>AMD-001606</t>
        </is>
      </c>
      <c r="B139" s="28" t="n">
        <v>45775</v>
      </c>
      <c r="C139" s="21" t="inlineStr">
        <is>
          <t>WL-02090</t>
        </is>
      </c>
      <c r="D139" s="21" t="inlineStr">
        <is>
          <t>LOA</t>
        </is>
      </c>
      <c r="E139" s="21" t="inlineStr">
        <is>
          <t>Length Overall (LOA)</t>
        </is>
      </c>
      <c r="F139" s="21" t="n">
        <v>20.7</v>
      </c>
      <c r="G139" s="21" t="n">
        <v>18.1</v>
      </c>
      <c r="H139" s="21" t="inlineStr">
        <is>
          <t>HB-COUNTER-2</t>
        </is>
      </c>
      <c r="I139" s="21" t="inlineStr">
        <is>
          <t>MC-2025-0913</t>
        </is>
      </c>
      <c r="J139" s="21" t="inlineStr">
        <is>
          <t>Y</t>
        </is>
      </c>
      <c r="K139" s="21" t="inlineStr">
        <is>
          <t>day log 2025-04-28</t>
        </is>
      </c>
      <c r="L139" s="21" t="inlineStr"/>
    </row>
    <row r="140">
      <c r="A140" s="17" t="inlineStr">
        <is>
          <t>AMD-001608</t>
        </is>
      </c>
      <c r="B140" s="27" t="n">
        <v>45778</v>
      </c>
      <c r="C140" s="17" t="inlineStr">
        <is>
          <t>WL-02816</t>
        </is>
      </c>
      <c r="D140" s="17" t="inlineStr">
        <is>
          <t>LOA</t>
        </is>
      </c>
      <c r="E140" s="17" t="inlineStr">
        <is>
          <t>Length Overall (LOA)</t>
        </is>
      </c>
      <c r="F140" s="17" t="n">
        <v>40.9</v>
      </c>
      <c r="G140" s="17" t="n">
        <v>40.4</v>
      </c>
      <c r="H140" s="17" t="inlineStr">
        <is>
          <t>HB-COUNTER-2</t>
        </is>
      </c>
      <c r="I140" s="17" t="inlineStr">
        <is>
          <t>Foldview Marine Services haul-out sheet 2024-03-15</t>
        </is>
      </c>
      <c r="J140" s="17" t="inlineStr">
        <is>
          <t>Y</t>
        </is>
      </c>
      <c r="K140" s="17" t="inlineStr">
        <is>
          <t>day log 2025-05-01</t>
        </is>
      </c>
      <c r="L140" s="17" t="inlineStr"/>
    </row>
    <row r="141">
      <c r="A141" s="21" t="inlineStr">
        <is>
          <t>AMD-001620</t>
        </is>
      </c>
      <c r="B141" s="28" t="n">
        <v>45783</v>
      </c>
      <c r="C141" s="21" t="inlineStr">
        <is>
          <t>WL-01328</t>
        </is>
      </c>
      <c r="D141" s="21" t="inlineStr">
        <is>
          <t>LOA</t>
        </is>
      </c>
      <c r="E141" s="21" t="inlineStr">
        <is>
          <t>Length Overall (LOA)</t>
        </is>
      </c>
      <c r="F141" s="21" t="n">
        <v>41.9</v>
      </c>
      <c r="G141" s="21" t="n">
        <v>43</v>
      </c>
      <c r="H141" s="21" t="inlineStr">
        <is>
          <t>HB-COUNTER-2</t>
        </is>
      </c>
      <c r="I141" s="21" t="inlineStr">
        <is>
          <t>MC-2025-0852</t>
        </is>
      </c>
      <c r="J141" s="21" t="inlineStr">
        <is>
          <t>Y</t>
        </is>
      </c>
      <c r="K141" s="21" t="inlineStr">
        <is>
          <t>day log 2025-05-06</t>
        </is>
      </c>
      <c r="L141" s="21" t="inlineStr"/>
    </row>
    <row r="142">
      <c r="A142" s="17" t="inlineStr">
        <is>
          <t>AMD-001635</t>
        </is>
      </c>
      <c r="B142" s="27" t="n">
        <v>45793</v>
      </c>
      <c r="C142" s="17" t="inlineStr">
        <is>
          <t>WL-03261</t>
        </is>
      </c>
      <c r="D142" s="17" t="inlineStr">
        <is>
          <t>LOA</t>
        </is>
      </c>
      <c r="E142" s="17" t="inlineStr">
        <is>
          <t>Length Overall (LOA)</t>
        </is>
      </c>
      <c r="F142" s="17" t="n">
        <v>49.6</v>
      </c>
      <c r="G142" s="17" t="n">
        <v>47.6</v>
      </c>
      <c r="H142" s="17" t="inlineStr">
        <is>
          <t>HB-COUNTER-2</t>
        </is>
      </c>
      <c r="I142" s="17" t="inlineStr">
        <is>
          <t>MC-2025-0420</t>
        </is>
      </c>
      <c r="J142" s="17" t="inlineStr">
        <is>
          <t>Y</t>
        </is>
      </c>
      <c r="K142" s="17" t="inlineStr">
        <is>
          <t>day log 2025-05-16</t>
        </is>
      </c>
      <c r="L142" s="17" t="inlineStr"/>
    </row>
    <row r="143">
      <c r="A143" s="21" t="inlineStr">
        <is>
          <t>AMD-001646</t>
        </is>
      </c>
      <c r="B143" s="28" t="n">
        <v>45800</v>
      </c>
      <c r="C143" s="21" t="inlineStr">
        <is>
          <t>WL-01993</t>
        </is>
      </c>
      <c r="D143" s="21" t="inlineStr">
        <is>
          <t>LOA</t>
        </is>
      </c>
      <c r="E143" s="21" t="inlineStr">
        <is>
          <t>Length Overall (LOA)</t>
        </is>
      </c>
      <c r="F143" s="21" t="n">
        <v>20.4</v>
      </c>
      <c r="G143" s="21" t="n">
        <v>20.3</v>
      </c>
      <c r="H143" s="21" t="inlineStr">
        <is>
          <t>HB-COUNTER-2</t>
        </is>
      </c>
      <c r="I143" s="21" t="inlineStr">
        <is>
          <t>Foldview Marine Services haul-out sheet 2023-08-13</t>
        </is>
      </c>
      <c r="J143" s="21" t="inlineStr">
        <is>
          <t>Y</t>
        </is>
      </c>
      <c r="K143" s="21" t="inlineStr">
        <is>
          <t>day log 2025-05-23</t>
        </is>
      </c>
      <c r="L143" s="21" t="inlineStr"/>
    </row>
    <row r="144">
      <c r="A144" s="17" t="inlineStr">
        <is>
          <t>AMD-001647</t>
        </is>
      </c>
      <c r="B144" s="27" t="n">
        <v>45800</v>
      </c>
      <c r="C144" s="17" t="inlineStr">
        <is>
          <t>WL-02083</t>
        </is>
      </c>
      <c r="D144" s="17" t="inlineStr">
        <is>
          <t>LOA</t>
        </is>
      </c>
      <c r="E144" s="17" t="inlineStr">
        <is>
          <t>Length Overall (LOA)</t>
        </is>
      </c>
      <c r="F144" s="17" t="n">
        <v>37.1</v>
      </c>
      <c r="G144" s="17" t="n">
        <v>35</v>
      </c>
      <c r="H144" s="17" t="inlineStr">
        <is>
          <t>HB-COUNTER-2</t>
        </is>
      </c>
      <c r="I144" s="17" t="inlineStr">
        <is>
          <t>MC-2025-0442</t>
        </is>
      </c>
      <c r="J144" s="17" t="inlineStr">
        <is>
          <t>Y</t>
        </is>
      </c>
      <c r="K144" s="17" t="inlineStr">
        <is>
          <t>day log 2025-05-23</t>
        </is>
      </c>
      <c r="L144" s="17" t="inlineStr"/>
    </row>
    <row r="145">
      <c r="A145" s="21" t="inlineStr">
        <is>
          <t>AMD-001655</t>
        </is>
      </c>
      <c r="B145" s="28" t="n">
        <v>45803</v>
      </c>
      <c r="C145" s="21" t="inlineStr">
        <is>
          <t>WL-03503</t>
        </is>
      </c>
      <c r="D145" s="21" t="inlineStr">
        <is>
          <t>LOA</t>
        </is>
      </c>
      <c r="E145" s="21" t="inlineStr">
        <is>
          <t>Length Overall (LOA)</t>
        </is>
      </c>
      <c r="F145" s="21" t="n">
        <v>46.2</v>
      </c>
      <c r="G145" s="21" t="n">
        <v>48.2</v>
      </c>
      <c r="H145" s="21" t="inlineStr">
        <is>
          <t>HB-COUNTER-2</t>
        </is>
      </c>
      <c r="I145" s="21" t="inlineStr">
        <is>
          <t>MC-2025-0353</t>
        </is>
      </c>
      <c r="J145" s="21" t="inlineStr">
        <is>
          <t>Y</t>
        </is>
      </c>
      <c r="K145" s="21" t="inlineStr">
        <is>
          <t>day log 2025-05-26</t>
        </is>
      </c>
      <c r="L145" s="21" t="inlineStr"/>
    </row>
    <row r="146">
      <c r="A146" s="17" t="inlineStr">
        <is>
          <t>AMD-001659</t>
        </is>
      </c>
      <c r="B146" s="27" t="n">
        <v>45804</v>
      </c>
      <c r="C146" s="17" t="inlineStr">
        <is>
          <t>WL-01977</t>
        </is>
      </c>
      <c r="D146" s="17" t="inlineStr">
        <is>
          <t>LOA</t>
        </is>
      </c>
      <c r="E146" s="17" t="inlineStr">
        <is>
          <t>Length Overall (LOA)</t>
        </is>
      </c>
      <c r="F146" s="17" t="n">
        <v>23.5</v>
      </c>
      <c r="G146" s="17" t="n">
        <v>23.3</v>
      </c>
      <c r="H146" s="17" t="inlineStr">
        <is>
          <t>HB-COUNTER-2</t>
        </is>
      </c>
      <c r="I146" s="17" t="inlineStr">
        <is>
          <t>MC-2025-0974</t>
        </is>
      </c>
      <c r="J146" s="17" t="inlineStr">
        <is>
          <t>Y</t>
        </is>
      </c>
      <c r="K146" s="17" t="inlineStr">
        <is>
          <t>day log 2025-05-27</t>
        </is>
      </c>
      <c r="L146" s="17" t="inlineStr"/>
    </row>
    <row r="147">
      <c r="A147" s="21" t="inlineStr">
        <is>
          <t>AMD-001681</t>
        </is>
      </c>
      <c r="B147" s="28" t="n">
        <v>45826</v>
      </c>
      <c r="C147" s="21" t="inlineStr">
        <is>
          <t>WL-01556</t>
        </is>
      </c>
      <c r="D147" s="21" t="inlineStr">
        <is>
          <t>LOA</t>
        </is>
      </c>
      <c r="E147" s="21" t="inlineStr">
        <is>
          <t>Length Overall (LOA)</t>
        </is>
      </c>
      <c r="F147" s="21" t="n">
        <v>25.6</v>
      </c>
      <c r="G147" s="21" t="n">
        <v>27.3</v>
      </c>
      <c r="H147" s="21" t="inlineStr">
        <is>
          <t>HB-COUNTER-2</t>
        </is>
      </c>
      <c r="I147" s="21" t="inlineStr">
        <is>
          <t>Foldview Marine Services haul-out sheet 2023-09-08</t>
        </is>
      </c>
      <c r="J147" s="21" t="inlineStr">
        <is>
          <t>Y</t>
        </is>
      </c>
      <c r="K147" s="21" t="inlineStr">
        <is>
          <t>day log 2025-06-18</t>
        </is>
      </c>
      <c r="L147" s="21" t="inlineStr"/>
    </row>
    <row r="148">
      <c r="A148" s="17" t="inlineStr">
        <is>
          <t>AMD-001691</t>
        </is>
      </c>
      <c r="B148" s="27" t="n">
        <v>45833</v>
      </c>
      <c r="C148" s="17" t="inlineStr">
        <is>
          <t>WL-02109</t>
        </is>
      </c>
      <c r="D148" s="17" t="inlineStr">
        <is>
          <t>LOA</t>
        </is>
      </c>
      <c r="E148" s="17" t="inlineStr">
        <is>
          <t>Length Overall (LOA)</t>
        </is>
      </c>
      <c r="F148" s="17" t="n">
        <v>28</v>
      </c>
      <c r="G148" s="17" t="n">
        <v>30.9</v>
      </c>
      <c r="H148" s="17" t="inlineStr">
        <is>
          <t>HB-COUNTER-2</t>
        </is>
      </c>
      <c r="I148" s="17" t="inlineStr">
        <is>
          <t>MC-2025-0282</t>
        </is>
      </c>
      <c r="J148" s="17" t="inlineStr">
        <is>
          <t>Y</t>
        </is>
      </c>
      <c r="K148" s="17" t="inlineStr">
        <is>
          <t>day log 2025-06-25</t>
        </is>
      </c>
      <c r="L148" s="17" t="inlineStr"/>
    </row>
    <row r="149">
      <c r="A149" s="21" t="inlineStr">
        <is>
          <t>AMD-001695</t>
        </is>
      </c>
      <c r="B149" s="28" t="n">
        <v>45834</v>
      </c>
      <c r="C149" s="21" t="inlineStr">
        <is>
          <t>WL-02213</t>
        </is>
      </c>
      <c r="D149" s="21" t="inlineStr">
        <is>
          <t>LOA</t>
        </is>
      </c>
      <c r="E149" s="21" t="inlineStr">
        <is>
          <t>Length Overall (LOA)</t>
        </is>
      </c>
      <c r="F149" s="21" t="n">
        <v>52.8</v>
      </c>
      <c r="G149" s="21" t="n">
        <v>52</v>
      </c>
      <c r="H149" s="21" t="inlineStr">
        <is>
          <t>HB-COUNTER-2</t>
        </is>
      </c>
      <c r="I149" s="21" t="inlineStr">
        <is>
          <t>MC-2025-0835</t>
        </is>
      </c>
      <c r="J149" s="21" t="inlineStr">
        <is>
          <t>Y</t>
        </is>
      </c>
      <c r="K149" s="21" t="inlineStr">
        <is>
          <t>day log 2025-06-26</t>
        </is>
      </c>
      <c r="L149" s="21" t="inlineStr"/>
    </row>
    <row r="150">
      <c r="A150" s="17" t="inlineStr">
        <is>
          <t>AMD-001700</t>
        </is>
      </c>
      <c r="B150" s="27" t="n">
        <v>45838</v>
      </c>
      <c r="C150" s="17" t="inlineStr">
        <is>
          <t>WL-01474</t>
        </is>
      </c>
      <c r="D150" s="17" t="inlineStr">
        <is>
          <t>LOA</t>
        </is>
      </c>
      <c r="E150" s="17" t="inlineStr">
        <is>
          <t>Length Overall (LOA)</t>
        </is>
      </c>
      <c r="F150" s="17" t="n">
        <v>37.7</v>
      </c>
      <c r="G150" s="17" t="n">
        <v>40.2</v>
      </c>
      <c r="H150" s="17" t="inlineStr">
        <is>
          <t>HB-COUNTER-2</t>
        </is>
      </c>
      <c r="I150" s="17" t="inlineStr">
        <is>
          <t>Foldview Marine Services haul-out sheet 2022-08-04</t>
        </is>
      </c>
      <c r="J150" s="17" t="inlineStr">
        <is>
          <t>Y</t>
        </is>
      </c>
      <c r="K150" s="17" t="inlineStr">
        <is>
          <t>day log 2025-06-30</t>
        </is>
      </c>
      <c r="L150" s="17" t="inlineStr"/>
    </row>
    <row r="151">
      <c r="A151" s="21" t="inlineStr">
        <is>
          <t>AMD-001702</t>
        </is>
      </c>
      <c r="B151" s="28" t="n">
        <v>45839</v>
      </c>
      <c r="C151" s="21" t="inlineStr">
        <is>
          <t>WL-03102</t>
        </is>
      </c>
      <c r="D151" s="21" t="inlineStr">
        <is>
          <t>LOA</t>
        </is>
      </c>
      <c r="E151" s="21" t="inlineStr">
        <is>
          <t>Length Overall (LOA)</t>
        </is>
      </c>
      <c r="F151" s="21" t="n">
        <v>36.4</v>
      </c>
      <c r="G151" s="21" t="n">
        <v>35.8</v>
      </c>
      <c r="H151" s="21" t="inlineStr">
        <is>
          <t>HB-COUNTER-2</t>
        </is>
      </c>
      <c r="I151" s="21" t="inlineStr">
        <is>
          <t>Foldview Marine Services haul-out measurement sheet 2025-06-29</t>
        </is>
      </c>
      <c r="J151" s="21" t="inlineStr">
        <is>
          <t>Y</t>
        </is>
      </c>
      <c r="K151" s="21" t="inlineStr">
        <is>
          <t>day log 2025-07-01</t>
        </is>
      </c>
      <c r="L151" s="21" t="inlineStr">
        <is>
          <t>Sheet received at counter 2025-07-01; measured on the hard 35.8 ft.</t>
        </is>
      </c>
    </row>
    <row r="152">
      <c r="A152" s="17" t="inlineStr">
        <is>
          <t>AMD-001705</t>
        </is>
      </c>
      <c r="B152" s="27" t="n">
        <v>45842</v>
      </c>
      <c r="C152" s="17" t="inlineStr">
        <is>
          <t>WL-03031</t>
        </is>
      </c>
      <c r="D152" s="17" t="inlineStr">
        <is>
          <t>LOA</t>
        </is>
      </c>
      <c r="E152" s="17" t="inlineStr">
        <is>
          <t>Length Overall (LOA)</t>
        </is>
      </c>
      <c r="F152" s="17" t="n">
        <v>44.3</v>
      </c>
      <c r="G152" s="17" t="n">
        <v>41.7</v>
      </c>
      <c r="H152" s="17" t="inlineStr">
        <is>
          <t>HB-COUNTER-2</t>
        </is>
      </c>
      <c r="I152" s="17" t="inlineStr">
        <is>
          <t>MC-2025-0532</t>
        </is>
      </c>
      <c r="J152" s="17" t="inlineStr">
        <is>
          <t>Y</t>
        </is>
      </c>
      <c r="K152" s="17" t="inlineStr">
        <is>
          <t>day log 2025-07-04</t>
        </is>
      </c>
      <c r="L152" s="17" t="inlineStr"/>
    </row>
    <row r="153">
      <c r="A153" s="21" t="inlineStr">
        <is>
          <t>AMD-001727</t>
        </is>
      </c>
      <c r="B153" s="28" t="n">
        <v>45861</v>
      </c>
      <c r="C153" s="21" t="inlineStr">
        <is>
          <t>WL-02506</t>
        </is>
      </c>
      <c r="D153" s="21" t="inlineStr">
        <is>
          <t>LOA</t>
        </is>
      </c>
      <c r="E153" s="21" t="inlineStr">
        <is>
          <t>Length Overall (LOA)</t>
        </is>
      </c>
      <c r="F153" s="21" t="n">
        <v>26.3</v>
      </c>
      <c r="G153" s="21" t="n">
        <v>28.5</v>
      </c>
      <c r="H153" s="21" t="inlineStr">
        <is>
          <t>HB-COUNTER-2</t>
        </is>
      </c>
      <c r="I153" s="21" t="inlineStr">
        <is>
          <t>MC-2025-0701</t>
        </is>
      </c>
      <c r="J153" s="21" t="inlineStr">
        <is>
          <t>Y</t>
        </is>
      </c>
      <c r="K153" s="21" t="inlineStr">
        <is>
          <t>day log 2025-07-23</t>
        </is>
      </c>
      <c r="L153" s="21" t="inlineStr"/>
    </row>
    <row r="154">
      <c r="A154" s="17" t="inlineStr">
        <is>
          <t>AMD-001749</t>
        </is>
      </c>
      <c r="B154" s="27" t="n">
        <v>45878</v>
      </c>
      <c r="C154" s="17" t="inlineStr">
        <is>
          <t>WL-01867</t>
        </is>
      </c>
      <c r="D154" s="17" t="inlineStr">
        <is>
          <t>LOA</t>
        </is>
      </c>
      <c r="E154" s="17" t="inlineStr">
        <is>
          <t>Length Overall (LOA)</t>
        </is>
      </c>
      <c r="F154" s="17" t="n">
        <v>48.9</v>
      </c>
      <c r="G154" s="17" t="n">
        <v>49.3</v>
      </c>
      <c r="H154" s="17" t="inlineStr">
        <is>
          <t>HB-COUNTER-2</t>
        </is>
      </c>
      <c r="I154" s="17" t="inlineStr">
        <is>
          <t>MC-2025-0894</t>
        </is>
      </c>
      <c r="J154" s="17" t="inlineStr">
        <is>
          <t>Y</t>
        </is>
      </c>
      <c r="K154" s="17" t="inlineStr">
        <is>
          <t>day log 2025-08-09</t>
        </is>
      </c>
      <c r="L154" s="17" t="inlineStr"/>
    </row>
    <row r="155">
      <c r="A155" s="21" t="inlineStr">
        <is>
          <t>AMD-001778</t>
        </is>
      </c>
      <c r="B155" s="28" t="n">
        <v>45903</v>
      </c>
      <c r="C155" s="21" t="inlineStr">
        <is>
          <t>WL-02031</t>
        </is>
      </c>
      <c r="D155" s="21" t="inlineStr">
        <is>
          <t>LOA</t>
        </is>
      </c>
      <c r="E155" s="21" t="inlineStr">
        <is>
          <t>Length Overall (LOA)</t>
        </is>
      </c>
      <c r="F155" s="21" t="n">
        <v>22.5</v>
      </c>
      <c r="G155" s="21" t="n">
        <v>22.1</v>
      </c>
      <c r="H155" s="21" t="inlineStr">
        <is>
          <t>HB-COUNTER-2</t>
        </is>
      </c>
      <c r="I155" s="21" t="inlineStr">
        <is>
          <t>Foldview Marine Services haul-out sheet 2024-11-05</t>
        </is>
      </c>
      <c r="J155" s="21" t="inlineStr">
        <is>
          <t>Y</t>
        </is>
      </c>
      <c r="K155" s="21" t="inlineStr">
        <is>
          <t>day log 2025-09-03</t>
        </is>
      </c>
      <c r="L155" s="21" t="inlineStr"/>
    </row>
    <row r="156">
      <c r="A156" s="17" t="inlineStr">
        <is>
          <t>AMD-001779</t>
        </is>
      </c>
      <c r="B156" s="27" t="n">
        <v>45903</v>
      </c>
      <c r="C156" s="17" t="inlineStr">
        <is>
          <t>WL-01603</t>
        </is>
      </c>
      <c r="D156" s="17" t="inlineStr">
        <is>
          <t>LOA</t>
        </is>
      </c>
      <c r="E156" s="17" t="inlineStr">
        <is>
          <t>Length Overall (LOA)</t>
        </is>
      </c>
      <c r="F156" s="17" t="n">
        <v>33</v>
      </c>
      <c r="G156" s="17" t="n">
        <v>34</v>
      </c>
      <c r="H156" s="17" t="inlineStr">
        <is>
          <t>HB-COUNTER-2</t>
        </is>
      </c>
      <c r="I156" s="17" t="inlineStr">
        <is>
          <t>Foldview Marine Services haul-out sheet 2024-03-27</t>
        </is>
      </c>
      <c r="J156" s="17" t="inlineStr">
        <is>
          <t>Y</t>
        </is>
      </c>
      <c r="K156" s="17" t="inlineStr">
        <is>
          <t>day log 2025-09-03</t>
        </is>
      </c>
      <c r="L156" s="17" t="inlineStr"/>
    </row>
    <row r="157">
      <c r="A157" s="21" t="inlineStr">
        <is>
          <t>AMD-001799</t>
        </is>
      </c>
      <c r="B157" s="28" t="n">
        <v>45915</v>
      </c>
      <c r="C157" s="21" t="inlineStr">
        <is>
          <t>WL-03292</t>
        </is>
      </c>
      <c r="D157" s="21" t="inlineStr">
        <is>
          <t>LOA</t>
        </is>
      </c>
      <c r="E157" s="21" t="inlineStr">
        <is>
          <t>Length Overall (LOA)</t>
        </is>
      </c>
      <c r="F157" s="21" t="n">
        <v>49.8</v>
      </c>
      <c r="G157" s="21" t="n">
        <v>47.9</v>
      </c>
      <c r="H157" s="21" t="inlineStr">
        <is>
          <t>HB-COUNTER-2</t>
        </is>
      </c>
      <c r="I157" s="21" t="inlineStr">
        <is>
          <t>Foldview Marine Services haul-out sheet 2023-09-15</t>
        </is>
      </c>
      <c r="J157" s="21" t="inlineStr">
        <is>
          <t>Y</t>
        </is>
      </c>
      <c r="K157" s="21" t="inlineStr">
        <is>
          <t>day log 2025-09-15</t>
        </is>
      </c>
      <c r="L157" s="21" t="inlineStr"/>
    </row>
    <row r="158">
      <c r="A158" s="17" t="inlineStr">
        <is>
          <t>AMD-001803</t>
        </is>
      </c>
      <c r="B158" s="27" t="n">
        <v>45917</v>
      </c>
      <c r="C158" s="17" t="inlineStr">
        <is>
          <t>WL-01275</t>
        </is>
      </c>
      <c r="D158" s="17" t="inlineStr">
        <is>
          <t>LOA</t>
        </is>
      </c>
      <c r="E158" s="17" t="inlineStr">
        <is>
          <t>Length Overall (LOA)</t>
        </is>
      </c>
      <c r="F158" s="17" t="n">
        <v>49.3</v>
      </c>
      <c r="G158" s="17" t="n">
        <v>51.7</v>
      </c>
      <c r="H158" s="17" t="inlineStr">
        <is>
          <t>HB-COUNTER-2</t>
        </is>
      </c>
      <c r="I158" s="17" t="inlineStr">
        <is>
          <t>MC-2025-0384</t>
        </is>
      </c>
      <c r="J158" s="17" t="inlineStr">
        <is>
          <t>Y</t>
        </is>
      </c>
      <c r="K158" s="17" t="inlineStr">
        <is>
          <t>day log 2025-09-17</t>
        </is>
      </c>
      <c r="L158" s="17" t="inlineStr"/>
    </row>
    <row r="159">
      <c r="A159" s="21" t="inlineStr">
        <is>
          <t>AMD-001820</t>
        </is>
      </c>
      <c r="B159" s="28" t="n">
        <v>45936</v>
      </c>
      <c r="C159" s="21" t="inlineStr">
        <is>
          <t>WL-01357</t>
        </is>
      </c>
      <c r="D159" s="21" t="inlineStr">
        <is>
          <t>LOA</t>
        </is>
      </c>
      <c r="E159" s="21" t="inlineStr">
        <is>
          <t>Length Overall (LOA)</t>
        </is>
      </c>
      <c r="F159" s="21" t="n">
        <v>54.5</v>
      </c>
      <c r="G159" s="21" t="n">
        <v>55.6</v>
      </c>
      <c r="H159" s="21" t="inlineStr">
        <is>
          <t>HB-COUNTER-2</t>
        </is>
      </c>
      <c r="I159" s="21" t="inlineStr">
        <is>
          <t>Foldview Marine Services haul-out sheet 2025-06-20</t>
        </is>
      </c>
      <c r="J159" s="21" t="inlineStr">
        <is>
          <t>Y</t>
        </is>
      </c>
      <c r="K159" s="21" t="inlineStr">
        <is>
          <t>day log 2025-10-06</t>
        </is>
      </c>
      <c r="L159" s="21" t="inlineStr"/>
    </row>
    <row r="160">
      <c r="A160" s="17" t="inlineStr">
        <is>
          <t>AMD-001821</t>
        </is>
      </c>
      <c r="B160" s="27" t="n">
        <v>45937</v>
      </c>
      <c r="C160" s="17" t="inlineStr">
        <is>
          <t>WL-01113</t>
        </is>
      </c>
      <c r="D160" s="17" t="inlineStr">
        <is>
          <t>LOA</t>
        </is>
      </c>
      <c r="E160" s="17" t="inlineStr">
        <is>
          <t>Length Overall (LOA)</t>
        </is>
      </c>
      <c r="F160" s="17" t="n">
        <v>53.7</v>
      </c>
      <c r="G160" s="17" t="n">
        <v>56.3</v>
      </c>
      <c r="H160" s="17" t="inlineStr">
        <is>
          <t>HB-COUNTER-2</t>
        </is>
      </c>
      <c r="I160" s="17" t="inlineStr">
        <is>
          <t>MC-2025-0245</t>
        </is>
      </c>
      <c r="J160" s="17" t="inlineStr">
        <is>
          <t>Y</t>
        </is>
      </c>
      <c r="K160" s="17" t="inlineStr">
        <is>
          <t>day log 2025-10-07</t>
        </is>
      </c>
      <c r="L160" s="17" t="inlineStr"/>
    </row>
    <row r="161">
      <c r="A161" s="21" t="inlineStr">
        <is>
          <t>AMD-001826</t>
        </is>
      </c>
      <c r="B161" s="28" t="n">
        <v>45941</v>
      </c>
      <c r="C161" s="21" t="inlineStr">
        <is>
          <t>WL-01845</t>
        </is>
      </c>
      <c r="D161" s="21" t="inlineStr">
        <is>
          <t>LOA</t>
        </is>
      </c>
      <c r="E161" s="21" t="inlineStr">
        <is>
          <t>Length Overall (LOA)</t>
        </is>
      </c>
      <c r="F161" s="21" t="n">
        <v>54.2</v>
      </c>
      <c r="G161" s="21" t="n">
        <v>53.2</v>
      </c>
      <c r="H161" s="21" t="inlineStr">
        <is>
          <t>HB-COUNTER-2</t>
        </is>
      </c>
      <c r="I161" s="21" t="inlineStr"/>
      <c r="J161" s="21" t="inlineStr">
        <is>
          <t>Y</t>
        </is>
      </c>
      <c r="K161" s="21" t="inlineStr">
        <is>
          <t>day log 2025-10-11</t>
        </is>
      </c>
      <c r="L161" s="21" t="inlineStr"/>
    </row>
    <row r="162">
      <c r="A162" s="17" t="inlineStr">
        <is>
          <t>AMD-001830</t>
        </is>
      </c>
      <c r="B162" s="27" t="n">
        <v>45943</v>
      </c>
      <c r="C162" s="17" t="inlineStr">
        <is>
          <t>WL-01423</t>
        </is>
      </c>
      <c r="D162" s="17" t="inlineStr">
        <is>
          <t>LOA</t>
        </is>
      </c>
      <c r="E162" s="17" t="inlineStr">
        <is>
          <t>Length Overall (LOA)</t>
        </is>
      </c>
      <c r="F162" s="17" t="n">
        <v>25.5</v>
      </c>
      <c r="G162" s="17" t="n">
        <v>27.2</v>
      </c>
      <c r="H162" s="17" t="inlineStr">
        <is>
          <t>HB-COUNTER-2</t>
        </is>
      </c>
      <c r="I162" s="17" t="inlineStr">
        <is>
          <t>Foldview Marine Services haul-out sheet 2024-08-24</t>
        </is>
      </c>
      <c r="J162" s="17" t="inlineStr">
        <is>
          <t>Y</t>
        </is>
      </c>
      <c r="K162" s="17" t="inlineStr">
        <is>
          <t>day log 2025-10-13</t>
        </is>
      </c>
      <c r="L162" s="17" t="inlineStr"/>
    </row>
    <row r="163">
      <c r="A163" s="21" t="inlineStr">
        <is>
          <t>AMD-001832</t>
        </is>
      </c>
      <c r="B163" s="28" t="n">
        <v>45944</v>
      </c>
      <c r="C163" s="21" t="inlineStr">
        <is>
          <t>WL-03048</t>
        </is>
      </c>
      <c r="D163" s="21" t="inlineStr">
        <is>
          <t>LOA</t>
        </is>
      </c>
      <c r="E163" s="21" t="inlineStr">
        <is>
          <t>Length Overall (LOA)</t>
        </is>
      </c>
      <c r="F163" s="21" t="n">
        <v>42.8</v>
      </c>
      <c r="G163" s="21" t="n">
        <v>41.9</v>
      </c>
      <c r="H163" s="21" t="inlineStr">
        <is>
          <t>HB-COUNTER-2</t>
        </is>
      </c>
      <c r="I163" s="21" t="inlineStr">
        <is>
          <t>Foldview Marine Services haul-out sheet 2023-05-25</t>
        </is>
      </c>
      <c r="J163" s="21" t="inlineStr">
        <is>
          <t>Y</t>
        </is>
      </c>
      <c r="K163" s="21" t="inlineStr">
        <is>
          <t>day log 2025-10-14</t>
        </is>
      </c>
      <c r="L163" s="21" t="inlineStr"/>
    </row>
    <row r="164">
      <c r="A164" s="17" t="inlineStr">
        <is>
          <t>AMD-001833</t>
        </is>
      </c>
      <c r="B164" s="27" t="n">
        <v>45944</v>
      </c>
      <c r="C164" s="17" t="inlineStr">
        <is>
          <t>WL-03181</t>
        </is>
      </c>
      <c r="D164" s="17" t="inlineStr">
        <is>
          <t>LOA</t>
        </is>
      </c>
      <c r="E164" s="17" t="inlineStr">
        <is>
          <t>Length Overall (LOA)</t>
        </is>
      </c>
      <c r="F164" s="17" t="n">
        <v>46.6</v>
      </c>
      <c r="G164" s="17" t="n">
        <v>47.1</v>
      </c>
      <c r="H164" s="17" t="inlineStr">
        <is>
          <t>HB-COUNTER-2</t>
        </is>
      </c>
      <c r="I164" s="17" t="inlineStr">
        <is>
          <t>MC-2025-0906</t>
        </is>
      </c>
      <c r="J164" s="17" t="inlineStr">
        <is>
          <t>Y</t>
        </is>
      </c>
      <c r="K164" s="17" t="inlineStr">
        <is>
          <t>day log 2025-10-14</t>
        </is>
      </c>
      <c r="L164" s="17" t="inlineStr"/>
    </row>
    <row r="165">
      <c r="A165" s="21" t="inlineStr">
        <is>
          <t>AMD-001834</t>
        </is>
      </c>
      <c r="B165" s="28" t="n">
        <v>45945</v>
      </c>
      <c r="C165" s="21" t="inlineStr">
        <is>
          <t>WL-03679</t>
        </is>
      </c>
      <c r="D165" s="21" t="inlineStr">
        <is>
          <t>LOA</t>
        </is>
      </c>
      <c r="E165" s="21" t="inlineStr">
        <is>
          <t>Length Overall (LOA)</t>
        </is>
      </c>
      <c r="F165" s="21" t="n">
        <v>23</v>
      </c>
      <c r="G165" s="21" t="n">
        <v>23</v>
      </c>
      <c r="H165" s="21" t="inlineStr">
        <is>
          <t>HB-COUNTER-2</t>
        </is>
      </c>
      <c r="I165" s="21" t="inlineStr">
        <is>
          <t>MC-2025-0464</t>
        </is>
      </c>
      <c r="J165" s="21" t="inlineStr">
        <is>
          <t>Y</t>
        </is>
      </c>
      <c r="K165" s="21" t="inlineStr">
        <is>
          <t>day log 2025-10-15</t>
        </is>
      </c>
      <c r="L165" s="21" t="inlineStr"/>
    </row>
    <row r="166">
      <c r="A166" s="17" t="inlineStr">
        <is>
          <t>AMD-001837</t>
        </is>
      </c>
      <c r="B166" s="27" t="n">
        <v>45949</v>
      </c>
      <c r="C166" s="17" t="inlineStr">
        <is>
          <t>WL-01057</t>
        </is>
      </c>
      <c r="D166" s="17" t="inlineStr">
        <is>
          <t>LOA</t>
        </is>
      </c>
      <c r="E166" s="17" t="inlineStr">
        <is>
          <t>Length Overall (LOA)</t>
        </is>
      </c>
      <c r="F166" s="17" t="n">
        <v>52.5</v>
      </c>
      <c r="G166" s="17" t="n">
        <v>51</v>
      </c>
      <c r="H166" s="17" t="inlineStr">
        <is>
          <t>HB-COUNTER-2</t>
        </is>
      </c>
      <c r="I166" s="17" t="inlineStr">
        <is>
          <t>Foldview Marine Services haul-out sheet 2024-03-18</t>
        </is>
      </c>
      <c r="J166" s="17" t="inlineStr">
        <is>
          <t>Y</t>
        </is>
      </c>
      <c r="K166" s="17" t="inlineStr">
        <is>
          <t>day log 2025-10-19</t>
        </is>
      </c>
      <c r="L166" s="17" t="inlineStr"/>
    </row>
    <row r="167">
      <c r="A167" s="21" t="inlineStr">
        <is>
          <t>AMD-001852</t>
        </is>
      </c>
      <c r="B167" s="28" t="n">
        <v>45956</v>
      </c>
      <c r="C167" s="21" t="inlineStr">
        <is>
          <t>WL-01995</t>
        </is>
      </c>
      <c r="D167" s="21" t="inlineStr">
        <is>
          <t>LOA</t>
        </is>
      </c>
      <c r="E167" s="21" t="inlineStr">
        <is>
          <t>Length Overall (LOA)</t>
        </is>
      </c>
      <c r="F167" s="21" t="n">
        <v>43.6</v>
      </c>
      <c r="G167" s="21" t="n">
        <v>46</v>
      </c>
      <c r="H167" s="21" t="inlineStr">
        <is>
          <t>HB-COUNTER-2</t>
        </is>
      </c>
      <c r="I167" s="21" t="inlineStr">
        <is>
          <t>Foldview Marine Services haul-out sheet 2022-12-09</t>
        </is>
      </c>
      <c r="J167" s="21" t="inlineStr">
        <is>
          <t>Y</t>
        </is>
      </c>
      <c r="K167" s="21" t="inlineStr">
        <is>
          <t>day log 2025-10-26</t>
        </is>
      </c>
      <c r="L167" s="21" t="inlineStr"/>
    </row>
    <row r="168">
      <c r="A168" s="17" t="inlineStr">
        <is>
          <t>AMD-001859</t>
        </is>
      </c>
      <c r="B168" s="27" t="n">
        <v>45960</v>
      </c>
      <c r="C168" s="17" t="inlineStr">
        <is>
          <t>WL-02085</t>
        </is>
      </c>
      <c r="D168" s="17" t="inlineStr">
        <is>
          <t>LOA</t>
        </is>
      </c>
      <c r="E168" s="17" t="inlineStr">
        <is>
          <t>Length Overall (LOA)</t>
        </is>
      </c>
      <c r="F168" s="17" t="n">
        <v>48.6</v>
      </c>
      <c r="G168" s="17" t="n">
        <v>49</v>
      </c>
      <c r="H168" s="17" t="inlineStr">
        <is>
          <t>HB-COUNTER-2</t>
        </is>
      </c>
      <c r="I168" s="17" t="inlineStr"/>
      <c r="J168" s="17" t="inlineStr">
        <is>
          <t>Y</t>
        </is>
      </c>
      <c r="K168" s="17" t="inlineStr">
        <is>
          <t>day log 2025-10-30</t>
        </is>
      </c>
      <c r="L168" s="17" t="inlineStr"/>
    </row>
    <row r="169">
      <c r="A169" s="21" t="inlineStr">
        <is>
          <t>AMD-001861</t>
        </is>
      </c>
      <c r="B169" s="28" t="n">
        <v>45960</v>
      </c>
      <c r="C169" s="21" t="inlineStr">
        <is>
          <t>WL-02978</t>
        </is>
      </c>
      <c r="D169" s="21" t="inlineStr">
        <is>
          <t>LOA</t>
        </is>
      </c>
      <c r="E169" s="21" t="inlineStr">
        <is>
          <t>Length Overall (LOA)</t>
        </is>
      </c>
      <c r="F169" s="21" t="n">
        <v>53.2</v>
      </c>
      <c r="G169" s="21" t="n">
        <v>50.3</v>
      </c>
      <c r="H169" s="21" t="inlineStr">
        <is>
          <t>HB-COUNTER-2</t>
        </is>
      </c>
      <c r="I169" s="21" t="inlineStr">
        <is>
          <t>MC-2025-0439</t>
        </is>
      </c>
      <c r="J169" s="21" t="inlineStr">
        <is>
          <t>Y</t>
        </is>
      </c>
      <c r="K169" s="21" t="inlineStr">
        <is>
          <t>day log 2025-10-30</t>
        </is>
      </c>
      <c r="L169" s="21" t="inlineStr"/>
    </row>
    <row r="170">
      <c r="A170" s="17" t="inlineStr">
        <is>
          <t>AMD-001866</t>
        </is>
      </c>
      <c r="B170" s="27" t="n">
        <v>45962</v>
      </c>
      <c r="C170" s="17" t="inlineStr">
        <is>
          <t>WL-03887</t>
        </is>
      </c>
      <c r="D170" s="17" t="inlineStr">
        <is>
          <t>LOA</t>
        </is>
      </c>
      <c r="E170" s="17" t="inlineStr">
        <is>
          <t>Length Overall (LOA)</t>
        </is>
      </c>
      <c r="F170" s="17" t="n">
        <v>46.5</v>
      </c>
      <c r="G170" s="17" t="n">
        <v>48</v>
      </c>
      <c r="H170" s="17" t="inlineStr">
        <is>
          <t>HB-COUNTER-2</t>
        </is>
      </c>
      <c r="I170" s="17" t="inlineStr">
        <is>
          <t>MC-2025-0186</t>
        </is>
      </c>
      <c r="J170" s="17" t="inlineStr">
        <is>
          <t>Y</t>
        </is>
      </c>
      <c r="K170" s="17" t="inlineStr">
        <is>
          <t>day log 2025-11-01</t>
        </is>
      </c>
      <c r="L170" s="17" t="inlineStr"/>
    </row>
    <row r="171">
      <c r="A171" s="21" t="inlineStr">
        <is>
          <t>AMD-001883</t>
        </is>
      </c>
      <c r="B171" s="28" t="n">
        <v>45973</v>
      </c>
      <c r="C171" s="21" t="inlineStr">
        <is>
          <t>WL-01947</t>
        </is>
      </c>
      <c r="D171" s="21" t="inlineStr">
        <is>
          <t>LOA</t>
        </is>
      </c>
      <c r="E171" s="21" t="inlineStr">
        <is>
          <t>Length Overall (LOA)</t>
        </is>
      </c>
      <c r="F171" s="21" t="n">
        <v>34.8</v>
      </c>
      <c r="G171" s="21" t="n">
        <v>37.3</v>
      </c>
      <c r="H171" s="21" t="inlineStr">
        <is>
          <t>HB-COUNTER-2</t>
        </is>
      </c>
      <c r="I171" s="21" t="inlineStr">
        <is>
          <t>MC-2025-0337</t>
        </is>
      </c>
      <c r="J171" s="21" t="inlineStr">
        <is>
          <t>Y</t>
        </is>
      </c>
      <c r="K171" s="21" t="inlineStr">
        <is>
          <t>day log 2025-11-12</t>
        </is>
      </c>
      <c r="L171" s="21" t="inlineStr"/>
    </row>
    <row r="172">
      <c r="A172" s="17" t="inlineStr">
        <is>
          <t>AMD-001884</t>
        </is>
      </c>
      <c r="B172" s="27" t="n">
        <v>45973</v>
      </c>
      <c r="C172" s="17" t="inlineStr">
        <is>
          <t>WL-02955</t>
        </is>
      </c>
      <c r="D172" s="17" t="inlineStr">
        <is>
          <t>LOA</t>
        </is>
      </c>
      <c r="E172" s="17" t="inlineStr">
        <is>
          <t>Length Overall (LOA)</t>
        </is>
      </c>
      <c r="F172" s="17" t="n">
        <v>26.7</v>
      </c>
      <c r="G172" s="17" t="n">
        <v>24</v>
      </c>
      <c r="H172" s="17" t="inlineStr">
        <is>
          <t>HB-COUNTER-2</t>
        </is>
      </c>
      <c r="I172" s="17" t="inlineStr">
        <is>
          <t>Foldview Marine Services haul-out sheet 2025-06-28</t>
        </is>
      </c>
      <c r="J172" s="17" t="inlineStr">
        <is>
          <t>Y</t>
        </is>
      </c>
      <c r="K172" s="17" t="inlineStr">
        <is>
          <t>day log 2025-11-12</t>
        </is>
      </c>
      <c r="L172" s="17" t="inlineStr"/>
    </row>
    <row r="173">
      <c r="A173" s="21" t="inlineStr">
        <is>
          <t>AMD-001889</t>
        </is>
      </c>
      <c r="B173" s="28" t="n">
        <v>45976</v>
      </c>
      <c r="C173" s="21" t="inlineStr">
        <is>
          <t>WL-02128</t>
        </is>
      </c>
      <c r="D173" s="21" t="inlineStr">
        <is>
          <t>LOA</t>
        </is>
      </c>
      <c r="E173" s="21" t="inlineStr">
        <is>
          <t>Length Overall (LOA)</t>
        </is>
      </c>
      <c r="F173" s="21" t="n">
        <v>45.2</v>
      </c>
      <c r="G173" s="21" t="n">
        <v>44.2</v>
      </c>
      <c r="H173" s="21" t="inlineStr">
        <is>
          <t>HB-COUNTER-2</t>
        </is>
      </c>
      <c r="I173" s="21" t="inlineStr">
        <is>
          <t>MC-2025-0562</t>
        </is>
      </c>
      <c r="J173" s="21" t="inlineStr">
        <is>
          <t>Y</t>
        </is>
      </c>
      <c r="K173" s="21" t="inlineStr">
        <is>
          <t>day log 2025-11-15</t>
        </is>
      </c>
      <c r="L173" s="21" t="inlineStr"/>
    </row>
    <row r="174">
      <c r="A174" s="17" t="inlineStr">
        <is>
          <t>AMD-001891</t>
        </is>
      </c>
      <c r="B174" s="27" t="n">
        <v>45978</v>
      </c>
      <c r="C174" s="17" t="inlineStr">
        <is>
          <t>WL-01077</t>
        </is>
      </c>
      <c r="D174" s="17" t="inlineStr">
        <is>
          <t>LOA</t>
        </is>
      </c>
      <c r="E174" s="17" t="inlineStr">
        <is>
          <t>Length Overall (LOA)</t>
        </is>
      </c>
      <c r="F174" s="17" t="n">
        <v>32.7</v>
      </c>
      <c r="G174" s="17" t="n">
        <v>32.1</v>
      </c>
      <c r="H174" s="17" t="inlineStr">
        <is>
          <t>HB-COUNTER-2</t>
        </is>
      </c>
      <c r="I174" s="17" t="inlineStr">
        <is>
          <t>Foldview Marine Services haul-out sheet 2024-07-18</t>
        </is>
      </c>
      <c r="J174" s="17" t="inlineStr">
        <is>
          <t>Y</t>
        </is>
      </c>
      <c r="K174" s="17" t="inlineStr">
        <is>
          <t>day log 2025-11-17</t>
        </is>
      </c>
      <c r="L174" s="17" t="inlineStr"/>
    </row>
    <row r="175">
      <c r="A175" s="21" t="inlineStr">
        <is>
          <t>AMD-001899</t>
        </is>
      </c>
      <c r="B175" s="28" t="n">
        <v>45984</v>
      </c>
      <c r="C175" s="21" t="inlineStr">
        <is>
          <t>WL-01534</t>
        </is>
      </c>
      <c r="D175" s="21" t="inlineStr">
        <is>
          <t>LOA</t>
        </is>
      </c>
      <c r="E175" s="21" t="inlineStr">
        <is>
          <t>Length Overall (LOA)</t>
        </is>
      </c>
      <c r="F175" s="21" t="n">
        <v>29.9</v>
      </c>
      <c r="G175" s="21" t="n">
        <v>30.2</v>
      </c>
      <c r="H175" s="21" t="inlineStr">
        <is>
          <t>HB-COUNTER-2</t>
        </is>
      </c>
      <c r="I175" s="21" t="inlineStr">
        <is>
          <t>Foldview Marine Services haul-out sheet 2024-08-20</t>
        </is>
      </c>
      <c r="J175" s="21" t="inlineStr">
        <is>
          <t>Y</t>
        </is>
      </c>
      <c r="K175" s="21" t="inlineStr">
        <is>
          <t>day log 2025-11-23</t>
        </is>
      </c>
      <c r="L175" s="21" t="inlineStr"/>
    </row>
    <row r="176">
      <c r="A176" s="17" t="inlineStr">
        <is>
          <t>AMD-001929</t>
        </is>
      </c>
      <c r="B176" s="27" t="n">
        <v>46005</v>
      </c>
      <c r="C176" s="17" t="inlineStr">
        <is>
          <t>WL-03787</t>
        </is>
      </c>
      <c r="D176" s="17" t="inlineStr">
        <is>
          <t>LOA</t>
        </is>
      </c>
      <c r="E176" s="17" t="inlineStr">
        <is>
          <t>Length Overall (LOA)</t>
        </is>
      </c>
      <c r="F176" s="17" t="n">
        <v>48.4</v>
      </c>
      <c r="G176" s="17" t="n">
        <v>51</v>
      </c>
      <c r="H176" s="17" t="inlineStr">
        <is>
          <t>HB-COUNTER-2</t>
        </is>
      </c>
      <c r="I176" s="17" t="inlineStr">
        <is>
          <t>Foldview Marine Services haul-out sheet 2025-09-25</t>
        </is>
      </c>
      <c r="J176" s="17" t="inlineStr">
        <is>
          <t>Y</t>
        </is>
      </c>
      <c r="K176" s="17" t="inlineStr">
        <is>
          <t>day log 2025-12-14</t>
        </is>
      </c>
      <c r="L176" s="17" t="inlineStr"/>
    </row>
    <row r="177">
      <c r="A177" s="21" t="inlineStr">
        <is>
          <t>AMD-001950</t>
        </is>
      </c>
      <c r="B177" s="28" t="n">
        <v>46020</v>
      </c>
      <c r="C177" s="21" t="inlineStr">
        <is>
          <t>WL-01569</t>
        </is>
      </c>
      <c r="D177" s="21" t="inlineStr">
        <is>
          <t>LOA</t>
        </is>
      </c>
      <c r="E177" s="21" t="inlineStr">
        <is>
          <t>Length Overall (LOA)</t>
        </is>
      </c>
      <c r="F177" s="21" t="n">
        <v>42.4</v>
      </c>
      <c r="G177" s="21" t="n">
        <v>44.1</v>
      </c>
      <c r="H177" s="21" t="inlineStr">
        <is>
          <t>HB-COUNTER-2</t>
        </is>
      </c>
      <c r="I177" s="21" t="inlineStr">
        <is>
          <t>MC-2025-0994</t>
        </is>
      </c>
      <c r="J177" s="21" t="inlineStr">
        <is>
          <t>Y</t>
        </is>
      </c>
      <c r="K177" s="21" t="inlineStr">
        <is>
          <t>day log 2025-12-29</t>
        </is>
      </c>
      <c r="L177" s="21" t="inlineStr"/>
    </row>
    <row r="178">
      <c r="A178" s="17" t="inlineStr">
        <is>
          <t>AMD-001956</t>
        </is>
      </c>
      <c r="B178" s="27" t="n">
        <v>46026</v>
      </c>
      <c r="C178" s="17" t="inlineStr">
        <is>
          <t>WL-01484</t>
        </is>
      </c>
      <c r="D178" s="17" t="inlineStr">
        <is>
          <t>LOA</t>
        </is>
      </c>
      <c r="E178" s="17" t="inlineStr">
        <is>
          <t>Length Overall (LOA)</t>
        </is>
      </c>
      <c r="F178" s="17" t="n">
        <v>49</v>
      </c>
      <c r="G178" s="17" t="n">
        <v>49.8</v>
      </c>
      <c r="H178" s="17" t="inlineStr">
        <is>
          <t>HB-COUNTER-2</t>
        </is>
      </c>
      <c r="I178" s="17" t="inlineStr"/>
      <c r="J178" s="17" t="inlineStr">
        <is>
          <t>Y</t>
        </is>
      </c>
      <c r="K178" s="17" t="inlineStr">
        <is>
          <t>day log 2026-01-04</t>
        </is>
      </c>
      <c r="L178" s="17" t="inlineStr"/>
    </row>
    <row r="179">
      <c r="A179" s="21" t="inlineStr">
        <is>
          <t>AMD-001957</t>
        </is>
      </c>
      <c r="B179" s="28" t="n">
        <v>46027</v>
      </c>
      <c r="C179" s="21" t="inlineStr">
        <is>
          <t>WL-03475</t>
        </is>
      </c>
      <c r="D179" s="21" t="inlineStr">
        <is>
          <t>LOA</t>
        </is>
      </c>
      <c r="E179" s="21" t="inlineStr">
        <is>
          <t>Length Overall (LOA)</t>
        </is>
      </c>
      <c r="F179" s="21" t="n">
        <v>40.2</v>
      </c>
      <c r="G179" s="21" t="n">
        <v>37.5</v>
      </c>
      <c r="H179" s="21" t="inlineStr">
        <is>
          <t>HB-COUNTER-2</t>
        </is>
      </c>
      <c r="I179" s="21" t="inlineStr">
        <is>
          <t>MC-2026-0974</t>
        </is>
      </c>
      <c r="J179" s="21" t="inlineStr">
        <is>
          <t>Y</t>
        </is>
      </c>
      <c r="K179" s="21" t="inlineStr">
        <is>
          <t>day log 2026-01-05</t>
        </is>
      </c>
      <c r="L179" s="21" t="inlineStr"/>
    </row>
    <row r="180">
      <c r="A180" s="17" t="inlineStr">
        <is>
          <t>AMD-001978</t>
        </is>
      </c>
      <c r="B180" s="27" t="n">
        <v>46046</v>
      </c>
      <c r="C180" s="17" t="inlineStr">
        <is>
          <t>WL-03468</t>
        </is>
      </c>
      <c r="D180" s="17" t="inlineStr">
        <is>
          <t>LOA</t>
        </is>
      </c>
      <c r="E180" s="17" t="inlineStr">
        <is>
          <t>Length Overall (LOA)</t>
        </is>
      </c>
      <c r="F180" s="17" t="n">
        <v>30.3</v>
      </c>
      <c r="G180" s="17" t="n">
        <v>27.7</v>
      </c>
      <c r="H180" s="17" t="inlineStr">
        <is>
          <t>HB-COUNTER-2</t>
        </is>
      </c>
      <c r="I180" s="17" t="inlineStr"/>
      <c r="J180" s="17" t="inlineStr">
        <is>
          <t>Y</t>
        </is>
      </c>
      <c r="K180" s="17" t="inlineStr">
        <is>
          <t>day log 2026-01-24</t>
        </is>
      </c>
      <c r="L180" s="17" t="inlineStr"/>
    </row>
    <row r="181">
      <c r="A181" s="21" t="inlineStr">
        <is>
          <t>AMD-001980</t>
        </is>
      </c>
      <c r="B181" s="28" t="n">
        <v>46047</v>
      </c>
      <c r="C181" s="21" t="inlineStr">
        <is>
          <t>WL-02245</t>
        </is>
      </c>
      <c r="D181" s="21" t="inlineStr">
        <is>
          <t>LOA</t>
        </is>
      </c>
      <c r="E181" s="21" t="inlineStr">
        <is>
          <t>Length Overall (LOA)</t>
        </is>
      </c>
      <c r="F181" s="21" t="n">
        <v>53.4</v>
      </c>
      <c r="G181" s="21" t="n">
        <v>54</v>
      </c>
      <c r="H181" s="21" t="inlineStr">
        <is>
          <t>HB-COUNTER-2</t>
        </is>
      </c>
      <c r="I181" s="21" t="inlineStr">
        <is>
          <t>Foldview Marine Services haul-out sheet 2022-10-24</t>
        </is>
      </c>
      <c r="J181" s="21" t="inlineStr">
        <is>
          <t>Y</t>
        </is>
      </c>
      <c r="K181" s="21" t="inlineStr">
        <is>
          <t>day log 2026-01-25</t>
        </is>
      </c>
      <c r="L181" s="21" t="inlineStr"/>
    </row>
    <row r="182">
      <c r="A182" s="17" t="inlineStr">
        <is>
          <t>AMD-001982</t>
        </is>
      </c>
      <c r="B182" s="27" t="n">
        <v>46049</v>
      </c>
      <c r="C182" s="17" t="inlineStr">
        <is>
          <t>WL-03045</t>
        </is>
      </c>
      <c r="D182" s="17" t="inlineStr">
        <is>
          <t>LOA</t>
        </is>
      </c>
      <c r="E182" s="17" t="inlineStr">
        <is>
          <t>Length Overall (LOA)</t>
        </is>
      </c>
      <c r="F182" s="17" t="n">
        <v>32.9</v>
      </c>
      <c r="G182" s="17" t="n">
        <v>35.5</v>
      </c>
      <c r="H182" s="17" t="inlineStr">
        <is>
          <t>HB-COUNTER-2</t>
        </is>
      </c>
      <c r="I182" s="17" t="inlineStr"/>
      <c r="J182" s="17" t="inlineStr">
        <is>
          <t>Y</t>
        </is>
      </c>
      <c r="K182" s="17" t="inlineStr">
        <is>
          <t>day log 2026-01-27</t>
        </is>
      </c>
      <c r="L182" s="17" t="inlineStr"/>
    </row>
    <row r="183">
      <c r="A183" s="21" t="inlineStr">
        <is>
          <t>AMD-001983</t>
        </is>
      </c>
      <c r="B183" s="28" t="n">
        <v>46049</v>
      </c>
      <c r="C183" s="21" t="inlineStr">
        <is>
          <t>WL-03716</t>
        </is>
      </c>
      <c r="D183" s="21" t="inlineStr">
        <is>
          <t>LOA</t>
        </is>
      </c>
      <c r="E183" s="21" t="inlineStr">
        <is>
          <t>Length Overall (LOA)</t>
        </is>
      </c>
      <c r="F183" s="21" t="n">
        <v>51.2</v>
      </c>
      <c r="G183" s="21" t="n">
        <v>53.5</v>
      </c>
      <c r="H183" s="21" t="inlineStr">
        <is>
          <t>HB-COUNTER-2</t>
        </is>
      </c>
      <c r="I183" s="21" t="inlineStr">
        <is>
          <t>Foldview Marine Services haul-out sheet 2024-06-24</t>
        </is>
      </c>
      <c r="J183" s="21" t="inlineStr">
        <is>
          <t>Y</t>
        </is>
      </c>
      <c r="K183" s="21" t="inlineStr">
        <is>
          <t>day log 2026-01-27</t>
        </is>
      </c>
      <c r="L183" s="21" t="inlineStr"/>
    </row>
    <row r="184">
      <c r="A184" s="17" t="inlineStr">
        <is>
          <t>AMD-001999</t>
        </is>
      </c>
      <c r="B184" s="27" t="n">
        <v>46062</v>
      </c>
      <c r="C184" s="17" t="inlineStr">
        <is>
          <t>WL-02586</t>
        </is>
      </c>
      <c r="D184" s="17" t="inlineStr">
        <is>
          <t>LOA</t>
        </is>
      </c>
      <c r="E184" s="17" t="inlineStr">
        <is>
          <t>Length Overall (LOA)</t>
        </is>
      </c>
      <c r="F184" s="17" t="n">
        <v>46.4</v>
      </c>
      <c r="G184" s="17" t="n">
        <v>49.3</v>
      </c>
      <c r="H184" s="17" t="inlineStr">
        <is>
          <t>HB-COUNTER-2</t>
        </is>
      </c>
      <c r="I184" s="17" t="inlineStr">
        <is>
          <t>MC-2026-0870</t>
        </is>
      </c>
      <c r="J184" s="17" t="inlineStr">
        <is>
          <t>Y</t>
        </is>
      </c>
      <c r="K184" s="17" t="inlineStr">
        <is>
          <t>day log 2026-02-09</t>
        </is>
      </c>
      <c r="L184" s="17" t="inlineStr"/>
    </row>
    <row r="185">
      <c r="A185" s="21" t="inlineStr">
        <is>
          <t>AMD-002000</t>
        </is>
      </c>
      <c r="B185" s="28" t="n">
        <v>46062</v>
      </c>
      <c r="C185" s="21" t="inlineStr">
        <is>
          <t>WL-02699</t>
        </is>
      </c>
      <c r="D185" s="21" t="inlineStr">
        <is>
          <t>LOA</t>
        </is>
      </c>
      <c r="E185" s="21" t="inlineStr">
        <is>
          <t>Length Overall (LOA)</t>
        </is>
      </c>
      <c r="F185" s="21" t="n">
        <v>42.6</v>
      </c>
      <c r="G185" s="21" t="n">
        <v>43.4</v>
      </c>
      <c r="H185" s="21" t="inlineStr">
        <is>
          <t>HB-COUNTER-2</t>
        </is>
      </c>
      <c r="I185" s="21" t="inlineStr">
        <is>
          <t>Foldview Marine Services haul-out sheet 2024-07-08</t>
        </is>
      </c>
      <c r="J185" s="21" t="inlineStr">
        <is>
          <t>Y</t>
        </is>
      </c>
      <c r="K185" s="21" t="inlineStr">
        <is>
          <t>day log 2026-02-09</t>
        </is>
      </c>
      <c r="L185" s="21" t="inlineStr"/>
    </row>
    <row r="186">
      <c r="A186" s="17" t="inlineStr">
        <is>
          <t>AMD-002013</t>
        </is>
      </c>
      <c r="B186" s="27" t="n">
        <v>46071</v>
      </c>
      <c r="C186" s="17" t="inlineStr">
        <is>
          <t>WL-03474</t>
        </is>
      </c>
      <c r="D186" s="17" t="inlineStr">
        <is>
          <t>LOA</t>
        </is>
      </c>
      <c r="E186" s="17" t="inlineStr">
        <is>
          <t>Length Overall (LOA)</t>
        </is>
      </c>
      <c r="F186" s="17" t="n">
        <v>50.4</v>
      </c>
      <c r="G186" s="17" t="n">
        <v>51.6</v>
      </c>
      <c r="H186" s="17" t="inlineStr">
        <is>
          <t>HB-COUNTER-2</t>
        </is>
      </c>
      <c r="I186" s="17" t="inlineStr">
        <is>
          <t>Foldview Marine Services haul-out sheet 2025-05-12</t>
        </is>
      </c>
      <c r="J186" s="17" t="inlineStr">
        <is>
          <t>Y</t>
        </is>
      </c>
      <c r="K186" s="17" t="inlineStr">
        <is>
          <t>day log 2026-02-18</t>
        </is>
      </c>
      <c r="L186" s="17" t="inlineStr"/>
    </row>
    <row r="187">
      <c r="A187" s="21" t="inlineStr">
        <is>
          <t>AMD-002017</t>
        </is>
      </c>
      <c r="B187" s="28" t="n">
        <v>46073</v>
      </c>
      <c r="C187" s="21" t="inlineStr">
        <is>
          <t>WL-02175</t>
        </is>
      </c>
      <c r="D187" s="21" t="inlineStr">
        <is>
          <t>LOA</t>
        </is>
      </c>
      <c r="E187" s="21" t="inlineStr">
        <is>
          <t>Length Overall (LOA)</t>
        </is>
      </c>
      <c r="F187" s="21" t="n">
        <v>54.2</v>
      </c>
      <c r="G187" s="21" t="n">
        <v>56.1</v>
      </c>
      <c r="H187" s="21" t="inlineStr">
        <is>
          <t>HB-COUNTER-2</t>
        </is>
      </c>
      <c r="I187" s="21" t="inlineStr">
        <is>
          <t>MC-2026-0113</t>
        </is>
      </c>
      <c r="J187" s="21" t="inlineStr">
        <is>
          <t>Y</t>
        </is>
      </c>
      <c r="K187" s="21" t="inlineStr">
        <is>
          <t>day log 2026-02-20</t>
        </is>
      </c>
      <c r="L187" s="21" t="inlineStr"/>
    </row>
    <row r="188">
      <c r="A188" s="17" t="inlineStr">
        <is>
          <t>AMD-002028</t>
        </is>
      </c>
      <c r="B188" s="27" t="n">
        <v>46081</v>
      </c>
      <c r="C188" s="17" t="inlineStr">
        <is>
          <t>WL-01114</t>
        </is>
      </c>
      <c r="D188" s="17" t="inlineStr">
        <is>
          <t>LOA</t>
        </is>
      </c>
      <c r="E188" s="17" t="inlineStr">
        <is>
          <t>Length Overall (LOA)</t>
        </is>
      </c>
      <c r="F188" s="17" t="n">
        <v>37.5</v>
      </c>
      <c r="G188" s="17" t="n">
        <v>37.5</v>
      </c>
      <c r="H188" s="17" t="inlineStr">
        <is>
          <t>HB-COUNTER-2</t>
        </is>
      </c>
      <c r="I188" s="17" t="inlineStr">
        <is>
          <t>Foldview Marine Services haul-out sheet 2023-09-01</t>
        </is>
      </c>
      <c r="J188" s="17" t="inlineStr">
        <is>
          <t>Y</t>
        </is>
      </c>
      <c r="K188" s="17" t="inlineStr">
        <is>
          <t>day log 2026-02-28</t>
        </is>
      </c>
      <c r="L188" s="17" t="inlineStr"/>
    </row>
    <row r="189">
      <c r="A189" s="21" t="inlineStr">
        <is>
          <t>AMD-002045</t>
        </is>
      </c>
      <c r="B189" s="28" t="n">
        <v>46095</v>
      </c>
      <c r="C189" s="21" t="inlineStr">
        <is>
          <t>WL-03265</t>
        </is>
      </c>
      <c r="D189" s="21" t="inlineStr">
        <is>
          <t>LOA</t>
        </is>
      </c>
      <c r="E189" s="21" t="inlineStr">
        <is>
          <t>Length Overall (LOA)</t>
        </is>
      </c>
      <c r="F189" s="21" t="n">
        <v>28.3</v>
      </c>
      <c r="G189" s="21" t="n">
        <v>26.6</v>
      </c>
      <c r="H189" s="21" t="inlineStr">
        <is>
          <t>HB-COUNTER-2</t>
        </is>
      </c>
      <c r="I189" s="21" t="inlineStr">
        <is>
          <t>MC-2026-0475</t>
        </is>
      </c>
      <c r="J189" s="21" t="inlineStr">
        <is>
          <t>Y</t>
        </is>
      </c>
      <c r="K189" s="21" t="inlineStr">
        <is>
          <t>day log 2026-03-14</t>
        </is>
      </c>
      <c r="L189" s="21" t="inlineStr"/>
    </row>
    <row r="190">
      <c r="A190" s="17" t="inlineStr">
        <is>
          <t>AMD-002077</t>
        </is>
      </c>
      <c r="B190" s="27" t="n">
        <v>46116</v>
      </c>
      <c r="C190" s="17" t="inlineStr">
        <is>
          <t>WL-01342</t>
        </is>
      </c>
      <c r="D190" s="17" t="inlineStr">
        <is>
          <t>LOA</t>
        </is>
      </c>
      <c r="E190" s="17" t="inlineStr">
        <is>
          <t>Length Overall (LOA)</t>
        </is>
      </c>
      <c r="F190" s="17" t="n">
        <v>52.9</v>
      </c>
      <c r="G190" s="17" t="n">
        <v>52.8</v>
      </c>
      <c r="H190" s="17" t="inlineStr">
        <is>
          <t>HB-COUNTER-2</t>
        </is>
      </c>
      <c r="I190" s="17" t="inlineStr">
        <is>
          <t>MC-2026-0495</t>
        </is>
      </c>
      <c r="J190" s="17" t="inlineStr">
        <is>
          <t>Y</t>
        </is>
      </c>
      <c r="K190" s="17" t="inlineStr">
        <is>
          <t>day log 2026-04-04</t>
        </is>
      </c>
      <c r="L190" s="17" t="inlineStr"/>
    </row>
    <row r="191">
      <c r="A191" s="21" t="inlineStr">
        <is>
          <t>AMD-002078</t>
        </is>
      </c>
      <c r="B191" s="28" t="n">
        <v>46117</v>
      </c>
      <c r="C191" s="21" t="inlineStr">
        <is>
          <t>WL-03368</t>
        </is>
      </c>
      <c r="D191" s="21" t="inlineStr">
        <is>
          <t>LOA</t>
        </is>
      </c>
      <c r="E191" s="21" t="inlineStr">
        <is>
          <t>Length Overall (LOA)</t>
        </is>
      </c>
      <c r="F191" s="21" t="n">
        <v>46</v>
      </c>
      <c r="G191" s="21" t="n">
        <v>47.3</v>
      </c>
      <c r="H191" s="21" t="inlineStr">
        <is>
          <t>HB-COUNTER-2</t>
        </is>
      </c>
      <c r="I191" s="21" t="inlineStr">
        <is>
          <t>MC-2026-0328</t>
        </is>
      </c>
      <c r="J191" s="21" t="inlineStr">
        <is>
          <t>Y</t>
        </is>
      </c>
      <c r="K191" s="21" t="inlineStr">
        <is>
          <t>day log 2026-04-05</t>
        </is>
      </c>
      <c r="L191" s="21" t="inlineStr"/>
    </row>
    <row r="192">
      <c r="A192" s="17" t="inlineStr">
        <is>
          <t>AMD-002104</t>
        </is>
      </c>
      <c r="B192" s="27" t="n">
        <v>46133</v>
      </c>
      <c r="C192" s="17" t="inlineStr">
        <is>
          <t>WL-01601</t>
        </is>
      </c>
      <c r="D192" s="17" t="inlineStr">
        <is>
          <t>LOA</t>
        </is>
      </c>
      <c r="E192" s="17" t="inlineStr">
        <is>
          <t>Length Overall (LOA)</t>
        </is>
      </c>
      <c r="F192" s="17" t="n">
        <v>28</v>
      </c>
      <c r="G192" s="17" t="n">
        <v>30.1</v>
      </c>
      <c r="H192" s="17" t="inlineStr">
        <is>
          <t>HB-COUNTER-2</t>
        </is>
      </c>
      <c r="I192" s="17" t="inlineStr"/>
      <c r="J192" s="17" t="inlineStr">
        <is>
          <t>Y</t>
        </is>
      </c>
      <c r="K192" s="17" t="inlineStr">
        <is>
          <t>day log 2026-04-21</t>
        </is>
      </c>
      <c r="L192" s="17" t="inlineStr"/>
    </row>
    <row r="193">
      <c r="A193" s="21" t="inlineStr">
        <is>
          <t>AMD-002114</t>
        </is>
      </c>
      <c r="B193" s="28" t="n">
        <v>46143</v>
      </c>
      <c r="C193" s="21" t="inlineStr">
        <is>
          <t>WL-03764</t>
        </is>
      </c>
      <c r="D193" s="21" t="inlineStr">
        <is>
          <t>LOA</t>
        </is>
      </c>
      <c r="E193" s="21" t="inlineStr">
        <is>
          <t>Length Overall (LOA)</t>
        </is>
      </c>
      <c r="F193" s="21" t="n">
        <v>47</v>
      </c>
      <c r="G193" s="21" t="n">
        <v>49.4</v>
      </c>
      <c r="H193" s="21" t="inlineStr">
        <is>
          <t>HB-COUNTER-2</t>
        </is>
      </c>
      <c r="I193" s="21" t="inlineStr">
        <is>
          <t>MC-2026-0148</t>
        </is>
      </c>
      <c r="J193" s="21" t="inlineStr">
        <is>
          <t>Y</t>
        </is>
      </c>
      <c r="K193" s="21" t="inlineStr">
        <is>
          <t>day log 2026-05-01</t>
        </is>
      </c>
      <c r="L193" s="21" t="inlineStr"/>
    </row>
    <row r="194">
      <c r="A194" s="17" t="inlineStr">
        <is>
          <t>AMD-002125</t>
        </is>
      </c>
      <c r="B194" s="27" t="n">
        <v>46147</v>
      </c>
      <c r="C194" s="17" t="inlineStr">
        <is>
          <t>WL-01438</t>
        </is>
      </c>
      <c r="D194" s="17" t="inlineStr">
        <is>
          <t>LOA</t>
        </is>
      </c>
      <c r="E194" s="17" t="inlineStr">
        <is>
          <t>Length Overall (LOA)</t>
        </is>
      </c>
      <c r="F194" s="17" t="n">
        <v>23.9</v>
      </c>
      <c r="G194" s="17" t="n">
        <v>21.8</v>
      </c>
      <c r="H194" s="17" t="inlineStr">
        <is>
          <t>HB-COUNTER-2</t>
        </is>
      </c>
      <c r="I194" s="17" t="inlineStr">
        <is>
          <t>MC-2026-0247</t>
        </is>
      </c>
      <c r="J194" s="17" t="inlineStr">
        <is>
          <t>Y</t>
        </is>
      </c>
      <c r="K194" s="17" t="inlineStr">
        <is>
          <t>day log 2026-05-05</t>
        </is>
      </c>
      <c r="L194" s="17" t="inlineStr"/>
    </row>
    <row r="195">
      <c r="A195" s="21" t="inlineStr">
        <is>
          <t>AMD-002138</t>
        </is>
      </c>
      <c r="B195" s="28" t="n">
        <v>46155</v>
      </c>
      <c r="C195" s="21" t="inlineStr">
        <is>
          <t>WL-02868</t>
        </is>
      </c>
      <c r="D195" s="21" t="inlineStr">
        <is>
          <t>LOA</t>
        </is>
      </c>
      <c r="E195" s="21" t="inlineStr">
        <is>
          <t>Length Overall (LOA)</t>
        </is>
      </c>
      <c r="F195" s="21" t="n">
        <v>48.4</v>
      </c>
      <c r="G195" s="21" t="n">
        <v>45.8</v>
      </c>
      <c r="H195" s="21" t="inlineStr">
        <is>
          <t>HB-COUNTER-2</t>
        </is>
      </c>
      <c r="I195" s="21" t="inlineStr">
        <is>
          <t>MC-2026-0814</t>
        </is>
      </c>
      <c r="J195" s="21" t="inlineStr">
        <is>
          <t>Y</t>
        </is>
      </c>
      <c r="K195" s="21" t="inlineStr">
        <is>
          <t>day log 2026-05-13</t>
        </is>
      </c>
      <c r="L195" s="21" t="inlineStr"/>
    </row>
    <row r="196">
      <c r="A196" s="17" t="inlineStr">
        <is>
          <t>AMD-002143</t>
        </is>
      </c>
      <c r="B196" s="27" t="n">
        <v>46159</v>
      </c>
      <c r="C196" s="17" t="inlineStr">
        <is>
          <t>WL-02332</t>
        </is>
      </c>
      <c r="D196" s="17" t="inlineStr">
        <is>
          <t>LOA</t>
        </is>
      </c>
      <c r="E196" s="17" t="inlineStr">
        <is>
          <t>Length Overall (LOA)</t>
        </is>
      </c>
      <c r="F196" s="17" t="n">
        <v>53.1</v>
      </c>
      <c r="G196" s="17" t="n">
        <v>55.6</v>
      </c>
      <c r="H196" s="17" t="inlineStr">
        <is>
          <t>HB-COUNTER-2</t>
        </is>
      </c>
      <c r="I196" s="17" t="inlineStr">
        <is>
          <t>MC-2026-0881</t>
        </is>
      </c>
      <c r="J196" s="17" t="inlineStr">
        <is>
          <t>Y</t>
        </is>
      </c>
      <c r="K196" s="17" t="inlineStr">
        <is>
          <t>day log 2026-05-17</t>
        </is>
      </c>
      <c r="L196" s="17" t="inlineStr"/>
    </row>
    <row r="197">
      <c r="A197" s="21" t="inlineStr">
        <is>
          <t>AMD-002148</t>
        </is>
      </c>
      <c r="B197" s="28" t="n">
        <v>46166</v>
      </c>
      <c r="C197" s="21" t="inlineStr">
        <is>
          <t>WL-02874</t>
        </is>
      </c>
      <c r="D197" s="21" t="inlineStr">
        <is>
          <t>LOA</t>
        </is>
      </c>
      <c r="E197" s="21" t="inlineStr">
        <is>
          <t>Length Overall (LOA)</t>
        </is>
      </c>
      <c r="F197" s="21" t="n">
        <v>22.7</v>
      </c>
      <c r="G197" s="21" t="n">
        <v>24.3</v>
      </c>
      <c r="H197" s="21" t="inlineStr">
        <is>
          <t>HB-COUNTER-2</t>
        </is>
      </c>
      <c r="I197" s="21" t="inlineStr">
        <is>
          <t>MC-2026-0532</t>
        </is>
      </c>
      <c r="J197" s="21" t="inlineStr">
        <is>
          <t>Y</t>
        </is>
      </c>
      <c r="K197" s="21" t="inlineStr">
        <is>
          <t>day log 2026-05-24</t>
        </is>
      </c>
      <c r="L197" s="21" t="inlineStr"/>
    </row>
    <row r="198">
      <c r="A198" s="17" t="inlineStr">
        <is>
          <t>AMD-002150</t>
        </is>
      </c>
      <c r="B198" s="27" t="n">
        <v>46167</v>
      </c>
      <c r="C198" s="17" t="inlineStr">
        <is>
          <t>WL-02829</t>
        </is>
      </c>
      <c r="D198" s="17" t="inlineStr">
        <is>
          <t>LOA</t>
        </is>
      </c>
      <c r="E198" s="17" t="inlineStr">
        <is>
          <t>Length Overall (LOA)</t>
        </is>
      </c>
      <c r="F198" s="17" t="n">
        <v>45.6</v>
      </c>
      <c r="G198" s="17" t="n">
        <v>46.7</v>
      </c>
      <c r="H198" s="17" t="inlineStr">
        <is>
          <t>HB-COUNTER-2</t>
        </is>
      </c>
      <c r="I198" s="17" t="inlineStr">
        <is>
          <t>Foldview Marine Services haul-out sheet 2023-09-16</t>
        </is>
      </c>
      <c r="J198" s="17" t="inlineStr">
        <is>
          <t>Y</t>
        </is>
      </c>
      <c r="K198" s="17" t="inlineStr">
        <is>
          <t>day log 2026-05-25</t>
        </is>
      </c>
      <c r="L198" s="17" t="inlineStr"/>
    </row>
    <row r="199">
      <c r="A199" s="21" t="inlineStr">
        <is>
          <t>AMD-002154</t>
        </is>
      </c>
      <c r="B199" s="28" t="n">
        <v>46170</v>
      </c>
      <c r="C199" s="21" t="inlineStr">
        <is>
          <t>WL-02807</t>
        </is>
      </c>
      <c r="D199" s="21" t="inlineStr">
        <is>
          <t>LOA</t>
        </is>
      </c>
      <c r="E199" s="21" t="inlineStr">
        <is>
          <t>Length Overall (LOA)</t>
        </is>
      </c>
      <c r="F199" s="21" t="n">
        <v>45.6</v>
      </c>
      <c r="G199" s="21" t="n">
        <v>43.7</v>
      </c>
      <c r="H199" s="21" t="inlineStr">
        <is>
          <t>HB-COUNTER-2</t>
        </is>
      </c>
      <c r="I199" s="21" t="inlineStr">
        <is>
          <t>MC-2026-0272</t>
        </is>
      </c>
      <c r="J199" s="21" t="inlineStr">
        <is>
          <t>Y</t>
        </is>
      </c>
      <c r="K199" s="21" t="inlineStr">
        <is>
          <t>day log 2026-05-28</t>
        </is>
      </c>
      <c r="L199" s="21" t="inlineStr"/>
    </row>
    <row r="200">
      <c r="A200" s="17" t="inlineStr">
        <is>
          <t>AMD-002169</t>
        </is>
      </c>
      <c r="B200" s="27" t="n">
        <v>46180</v>
      </c>
      <c r="C200" s="17" t="inlineStr">
        <is>
          <t>WL-03472</t>
        </is>
      </c>
      <c r="D200" s="17" t="inlineStr">
        <is>
          <t>LOA</t>
        </is>
      </c>
      <c r="E200" s="17" t="inlineStr">
        <is>
          <t>Length Overall (LOA)</t>
        </is>
      </c>
      <c r="F200" s="17" t="n">
        <v>48.2</v>
      </c>
      <c r="G200" s="17" t="n">
        <v>46.8</v>
      </c>
      <c r="H200" s="17" t="inlineStr">
        <is>
          <t>HB-COUNTER-2</t>
        </is>
      </c>
      <c r="I200" s="17" t="inlineStr">
        <is>
          <t>MC-2026-0413</t>
        </is>
      </c>
      <c r="J200" s="17" t="inlineStr">
        <is>
          <t>Y</t>
        </is>
      </c>
      <c r="K200" s="17" t="inlineStr">
        <is>
          <t>day log 2026-06-07</t>
        </is>
      </c>
      <c r="L200" s="17" t="inlineStr"/>
    </row>
    <row r="201">
      <c r="A201" s="21" t="inlineStr">
        <is>
          <t>AMD-002182</t>
        </is>
      </c>
      <c r="B201" s="28" t="n">
        <v>46191</v>
      </c>
      <c r="C201" s="21" t="inlineStr">
        <is>
          <t>WL-03878</t>
        </is>
      </c>
      <c r="D201" s="21" t="inlineStr">
        <is>
          <t>LOA</t>
        </is>
      </c>
      <c r="E201" s="21" t="inlineStr">
        <is>
          <t>Length Overall (LOA)</t>
        </is>
      </c>
      <c r="F201" s="21" t="n">
        <v>31.4</v>
      </c>
      <c r="G201" s="21" t="n">
        <v>28.5</v>
      </c>
      <c r="H201" s="21" t="inlineStr">
        <is>
          <t>HB-COUNTER-2</t>
        </is>
      </c>
      <c r="I201" s="21" t="inlineStr">
        <is>
          <t>MC-2026-0452</t>
        </is>
      </c>
      <c r="J201" s="21" t="inlineStr">
        <is>
          <t>Y</t>
        </is>
      </c>
      <c r="K201" s="21" t="inlineStr">
        <is>
          <t>day log 2026-06-18</t>
        </is>
      </c>
      <c r="L201" s="21" t="inlineStr"/>
    </row>
    <row r="202">
      <c r="A202" s="17" t="inlineStr">
        <is>
          <t>AMD-002200</t>
        </is>
      </c>
      <c r="B202" s="27" t="n">
        <v>46201</v>
      </c>
      <c r="C202" s="17" t="inlineStr">
        <is>
          <t>WL-02118</t>
        </is>
      </c>
      <c r="D202" s="17" t="inlineStr">
        <is>
          <t>LOA</t>
        </is>
      </c>
      <c r="E202" s="17" t="inlineStr">
        <is>
          <t>Length Overall (LOA)</t>
        </is>
      </c>
      <c r="F202" s="17" t="n">
        <v>47.6</v>
      </c>
      <c r="G202" s="17" t="n">
        <v>48.8</v>
      </c>
      <c r="H202" s="17" t="inlineStr">
        <is>
          <t>HB-COUNTER-2</t>
        </is>
      </c>
      <c r="I202" s="17" t="inlineStr">
        <is>
          <t>MC-2026-0646</t>
        </is>
      </c>
      <c r="J202" s="17" t="inlineStr">
        <is>
          <t>Y</t>
        </is>
      </c>
      <c r="K202" s="17" t="inlineStr">
        <is>
          <t>day log 2026-06-28</t>
        </is>
      </c>
      <c r="L202" s="17" t="inlineStr"/>
    </row>
    <row r="203">
      <c r="A203" s="21" t="inlineStr">
        <is>
          <t>AMD-002203</t>
        </is>
      </c>
      <c r="B203" s="28" t="n">
        <v>46203</v>
      </c>
      <c r="C203" s="21" t="inlineStr">
        <is>
          <t>WL-03088</t>
        </is>
      </c>
      <c r="D203" s="21" t="inlineStr">
        <is>
          <t>LOA</t>
        </is>
      </c>
      <c r="E203" s="21" t="inlineStr">
        <is>
          <t>Length Overall (LOA)</t>
        </is>
      </c>
      <c r="F203" s="21" t="n">
        <v>31.5</v>
      </c>
      <c r="G203" s="21" t="n">
        <v>33.6</v>
      </c>
      <c r="H203" s="21" t="inlineStr">
        <is>
          <t>HB-COUNTER-2</t>
        </is>
      </c>
      <c r="I203" s="21" t="inlineStr"/>
      <c r="J203" s="21" t="inlineStr">
        <is>
          <t>Y</t>
        </is>
      </c>
      <c r="K203" s="21" t="inlineStr">
        <is>
          <t>day log 2026-06-30</t>
        </is>
      </c>
      <c r="L203" s="21" t="inlineStr"/>
    </row>
    <row r="204">
      <c r="A204" s="17" t="inlineStr">
        <is>
          <t>AMD-002206</t>
        </is>
      </c>
      <c r="B204" s="27" t="n">
        <v>46205</v>
      </c>
      <c r="C204" s="17" t="inlineStr">
        <is>
          <t>WL-02573</t>
        </is>
      </c>
      <c r="D204" s="17" t="inlineStr">
        <is>
          <t>LOA</t>
        </is>
      </c>
      <c r="E204" s="17" t="inlineStr">
        <is>
          <t>Length Overall (LOA)</t>
        </is>
      </c>
      <c r="F204" s="17" t="n">
        <v>30.2</v>
      </c>
      <c r="G204" s="17" t="n">
        <v>29.2</v>
      </c>
      <c r="H204" s="17" t="inlineStr">
        <is>
          <t>HB-COUNTER-2</t>
        </is>
      </c>
      <c r="I204" s="17" t="inlineStr">
        <is>
          <t>Foldview Marine Services haul-out sheet 2025-04-05</t>
        </is>
      </c>
      <c r="J204" s="17" t="inlineStr">
        <is>
          <t>Y</t>
        </is>
      </c>
      <c r="K204" s="17" t="inlineStr">
        <is>
          <t>day log 2026-07-02</t>
        </is>
      </c>
      <c r="L204" s="17" t="inlineStr"/>
    </row>
    <row r="205">
      <c r="A205" s="21" t="inlineStr">
        <is>
          <t>AMD-002228</t>
        </is>
      </c>
      <c r="B205" s="28" t="n">
        <v>46222</v>
      </c>
      <c r="C205" s="21" t="inlineStr">
        <is>
          <t>WL-03808</t>
        </is>
      </c>
      <c r="D205" s="21" t="inlineStr">
        <is>
          <t>LOA</t>
        </is>
      </c>
      <c r="E205" s="21" t="inlineStr">
        <is>
          <t>Length Overall (LOA)</t>
        </is>
      </c>
      <c r="F205" s="21" t="n">
        <v>26</v>
      </c>
      <c r="G205" s="21" t="n">
        <v>24.3</v>
      </c>
      <c r="H205" s="21" t="inlineStr">
        <is>
          <t>HB-COUNTER-2</t>
        </is>
      </c>
      <c r="I205" s="21" t="inlineStr">
        <is>
          <t>Foldview Marine Services haul-out sheet 2025-01-04</t>
        </is>
      </c>
      <c r="J205" s="21" t="inlineStr">
        <is>
          <t>Y</t>
        </is>
      </c>
      <c r="K205" s="21" t="inlineStr">
        <is>
          <t>day log 2026-07-19</t>
        </is>
      </c>
      <c r="L205" s="21" t="inlineStr"/>
    </row>
  </sheetData>
  <autoFilter ref="A5:L205"/>
  <mergeCells count="3">
    <mergeCell ref="A1:L1"/>
    <mergeCell ref="A2:L2"/>
    <mergeCell ref="A3:L3"/>
  </mergeCells>
  <pageMargins left="0.25" right="0.25" top="0.4" bottom="0.4" header="0.5" footer="0.5"/>
  <pageSetup fitToHeight="0" fitToWidth="1"/>
  <headerFooter>
    <oddHeader/>
    <oddFooter>&amp;CPage &amp;P of &amp;N&amp;RChaldale Harbor District | 2026-08-01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tabColor rgb="00617384"/>
    <outlinePr summaryBelow="1" summaryRight="1"/>
    <pageSetUpPr fitToPage="1"/>
  </sheetPr>
  <dimension ref="A1:R1185"/>
  <sheetViews>
    <sheetView showGridLines="1" zoomScale="90" workbookViewId="0">
      <pane ySplit="5" topLeftCell="A6" activePane="bottomLeft" state="frozen"/>
      <selection pane="bottomLeft" activeCell="A1" sqref="A1"/>
    </sheetView>
  </sheetViews>
  <sheetFormatPr baseColWidth="8" defaultRowHeight="15"/>
  <sheetData>
    <row r="1" ht="32" customHeight="1">
      <c r="A1" s="1" t="inlineStr">
        <is>
          <t>Source - Slip Inventory</t>
        </is>
      </c>
    </row>
    <row r="2" ht="28" customHeight="1">
      <c r="A2" s="2" t="inlineStr">
        <is>
          <t>Embedded source extract; gray tabs are supporting data.</t>
        </is>
      </c>
    </row>
    <row r="3" ht="26" customHeight="1">
      <c r="A3" s="3" t="inlineStr">
        <is>
          <t>Source: slip_inventory_2026-08.csv (August 2026 export).</t>
        </is>
      </c>
    </row>
    <row r="5" ht="31" customHeight="1">
      <c r="A5" s="12" t="inlineStr">
        <is>
          <t>slip_id</t>
        </is>
      </c>
      <c r="B5" s="12" t="inlineStr">
        <is>
          <t>basin</t>
        </is>
      </c>
      <c r="C5" s="12" t="inlineStr">
        <is>
          <t>basin_type</t>
        </is>
      </c>
      <c r="D5" s="12" t="inlineStr">
        <is>
          <t>dock_row</t>
        </is>
      </c>
      <c r="E5" s="12" t="inlineStr">
        <is>
          <t>slip_size_ft</t>
        </is>
      </c>
      <c r="F5" s="12" t="inlineStr">
        <is>
          <t>slip_class</t>
        </is>
      </c>
      <c r="G5" s="12" t="inlineStr">
        <is>
          <t>covered</t>
        </is>
      </c>
      <c r="H5" s="12" t="inlineStr">
        <is>
          <t>beam_max_ft</t>
        </is>
      </c>
      <c r="I5" s="12" t="inlineStr">
        <is>
          <t>amenities</t>
        </is>
      </c>
      <c r="J5" s="12" t="inlineStr">
        <is>
          <t>status</t>
        </is>
      </c>
      <c r="K5" s="12" t="inlineStr">
        <is>
          <t>current_agreement_id</t>
        </is>
      </c>
      <c r="L5" s="12" t="inlineStr">
        <is>
          <t>tenant_id</t>
        </is>
      </c>
      <c r="M5" s="12" t="inlineStr">
        <is>
          <t>tenant_name</t>
        </is>
      </c>
      <c r="N5" s="12" t="inlineStr">
        <is>
          <t>vessel_name</t>
        </is>
      </c>
      <c r="O5" s="12" t="inlineStr">
        <is>
          <t>vessel_loa_ft</t>
        </is>
      </c>
      <c r="P5" s="12" t="inlineStr">
        <is>
          <t>monthly_rate</t>
        </is>
      </c>
      <c r="Q5" s="12" t="inlineStr">
        <is>
          <t>last_inspection_date</t>
        </is>
      </c>
      <c r="R5" s="12" t="inlineStr">
        <is>
          <t>notes</t>
        </is>
      </c>
    </row>
    <row r="6">
      <c r="A6" s="17" t="inlineStr">
        <is>
          <t>LP-0101</t>
        </is>
      </c>
      <c r="B6" s="17" t="inlineStr">
        <is>
          <t>Ledgport</t>
        </is>
      </c>
      <c r="C6" s="17" t="inlineStr">
        <is>
          <t>covered</t>
        </is>
      </c>
      <c r="D6" s="17" t="inlineStr">
        <is>
          <t>A</t>
        </is>
      </c>
      <c r="E6" s="17" t="n">
        <v>24</v>
      </c>
      <c r="F6" s="17" t="inlineStr">
        <is>
          <t>Small</t>
        </is>
      </c>
      <c r="G6" s="17" t="inlineStr">
        <is>
          <t>COVERED</t>
        </is>
      </c>
      <c r="H6" s="17" t="n">
        <v>9</v>
      </c>
      <c r="I6" s="17" t="inlineStr">
        <is>
          <t>Water, 30A/50A Power</t>
        </is>
      </c>
      <c r="J6" s="17" t="inlineStr">
        <is>
          <t>OCCUPIED</t>
        </is>
      </c>
      <c r="K6" s="17" t="inlineStr">
        <is>
          <t>MA-2024-0101</t>
        </is>
      </c>
      <c r="L6" s="17" t="inlineStr">
        <is>
          <t>WL-02442</t>
        </is>
      </c>
      <c r="M6" s="17" t="inlineStr">
        <is>
          <t>Elizabeth Burns</t>
        </is>
      </c>
      <c r="N6" s="17" t="inlineStr">
        <is>
          <t>SABLE REACH</t>
        </is>
      </c>
      <c r="O6" s="17" t="n">
        <v>51</v>
      </c>
      <c r="P6" s="17" t="n">
        <v>10.4</v>
      </c>
      <c r="Q6" s="27" t="n">
        <v>46014</v>
      </c>
      <c r="R6" s="17" t="inlineStr"/>
    </row>
    <row r="7">
      <c r="A7" s="21" t="inlineStr">
        <is>
          <t>LP-0102</t>
        </is>
      </c>
      <c r="B7" s="21" t="inlineStr">
        <is>
          <t>Ledgport</t>
        </is>
      </c>
      <c r="C7" s="21" t="inlineStr">
        <is>
          <t>covered</t>
        </is>
      </c>
      <c r="D7" s="21" t="inlineStr">
        <is>
          <t>A</t>
        </is>
      </c>
      <c r="E7" s="21" t="n">
        <v>40</v>
      </c>
      <c r="F7" s="21" t="inlineStr">
        <is>
          <t>Medium</t>
        </is>
      </c>
      <c r="G7" s="21" t="inlineStr">
        <is>
          <t>COVERED</t>
        </is>
      </c>
      <c r="H7" s="21" t="n">
        <v>14</v>
      </c>
      <c r="I7" s="21" t="inlineStr">
        <is>
          <t>Water, 50A Power</t>
        </is>
      </c>
      <c r="J7" s="21" t="inlineStr">
        <is>
          <t>OCCUPIED</t>
        </is>
      </c>
      <c r="K7" s="21" t="inlineStr">
        <is>
          <t>MA-2024-0102</t>
        </is>
      </c>
      <c r="L7" s="21" t="inlineStr">
        <is>
          <t>WL-02413</t>
        </is>
      </c>
      <c r="M7" s="21" t="inlineStr">
        <is>
          <t>Damon Phillips</t>
        </is>
      </c>
      <c r="N7" s="21" t="inlineStr">
        <is>
          <t>SEAL ROCK</t>
        </is>
      </c>
      <c r="O7" s="21" t="n">
        <v>21.9</v>
      </c>
      <c r="P7" s="21" t="n">
        <v>10.4</v>
      </c>
      <c r="Q7" s="28" t="n">
        <v>46136</v>
      </c>
      <c r="R7" s="21" t="inlineStr"/>
    </row>
    <row r="8">
      <c r="A8" s="17" t="inlineStr">
        <is>
          <t>LP-0103</t>
        </is>
      </c>
      <c r="B8" s="17" t="inlineStr">
        <is>
          <t>Ledgport</t>
        </is>
      </c>
      <c r="C8" s="17" t="inlineStr">
        <is>
          <t>covered</t>
        </is>
      </c>
      <c r="D8" s="17" t="inlineStr">
        <is>
          <t>A</t>
        </is>
      </c>
      <c r="E8" s="17" t="n">
        <v>28</v>
      </c>
      <c r="F8" s="17" t="inlineStr">
        <is>
          <t>Small</t>
        </is>
      </c>
      <c r="G8" s="17" t="inlineStr">
        <is>
          <t>COVERED</t>
        </is>
      </c>
      <c r="H8" s="17" t="n">
        <v>10</v>
      </c>
      <c r="I8" s="17" t="inlineStr">
        <is>
          <t>Water, 30A/50A Power</t>
        </is>
      </c>
      <c r="J8" s="17" t="inlineStr">
        <is>
          <t>OCCUPIED</t>
        </is>
      </c>
      <c r="K8" s="17" t="inlineStr">
        <is>
          <t>MA-2024-0103</t>
        </is>
      </c>
      <c r="L8" s="17" t="inlineStr">
        <is>
          <t>WL-01449</t>
        </is>
      </c>
      <c r="M8" s="17" t="inlineStr">
        <is>
          <t>Charles Hudson</t>
        </is>
      </c>
      <c r="N8" s="17" t="inlineStr">
        <is>
          <t>HALIBUT HARBOR</t>
        </is>
      </c>
      <c r="O8" s="17" t="n">
        <v>32.7</v>
      </c>
      <c r="P8" s="17" t="n">
        <v>10.4</v>
      </c>
      <c r="Q8" s="27" t="n">
        <v>45636</v>
      </c>
      <c r="R8" s="17" t="inlineStr"/>
    </row>
    <row r="9">
      <c r="A9" s="21" t="inlineStr">
        <is>
          <t>LP-0104</t>
        </is>
      </c>
      <c r="B9" s="21" t="inlineStr">
        <is>
          <t>Ledgport</t>
        </is>
      </c>
      <c r="C9" s="21" t="inlineStr">
        <is>
          <t>covered</t>
        </is>
      </c>
      <c r="D9" s="21" t="inlineStr">
        <is>
          <t>A</t>
        </is>
      </c>
      <c r="E9" s="21" t="n">
        <v>24</v>
      </c>
      <c r="F9" s="21" t="inlineStr">
        <is>
          <t>Small</t>
        </is>
      </c>
      <c r="G9" s="21" t="inlineStr">
        <is>
          <t>COVERED</t>
        </is>
      </c>
      <c r="H9" s="21" t="n">
        <v>9</v>
      </c>
      <c r="I9" s="21" t="inlineStr">
        <is>
          <t>Water, 30A/50A Power</t>
        </is>
      </c>
      <c r="J9" s="21" t="inlineStr">
        <is>
          <t>OCCUPIED</t>
        </is>
      </c>
      <c r="K9" s="21" t="inlineStr">
        <is>
          <t>MA-2024-0104</t>
        </is>
      </c>
      <c r="L9" s="21" t="inlineStr">
        <is>
          <t>WL-03625</t>
        </is>
      </c>
      <c r="M9" s="21" t="inlineStr">
        <is>
          <t>Vincent Johnson</t>
        </is>
      </c>
      <c r="N9" s="21" t="inlineStr">
        <is>
          <t>ANCHOR DANCER</t>
        </is>
      </c>
      <c r="O9" s="21" t="n">
        <v>42.8</v>
      </c>
      <c r="P9" s="21" t="n">
        <v>10.4</v>
      </c>
      <c r="Q9" s="28" t="n">
        <v>45813</v>
      </c>
      <c r="R9" s="21" t="inlineStr"/>
    </row>
    <row r="10">
      <c r="A10" s="17" t="inlineStr">
        <is>
          <t>LP-0105</t>
        </is>
      </c>
      <c r="B10" s="17" t="inlineStr">
        <is>
          <t>Ledgport</t>
        </is>
      </c>
      <c r="C10" s="17" t="inlineStr">
        <is>
          <t>covered</t>
        </is>
      </c>
      <c r="D10" s="17" t="inlineStr">
        <is>
          <t>A</t>
        </is>
      </c>
      <c r="E10" s="17" t="n">
        <v>36</v>
      </c>
      <c r="F10" s="17" t="inlineStr">
        <is>
          <t>Medium</t>
        </is>
      </c>
      <c r="G10" s="17" t="inlineStr">
        <is>
          <t>COVERED</t>
        </is>
      </c>
      <c r="H10" s="17" t="n">
        <v>13</v>
      </c>
      <c r="I10" s="17" t="inlineStr">
        <is>
          <t>Water, 50A Power</t>
        </is>
      </c>
      <c r="J10" s="17" t="inlineStr">
        <is>
          <t>OCCUPIED</t>
        </is>
      </c>
      <c r="K10" s="17" t="inlineStr">
        <is>
          <t>MA-2024-0105</t>
        </is>
      </c>
      <c r="L10" s="17" t="inlineStr">
        <is>
          <t>WL-03876</t>
        </is>
      </c>
      <c r="M10" s="17" t="inlineStr">
        <is>
          <t>John Heath</t>
        </is>
      </c>
      <c r="N10" s="17" t="inlineStr">
        <is>
          <t>CORMORANT GLIDE</t>
        </is>
      </c>
      <c r="O10" s="17" t="n">
        <v>39</v>
      </c>
      <c r="P10" s="17" t="n">
        <v>10.4</v>
      </c>
      <c r="Q10" s="27" t="n">
        <v>45674</v>
      </c>
      <c r="R10" s="17" t="inlineStr"/>
    </row>
    <row r="11">
      <c r="A11" s="21" t="inlineStr">
        <is>
          <t>LP-0106</t>
        </is>
      </c>
      <c r="B11" s="21" t="inlineStr">
        <is>
          <t>Ledgport</t>
        </is>
      </c>
      <c r="C11" s="21" t="inlineStr">
        <is>
          <t>covered</t>
        </is>
      </c>
      <c r="D11" s="21" t="inlineStr">
        <is>
          <t>A</t>
        </is>
      </c>
      <c r="E11" s="21" t="n">
        <v>24</v>
      </c>
      <c r="F11" s="21" t="inlineStr">
        <is>
          <t>Small</t>
        </is>
      </c>
      <c r="G11" s="21" t="inlineStr">
        <is>
          <t>COVERED</t>
        </is>
      </c>
      <c r="H11" s="21" t="n">
        <v>9</v>
      </c>
      <c r="I11" s="21" t="inlineStr">
        <is>
          <t>Water, 30A/50A Power</t>
        </is>
      </c>
      <c r="J11" s="21" t="inlineStr">
        <is>
          <t>OCCUPIED</t>
        </is>
      </c>
      <c r="K11" s="21" t="inlineStr">
        <is>
          <t>MA-2024-0106</t>
        </is>
      </c>
      <c r="L11" s="21" t="inlineStr">
        <is>
          <t>WL-02316</t>
        </is>
      </c>
      <c r="M11" s="21" t="inlineStr">
        <is>
          <t>Cheryl Elliott</t>
        </is>
      </c>
      <c r="N11" s="21" t="inlineStr">
        <is>
          <t>POINT ROSE</t>
        </is>
      </c>
      <c r="O11" s="21" t="n">
        <v>39</v>
      </c>
      <c r="P11" s="21" t="n">
        <v>10.4</v>
      </c>
      <c r="Q11" s="28" t="n">
        <v>46044</v>
      </c>
      <c r="R11" s="21" t="inlineStr"/>
    </row>
    <row r="12">
      <c r="A12" s="17" t="inlineStr">
        <is>
          <t>LP-0107</t>
        </is>
      </c>
      <c r="B12" s="17" t="inlineStr">
        <is>
          <t>Ledgport</t>
        </is>
      </c>
      <c r="C12" s="17" t="inlineStr">
        <is>
          <t>covered</t>
        </is>
      </c>
      <c r="D12" s="17" t="inlineStr">
        <is>
          <t>A</t>
        </is>
      </c>
      <c r="E12" s="17" t="n">
        <v>24</v>
      </c>
      <c r="F12" s="17" t="inlineStr">
        <is>
          <t>Small</t>
        </is>
      </c>
      <c r="G12" s="17" t="inlineStr">
        <is>
          <t>COVERED</t>
        </is>
      </c>
      <c r="H12" s="17" t="n">
        <v>9</v>
      </c>
      <c r="I12" s="17" t="inlineStr">
        <is>
          <t>Water, 30A/50A Power</t>
        </is>
      </c>
      <c r="J12" s="17" t="inlineStr">
        <is>
          <t>OCCUPIED</t>
        </is>
      </c>
      <c r="K12" s="17" t="inlineStr">
        <is>
          <t>MA-2024-0107</t>
        </is>
      </c>
      <c r="L12" s="17" t="inlineStr">
        <is>
          <t>WL-02607</t>
        </is>
      </c>
      <c r="M12" s="17" t="inlineStr">
        <is>
          <t>Sean Charles</t>
        </is>
      </c>
      <c r="N12" s="17" t="inlineStr">
        <is>
          <t>KESTREL REACH</t>
        </is>
      </c>
      <c r="O12" s="17" t="n">
        <v>30.4</v>
      </c>
      <c r="P12" s="17" t="n">
        <v>10.4</v>
      </c>
      <c r="Q12" s="27" t="n">
        <v>45836</v>
      </c>
      <c r="R12" s="17" t="inlineStr"/>
    </row>
    <row r="13">
      <c r="A13" s="21" t="inlineStr">
        <is>
          <t>LP-0108</t>
        </is>
      </c>
      <c r="B13" s="21" t="inlineStr">
        <is>
          <t>Ledgport</t>
        </is>
      </c>
      <c r="C13" s="21" t="inlineStr">
        <is>
          <t>covered</t>
        </is>
      </c>
      <c r="D13" s="21" t="inlineStr">
        <is>
          <t>A</t>
        </is>
      </c>
      <c r="E13" s="21" t="n">
        <v>32</v>
      </c>
      <c r="F13" s="21" t="inlineStr">
        <is>
          <t>Medium</t>
        </is>
      </c>
      <c r="G13" s="21" t="inlineStr">
        <is>
          <t>COVERED</t>
        </is>
      </c>
      <c r="H13" s="21" t="n">
        <v>12</v>
      </c>
      <c r="I13" s="21" t="inlineStr">
        <is>
          <t>Water, 30A/50A Power</t>
        </is>
      </c>
      <c r="J13" s="21" t="inlineStr">
        <is>
          <t>OCCUPIED</t>
        </is>
      </c>
      <c r="K13" s="21" t="inlineStr">
        <is>
          <t>MA-2024-0108</t>
        </is>
      </c>
      <c r="L13" s="21" t="inlineStr">
        <is>
          <t>WL-01567</t>
        </is>
      </c>
      <c r="M13" s="21" t="inlineStr">
        <is>
          <t>Alan Thomas</t>
        </is>
      </c>
      <c r="N13" s="21" t="inlineStr">
        <is>
          <t>PETREL HARBOR</t>
        </is>
      </c>
      <c r="O13" s="21" t="n">
        <v>23.4</v>
      </c>
      <c r="P13" s="21" t="n">
        <v>10.4</v>
      </c>
      <c r="Q13" s="28" t="n">
        <v>45664</v>
      </c>
      <c r="R13" s="21" t="inlineStr"/>
    </row>
    <row r="14">
      <c r="A14" s="17" t="inlineStr">
        <is>
          <t>LP-0109</t>
        </is>
      </c>
      <c r="B14" s="17" t="inlineStr">
        <is>
          <t>Ledgport</t>
        </is>
      </c>
      <c r="C14" s="17" t="inlineStr">
        <is>
          <t>covered</t>
        </is>
      </c>
      <c r="D14" s="17" t="inlineStr">
        <is>
          <t>A</t>
        </is>
      </c>
      <c r="E14" s="17" t="n">
        <v>32</v>
      </c>
      <c r="F14" s="17" t="inlineStr">
        <is>
          <t>Medium</t>
        </is>
      </c>
      <c r="G14" s="17" t="inlineStr">
        <is>
          <t>COVERED</t>
        </is>
      </c>
      <c r="H14" s="17" t="n">
        <v>12</v>
      </c>
      <c r="I14" s="17" t="inlineStr">
        <is>
          <t>Water, 30A/50A Power</t>
        </is>
      </c>
      <c r="J14" s="17" t="inlineStr">
        <is>
          <t>OCCUPIED</t>
        </is>
      </c>
      <c r="K14" s="17" t="inlineStr">
        <is>
          <t>MA-2024-0109</t>
        </is>
      </c>
      <c r="L14" s="17" t="inlineStr">
        <is>
          <t>WL-02768</t>
        </is>
      </c>
      <c r="M14" s="17" t="inlineStr">
        <is>
          <t>Sandra Sweeney</t>
        </is>
      </c>
      <c r="N14" s="17" t="inlineStr">
        <is>
          <t>CORMORANT REACH</t>
        </is>
      </c>
      <c r="O14" s="17" t="n">
        <v>20.8</v>
      </c>
      <c r="P14" s="17" t="n">
        <v>10.4</v>
      </c>
      <c r="Q14" s="27" t="n">
        <v>46089</v>
      </c>
      <c r="R14" s="17" t="inlineStr"/>
    </row>
    <row r="15">
      <c r="A15" s="21" t="inlineStr">
        <is>
          <t>LP-0110</t>
        </is>
      </c>
      <c r="B15" s="21" t="inlineStr">
        <is>
          <t>Ledgport</t>
        </is>
      </c>
      <c r="C15" s="21" t="inlineStr">
        <is>
          <t>covered</t>
        </is>
      </c>
      <c r="D15" s="21" t="inlineStr">
        <is>
          <t>A</t>
        </is>
      </c>
      <c r="E15" s="21" t="n">
        <v>28</v>
      </c>
      <c r="F15" s="21" t="inlineStr">
        <is>
          <t>Small</t>
        </is>
      </c>
      <c r="G15" s="21" t="inlineStr">
        <is>
          <t>COVERED</t>
        </is>
      </c>
      <c r="H15" s="21" t="n">
        <v>10</v>
      </c>
      <c r="I15" s="21" t="inlineStr">
        <is>
          <t>Water, 30A/50A Power</t>
        </is>
      </c>
      <c r="J15" s="21" t="inlineStr">
        <is>
          <t>OCCUPIED</t>
        </is>
      </c>
      <c r="K15" s="21" t="inlineStr">
        <is>
          <t>MA-2024-0110</t>
        </is>
      </c>
      <c r="L15" s="21" t="inlineStr">
        <is>
          <t>WL-03140</t>
        </is>
      </c>
      <c r="M15" s="21" t="inlineStr">
        <is>
          <t>Jason Martinez</t>
        </is>
      </c>
      <c r="N15" s="21" t="inlineStr">
        <is>
          <t>PINTAIL STAR</t>
        </is>
      </c>
      <c r="O15" s="21" t="n">
        <v>26</v>
      </c>
      <c r="P15" s="21" t="n">
        <v>10.4</v>
      </c>
      <c r="Q15" s="28" t="n">
        <v>45893</v>
      </c>
      <c r="R15" s="21" t="inlineStr"/>
    </row>
    <row r="16">
      <c r="A16" s="17" t="inlineStr">
        <is>
          <t>LP-0111</t>
        </is>
      </c>
      <c r="B16" s="17" t="inlineStr">
        <is>
          <t>Ledgport</t>
        </is>
      </c>
      <c r="C16" s="17" t="inlineStr">
        <is>
          <t>covered</t>
        </is>
      </c>
      <c r="D16" s="17" t="inlineStr">
        <is>
          <t>A</t>
        </is>
      </c>
      <c r="E16" s="17" t="n">
        <v>40</v>
      </c>
      <c r="F16" s="17" t="inlineStr">
        <is>
          <t>Medium</t>
        </is>
      </c>
      <c r="G16" s="17" t="inlineStr">
        <is>
          <t>COVERED</t>
        </is>
      </c>
      <c r="H16" s="17" t="n">
        <v>14</v>
      </c>
      <c r="I16" s="17" t="inlineStr">
        <is>
          <t>Water, 50A Power</t>
        </is>
      </c>
      <c r="J16" s="17" t="inlineStr">
        <is>
          <t>OCCUPIED</t>
        </is>
      </c>
      <c r="K16" s="17" t="inlineStr">
        <is>
          <t>MA-2024-0111</t>
        </is>
      </c>
      <c r="L16" s="17" t="inlineStr">
        <is>
          <t>WL-03621</t>
        </is>
      </c>
      <c r="M16" s="17" t="inlineStr">
        <is>
          <t>Denise Powers</t>
        </is>
      </c>
      <c r="N16" s="17" t="inlineStr">
        <is>
          <t>SALISH WAKE</t>
        </is>
      </c>
      <c r="O16" s="17" t="n">
        <v>53.5</v>
      </c>
      <c r="P16" s="17" t="n">
        <v>10.4</v>
      </c>
      <c r="Q16" s="27" t="n">
        <v>46052</v>
      </c>
      <c r="R16" s="17" t="inlineStr"/>
    </row>
    <row r="17">
      <c r="A17" s="21" t="inlineStr">
        <is>
          <t>LP-0112</t>
        </is>
      </c>
      <c r="B17" s="21" t="inlineStr">
        <is>
          <t>Ledgport</t>
        </is>
      </c>
      <c r="C17" s="21" t="inlineStr">
        <is>
          <t>covered</t>
        </is>
      </c>
      <c r="D17" s="21" t="inlineStr">
        <is>
          <t>A</t>
        </is>
      </c>
      <c r="E17" s="21" t="n">
        <v>32</v>
      </c>
      <c r="F17" s="21" t="inlineStr">
        <is>
          <t>Medium</t>
        </is>
      </c>
      <c r="G17" s="21" t="inlineStr">
        <is>
          <t>COVERED</t>
        </is>
      </c>
      <c r="H17" s="21" t="n">
        <v>12</v>
      </c>
      <c r="I17" s="21" t="inlineStr">
        <is>
          <t>Water, 30A/50A Power</t>
        </is>
      </c>
      <c r="J17" s="21" t="inlineStr">
        <is>
          <t>GUEST</t>
        </is>
      </c>
      <c r="K17" s="21" t="inlineStr"/>
      <c r="L17" s="21" t="inlineStr"/>
      <c r="M17" s="21" t="inlineStr"/>
      <c r="N17" s="21" t="inlineStr"/>
      <c r="O17" s="21" t="inlineStr"/>
      <c r="P17" s="21" t="n">
        <v>10.4</v>
      </c>
      <c r="Q17" s="28" t="n">
        <v>45766</v>
      </c>
      <c r="R17" s="21" t="inlineStr"/>
    </row>
    <row r="18">
      <c r="A18" s="17" t="inlineStr">
        <is>
          <t>LP-0113</t>
        </is>
      </c>
      <c r="B18" s="17" t="inlineStr">
        <is>
          <t>Ledgport</t>
        </is>
      </c>
      <c r="C18" s="17" t="inlineStr">
        <is>
          <t>covered</t>
        </is>
      </c>
      <c r="D18" s="17" t="inlineStr">
        <is>
          <t>A</t>
        </is>
      </c>
      <c r="E18" s="17" t="n">
        <v>36</v>
      </c>
      <c r="F18" s="17" t="inlineStr">
        <is>
          <t>Medium</t>
        </is>
      </c>
      <c r="G18" s="17" t="inlineStr">
        <is>
          <t>COVERED</t>
        </is>
      </c>
      <c r="H18" s="17" t="n">
        <v>13</v>
      </c>
      <c r="I18" s="17" t="inlineStr">
        <is>
          <t>Water, 50A Power</t>
        </is>
      </c>
      <c r="J18" s="17" t="inlineStr">
        <is>
          <t>OCCUPIED</t>
        </is>
      </c>
      <c r="K18" s="17" t="inlineStr">
        <is>
          <t>MA-2024-0113</t>
        </is>
      </c>
      <c r="L18" s="17" t="inlineStr">
        <is>
          <t>WL-02762</t>
        </is>
      </c>
      <c r="M18" s="17" t="inlineStr">
        <is>
          <t>Elizabeth Williams</t>
        </is>
      </c>
      <c r="N18" s="17" t="inlineStr">
        <is>
          <t>MURRE WAKE</t>
        </is>
      </c>
      <c r="O18" s="17" t="n">
        <v>26</v>
      </c>
      <c r="P18" s="17" t="n">
        <v>10.4</v>
      </c>
      <c r="Q18" s="27" t="n">
        <v>46169</v>
      </c>
      <c r="R18" s="17" t="inlineStr"/>
    </row>
    <row r="19">
      <c r="A19" s="21" t="inlineStr">
        <is>
          <t>LP-0114</t>
        </is>
      </c>
      <c r="B19" s="21" t="inlineStr">
        <is>
          <t>Ledgport</t>
        </is>
      </c>
      <c r="C19" s="21" t="inlineStr">
        <is>
          <t>covered</t>
        </is>
      </c>
      <c r="D19" s="21" t="inlineStr">
        <is>
          <t>A</t>
        </is>
      </c>
      <c r="E19" s="21" t="n">
        <v>24</v>
      </c>
      <c r="F19" s="21" t="inlineStr">
        <is>
          <t>Small</t>
        </is>
      </c>
      <c r="G19" s="21" t="inlineStr">
        <is>
          <t>COVERED</t>
        </is>
      </c>
      <c r="H19" s="21" t="n">
        <v>9</v>
      </c>
      <c r="I19" s="21" t="inlineStr">
        <is>
          <t>Water, 30A/50A Power</t>
        </is>
      </c>
      <c r="J19" s="21" t="inlineStr">
        <is>
          <t>OCCUPIED</t>
        </is>
      </c>
      <c r="K19" s="21" t="inlineStr">
        <is>
          <t>MA-2024-0114</t>
        </is>
      </c>
      <c r="L19" s="21" t="inlineStr">
        <is>
          <t>WL-02237</t>
        </is>
      </c>
      <c r="M19" s="21" t="inlineStr">
        <is>
          <t>William Powell</t>
        </is>
      </c>
      <c r="N19" s="21" t="inlineStr">
        <is>
          <t>SCOTER WEATHER</t>
        </is>
      </c>
      <c r="O19" s="21" t="n">
        <v>28.2</v>
      </c>
      <c r="P19" s="21" t="n">
        <v>10.4</v>
      </c>
      <c r="Q19" s="28" t="n">
        <v>46038</v>
      </c>
      <c r="R19" s="21" t="inlineStr"/>
    </row>
    <row r="20">
      <c r="A20" s="17" t="inlineStr">
        <is>
          <t>LP-0115</t>
        </is>
      </c>
      <c r="B20" s="17" t="inlineStr">
        <is>
          <t>Ledgport</t>
        </is>
      </c>
      <c r="C20" s="17" t="inlineStr">
        <is>
          <t>covered</t>
        </is>
      </c>
      <c r="D20" s="17" t="inlineStr">
        <is>
          <t>A</t>
        </is>
      </c>
      <c r="E20" s="17" t="n">
        <v>28</v>
      </c>
      <c r="F20" s="17" t="inlineStr">
        <is>
          <t>Small</t>
        </is>
      </c>
      <c r="G20" s="17" t="inlineStr">
        <is>
          <t>COVERED</t>
        </is>
      </c>
      <c r="H20" s="17" t="n">
        <v>10</v>
      </c>
      <c r="I20" s="17" t="inlineStr">
        <is>
          <t>Water, 30A/50A Power</t>
        </is>
      </c>
      <c r="J20" s="17" t="inlineStr">
        <is>
          <t>OCCUPIED</t>
        </is>
      </c>
      <c r="K20" s="17" t="inlineStr">
        <is>
          <t>MA-2024-0115</t>
        </is>
      </c>
      <c r="L20" s="17" t="inlineStr">
        <is>
          <t>WL-02943</t>
        </is>
      </c>
      <c r="M20" s="17" t="inlineStr">
        <is>
          <t>Matthew Thomas</t>
        </is>
      </c>
      <c r="N20" s="17" t="inlineStr">
        <is>
          <t>PINTAIL CREST</t>
        </is>
      </c>
      <c r="O20" s="17" t="n">
        <v>18.8</v>
      </c>
      <c r="P20" s="17" t="n">
        <v>10.4</v>
      </c>
      <c r="Q20" s="27" t="n">
        <v>45786</v>
      </c>
      <c r="R20" s="17" t="inlineStr"/>
    </row>
    <row r="21">
      <c r="A21" s="21" t="inlineStr">
        <is>
          <t>LP-0116</t>
        </is>
      </c>
      <c r="B21" s="21" t="inlineStr">
        <is>
          <t>Ledgport</t>
        </is>
      </c>
      <c r="C21" s="21" t="inlineStr">
        <is>
          <t>covered</t>
        </is>
      </c>
      <c r="D21" s="21" t="inlineStr">
        <is>
          <t>A</t>
        </is>
      </c>
      <c r="E21" s="21" t="n">
        <v>28</v>
      </c>
      <c r="F21" s="21" t="inlineStr">
        <is>
          <t>Small</t>
        </is>
      </c>
      <c r="G21" s="21" t="inlineStr">
        <is>
          <t>COVERED</t>
        </is>
      </c>
      <c r="H21" s="21" t="n">
        <v>10</v>
      </c>
      <c r="I21" s="21" t="inlineStr">
        <is>
          <t>Water, 30A/50A Power</t>
        </is>
      </c>
      <c r="J21" s="21" t="inlineStr">
        <is>
          <t>OCCUPIED</t>
        </is>
      </c>
      <c r="K21" s="21" t="inlineStr">
        <is>
          <t>MA-2024-0116</t>
        </is>
      </c>
      <c r="L21" s="21" t="inlineStr">
        <is>
          <t>WL-02031</t>
        </is>
      </c>
      <c r="M21" s="21" t="inlineStr">
        <is>
          <t>Joseph Bishop</t>
        </is>
      </c>
      <c r="N21" s="21" t="inlineStr">
        <is>
          <t>ANCHOR LIGHT</t>
        </is>
      </c>
      <c r="O21" s="21" t="n">
        <v>19.2</v>
      </c>
      <c r="P21" s="21" t="n">
        <v>10.4</v>
      </c>
      <c r="Q21" s="28" t="n">
        <v>45958</v>
      </c>
      <c r="R21" s="21" t="inlineStr"/>
    </row>
    <row r="22">
      <c r="A22" s="17" t="inlineStr">
        <is>
          <t>LP-0117</t>
        </is>
      </c>
      <c r="B22" s="17" t="inlineStr">
        <is>
          <t>Ledgport</t>
        </is>
      </c>
      <c r="C22" s="17" t="inlineStr">
        <is>
          <t>covered</t>
        </is>
      </c>
      <c r="D22" s="17" t="inlineStr">
        <is>
          <t>A</t>
        </is>
      </c>
      <c r="E22" s="17" t="n">
        <v>32</v>
      </c>
      <c r="F22" s="17" t="inlineStr">
        <is>
          <t>Medium</t>
        </is>
      </c>
      <c r="G22" s="17" t="inlineStr">
        <is>
          <t>COVERED</t>
        </is>
      </c>
      <c r="H22" s="17" t="n">
        <v>12</v>
      </c>
      <c r="I22" s="17" t="inlineStr">
        <is>
          <t>Water, 30A/50A Power</t>
        </is>
      </c>
      <c r="J22" s="17" t="inlineStr">
        <is>
          <t>OCCUPIED</t>
        </is>
      </c>
      <c r="K22" s="17" t="inlineStr">
        <is>
          <t>MA-2024-0117</t>
        </is>
      </c>
      <c r="L22" s="17" t="inlineStr">
        <is>
          <t>WL-01361</t>
        </is>
      </c>
      <c r="M22" s="17" t="inlineStr">
        <is>
          <t>Benjamin Willis</t>
        </is>
      </c>
      <c r="N22" s="17" t="inlineStr">
        <is>
          <t>COHO BAY</t>
        </is>
      </c>
      <c r="O22" s="17" t="n">
        <v>28.7</v>
      </c>
      <c r="P22" s="17" t="n">
        <v>10.4</v>
      </c>
      <c r="Q22" s="27" t="n">
        <v>45736</v>
      </c>
      <c r="R22" s="17" t="inlineStr"/>
    </row>
    <row r="23">
      <c r="A23" s="21" t="inlineStr">
        <is>
          <t>LP-0118</t>
        </is>
      </c>
      <c r="B23" s="21" t="inlineStr">
        <is>
          <t>Ledgport</t>
        </is>
      </c>
      <c r="C23" s="21" t="inlineStr">
        <is>
          <t>covered</t>
        </is>
      </c>
      <c r="D23" s="21" t="inlineStr">
        <is>
          <t>A</t>
        </is>
      </c>
      <c r="E23" s="21" t="n">
        <v>24</v>
      </c>
      <c r="F23" s="21" t="inlineStr">
        <is>
          <t>Small</t>
        </is>
      </c>
      <c r="G23" s="21" t="inlineStr">
        <is>
          <t>COVERED</t>
        </is>
      </c>
      <c r="H23" s="21" t="n">
        <v>9</v>
      </c>
      <c r="I23" s="21" t="inlineStr">
        <is>
          <t>Water, 30A/50A Power</t>
        </is>
      </c>
      <c r="J23" s="21" t="inlineStr">
        <is>
          <t>OCCUPIED</t>
        </is>
      </c>
      <c r="K23" s="21" t="inlineStr">
        <is>
          <t>MA-2024-0118</t>
        </is>
      </c>
      <c r="L23" s="21" t="inlineStr">
        <is>
          <t>WL-03633</t>
        </is>
      </c>
      <c r="M23" s="21" t="inlineStr">
        <is>
          <t>Keith Powell</t>
        </is>
      </c>
      <c r="N23" s="21" t="inlineStr">
        <is>
          <t>PINTAIL RUNNER</t>
        </is>
      </c>
      <c r="O23" s="21" t="n">
        <v>22.1</v>
      </c>
      <c r="P23" s="21" t="n">
        <v>10.4</v>
      </c>
      <c r="Q23" s="28" t="n">
        <v>45598</v>
      </c>
      <c r="R23" s="21" t="inlineStr"/>
    </row>
    <row r="24">
      <c r="A24" s="17" t="inlineStr">
        <is>
          <t>LP-0119</t>
        </is>
      </c>
      <c r="B24" s="17" t="inlineStr">
        <is>
          <t>Ledgport</t>
        </is>
      </c>
      <c r="C24" s="17" t="inlineStr">
        <is>
          <t>covered</t>
        </is>
      </c>
      <c r="D24" s="17" t="inlineStr">
        <is>
          <t>A</t>
        </is>
      </c>
      <c r="E24" s="17" t="n">
        <v>24</v>
      </c>
      <c r="F24" s="17" t="inlineStr">
        <is>
          <t>Small</t>
        </is>
      </c>
      <c r="G24" s="17" t="inlineStr">
        <is>
          <t>COVERED</t>
        </is>
      </c>
      <c r="H24" s="17" t="n">
        <v>9</v>
      </c>
      <c r="I24" s="17" t="inlineStr">
        <is>
          <t>Water, 30A/50A Power</t>
        </is>
      </c>
      <c r="J24" s="17" t="inlineStr">
        <is>
          <t>OCCUPIED</t>
        </is>
      </c>
      <c r="K24" s="17" t="inlineStr">
        <is>
          <t>MA-2024-0119</t>
        </is>
      </c>
      <c r="L24" s="17" t="inlineStr">
        <is>
          <t>WL-01880</t>
        </is>
      </c>
      <c r="M24" s="17" t="inlineStr">
        <is>
          <t>Walter Torres</t>
        </is>
      </c>
      <c r="N24" s="17" t="inlineStr">
        <is>
          <t>CORMORANT WEATHER</t>
        </is>
      </c>
      <c r="O24" s="17" t="n">
        <v>43.5</v>
      </c>
      <c r="P24" s="17" t="n">
        <v>10.4</v>
      </c>
      <c r="Q24" s="27" t="n">
        <v>46187</v>
      </c>
      <c r="R24" s="17" t="inlineStr"/>
    </row>
    <row r="25">
      <c r="A25" s="21" t="inlineStr">
        <is>
          <t>LP-0120</t>
        </is>
      </c>
      <c r="B25" s="21" t="inlineStr">
        <is>
          <t>Ledgport</t>
        </is>
      </c>
      <c r="C25" s="21" t="inlineStr">
        <is>
          <t>covered</t>
        </is>
      </c>
      <c r="D25" s="21" t="inlineStr">
        <is>
          <t>A</t>
        </is>
      </c>
      <c r="E25" s="21" t="n">
        <v>32</v>
      </c>
      <c r="F25" s="21" t="inlineStr">
        <is>
          <t>Medium</t>
        </is>
      </c>
      <c r="G25" s="21" t="inlineStr">
        <is>
          <t>COVERED</t>
        </is>
      </c>
      <c r="H25" s="21" t="n">
        <v>12</v>
      </c>
      <c r="I25" s="21" t="inlineStr">
        <is>
          <t>Water, 30A/50A Power</t>
        </is>
      </c>
      <c r="J25" s="21" t="inlineStr">
        <is>
          <t>OCCUPIED</t>
        </is>
      </c>
      <c r="K25" s="21" t="inlineStr">
        <is>
          <t>MA-2024-0120</t>
        </is>
      </c>
      <c r="L25" s="21" t="inlineStr">
        <is>
          <t>WL-03128</t>
        </is>
      </c>
      <c r="M25" s="21" t="inlineStr">
        <is>
          <t>Kayla Johnson</t>
        </is>
      </c>
      <c r="N25" s="21" t="inlineStr">
        <is>
          <t>FOUL SONG</t>
        </is>
      </c>
      <c r="O25" s="21" t="n">
        <v>30.8</v>
      </c>
      <c r="P25" s="21" t="n">
        <v>10.4</v>
      </c>
      <c r="Q25" s="28" t="n">
        <v>46056</v>
      </c>
      <c r="R25" s="21" t="inlineStr"/>
    </row>
    <row r="26">
      <c r="A26" s="17" t="inlineStr">
        <is>
          <t>LP-0121</t>
        </is>
      </c>
      <c r="B26" s="17" t="inlineStr">
        <is>
          <t>Ledgport</t>
        </is>
      </c>
      <c r="C26" s="17" t="inlineStr">
        <is>
          <t>covered</t>
        </is>
      </c>
      <c r="D26" s="17" t="inlineStr">
        <is>
          <t>A</t>
        </is>
      </c>
      <c r="E26" s="17" t="n">
        <v>32</v>
      </c>
      <c r="F26" s="17" t="inlineStr">
        <is>
          <t>Medium</t>
        </is>
      </c>
      <c r="G26" s="17" t="inlineStr">
        <is>
          <t>COVERED</t>
        </is>
      </c>
      <c r="H26" s="17" t="n">
        <v>12</v>
      </c>
      <c r="I26" s="17" t="inlineStr">
        <is>
          <t>Water, 30A/50A Power</t>
        </is>
      </c>
      <c r="J26" s="17" t="inlineStr">
        <is>
          <t>OCCUPIED</t>
        </is>
      </c>
      <c r="K26" s="17" t="inlineStr">
        <is>
          <t>MA-2024-0121</t>
        </is>
      </c>
      <c r="L26" s="17" t="inlineStr">
        <is>
          <t>WL-03477</t>
        </is>
      </c>
      <c r="M26" s="17" t="inlineStr">
        <is>
          <t>Darryl Garcia</t>
        </is>
      </c>
      <c r="N26" s="17" t="inlineStr">
        <is>
          <t>TIDE SHORE</t>
        </is>
      </c>
      <c r="O26" s="17" t="n">
        <v>51.3</v>
      </c>
      <c r="P26" s="17" t="n">
        <v>10.4</v>
      </c>
      <c r="Q26" s="27" t="n">
        <v>45730</v>
      </c>
      <c r="R26" s="17" t="inlineStr"/>
    </row>
    <row r="27">
      <c r="A27" s="21" t="inlineStr">
        <is>
          <t>LP-0122</t>
        </is>
      </c>
      <c r="B27" s="21" t="inlineStr">
        <is>
          <t>Ledgport</t>
        </is>
      </c>
      <c r="C27" s="21" t="inlineStr">
        <is>
          <t>covered</t>
        </is>
      </c>
      <c r="D27" s="21" t="inlineStr">
        <is>
          <t>A</t>
        </is>
      </c>
      <c r="E27" s="21" t="n">
        <v>36</v>
      </c>
      <c r="F27" s="21" t="inlineStr">
        <is>
          <t>Medium</t>
        </is>
      </c>
      <c r="G27" s="21" t="inlineStr">
        <is>
          <t>COVERED</t>
        </is>
      </c>
      <c r="H27" s="21" t="n">
        <v>13</v>
      </c>
      <c r="I27" s="21" t="inlineStr">
        <is>
          <t>Water, 50A Power</t>
        </is>
      </c>
      <c r="J27" s="21" t="inlineStr">
        <is>
          <t>OCCUPIED</t>
        </is>
      </c>
      <c r="K27" s="21" t="inlineStr">
        <is>
          <t>MA-2024-0122</t>
        </is>
      </c>
      <c r="L27" s="21" t="inlineStr">
        <is>
          <t>WL-01974</t>
        </is>
      </c>
      <c r="M27" s="21" t="inlineStr">
        <is>
          <t>Paula Arroyo</t>
        </is>
      </c>
      <c r="N27" s="21" t="inlineStr">
        <is>
          <t>OTTER SOUND</t>
        </is>
      </c>
      <c r="O27" s="21" t="n">
        <v>48.2</v>
      </c>
      <c r="P27" s="21" t="n">
        <v>10.4</v>
      </c>
      <c r="Q27" s="28" t="n">
        <v>45574</v>
      </c>
      <c r="R27" s="21" t="inlineStr"/>
    </row>
    <row r="28">
      <c r="A28" s="17" t="inlineStr">
        <is>
          <t>LP-0123</t>
        </is>
      </c>
      <c r="B28" s="17" t="inlineStr">
        <is>
          <t>Ledgport</t>
        </is>
      </c>
      <c r="C28" s="17" t="inlineStr">
        <is>
          <t>covered</t>
        </is>
      </c>
      <c r="D28" s="17" t="inlineStr">
        <is>
          <t>A</t>
        </is>
      </c>
      <c r="E28" s="17" t="n">
        <v>32</v>
      </c>
      <c r="F28" s="17" t="inlineStr">
        <is>
          <t>Medium</t>
        </is>
      </c>
      <c r="G28" s="17" t="inlineStr">
        <is>
          <t>COVERED</t>
        </is>
      </c>
      <c r="H28" s="17" t="n">
        <v>12</v>
      </c>
      <c r="I28" s="17" t="inlineStr">
        <is>
          <t>Water, 30A/50A Power</t>
        </is>
      </c>
      <c r="J28" s="17" t="inlineStr">
        <is>
          <t>OCCUPIED</t>
        </is>
      </c>
      <c r="K28" s="17" t="inlineStr">
        <is>
          <t>MA-2024-0123</t>
        </is>
      </c>
      <c r="L28" s="17" t="inlineStr">
        <is>
          <t>WL-03479</t>
        </is>
      </c>
      <c r="M28" s="17" t="inlineStr">
        <is>
          <t>Brittney Daugherty</t>
        </is>
      </c>
      <c r="N28" s="17" t="inlineStr">
        <is>
          <t>SALISH GLIDE</t>
        </is>
      </c>
      <c r="O28" s="17" t="n">
        <v>25.3</v>
      </c>
      <c r="P28" s="17" t="n">
        <v>10.4</v>
      </c>
      <c r="Q28" s="27" t="n">
        <v>46096</v>
      </c>
      <c r="R28" s="17" t="inlineStr"/>
    </row>
    <row r="29">
      <c r="A29" s="21" t="inlineStr">
        <is>
          <t>LP-0124</t>
        </is>
      </c>
      <c r="B29" s="21" t="inlineStr">
        <is>
          <t>Ledgport</t>
        </is>
      </c>
      <c r="C29" s="21" t="inlineStr">
        <is>
          <t>covered</t>
        </is>
      </c>
      <c r="D29" s="21" t="inlineStr">
        <is>
          <t>A</t>
        </is>
      </c>
      <c r="E29" s="21" t="n">
        <v>28</v>
      </c>
      <c r="F29" s="21" t="inlineStr">
        <is>
          <t>Small</t>
        </is>
      </c>
      <c r="G29" s="21" t="inlineStr">
        <is>
          <t>COVERED</t>
        </is>
      </c>
      <c r="H29" s="21" t="n">
        <v>10</v>
      </c>
      <c r="I29" s="21" t="inlineStr">
        <is>
          <t>Water, 30A/50A Power</t>
        </is>
      </c>
      <c r="J29" s="21" t="inlineStr">
        <is>
          <t>OCCUPIED</t>
        </is>
      </c>
      <c r="K29" s="21" t="inlineStr">
        <is>
          <t>MA-2024-0124</t>
        </is>
      </c>
      <c r="L29" s="21" t="inlineStr">
        <is>
          <t>WL-02080</t>
        </is>
      </c>
      <c r="M29" s="21" t="inlineStr">
        <is>
          <t>Audrey Le</t>
        </is>
      </c>
      <c r="N29" s="21" t="inlineStr">
        <is>
          <t>GRAY MIST</t>
        </is>
      </c>
      <c r="O29" s="21" t="n">
        <v>38.8</v>
      </c>
      <c r="P29" s="21" t="n">
        <v>10.4</v>
      </c>
      <c r="Q29" s="28" t="n">
        <v>45680</v>
      </c>
      <c r="R29" s="21" t="inlineStr"/>
    </row>
    <row r="30">
      <c r="A30" s="17" t="inlineStr">
        <is>
          <t>LP-0201</t>
        </is>
      </c>
      <c r="B30" s="17" t="inlineStr">
        <is>
          <t>Ledgport</t>
        </is>
      </c>
      <c r="C30" s="17" t="inlineStr">
        <is>
          <t>covered</t>
        </is>
      </c>
      <c r="D30" s="17" t="inlineStr">
        <is>
          <t>B</t>
        </is>
      </c>
      <c r="E30" s="17" t="n">
        <v>36</v>
      </c>
      <c r="F30" s="17" t="inlineStr">
        <is>
          <t>Medium</t>
        </is>
      </c>
      <c r="G30" s="17" t="inlineStr">
        <is>
          <t>COVERED</t>
        </is>
      </c>
      <c r="H30" s="17" t="n">
        <v>13</v>
      </c>
      <c r="I30" s="17" t="inlineStr">
        <is>
          <t>Water, 50A Power</t>
        </is>
      </c>
      <c r="J30" s="17" t="inlineStr">
        <is>
          <t>OCCUPIED</t>
        </is>
      </c>
      <c r="K30" s="17" t="inlineStr">
        <is>
          <t>MA-2024-0201</t>
        </is>
      </c>
      <c r="L30" s="17" t="inlineStr">
        <is>
          <t>WL-03657</t>
        </is>
      </c>
      <c r="M30" s="17" t="inlineStr">
        <is>
          <t>Melissa Wagner</t>
        </is>
      </c>
      <c r="N30" s="17" t="inlineStr">
        <is>
          <t>OTTER ROCK</t>
        </is>
      </c>
      <c r="O30" s="17" t="n">
        <v>51.3</v>
      </c>
      <c r="P30" s="17" t="n">
        <v>10.4</v>
      </c>
      <c r="Q30" s="27" t="n">
        <v>45959</v>
      </c>
      <c r="R30" s="17" t="inlineStr"/>
    </row>
    <row r="31">
      <c r="A31" s="21" t="inlineStr">
        <is>
          <t>LP-0202</t>
        </is>
      </c>
      <c r="B31" s="21" t="inlineStr">
        <is>
          <t>Ledgport</t>
        </is>
      </c>
      <c r="C31" s="21" t="inlineStr">
        <is>
          <t>covered</t>
        </is>
      </c>
      <c r="D31" s="21" t="inlineStr">
        <is>
          <t>B</t>
        </is>
      </c>
      <c r="E31" s="21" t="n">
        <v>36</v>
      </c>
      <c r="F31" s="21" t="inlineStr">
        <is>
          <t>Medium</t>
        </is>
      </c>
      <c r="G31" s="21" t="inlineStr">
        <is>
          <t>COVERED</t>
        </is>
      </c>
      <c r="H31" s="21" t="n">
        <v>13</v>
      </c>
      <c r="I31" s="21" t="inlineStr">
        <is>
          <t>Water, 50A Power</t>
        </is>
      </c>
      <c r="J31" s="21" t="inlineStr">
        <is>
          <t>OCCUPIED</t>
        </is>
      </c>
      <c r="K31" s="21" t="inlineStr">
        <is>
          <t>MA-2024-0202</t>
        </is>
      </c>
      <c r="L31" s="21" t="inlineStr">
        <is>
          <t>WL-02964</t>
        </is>
      </c>
      <c r="M31" s="21" t="inlineStr">
        <is>
          <t>Christopher Boyd</t>
        </is>
      </c>
      <c r="N31" s="21" t="inlineStr">
        <is>
          <t>WIDGEON VEER</t>
        </is>
      </c>
      <c r="O31" s="21" t="n">
        <v>37.5</v>
      </c>
      <c r="P31" s="21" t="n">
        <v>10.4</v>
      </c>
      <c r="Q31" s="28" t="n">
        <v>45663</v>
      </c>
      <c r="R31" s="21" t="inlineStr"/>
    </row>
    <row r="32">
      <c r="A32" s="17" t="inlineStr">
        <is>
          <t>LP-0203</t>
        </is>
      </c>
      <c r="B32" s="17" t="inlineStr">
        <is>
          <t>Ledgport</t>
        </is>
      </c>
      <c r="C32" s="17" t="inlineStr">
        <is>
          <t>covered</t>
        </is>
      </c>
      <c r="D32" s="17" t="inlineStr">
        <is>
          <t>B</t>
        </is>
      </c>
      <c r="E32" s="17" t="n">
        <v>28</v>
      </c>
      <c r="F32" s="17" t="inlineStr">
        <is>
          <t>Small</t>
        </is>
      </c>
      <c r="G32" s="17" t="inlineStr">
        <is>
          <t>COVERED</t>
        </is>
      </c>
      <c r="H32" s="17" t="n">
        <v>10</v>
      </c>
      <c r="I32" s="17" t="inlineStr">
        <is>
          <t>Water, 30A/50A Power</t>
        </is>
      </c>
      <c r="J32" s="17" t="inlineStr">
        <is>
          <t>OCCUPIED</t>
        </is>
      </c>
      <c r="K32" s="17" t="inlineStr">
        <is>
          <t>MA-2024-0203</t>
        </is>
      </c>
      <c r="L32" s="17" t="inlineStr">
        <is>
          <t>WL-01820</t>
        </is>
      </c>
      <c r="M32" s="17" t="inlineStr">
        <is>
          <t>Andrew Petty</t>
        </is>
      </c>
      <c r="N32" s="17" t="inlineStr">
        <is>
          <t>HALIBUT ROSE</t>
        </is>
      </c>
      <c r="O32" s="17" t="n">
        <v>28.3</v>
      </c>
      <c r="P32" s="17" t="n">
        <v>10.4</v>
      </c>
      <c r="Q32" s="27" t="n">
        <v>46098</v>
      </c>
      <c r="R32" s="17" t="inlineStr"/>
    </row>
    <row r="33">
      <c r="A33" s="21" t="inlineStr">
        <is>
          <t>LP-0204</t>
        </is>
      </c>
      <c r="B33" s="21" t="inlineStr">
        <is>
          <t>Ledgport</t>
        </is>
      </c>
      <c r="C33" s="21" t="inlineStr">
        <is>
          <t>covered</t>
        </is>
      </c>
      <c r="D33" s="21" t="inlineStr">
        <is>
          <t>B</t>
        </is>
      </c>
      <c r="E33" s="21" t="n">
        <v>28</v>
      </c>
      <c r="F33" s="21" t="inlineStr">
        <is>
          <t>Small</t>
        </is>
      </c>
      <c r="G33" s="21" t="inlineStr">
        <is>
          <t>COVERED</t>
        </is>
      </c>
      <c r="H33" s="21" t="n">
        <v>10</v>
      </c>
      <c r="I33" s="21" t="inlineStr">
        <is>
          <t>Water, 30A/50A Power</t>
        </is>
      </c>
      <c r="J33" s="21" t="inlineStr">
        <is>
          <t>OCCUPIED</t>
        </is>
      </c>
      <c r="K33" s="21" t="inlineStr">
        <is>
          <t>MA-2024-0204</t>
        </is>
      </c>
      <c r="L33" s="21" t="inlineStr">
        <is>
          <t>WL-01587</t>
        </is>
      </c>
      <c r="M33" s="21" t="inlineStr">
        <is>
          <t>Patrick Guzman</t>
        </is>
      </c>
      <c r="N33" s="21" t="inlineStr">
        <is>
          <t>SCOTER WAKE</t>
        </is>
      </c>
      <c r="O33" s="21" t="n">
        <v>35.6</v>
      </c>
      <c r="P33" s="21" t="n">
        <v>10.4</v>
      </c>
      <c r="Q33" s="28" t="n">
        <v>45822</v>
      </c>
      <c r="R33" s="21" t="inlineStr"/>
    </row>
    <row r="34">
      <c r="A34" s="17" t="inlineStr">
        <is>
          <t>LP-0205</t>
        </is>
      </c>
      <c r="B34" s="17" t="inlineStr">
        <is>
          <t>Ledgport</t>
        </is>
      </c>
      <c r="C34" s="17" t="inlineStr">
        <is>
          <t>covered</t>
        </is>
      </c>
      <c r="D34" s="17" t="inlineStr">
        <is>
          <t>B</t>
        </is>
      </c>
      <c r="E34" s="17" t="n">
        <v>40</v>
      </c>
      <c r="F34" s="17" t="inlineStr">
        <is>
          <t>Medium</t>
        </is>
      </c>
      <c r="G34" s="17" t="inlineStr">
        <is>
          <t>COVERED</t>
        </is>
      </c>
      <c r="H34" s="17" t="n">
        <v>14</v>
      </c>
      <c r="I34" s="17" t="inlineStr">
        <is>
          <t>Water, 50A Power</t>
        </is>
      </c>
      <c r="J34" s="17" t="inlineStr">
        <is>
          <t>OCCUPIED</t>
        </is>
      </c>
      <c r="K34" s="17" t="inlineStr">
        <is>
          <t>MA-2024-0205</t>
        </is>
      </c>
      <c r="L34" s="17" t="inlineStr">
        <is>
          <t>WL-01514</t>
        </is>
      </c>
      <c r="M34" s="17" t="inlineStr">
        <is>
          <t>Gary Young</t>
        </is>
      </c>
      <c r="N34" s="17" t="inlineStr">
        <is>
          <t>SCOTER VEER</t>
        </is>
      </c>
      <c r="O34" s="17" t="n">
        <v>23</v>
      </c>
      <c r="P34" s="17" t="n">
        <v>10.4</v>
      </c>
      <c r="Q34" s="27" t="n">
        <v>45854</v>
      </c>
      <c r="R34" s="17" t="inlineStr"/>
    </row>
    <row r="35">
      <c r="A35" s="21" t="inlineStr">
        <is>
          <t>LP-0206</t>
        </is>
      </c>
      <c r="B35" s="21" t="inlineStr">
        <is>
          <t>Ledgport</t>
        </is>
      </c>
      <c r="C35" s="21" t="inlineStr">
        <is>
          <t>covered</t>
        </is>
      </c>
      <c r="D35" s="21" t="inlineStr">
        <is>
          <t>B</t>
        </is>
      </c>
      <c r="E35" s="21" t="n">
        <v>24</v>
      </c>
      <c r="F35" s="21" t="inlineStr">
        <is>
          <t>Small</t>
        </is>
      </c>
      <c r="G35" s="21" t="inlineStr">
        <is>
          <t>COVERED</t>
        </is>
      </c>
      <c r="H35" s="21" t="n">
        <v>9</v>
      </c>
      <c r="I35" s="21" t="inlineStr">
        <is>
          <t>Water, 30A/50A Power</t>
        </is>
      </c>
      <c r="J35" s="21" t="inlineStr">
        <is>
          <t>OCCUPIED</t>
        </is>
      </c>
      <c r="K35" s="21" t="inlineStr">
        <is>
          <t>MA-2024-0206</t>
        </is>
      </c>
      <c r="L35" s="21" t="inlineStr">
        <is>
          <t>WL-03079</t>
        </is>
      </c>
      <c r="M35" s="21" t="inlineStr">
        <is>
          <t>Crystal Glover</t>
        </is>
      </c>
      <c r="N35" s="21" t="inlineStr">
        <is>
          <t>TIDE STAR</t>
        </is>
      </c>
      <c r="O35" s="21" t="n">
        <v>41.4</v>
      </c>
      <c r="P35" s="21" t="n">
        <v>10.4</v>
      </c>
      <c r="Q35" s="28" t="n">
        <v>46051</v>
      </c>
      <c r="R35" s="21" t="inlineStr"/>
    </row>
    <row r="36">
      <c r="A36" s="17" t="inlineStr">
        <is>
          <t>LP-0207</t>
        </is>
      </c>
      <c r="B36" s="17" t="inlineStr">
        <is>
          <t>Ledgport</t>
        </is>
      </c>
      <c r="C36" s="17" t="inlineStr">
        <is>
          <t>covered</t>
        </is>
      </c>
      <c r="D36" s="17" t="inlineStr">
        <is>
          <t>B</t>
        </is>
      </c>
      <c r="E36" s="17" t="n">
        <v>40</v>
      </c>
      <c r="F36" s="17" t="inlineStr">
        <is>
          <t>Medium</t>
        </is>
      </c>
      <c r="G36" s="17" t="inlineStr">
        <is>
          <t>COVERED</t>
        </is>
      </c>
      <c r="H36" s="17" t="n">
        <v>14</v>
      </c>
      <c r="I36" s="17" t="inlineStr">
        <is>
          <t>Water, 50A Power</t>
        </is>
      </c>
      <c r="J36" s="17" t="inlineStr">
        <is>
          <t>VACANT</t>
        </is>
      </c>
      <c r="K36" s="17" t="inlineStr"/>
      <c r="L36" s="17" t="inlineStr"/>
      <c r="M36" s="17" t="inlineStr"/>
      <c r="N36" s="17" t="inlineStr"/>
      <c r="O36" s="17" t="inlineStr"/>
      <c r="P36" s="17" t="n">
        <v>10.4</v>
      </c>
      <c r="Q36" s="27" t="n">
        <v>45926</v>
      </c>
      <c r="R36" s="17" t="inlineStr"/>
    </row>
    <row r="37">
      <c r="A37" s="21" t="inlineStr">
        <is>
          <t>LP-0208</t>
        </is>
      </c>
      <c r="B37" s="21" t="inlineStr">
        <is>
          <t>Ledgport</t>
        </is>
      </c>
      <c r="C37" s="21" t="inlineStr">
        <is>
          <t>covered</t>
        </is>
      </c>
      <c r="D37" s="21" t="inlineStr">
        <is>
          <t>B</t>
        </is>
      </c>
      <c r="E37" s="21" t="n">
        <v>32</v>
      </c>
      <c r="F37" s="21" t="inlineStr">
        <is>
          <t>Medium</t>
        </is>
      </c>
      <c r="G37" s="21" t="inlineStr">
        <is>
          <t>COVERED</t>
        </is>
      </c>
      <c r="H37" s="21" t="n">
        <v>12</v>
      </c>
      <c r="I37" s="21" t="inlineStr">
        <is>
          <t>Water, 30A/50A Power</t>
        </is>
      </c>
      <c r="J37" s="21" t="inlineStr">
        <is>
          <t>OCCUPIED</t>
        </is>
      </c>
      <c r="K37" s="21" t="inlineStr">
        <is>
          <t>MA-2024-0208</t>
        </is>
      </c>
      <c r="L37" s="21" t="inlineStr">
        <is>
          <t>WL-02432</t>
        </is>
      </c>
      <c r="M37" s="21" t="inlineStr">
        <is>
          <t>James Olson</t>
        </is>
      </c>
      <c r="N37" s="21" t="inlineStr">
        <is>
          <t>SALISH SONG</t>
        </is>
      </c>
      <c r="O37" s="21" t="n">
        <v>35.9</v>
      </c>
      <c r="P37" s="21" t="n">
        <v>10.4</v>
      </c>
      <c r="Q37" s="28" t="n">
        <v>46062</v>
      </c>
      <c r="R37" s="21" t="inlineStr"/>
    </row>
    <row r="38">
      <c r="A38" s="17" t="inlineStr">
        <is>
          <t>LP-0209</t>
        </is>
      </c>
      <c r="B38" s="17" t="inlineStr">
        <is>
          <t>Ledgport</t>
        </is>
      </c>
      <c r="C38" s="17" t="inlineStr">
        <is>
          <t>covered</t>
        </is>
      </c>
      <c r="D38" s="17" t="inlineStr">
        <is>
          <t>B</t>
        </is>
      </c>
      <c r="E38" s="17" t="n">
        <v>32</v>
      </c>
      <c r="F38" s="17" t="inlineStr">
        <is>
          <t>Medium</t>
        </is>
      </c>
      <c r="G38" s="17" t="inlineStr">
        <is>
          <t>COVERED</t>
        </is>
      </c>
      <c r="H38" s="17" t="n">
        <v>12</v>
      </c>
      <c r="I38" s="17" t="inlineStr">
        <is>
          <t>Water, 30A/50A Power</t>
        </is>
      </c>
      <c r="J38" s="17" t="inlineStr">
        <is>
          <t>OCCUPIED</t>
        </is>
      </c>
      <c r="K38" s="17" t="inlineStr">
        <is>
          <t>MA-2024-0209</t>
        </is>
      </c>
      <c r="L38" s="17" t="inlineStr">
        <is>
          <t>WL-01517</t>
        </is>
      </c>
      <c r="M38" s="17" t="inlineStr">
        <is>
          <t>Manuel Abbott</t>
        </is>
      </c>
      <c r="N38" s="17" t="inlineStr">
        <is>
          <t>ANCHOR MIST</t>
        </is>
      </c>
      <c r="O38" s="17" t="n">
        <v>19.8</v>
      </c>
      <c r="P38" s="17" t="n">
        <v>10.4</v>
      </c>
      <c r="Q38" s="27" t="n">
        <v>46016</v>
      </c>
      <c r="R38" s="17" t="inlineStr"/>
    </row>
    <row r="39">
      <c r="A39" s="21" t="inlineStr">
        <is>
          <t>LP-0210</t>
        </is>
      </c>
      <c r="B39" s="21" t="inlineStr">
        <is>
          <t>Ledgport</t>
        </is>
      </c>
      <c r="C39" s="21" t="inlineStr">
        <is>
          <t>covered</t>
        </is>
      </c>
      <c r="D39" s="21" t="inlineStr">
        <is>
          <t>B</t>
        </is>
      </c>
      <c r="E39" s="21" t="n">
        <v>40</v>
      </c>
      <c r="F39" s="21" t="inlineStr">
        <is>
          <t>Medium</t>
        </is>
      </c>
      <c r="G39" s="21" t="inlineStr">
        <is>
          <t>COVERED</t>
        </is>
      </c>
      <c r="H39" s="21" t="n">
        <v>14</v>
      </c>
      <c r="I39" s="21" t="inlineStr">
        <is>
          <t>Water, 50A Power</t>
        </is>
      </c>
      <c r="J39" s="21" t="inlineStr">
        <is>
          <t>OCCUPIED</t>
        </is>
      </c>
      <c r="K39" s="21" t="inlineStr">
        <is>
          <t>MA-2024-0210</t>
        </is>
      </c>
      <c r="L39" s="21" t="inlineStr">
        <is>
          <t>WL-02178</t>
        </is>
      </c>
      <c r="M39" s="21" t="inlineStr">
        <is>
          <t>Thomas Stone</t>
        </is>
      </c>
      <c r="N39" s="21" t="inlineStr">
        <is>
          <t>COHO SHORE</t>
        </is>
      </c>
      <c r="O39" s="21" t="n">
        <v>24.8</v>
      </c>
      <c r="P39" s="21" t="n">
        <v>10.4</v>
      </c>
      <c r="Q39" s="28" t="n">
        <v>46029</v>
      </c>
      <c r="R39" s="21" t="inlineStr"/>
    </row>
    <row r="40">
      <c r="A40" s="17" t="inlineStr">
        <is>
          <t>LP-0211</t>
        </is>
      </c>
      <c r="B40" s="17" t="inlineStr">
        <is>
          <t>Ledgport</t>
        </is>
      </c>
      <c r="C40" s="17" t="inlineStr">
        <is>
          <t>covered</t>
        </is>
      </c>
      <c r="D40" s="17" t="inlineStr">
        <is>
          <t>B</t>
        </is>
      </c>
      <c r="E40" s="17" t="n">
        <v>24</v>
      </c>
      <c r="F40" s="17" t="inlineStr">
        <is>
          <t>Small</t>
        </is>
      </c>
      <c r="G40" s="17" t="inlineStr">
        <is>
          <t>COVERED</t>
        </is>
      </c>
      <c r="H40" s="17" t="n">
        <v>9</v>
      </c>
      <c r="I40" s="17" t="inlineStr">
        <is>
          <t>Water, 30A/50A Power</t>
        </is>
      </c>
      <c r="J40" s="17" t="inlineStr">
        <is>
          <t>VACANT</t>
        </is>
      </c>
      <c r="K40" s="17" t="inlineStr"/>
      <c r="L40" s="17" t="inlineStr"/>
      <c r="M40" s="17" t="inlineStr"/>
      <c r="N40" s="17" t="inlineStr"/>
      <c r="O40" s="17" t="inlineStr"/>
      <c r="P40" s="17" t="n">
        <v>10.4</v>
      </c>
      <c r="Q40" s="27" t="n">
        <v>45973</v>
      </c>
      <c r="R40" s="17" t="inlineStr"/>
    </row>
    <row r="41">
      <c r="A41" s="21" t="inlineStr">
        <is>
          <t>LP-0212</t>
        </is>
      </c>
      <c r="B41" s="21" t="inlineStr">
        <is>
          <t>Ledgport</t>
        </is>
      </c>
      <c r="C41" s="21" t="inlineStr">
        <is>
          <t>covered</t>
        </is>
      </c>
      <c r="D41" s="21" t="inlineStr">
        <is>
          <t>B</t>
        </is>
      </c>
      <c r="E41" s="21" t="n">
        <v>24</v>
      </c>
      <c r="F41" s="21" t="inlineStr">
        <is>
          <t>Small</t>
        </is>
      </c>
      <c r="G41" s="21" t="inlineStr">
        <is>
          <t>COVERED</t>
        </is>
      </c>
      <c r="H41" s="21" t="n">
        <v>9</v>
      </c>
      <c r="I41" s="21" t="inlineStr">
        <is>
          <t>Water, 30A/50A Power</t>
        </is>
      </c>
      <c r="J41" s="21" t="inlineStr">
        <is>
          <t>OCCUPIED</t>
        </is>
      </c>
      <c r="K41" s="21" t="inlineStr">
        <is>
          <t>MA-2024-0212</t>
        </is>
      </c>
      <c r="L41" s="21" t="inlineStr">
        <is>
          <t>WL-03348</t>
        </is>
      </c>
      <c r="M41" s="21" t="inlineStr">
        <is>
          <t>Sandra Jackson</t>
        </is>
      </c>
      <c r="N41" s="21" t="inlineStr">
        <is>
          <t>HERON RUNNER</t>
        </is>
      </c>
      <c r="O41" s="21" t="n">
        <v>57.4</v>
      </c>
      <c r="P41" s="21" t="n">
        <v>10.4</v>
      </c>
      <c r="Q41" s="28" t="n">
        <v>46111</v>
      </c>
      <c r="R41" s="21" t="inlineStr"/>
    </row>
    <row r="42">
      <c r="A42" s="17" t="inlineStr">
        <is>
          <t>LP-0213</t>
        </is>
      </c>
      <c r="B42" s="17" t="inlineStr">
        <is>
          <t>Ledgport</t>
        </is>
      </c>
      <c r="C42" s="17" t="inlineStr">
        <is>
          <t>covered</t>
        </is>
      </c>
      <c r="D42" s="17" t="inlineStr">
        <is>
          <t>B</t>
        </is>
      </c>
      <c r="E42" s="17" t="n">
        <v>40</v>
      </c>
      <c r="F42" s="17" t="inlineStr">
        <is>
          <t>Medium</t>
        </is>
      </c>
      <c r="G42" s="17" t="inlineStr">
        <is>
          <t>COVERED</t>
        </is>
      </c>
      <c r="H42" s="17" t="n">
        <v>14</v>
      </c>
      <c r="I42" s="17" t="inlineStr">
        <is>
          <t>Water, 50A Power</t>
        </is>
      </c>
      <c r="J42" s="17" t="inlineStr">
        <is>
          <t>OCCUPIED</t>
        </is>
      </c>
      <c r="K42" s="17" t="inlineStr">
        <is>
          <t>MA-2024-0213</t>
        </is>
      </c>
      <c r="L42" s="17" t="inlineStr">
        <is>
          <t>WL-02388</t>
        </is>
      </c>
      <c r="M42" s="17" t="inlineStr">
        <is>
          <t>Gregory Brady</t>
        </is>
      </c>
      <c r="N42" s="17" t="inlineStr">
        <is>
          <t>DRIFT SOUND</t>
        </is>
      </c>
      <c r="O42" s="17" t="n">
        <v>49.7</v>
      </c>
      <c r="P42" s="17" t="n">
        <v>10.4</v>
      </c>
      <c r="Q42" s="27" t="n">
        <v>45885</v>
      </c>
      <c r="R42" s="17" t="inlineStr"/>
    </row>
    <row r="43">
      <c r="A43" s="21" t="inlineStr">
        <is>
          <t>LP-0214</t>
        </is>
      </c>
      <c r="B43" s="21" t="inlineStr">
        <is>
          <t>Ledgport</t>
        </is>
      </c>
      <c r="C43" s="21" t="inlineStr">
        <is>
          <t>covered</t>
        </is>
      </c>
      <c r="D43" s="21" t="inlineStr">
        <is>
          <t>B</t>
        </is>
      </c>
      <c r="E43" s="21" t="n">
        <v>28</v>
      </c>
      <c r="F43" s="21" t="inlineStr">
        <is>
          <t>Small</t>
        </is>
      </c>
      <c r="G43" s="21" t="inlineStr">
        <is>
          <t>COVERED</t>
        </is>
      </c>
      <c r="H43" s="21" t="n">
        <v>10</v>
      </c>
      <c r="I43" s="21" t="inlineStr">
        <is>
          <t>Water, 30A/50A Power</t>
        </is>
      </c>
      <c r="J43" s="21" t="inlineStr">
        <is>
          <t>OCCUPIED</t>
        </is>
      </c>
      <c r="K43" s="21" t="inlineStr">
        <is>
          <t>MA-2024-0214</t>
        </is>
      </c>
      <c r="L43" s="21" t="inlineStr">
        <is>
          <t>WL-01816</t>
        </is>
      </c>
      <c r="M43" s="21" t="inlineStr">
        <is>
          <t>Jeanne Bennett</t>
        </is>
      </c>
      <c r="N43" s="21" t="inlineStr">
        <is>
          <t>BRANT WIND</t>
        </is>
      </c>
      <c r="O43" s="21" t="n">
        <v>31</v>
      </c>
      <c r="P43" s="21" t="n">
        <v>10.4</v>
      </c>
      <c r="Q43" s="28" t="n">
        <v>45756</v>
      </c>
      <c r="R43" s="21" t="inlineStr"/>
    </row>
    <row r="44">
      <c r="A44" s="17" t="inlineStr">
        <is>
          <t>LP-0215</t>
        </is>
      </c>
      <c r="B44" s="17" t="inlineStr">
        <is>
          <t>Ledgport</t>
        </is>
      </c>
      <c r="C44" s="17" t="inlineStr">
        <is>
          <t>covered</t>
        </is>
      </c>
      <c r="D44" s="17" t="inlineStr">
        <is>
          <t>B</t>
        </is>
      </c>
      <c r="E44" s="17" t="n">
        <v>28</v>
      </c>
      <c r="F44" s="17" t="inlineStr">
        <is>
          <t>Small</t>
        </is>
      </c>
      <c r="G44" s="17" t="inlineStr">
        <is>
          <t>COVERED</t>
        </is>
      </c>
      <c r="H44" s="17" t="n">
        <v>10</v>
      </c>
      <c r="I44" s="17" t="inlineStr">
        <is>
          <t>Water, 30A/50A Power</t>
        </is>
      </c>
      <c r="J44" s="17" t="inlineStr">
        <is>
          <t>OCCUPIED</t>
        </is>
      </c>
      <c r="K44" s="17" t="inlineStr">
        <is>
          <t>MA-2024-0215</t>
        </is>
      </c>
      <c r="L44" s="17" t="inlineStr">
        <is>
          <t>WL-01337</t>
        </is>
      </c>
      <c r="M44" s="17" t="inlineStr">
        <is>
          <t>Anna Wright</t>
        </is>
      </c>
      <c r="N44" s="17" t="inlineStr">
        <is>
          <t>WIDGEON LIGHT</t>
        </is>
      </c>
      <c r="O44" s="17" t="n">
        <v>26.3</v>
      </c>
      <c r="P44" s="17" t="n">
        <v>10.4</v>
      </c>
      <c r="Q44" s="27" t="n">
        <v>45670</v>
      </c>
      <c r="R44" s="17" t="inlineStr"/>
    </row>
    <row r="45">
      <c r="A45" s="21" t="inlineStr">
        <is>
          <t>LP-0216</t>
        </is>
      </c>
      <c r="B45" s="21" t="inlineStr">
        <is>
          <t>Ledgport</t>
        </is>
      </c>
      <c r="C45" s="21" t="inlineStr">
        <is>
          <t>covered</t>
        </is>
      </c>
      <c r="D45" s="21" t="inlineStr">
        <is>
          <t>B</t>
        </is>
      </c>
      <c r="E45" s="21" t="n">
        <v>32</v>
      </c>
      <c r="F45" s="21" t="inlineStr">
        <is>
          <t>Medium</t>
        </is>
      </c>
      <c r="G45" s="21" t="inlineStr">
        <is>
          <t>COVERED</t>
        </is>
      </c>
      <c r="H45" s="21" t="n">
        <v>12</v>
      </c>
      <c r="I45" s="21" t="inlineStr">
        <is>
          <t>Water, 30A/50A Power</t>
        </is>
      </c>
      <c r="J45" s="21" t="inlineStr">
        <is>
          <t>OCCUPIED</t>
        </is>
      </c>
      <c r="K45" s="21" t="inlineStr">
        <is>
          <t>MA-2024-0216</t>
        </is>
      </c>
      <c r="L45" s="21" t="inlineStr">
        <is>
          <t>WL-01428</t>
        </is>
      </c>
      <c r="M45" s="21" t="inlineStr">
        <is>
          <t>Audrey Taylor</t>
        </is>
      </c>
      <c r="N45" s="21" t="inlineStr">
        <is>
          <t>SCOTER CREST</t>
        </is>
      </c>
      <c r="O45" s="21" t="n">
        <v>57</v>
      </c>
      <c r="P45" s="21" t="n">
        <v>10.4</v>
      </c>
      <c r="Q45" s="28" t="n">
        <v>45762</v>
      </c>
      <c r="R45" s="21" t="inlineStr"/>
    </row>
    <row r="46">
      <c r="A46" s="17" t="inlineStr">
        <is>
          <t>LP-0217</t>
        </is>
      </c>
      <c r="B46" s="17" t="inlineStr">
        <is>
          <t>Ledgport</t>
        </is>
      </c>
      <c r="C46" s="17" t="inlineStr">
        <is>
          <t>covered</t>
        </is>
      </c>
      <c r="D46" s="17" t="inlineStr">
        <is>
          <t>B</t>
        </is>
      </c>
      <c r="E46" s="17" t="n">
        <v>40</v>
      </c>
      <c r="F46" s="17" t="inlineStr">
        <is>
          <t>Medium</t>
        </is>
      </c>
      <c r="G46" s="17" t="inlineStr">
        <is>
          <t>COVERED</t>
        </is>
      </c>
      <c r="H46" s="17" t="n">
        <v>14</v>
      </c>
      <c r="I46" s="17" t="inlineStr">
        <is>
          <t>Water, 50A Power</t>
        </is>
      </c>
      <c r="J46" s="17" t="inlineStr">
        <is>
          <t>OCCUPIED</t>
        </is>
      </c>
      <c r="K46" s="17" t="inlineStr">
        <is>
          <t>MA-2024-0217</t>
        </is>
      </c>
      <c r="L46" s="17" t="inlineStr">
        <is>
          <t>WL-01497</t>
        </is>
      </c>
      <c r="M46" s="17" t="inlineStr">
        <is>
          <t>Aaron Ellis</t>
        </is>
      </c>
      <c r="N46" s="17" t="inlineStr">
        <is>
          <t>SANDERLING STAR</t>
        </is>
      </c>
      <c r="O46" s="17" t="n">
        <v>58.7</v>
      </c>
      <c r="P46" s="17" t="n">
        <v>10.4</v>
      </c>
      <c r="Q46" s="27" t="n">
        <v>45777</v>
      </c>
      <c r="R46" s="17" t="inlineStr"/>
    </row>
    <row r="47">
      <c r="A47" s="21" t="inlineStr">
        <is>
          <t>LP-0218</t>
        </is>
      </c>
      <c r="B47" s="21" t="inlineStr">
        <is>
          <t>Ledgport</t>
        </is>
      </c>
      <c r="C47" s="21" t="inlineStr">
        <is>
          <t>covered</t>
        </is>
      </c>
      <c r="D47" s="21" t="inlineStr">
        <is>
          <t>B</t>
        </is>
      </c>
      <c r="E47" s="21" t="n">
        <v>24</v>
      </c>
      <c r="F47" s="21" t="inlineStr">
        <is>
          <t>Small</t>
        </is>
      </c>
      <c r="G47" s="21" t="inlineStr">
        <is>
          <t>COVERED</t>
        </is>
      </c>
      <c r="H47" s="21" t="n">
        <v>9</v>
      </c>
      <c r="I47" s="21" t="inlineStr">
        <is>
          <t>Water, 30A/50A Power</t>
        </is>
      </c>
      <c r="J47" s="21" t="inlineStr">
        <is>
          <t>OCCUPIED</t>
        </is>
      </c>
      <c r="K47" s="21" t="inlineStr">
        <is>
          <t>MA-2024-0218</t>
        </is>
      </c>
      <c r="L47" s="21" t="inlineStr">
        <is>
          <t>WL-01177</t>
        </is>
      </c>
      <c r="M47" s="21" t="inlineStr">
        <is>
          <t>Sydney Moore</t>
        </is>
      </c>
      <c r="N47" s="21" t="inlineStr">
        <is>
          <t>SCOTER STAR</t>
        </is>
      </c>
      <c r="O47" s="21" t="n">
        <v>41.6</v>
      </c>
      <c r="P47" s="21" t="n">
        <v>10.4</v>
      </c>
      <c r="Q47" s="28" t="n">
        <v>45657</v>
      </c>
      <c r="R47" s="21" t="inlineStr"/>
    </row>
    <row r="48">
      <c r="A48" s="17" t="inlineStr">
        <is>
          <t>LP-0219</t>
        </is>
      </c>
      <c r="B48" s="17" t="inlineStr">
        <is>
          <t>Ledgport</t>
        </is>
      </c>
      <c r="C48" s="17" t="inlineStr">
        <is>
          <t>covered</t>
        </is>
      </c>
      <c r="D48" s="17" t="inlineStr">
        <is>
          <t>B</t>
        </is>
      </c>
      <c r="E48" s="17" t="n">
        <v>28</v>
      </c>
      <c r="F48" s="17" t="inlineStr">
        <is>
          <t>Small</t>
        </is>
      </c>
      <c r="G48" s="17" t="inlineStr">
        <is>
          <t>COVERED</t>
        </is>
      </c>
      <c r="H48" s="17" t="n">
        <v>10</v>
      </c>
      <c r="I48" s="17" t="inlineStr">
        <is>
          <t>Water, 30A/50A Power</t>
        </is>
      </c>
      <c r="J48" s="17" t="inlineStr">
        <is>
          <t>OCCUPIED</t>
        </is>
      </c>
      <c r="K48" s="17" t="inlineStr">
        <is>
          <t>MA-2024-0219</t>
        </is>
      </c>
      <c r="L48" s="17" t="inlineStr">
        <is>
          <t>WL-01324</t>
        </is>
      </c>
      <c r="M48" s="17" t="inlineStr">
        <is>
          <t>Bradley Baker</t>
        </is>
      </c>
      <c r="N48" s="17" t="inlineStr">
        <is>
          <t>PINTAIL QUEEN</t>
        </is>
      </c>
      <c r="O48" s="17" t="n">
        <v>46.9</v>
      </c>
      <c r="P48" s="17" t="n">
        <v>10.4</v>
      </c>
      <c r="Q48" s="27" t="n">
        <v>46090</v>
      </c>
      <c r="R48" s="17" t="inlineStr"/>
    </row>
    <row r="49">
      <c r="A49" s="21" t="inlineStr">
        <is>
          <t>LP-0220</t>
        </is>
      </c>
      <c r="B49" s="21" t="inlineStr">
        <is>
          <t>Ledgport</t>
        </is>
      </c>
      <c r="C49" s="21" t="inlineStr">
        <is>
          <t>covered</t>
        </is>
      </c>
      <c r="D49" s="21" t="inlineStr">
        <is>
          <t>B</t>
        </is>
      </c>
      <c r="E49" s="21" t="n">
        <v>28</v>
      </c>
      <c r="F49" s="21" t="inlineStr">
        <is>
          <t>Small</t>
        </is>
      </c>
      <c r="G49" s="21" t="inlineStr">
        <is>
          <t>COVERED</t>
        </is>
      </c>
      <c r="H49" s="21" t="n">
        <v>10</v>
      </c>
      <c r="I49" s="21" t="inlineStr">
        <is>
          <t>Water, 30A/50A Power</t>
        </is>
      </c>
      <c r="J49" s="21" t="inlineStr">
        <is>
          <t>OCCUPIED</t>
        </is>
      </c>
      <c r="K49" s="21" t="inlineStr">
        <is>
          <t>MA-2024-0220</t>
        </is>
      </c>
      <c r="L49" s="21" t="inlineStr">
        <is>
          <t>WL-02659</t>
        </is>
      </c>
      <c r="M49" s="21" t="inlineStr">
        <is>
          <t>Loretta Murillo</t>
        </is>
      </c>
      <c r="N49" s="21" t="inlineStr">
        <is>
          <t>SALISH SONG</t>
        </is>
      </c>
      <c r="O49" s="21" t="n">
        <v>45.1</v>
      </c>
      <c r="P49" s="21" t="n">
        <v>10.4</v>
      </c>
      <c r="Q49" s="28" t="n">
        <v>46162</v>
      </c>
      <c r="R49" s="21" t="inlineStr"/>
    </row>
    <row r="50">
      <c r="A50" s="17" t="inlineStr">
        <is>
          <t>LP-0221</t>
        </is>
      </c>
      <c r="B50" s="17" t="inlineStr">
        <is>
          <t>Ledgport</t>
        </is>
      </c>
      <c r="C50" s="17" t="inlineStr">
        <is>
          <t>covered</t>
        </is>
      </c>
      <c r="D50" s="17" t="inlineStr">
        <is>
          <t>B</t>
        </is>
      </c>
      <c r="E50" s="17" t="n">
        <v>24</v>
      </c>
      <c r="F50" s="17" t="inlineStr">
        <is>
          <t>Small</t>
        </is>
      </c>
      <c r="G50" s="17" t="inlineStr">
        <is>
          <t>COVERED</t>
        </is>
      </c>
      <c r="H50" s="17" t="n">
        <v>9</v>
      </c>
      <c r="I50" s="17" t="inlineStr">
        <is>
          <t>Water, 30A/50A Power</t>
        </is>
      </c>
      <c r="J50" s="17" t="inlineStr">
        <is>
          <t>OCCUPIED</t>
        </is>
      </c>
      <c r="K50" s="17" t="inlineStr">
        <is>
          <t>MA-2024-0221</t>
        </is>
      </c>
      <c r="L50" s="17" t="inlineStr">
        <is>
          <t>WL-03407</t>
        </is>
      </c>
      <c r="M50" s="17" t="inlineStr">
        <is>
          <t>Allison Anthony</t>
        </is>
      </c>
      <c r="N50" s="17" t="inlineStr">
        <is>
          <t>PETREL SONG</t>
        </is>
      </c>
      <c r="O50" s="17" t="n">
        <v>57.8</v>
      </c>
      <c r="P50" s="17" t="n">
        <v>10.4</v>
      </c>
      <c r="Q50" s="27" t="n">
        <v>45866</v>
      </c>
      <c r="R50" s="17" t="inlineStr"/>
    </row>
    <row r="51">
      <c r="A51" s="21" t="inlineStr">
        <is>
          <t>LP-0222</t>
        </is>
      </c>
      <c r="B51" s="21" t="inlineStr">
        <is>
          <t>Ledgport</t>
        </is>
      </c>
      <c r="C51" s="21" t="inlineStr">
        <is>
          <t>covered</t>
        </is>
      </c>
      <c r="D51" s="21" t="inlineStr">
        <is>
          <t>B</t>
        </is>
      </c>
      <c r="E51" s="21" t="n">
        <v>36</v>
      </c>
      <c r="F51" s="21" t="inlineStr">
        <is>
          <t>Medium</t>
        </is>
      </c>
      <c r="G51" s="21" t="inlineStr">
        <is>
          <t>COVERED</t>
        </is>
      </c>
      <c r="H51" s="21" t="n">
        <v>13</v>
      </c>
      <c r="I51" s="21" t="inlineStr">
        <is>
          <t>Water, 50A Power</t>
        </is>
      </c>
      <c r="J51" s="21" t="inlineStr">
        <is>
          <t>OCCUPIED</t>
        </is>
      </c>
      <c r="K51" s="21" t="inlineStr">
        <is>
          <t>MA-2024-0222</t>
        </is>
      </c>
      <c r="L51" s="21" t="inlineStr">
        <is>
          <t>WL-01185</t>
        </is>
      </c>
      <c r="M51" s="21" t="inlineStr">
        <is>
          <t>Stephen Burke</t>
        </is>
      </c>
      <c r="N51" s="21" t="inlineStr">
        <is>
          <t>SPINDRIFT HARBOR</t>
        </is>
      </c>
      <c r="O51" s="21" t="n">
        <v>25.5</v>
      </c>
      <c r="P51" s="21" t="n">
        <v>10.4</v>
      </c>
      <c r="Q51" s="28" t="n">
        <v>45916</v>
      </c>
      <c r="R51" s="21" t="inlineStr"/>
    </row>
    <row r="52">
      <c r="A52" s="17" t="inlineStr">
        <is>
          <t>LP-0223</t>
        </is>
      </c>
      <c r="B52" s="17" t="inlineStr">
        <is>
          <t>Ledgport</t>
        </is>
      </c>
      <c r="C52" s="17" t="inlineStr">
        <is>
          <t>covered</t>
        </is>
      </c>
      <c r="D52" s="17" t="inlineStr">
        <is>
          <t>B</t>
        </is>
      </c>
      <c r="E52" s="17" t="n">
        <v>24</v>
      </c>
      <c r="F52" s="17" t="inlineStr">
        <is>
          <t>Small</t>
        </is>
      </c>
      <c r="G52" s="17" t="inlineStr">
        <is>
          <t>COVERED</t>
        </is>
      </c>
      <c r="H52" s="17" t="n">
        <v>9</v>
      </c>
      <c r="I52" s="17" t="inlineStr">
        <is>
          <t>Water, 30A/50A Power</t>
        </is>
      </c>
      <c r="J52" s="17" t="inlineStr">
        <is>
          <t>OCCUPIED</t>
        </is>
      </c>
      <c r="K52" s="17" t="inlineStr">
        <is>
          <t>MA-2024-0223</t>
        </is>
      </c>
      <c r="L52" s="17" t="inlineStr">
        <is>
          <t>WL-02494</t>
        </is>
      </c>
      <c r="M52" s="17" t="inlineStr">
        <is>
          <t>Renee Dean</t>
        </is>
      </c>
      <c r="N52" s="17" t="inlineStr">
        <is>
          <t>SCOTER RUNNER</t>
        </is>
      </c>
      <c r="O52" s="17" t="n">
        <v>49.8</v>
      </c>
      <c r="P52" s="17" t="n">
        <v>10.4</v>
      </c>
      <c r="Q52" s="27" t="n">
        <v>45952</v>
      </c>
      <c r="R52" s="17" t="inlineStr"/>
    </row>
    <row r="53">
      <c r="A53" s="21" t="inlineStr">
        <is>
          <t>LP-0224</t>
        </is>
      </c>
      <c r="B53" s="21" t="inlineStr">
        <is>
          <t>Ledgport</t>
        </is>
      </c>
      <c r="C53" s="21" t="inlineStr">
        <is>
          <t>covered</t>
        </is>
      </c>
      <c r="D53" s="21" t="inlineStr">
        <is>
          <t>B</t>
        </is>
      </c>
      <c r="E53" s="21" t="n">
        <v>40</v>
      </c>
      <c r="F53" s="21" t="inlineStr">
        <is>
          <t>Medium</t>
        </is>
      </c>
      <c r="G53" s="21" t="inlineStr">
        <is>
          <t>COVERED</t>
        </is>
      </c>
      <c r="H53" s="21" t="n">
        <v>14</v>
      </c>
      <c r="I53" s="21" t="inlineStr">
        <is>
          <t>Water, 50A Power</t>
        </is>
      </c>
      <c r="J53" s="21" t="inlineStr">
        <is>
          <t>OCCUPIED</t>
        </is>
      </c>
      <c r="K53" s="21" t="inlineStr">
        <is>
          <t>MA-2024-0224</t>
        </is>
      </c>
      <c r="L53" s="21" t="inlineStr">
        <is>
          <t>WL-01261</t>
        </is>
      </c>
      <c r="M53" s="21" t="inlineStr">
        <is>
          <t>Anita Rose</t>
        </is>
      </c>
      <c r="N53" s="21" t="inlineStr">
        <is>
          <t>BRANT ANN</t>
        </is>
      </c>
      <c r="O53" s="21" t="n">
        <v>26.7</v>
      </c>
      <c r="P53" s="21" t="n">
        <v>10.4</v>
      </c>
      <c r="Q53" s="28" t="n">
        <v>45874</v>
      </c>
      <c r="R53" s="21" t="inlineStr"/>
    </row>
    <row r="54">
      <c r="A54" s="17" t="inlineStr">
        <is>
          <t>LP-0301</t>
        </is>
      </c>
      <c r="B54" s="17" t="inlineStr">
        <is>
          <t>Ledgport</t>
        </is>
      </c>
      <c r="C54" s="17" t="inlineStr">
        <is>
          <t>covered</t>
        </is>
      </c>
      <c r="D54" s="17" t="inlineStr">
        <is>
          <t>C</t>
        </is>
      </c>
      <c r="E54" s="17" t="n">
        <v>28</v>
      </c>
      <c r="F54" s="17" t="inlineStr">
        <is>
          <t>Small</t>
        </is>
      </c>
      <c r="G54" s="17" t="inlineStr">
        <is>
          <t>COVERED</t>
        </is>
      </c>
      <c r="H54" s="17" t="n">
        <v>10</v>
      </c>
      <c r="I54" s="17" t="inlineStr">
        <is>
          <t>Water, 30A/50A Power</t>
        </is>
      </c>
      <c r="J54" s="17" t="inlineStr">
        <is>
          <t>OCCUPIED</t>
        </is>
      </c>
      <c r="K54" s="17" t="inlineStr">
        <is>
          <t>MA-2024-0301</t>
        </is>
      </c>
      <c r="L54" s="17" t="inlineStr">
        <is>
          <t>WL-03425</t>
        </is>
      </c>
      <c r="M54" s="17" t="inlineStr">
        <is>
          <t>Miranda Neal</t>
        </is>
      </c>
      <c r="N54" s="17" t="inlineStr">
        <is>
          <t>SABLE MIST</t>
        </is>
      </c>
      <c r="O54" s="17" t="n">
        <v>18.4</v>
      </c>
      <c r="P54" s="17" t="n">
        <v>10.4</v>
      </c>
      <c r="Q54" s="27" t="n">
        <v>46030</v>
      </c>
      <c r="R54" s="17" t="inlineStr"/>
    </row>
    <row r="55">
      <c r="A55" s="21" t="inlineStr">
        <is>
          <t>LP-0302</t>
        </is>
      </c>
      <c r="B55" s="21" t="inlineStr">
        <is>
          <t>Ledgport</t>
        </is>
      </c>
      <c r="C55" s="21" t="inlineStr">
        <is>
          <t>covered</t>
        </is>
      </c>
      <c r="D55" s="21" t="inlineStr">
        <is>
          <t>C</t>
        </is>
      </c>
      <c r="E55" s="21" t="n">
        <v>32</v>
      </c>
      <c r="F55" s="21" t="inlineStr">
        <is>
          <t>Medium</t>
        </is>
      </c>
      <c r="G55" s="21" t="inlineStr">
        <is>
          <t>COVERED</t>
        </is>
      </c>
      <c r="H55" s="21" t="n">
        <v>12</v>
      </c>
      <c r="I55" s="21" t="inlineStr">
        <is>
          <t>Water, 30A/50A Power</t>
        </is>
      </c>
      <c r="J55" s="21" t="inlineStr">
        <is>
          <t>OCCUPIED</t>
        </is>
      </c>
      <c r="K55" s="21" t="inlineStr">
        <is>
          <t>MA-2024-0302</t>
        </is>
      </c>
      <c r="L55" s="21" t="inlineStr">
        <is>
          <t>WL-03048</t>
        </is>
      </c>
      <c r="M55" s="21" t="inlineStr">
        <is>
          <t>Brian Campbell</t>
        </is>
      </c>
      <c r="N55" s="21" t="inlineStr">
        <is>
          <t>GRAY MIST</t>
        </is>
      </c>
      <c r="O55" s="21" t="n">
        <v>37.3</v>
      </c>
      <c r="P55" s="21" t="n">
        <v>10.4</v>
      </c>
      <c r="Q55" s="28" t="n">
        <v>46179</v>
      </c>
      <c r="R55" s="21" t="inlineStr"/>
    </row>
    <row r="56">
      <c r="A56" s="17" t="inlineStr">
        <is>
          <t>LP-0303</t>
        </is>
      </c>
      <c r="B56" s="17" t="inlineStr">
        <is>
          <t>Ledgport</t>
        </is>
      </c>
      <c r="C56" s="17" t="inlineStr">
        <is>
          <t>covered</t>
        </is>
      </c>
      <c r="D56" s="17" t="inlineStr">
        <is>
          <t>C</t>
        </is>
      </c>
      <c r="E56" s="17" t="n">
        <v>32</v>
      </c>
      <c r="F56" s="17" t="inlineStr">
        <is>
          <t>Medium</t>
        </is>
      </c>
      <c r="G56" s="17" t="inlineStr">
        <is>
          <t>COVERED</t>
        </is>
      </c>
      <c r="H56" s="17" t="n">
        <v>12</v>
      </c>
      <c r="I56" s="17" t="inlineStr">
        <is>
          <t>Water, 30A/50A Power</t>
        </is>
      </c>
      <c r="J56" s="17" t="inlineStr">
        <is>
          <t>OCCUPIED</t>
        </is>
      </c>
      <c r="K56" s="17" t="inlineStr">
        <is>
          <t>MA-2024-0303</t>
        </is>
      </c>
      <c r="L56" s="17" t="inlineStr">
        <is>
          <t>WL-02853</t>
        </is>
      </c>
      <c r="M56" s="17" t="inlineStr">
        <is>
          <t>Adam Stevens</t>
        </is>
      </c>
      <c r="N56" s="17" t="inlineStr">
        <is>
          <t>SEAL HARBOR</t>
        </is>
      </c>
      <c r="O56" s="17" t="n">
        <v>54</v>
      </c>
      <c r="P56" s="17" t="n">
        <v>10.4</v>
      </c>
      <c r="Q56" s="27" t="n">
        <v>46176</v>
      </c>
      <c r="R56" s="17" t="inlineStr"/>
    </row>
    <row r="57">
      <c r="A57" s="21" t="inlineStr">
        <is>
          <t>LP-0304</t>
        </is>
      </c>
      <c r="B57" s="21" t="inlineStr">
        <is>
          <t>Ledgport</t>
        </is>
      </c>
      <c r="C57" s="21" t="inlineStr">
        <is>
          <t>covered</t>
        </is>
      </c>
      <c r="D57" s="21" t="inlineStr">
        <is>
          <t>C</t>
        </is>
      </c>
      <c r="E57" s="21" t="n">
        <v>36</v>
      </c>
      <c r="F57" s="21" t="inlineStr">
        <is>
          <t>Medium</t>
        </is>
      </c>
      <c r="G57" s="21" t="inlineStr">
        <is>
          <t>COVERED</t>
        </is>
      </c>
      <c r="H57" s="21" t="n">
        <v>13</v>
      </c>
      <c r="I57" s="21" t="inlineStr">
        <is>
          <t>Water, 50A Power</t>
        </is>
      </c>
      <c r="J57" s="21" t="inlineStr">
        <is>
          <t>MAINTENANCE</t>
        </is>
      </c>
      <c r="K57" s="21" t="inlineStr"/>
      <c r="L57" s="21" t="inlineStr"/>
      <c r="M57" s="21" t="inlineStr"/>
      <c r="N57" s="21" t="inlineStr"/>
      <c r="O57" s="21" t="inlineStr"/>
      <c r="P57" s="21" t="n">
        <v>10.4</v>
      </c>
      <c r="Q57" s="28" t="n">
        <v>45936</v>
      </c>
      <c r="R57" s="21" t="inlineStr"/>
    </row>
    <row r="58">
      <c r="A58" s="17" t="inlineStr">
        <is>
          <t>LP-0305</t>
        </is>
      </c>
      <c r="B58" s="17" t="inlineStr">
        <is>
          <t>Ledgport</t>
        </is>
      </c>
      <c r="C58" s="17" t="inlineStr">
        <is>
          <t>covered</t>
        </is>
      </c>
      <c r="D58" s="17" t="inlineStr">
        <is>
          <t>C</t>
        </is>
      </c>
      <c r="E58" s="17" t="n">
        <v>32</v>
      </c>
      <c r="F58" s="17" t="inlineStr">
        <is>
          <t>Medium</t>
        </is>
      </c>
      <c r="G58" s="17" t="inlineStr">
        <is>
          <t>COVERED</t>
        </is>
      </c>
      <c r="H58" s="17" t="n">
        <v>12</v>
      </c>
      <c r="I58" s="17" t="inlineStr">
        <is>
          <t>Water, 30A/50A Power</t>
        </is>
      </c>
      <c r="J58" s="17" t="inlineStr">
        <is>
          <t>OCCUPIED</t>
        </is>
      </c>
      <c r="K58" s="17" t="inlineStr">
        <is>
          <t>MA-2024-0305</t>
        </is>
      </c>
      <c r="L58" s="17" t="inlineStr">
        <is>
          <t>WL-03470</t>
        </is>
      </c>
      <c r="M58" s="17" t="inlineStr">
        <is>
          <t>Nathan Huffman</t>
        </is>
      </c>
      <c r="N58" s="17" t="inlineStr">
        <is>
          <t>TIDE ROCK</t>
        </is>
      </c>
      <c r="O58" s="17" t="n">
        <v>19.4</v>
      </c>
      <c r="P58" s="17" t="n">
        <v>10.4</v>
      </c>
      <c r="Q58" s="27" t="n">
        <v>45896</v>
      </c>
      <c r="R58" s="17" t="inlineStr"/>
    </row>
    <row r="59">
      <c r="A59" s="21" t="inlineStr">
        <is>
          <t>LP-0306</t>
        </is>
      </c>
      <c r="B59" s="21" t="inlineStr">
        <is>
          <t>Ledgport</t>
        </is>
      </c>
      <c r="C59" s="21" t="inlineStr">
        <is>
          <t>covered</t>
        </is>
      </c>
      <c r="D59" s="21" t="inlineStr">
        <is>
          <t>C</t>
        </is>
      </c>
      <c r="E59" s="21" t="n">
        <v>32</v>
      </c>
      <c r="F59" s="21" t="inlineStr">
        <is>
          <t>Medium</t>
        </is>
      </c>
      <c r="G59" s="21" t="inlineStr">
        <is>
          <t>COVERED</t>
        </is>
      </c>
      <c r="H59" s="21" t="n">
        <v>12</v>
      </c>
      <c r="I59" s="21" t="inlineStr">
        <is>
          <t>Water, 30A/50A Power</t>
        </is>
      </c>
      <c r="J59" s="21" t="inlineStr">
        <is>
          <t>OCCUPIED</t>
        </is>
      </c>
      <c r="K59" s="21" t="inlineStr">
        <is>
          <t>MA-2024-0306</t>
        </is>
      </c>
      <c r="L59" s="21" t="inlineStr">
        <is>
          <t>WL-02345</t>
        </is>
      </c>
      <c r="M59" s="21" t="inlineStr">
        <is>
          <t>Brian Wade</t>
        </is>
      </c>
      <c r="N59" s="21" t="inlineStr">
        <is>
          <t>MURRE RUNNER</t>
        </is>
      </c>
      <c r="O59" s="21" t="n">
        <v>54.1</v>
      </c>
      <c r="P59" s="21" t="n">
        <v>10.4</v>
      </c>
      <c r="Q59" s="28" t="n">
        <v>45957</v>
      </c>
      <c r="R59" s="21" t="inlineStr"/>
    </row>
    <row r="60">
      <c r="A60" s="17" t="inlineStr">
        <is>
          <t>LP-0307</t>
        </is>
      </c>
      <c r="B60" s="17" t="inlineStr">
        <is>
          <t>Ledgport</t>
        </is>
      </c>
      <c r="C60" s="17" t="inlineStr">
        <is>
          <t>covered</t>
        </is>
      </c>
      <c r="D60" s="17" t="inlineStr">
        <is>
          <t>C</t>
        </is>
      </c>
      <c r="E60" s="17" t="n">
        <v>36</v>
      </c>
      <c r="F60" s="17" t="inlineStr">
        <is>
          <t>Medium</t>
        </is>
      </c>
      <c r="G60" s="17" t="inlineStr">
        <is>
          <t>COVERED</t>
        </is>
      </c>
      <c r="H60" s="17" t="n">
        <v>13</v>
      </c>
      <c r="I60" s="17" t="inlineStr">
        <is>
          <t>Water, 50A Power</t>
        </is>
      </c>
      <c r="J60" s="17" t="inlineStr">
        <is>
          <t>OCCUPIED</t>
        </is>
      </c>
      <c r="K60" s="17" t="inlineStr">
        <is>
          <t>MA-2024-0307</t>
        </is>
      </c>
      <c r="L60" s="17" t="inlineStr">
        <is>
          <t>WL-03230</t>
        </is>
      </c>
      <c r="M60" s="17" t="inlineStr">
        <is>
          <t>Cory Park</t>
        </is>
      </c>
      <c r="N60" s="17" t="inlineStr">
        <is>
          <t>SEAL SONG</t>
        </is>
      </c>
      <c r="O60" s="17" t="n">
        <v>60.7</v>
      </c>
      <c r="P60" s="17" t="n">
        <v>10.4</v>
      </c>
      <c r="Q60" s="27" t="n">
        <v>46118</v>
      </c>
      <c r="R60" s="17" t="inlineStr"/>
    </row>
    <row r="61">
      <c r="A61" s="21" t="inlineStr">
        <is>
          <t>LP-0308</t>
        </is>
      </c>
      <c r="B61" s="21" t="inlineStr">
        <is>
          <t>Ledgport</t>
        </is>
      </c>
      <c r="C61" s="21" t="inlineStr">
        <is>
          <t>covered</t>
        </is>
      </c>
      <c r="D61" s="21" t="inlineStr">
        <is>
          <t>C</t>
        </is>
      </c>
      <c r="E61" s="21" t="n">
        <v>24</v>
      </c>
      <c r="F61" s="21" t="inlineStr">
        <is>
          <t>Small</t>
        </is>
      </c>
      <c r="G61" s="21" t="inlineStr">
        <is>
          <t>COVERED</t>
        </is>
      </c>
      <c r="H61" s="21" t="n">
        <v>9</v>
      </c>
      <c r="I61" s="21" t="inlineStr">
        <is>
          <t>Water, 30A/50A Power</t>
        </is>
      </c>
      <c r="J61" s="21" t="inlineStr">
        <is>
          <t>GUEST</t>
        </is>
      </c>
      <c r="K61" s="21" t="inlineStr"/>
      <c r="L61" s="21" t="inlineStr"/>
      <c r="M61" s="21" t="inlineStr"/>
      <c r="N61" s="21" t="inlineStr"/>
      <c r="O61" s="21" t="inlineStr"/>
      <c r="P61" s="21" t="n">
        <v>10.4</v>
      </c>
      <c r="Q61" s="28" t="n">
        <v>46121</v>
      </c>
      <c r="R61" s="21" t="inlineStr"/>
    </row>
    <row r="62">
      <c r="A62" s="17" t="inlineStr">
        <is>
          <t>LP-0309</t>
        </is>
      </c>
      <c r="B62" s="17" t="inlineStr">
        <is>
          <t>Ledgport</t>
        </is>
      </c>
      <c r="C62" s="17" t="inlineStr">
        <is>
          <t>covered</t>
        </is>
      </c>
      <c r="D62" s="17" t="inlineStr">
        <is>
          <t>C</t>
        </is>
      </c>
      <c r="E62" s="17" t="n">
        <v>40</v>
      </c>
      <c r="F62" s="17" t="inlineStr">
        <is>
          <t>Medium</t>
        </is>
      </c>
      <c r="G62" s="17" t="inlineStr">
        <is>
          <t>COVERED</t>
        </is>
      </c>
      <c r="H62" s="17" t="n">
        <v>14</v>
      </c>
      <c r="I62" s="17" t="inlineStr">
        <is>
          <t>Water, 50A Power</t>
        </is>
      </c>
      <c r="J62" s="17" t="inlineStr">
        <is>
          <t>OCCUPIED</t>
        </is>
      </c>
      <c r="K62" s="17" t="inlineStr">
        <is>
          <t>MA-2024-0309</t>
        </is>
      </c>
      <c r="L62" s="17" t="inlineStr">
        <is>
          <t>WL-02885</t>
        </is>
      </c>
      <c r="M62" s="17" t="inlineStr">
        <is>
          <t>James Rivera</t>
        </is>
      </c>
      <c r="N62" s="17" t="inlineStr">
        <is>
          <t>BRANT PASSAGE</t>
        </is>
      </c>
      <c r="O62" s="17" t="n">
        <v>42.3</v>
      </c>
      <c r="P62" s="17" t="n">
        <v>10.4</v>
      </c>
      <c r="Q62" s="27" t="n">
        <v>45866</v>
      </c>
      <c r="R62" s="17" t="inlineStr"/>
    </row>
    <row r="63">
      <c r="A63" s="21" t="inlineStr">
        <is>
          <t>LP-0310</t>
        </is>
      </c>
      <c r="B63" s="21" t="inlineStr">
        <is>
          <t>Ledgport</t>
        </is>
      </c>
      <c r="C63" s="21" t="inlineStr">
        <is>
          <t>covered</t>
        </is>
      </c>
      <c r="D63" s="21" t="inlineStr">
        <is>
          <t>C</t>
        </is>
      </c>
      <c r="E63" s="21" t="n">
        <v>32</v>
      </c>
      <c r="F63" s="21" t="inlineStr">
        <is>
          <t>Medium</t>
        </is>
      </c>
      <c r="G63" s="21" t="inlineStr">
        <is>
          <t>COVERED</t>
        </is>
      </c>
      <c r="H63" s="21" t="n">
        <v>12</v>
      </c>
      <c r="I63" s="21" t="inlineStr">
        <is>
          <t>Water, 30A/50A Power</t>
        </is>
      </c>
      <c r="J63" s="21" t="inlineStr">
        <is>
          <t>GUEST</t>
        </is>
      </c>
      <c r="K63" s="21" t="inlineStr"/>
      <c r="L63" s="21" t="inlineStr"/>
      <c r="M63" s="21" t="inlineStr"/>
      <c r="N63" s="21" t="inlineStr"/>
      <c r="O63" s="21" t="inlineStr"/>
      <c r="P63" s="21" t="n">
        <v>10.4</v>
      </c>
      <c r="Q63" s="28" t="n">
        <v>45743</v>
      </c>
      <c r="R63" s="21" t="inlineStr"/>
    </row>
    <row r="64">
      <c r="A64" s="17" t="inlineStr">
        <is>
          <t>LP-0311</t>
        </is>
      </c>
      <c r="B64" s="17" t="inlineStr">
        <is>
          <t>Ledgport</t>
        </is>
      </c>
      <c r="C64" s="17" t="inlineStr">
        <is>
          <t>covered</t>
        </is>
      </c>
      <c r="D64" s="17" t="inlineStr">
        <is>
          <t>C</t>
        </is>
      </c>
      <c r="E64" s="17" t="n">
        <v>24</v>
      </c>
      <c r="F64" s="17" t="inlineStr">
        <is>
          <t>Small</t>
        </is>
      </c>
      <c r="G64" s="17" t="inlineStr">
        <is>
          <t>COVERED</t>
        </is>
      </c>
      <c r="H64" s="17" t="n">
        <v>9</v>
      </c>
      <c r="I64" s="17" t="inlineStr">
        <is>
          <t>Water, 30A/50A Power</t>
        </is>
      </c>
      <c r="J64" s="17" t="inlineStr">
        <is>
          <t>OCCUPIED</t>
        </is>
      </c>
      <c r="K64" s="17" t="inlineStr">
        <is>
          <t>MA-2024-0311</t>
        </is>
      </c>
      <c r="L64" s="17" t="inlineStr">
        <is>
          <t>WL-01606</t>
        </is>
      </c>
      <c r="M64" s="17" t="inlineStr">
        <is>
          <t>Joel English</t>
        </is>
      </c>
      <c r="N64" s="17" t="inlineStr">
        <is>
          <t>COHO GLIDE</t>
        </is>
      </c>
      <c r="O64" s="17" t="n">
        <v>23.9</v>
      </c>
      <c r="P64" s="17" t="n">
        <v>10.4</v>
      </c>
      <c r="Q64" s="27" t="n">
        <v>45935</v>
      </c>
      <c r="R64" s="17" t="inlineStr"/>
    </row>
    <row r="65">
      <c r="A65" s="21" t="inlineStr">
        <is>
          <t>LP-0312</t>
        </is>
      </c>
      <c r="B65" s="21" t="inlineStr">
        <is>
          <t>Ledgport</t>
        </is>
      </c>
      <c r="C65" s="21" t="inlineStr">
        <is>
          <t>covered</t>
        </is>
      </c>
      <c r="D65" s="21" t="inlineStr">
        <is>
          <t>C</t>
        </is>
      </c>
      <c r="E65" s="21" t="n">
        <v>24</v>
      </c>
      <c r="F65" s="21" t="inlineStr">
        <is>
          <t>Small</t>
        </is>
      </c>
      <c r="G65" s="21" t="inlineStr">
        <is>
          <t>COVERED</t>
        </is>
      </c>
      <c r="H65" s="21" t="n">
        <v>9</v>
      </c>
      <c r="I65" s="21" t="inlineStr">
        <is>
          <t>Water, 30A/50A Power</t>
        </is>
      </c>
      <c r="J65" s="21" t="inlineStr">
        <is>
          <t>OCCUPIED</t>
        </is>
      </c>
      <c r="K65" s="21" t="inlineStr">
        <is>
          <t>MA-2024-0312</t>
        </is>
      </c>
      <c r="L65" s="21" t="inlineStr">
        <is>
          <t>WL-03333</t>
        </is>
      </c>
      <c r="M65" s="21" t="inlineStr">
        <is>
          <t>Steven Greene</t>
        </is>
      </c>
      <c r="N65" s="21" t="inlineStr">
        <is>
          <t>OTTER ANN</t>
        </is>
      </c>
      <c r="O65" s="21" t="n">
        <v>31.1</v>
      </c>
      <c r="P65" s="21" t="n">
        <v>10.4</v>
      </c>
      <c r="Q65" s="28" t="n">
        <v>46190</v>
      </c>
      <c r="R65" s="21" t="inlineStr"/>
    </row>
    <row r="66">
      <c r="A66" s="17" t="inlineStr">
        <is>
          <t>LP-0313</t>
        </is>
      </c>
      <c r="B66" s="17" t="inlineStr">
        <is>
          <t>Ledgport</t>
        </is>
      </c>
      <c r="C66" s="17" t="inlineStr">
        <is>
          <t>covered</t>
        </is>
      </c>
      <c r="D66" s="17" t="inlineStr">
        <is>
          <t>C</t>
        </is>
      </c>
      <c r="E66" s="17" t="n">
        <v>32</v>
      </c>
      <c r="F66" s="17" t="inlineStr">
        <is>
          <t>Medium</t>
        </is>
      </c>
      <c r="G66" s="17" t="inlineStr">
        <is>
          <t>COVERED</t>
        </is>
      </c>
      <c r="H66" s="17" t="n">
        <v>12</v>
      </c>
      <c r="I66" s="17" t="inlineStr">
        <is>
          <t>Water, 30A/50A Power</t>
        </is>
      </c>
      <c r="J66" s="17" t="inlineStr">
        <is>
          <t>OCCUPIED</t>
        </is>
      </c>
      <c r="K66" s="17" t="inlineStr">
        <is>
          <t>MA-2024-0313</t>
        </is>
      </c>
      <c r="L66" s="17" t="inlineStr">
        <is>
          <t>WL-02675</t>
        </is>
      </c>
      <c r="M66" s="17" t="inlineStr">
        <is>
          <t>Christopher Lopez</t>
        </is>
      </c>
      <c r="N66" s="17" t="inlineStr">
        <is>
          <t>SALISH GLIDE</t>
        </is>
      </c>
      <c r="O66" s="17" t="n">
        <v>24.8</v>
      </c>
      <c r="P66" s="17" t="n">
        <v>10.4</v>
      </c>
      <c r="Q66" s="27" t="n">
        <v>45932</v>
      </c>
      <c r="R66" s="17" t="inlineStr"/>
    </row>
    <row r="67">
      <c r="A67" s="21" t="inlineStr">
        <is>
          <t>LP-0314</t>
        </is>
      </c>
      <c r="B67" s="21" t="inlineStr">
        <is>
          <t>Ledgport</t>
        </is>
      </c>
      <c r="C67" s="21" t="inlineStr">
        <is>
          <t>covered</t>
        </is>
      </c>
      <c r="D67" s="21" t="inlineStr">
        <is>
          <t>C</t>
        </is>
      </c>
      <c r="E67" s="21" t="n">
        <v>32</v>
      </c>
      <c r="F67" s="21" t="inlineStr">
        <is>
          <t>Medium</t>
        </is>
      </c>
      <c r="G67" s="21" t="inlineStr">
        <is>
          <t>COVERED</t>
        </is>
      </c>
      <c r="H67" s="21" t="n">
        <v>12</v>
      </c>
      <c r="I67" s="21" t="inlineStr">
        <is>
          <t>Water, 30A/50A Power</t>
        </is>
      </c>
      <c r="J67" s="21" t="inlineStr">
        <is>
          <t>OCCUPIED</t>
        </is>
      </c>
      <c r="K67" s="21" t="inlineStr">
        <is>
          <t>MA-2024-0314</t>
        </is>
      </c>
      <c r="L67" s="21" t="inlineStr">
        <is>
          <t>WL-03274</t>
        </is>
      </c>
      <c r="M67" s="21" t="inlineStr">
        <is>
          <t>Brenda Matthews</t>
        </is>
      </c>
      <c r="N67" s="21" t="inlineStr">
        <is>
          <t>COHO WAKE</t>
        </is>
      </c>
      <c r="O67" s="21" t="n">
        <v>26.3</v>
      </c>
      <c r="P67" s="21" t="n">
        <v>10.4</v>
      </c>
      <c r="Q67" s="28" t="n">
        <v>46199</v>
      </c>
      <c r="R67" s="21" t="inlineStr"/>
    </row>
    <row r="68">
      <c r="A68" s="17" t="inlineStr">
        <is>
          <t>LP-0315</t>
        </is>
      </c>
      <c r="B68" s="17" t="inlineStr">
        <is>
          <t>Ledgport</t>
        </is>
      </c>
      <c r="C68" s="17" t="inlineStr">
        <is>
          <t>covered</t>
        </is>
      </c>
      <c r="D68" s="17" t="inlineStr">
        <is>
          <t>C</t>
        </is>
      </c>
      <c r="E68" s="17" t="n">
        <v>24</v>
      </c>
      <c r="F68" s="17" t="inlineStr">
        <is>
          <t>Small</t>
        </is>
      </c>
      <c r="G68" s="17" t="inlineStr">
        <is>
          <t>COVERED</t>
        </is>
      </c>
      <c r="H68" s="17" t="n">
        <v>9</v>
      </c>
      <c r="I68" s="17" t="inlineStr">
        <is>
          <t>Water, 30A/50A Power</t>
        </is>
      </c>
      <c r="J68" s="17" t="inlineStr">
        <is>
          <t>OCCUPIED</t>
        </is>
      </c>
      <c r="K68" s="17" t="inlineStr">
        <is>
          <t>MA-2024-0315</t>
        </is>
      </c>
      <c r="L68" s="17" t="inlineStr">
        <is>
          <t>WL-02756</t>
        </is>
      </c>
      <c r="M68" s="17" t="inlineStr">
        <is>
          <t>Gregory Phillips</t>
        </is>
      </c>
      <c r="N68" s="17" t="inlineStr">
        <is>
          <t>BRANT RUNNER</t>
        </is>
      </c>
      <c r="O68" s="17" t="n">
        <v>31.6</v>
      </c>
      <c r="P68" s="17" t="n">
        <v>10.4</v>
      </c>
      <c r="Q68" s="27" t="n">
        <v>45684</v>
      </c>
      <c r="R68" s="17" t="inlineStr"/>
    </row>
    <row r="69">
      <c r="A69" s="21" t="inlineStr">
        <is>
          <t>LP-0316</t>
        </is>
      </c>
      <c r="B69" s="21" t="inlineStr">
        <is>
          <t>Ledgport</t>
        </is>
      </c>
      <c r="C69" s="21" t="inlineStr">
        <is>
          <t>covered</t>
        </is>
      </c>
      <c r="D69" s="21" t="inlineStr">
        <is>
          <t>C</t>
        </is>
      </c>
      <c r="E69" s="21" t="n">
        <v>40</v>
      </c>
      <c r="F69" s="21" t="inlineStr">
        <is>
          <t>Medium</t>
        </is>
      </c>
      <c r="G69" s="21" t="inlineStr">
        <is>
          <t>COVERED</t>
        </is>
      </c>
      <c r="H69" s="21" t="n">
        <v>14</v>
      </c>
      <c r="I69" s="21" t="inlineStr">
        <is>
          <t>Water, 50A Power</t>
        </is>
      </c>
      <c r="J69" s="21" t="inlineStr">
        <is>
          <t>OCCUPIED</t>
        </is>
      </c>
      <c r="K69" s="21" t="inlineStr">
        <is>
          <t>MA-2024-0316</t>
        </is>
      </c>
      <c r="L69" s="21" t="inlineStr">
        <is>
          <t>WL-03711</t>
        </is>
      </c>
      <c r="M69" s="21" t="inlineStr">
        <is>
          <t>Adam Webster</t>
        </is>
      </c>
      <c r="N69" s="21" t="inlineStr">
        <is>
          <t>DRIFT HARBOR</t>
        </is>
      </c>
      <c r="O69" s="21" t="n">
        <v>53.5</v>
      </c>
      <c r="P69" s="21" t="n">
        <v>10.4</v>
      </c>
      <c r="Q69" s="28" t="n">
        <v>45924</v>
      </c>
      <c r="R69" s="21" t="inlineStr"/>
    </row>
    <row r="70">
      <c r="A70" s="17" t="inlineStr">
        <is>
          <t>LP-0317</t>
        </is>
      </c>
      <c r="B70" s="17" t="inlineStr">
        <is>
          <t>Ledgport</t>
        </is>
      </c>
      <c r="C70" s="17" t="inlineStr">
        <is>
          <t>covered</t>
        </is>
      </c>
      <c r="D70" s="17" t="inlineStr">
        <is>
          <t>C</t>
        </is>
      </c>
      <c r="E70" s="17" t="n">
        <v>40</v>
      </c>
      <c r="F70" s="17" t="inlineStr">
        <is>
          <t>Medium</t>
        </is>
      </c>
      <c r="G70" s="17" t="inlineStr">
        <is>
          <t>COVERED</t>
        </is>
      </c>
      <c r="H70" s="17" t="n">
        <v>14</v>
      </c>
      <c r="I70" s="17" t="inlineStr">
        <is>
          <t>Water, 50A Power</t>
        </is>
      </c>
      <c r="J70" s="17" t="inlineStr">
        <is>
          <t>OCCUPIED</t>
        </is>
      </c>
      <c r="K70" s="17" t="inlineStr">
        <is>
          <t>MA-2024-0317</t>
        </is>
      </c>
      <c r="L70" s="17" t="inlineStr">
        <is>
          <t>WL-02923</t>
        </is>
      </c>
      <c r="M70" s="17" t="inlineStr">
        <is>
          <t>Randall Cummings</t>
        </is>
      </c>
      <c r="N70" s="17" t="inlineStr">
        <is>
          <t>OSPREY LIGHT</t>
        </is>
      </c>
      <c r="O70" s="17" t="n">
        <v>22.7</v>
      </c>
      <c r="P70" s="17" t="n">
        <v>10.4</v>
      </c>
      <c r="Q70" s="27" t="n">
        <v>46101</v>
      </c>
      <c r="R70" s="17" t="inlineStr"/>
    </row>
    <row r="71">
      <c r="A71" s="21" t="inlineStr">
        <is>
          <t>LP-0318</t>
        </is>
      </c>
      <c r="B71" s="21" t="inlineStr">
        <is>
          <t>Ledgport</t>
        </is>
      </c>
      <c r="C71" s="21" t="inlineStr">
        <is>
          <t>covered</t>
        </is>
      </c>
      <c r="D71" s="21" t="inlineStr">
        <is>
          <t>C</t>
        </is>
      </c>
      <c r="E71" s="21" t="n">
        <v>32</v>
      </c>
      <c r="F71" s="21" t="inlineStr">
        <is>
          <t>Medium</t>
        </is>
      </c>
      <c r="G71" s="21" t="inlineStr">
        <is>
          <t>COVERED</t>
        </is>
      </c>
      <c r="H71" s="21" t="n">
        <v>12</v>
      </c>
      <c r="I71" s="21" t="inlineStr">
        <is>
          <t>Water, 30A/50A Power</t>
        </is>
      </c>
      <c r="J71" s="21" t="inlineStr">
        <is>
          <t>OCCUPIED</t>
        </is>
      </c>
      <c r="K71" s="21" t="inlineStr">
        <is>
          <t>MA-2024-0318</t>
        </is>
      </c>
      <c r="L71" s="21" t="inlineStr">
        <is>
          <t>WL-03488</t>
        </is>
      </c>
      <c r="M71" s="21" t="inlineStr">
        <is>
          <t>Albert Hill</t>
        </is>
      </c>
      <c r="N71" s="21" t="inlineStr">
        <is>
          <t>OSPREY PASSAGE</t>
        </is>
      </c>
      <c r="O71" s="21" t="n">
        <v>34.5</v>
      </c>
      <c r="P71" s="21" t="n">
        <v>10.4</v>
      </c>
      <c r="Q71" s="28" t="n">
        <v>46066</v>
      </c>
      <c r="R71" s="21" t="inlineStr"/>
    </row>
    <row r="72">
      <c r="A72" s="17" t="inlineStr">
        <is>
          <t>LP-0319</t>
        </is>
      </c>
      <c r="B72" s="17" t="inlineStr">
        <is>
          <t>Ledgport</t>
        </is>
      </c>
      <c r="C72" s="17" t="inlineStr">
        <is>
          <t>covered</t>
        </is>
      </c>
      <c r="D72" s="17" t="inlineStr">
        <is>
          <t>C</t>
        </is>
      </c>
      <c r="E72" s="17" t="n">
        <v>32</v>
      </c>
      <c r="F72" s="17" t="inlineStr">
        <is>
          <t>Medium</t>
        </is>
      </c>
      <c r="G72" s="17" t="inlineStr">
        <is>
          <t>COVERED</t>
        </is>
      </c>
      <c r="H72" s="17" t="n">
        <v>12</v>
      </c>
      <c r="I72" s="17" t="inlineStr">
        <is>
          <t>Water, 30A/50A Power</t>
        </is>
      </c>
      <c r="J72" s="17" t="inlineStr">
        <is>
          <t>VACANT</t>
        </is>
      </c>
      <c r="K72" s="17" t="inlineStr"/>
      <c r="L72" s="17" t="inlineStr"/>
      <c r="M72" s="17" t="inlineStr"/>
      <c r="N72" s="17" t="inlineStr"/>
      <c r="O72" s="17" t="inlineStr"/>
      <c r="P72" s="17" t="n">
        <v>10.4</v>
      </c>
      <c r="Q72" s="27" t="n">
        <v>45813</v>
      </c>
      <c r="R72" s="17" t="inlineStr"/>
    </row>
    <row r="73">
      <c r="A73" s="21" t="inlineStr">
        <is>
          <t>LP-0320</t>
        </is>
      </c>
      <c r="B73" s="21" t="inlineStr">
        <is>
          <t>Ledgport</t>
        </is>
      </c>
      <c r="C73" s="21" t="inlineStr">
        <is>
          <t>covered</t>
        </is>
      </c>
      <c r="D73" s="21" t="inlineStr">
        <is>
          <t>C</t>
        </is>
      </c>
      <c r="E73" s="21" t="n">
        <v>24</v>
      </c>
      <c r="F73" s="21" t="inlineStr">
        <is>
          <t>Small</t>
        </is>
      </c>
      <c r="G73" s="21" t="inlineStr">
        <is>
          <t>COVERED</t>
        </is>
      </c>
      <c r="H73" s="21" t="n">
        <v>9</v>
      </c>
      <c r="I73" s="21" t="inlineStr">
        <is>
          <t>Water, 30A/50A Power</t>
        </is>
      </c>
      <c r="J73" s="21" t="inlineStr">
        <is>
          <t>OCCUPIED</t>
        </is>
      </c>
      <c r="K73" s="21" t="inlineStr">
        <is>
          <t>MA-2024-0320</t>
        </is>
      </c>
      <c r="L73" s="21" t="inlineStr">
        <is>
          <t>WL-02524</t>
        </is>
      </c>
      <c r="M73" s="21" t="inlineStr">
        <is>
          <t>Douglas Herrera</t>
        </is>
      </c>
      <c r="N73" s="21" t="inlineStr">
        <is>
          <t>MURRE MIST</t>
        </is>
      </c>
      <c r="O73" s="21" t="n">
        <v>53.4</v>
      </c>
      <c r="P73" s="21" t="n">
        <v>10.4</v>
      </c>
      <c r="Q73" s="28" t="n">
        <v>46097</v>
      </c>
      <c r="R73" s="21" t="inlineStr"/>
    </row>
    <row r="74">
      <c r="A74" s="17" t="inlineStr">
        <is>
          <t>LP-0321</t>
        </is>
      </c>
      <c r="B74" s="17" t="inlineStr">
        <is>
          <t>Ledgport</t>
        </is>
      </c>
      <c r="C74" s="17" t="inlineStr">
        <is>
          <t>covered</t>
        </is>
      </c>
      <c r="D74" s="17" t="inlineStr">
        <is>
          <t>C</t>
        </is>
      </c>
      <c r="E74" s="17" t="n">
        <v>28</v>
      </c>
      <c r="F74" s="17" t="inlineStr">
        <is>
          <t>Small</t>
        </is>
      </c>
      <c r="G74" s="17" t="inlineStr">
        <is>
          <t>COVERED</t>
        </is>
      </c>
      <c r="H74" s="17" t="n">
        <v>10</v>
      </c>
      <c r="I74" s="17" t="inlineStr">
        <is>
          <t>Water, 30A/50A Power</t>
        </is>
      </c>
      <c r="J74" s="17" t="inlineStr">
        <is>
          <t>OCCUPIED</t>
        </is>
      </c>
      <c r="K74" s="17" t="inlineStr">
        <is>
          <t>MA-2024-0321</t>
        </is>
      </c>
      <c r="L74" s="17" t="inlineStr">
        <is>
          <t>WL-03415</t>
        </is>
      </c>
      <c r="M74" s="17" t="inlineStr">
        <is>
          <t>Jennifer Leonard</t>
        </is>
      </c>
      <c r="N74" s="17" t="inlineStr">
        <is>
          <t>PETREL SONG</t>
        </is>
      </c>
      <c r="O74" s="17" t="n">
        <v>34.2</v>
      </c>
      <c r="P74" s="17" t="n">
        <v>10.4</v>
      </c>
      <c r="Q74" s="27" t="n">
        <v>45719</v>
      </c>
      <c r="R74" s="17" t="inlineStr"/>
    </row>
    <row r="75">
      <c r="A75" s="21" t="inlineStr">
        <is>
          <t>LP-0322</t>
        </is>
      </c>
      <c r="B75" s="21" t="inlineStr">
        <is>
          <t>Ledgport</t>
        </is>
      </c>
      <c r="C75" s="21" t="inlineStr">
        <is>
          <t>covered</t>
        </is>
      </c>
      <c r="D75" s="21" t="inlineStr">
        <is>
          <t>C</t>
        </is>
      </c>
      <c r="E75" s="21" t="n">
        <v>24</v>
      </c>
      <c r="F75" s="21" t="inlineStr">
        <is>
          <t>Small</t>
        </is>
      </c>
      <c r="G75" s="21" t="inlineStr">
        <is>
          <t>COVERED</t>
        </is>
      </c>
      <c r="H75" s="21" t="n">
        <v>9</v>
      </c>
      <c r="I75" s="21" t="inlineStr">
        <is>
          <t>Water, 30A/50A Power</t>
        </is>
      </c>
      <c r="J75" s="21" t="inlineStr">
        <is>
          <t>OCCUPIED</t>
        </is>
      </c>
      <c r="K75" s="21" t="inlineStr">
        <is>
          <t>MA-2024-0322</t>
        </is>
      </c>
      <c r="L75" s="21" t="inlineStr">
        <is>
          <t>WL-01554</t>
        </is>
      </c>
      <c r="M75" s="21" t="inlineStr">
        <is>
          <t>Robert Nolan</t>
        </is>
      </c>
      <c r="N75" s="21" t="inlineStr">
        <is>
          <t>GRAY SOUND</t>
        </is>
      </c>
      <c r="O75" s="21" t="n">
        <v>57.4</v>
      </c>
      <c r="P75" s="21" t="n">
        <v>10.4</v>
      </c>
      <c r="Q75" s="28" t="n">
        <v>45596</v>
      </c>
      <c r="R75" s="21" t="inlineStr"/>
    </row>
    <row r="76">
      <c r="A76" s="17" t="inlineStr">
        <is>
          <t>LP-0323</t>
        </is>
      </c>
      <c r="B76" s="17" t="inlineStr">
        <is>
          <t>Ledgport</t>
        </is>
      </c>
      <c r="C76" s="17" t="inlineStr">
        <is>
          <t>covered</t>
        </is>
      </c>
      <c r="D76" s="17" t="inlineStr">
        <is>
          <t>C</t>
        </is>
      </c>
      <c r="E76" s="17" t="n">
        <v>24</v>
      </c>
      <c r="F76" s="17" t="inlineStr">
        <is>
          <t>Small</t>
        </is>
      </c>
      <c r="G76" s="17" t="inlineStr">
        <is>
          <t>COVERED</t>
        </is>
      </c>
      <c r="H76" s="17" t="n">
        <v>9</v>
      </c>
      <c r="I76" s="17" t="inlineStr">
        <is>
          <t>Water, 30A/50A Power</t>
        </is>
      </c>
      <c r="J76" s="17" t="inlineStr">
        <is>
          <t>OCCUPIED</t>
        </is>
      </c>
      <c r="K76" s="17" t="inlineStr">
        <is>
          <t>MA-2024-0323</t>
        </is>
      </c>
      <c r="L76" s="17" t="inlineStr">
        <is>
          <t>WL-02461</t>
        </is>
      </c>
      <c r="M76" s="17" t="inlineStr">
        <is>
          <t>Robert Swanson</t>
        </is>
      </c>
      <c r="N76" s="17" t="inlineStr">
        <is>
          <t>OSPREY SHORE</t>
        </is>
      </c>
      <c r="O76" s="17" t="n">
        <v>48.5</v>
      </c>
      <c r="P76" s="17" t="n">
        <v>10.4</v>
      </c>
      <c r="Q76" s="27" t="n">
        <v>46038</v>
      </c>
      <c r="R76" s="17" t="inlineStr"/>
    </row>
    <row r="77">
      <c r="A77" s="21" t="inlineStr">
        <is>
          <t>LP-0324</t>
        </is>
      </c>
      <c r="B77" s="21" t="inlineStr">
        <is>
          <t>Ledgport</t>
        </is>
      </c>
      <c r="C77" s="21" t="inlineStr">
        <is>
          <t>covered</t>
        </is>
      </c>
      <c r="D77" s="21" t="inlineStr">
        <is>
          <t>C</t>
        </is>
      </c>
      <c r="E77" s="21" t="n">
        <v>32</v>
      </c>
      <c r="F77" s="21" t="inlineStr">
        <is>
          <t>Medium</t>
        </is>
      </c>
      <c r="G77" s="21" t="inlineStr">
        <is>
          <t>COVERED</t>
        </is>
      </c>
      <c r="H77" s="21" t="n">
        <v>12</v>
      </c>
      <c r="I77" s="21" t="inlineStr">
        <is>
          <t>Water, 30A/50A Power</t>
        </is>
      </c>
      <c r="J77" s="21" t="inlineStr">
        <is>
          <t>OCCUPIED</t>
        </is>
      </c>
      <c r="K77" s="21" t="inlineStr">
        <is>
          <t>MA-2024-0324</t>
        </is>
      </c>
      <c r="L77" s="21" t="inlineStr">
        <is>
          <t>WL-01462</t>
        </is>
      </c>
      <c r="M77" s="21" t="inlineStr">
        <is>
          <t>Stephanie Hart</t>
        </is>
      </c>
      <c r="N77" s="21" t="inlineStr">
        <is>
          <t>BRANT QUEEN</t>
        </is>
      </c>
      <c r="O77" s="21" t="n">
        <v>44.5</v>
      </c>
      <c r="P77" s="21" t="n">
        <v>10.4</v>
      </c>
      <c r="Q77" s="28" t="n">
        <v>46108</v>
      </c>
      <c r="R77" s="21" t="inlineStr"/>
    </row>
    <row r="78">
      <c r="A78" s="17" t="inlineStr">
        <is>
          <t>LP-0401</t>
        </is>
      </c>
      <c r="B78" s="17" t="inlineStr">
        <is>
          <t>Ledgport</t>
        </is>
      </c>
      <c r="C78" s="17" t="inlineStr">
        <is>
          <t>covered</t>
        </is>
      </c>
      <c r="D78" s="17" t="inlineStr">
        <is>
          <t>D</t>
        </is>
      </c>
      <c r="E78" s="17" t="n">
        <v>24</v>
      </c>
      <c r="F78" s="17" t="inlineStr">
        <is>
          <t>Small</t>
        </is>
      </c>
      <c r="G78" s="17" t="inlineStr">
        <is>
          <t>COVERED</t>
        </is>
      </c>
      <c r="H78" s="17" t="n">
        <v>9</v>
      </c>
      <c r="I78" s="17" t="inlineStr">
        <is>
          <t>Water, 30A/50A Power</t>
        </is>
      </c>
      <c r="J78" s="17" t="inlineStr">
        <is>
          <t>VACANT</t>
        </is>
      </c>
      <c r="K78" s="17" t="inlineStr"/>
      <c r="L78" s="17" t="inlineStr"/>
      <c r="M78" s="17" t="inlineStr"/>
      <c r="N78" s="17" t="inlineStr"/>
      <c r="O78" s="17" t="inlineStr"/>
      <c r="P78" s="17" t="n">
        <v>10.4</v>
      </c>
      <c r="Q78" s="27" t="n">
        <v>46112</v>
      </c>
      <c r="R78" s="17" t="inlineStr"/>
    </row>
    <row r="79">
      <c r="A79" s="21" t="inlineStr">
        <is>
          <t>LP-0402</t>
        </is>
      </c>
      <c r="B79" s="21" t="inlineStr">
        <is>
          <t>Ledgport</t>
        </is>
      </c>
      <c r="C79" s="21" t="inlineStr">
        <is>
          <t>covered</t>
        </is>
      </c>
      <c r="D79" s="21" t="inlineStr">
        <is>
          <t>D</t>
        </is>
      </c>
      <c r="E79" s="21" t="n">
        <v>28</v>
      </c>
      <c r="F79" s="21" t="inlineStr">
        <is>
          <t>Small</t>
        </is>
      </c>
      <c r="G79" s="21" t="inlineStr">
        <is>
          <t>COVERED</t>
        </is>
      </c>
      <c r="H79" s="21" t="n">
        <v>10</v>
      </c>
      <c r="I79" s="21" t="inlineStr">
        <is>
          <t>Water, 30A/50A Power</t>
        </is>
      </c>
      <c r="J79" s="21" t="inlineStr">
        <is>
          <t>OCCUPIED</t>
        </is>
      </c>
      <c r="K79" s="21" t="inlineStr">
        <is>
          <t>MA-2024-0402</t>
        </is>
      </c>
      <c r="L79" s="21" t="inlineStr">
        <is>
          <t>WL-01188</t>
        </is>
      </c>
      <c r="M79" s="21" t="inlineStr">
        <is>
          <t>Dawn Brown</t>
        </is>
      </c>
      <c r="N79" s="21" t="inlineStr">
        <is>
          <t>SPINDRIFT SOUND</t>
        </is>
      </c>
      <c r="O79" s="21" t="n">
        <v>36.5</v>
      </c>
      <c r="P79" s="21" t="n">
        <v>10.4</v>
      </c>
      <c r="Q79" s="28" t="n">
        <v>45582</v>
      </c>
      <c r="R79" s="21" t="inlineStr"/>
    </row>
    <row r="80">
      <c r="A80" s="17" t="inlineStr">
        <is>
          <t>LP-0403</t>
        </is>
      </c>
      <c r="B80" s="17" t="inlineStr">
        <is>
          <t>Ledgport</t>
        </is>
      </c>
      <c r="C80" s="17" t="inlineStr">
        <is>
          <t>covered</t>
        </is>
      </c>
      <c r="D80" s="17" t="inlineStr">
        <is>
          <t>D</t>
        </is>
      </c>
      <c r="E80" s="17" t="n">
        <v>24</v>
      </c>
      <c r="F80" s="17" t="inlineStr">
        <is>
          <t>Small</t>
        </is>
      </c>
      <c r="G80" s="17" t="inlineStr">
        <is>
          <t>COVERED</t>
        </is>
      </c>
      <c r="H80" s="17" t="n">
        <v>9</v>
      </c>
      <c r="I80" s="17" t="inlineStr">
        <is>
          <t>Water, 30A/50A Power</t>
        </is>
      </c>
      <c r="J80" s="17" t="inlineStr">
        <is>
          <t>OCCUPIED</t>
        </is>
      </c>
      <c r="K80" s="17" t="inlineStr">
        <is>
          <t>MA-2024-0403</t>
        </is>
      </c>
      <c r="L80" s="17" t="inlineStr">
        <is>
          <t>WL-01063</t>
        </is>
      </c>
      <c r="M80" s="17" t="inlineStr">
        <is>
          <t>Donna Mitchell</t>
        </is>
      </c>
      <c r="N80" s="17" t="inlineStr">
        <is>
          <t>OSPREY RUNNER</t>
        </is>
      </c>
      <c r="O80" s="17" t="n">
        <v>46.9</v>
      </c>
      <c r="P80" s="17" t="n">
        <v>10.4</v>
      </c>
      <c r="Q80" s="27" t="n">
        <v>45724</v>
      </c>
      <c r="R80" s="17" t="inlineStr"/>
    </row>
    <row r="81">
      <c r="A81" s="21" t="inlineStr">
        <is>
          <t>LP-0404</t>
        </is>
      </c>
      <c r="B81" s="21" t="inlineStr">
        <is>
          <t>Ledgport</t>
        </is>
      </c>
      <c r="C81" s="21" t="inlineStr">
        <is>
          <t>covered</t>
        </is>
      </c>
      <c r="D81" s="21" t="inlineStr">
        <is>
          <t>D</t>
        </is>
      </c>
      <c r="E81" s="21" t="n">
        <v>24</v>
      </c>
      <c r="F81" s="21" t="inlineStr">
        <is>
          <t>Small</t>
        </is>
      </c>
      <c r="G81" s="21" t="inlineStr">
        <is>
          <t>COVERED</t>
        </is>
      </c>
      <c r="H81" s="21" t="n">
        <v>9</v>
      </c>
      <c r="I81" s="21" t="inlineStr">
        <is>
          <t>Water, 30A/50A Power</t>
        </is>
      </c>
      <c r="J81" s="21" t="inlineStr">
        <is>
          <t>OCCUPIED</t>
        </is>
      </c>
      <c r="K81" s="21" t="inlineStr">
        <is>
          <t>MA-2024-0404</t>
        </is>
      </c>
      <c r="L81" s="21" t="inlineStr">
        <is>
          <t>WL-02961</t>
        </is>
      </c>
      <c r="M81" s="21" t="inlineStr">
        <is>
          <t>Rachel Flores</t>
        </is>
      </c>
      <c r="N81" s="21" t="inlineStr">
        <is>
          <t>SANDERLING HARBOR</t>
        </is>
      </c>
      <c r="O81" s="21" t="n">
        <v>27.2</v>
      </c>
      <c r="P81" s="21" t="n">
        <v>10.4</v>
      </c>
      <c r="Q81" s="28" t="n">
        <v>45577</v>
      </c>
      <c r="R81" s="21" t="inlineStr"/>
    </row>
    <row r="82">
      <c r="A82" s="17" t="inlineStr">
        <is>
          <t>LP-0405</t>
        </is>
      </c>
      <c r="B82" s="17" t="inlineStr">
        <is>
          <t>Ledgport</t>
        </is>
      </c>
      <c r="C82" s="17" t="inlineStr">
        <is>
          <t>covered</t>
        </is>
      </c>
      <c r="D82" s="17" t="inlineStr">
        <is>
          <t>D</t>
        </is>
      </c>
      <c r="E82" s="17" t="n">
        <v>24</v>
      </c>
      <c r="F82" s="17" t="inlineStr">
        <is>
          <t>Small</t>
        </is>
      </c>
      <c r="G82" s="17" t="inlineStr">
        <is>
          <t>COVERED</t>
        </is>
      </c>
      <c r="H82" s="17" t="n">
        <v>9</v>
      </c>
      <c r="I82" s="17" t="inlineStr">
        <is>
          <t>Water, 30A/50A Power</t>
        </is>
      </c>
      <c r="J82" s="17" t="inlineStr">
        <is>
          <t>OCCUPIED</t>
        </is>
      </c>
      <c r="K82" s="17" t="inlineStr">
        <is>
          <t>MA-2024-0405</t>
        </is>
      </c>
      <c r="L82" s="17" t="inlineStr">
        <is>
          <t>WL-02530</t>
        </is>
      </c>
      <c r="M82" s="17" t="inlineStr">
        <is>
          <t>David Lopez</t>
        </is>
      </c>
      <c r="N82" s="17" t="inlineStr">
        <is>
          <t>GRAY ROCK</t>
        </is>
      </c>
      <c r="O82" s="17" t="n">
        <v>34.5</v>
      </c>
      <c r="P82" s="17" t="n">
        <v>10.4</v>
      </c>
      <c r="Q82" s="27" t="n">
        <v>45794</v>
      </c>
      <c r="R82" s="17" t="inlineStr"/>
    </row>
    <row r="83">
      <c r="A83" s="21" t="inlineStr">
        <is>
          <t>LP-0406</t>
        </is>
      </c>
      <c r="B83" s="21" t="inlineStr">
        <is>
          <t>Ledgport</t>
        </is>
      </c>
      <c r="C83" s="21" t="inlineStr">
        <is>
          <t>covered</t>
        </is>
      </c>
      <c r="D83" s="21" t="inlineStr">
        <is>
          <t>D</t>
        </is>
      </c>
      <c r="E83" s="21" t="n">
        <v>24</v>
      </c>
      <c r="F83" s="21" t="inlineStr">
        <is>
          <t>Small</t>
        </is>
      </c>
      <c r="G83" s="21" t="inlineStr">
        <is>
          <t>COVERED</t>
        </is>
      </c>
      <c r="H83" s="21" t="n">
        <v>9</v>
      </c>
      <c r="I83" s="21" t="inlineStr">
        <is>
          <t>Water, 30A/50A Power</t>
        </is>
      </c>
      <c r="J83" s="21" t="inlineStr">
        <is>
          <t>OCCUPIED</t>
        </is>
      </c>
      <c r="K83" s="21" t="inlineStr">
        <is>
          <t>MA-2024-0406</t>
        </is>
      </c>
      <c r="L83" s="21" t="inlineStr">
        <is>
          <t>WL-02260</t>
        </is>
      </c>
      <c r="M83" s="21" t="inlineStr">
        <is>
          <t>Michael King</t>
        </is>
      </c>
      <c r="N83" s="21" t="inlineStr">
        <is>
          <t>COHO WIND</t>
        </is>
      </c>
      <c r="O83" s="21" t="n">
        <v>59.6</v>
      </c>
      <c r="P83" s="21" t="n">
        <v>10.4</v>
      </c>
      <c r="Q83" s="28" t="n">
        <v>46148</v>
      </c>
      <c r="R83" s="21" t="inlineStr"/>
    </row>
    <row r="84">
      <c r="A84" s="17" t="inlineStr">
        <is>
          <t>LP-0407</t>
        </is>
      </c>
      <c r="B84" s="17" t="inlineStr">
        <is>
          <t>Ledgport</t>
        </is>
      </c>
      <c r="C84" s="17" t="inlineStr">
        <is>
          <t>covered</t>
        </is>
      </c>
      <c r="D84" s="17" t="inlineStr">
        <is>
          <t>D</t>
        </is>
      </c>
      <c r="E84" s="17" t="n">
        <v>28</v>
      </c>
      <c r="F84" s="17" t="inlineStr">
        <is>
          <t>Small</t>
        </is>
      </c>
      <c r="G84" s="17" t="inlineStr">
        <is>
          <t>COVERED</t>
        </is>
      </c>
      <c r="H84" s="17" t="n">
        <v>10</v>
      </c>
      <c r="I84" s="17" t="inlineStr">
        <is>
          <t>Water, 30A/50A Power</t>
        </is>
      </c>
      <c r="J84" s="17" t="inlineStr">
        <is>
          <t>OCCUPIED</t>
        </is>
      </c>
      <c r="K84" s="17" t="inlineStr">
        <is>
          <t>MA-2024-0407</t>
        </is>
      </c>
      <c r="L84" s="17" t="inlineStr">
        <is>
          <t>WL-02332</t>
        </is>
      </c>
      <c r="M84" s="17" t="inlineStr">
        <is>
          <t>Karla Cross</t>
        </is>
      </c>
      <c r="N84" s="17" t="inlineStr">
        <is>
          <t>POINT PASSAGE</t>
        </is>
      </c>
      <c r="O84" s="17" t="n">
        <v>38.4</v>
      </c>
      <c r="P84" s="17" t="n">
        <v>10.4</v>
      </c>
      <c r="Q84" s="27" t="n">
        <v>45757</v>
      </c>
      <c r="R84" s="17" t="inlineStr"/>
    </row>
    <row r="85">
      <c r="A85" s="21" t="inlineStr">
        <is>
          <t>LP-0408</t>
        </is>
      </c>
      <c r="B85" s="21" t="inlineStr">
        <is>
          <t>Ledgport</t>
        </is>
      </c>
      <c r="C85" s="21" t="inlineStr">
        <is>
          <t>covered</t>
        </is>
      </c>
      <c r="D85" s="21" t="inlineStr">
        <is>
          <t>D</t>
        </is>
      </c>
      <c r="E85" s="21" t="n">
        <v>40</v>
      </c>
      <c r="F85" s="21" t="inlineStr">
        <is>
          <t>Medium</t>
        </is>
      </c>
      <c r="G85" s="21" t="inlineStr">
        <is>
          <t>COVERED</t>
        </is>
      </c>
      <c r="H85" s="21" t="n">
        <v>14</v>
      </c>
      <c r="I85" s="21" t="inlineStr">
        <is>
          <t>Water, 50A Power</t>
        </is>
      </c>
      <c r="J85" s="21" t="inlineStr">
        <is>
          <t>OCCUPIED</t>
        </is>
      </c>
      <c r="K85" s="21" t="inlineStr">
        <is>
          <t>MA-2024-0408</t>
        </is>
      </c>
      <c r="L85" s="21" t="inlineStr">
        <is>
          <t>WL-03226</t>
        </is>
      </c>
      <c r="M85" s="21" t="inlineStr">
        <is>
          <t>Kari Snow</t>
        </is>
      </c>
      <c r="N85" s="21" t="inlineStr">
        <is>
          <t>SANDERLING HARBOR</t>
        </is>
      </c>
      <c r="O85" s="21" t="n">
        <v>23.9</v>
      </c>
      <c r="P85" s="21" t="n">
        <v>10.4</v>
      </c>
      <c r="Q85" s="28" t="n">
        <v>46079</v>
      </c>
      <c r="R85" s="21" t="inlineStr"/>
    </row>
    <row r="86">
      <c r="A86" s="17" t="inlineStr">
        <is>
          <t>LP-0409</t>
        </is>
      </c>
      <c r="B86" s="17" t="inlineStr">
        <is>
          <t>Ledgport</t>
        </is>
      </c>
      <c r="C86" s="17" t="inlineStr">
        <is>
          <t>covered</t>
        </is>
      </c>
      <c r="D86" s="17" t="inlineStr">
        <is>
          <t>D</t>
        </is>
      </c>
      <c r="E86" s="17" t="n">
        <v>32</v>
      </c>
      <c r="F86" s="17" t="inlineStr">
        <is>
          <t>Medium</t>
        </is>
      </c>
      <c r="G86" s="17" t="inlineStr">
        <is>
          <t>COVERED</t>
        </is>
      </c>
      <c r="H86" s="17" t="n">
        <v>12</v>
      </c>
      <c r="I86" s="17" t="inlineStr">
        <is>
          <t>Water, 30A/50A Power</t>
        </is>
      </c>
      <c r="J86" s="17" t="inlineStr">
        <is>
          <t>OCCUPIED</t>
        </is>
      </c>
      <c r="K86" s="17" t="inlineStr">
        <is>
          <t>MA-2024-0409</t>
        </is>
      </c>
      <c r="L86" s="17" t="inlineStr">
        <is>
          <t>WL-02688</t>
        </is>
      </c>
      <c r="M86" s="17" t="inlineStr">
        <is>
          <t>Joseph Cohen</t>
        </is>
      </c>
      <c r="N86" s="17" t="inlineStr">
        <is>
          <t>MURRE QUEEN</t>
        </is>
      </c>
      <c r="O86" s="17" t="n">
        <v>48.1</v>
      </c>
      <c r="P86" s="17" t="n">
        <v>10.4</v>
      </c>
      <c r="Q86" s="27" t="n">
        <v>45864</v>
      </c>
      <c r="R86" s="17" t="inlineStr"/>
    </row>
    <row r="87">
      <c r="A87" s="21" t="inlineStr">
        <is>
          <t>LP-0410</t>
        </is>
      </c>
      <c r="B87" s="21" t="inlineStr">
        <is>
          <t>Ledgport</t>
        </is>
      </c>
      <c r="C87" s="21" t="inlineStr">
        <is>
          <t>covered</t>
        </is>
      </c>
      <c r="D87" s="21" t="inlineStr">
        <is>
          <t>D</t>
        </is>
      </c>
      <c r="E87" s="21" t="n">
        <v>24</v>
      </c>
      <c r="F87" s="21" t="inlineStr">
        <is>
          <t>Small</t>
        </is>
      </c>
      <c r="G87" s="21" t="inlineStr">
        <is>
          <t>COVERED</t>
        </is>
      </c>
      <c r="H87" s="21" t="n">
        <v>9</v>
      </c>
      <c r="I87" s="21" t="inlineStr">
        <is>
          <t>Water, 30A/50A Power</t>
        </is>
      </c>
      <c r="J87" s="21" t="inlineStr">
        <is>
          <t>OCCUPIED</t>
        </is>
      </c>
      <c r="K87" s="21" t="inlineStr">
        <is>
          <t>MA-2024-0410</t>
        </is>
      </c>
      <c r="L87" s="21" t="inlineStr">
        <is>
          <t>WL-02453</t>
        </is>
      </c>
      <c r="M87" s="21" t="inlineStr">
        <is>
          <t>Kristina Savage</t>
        </is>
      </c>
      <c r="N87" s="21" t="inlineStr">
        <is>
          <t>PETREL SHORE</t>
        </is>
      </c>
      <c r="O87" s="21" t="n">
        <v>39.7</v>
      </c>
      <c r="P87" s="21" t="n">
        <v>10.4</v>
      </c>
      <c r="Q87" s="28" t="n">
        <v>45882</v>
      </c>
      <c r="R87" s="21" t="inlineStr"/>
    </row>
    <row r="88">
      <c r="A88" s="17" t="inlineStr">
        <is>
          <t>LP-0411</t>
        </is>
      </c>
      <c r="B88" s="17" t="inlineStr">
        <is>
          <t>Ledgport</t>
        </is>
      </c>
      <c r="C88" s="17" t="inlineStr">
        <is>
          <t>covered</t>
        </is>
      </c>
      <c r="D88" s="17" t="inlineStr">
        <is>
          <t>D</t>
        </is>
      </c>
      <c r="E88" s="17" t="n">
        <v>24</v>
      </c>
      <c r="F88" s="17" t="inlineStr">
        <is>
          <t>Small</t>
        </is>
      </c>
      <c r="G88" s="17" t="inlineStr">
        <is>
          <t>COVERED</t>
        </is>
      </c>
      <c r="H88" s="17" t="n">
        <v>9</v>
      </c>
      <c r="I88" s="17" t="inlineStr">
        <is>
          <t>Water, 30A/50A Power</t>
        </is>
      </c>
      <c r="J88" s="17" t="inlineStr">
        <is>
          <t>OCCUPIED</t>
        </is>
      </c>
      <c r="K88" s="17" t="inlineStr">
        <is>
          <t>MA-2024-0411</t>
        </is>
      </c>
      <c r="L88" s="17" t="inlineStr">
        <is>
          <t>WL-01932</t>
        </is>
      </c>
      <c r="M88" s="17" t="inlineStr">
        <is>
          <t>Clayton Williams</t>
        </is>
      </c>
      <c r="N88" s="17" t="inlineStr">
        <is>
          <t>GRAY SOUND</t>
        </is>
      </c>
      <c r="O88" s="17" t="n">
        <v>24.6</v>
      </c>
      <c r="P88" s="17" t="n">
        <v>10.4</v>
      </c>
      <c r="Q88" s="27" t="n">
        <v>45825</v>
      </c>
      <c r="R88" s="17" t="inlineStr"/>
    </row>
    <row r="89">
      <c r="A89" s="21" t="inlineStr">
        <is>
          <t>LP-0412</t>
        </is>
      </c>
      <c r="B89" s="21" t="inlineStr">
        <is>
          <t>Ledgport</t>
        </is>
      </c>
      <c r="C89" s="21" t="inlineStr">
        <is>
          <t>covered</t>
        </is>
      </c>
      <c r="D89" s="21" t="inlineStr">
        <is>
          <t>D</t>
        </is>
      </c>
      <c r="E89" s="21" t="n">
        <v>32</v>
      </c>
      <c r="F89" s="21" t="inlineStr">
        <is>
          <t>Medium</t>
        </is>
      </c>
      <c r="G89" s="21" t="inlineStr">
        <is>
          <t>COVERED</t>
        </is>
      </c>
      <c r="H89" s="21" t="n">
        <v>12</v>
      </c>
      <c r="I89" s="21" t="inlineStr">
        <is>
          <t>Water, 30A/50A Power</t>
        </is>
      </c>
      <c r="J89" s="21" t="inlineStr">
        <is>
          <t>OCCUPIED</t>
        </is>
      </c>
      <c r="K89" s="21" t="inlineStr">
        <is>
          <t>MA-2024-0412</t>
        </is>
      </c>
      <c r="L89" s="21" t="inlineStr">
        <is>
          <t>WL-01239</t>
        </is>
      </c>
      <c r="M89" s="21" t="inlineStr">
        <is>
          <t>Edward Cook</t>
        </is>
      </c>
      <c r="N89" s="21" t="inlineStr">
        <is>
          <t>SPINDRIFT CREST</t>
        </is>
      </c>
      <c r="O89" s="21" t="n">
        <v>41.2</v>
      </c>
      <c r="P89" s="21" t="n">
        <v>10.4</v>
      </c>
      <c r="Q89" s="28" t="n">
        <v>45891</v>
      </c>
      <c r="R89" s="21" t="inlineStr"/>
    </row>
    <row r="90">
      <c r="A90" s="17" t="inlineStr">
        <is>
          <t>LP-0413</t>
        </is>
      </c>
      <c r="B90" s="17" t="inlineStr">
        <is>
          <t>Ledgport</t>
        </is>
      </c>
      <c r="C90" s="17" t="inlineStr">
        <is>
          <t>covered</t>
        </is>
      </c>
      <c r="D90" s="17" t="inlineStr">
        <is>
          <t>D</t>
        </is>
      </c>
      <c r="E90" s="17" t="n">
        <v>28</v>
      </c>
      <c r="F90" s="17" t="inlineStr">
        <is>
          <t>Small</t>
        </is>
      </c>
      <c r="G90" s="17" t="inlineStr">
        <is>
          <t>COVERED</t>
        </is>
      </c>
      <c r="H90" s="17" t="n">
        <v>10</v>
      </c>
      <c r="I90" s="17" t="inlineStr">
        <is>
          <t>Water, 30A/50A Power</t>
        </is>
      </c>
      <c r="J90" s="17" t="inlineStr">
        <is>
          <t>OCCUPIED</t>
        </is>
      </c>
      <c r="K90" s="17" t="inlineStr">
        <is>
          <t>MA-2024-0413</t>
        </is>
      </c>
      <c r="L90" s="17" t="inlineStr">
        <is>
          <t>WL-02589</t>
        </is>
      </c>
      <c r="M90" s="17" t="inlineStr">
        <is>
          <t>Tammie Johnson</t>
        </is>
      </c>
      <c r="N90" s="17" t="inlineStr">
        <is>
          <t>ANCHOR CREST</t>
        </is>
      </c>
      <c r="O90" s="17" t="n">
        <v>23.7</v>
      </c>
      <c r="P90" s="17" t="n">
        <v>10.4</v>
      </c>
      <c r="Q90" s="27" t="n">
        <v>45585</v>
      </c>
      <c r="R90" s="17" t="inlineStr"/>
    </row>
    <row r="91">
      <c r="A91" s="21" t="inlineStr">
        <is>
          <t>LP-0414</t>
        </is>
      </c>
      <c r="B91" s="21" t="inlineStr">
        <is>
          <t>Ledgport</t>
        </is>
      </c>
      <c r="C91" s="21" t="inlineStr">
        <is>
          <t>covered</t>
        </is>
      </c>
      <c r="D91" s="21" t="inlineStr">
        <is>
          <t>D</t>
        </is>
      </c>
      <c r="E91" s="21" t="n">
        <v>40</v>
      </c>
      <c r="F91" s="21" t="inlineStr">
        <is>
          <t>Medium</t>
        </is>
      </c>
      <c r="G91" s="21" t="inlineStr">
        <is>
          <t>COVERED</t>
        </is>
      </c>
      <c r="H91" s="21" t="n">
        <v>14</v>
      </c>
      <c r="I91" s="21" t="inlineStr">
        <is>
          <t>Water, 50A Power</t>
        </is>
      </c>
      <c r="J91" s="21" t="inlineStr">
        <is>
          <t>GUEST</t>
        </is>
      </c>
      <c r="K91" s="21" t="inlineStr"/>
      <c r="L91" s="21" t="inlineStr"/>
      <c r="M91" s="21" t="inlineStr"/>
      <c r="N91" s="21" t="inlineStr"/>
      <c r="O91" s="21" t="inlineStr"/>
      <c r="P91" s="21" t="n">
        <v>10.4</v>
      </c>
      <c r="Q91" s="28" t="n">
        <v>45824</v>
      </c>
      <c r="R91" s="21" t="inlineStr"/>
    </row>
    <row r="92">
      <c r="A92" s="17" t="inlineStr">
        <is>
          <t>LP-0415</t>
        </is>
      </c>
      <c r="B92" s="17" t="inlineStr">
        <is>
          <t>Ledgport</t>
        </is>
      </c>
      <c r="C92" s="17" t="inlineStr">
        <is>
          <t>covered</t>
        </is>
      </c>
      <c r="D92" s="17" t="inlineStr">
        <is>
          <t>D</t>
        </is>
      </c>
      <c r="E92" s="17" t="n">
        <v>24</v>
      </c>
      <c r="F92" s="17" t="inlineStr">
        <is>
          <t>Small</t>
        </is>
      </c>
      <c r="G92" s="17" t="inlineStr">
        <is>
          <t>COVERED</t>
        </is>
      </c>
      <c r="H92" s="17" t="n">
        <v>9</v>
      </c>
      <c r="I92" s="17" t="inlineStr">
        <is>
          <t>Water, 30A/50A Power</t>
        </is>
      </c>
      <c r="J92" s="17" t="inlineStr">
        <is>
          <t>OCCUPIED</t>
        </is>
      </c>
      <c r="K92" s="17" t="inlineStr">
        <is>
          <t>MA-2024-0415</t>
        </is>
      </c>
      <c r="L92" s="17" t="inlineStr">
        <is>
          <t>WL-03907</t>
        </is>
      </c>
      <c r="M92" s="17" t="inlineStr">
        <is>
          <t>Ryan Collins</t>
        </is>
      </c>
      <c r="N92" s="17" t="inlineStr">
        <is>
          <t>HALIBUT CREST</t>
        </is>
      </c>
      <c r="O92" s="17" t="n">
        <v>35.9</v>
      </c>
      <c r="P92" s="17" t="n">
        <v>10.4</v>
      </c>
      <c r="Q92" s="27" t="n">
        <v>45587</v>
      </c>
      <c r="R92" s="17" t="inlineStr"/>
    </row>
    <row r="93">
      <c r="A93" s="21" t="inlineStr">
        <is>
          <t>LP-0416</t>
        </is>
      </c>
      <c r="B93" s="21" t="inlineStr">
        <is>
          <t>Ledgport</t>
        </is>
      </c>
      <c r="C93" s="21" t="inlineStr">
        <is>
          <t>covered</t>
        </is>
      </c>
      <c r="D93" s="21" t="inlineStr">
        <is>
          <t>D</t>
        </is>
      </c>
      <c r="E93" s="21" t="n">
        <v>24</v>
      </c>
      <c r="F93" s="21" t="inlineStr">
        <is>
          <t>Small</t>
        </is>
      </c>
      <c r="G93" s="21" t="inlineStr">
        <is>
          <t>COVERED</t>
        </is>
      </c>
      <c r="H93" s="21" t="n">
        <v>9</v>
      </c>
      <c r="I93" s="21" t="inlineStr">
        <is>
          <t>Water, 30A/50A Power</t>
        </is>
      </c>
      <c r="J93" s="21" t="inlineStr">
        <is>
          <t>OCCUPIED</t>
        </is>
      </c>
      <c r="K93" s="21" t="inlineStr">
        <is>
          <t>MA-2024-0416</t>
        </is>
      </c>
      <c r="L93" s="21" t="inlineStr">
        <is>
          <t>WL-01699</t>
        </is>
      </c>
      <c r="M93" s="21" t="inlineStr">
        <is>
          <t>Kevin Fuller</t>
        </is>
      </c>
      <c r="N93" s="21" t="inlineStr">
        <is>
          <t>OTTER ROSE</t>
        </is>
      </c>
      <c r="O93" s="21" t="n">
        <v>47.8</v>
      </c>
      <c r="P93" s="21" t="n">
        <v>10.4</v>
      </c>
      <c r="Q93" s="28" t="n">
        <v>46151</v>
      </c>
      <c r="R93" s="21" t="inlineStr"/>
    </row>
    <row r="94">
      <c r="A94" s="17" t="inlineStr">
        <is>
          <t>LP-0417</t>
        </is>
      </c>
      <c r="B94" s="17" t="inlineStr">
        <is>
          <t>Ledgport</t>
        </is>
      </c>
      <c r="C94" s="17" t="inlineStr">
        <is>
          <t>covered</t>
        </is>
      </c>
      <c r="D94" s="17" t="inlineStr">
        <is>
          <t>D</t>
        </is>
      </c>
      <c r="E94" s="17" t="n">
        <v>40</v>
      </c>
      <c r="F94" s="17" t="inlineStr">
        <is>
          <t>Medium</t>
        </is>
      </c>
      <c r="G94" s="17" t="inlineStr">
        <is>
          <t>COVERED</t>
        </is>
      </c>
      <c r="H94" s="17" t="n">
        <v>14</v>
      </c>
      <c r="I94" s="17" t="inlineStr">
        <is>
          <t>Water, 50A Power</t>
        </is>
      </c>
      <c r="J94" s="17" t="inlineStr">
        <is>
          <t>OCCUPIED</t>
        </is>
      </c>
      <c r="K94" s="17" t="inlineStr">
        <is>
          <t>MA-2024-0417</t>
        </is>
      </c>
      <c r="L94" s="17" t="inlineStr">
        <is>
          <t>WL-02689</t>
        </is>
      </c>
      <c r="M94" s="17" t="inlineStr">
        <is>
          <t>Julie Silva</t>
        </is>
      </c>
      <c r="N94" s="17" t="inlineStr">
        <is>
          <t>ANCHOR WAKE</t>
        </is>
      </c>
      <c r="O94" s="17" t="n">
        <v>60.9</v>
      </c>
      <c r="P94" s="17" t="n">
        <v>10.4</v>
      </c>
      <c r="Q94" s="27" t="n">
        <v>45913</v>
      </c>
      <c r="R94" s="17" t="inlineStr"/>
    </row>
    <row r="95">
      <c r="A95" s="21" t="inlineStr">
        <is>
          <t>LP-0418</t>
        </is>
      </c>
      <c r="B95" s="21" t="inlineStr">
        <is>
          <t>Ledgport</t>
        </is>
      </c>
      <c r="C95" s="21" t="inlineStr">
        <is>
          <t>covered</t>
        </is>
      </c>
      <c r="D95" s="21" t="inlineStr">
        <is>
          <t>D</t>
        </is>
      </c>
      <c r="E95" s="21" t="n">
        <v>24</v>
      </c>
      <c r="F95" s="21" t="inlineStr">
        <is>
          <t>Small</t>
        </is>
      </c>
      <c r="G95" s="21" t="inlineStr">
        <is>
          <t>COVERED</t>
        </is>
      </c>
      <c r="H95" s="21" t="n">
        <v>9</v>
      </c>
      <c r="I95" s="21" t="inlineStr">
        <is>
          <t>Water, 30A/50A Power</t>
        </is>
      </c>
      <c r="J95" s="21" t="inlineStr">
        <is>
          <t>OCCUPIED</t>
        </is>
      </c>
      <c r="K95" s="21" t="inlineStr">
        <is>
          <t>MA-2024-0418</t>
        </is>
      </c>
      <c r="L95" s="21" t="inlineStr">
        <is>
          <t>WL-01703</t>
        </is>
      </c>
      <c r="M95" s="21" t="inlineStr">
        <is>
          <t>Jorge Avery</t>
        </is>
      </c>
      <c r="N95" s="21" t="inlineStr">
        <is>
          <t>SPINDRIFT WIND</t>
        </is>
      </c>
      <c r="O95" s="21" t="n">
        <v>43.7</v>
      </c>
      <c r="P95" s="21" t="n">
        <v>10.4</v>
      </c>
      <c r="Q95" s="28" t="n">
        <v>46024</v>
      </c>
      <c r="R95" s="21" t="inlineStr"/>
    </row>
    <row r="96">
      <c r="A96" s="17" t="inlineStr">
        <is>
          <t>LP-0419</t>
        </is>
      </c>
      <c r="B96" s="17" t="inlineStr">
        <is>
          <t>Ledgport</t>
        </is>
      </c>
      <c r="C96" s="17" t="inlineStr">
        <is>
          <t>covered</t>
        </is>
      </c>
      <c r="D96" s="17" t="inlineStr">
        <is>
          <t>D</t>
        </is>
      </c>
      <c r="E96" s="17" t="n">
        <v>24</v>
      </c>
      <c r="F96" s="17" t="inlineStr">
        <is>
          <t>Small</t>
        </is>
      </c>
      <c r="G96" s="17" t="inlineStr">
        <is>
          <t>COVERED</t>
        </is>
      </c>
      <c r="H96" s="17" t="n">
        <v>9</v>
      </c>
      <c r="I96" s="17" t="inlineStr">
        <is>
          <t>Water, 30A/50A Power</t>
        </is>
      </c>
      <c r="J96" s="17" t="inlineStr">
        <is>
          <t>OCCUPIED</t>
        </is>
      </c>
      <c r="K96" s="17" t="inlineStr">
        <is>
          <t>MA-2024-0419</t>
        </is>
      </c>
      <c r="L96" s="17" t="inlineStr">
        <is>
          <t>WL-02926</t>
        </is>
      </c>
      <c r="M96" s="17" t="inlineStr">
        <is>
          <t>Pamela Harris</t>
        </is>
      </c>
      <c r="N96" s="17" t="inlineStr">
        <is>
          <t>SALISH GLIDE</t>
        </is>
      </c>
      <c r="O96" s="17" t="n">
        <v>44.4</v>
      </c>
      <c r="P96" s="17" t="n">
        <v>10.4</v>
      </c>
      <c r="Q96" s="27" t="n">
        <v>45960</v>
      </c>
      <c r="R96" s="17" t="inlineStr"/>
    </row>
    <row r="97">
      <c r="A97" s="21" t="inlineStr">
        <is>
          <t>LP-0420</t>
        </is>
      </c>
      <c r="B97" s="21" t="inlineStr">
        <is>
          <t>Ledgport</t>
        </is>
      </c>
      <c r="C97" s="21" t="inlineStr">
        <is>
          <t>covered</t>
        </is>
      </c>
      <c r="D97" s="21" t="inlineStr">
        <is>
          <t>D</t>
        </is>
      </c>
      <c r="E97" s="21" t="n">
        <v>36</v>
      </c>
      <c r="F97" s="21" t="inlineStr">
        <is>
          <t>Medium</t>
        </is>
      </c>
      <c r="G97" s="21" t="inlineStr">
        <is>
          <t>COVERED</t>
        </is>
      </c>
      <c r="H97" s="21" t="n">
        <v>13</v>
      </c>
      <c r="I97" s="21" t="inlineStr">
        <is>
          <t>Water, 50A Power</t>
        </is>
      </c>
      <c r="J97" s="21" t="inlineStr">
        <is>
          <t>OCCUPIED</t>
        </is>
      </c>
      <c r="K97" s="21" t="inlineStr">
        <is>
          <t>MA-2024-0420</t>
        </is>
      </c>
      <c r="L97" s="21" t="inlineStr">
        <is>
          <t>WL-03294</t>
        </is>
      </c>
      <c r="M97" s="21" t="inlineStr">
        <is>
          <t>Megan Nguyen</t>
        </is>
      </c>
      <c r="N97" s="21" t="inlineStr">
        <is>
          <t>POINT HARBOR</t>
        </is>
      </c>
      <c r="O97" s="21" t="n">
        <v>28.9</v>
      </c>
      <c r="P97" s="21" t="n">
        <v>10.4</v>
      </c>
      <c r="Q97" s="28" t="n">
        <v>45735</v>
      </c>
      <c r="R97" s="21" t="inlineStr"/>
    </row>
    <row r="98">
      <c r="A98" s="17" t="inlineStr">
        <is>
          <t>LP-0421</t>
        </is>
      </c>
      <c r="B98" s="17" t="inlineStr">
        <is>
          <t>Ledgport</t>
        </is>
      </c>
      <c r="C98" s="17" t="inlineStr">
        <is>
          <t>covered</t>
        </is>
      </c>
      <c r="D98" s="17" t="inlineStr">
        <is>
          <t>D</t>
        </is>
      </c>
      <c r="E98" s="17" t="n">
        <v>28</v>
      </c>
      <c r="F98" s="17" t="inlineStr">
        <is>
          <t>Small</t>
        </is>
      </c>
      <c r="G98" s="17" t="inlineStr">
        <is>
          <t>COVERED</t>
        </is>
      </c>
      <c r="H98" s="17" t="n">
        <v>10</v>
      </c>
      <c r="I98" s="17" t="inlineStr">
        <is>
          <t>Water, 30A/50A Power</t>
        </is>
      </c>
      <c r="J98" s="17" t="inlineStr">
        <is>
          <t>OCCUPIED</t>
        </is>
      </c>
      <c r="K98" s="17" t="inlineStr">
        <is>
          <t>MA-2024-0421</t>
        </is>
      </c>
      <c r="L98" s="17" t="inlineStr">
        <is>
          <t>WL-03569</t>
        </is>
      </c>
      <c r="M98" s="17" t="inlineStr">
        <is>
          <t>Mary Hicks</t>
        </is>
      </c>
      <c r="N98" s="17" t="inlineStr">
        <is>
          <t>DRIFT REACH</t>
        </is>
      </c>
      <c r="O98" s="17" t="n">
        <v>25.1</v>
      </c>
      <c r="P98" s="17" t="n">
        <v>10.4</v>
      </c>
      <c r="Q98" s="27" t="n">
        <v>46112</v>
      </c>
      <c r="R98" s="17" t="inlineStr"/>
    </row>
    <row r="99">
      <c r="A99" s="21" t="inlineStr">
        <is>
          <t>LP-0422</t>
        </is>
      </c>
      <c r="B99" s="21" t="inlineStr">
        <is>
          <t>Ledgport</t>
        </is>
      </c>
      <c r="C99" s="21" t="inlineStr">
        <is>
          <t>covered</t>
        </is>
      </c>
      <c r="D99" s="21" t="inlineStr">
        <is>
          <t>D</t>
        </is>
      </c>
      <c r="E99" s="21" t="n">
        <v>32</v>
      </c>
      <c r="F99" s="21" t="inlineStr">
        <is>
          <t>Medium</t>
        </is>
      </c>
      <c r="G99" s="21" t="inlineStr">
        <is>
          <t>COVERED</t>
        </is>
      </c>
      <c r="H99" s="21" t="n">
        <v>12</v>
      </c>
      <c r="I99" s="21" t="inlineStr">
        <is>
          <t>Water, 30A/50A Power</t>
        </is>
      </c>
      <c r="J99" s="21" t="inlineStr">
        <is>
          <t>OCCUPIED</t>
        </is>
      </c>
      <c r="K99" s="21" t="inlineStr">
        <is>
          <t>MA-2024-0422</t>
        </is>
      </c>
      <c r="L99" s="21" t="inlineStr">
        <is>
          <t>WL-02875</t>
        </is>
      </c>
      <c r="M99" s="21" t="inlineStr">
        <is>
          <t>Frank Beard</t>
        </is>
      </c>
      <c r="N99" s="21" t="inlineStr">
        <is>
          <t>SABLE MOON</t>
        </is>
      </c>
      <c r="O99" s="21" t="n">
        <v>33.5</v>
      </c>
      <c r="P99" s="21" t="n">
        <v>10.4</v>
      </c>
      <c r="Q99" s="28" t="n">
        <v>46001</v>
      </c>
      <c r="R99" s="21" t="inlineStr"/>
    </row>
    <row r="100">
      <c r="A100" s="17" t="inlineStr">
        <is>
          <t>LP-0423</t>
        </is>
      </c>
      <c r="B100" s="17" t="inlineStr">
        <is>
          <t>Ledgport</t>
        </is>
      </c>
      <c r="C100" s="17" t="inlineStr">
        <is>
          <t>covered</t>
        </is>
      </c>
      <c r="D100" s="17" t="inlineStr">
        <is>
          <t>D</t>
        </is>
      </c>
      <c r="E100" s="17" t="n">
        <v>40</v>
      </c>
      <c r="F100" s="17" t="inlineStr">
        <is>
          <t>Medium</t>
        </is>
      </c>
      <c r="G100" s="17" t="inlineStr">
        <is>
          <t>COVERED</t>
        </is>
      </c>
      <c r="H100" s="17" t="n">
        <v>14</v>
      </c>
      <c r="I100" s="17" t="inlineStr">
        <is>
          <t>Water, 50A Power</t>
        </is>
      </c>
      <c r="J100" s="17" t="inlineStr">
        <is>
          <t>OCCUPIED</t>
        </is>
      </c>
      <c r="K100" s="17" t="inlineStr">
        <is>
          <t>MA-2024-0423</t>
        </is>
      </c>
      <c r="L100" s="17" t="inlineStr">
        <is>
          <t>WL-01778</t>
        </is>
      </c>
      <c r="M100" s="17" t="inlineStr">
        <is>
          <t>Margaret Brown</t>
        </is>
      </c>
      <c r="N100" s="17" t="inlineStr">
        <is>
          <t>DRIFT GLIDE</t>
        </is>
      </c>
      <c r="O100" s="17" t="n">
        <v>34.6</v>
      </c>
      <c r="P100" s="17" t="n">
        <v>10.4</v>
      </c>
      <c r="Q100" s="27" t="n">
        <v>45795</v>
      </c>
      <c r="R100" s="17" t="inlineStr"/>
    </row>
    <row r="101">
      <c r="A101" s="21" t="inlineStr">
        <is>
          <t>LP-0424</t>
        </is>
      </c>
      <c r="B101" s="21" t="inlineStr">
        <is>
          <t>Ledgport</t>
        </is>
      </c>
      <c r="C101" s="21" t="inlineStr">
        <is>
          <t>covered</t>
        </is>
      </c>
      <c r="D101" s="21" t="inlineStr">
        <is>
          <t>D</t>
        </is>
      </c>
      <c r="E101" s="21" t="n">
        <v>28</v>
      </c>
      <c r="F101" s="21" t="inlineStr">
        <is>
          <t>Small</t>
        </is>
      </c>
      <c r="G101" s="21" t="inlineStr">
        <is>
          <t>COVERED</t>
        </is>
      </c>
      <c r="H101" s="21" t="n">
        <v>10</v>
      </c>
      <c r="I101" s="21" t="inlineStr">
        <is>
          <t>Water, 30A/50A Power</t>
        </is>
      </c>
      <c r="J101" s="21" t="inlineStr">
        <is>
          <t>OCCUPIED</t>
        </is>
      </c>
      <c r="K101" s="21" t="inlineStr">
        <is>
          <t>MA-2024-0424</t>
        </is>
      </c>
      <c r="L101" s="21" t="inlineStr">
        <is>
          <t>WL-02954</t>
        </is>
      </c>
      <c r="M101" s="21" t="inlineStr">
        <is>
          <t>Michael Perez</t>
        </is>
      </c>
      <c r="N101" s="21" t="inlineStr">
        <is>
          <t>OTTER WIND</t>
        </is>
      </c>
      <c r="O101" s="21" t="n">
        <v>28.5</v>
      </c>
      <c r="P101" s="21" t="n">
        <v>10.4</v>
      </c>
      <c r="Q101" s="28" t="n">
        <v>45775</v>
      </c>
      <c r="R101" s="21" t="inlineStr"/>
    </row>
    <row r="102">
      <c r="A102" s="17" t="inlineStr">
        <is>
          <t>LP-0501</t>
        </is>
      </c>
      <c r="B102" s="17" t="inlineStr">
        <is>
          <t>Ledgport</t>
        </is>
      </c>
      <c r="C102" s="17" t="inlineStr">
        <is>
          <t>covered</t>
        </is>
      </c>
      <c r="D102" s="17" t="inlineStr">
        <is>
          <t>E</t>
        </is>
      </c>
      <c r="E102" s="17" t="n">
        <v>40</v>
      </c>
      <c r="F102" s="17" t="inlineStr">
        <is>
          <t>Medium</t>
        </is>
      </c>
      <c r="G102" s="17" t="inlineStr">
        <is>
          <t>COVERED</t>
        </is>
      </c>
      <c r="H102" s="17" t="n">
        <v>14</v>
      </c>
      <c r="I102" s="17" t="inlineStr">
        <is>
          <t>Water, 50A Power</t>
        </is>
      </c>
      <c r="J102" s="17" t="inlineStr">
        <is>
          <t>MAINTENANCE</t>
        </is>
      </c>
      <c r="K102" s="17" t="inlineStr"/>
      <c r="L102" s="17" t="inlineStr"/>
      <c r="M102" s="17" t="inlineStr"/>
      <c r="N102" s="17" t="inlineStr"/>
      <c r="O102" s="17" t="inlineStr"/>
      <c r="P102" s="17" t="n">
        <v>10.4</v>
      </c>
      <c r="Q102" s="27" t="n">
        <v>45818</v>
      </c>
      <c r="R102" s="17" t="inlineStr"/>
    </row>
    <row r="103">
      <c r="A103" s="21" t="inlineStr">
        <is>
          <t>LP-0502</t>
        </is>
      </c>
      <c r="B103" s="21" t="inlineStr">
        <is>
          <t>Ledgport</t>
        </is>
      </c>
      <c r="C103" s="21" t="inlineStr">
        <is>
          <t>covered</t>
        </is>
      </c>
      <c r="D103" s="21" t="inlineStr">
        <is>
          <t>E</t>
        </is>
      </c>
      <c r="E103" s="21" t="n">
        <v>32</v>
      </c>
      <c r="F103" s="21" t="inlineStr">
        <is>
          <t>Medium</t>
        </is>
      </c>
      <c r="G103" s="21" t="inlineStr">
        <is>
          <t>COVERED</t>
        </is>
      </c>
      <c r="H103" s="21" t="n">
        <v>12</v>
      </c>
      <c r="I103" s="21" t="inlineStr">
        <is>
          <t>Water, 30A/50A Power</t>
        </is>
      </c>
      <c r="J103" s="21" t="inlineStr">
        <is>
          <t>OCCUPIED</t>
        </is>
      </c>
      <c r="K103" s="21" t="inlineStr">
        <is>
          <t>MA-2024-0502</t>
        </is>
      </c>
      <c r="L103" s="21" t="inlineStr">
        <is>
          <t>WL-02634</t>
        </is>
      </c>
      <c r="M103" s="21" t="inlineStr">
        <is>
          <t>Michelle Cooper</t>
        </is>
      </c>
      <c r="N103" s="21" t="inlineStr">
        <is>
          <t>KESTREL WAKE</t>
        </is>
      </c>
      <c r="O103" s="21" t="n">
        <v>53.6</v>
      </c>
      <c r="P103" s="21" t="n">
        <v>10.4</v>
      </c>
      <c r="Q103" s="28" t="n">
        <v>45883</v>
      </c>
      <c r="R103" s="21" t="inlineStr"/>
    </row>
    <row r="104">
      <c r="A104" s="17" t="inlineStr">
        <is>
          <t>LP-0503</t>
        </is>
      </c>
      <c r="B104" s="17" t="inlineStr">
        <is>
          <t>Ledgport</t>
        </is>
      </c>
      <c r="C104" s="17" t="inlineStr">
        <is>
          <t>covered</t>
        </is>
      </c>
      <c r="D104" s="17" t="inlineStr">
        <is>
          <t>E</t>
        </is>
      </c>
      <c r="E104" s="17" t="n">
        <v>24</v>
      </c>
      <c r="F104" s="17" t="inlineStr">
        <is>
          <t>Small</t>
        </is>
      </c>
      <c r="G104" s="17" t="inlineStr">
        <is>
          <t>COVERED</t>
        </is>
      </c>
      <c r="H104" s="17" t="n">
        <v>9</v>
      </c>
      <c r="I104" s="17" t="inlineStr">
        <is>
          <t>Water, 30A/50A Power</t>
        </is>
      </c>
      <c r="J104" s="17" t="inlineStr">
        <is>
          <t>OCCUPIED</t>
        </is>
      </c>
      <c r="K104" s="17" t="inlineStr">
        <is>
          <t>MA-2024-0503</t>
        </is>
      </c>
      <c r="L104" s="17" t="inlineStr">
        <is>
          <t>WL-03603</t>
        </is>
      </c>
      <c r="M104" s="17" t="inlineStr">
        <is>
          <t>Steven Sanders</t>
        </is>
      </c>
      <c r="N104" s="17" t="inlineStr">
        <is>
          <t>PETREL PASSAGE</t>
        </is>
      </c>
      <c r="O104" s="17" t="n">
        <v>34</v>
      </c>
      <c r="P104" s="17" t="n">
        <v>10.4</v>
      </c>
      <c r="Q104" s="27" t="n">
        <v>45630</v>
      </c>
      <c r="R104" s="17" t="inlineStr"/>
    </row>
    <row r="105">
      <c r="A105" s="21" t="inlineStr">
        <is>
          <t>LP-0504</t>
        </is>
      </c>
      <c r="B105" s="21" t="inlineStr">
        <is>
          <t>Ledgport</t>
        </is>
      </c>
      <c r="C105" s="21" t="inlineStr">
        <is>
          <t>covered</t>
        </is>
      </c>
      <c r="D105" s="21" t="inlineStr">
        <is>
          <t>E</t>
        </is>
      </c>
      <c r="E105" s="21" t="n">
        <v>28</v>
      </c>
      <c r="F105" s="21" t="inlineStr">
        <is>
          <t>Small</t>
        </is>
      </c>
      <c r="G105" s="21" t="inlineStr">
        <is>
          <t>COVERED</t>
        </is>
      </c>
      <c r="H105" s="21" t="n">
        <v>10</v>
      </c>
      <c r="I105" s="21" t="inlineStr">
        <is>
          <t>Water, 30A/50A Power</t>
        </is>
      </c>
      <c r="J105" s="21" t="inlineStr">
        <is>
          <t>OCCUPIED</t>
        </is>
      </c>
      <c r="K105" s="21" t="inlineStr">
        <is>
          <t>MA-2024-0504</t>
        </is>
      </c>
      <c r="L105" s="21" t="inlineStr">
        <is>
          <t>WL-02974</t>
        </is>
      </c>
      <c r="M105" s="21" t="inlineStr">
        <is>
          <t>Natasha Wilson</t>
        </is>
      </c>
      <c r="N105" s="21" t="inlineStr">
        <is>
          <t>ANCHOR SHORE</t>
        </is>
      </c>
      <c r="O105" s="21" t="n">
        <v>57.8</v>
      </c>
      <c r="P105" s="21" t="n">
        <v>10.4</v>
      </c>
      <c r="Q105" s="28" t="n">
        <v>45994</v>
      </c>
      <c r="R105" s="21" t="inlineStr"/>
    </row>
    <row r="106">
      <c r="A106" s="17" t="inlineStr">
        <is>
          <t>LP-0505</t>
        </is>
      </c>
      <c r="B106" s="17" t="inlineStr">
        <is>
          <t>Ledgport</t>
        </is>
      </c>
      <c r="C106" s="17" t="inlineStr">
        <is>
          <t>covered</t>
        </is>
      </c>
      <c r="D106" s="17" t="inlineStr">
        <is>
          <t>E</t>
        </is>
      </c>
      <c r="E106" s="17" t="n">
        <v>28</v>
      </c>
      <c r="F106" s="17" t="inlineStr">
        <is>
          <t>Small</t>
        </is>
      </c>
      <c r="G106" s="17" t="inlineStr">
        <is>
          <t>COVERED</t>
        </is>
      </c>
      <c r="H106" s="17" t="n">
        <v>10</v>
      </c>
      <c r="I106" s="17" t="inlineStr">
        <is>
          <t>Water, 30A/50A Power</t>
        </is>
      </c>
      <c r="J106" s="17" t="inlineStr">
        <is>
          <t>OCCUPIED</t>
        </is>
      </c>
      <c r="K106" s="17" t="inlineStr">
        <is>
          <t>MA-2024-0505</t>
        </is>
      </c>
      <c r="L106" s="17" t="inlineStr">
        <is>
          <t>WL-02433</t>
        </is>
      </c>
      <c r="M106" s="17" t="inlineStr">
        <is>
          <t>Jordan Casey</t>
        </is>
      </c>
      <c r="N106" s="17" t="inlineStr">
        <is>
          <t>SANDERLING DANCER</t>
        </is>
      </c>
      <c r="O106" s="17" t="n">
        <v>57.9</v>
      </c>
      <c r="P106" s="17" t="n">
        <v>10.4</v>
      </c>
      <c r="Q106" s="27" t="n">
        <v>45707</v>
      </c>
      <c r="R106" s="17" t="inlineStr"/>
    </row>
    <row r="107">
      <c r="A107" s="21" t="inlineStr">
        <is>
          <t>LP-0506</t>
        </is>
      </c>
      <c r="B107" s="21" t="inlineStr">
        <is>
          <t>Ledgport</t>
        </is>
      </c>
      <c r="C107" s="21" t="inlineStr">
        <is>
          <t>covered</t>
        </is>
      </c>
      <c r="D107" s="21" t="inlineStr">
        <is>
          <t>E</t>
        </is>
      </c>
      <c r="E107" s="21" t="n">
        <v>24</v>
      </c>
      <c r="F107" s="21" t="inlineStr">
        <is>
          <t>Small</t>
        </is>
      </c>
      <c r="G107" s="21" t="inlineStr">
        <is>
          <t>COVERED</t>
        </is>
      </c>
      <c r="H107" s="21" t="n">
        <v>9</v>
      </c>
      <c r="I107" s="21" t="inlineStr">
        <is>
          <t>Water, 30A/50A Power</t>
        </is>
      </c>
      <c r="J107" s="21" t="inlineStr">
        <is>
          <t>OCCUPIED</t>
        </is>
      </c>
      <c r="K107" s="21" t="inlineStr">
        <is>
          <t>MA-2024-0506</t>
        </is>
      </c>
      <c r="L107" s="21" t="inlineStr">
        <is>
          <t>WL-01135</t>
        </is>
      </c>
      <c r="M107" s="21" t="inlineStr">
        <is>
          <t>Julia Mills</t>
        </is>
      </c>
      <c r="N107" s="21" t="inlineStr">
        <is>
          <t>BRANT SOUND</t>
        </is>
      </c>
      <c r="O107" s="21" t="n">
        <v>46.7</v>
      </c>
      <c r="P107" s="21" t="n">
        <v>10.4</v>
      </c>
      <c r="Q107" s="28" t="n">
        <v>45666</v>
      </c>
      <c r="R107" s="21" t="inlineStr">
        <is>
          <t xml:space="preserve"> </t>
        </is>
      </c>
    </row>
    <row r="108">
      <c r="A108" s="17" t="inlineStr">
        <is>
          <t>LP-0507</t>
        </is>
      </c>
      <c r="B108" s="17" t="inlineStr">
        <is>
          <t>Ledgport</t>
        </is>
      </c>
      <c r="C108" s="17" t="inlineStr">
        <is>
          <t>covered</t>
        </is>
      </c>
      <c r="D108" s="17" t="inlineStr">
        <is>
          <t>E</t>
        </is>
      </c>
      <c r="E108" s="17" t="n">
        <v>32</v>
      </c>
      <c r="F108" s="17" t="inlineStr">
        <is>
          <t>Medium</t>
        </is>
      </c>
      <c r="G108" s="17" t="inlineStr">
        <is>
          <t>COVERED</t>
        </is>
      </c>
      <c r="H108" s="17" t="n">
        <v>12</v>
      </c>
      <c r="I108" s="17" t="inlineStr">
        <is>
          <t>Water, 30A/50A Power</t>
        </is>
      </c>
      <c r="J108" s="17" t="inlineStr">
        <is>
          <t>OCCUPIED</t>
        </is>
      </c>
      <c r="K108" s="17" t="inlineStr">
        <is>
          <t>MA-2024-0507</t>
        </is>
      </c>
      <c r="L108" s="17" t="inlineStr">
        <is>
          <t>WL-03311</t>
        </is>
      </c>
      <c r="M108" s="17" t="inlineStr">
        <is>
          <t>Shane Lee</t>
        </is>
      </c>
      <c r="N108" s="17" t="inlineStr">
        <is>
          <t>ANCHOR GLIDE</t>
        </is>
      </c>
      <c r="O108" s="17" t="n">
        <v>41</v>
      </c>
      <c r="P108" s="17" t="n">
        <v>10.4</v>
      </c>
      <c r="Q108" s="27" t="n">
        <v>45735</v>
      </c>
      <c r="R108" s="17" t="inlineStr"/>
    </row>
    <row r="109">
      <c r="A109" s="21" t="inlineStr">
        <is>
          <t>LP-0508</t>
        </is>
      </c>
      <c r="B109" s="21" t="inlineStr">
        <is>
          <t>Ledgport</t>
        </is>
      </c>
      <c r="C109" s="21" t="inlineStr">
        <is>
          <t>covered</t>
        </is>
      </c>
      <c r="D109" s="21" t="inlineStr">
        <is>
          <t>E</t>
        </is>
      </c>
      <c r="E109" s="21" t="n">
        <v>24</v>
      </c>
      <c r="F109" s="21" t="inlineStr">
        <is>
          <t>Small</t>
        </is>
      </c>
      <c r="G109" s="21" t="inlineStr">
        <is>
          <t>COVERED</t>
        </is>
      </c>
      <c r="H109" s="21" t="n">
        <v>9</v>
      </c>
      <c r="I109" s="21" t="inlineStr">
        <is>
          <t>Water, 30A/50A Power</t>
        </is>
      </c>
      <c r="J109" s="21" t="inlineStr">
        <is>
          <t>OCCUPIED</t>
        </is>
      </c>
      <c r="K109" s="21" t="inlineStr">
        <is>
          <t>MA-2024-0508</t>
        </is>
      </c>
      <c r="L109" s="21" t="inlineStr">
        <is>
          <t>WL-01855</t>
        </is>
      </c>
      <c r="M109" s="21" t="inlineStr">
        <is>
          <t>Maria Wright</t>
        </is>
      </c>
      <c r="N109" s="21" t="inlineStr">
        <is>
          <t>CORMORANT QUEEN</t>
        </is>
      </c>
      <c r="O109" s="21" t="n">
        <v>56.6</v>
      </c>
      <c r="P109" s="21" t="n">
        <v>10.4</v>
      </c>
      <c r="Q109" s="28" t="n">
        <v>45663</v>
      </c>
      <c r="R109" s="21" t="inlineStr"/>
    </row>
    <row r="110">
      <c r="A110" s="17" t="inlineStr">
        <is>
          <t>LP-0509</t>
        </is>
      </c>
      <c r="B110" s="17" t="inlineStr">
        <is>
          <t>Ledgport</t>
        </is>
      </c>
      <c r="C110" s="17" t="inlineStr">
        <is>
          <t>covered</t>
        </is>
      </c>
      <c r="D110" s="17" t="inlineStr">
        <is>
          <t>E</t>
        </is>
      </c>
      <c r="E110" s="17" t="n">
        <v>32</v>
      </c>
      <c r="F110" s="17" t="inlineStr">
        <is>
          <t>Medium</t>
        </is>
      </c>
      <c r="G110" s="17" t="inlineStr">
        <is>
          <t>COVERED</t>
        </is>
      </c>
      <c r="H110" s="17" t="n">
        <v>12</v>
      </c>
      <c r="I110" s="17" t="inlineStr">
        <is>
          <t>Water, 30A/50A Power</t>
        </is>
      </c>
      <c r="J110" s="17" t="inlineStr">
        <is>
          <t>OCCUPIED</t>
        </is>
      </c>
      <c r="K110" s="17" t="inlineStr">
        <is>
          <t>MA-2024-0509</t>
        </is>
      </c>
      <c r="L110" s="17" t="inlineStr">
        <is>
          <t>WL-01968</t>
        </is>
      </c>
      <c r="M110" s="17" t="inlineStr">
        <is>
          <t>Cheryl Lewis</t>
        </is>
      </c>
      <c r="N110" s="17" t="inlineStr">
        <is>
          <t>FOUL ANN</t>
        </is>
      </c>
      <c r="O110" s="17" t="n">
        <v>50</v>
      </c>
      <c r="P110" s="17" t="n">
        <v>10.4</v>
      </c>
      <c r="Q110" s="27" t="n">
        <v>46122</v>
      </c>
      <c r="R110" s="17" t="inlineStr"/>
    </row>
    <row r="111">
      <c r="A111" s="21" t="inlineStr">
        <is>
          <t>LP-0510</t>
        </is>
      </c>
      <c r="B111" s="21" t="inlineStr">
        <is>
          <t>Ledgport</t>
        </is>
      </c>
      <c r="C111" s="21" t="inlineStr">
        <is>
          <t>covered</t>
        </is>
      </c>
      <c r="D111" s="21" t="inlineStr">
        <is>
          <t>E</t>
        </is>
      </c>
      <c r="E111" s="21" t="n">
        <v>36</v>
      </c>
      <c r="F111" s="21" t="inlineStr">
        <is>
          <t>Medium</t>
        </is>
      </c>
      <c r="G111" s="21" t="inlineStr">
        <is>
          <t>COVERED</t>
        </is>
      </c>
      <c r="H111" s="21" t="n">
        <v>13</v>
      </c>
      <c r="I111" s="21" t="inlineStr">
        <is>
          <t>Water, 50A Power</t>
        </is>
      </c>
      <c r="J111" s="21" t="inlineStr">
        <is>
          <t>OCCUPIED</t>
        </is>
      </c>
      <c r="K111" s="21" t="inlineStr">
        <is>
          <t>MA-2024-0510</t>
        </is>
      </c>
      <c r="L111" s="21" t="inlineStr">
        <is>
          <t>WL-03288</t>
        </is>
      </c>
      <c r="M111" s="21" t="inlineStr">
        <is>
          <t>Jaclyn Ingram</t>
        </is>
      </c>
      <c r="N111" s="21" t="inlineStr">
        <is>
          <t>TIDE BAY</t>
        </is>
      </c>
      <c r="O111" s="21" t="n">
        <v>58.7</v>
      </c>
      <c r="P111" s="21" t="n">
        <v>10.4</v>
      </c>
      <c r="Q111" s="28" t="n">
        <v>45987</v>
      </c>
      <c r="R111" s="21" t="inlineStr"/>
    </row>
    <row r="112">
      <c r="A112" s="17" t="inlineStr">
        <is>
          <t>LP-0511</t>
        </is>
      </c>
      <c r="B112" s="17" t="inlineStr">
        <is>
          <t>Ledgport</t>
        </is>
      </c>
      <c r="C112" s="17" t="inlineStr">
        <is>
          <t>covered</t>
        </is>
      </c>
      <c r="D112" s="17" t="inlineStr">
        <is>
          <t>E</t>
        </is>
      </c>
      <c r="E112" s="17" t="n">
        <v>40</v>
      </c>
      <c r="F112" s="17" t="inlineStr">
        <is>
          <t>Medium</t>
        </is>
      </c>
      <c r="G112" s="17" t="inlineStr">
        <is>
          <t>COVERED</t>
        </is>
      </c>
      <c r="H112" s="17" t="n">
        <v>14</v>
      </c>
      <c r="I112" s="17" t="inlineStr">
        <is>
          <t>Water, 50A Power</t>
        </is>
      </c>
      <c r="J112" s="17" t="inlineStr">
        <is>
          <t>OCCUPIED</t>
        </is>
      </c>
      <c r="K112" s="17" t="inlineStr">
        <is>
          <t>MA-2024-0511</t>
        </is>
      </c>
      <c r="L112" s="17" t="inlineStr">
        <is>
          <t>WL-01060</t>
        </is>
      </c>
      <c r="M112" s="17" t="inlineStr">
        <is>
          <t>Michael Cole</t>
        </is>
      </c>
      <c r="N112" s="17" t="inlineStr">
        <is>
          <t>WIDGEON SONG</t>
        </is>
      </c>
      <c r="O112" s="17" t="n">
        <v>23.7</v>
      </c>
      <c r="P112" s="17" t="n">
        <v>10.4</v>
      </c>
      <c r="Q112" s="27" t="n">
        <v>45589</v>
      </c>
      <c r="R112" s="17" t="inlineStr"/>
    </row>
    <row r="113">
      <c r="A113" s="21" t="inlineStr">
        <is>
          <t>LP-0512</t>
        </is>
      </c>
      <c r="B113" s="21" t="inlineStr">
        <is>
          <t>Ledgport</t>
        </is>
      </c>
      <c r="C113" s="21" t="inlineStr">
        <is>
          <t>covered</t>
        </is>
      </c>
      <c r="D113" s="21" t="inlineStr">
        <is>
          <t>E</t>
        </is>
      </c>
      <c r="E113" s="21" t="n">
        <v>40</v>
      </c>
      <c r="F113" s="21" t="inlineStr">
        <is>
          <t>Medium</t>
        </is>
      </c>
      <c r="G113" s="21" t="inlineStr">
        <is>
          <t>COVERED</t>
        </is>
      </c>
      <c r="H113" s="21" t="n">
        <v>14</v>
      </c>
      <c r="I113" s="21" t="inlineStr">
        <is>
          <t>Water, 50A Power</t>
        </is>
      </c>
      <c r="J113" s="21" t="inlineStr">
        <is>
          <t>OCCUPIED</t>
        </is>
      </c>
      <c r="K113" s="21" t="inlineStr">
        <is>
          <t>MA-2024-0512</t>
        </is>
      </c>
      <c r="L113" s="21" t="inlineStr">
        <is>
          <t>WL-02938</t>
        </is>
      </c>
      <c r="M113" s="21" t="inlineStr">
        <is>
          <t>Micheal Perez</t>
        </is>
      </c>
      <c r="N113" s="21" t="inlineStr">
        <is>
          <t>TIDE BAY</t>
        </is>
      </c>
      <c r="O113" s="21" t="n">
        <v>19</v>
      </c>
      <c r="P113" s="21" t="n">
        <v>10.4</v>
      </c>
      <c r="Q113" s="28" t="n">
        <v>46185</v>
      </c>
      <c r="R113" s="21" t="inlineStr"/>
    </row>
    <row r="114">
      <c r="A114" s="17" t="inlineStr">
        <is>
          <t>LP-0513</t>
        </is>
      </c>
      <c r="B114" s="17" t="inlineStr">
        <is>
          <t>Ledgport</t>
        </is>
      </c>
      <c r="C114" s="17" t="inlineStr">
        <is>
          <t>covered</t>
        </is>
      </c>
      <c r="D114" s="17" t="inlineStr">
        <is>
          <t>E</t>
        </is>
      </c>
      <c r="E114" s="17" t="n">
        <v>24</v>
      </c>
      <c r="F114" s="17" t="inlineStr">
        <is>
          <t>Small</t>
        </is>
      </c>
      <c r="G114" s="17" t="inlineStr">
        <is>
          <t>COVERED</t>
        </is>
      </c>
      <c r="H114" s="17" t="n">
        <v>9</v>
      </c>
      <c r="I114" s="17" t="inlineStr">
        <is>
          <t>Water, 30A/50A Power</t>
        </is>
      </c>
      <c r="J114" s="17" t="inlineStr">
        <is>
          <t>OCCUPIED</t>
        </is>
      </c>
      <c r="K114" s="17" t="inlineStr">
        <is>
          <t>MA-2024-0513</t>
        </is>
      </c>
      <c r="L114" s="17" t="inlineStr">
        <is>
          <t>WL-01509</t>
        </is>
      </c>
      <c r="M114" s="17" t="inlineStr">
        <is>
          <t>William Hatfield</t>
        </is>
      </c>
      <c r="N114" s="17" t="inlineStr">
        <is>
          <t>TIDE QUEEN</t>
        </is>
      </c>
      <c r="O114" s="17" t="n">
        <v>40.2</v>
      </c>
      <c r="P114" s="17" t="n">
        <v>10.4</v>
      </c>
      <c r="Q114" s="27" t="n">
        <v>45649</v>
      </c>
      <c r="R114" s="17" t="inlineStr"/>
    </row>
    <row r="115">
      <c r="A115" s="21" t="inlineStr">
        <is>
          <t>LP-0514</t>
        </is>
      </c>
      <c r="B115" s="21" t="inlineStr">
        <is>
          <t>Ledgport</t>
        </is>
      </c>
      <c r="C115" s="21" t="inlineStr">
        <is>
          <t>covered</t>
        </is>
      </c>
      <c r="D115" s="21" t="inlineStr">
        <is>
          <t>E</t>
        </is>
      </c>
      <c r="E115" s="21" t="n">
        <v>28</v>
      </c>
      <c r="F115" s="21" t="inlineStr">
        <is>
          <t>Small</t>
        </is>
      </c>
      <c r="G115" s="21" t="inlineStr">
        <is>
          <t>COVERED</t>
        </is>
      </c>
      <c r="H115" s="21" t="n">
        <v>10</v>
      </c>
      <c r="I115" s="21" t="inlineStr">
        <is>
          <t>Water, 30A/50A Power</t>
        </is>
      </c>
      <c r="J115" s="21" t="inlineStr">
        <is>
          <t>OCCUPIED</t>
        </is>
      </c>
      <c r="K115" s="21" t="inlineStr">
        <is>
          <t>MA-2024-0514</t>
        </is>
      </c>
      <c r="L115" s="21" t="inlineStr">
        <is>
          <t>WL-01036</t>
        </is>
      </c>
      <c r="M115" s="21" t="inlineStr">
        <is>
          <t>Brandy Rogers</t>
        </is>
      </c>
      <c r="N115" s="21" t="inlineStr">
        <is>
          <t>HERON LINE</t>
        </is>
      </c>
      <c r="O115" s="21" t="n">
        <v>23.3</v>
      </c>
      <c r="P115" s="21" t="n">
        <v>10.4</v>
      </c>
      <c r="Q115" s="28" t="n">
        <v>45840</v>
      </c>
      <c r="R115" s="21" t="inlineStr"/>
    </row>
    <row r="116">
      <c r="A116" s="17" t="inlineStr">
        <is>
          <t>LP-0515</t>
        </is>
      </c>
      <c r="B116" s="17" t="inlineStr">
        <is>
          <t>Ledgport</t>
        </is>
      </c>
      <c r="C116" s="17" t="inlineStr">
        <is>
          <t>covered</t>
        </is>
      </c>
      <c r="D116" s="17" t="inlineStr">
        <is>
          <t>E</t>
        </is>
      </c>
      <c r="E116" s="17" t="n">
        <v>40</v>
      </c>
      <c r="F116" s="17" t="inlineStr">
        <is>
          <t>Medium</t>
        </is>
      </c>
      <c r="G116" s="17" t="inlineStr">
        <is>
          <t>COVERED</t>
        </is>
      </c>
      <c r="H116" s="17" t="n">
        <v>14</v>
      </c>
      <c r="I116" s="17" t="inlineStr">
        <is>
          <t>Water, 50A Power</t>
        </is>
      </c>
      <c r="J116" s="17" t="inlineStr">
        <is>
          <t>RESERVED</t>
        </is>
      </c>
      <c r="K116" s="17" t="inlineStr"/>
      <c r="L116" s="17" t="inlineStr"/>
      <c r="M116" s="17" t="inlineStr"/>
      <c r="N116" s="17" t="inlineStr"/>
      <c r="O116" s="17" t="inlineStr"/>
      <c r="P116" s="17" t="n">
        <v>10.4</v>
      </c>
      <c r="Q116" s="27" t="n">
        <v>46052</v>
      </c>
      <c r="R116" s="17" t="inlineStr"/>
    </row>
    <row r="117">
      <c r="A117" s="21" t="inlineStr">
        <is>
          <t>LP-0516</t>
        </is>
      </c>
      <c r="B117" s="21" t="inlineStr">
        <is>
          <t>Ledgport</t>
        </is>
      </c>
      <c r="C117" s="21" t="inlineStr">
        <is>
          <t>covered</t>
        </is>
      </c>
      <c r="D117" s="21" t="inlineStr">
        <is>
          <t>E</t>
        </is>
      </c>
      <c r="E117" s="21" t="n">
        <v>40</v>
      </c>
      <c r="F117" s="21" t="inlineStr">
        <is>
          <t>Medium</t>
        </is>
      </c>
      <c r="G117" s="21" t="inlineStr">
        <is>
          <t>COVERED</t>
        </is>
      </c>
      <c r="H117" s="21" t="n">
        <v>14</v>
      </c>
      <c r="I117" s="21" t="inlineStr">
        <is>
          <t>Water, 50A Power</t>
        </is>
      </c>
      <c r="J117" s="21" t="inlineStr">
        <is>
          <t>OCCUPIED</t>
        </is>
      </c>
      <c r="K117" s="21" t="inlineStr">
        <is>
          <t>MA-2024-0516</t>
        </is>
      </c>
      <c r="L117" s="21" t="inlineStr">
        <is>
          <t>WL-03135</t>
        </is>
      </c>
      <c r="M117" s="21" t="inlineStr">
        <is>
          <t>Mallory Rodgers</t>
        </is>
      </c>
      <c r="N117" s="21" t="inlineStr">
        <is>
          <t>MURRE HARBOR</t>
        </is>
      </c>
      <c r="O117" s="21" t="n">
        <v>18.9</v>
      </c>
      <c r="P117" s="21" t="n">
        <v>10.4</v>
      </c>
      <c r="Q117" s="28" t="n">
        <v>45920</v>
      </c>
      <c r="R117" s="21" t="inlineStr"/>
    </row>
    <row r="118">
      <c r="A118" s="17" t="inlineStr">
        <is>
          <t>LP-0517</t>
        </is>
      </c>
      <c r="B118" s="17" t="inlineStr">
        <is>
          <t>Ledgport</t>
        </is>
      </c>
      <c r="C118" s="17" t="inlineStr">
        <is>
          <t>covered</t>
        </is>
      </c>
      <c r="D118" s="17" t="inlineStr">
        <is>
          <t>E</t>
        </is>
      </c>
      <c r="E118" s="17" t="n">
        <v>36</v>
      </c>
      <c r="F118" s="17" t="inlineStr">
        <is>
          <t>Medium</t>
        </is>
      </c>
      <c r="G118" s="17" t="inlineStr">
        <is>
          <t>COVERED</t>
        </is>
      </c>
      <c r="H118" s="17" t="n">
        <v>13</v>
      </c>
      <c r="I118" s="17" t="inlineStr">
        <is>
          <t>Water, 50A Power</t>
        </is>
      </c>
      <c r="J118" s="17" t="inlineStr">
        <is>
          <t>OCCUPIED</t>
        </is>
      </c>
      <c r="K118" s="17" t="inlineStr">
        <is>
          <t>MA-2024-0517</t>
        </is>
      </c>
      <c r="L118" s="17" t="inlineStr">
        <is>
          <t>WL-02716</t>
        </is>
      </c>
      <c r="M118" s="17" t="inlineStr">
        <is>
          <t>John Nguyen</t>
        </is>
      </c>
      <c r="N118" s="17" t="inlineStr">
        <is>
          <t>GRAY ROSE</t>
        </is>
      </c>
      <c r="O118" s="17" t="n">
        <v>55</v>
      </c>
      <c r="P118" s="17" t="n">
        <v>10.4</v>
      </c>
      <c r="Q118" s="27" t="n">
        <v>46135</v>
      </c>
      <c r="R118" s="17" t="inlineStr"/>
    </row>
    <row r="119">
      <c r="A119" s="21" t="inlineStr">
        <is>
          <t>LP-0518</t>
        </is>
      </c>
      <c r="B119" s="21" t="inlineStr">
        <is>
          <t>Ledgport</t>
        </is>
      </c>
      <c r="C119" s="21" t="inlineStr">
        <is>
          <t>covered</t>
        </is>
      </c>
      <c r="D119" s="21" t="inlineStr">
        <is>
          <t>E</t>
        </is>
      </c>
      <c r="E119" s="21" t="n">
        <v>36</v>
      </c>
      <c r="F119" s="21" t="inlineStr">
        <is>
          <t>Medium</t>
        </is>
      </c>
      <c r="G119" s="21" t="inlineStr">
        <is>
          <t>COVERED</t>
        </is>
      </c>
      <c r="H119" s="21" t="n">
        <v>13</v>
      </c>
      <c r="I119" s="21" t="inlineStr">
        <is>
          <t>Water, 50A Power</t>
        </is>
      </c>
      <c r="J119" s="21" t="inlineStr">
        <is>
          <t>OCCUPIED</t>
        </is>
      </c>
      <c r="K119" s="21" t="inlineStr">
        <is>
          <t>MA-2024-0518</t>
        </is>
      </c>
      <c r="L119" s="21" t="inlineStr">
        <is>
          <t>WL-02963</t>
        </is>
      </c>
      <c r="M119" s="21" t="inlineStr">
        <is>
          <t>Jennifer Liu</t>
        </is>
      </c>
      <c r="N119" s="21" t="inlineStr">
        <is>
          <t>WIDGEON MOON</t>
        </is>
      </c>
      <c r="O119" s="21" t="n">
        <v>34.6</v>
      </c>
      <c r="P119" s="21" t="n">
        <v>10.4</v>
      </c>
      <c r="Q119" s="28" t="n">
        <v>46138</v>
      </c>
      <c r="R119" s="21" t="inlineStr"/>
    </row>
    <row r="120">
      <c r="A120" s="17" t="inlineStr">
        <is>
          <t>LP-0519</t>
        </is>
      </c>
      <c r="B120" s="17" t="inlineStr">
        <is>
          <t>Ledgport</t>
        </is>
      </c>
      <c r="C120" s="17" t="inlineStr">
        <is>
          <t>covered</t>
        </is>
      </c>
      <c r="D120" s="17" t="inlineStr">
        <is>
          <t>E</t>
        </is>
      </c>
      <c r="E120" s="17" t="n">
        <v>32</v>
      </c>
      <c r="F120" s="17" t="inlineStr">
        <is>
          <t>Medium</t>
        </is>
      </c>
      <c r="G120" s="17" t="inlineStr">
        <is>
          <t>COVERED</t>
        </is>
      </c>
      <c r="H120" s="17" t="n">
        <v>12</v>
      </c>
      <c r="I120" s="17" t="inlineStr">
        <is>
          <t>Water, 30A/50A Power</t>
        </is>
      </c>
      <c r="J120" s="17" t="inlineStr">
        <is>
          <t>OCCUPIED</t>
        </is>
      </c>
      <c r="K120" s="17" t="inlineStr">
        <is>
          <t>MA-2024-0519</t>
        </is>
      </c>
      <c r="L120" s="17" t="inlineStr">
        <is>
          <t>WL-03181</t>
        </is>
      </c>
      <c r="M120" s="17" t="inlineStr">
        <is>
          <t>Annette Collins</t>
        </is>
      </c>
      <c r="N120" s="17" t="inlineStr">
        <is>
          <t>POINT WEATHER</t>
        </is>
      </c>
      <c r="O120" s="17" t="n">
        <v>36.5</v>
      </c>
      <c r="P120" s="17" t="n">
        <v>10.4</v>
      </c>
      <c r="Q120" s="27" t="n">
        <v>46163</v>
      </c>
      <c r="R120" s="17" t="inlineStr"/>
    </row>
    <row r="121">
      <c r="A121" s="21" t="inlineStr">
        <is>
          <t>LP-0520</t>
        </is>
      </c>
      <c r="B121" s="21" t="inlineStr">
        <is>
          <t>Ledgport</t>
        </is>
      </c>
      <c r="C121" s="21" t="inlineStr">
        <is>
          <t>covered</t>
        </is>
      </c>
      <c r="D121" s="21" t="inlineStr">
        <is>
          <t>E</t>
        </is>
      </c>
      <c r="E121" s="21" t="n">
        <v>32</v>
      </c>
      <c r="F121" s="21" t="inlineStr">
        <is>
          <t>Medium</t>
        </is>
      </c>
      <c r="G121" s="21" t="inlineStr">
        <is>
          <t>COVERED</t>
        </is>
      </c>
      <c r="H121" s="21" t="n">
        <v>12</v>
      </c>
      <c r="I121" s="21" t="inlineStr">
        <is>
          <t>Water, 30A/50A Power</t>
        </is>
      </c>
      <c r="J121" s="21" t="inlineStr">
        <is>
          <t>OCCUPIED</t>
        </is>
      </c>
      <c r="K121" s="21" t="inlineStr">
        <is>
          <t>MA-2024-0520</t>
        </is>
      </c>
      <c r="L121" s="21" t="inlineStr">
        <is>
          <t>WL-01896</t>
        </is>
      </c>
      <c r="M121" s="21" t="inlineStr">
        <is>
          <t>Meredith Williams</t>
        </is>
      </c>
      <c r="N121" s="21" t="inlineStr">
        <is>
          <t>SABLE MIST</t>
        </is>
      </c>
      <c r="O121" s="21" t="n">
        <v>38.5</v>
      </c>
      <c r="P121" s="21" t="n">
        <v>10.4</v>
      </c>
      <c r="Q121" s="28" t="n">
        <v>46130</v>
      </c>
      <c r="R121" s="21" t="inlineStr"/>
    </row>
    <row r="122">
      <c r="A122" s="17" t="inlineStr">
        <is>
          <t>LP-0521</t>
        </is>
      </c>
      <c r="B122" s="17" t="inlineStr">
        <is>
          <t>Ledgport</t>
        </is>
      </c>
      <c r="C122" s="17" t="inlineStr">
        <is>
          <t>covered</t>
        </is>
      </c>
      <c r="D122" s="17" t="inlineStr">
        <is>
          <t>E</t>
        </is>
      </c>
      <c r="E122" s="17" t="n">
        <v>40</v>
      </c>
      <c r="F122" s="17" t="inlineStr">
        <is>
          <t>Medium</t>
        </is>
      </c>
      <c r="G122" s="17" t="inlineStr">
        <is>
          <t>COVERED</t>
        </is>
      </c>
      <c r="H122" s="17" t="n">
        <v>14</v>
      </c>
      <c r="I122" s="17" t="inlineStr">
        <is>
          <t>Water, 50A Power</t>
        </is>
      </c>
      <c r="J122" s="17" t="inlineStr">
        <is>
          <t>OCCUPIED</t>
        </is>
      </c>
      <c r="K122" s="17" t="inlineStr">
        <is>
          <t>MA-2024-0521</t>
        </is>
      </c>
      <c r="L122" s="17" t="inlineStr">
        <is>
          <t>WL-03161</t>
        </is>
      </c>
      <c r="M122" s="17" t="inlineStr">
        <is>
          <t>Ashley Hall</t>
        </is>
      </c>
      <c r="N122" s="17" t="inlineStr">
        <is>
          <t>POINT HARBOR</t>
        </is>
      </c>
      <c r="O122" s="17" t="n">
        <v>39.5</v>
      </c>
      <c r="P122" s="17" t="n">
        <v>10.4</v>
      </c>
      <c r="Q122" s="27" t="n">
        <v>46113</v>
      </c>
      <c r="R122" s="17" t="inlineStr"/>
    </row>
    <row r="123">
      <c r="A123" s="21" t="inlineStr">
        <is>
          <t>LP-0522</t>
        </is>
      </c>
      <c r="B123" s="21" t="inlineStr">
        <is>
          <t>Ledgport</t>
        </is>
      </c>
      <c r="C123" s="21" t="inlineStr">
        <is>
          <t>covered</t>
        </is>
      </c>
      <c r="D123" s="21" t="inlineStr">
        <is>
          <t>E</t>
        </is>
      </c>
      <c r="E123" s="21" t="n">
        <v>40</v>
      </c>
      <c r="F123" s="21" t="inlineStr">
        <is>
          <t>Medium</t>
        </is>
      </c>
      <c r="G123" s="21" t="inlineStr">
        <is>
          <t>COVERED</t>
        </is>
      </c>
      <c r="H123" s="21" t="n">
        <v>14</v>
      </c>
      <c r="I123" s="21" t="inlineStr">
        <is>
          <t>Water, 50A Power</t>
        </is>
      </c>
      <c r="J123" s="21" t="inlineStr">
        <is>
          <t>OCCUPIED</t>
        </is>
      </c>
      <c r="K123" s="21" t="inlineStr">
        <is>
          <t>MA-2024-0522</t>
        </is>
      </c>
      <c r="L123" s="21" t="inlineStr">
        <is>
          <t>WL-01604</t>
        </is>
      </c>
      <c r="M123" s="21" t="inlineStr">
        <is>
          <t>Patrick Barnes</t>
        </is>
      </c>
      <c r="N123" s="21" t="inlineStr">
        <is>
          <t>SCOTER LINE</t>
        </is>
      </c>
      <c r="O123" s="21" t="n">
        <v>60.6</v>
      </c>
      <c r="P123" s="21" t="n">
        <v>10.4</v>
      </c>
      <c r="Q123" s="28" t="n">
        <v>45570</v>
      </c>
      <c r="R123" s="21" t="inlineStr"/>
    </row>
    <row r="124">
      <c r="A124" s="17" t="inlineStr">
        <is>
          <t>LP-0523</t>
        </is>
      </c>
      <c r="B124" s="17" t="inlineStr">
        <is>
          <t>Ledgport</t>
        </is>
      </c>
      <c r="C124" s="17" t="inlineStr">
        <is>
          <t>covered</t>
        </is>
      </c>
      <c r="D124" s="17" t="inlineStr">
        <is>
          <t>E</t>
        </is>
      </c>
      <c r="E124" s="17" t="n">
        <v>24</v>
      </c>
      <c r="F124" s="17" t="inlineStr">
        <is>
          <t>Small</t>
        </is>
      </c>
      <c r="G124" s="17" t="inlineStr">
        <is>
          <t>COVERED</t>
        </is>
      </c>
      <c r="H124" s="17" t="n">
        <v>9</v>
      </c>
      <c r="I124" s="17" t="inlineStr">
        <is>
          <t>Water, 30A/50A Power</t>
        </is>
      </c>
      <c r="J124" s="17" t="inlineStr">
        <is>
          <t>OCCUPIED</t>
        </is>
      </c>
      <c r="K124" s="17" t="inlineStr">
        <is>
          <t>MA-2024-0523</t>
        </is>
      </c>
      <c r="L124" s="17" t="inlineStr">
        <is>
          <t>WL-03212</t>
        </is>
      </c>
      <c r="M124" s="17" t="inlineStr">
        <is>
          <t>Damon Garcia</t>
        </is>
      </c>
      <c r="N124" s="17" t="inlineStr">
        <is>
          <t>WIDGEON STAR</t>
        </is>
      </c>
      <c r="O124" s="17" t="n">
        <v>24.2</v>
      </c>
      <c r="P124" s="17" t="n">
        <v>10.4</v>
      </c>
      <c r="Q124" s="27" t="n">
        <v>46176</v>
      </c>
      <c r="R124" s="17" t="inlineStr"/>
    </row>
    <row r="125">
      <c r="A125" s="21" t="inlineStr">
        <is>
          <t>LP-0524</t>
        </is>
      </c>
      <c r="B125" s="21" t="inlineStr">
        <is>
          <t>Ledgport</t>
        </is>
      </c>
      <c r="C125" s="21" t="inlineStr">
        <is>
          <t>covered</t>
        </is>
      </c>
      <c r="D125" s="21" t="inlineStr">
        <is>
          <t>E</t>
        </is>
      </c>
      <c r="E125" s="21" t="n">
        <v>28</v>
      </c>
      <c r="F125" s="21" t="inlineStr">
        <is>
          <t>Small</t>
        </is>
      </c>
      <c r="G125" s="21" t="inlineStr">
        <is>
          <t>COVERED</t>
        </is>
      </c>
      <c r="H125" s="21" t="n">
        <v>10</v>
      </c>
      <c r="I125" s="21" t="inlineStr">
        <is>
          <t>Water, 30A/50A Power</t>
        </is>
      </c>
      <c r="J125" s="21" t="inlineStr">
        <is>
          <t>OCCUPIED</t>
        </is>
      </c>
      <c r="K125" s="21" t="inlineStr">
        <is>
          <t>MA-2024-0524</t>
        </is>
      </c>
      <c r="L125" s="21" t="inlineStr">
        <is>
          <t>WL-02695</t>
        </is>
      </c>
      <c r="M125" s="21" t="inlineStr">
        <is>
          <t>Anthony Hamilton</t>
        </is>
      </c>
      <c r="N125" s="21" t="inlineStr">
        <is>
          <t>FOUL LIGHT</t>
        </is>
      </c>
      <c r="O125" s="21" t="n">
        <v>24.6</v>
      </c>
      <c r="P125" s="21" t="n">
        <v>10.4</v>
      </c>
      <c r="Q125" s="28" t="n">
        <v>46060</v>
      </c>
      <c r="R125" s="21" t="inlineStr"/>
    </row>
    <row r="126">
      <c r="A126" s="17" t="inlineStr">
        <is>
          <t>LP-0601</t>
        </is>
      </c>
      <c r="B126" s="17" t="inlineStr">
        <is>
          <t>Ledgport</t>
        </is>
      </c>
      <c r="C126" s="17" t="inlineStr">
        <is>
          <t>covered</t>
        </is>
      </c>
      <c r="D126" s="17" t="inlineStr">
        <is>
          <t>F</t>
        </is>
      </c>
      <c r="E126" s="17" t="n">
        <v>24</v>
      </c>
      <c r="F126" s="17" t="inlineStr">
        <is>
          <t>Small</t>
        </is>
      </c>
      <c r="G126" s="17" t="inlineStr">
        <is>
          <t>COVERED</t>
        </is>
      </c>
      <c r="H126" s="17" t="n">
        <v>9</v>
      </c>
      <c r="I126" s="17" t="inlineStr">
        <is>
          <t>Water, 30A/50A Power</t>
        </is>
      </c>
      <c r="J126" s="17" t="inlineStr">
        <is>
          <t>OCCUPIED</t>
        </is>
      </c>
      <c r="K126" s="17" t="inlineStr">
        <is>
          <t>MA-2024-0601</t>
        </is>
      </c>
      <c r="L126" s="17" t="inlineStr">
        <is>
          <t>WL-02639</t>
        </is>
      </c>
      <c r="M126" s="17" t="inlineStr">
        <is>
          <t>Ronald Moore</t>
        </is>
      </c>
      <c r="N126" s="17" t="inlineStr">
        <is>
          <t>SCOTER WEATHER</t>
        </is>
      </c>
      <c r="O126" s="17" t="n">
        <v>29.3</v>
      </c>
      <c r="P126" s="17" t="n">
        <v>10.4</v>
      </c>
      <c r="Q126" s="27" t="n">
        <v>46140</v>
      </c>
      <c r="R126" s="17" t="inlineStr"/>
    </row>
    <row r="127">
      <c r="A127" s="21" t="inlineStr">
        <is>
          <t>LP-0602</t>
        </is>
      </c>
      <c r="B127" s="21" t="inlineStr">
        <is>
          <t>Ledgport</t>
        </is>
      </c>
      <c r="C127" s="21" t="inlineStr">
        <is>
          <t>covered</t>
        </is>
      </c>
      <c r="D127" s="21" t="inlineStr">
        <is>
          <t>F</t>
        </is>
      </c>
      <c r="E127" s="21" t="n">
        <v>36</v>
      </c>
      <c r="F127" s="21" t="inlineStr">
        <is>
          <t>Medium</t>
        </is>
      </c>
      <c r="G127" s="21" t="inlineStr">
        <is>
          <t>COVERED</t>
        </is>
      </c>
      <c r="H127" s="21" t="n">
        <v>13</v>
      </c>
      <c r="I127" s="21" t="inlineStr">
        <is>
          <t>Water, 50A Power</t>
        </is>
      </c>
      <c r="J127" s="21" t="inlineStr">
        <is>
          <t>OCCUPIED</t>
        </is>
      </c>
      <c r="K127" s="21" t="inlineStr">
        <is>
          <t>MA-2024-0602</t>
        </is>
      </c>
      <c r="L127" s="21" t="inlineStr">
        <is>
          <t>WL-01342</t>
        </is>
      </c>
      <c r="M127" s="21" t="inlineStr">
        <is>
          <t>Lee Maldonado</t>
        </is>
      </c>
      <c r="N127" s="21" t="inlineStr">
        <is>
          <t>SCOTER PASSAGE</t>
        </is>
      </c>
      <c r="O127" s="21" t="n">
        <v>57.7</v>
      </c>
      <c r="P127" s="21" t="n">
        <v>10.4</v>
      </c>
      <c r="Q127" s="28" t="n">
        <v>46186</v>
      </c>
      <c r="R127" s="21" t="inlineStr"/>
    </row>
    <row r="128">
      <c r="A128" s="17" t="inlineStr">
        <is>
          <t>LP-0603</t>
        </is>
      </c>
      <c r="B128" s="17" t="inlineStr">
        <is>
          <t>Ledgport</t>
        </is>
      </c>
      <c r="C128" s="17" t="inlineStr">
        <is>
          <t>covered</t>
        </is>
      </c>
      <c r="D128" s="17" t="inlineStr">
        <is>
          <t>F</t>
        </is>
      </c>
      <c r="E128" s="17" t="n">
        <v>28</v>
      </c>
      <c r="F128" s="17" t="inlineStr">
        <is>
          <t>Small</t>
        </is>
      </c>
      <c r="G128" s="17" t="inlineStr">
        <is>
          <t>COVERED</t>
        </is>
      </c>
      <c r="H128" s="17" t="n">
        <v>10</v>
      </c>
      <c r="I128" s="17" t="inlineStr">
        <is>
          <t>Water, 30A/50A Power</t>
        </is>
      </c>
      <c r="J128" s="17" t="inlineStr">
        <is>
          <t>OCCUPIED</t>
        </is>
      </c>
      <c r="K128" s="17" t="inlineStr">
        <is>
          <t>MA-2024-0603</t>
        </is>
      </c>
      <c r="L128" s="17" t="inlineStr">
        <is>
          <t>WL-02921</t>
        </is>
      </c>
      <c r="M128" s="17" t="inlineStr">
        <is>
          <t>Marissa Hatfield</t>
        </is>
      </c>
      <c r="N128" s="17" t="inlineStr">
        <is>
          <t>SEAL ROCK</t>
        </is>
      </c>
      <c r="O128" s="17" t="n">
        <v>32.2</v>
      </c>
      <c r="P128" s="17" t="n">
        <v>10.4</v>
      </c>
      <c r="Q128" s="27" t="n">
        <v>45886</v>
      </c>
      <c r="R128" s="17" t="inlineStr"/>
    </row>
    <row r="129">
      <c r="A129" s="21" t="inlineStr">
        <is>
          <t>LP-0604</t>
        </is>
      </c>
      <c r="B129" s="21" t="inlineStr">
        <is>
          <t>Ledgport</t>
        </is>
      </c>
      <c r="C129" s="21" t="inlineStr">
        <is>
          <t>covered</t>
        </is>
      </c>
      <c r="D129" s="21" t="inlineStr">
        <is>
          <t>F</t>
        </is>
      </c>
      <c r="E129" s="21" t="n">
        <v>40</v>
      </c>
      <c r="F129" s="21" t="inlineStr">
        <is>
          <t>Medium</t>
        </is>
      </c>
      <c r="G129" s="21" t="inlineStr">
        <is>
          <t>COVERED</t>
        </is>
      </c>
      <c r="H129" s="21" t="n">
        <v>14</v>
      </c>
      <c r="I129" s="21" t="inlineStr">
        <is>
          <t>Water, 50A Power</t>
        </is>
      </c>
      <c r="J129" s="21" t="inlineStr">
        <is>
          <t>OCCUPIED</t>
        </is>
      </c>
      <c r="K129" s="21" t="inlineStr">
        <is>
          <t>MA-2024-0604</t>
        </is>
      </c>
      <c r="L129" s="21" t="inlineStr">
        <is>
          <t>WL-02608</t>
        </is>
      </c>
      <c r="M129" s="21" t="inlineStr">
        <is>
          <t>Timothy Porter</t>
        </is>
      </c>
      <c r="N129" s="21" t="inlineStr">
        <is>
          <t>PETREL PASSAGE</t>
        </is>
      </c>
      <c r="O129" s="21" t="n">
        <v>51</v>
      </c>
      <c r="P129" s="21" t="n">
        <v>10.4</v>
      </c>
      <c r="Q129" s="28" t="n">
        <v>46055</v>
      </c>
      <c r="R129" s="21" t="inlineStr"/>
    </row>
    <row r="130">
      <c r="A130" s="17" t="inlineStr">
        <is>
          <t>LP-0605</t>
        </is>
      </c>
      <c r="B130" s="17" t="inlineStr">
        <is>
          <t>Ledgport</t>
        </is>
      </c>
      <c r="C130" s="17" t="inlineStr">
        <is>
          <t>covered</t>
        </is>
      </c>
      <c r="D130" s="17" t="inlineStr">
        <is>
          <t>F</t>
        </is>
      </c>
      <c r="E130" s="17" t="n">
        <v>24</v>
      </c>
      <c r="F130" s="17" t="inlineStr">
        <is>
          <t>Small</t>
        </is>
      </c>
      <c r="G130" s="17" t="inlineStr">
        <is>
          <t>COVERED</t>
        </is>
      </c>
      <c r="H130" s="17" t="n">
        <v>9</v>
      </c>
      <c r="I130" s="17" t="inlineStr">
        <is>
          <t>Water, 30A/50A Power</t>
        </is>
      </c>
      <c r="J130" s="17" t="inlineStr">
        <is>
          <t>OCCUPIED</t>
        </is>
      </c>
      <c r="K130" s="17" t="inlineStr">
        <is>
          <t>MA-2024-0605</t>
        </is>
      </c>
      <c r="L130" s="17" t="inlineStr">
        <is>
          <t>WL-01747</t>
        </is>
      </c>
      <c r="M130" s="17" t="inlineStr">
        <is>
          <t>Andrew Anderson</t>
        </is>
      </c>
      <c r="N130" s="17" t="inlineStr">
        <is>
          <t>OSPREY MOON</t>
        </is>
      </c>
      <c r="O130" s="17" t="n">
        <v>50.9</v>
      </c>
      <c r="P130" s="17" t="n">
        <v>10.4</v>
      </c>
      <c r="Q130" s="27" t="n">
        <v>46116</v>
      </c>
      <c r="R130" s="17" t="inlineStr"/>
    </row>
    <row r="131">
      <c r="A131" s="21" t="inlineStr">
        <is>
          <t>LP-0606</t>
        </is>
      </c>
      <c r="B131" s="21" t="inlineStr">
        <is>
          <t>Ledgport</t>
        </is>
      </c>
      <c r="C131" s="21" t="inlineStr">
        <is>
          <t>covered</t>
        </is>
      </c>
      <c r="D131" s="21" t="inlineStr">
        <is>
          <t>F</t>
        </is>
      </c>
      <c r="E131" s="21" t="n">
        <v>24</v>
      </c>
      <c r="F131" s="21" t="inlineStr">
        <is>
          <t>Small</t>
        </is>
      </c>
      <c r="G131" s="21" t="inlineStr">
        <is>
          <t>COVERED</t>
        </is>
      </c>
      <c r="H131" s="21" t="n">
        <v>9</v>
      </c>
      <c r="I131" s="21" t="inlineStr">
        <is>
          <t>Water, 30A/50A Power</t>
        </is>
      </c>
      <c r="J131" s="21" t="inlineStr">
        <is>
          <t>OCCUPIED</t>
        </is>
      </c>
      <c r="K131" s="21" t="inlineStr">
        <is>
          <t>MA-2024-0606</t>
        </is>
      </c>
      <c r="L131" s="21" t="inlineStr">
        <is>
          <t>WL-03735</t>
        </is>
      </c>
      <c r="M131" s="21" t="inlineStr">
        <is>
          <t>Kyle Foster</t>
        </is>
      </c>
      <c r="N131" s="21" t="inlineStr">
        <is>
          <t>POINT RUNNER</t>
        </is>
      </c>
      <c r="O131" s="21" t="n">
        <v>61.2</v>
      </c>
      <c r="P131" s="21" t="n">
        <v>10.4</v>
      </c>
      <c r="Q131" s="28" t="n">
        <v>46156</v>
      </c>
      <c r="R131" s="21" t="inlineStr"/>
    </row>
    <row r="132">
      <c r="A132" s="17" t="inlineStr">
        <is>
          <t>LP-0607</t>
        </is>
      </c>
      <c r="B132" s="17" t="inlineStr">
        <is>
          <t>Ledgport</t>
        </is>
      </c>
      <c r="C132" s="17" t="inlineStr">
        <is>
          <t>covered</t>
        </is>
      </c>
      <c r="D132" s="17" t="inlineStr">
        <is>
          <t>F</t>
        </is>
      </c>
      <c r="E132" s="17" t="n">
        <v>40</v>
      </c>
      <c r="F132" s="17" t="inlineStr">
        <is>
          <t>Medium</t>
        </is>
      </c>
      <c r="G132" s="17" t="inlineStr">
        <is>
          <t>COVERED</t>
        </is>
      </c>
      <c r="H132" s="17" t="n">
        <v>14</v>
      </c>
      <c r="I132" s="17" t="inlineStr">
        <is>
          <t>Water, 50A Power</t>
        </is>
      </c>
      <c r="J132" s="17" t="inlineStr">
        <is>
          <t>OCCUPIED</t>
        </is>
      </c>
      <c r="K132" s="17" t="inlineStr">
        <is>
          <t>MA-2024-0607</t>
        </is>
      </c>
      <c r="L132" s="17" t="inlineStr">
        <is>
          <t>WL-01378</t>
        </is>
      </c>
      <c r="M132" s="17" t="inlineStr">
        <is>
          <t>Morgan Clark</t>
        </is>
      </c>
      <c r="N132" s="17" t="inlineStr">
        <is>
          <t>TIDE MOON</t>
        </is>
      </c>
      <c r="O132" s="17" t="n">
        <v>30.7</v>
      </c>
      <c r="P132" s="17" t="n">
        <v>10.4</v>
      </c>
      <c r="Q132" s="27" t="n">
        <v>45832</v>
      </c>
      <c r="R132" s="17" t="inlineStr"/>
    </row>
    <row r="133">
      <c r="A133" s="21" t="inlineStr">
        <is>
          <t>LP-0608</t>
        </is>
      </c>
      <c r="B133" s="21" t="inlineStr">
        <is>
          <t>Ledgport</t>
        </is>
      </c>
      <c r="C133" s="21" t="inlineStr">
        <is>
          <t>covered</t>
        </is>
      </c>
      <c r="D133" s="21" t="inlineStr">
        <is>
          <t>F</t>
        </is>
      </c>
      <c r="E133" s="21" t="n">
        <v>28</v>
      </c>
      <c r="F133" s="21" t="inlineStr">
        <is>
          <t>Small</t>
        </is>
      </c>
      <c r="G133" s="21" t="inlineStr">
        <is>
          <t>COVERED</t>
        </is>
      </c>
      <c r="H133" s="21" t="n">
        <v>10</v>
      </c>
      <c r="I133" s="21" t="inlineStr">
        <is>
          <t>Water, 30A/50A Power</t>
        </is>
      </c>
      <c r="J133" s="21" t="inlineStr">
        <is>
          <t>OCCUPIED</t>
        </is>
      </c>
      <c r="K133" s="21" t="inlineStr">
        <is>
          <t>MA-2024-0608</t>
        </is>
      </c>
      <c r="L133" s="21" t="inlineStr">
        <is>
          <t>WL-03905</t>
        </is>
      </c>
      <c r="M133" s="21" t="inlineStr">
        <is>
          <t>Jamie Carpenter</t>
        </is>
      </c>
      <c r="N133" s="21" t="inlineStr">
        <is>
          <t>SEAL SONG</t>
        </is>
      </c>
      <c r="O133" s="21" t="n">
        <v>22.6</v>
      </c>
      <c r="P133" s="21" t="n">
        <v>10.4</v>
      </c>
      <c r="Q133" s="28" t="n">
        <v>45727</v>
      </c>
      <c r="R133" s="21" t="inlineStr"/>
    </row>
    <row r="134">
      <c r="A134" s="17" t="inlineStr">
        <is>
          <t>LP-0609</t>
        </is>
      </c>
      <c r="B134" s="17" t="inlineStr">
        <is>
          <t>Ledgport</t>
        </is>
      </c>
      <c r="C134" s="17" t="inlineStr">
        <is>
          <t>covered</t>
        </is>
      </c>
      <c r="D134" s="17" t="inlineStr">
        <is>
          <t>F</t>
        </is>
      </c>
      <c r="E134" s="17" t="n">
        <v>24</v>
      </c>
      <c r="F134" s="17" t="inlineStr">
        <is>
          <t>Small</t>
        </is>
      </c>
      <c r="G134" s="17" t="inlineStr">
        <is>
          <t>COVERED</t>
        </is>
      </c>
      <c r="H134" s="17" t="n">
        <v>9</v>
      </c>
      <c r="I134" s="17" t="inlineStr">
        <is>
          <t>Water, 30A/50A Power</t>
        </is>
      </c>
      <c r="J134" s="17" t="inlineStr">
        <is>
          <t>OCCUPIED</t>
        </is>
      </c>
      <c r="K134" s="17" t="inlineStr">
        <is>
          <t>MA-2024-0609</t>
        </is>
      </c>
      <c r="L134" s="17" t="inlineStr">
        <is>
          <t>WL-01602</t>
        </is>
      </c>
      <c r="M134" s="17" t="inlineStr">
        <is>
          <t>Micheal Martinez</t>
        </is>
      </c>
      <c r="N134" s="17" t="inlineStr">
        <is>
          <t>SCOTER MOON</t>
        </is>
      </c>
      <c r="O134" s="17" t="n">
        <v>37.3</v>
      </c>
      <c r="P134" s="17" t="n">
        <v>10.4</v>
      </c>
      <c r="Q134" s="27" t="n">
        <v>45661</v>
      </c>
      <c r="R134" s="17" t="inlineStr"/>
    </row>
    <row r="135">
      <c r="A135" s="21" t="inlineStr">
        <is>
          <t>LP-0610</t>
        </is>
      </c>
      <c r="B135" s="21" t="inlineStr">
        <is>
          <t>Ledgport</t>
        </is>
      </c>
      <c r="C135" s="21" t="inlineStr">
        <is>
          <t>covered</t>
        </is>
      </c>
      <c r="D135" s="21" t="inlineStr">
        <is>
          <t>F</t>
        </is>
      </c>
      <c r="E135" s="21" t="n">
        <v>28</v>
      </c>
      <c r="F135" s="21" t="inlineStr">
        <is>
          <t>Small</t>
        </is>
      </c>
      <c r="G135" s="21" t="inlineStr">
        <is>
          <t>COVERED</t>
        </is>
      </c>
      <c r="H135" s="21" t="n">
        <v>10</v>
      </c>
      <c r="I135" s="21" t="inlineStr">
        <is>
          <t>Water, 30A/50A Power</t>
        </is>
      </c>
      <c r="J135" s="21" t="inlineStr">
        <is>
          <t>OCCUPIED</t>
        </is>
      </c>
      <c r="K135" s="21" t="inlineStr">
        <is>
          <t>MA-2024-0610</t>
        </is>
      </c>
      <c r="L135" s="21" t="inlineStr">
        <is>
          <t>WL-02905</t>
        </is>
      </c>
      <c r="M135" s="21" t="inlineStr">
        <is>
          <t>James Williams</t>
        </is>
      </c>
      <c r="N135" s="21" t="inlineStr">
        <is>
          <t>COHO LINE</t>
        </is>
      </c>
      <c r="O135" s="21" t="n">
        <v>34.5</v>
      </c>
      <c r="P135" s="21" t="n">
        <v>10.4</v>
      </c>
      <c r="Q135" s="28" t="n">
        <v>46086</v>
      </c>
      <c r="R135" s="21" t="inlineStr"/>
    </row>
    <row r="136">
      <c r="A136" s="17" t="inlineStr">
        <is>
          <t>LP-0611</t>
        </is>
      </c>
      <c r="B136" s="17" t="inlineStr">
        <is>
          <t>Ledgport</t>
        </is>
      </c>
      <c r="C136" s="17" t="inlineStr">
        <is>
          <t>covered</t>
        </is>
      </c>
      <c r="D136" s="17" t="inlineStr">
        <is>
          <t>F</t>
        </is>
      </c>
      <c r="E136" s="17" t="n">
        <v>24</v>
      </c>
      <c r="F136" s="17" t="inlineStr">
        <is>
          <t>Small</t>
        </is>
      </c>
      <c r="G136" s="17" t="inlineStr">
        <is>
          <t>COVERED</t>
        </is>
      </c>
      <c r="H136" s="17" t="n">
        <v>9</v>
      </c>
      <c r="I136" s="17" t="inlineStr">
        <is>
          <t>Water, 30A/50A Power</t>
        </is>
      </c>
      <c r="J136" s="17" t="inlineStr">
        <is>
          <t>OCCUPIED</t>
        </is>
      </c>
      <c r="K136" s="17" t="inlineStr">
        <is>
          <t>MA-2024-0611</t>
        </is>
      </c>
      <c r="L136" s="17" t="inlineStr">
        <is>
          <t>WL-03556</t>
        </is>
      </c>
      <c r="M136" s="17" t="inlineStr">
        <is>
          <t>Scott Bird</t>
        </is>
      </c>
      <c r="N136" s="17" t="inlineStr">
        <is>
          <t>PINTAIL QUEEN</t>
        </is>
      </c>
      <c r="O136" s="17" t="n">
        <v>60.7</v>
      </c>
      <c r="P136" s="17" t="n">
        <v>10.4</v>
      </c>
      <c r="Q136" s="27" t="n">
        <v>45600</v>
      </c>
      <c r="R136" s="17" t="inlineStr"/>
    </row>
    <row r="137">
      <c r="A137" s="21" t="inlineStr">
        <is>
          <t>LP-0612</t>
        </is>
      </c>
      <c r="B137" s="21" t="inlineStr">
        <is>
          <t>Ledgport</t>
        </is>
      </c>
      <c r="C137" s="21" t="inlineStr">
        <is>
          <t>covered</t>
        </is>
      </c>
      <c r="D137" s="21" t="inlineStr">
        <is>
          <t>F</t>
        </is>
      </c>
      <c r="E137" s="21" t="n">
        <v>32</v>
      </c>
      <c r="F137" s="21" t="inlineStr">
        <is>
          <t>Medium</t>
        </is>
      </c>
      <c r="G137" s="21" t="inlineStr">
        <is>
          <t>COVERED</t>
        </is>
      </c>
      <c r="H137" s="21" t="n">
        <v>12</v>
      </c>
      <c r="I137" s="21" t="inlineStr">
        <is>
          <t>Water, 30A/50A Power</t>
        </is>
      </c>
      <c r="J137" s="21" t="inlineStr">
        <is>
          <t>OCCUPIED</t>
        </is>
      </c>
      <c r="K137" s="21" t="inlineStr">
        <is>
          <t>MA-2024-0612</t>
        </is>
      </c>
      <c r="L137" s="21" t="inlineStr">
        <is>
          <t>WL-01625</t>
        </is>
      </c>
      <c r="M137" s="21" t="inlineStr">
        <is>
          <t>Albert Rowland</t>
        </is>
      </c>
      <c r="N137" s="21" t="inlineStr">
        <is>
          <t>GRAY VEER</t>
        </is>
      </c>
      <c r="O137" s="21" t="n">
        <v>18.6</v>
      </c>
      <c r="P137" s="21" t="n">
        <v>10.4</v>
      </c>
      <c r="Q137" s="28" t="n">
        <v>45579</v>
      </c>
      <c r="R137" s="21" t="inlineStr"/>
    </row>
    <row r="138">
      <c r="A138" s="17" t="inlineStr">
        <is>
          <t>LP-0613</t>
        </is>
      </c>
      <c r="B138" s="17" t="inlineStr">
        <is>
          <t>Ledgport</t>
        </is>
      </c>
      <c r="C138" s="17" t="inlineStr">
        <is>
          <t>covered</t>
        </is>
      </c>
      <c r="D138" s="17" t="inlineStr">
        <is>
          <t>F</t>
        </is>
      </c>
      <c r="E138" s="17" t="n">
        <v>24</v>
      </c>
      <c r="F138" s="17" t="inlineStr">
        <is>
          <t>Small</t>
        </is>
      </c>
      <c r="G138" s="17" t="inlineStr">
        <is>
          <t>COVERED</t>
        </is>
      </c>
      <c r="H138" s="17" t="n">
        <v>9</v>
      </c>
      <c r="I138" s="17" t="inlineStr">
        <is>
          <t>Water, 30A/50A Power</t>
        </is>
      </c>
      <c r="J138" s="17" t="inlineStr">
        <is>
          <t>OCCUPIED</t>
        </is>
      </c>
      <c r="K138" s="17" t="inlineStr">
        <is>
          <t>MA-2024-0613</t>
        </is>
      </c>
      <c r="L138" s="17" t="inlineStr">
        <is>
          <t>WL-03447</t>
        </is>
      </c>
      <c r="M138" s="17" t="inlineStr">
        <is>
          <t>Matthew Mcdonald</t>
        </is>
      </c>
      <c r="N138" s="17" t="inlineStr">
        <is>
          <t>KESTREL VEER</t>
        </is>
      </c>
      <c r="O138" s="17" t="n">
        <v>52.8</v>
      </c>
      <c r="P138" s="17" t="n">
        <v>10.4</v>
      </c>
      <c r="Q138" s="27" t="n">
        <v>45861</v>
      </c>
      <c r="R138" s="17" t="inlineStr"/>
    </row>
    <row r="139">
      <c r="A139" s="21" t="inlineStr">
        <is>
          <t>LP-0614</t>
        </is>
      </c>
      <c r="B139" s="21" t="inlineStr">
        <is>
          <t>Ledgport</t>
        </is>
      </c>
      <c r="C139" s="21" t="inlineStr">
        <is>
          <t>covered</t>
        </is>
      </c>
      <c r="D139" s="21" t="inlineStr">
        <is>
          <t>F</t>
        </is>
      </c>
      <c r="E139" s="21" t="n">
        <v>28</v>
      </c>
      <c r="F139" s="21" t="inlineStr">
        <is>
          <t>Small</t>
        </is>
      </c>
      <c r="G139" s="21" t="inlineStr">
        <is>
          <t>COVERED</t>
        </is>
      </c>
      <c r="H139" s="21" t="n">
        <v>10</v>
      </c>
      <c r="I139" s="21" t="inlineStr">
        <is>
          <t>Water, 30A/50A Power</t>
        </is>
      </c>
      <c r="J139" s="21" t="inlineStr">
        <is>
          <t>OCCUPIED</t>
        </is>
      </c>
      <c r="K139" s="21" t="inlineStr">
        <is>
          <t>MA-2024-0614</t>
        </is>
      </c>
      <c r="L139" s="21" t="inlineStr">
        <is>
          <t>WL-01107</t>
        </is>
      </c>
      <c r="M139" s="21" t="inlineStr">
        <is>
          <t>Dean Gonzalez</t>
        </is>
      </c>
      <c r="N139" s="21" t="inlineStr">
        <is>
          <t>TIDE WAKE</t>
        </is>
      </c>
      <c r="O139" s="21" t="n">
        <v>18.7</v>
      </c>
      <c r="P139" s="21" t="n">
        <v>10.4</v>
      </c>
      <c r="Q139" s="28" t="n">
        <v>45890</v>
      </c>
      <c r="R139" s="21" t="inlineStr"/>
    </row>
    <row r="140">
      <c r="A140" s="17" t="inlineStr">
        <is>
          <t>LP-0615</t>
        </is>
      </c>
      <c r="B140" s="17" t="inlineStr">
        <is>
          <t>Ledgport</t>
        </is>
      </c>
      <c r="C140" s="17" t="inlineStr">
        <is>
          <t>covered</t>
        </is>
      </c>
      <c r="D140" s="17" t="inlineStr">
        <is>
          <t>F</t>
        </is>
      </c>
      <c r="E140" s="17" t="n">
        <v>36</v>
      </c>
      <c r="F140" s="17" t="inlineStr">
        <is>
          <t>Medium</t>
        </is>
      </c>
      <c r="G140" s="17" t="inlineStr">
        <is>
          <t>COVERED</t>
        </is>
      </c>
      <c r="H140" s="17" t="n">
        <v>13</v>
      </c>
      <c r="I140" s="17" t="inlineStr">
        <is>
          <t>Water, 50A Power</t>
        </is>
      </c>
      <c r="J140" s="17" t="inlineStr">
        <is>
          <t>OCCUPIED</t>
        </is>
      </c>
      <c r="K140" s="17" t="inlineStr">
        <is>
          <t>MA-2024-0615</t>
        </is>
      </c>
      <c r="L140" s="17" t="inlineStr">
        <is>
          <t>WL-03818</t>
        </is>
      </c>
      <c r="M140" s="17" t="inlineStr">
        <is>
          <t>Abigail Brooks</t>
        </is>
      </c>
      <c r="N140" s="17" t="inlineStr">
        <is>
          <t>SALISH ROSE</t>
        </is>
      </c>
      <c r="O140" s="17" t="n">
        <v>37.5</v>
      </c>
      <c r="P140" s="17" t="n">
        <v>10.4</v>
      </c>
      <c r="Q140" s="27" t="n">
        <v>46170</v>
      </c>
      <c r="R140" s="17" t="inlineStr"/>
    </row>
    <row r="141">
      <c r="A141" s="21" t="inlineStr">
        <is>
          <t>LP-0616</t>
        </is>
      </c>
      <c r="B141" s="21" t="inlineStr">
        <is>
          <t>Ledgport</t>
        </is>
      </c>
      <c r="C141" s="21" t="inlineStr">
        <is>
          <t>covered</t>
        </is>
      </c>
      <c r="D141" s="21" t="inlineStr">
        <is>
          <t>F</t>
        </is>
      </c>
      <c r="E141" s="21" t="n">
        <v>24</v>
      </c>
      <c r="F141" s="21" t="inlineStr">
        <is>
          <t>Small</t>
        </is>
      </c>
      <c r="G141" s="21" t="inlineStr">
        <is>
          <t>COVERED</t>
        </is>
      </c>
      <c r="H141" s="21" t="n">
        <v>9</v>
      </c>
      <c r="I141" s="21" t="inlineStr">
        <is>
          <t>Water, 30A/50A Power</t>
        </is>
      </c>
      <c r="J141" s="21" t="inlineStr">
        <is>
          <t>OCCUPIED</t>
        </is>
      </c>
      <c r="K141" s="21" t="inlineStr">
        <is>
          <t>MA-2024-0616</t>
        </is>
      </c>
      <c r="L141" s="21" t="inlineStr">
        <is>
          <t>WL-03854</t>
        </is>
      </c>
      <c r="M141" s="21" t="inlineStr">
        <is>
          <t>Brandon Jackson</t>
        </is>
      </c>
      <c r="N141" s="21" t="inlineStr">
        <is>
          <t>SCOTER PASSAGE</t>
        </is>
      </c>
      <c r="O141" s="21" t="n">
        <v>51.4</v>
      </c>
      <c r="P141" s="21" t="n">
        <v>10.4</v>
      </c>
      <c r="Q141" s="28" t="n">
        <v>46177</v>
      </c>
      <c r="R141" s="21" t="inlineStr"/>
    </row>
    <row r="142">
      <c r="A142" s="17" t="inlineStr">
        <is>
          <t>LP-0617</t>
        </is>
      </c>
      <c r="B142" s="17" t="inlineStr">
        <is>
          <t>Ledgport</t>
        </is>
      </c>
      <c r="C142" s="17" t="inlineStr">
        <is>
          <t>covered</t>
        </is>
      </c>
      <c r="D142" s="17" t="inlineStr">
        <is>
          <t>F</t>
        </is>
      </c>
      <c r="E142" s="17" t="n">
        <v>28</v>
      </c>
      <c r="F142" s="17" t="inlineStr">
        <is>
          <t>Small</t>
        </is>
      </c>
      <c r="G142" s="17" t="inlineStr">
        <is>
          <t>COVERED</t>
        </is>
      </c>
      <c r="H142" s="17" t="n">
        <v>10</v>
      </c>
      <c r="I142" s="17" t="inlineStr">
        <is>
          <t>Water, 30A/50A Power</t>
        </is>
      </c>
      <c r="J142" s="17" t="inlineStr">
        <is>
          <t>OCCUPIED</t>
        </is>
      </c>
      <c r="K142" s="17" t="inlineStr">
        <is>
          <t>MA-2024-0617</t>
        </is>
      </c>
      <c r="L142" s="17" t="inlineStr">
        <is>
          <t>WL-02073</t>
        </is>
      </c>
      <c r="M142" s="17" t="inlineStr">
        <is>
          <t>Susan Jordan</t>
        </is>
      </c>
      <c r="N142" s="17" t="inlineStr">
        <is>
          <t>COHO WEATHER</t>
        </is>
      </c>
      <c r="O142" s="17" t="n">
        <v>35.6</v>
      </c>
      <c r="P142" s="17" t="n">
        <v>10.4</v>
      </c>
      <c r="Q142" s="27" t="n">
        <v>46007</v>
      </c>
      <c r="R142" s="17" t="inlineStr"/>
    </row>
    <row r="143">
      <c r="A143" s="21" t="inlineStr">
        <is>
          <t>LP-0618</t>
        </is>
      </c>
      <c r="B143" s="21" t="inlineStr">
        <is>
          <t>Ledgport</t>
        </is>
      </c>
      <c r="C143" s="21" t="inlineStr">
        <is>
          <t>covered</t>
        </is>
      </c>
      <c r="D143" s="21" t="inlineStr">
        <is>
          <t>F</t>
        </is>
      </c>
      <c r="E143" s="21" t="n">
        <v>32</v>
      </c>
      <c r="F143" s="21" t="inlineStr">
        <is>
          <t>Medium</t>
        </is>
      </c>
      <c r="G143" s="21" t="inlineStr">
        <is>
          <t>COVERED</t>
        </is>
      </c>
      <c r="H143" s="21" t="n">
        <v>12</v>
      </c>
      <c r="I143" s="21" t="inlineStr">
        <is>
          <t>Water, 30A/50A Power</t>
        </is>
      </c>
      <c r="J143" s="21" t="inlineStr">
        <is>
          <t>OCCUPIED</t>
        </is>
      </c>
      <c r="K143" s="21" t="inlineStr">
        <is>
          <t>MA-2024-0618</t>
        </is>
      </c>
      <c r="L143" s="21" t="inlineStr">
        <is>
          <t>WL-01962</t>
        </is>
      </c>
      <c r="M143" s="21" t="inlineStr">
        <is>
          <t>Natalie Tyler</t>
        </is>
      </c>
      <c r="N143" s="21" t="inlineStr">
        <is>
          <t>HALIBUT PASSAGE</t>
        </is>
      </c>
      <c r="O143" s="21" t="n">
        <v>30.1</v>
      </c>
      <c r="P143" s="21" t="n">
        <v>10.4</v>
      </c>
      <c r="Q143" s="28" t="n">
        <v>46124</v>
      </c>
      <c r="R143" s="21" t="inlineStr"/>
    </row>
    <row r="144">
      <c r="A144" s="17" t="inlineStr">
        <is>
          <t>LP-0619</t>
        </is>
      </c>
      <c r="B144" s="17" t="inlineStr">
        <is>
          <t>Ledgport</t>
        </is>
      </c>
      <c r="C144" s="17" t="inlineStr">
        <is>
          <t>covered</t>
        </is>
      </c>
      <c r="D144" s="17" t="inlineStr">
        <is>
          <t>F</t>
        </is>
      </c>
      <c r="E144" s="17" t="n">
        <v>36</v>
      </c>
      <c r="F144" s="17" t="inlineStr">
        <is>
          <t>Medium</t>
        </is>
      </c>
      <c r="G144" s="17" t="inlineStr">
        <is>
          <t>COVERED</t>
        </is>
      </c>
      <c r="H144" s="17" t="n">
        <v>13</v>
      </c>
      <c r="I144" s="17" t="inlineStr">
        <is>
          <t>Water, 50A Power</t>
        </is>
      </c>
      <c r="J144" s="17" t="inlineStr">
        <is>
          <t>VACANT</t>
        </is>
      </c>
      <c r="K144" s="17" t="inlineStr"/>
      <c r="L144" s="17" t="inlineStr"/>
      <c r="M144" s="17" t="inlineStr"/>
      <c r="N144" s="17" t="inlineStr"/>
      <c r="O144" s="17" t="inlineStr"/>
      <c r="P144" s="17" t="n">
        <v>10.4</v>
      </c>
      <c r="Q144" s="27" t="n">
        <v>45615</v>
      </c>
      <c r="R144" s="17" t="inlineStr"/>
    </row>
    <row r="145">
      <c r="A145" s="21" t="inlineStr">
        <is>
          <t>LP-0620</t>
        </is>
      </c>
      <c r="B145" s="21" t="inlineStr">
        <is>
          <t>Ledgport</t>
        </is>
      </c>
      <c r="C145" s="21" t="inlineStr">
        <is>
          <t>covered</t>
        </is>
      </c>
      <c r="D145" s="21" t="inlineStr">
        <is>
          <t>F</t>
        </is>
      </c>
      <c r="E145" s="21" t="n">
        <v>32</v>
      </c>
      <c r="F145" s="21" t="inlineStr">
        <is>
          <t>Medium</t>
        </is>
      </c>
      <c r="G145" s="21" t="inlineStr">
        <is>
          <t>COVERED</t>
        </is>
      </c>
      <c r="H145" s="21" t="n">
        <v>12</v>
      </c>
      <c r="I145" s="21" t="inlineStr">
        <is>
          <t>Water, 30A/50A Power</t>
        </is>
      </c>
      <c r="J145" s="21" t="inlineStr">
        <is>
          <t>OCCUPIED</t>
        </is>
      </c>
      <c r="K145" s="21" t="inlineStr">
        <is>
          <t>MA-2024-0620</t>
        </is>
      </c>
      <c r="L145" s="21" t="inlineStr">
        <is>
          <t>WL-02410</t>
        </is>
      </c>
      <c r="M145" s="21" t="inlineStr">
        <is>
          <t>Juan Martin</t>
        </is>
      </c>
      <c r="N145" s="21" t="inlineStr">
        <is>
          <t>SPINDRIFT BAY</t>
        </is>
      </c>
      <c r="O145" s="21" t="n">
        <v>40.5</v>
      </c>
      <c r="P145" s="21" t="n">
        <v>10.4</v>
      </c>
      <c r="Q145" s="28" t="n">
        <v>45989</v>
      </c>
      <c r="R145" s="21" t="inlineStr"/>
    </row>
    <row r="146">
      <c r="A146" s="17" t="inlineStr">
        <is>
          <t>LP-0621</t>
        </is>
      </c>
      <c r="B146" s="17" t="inlineStr">
        <is>
          <t>Ledgport</t>
        </is>
      </c>
      <c r="C146" s="17" t="inlineStr">
        <is>
          <t>covered</t>
        </is>
      </c>
      <c r="D146" s="17" t="inlineStr">
        <is>
          <t>F</t>
        </is>
      </c>
      <c r="E146" s="17" t="n">
        <v>40</v>
      </c>
      <c r="F146" s="17" t="inlineStr">
        <is>
          <t>Medium</t>
        </is>
      </c>
      <c r="G146" s="17" t="inlineStr">
        <is>
          <t>COVERED</t>
        </is>
      </c>
      <c r="H146" s="17" t="n">
        <v>14</v>
      </c>
      <c r="I146" s="17" t="inlineStr">
        <is>
          <t>Water, 50A Power</t>
        </is>
      </c>
      <c r="J146" s="17" t="inlineStr">
        <is>
          <t>OCCUPIED</t>
        </is>
      </c>
      <c r="K146" s="17" t="inlineStr">
        <is>
          <t>MA-2024-0621</t>
        </is>
      </c>
      <c r="L146" s="17" t="inlineStr">
        <is>
          <t>WL-02194</t>
        </is>
      </c>
      <c r="M146" s="17" t="inlineStr">
        <is>
          <t>Victoria Williamson</t>
        </is>
      </c>
      <c r="N146" s="17" t="inlineStr">
        <is>
          <t>HERON WAKE</t>
        </is>
      </c>
      <c r="O146" s="17" t="n">
        <v>22</v>
      </c>
      <c r="P146" s="17" t="n">
        <v>10.4</v>
      </c>
      <c r="Q146" s="27" t="n">
        <v>45721</v>
      </c>
      <c r="R146" s="17" t="inlineStr"/>
    </row>
    <row r="147">
      <c r="A147" s="21" t="inlineStr">
        <is>
          <t>LP-0622</t>
        </is>
      </c>
      <c r="B147" s="21" t="inlineStr">
        <is>
          <t>Ledgport</t>
        </is>
      </c>
      <c r="C147" s="21" t="inlineStr">
        <is>
          <t>covered</t>
        </is>
      </c>
      <c r="D147" s="21" t="inlineStr">
        <is>
          <t>F</t>
        </is>
      </c>
      <c r="E147" s="21" t="n">
        <v>32</v>
      </c>
      <c r="F147" s="21" t="inlineStr">
        <is>
          <t>Medium</t>
        </is>
      </c>
      <c r="G147" s="21" t="inlineStr">
        <is>
          <t>COVERED</t>
        </is>
      </c>
      <c r="H147" s="21" t="n">
        <v>12</v>
      </c>
      <c r="I147" s="21" t="inlineStr">
        <is>
          <t>Water, 30A/50A Power</t>
        </is>
      </c>
      <c r="J147" s="21" t="inlineStr">
        <is>
          <t>OCCUPIED</t>
        </is>
      </c>
      <c r="K147" s="21" t="inlineStr">
        <is>
          <t>MA-2024-0622</t>
        </is>
      </c>
      <c r="L147" s="21" t="inlineStr">
        <is>
          <t>WL-03607</t>
        </is>
      </c>
      <c r="M147" s="21" t="inlineStr">
        <is>
          <t>Ross Green</t>
        </is>
      </c>
      <c r="N147" s="21" t="inlineStr">
        <is>
          <t>FOUL WEATHER</t>
        </is>
      </c>
      <c r="O147" s="21" t="n">
        <v>39.4</v>
      </c>
      <c r="P147" s="21" t="n">
        <v>10.4</v>
      </c>
      <c r="Q147" s="28" t="n">
        <v>45647</v>
      </c>
      <c r="R147" s="21" t="inlineStr"/>
    </row>
    <row r="148">
      <c r="A148" s="17" t="inlineStr">
        <is>
          <t>LP-0623</t>
        </is>
      </c>
      <c r="B148" s="17" t="inlineStr">
        <is>
          <t>Ledgport</t>
        </is>
      </c>
      <c r="C148" s="17" t="inlineStr">
        <is>
          <t>covered</t>
        </is>
      </c>
      <c r="D148" s="17" t="inlineStr">
        <is>
          <t>F</t>
        </is>
      </c>
      <c r="E148" s="17" t="n">
        <v>32</v>
      </c>
      <c r="F148" s="17" t="inlineStr">
        <is>
          <t>Medium</t>
        </is>
      </c>
      <c r="G148" s="17" t="inlineStr">
        <is>
          <t>COVERED</t>
        </is>
      </c>
      <c r="H148" s="17" t="n">
        <v>12</v>
      </c>
      <c r="I148" s="17" t="inlineStr">
        <is>
          <t>Water, 30A/50A Power</t>
        </is>
      </c>
      <c r="J148" s="17" t="inlineStr">
        <is>
          <t>OCCUPIED</t>
        </is>
      </c>
      <c r="K148" s="17" t="inlineStr">
        <is>
          <t>MA-2024-0623</t>
        </is>
      </c>
      <c r="L148" s="17" t="inlineStr">
        <is>
          <t>WL-03096</t>
        </is>
      </c>
      <c r="M148" s="17" t="inlineStr">
        <is>
          <t>Craig Kelley</t>
        </is>
      </c>
      <c r="N148" s="17" t="inlineStr">
        <is>
          <t>COHO CREST</t>
        </is>
      </c>
      <c r="O148" s="17" t="n">
        <v>53.9</v>
      </c>
      <c r="P148" s="17" t="n">
        <v>10.4</v>
      </c>
      <c r="Q148" s="27" t="n">
        <v>45657</v>
      </c>
      <c r="R148" s="17" t="inlineStr"/>
    </row>
    <row r="149">
      <c r="A149" s="21" t="inlineStr">
        <is>
          <t>LP-0624</t>
        </is>
      </c>
      <c r="B149" s="21" t="inlineStr">
        <is>
          <t>Ledgport</t>
        </is>
      </c>
      <c r="C149" s="21" t="inlineStr">
        <is>
          <t>covered</t>
        </is>
      </c>
      <c r="D149" s="21" t="inlineStr">
        <is>
          <t>F</t>
        </is>
      </c>
      <c r="E149" s="21" t="n">
        <v>40</v>
      </c>
      <c r="F149" s="21" t="inlineStr">
        <is>
          <t>Medium</t>
        </is>
      </c>
      <c r="G149" s="21" t="inlineStr">
        <is>
          <t>COVERED</t>
        </is>
      </c>
      <c r="H149" s="21" t="n">
        <v>14</v>
      </c>
      <c r="I149" s="21" t="inlineStr">
        <is>
          <t>Water, 50A Power</t>
        </is>
      </c>
      <c r="J149" s="21" t="inlineStr">
        <is>
          <t>OCCUPIED</t>
        </is>
      </c>
      <c r="K149" s="21" t="inlineStr">
        <is>
          <t>MA-2024-0624</t>
        </is>
      </c>
      <c r="L149" s="21" t="inlineStr">
        <is>
          <t>WL-02951</t>
        </is>
      </c>
      <c r="M149" s="21" t="inlineStr">
        <is>
          <t>Evelyn Thompson</t>
        </is>
      </c>
      <c r="N149" s="21" t="inlineStr">
        <is>
          <t>OTTER MOON</t>
        </is>
      </c>
      <c r="O149" s="21" t="n">
        <v>49.8</v>
      </c>
      <c r="P149" s="21" t="n">
        <v>10.4</v>
      </c>
      <c r="Q149" s="28" t="n">
        <v>46129</v>
      </c>
      <c r="R149" s="21" t="inlineStr"/>
    </row>
    <row r="150">
      <c r="A150" s="17" t="inlineStr">
        <is>
          <t>LP-0701</t>
        </is>
      </c>
      <c r="B150" s="17" t="inlineStr">
        <is>
          <t>Ledgport</t>
        </is>
      </c>
      <c r="C150" s="17" t="inlineStr">
        <is>
          <t>covered</t>
        </is>
      </c>
      <c r="D150" s="17" t="inlineStr">
        <is>
          <t>G</t>
        </is>
      </c>
      <c r="E150" s="17" t="n">
        <v>24</v>
      </c>
      <c r="F150" s="17" t="inlineStr">
        <is>
          <t>Small</t>
        </is>
      </c>
      <c r="G150" s="17" t="inlineStr">
        <is>
          <t>COVERED</t>
        </is>
      </c>
      <c r="H150" s="17" t="n">
        <v>9</v>
      </c>
      <c r="I150" s="17" t="inlineStr">
        <is>
          <t>Water, 30A/50A Power</t>
        </is>
      </c>
      <c r="J150" s="17" t="inlineStr">
        <is>
          <t>OCCUPIED</t>
        </is>
      </c>
      <c r="K150" s="17" t="inlineStr">
        <is>
          <t>MA-2024-0701</t>
        </is>
      </c>
      <c r="L150" s="17" t="inlineStr">
        <is>
          <t>WL-02344</t>
        </is>
      </c>
      <c r="M150" s="17" t="inlineStr">
        <is>
          <t>Michael Combs</t>
        </is>
      </c>
      <c r="N150" s="17" t="inlineStr">
        <is>
          <t>FOUL BAY</t>
        </is>
      </c>
      <c r="O150" s="17" t="n">
        <v>43.4</v>
      </c>
      <c r="P150" s="17" t="n">
        <v>10.4</v>
      </c>
      <c r="Q150" s="27" t="n">
        <v>45571</v>
      </c>
      <c r="R150" s="17" t="inlineStr"/>
    </row>
    <row r="151">
      <c r="A151" s="21" t="inlineStr">
        <is>
          <t>LP-0702</t>
        </is>
      </c>
      <c r="B151" s="21" t="inlineStr">
        <is>
          <t>Ledgport</t>
        </is>
      </c>
      <c r="C151" s="21" t="inlineStr">
        <is>
          <t>covered</t>
        </is>
      </c>
      <c r="D151" s="21" t="inlineStr">
        <is>
          <t>G</t>
        </is>
      </c>
      <c r="E151" s="21" t="n">
        <v>32</v>
      </c>
      <c r="F151" s="21" t="inlineStr">
        <is>
          <t>Medium</t>
        </is>
      </c>
      <c r="G151" s="21" t="inlineStr">
        <is>
          <t>COVERED</t>
        </is>
      </c>
      <c r="H151" s="21" t="n">
        <v>12</v>
      </c>
      <c r="I151" s="21" t="inlineStr">
        <is>
          <t>Water, 30A/50A Power</t>
        </is>
      </c>
      <c r="J151" s="21" t="inlineStr">
        <is>
          <t>OCCUPIED</t>
        </is>
      </c>
      <c r="K151" s="21" t="inlineStr">
        <is>
          <t>MA-2024-0702</t>
        </is>
      </c>
      <c r="L151" s="21" t="inlineStr">
        <is>
          <t>WL-01711</t>
        </is>
      </c>
      <c r="M151" s="21" t="inlineStr">
        <is>
          <t>Julie Peterson</t>
        </is>
      </c>
      <c r="N151" s="21" t="inlineStr">
        <is>
          <t>PINTAIL WIND</t>
        </is>
      </c>
      <c r="O151" s="21" t="n">
        <v>51.4</v>
      </c>
      <c r="P151" s="21" t="n">
        <v>10.4</v>
      </c>
      <c r="Q151" s="28" t="n">
        <v>45704</v>
      </c>
      <c r="R151" s="21" t="inlineStr"/>
    </row>
    <row r="152">
      <c r="A152" s="17" t="inlineStr">
        <is>
          <t>LP-0703</t>
        </is>
      </c>
      <c r="B152" s="17" t="inlineStr">
        <is>
          <t>Ledgport</t>
        </is>
      </c>
      <c r="C152" s="17" t="inlineStr">
        <is>
          <t>covered</t>
        </is>
      </c>
      <c r="D152" s="17" t="inlineStr">
        <is>
          <t>G</t>
        </is>
      </c>
      <c r="E152" s="17" t="n">
        <v>40</v>
      </c>
      <c r="F152" s="17" t="inlineStr">
        <is>
          <t>Medium</t>
        </is>
      </c>
      <c r="G152" s="17" t="inlineStr">
        <is>
          <t>COVERED</t>
        </is>
      </c>
      <c r="H152" s="17" t="n">
        <v>14</v>
      </c>
      <c r="I152" s="17" t="inlineStr">
        <is>
          <t>Water, 50A Power</t>
        </is>
      </c>
      <c r="J152" s="17" t="inlineStr">
        <is>
          <t>OCCUPIED</t>
        </is>
      </c>
      <c r="K152" s="17" t="inlineStr">
        <is>
          <t>MA-2024-0703</t>
        </is>
      </c>
      <c r="L152" s="17" t="inlineStr">
        <is>
          <t>WL-03517</t>
        </is>
      </c>
      <c r="M152" s="17" t="inlineStr">
        <is>
          <t>Ruth Peters</t>
        </is>
      </c>
      <c r="N152" s="17" t="inlineStr">
        <is>
          <t>CORMORANT BAY</t>
        </is>
      </c>
      <c r="O152" s="17" t="n">
        <v>58.9</v>
      </c>
      <c r="P152" s="17" t="n">
        <v>10.4</v>
      </c>
      <c r="Q152" s="27" t="n">
        <v>46030</v>
      </c>
      <c r="R152" s="17" t="inlineStr"/>
    </row>
    <row r="153">
      <c r="A153" s="21" t="inlineStr">
        <is>
          <t>LP-0704</t>
        </is>
      </c>
      <c r="B153" s="21" t="inlineStr">
        <is>
          <t>Ledgport</t>
        </is>
      </c>
      <c r="C153" s="21" t="inlineStr">
        <is>
          <t>covered</t>
        </is>
      </c>
      <c r="D153" s="21" t="inlineStr">
        <is>
          <t>G</t>
        </is>
      </c>
      <c r="E153" s="21" t="n">
        <v>28</v>
      </c>
      <c r="F153" s="21" t="inlineStr">
        <is>
          <t>Small</t>
        </is>
      </c>
      <c r="G153" s="21" t="inlineStr">
        <is>
          <t>COVERED</t>
        </is>
      </c>
      <c r="H153" s="21" t="n">
        <v>10</v>
      </c>
      <c r="I153" s="21" t="inlineStr">
        <is>
          <t>Water, 30A/50A Power</t>
        </is>
      </c>
      <c r="J153" s="21" t="inlineStr">
        <is>
          <t>OCCUPIED</t>
        </is>
      </c>
      <c r="K153" s="21" t="inlineStr">
        <is>
          <t>MA-2024-0704</t>
        </is>
      </c>
      <c r="L153" s="21" t="inlineStr">
        <is>
          <t>WL-02092</t>
        </is>
      </c>
      <c r="M153" s="21" t="inlineStr">
        <is>
          <t>Jason Brooks</t>
        </is>
      </c>
      <c r="N153" s="21" t="inlineStr">
        <is>
          <t>PETREL MIST</t>
        </is>
      </c>
      <c r="O153" s="21" t="n">
        <v>52.4</v>
      </c>
      <c r="P153" s="21" t="n">
        <v>10.4</v>
      </c>
      <c r="Q153" s="28" t="n">
        <v>45910</v>
      </c>
      <c r="R153" s="21" t="inlineStr"/>
    </row>
    <row r="154">
      <c r="A154" s="17" t="inlineStr">
        <is>
          <t>LP-0705</t>
        </is>
      </c>
      <c r="B154" s="17" t="inlineStr">
        <is>
          <t>Ledgport</t>
        </is>
      </c>
      <c r="C154" s="17" t="inlineStr">
        <is>
          <t>covered</t>
        </is>
      </c>
      <c r="D154" s="17" t="inlineStr">
        <is>
          <t>G</t>
        </is>
      </c>
      <c r="E154" s="17" t="n">
        <v>24</v>
      </c>
      <c r="F154" s="17" t="inlineStr">
        <is>
          <t>Small</t>
        </is>
      </c>
      <c r="G154" s="17" t="inlineStr">
        <is>
          <t>COVERED</t>
        </is>
      </c>
      <c r="H154" s="17" t="n">
        <v>9</v>
      </c>
      <c r="I154" s="17" t="inlineStr">
        <is>
          <t>Water, 30A/50A Power</t>
        </is>
      </c>
      <c r="J154" s="17" t="inlineStr">
        <is>
          <t>OCCUPIED</t>
        </is>
      </c>
      <c r="K154" s="17" t="inlineStr">
        <is>
          <t>MA-2024-0705</t>
        </is>
      </c>
      <c r="L154" s="17" t="inlineStr">
        <is>
          <t>WL-02327</t>
        </is>
      </c>
      <c r="M154" s="17" t="inlineStr">
        <is>
          <t>Sarah Hogan</t>
        </is>
      </c>
      <c r="N154" s="17" t="inlineStr">
        <is>
          <t>OTTER MIST</t>
        </is>
      </c>
      <c r="O154" s="17" t="n">
        <v>43.6</v>
      </c>
      <c r="P154" s="17" t="n">
        <v>10.4</v>
      </c>
      <c r="Q154" s="27" t="n">
        <v>46086</v>
      </c>
      <c r="R154" s="17" t="inlineStr"/>
    </row>
    <row r="155">
      <c r="A155" s="21" t="inlineStr">
        <is>
          <t>LP-0706</t>
        </is>
      </c>
      <c r="B155" s="21" t="inlineStr">
        <is>
          <t>Ledgport</t>
        </is>
      </c>
      <c r="C155" s="21" t="inlineStr">
        <is>
          <t>covered</t>
        </is>
      </c>
      <c r="D155" s="21" t="inlineStr">
        <is>
          <t>G</t>
        </is>
      </c>
      <c r="E155" s="21" t="n">
        <v>28</v>
      </c>
      <c r="F155" s="21" t="inlineStr">
        <is>
          <t>Small</t>
        </is>
      </c>
      <c r="G155" s="21" t="inlineStr">
        <is>
          <t>COVERED</t>
        </is>
      </c>
      <c r="H155" s="21" t="n">
        <v>10</v>
      </c>
      <c r="I155" s="21" t="inlineStr">
        <is>
          <t>Water, 30A/50A Power</t>
        </is>
      </c>
      <c r="J155" s="21" t="inlineStr">
        <is>
          <t>OCCUPIED</t>
        </is>
      </c>
      <c r="K155" s="21" t="inlineStr">
        <is>
          <t>MA-2024-0706</t>
        </is>
      </c>
      <c r="L155" s="21" t="inlineStr">
        <is>
          <t>WL-01857</t>
        </is>
      </c>
      <c r="M155" s="21" t="inlineStr">
        <is>
          <t>Anthony Morales</t>
        </is>
      </c>
      <c r="N155" s="21" t="inlineStr">
        <is>
          <t>WIDGEON BAY</t>
        </is>
      </c>
      <c r="O155" s="21" t="n">
        <v>43.6</v>
      </c>
      <c r="P155" s="21" t="n">
        <v>10.4</v>
      </c>
      <c r="Q155" s="28" t="n">
        <v>46158</v>
      </c>
      <c r="R155" s="21" t="inlineStr"/>
    </row>
    <row r="156">
      <c r="A156" s="17" t="inlineStr">
        <is>
          <t>LP-0707</t>
        </is>
      </c>
      <c r="B156" s="17" t="inlineStr">
        <is>
          <t>Ledgport</t>
        </is>
      </c>
      <c r="C156" s="17" t="inlineStr">
        <is>
          <t>covered</t>
        </is>
      </c>
      <c r="D156" s="17" t="inlineStr">
        <is>
          <t>G</t>
        </is>
      </c>
      <c r="E156" s="17" t="n">
        <v>28</v>
      </c>
      <c r="F156" s="17" t="inlineStr">
        <is>
          <t>Small</t>
        </is>
      </c>
      <c r="G156" s="17" t="inlineStr">
        <is>
          <t>COVERED</t>
        </is>
      </c>
      <c r="H156" s="17" t="n">
        <v>10</v>
      </c>
      <c r="I156" s="17" t="inlineStr">
        <is>
          <t>Water, 30A/50A Power</t>
        </is>
      </c>
      <c r="J156" s="17" t="inlineStr">
        <is>
          <t>OCCUPIED</t>
        </is>
      </c>
      <c r="K156" s="17" t="inlineStr">
        <is>
          <t>MA-2024-0707</t>
        </is>
      </c>
      <c r="L156" s="17" t="inlineStr">
        <is>
          <t>WL-02544</t>
        </is>
      </c>
      <c r="M156" s="17" t="inlineStr">
        <is>
          <t>Laurie Smith</t>
        </is>
      </c>
      <c r="N156" s="17" t="inlineStr">
        <is>
          <t>KESTREL SOUND</t>
        </is>
      </c>
      <c r="O156" s="17" t="n">
        <v>45.6</v>
      </c>
      <c r="P156" s="17" t="n">
        <v>10.4</v>
      </c>
      <c r="Q156" s="27" t="n">
        <v>46165</v>
      </c>
      <c r="R156" s="17" t="inlineStr"/>
    </row>
    <row r="157">
      <c r="A157" s="21" t="inlineStr">
        <is>
          <t>LP-0708</t>
        </is>
      </c>
      <c r="B157" s="21" t="inlineStr">
        <is>
          <t>Ledgport</t>
        </is>
      </c>
      <c r="C157" s="21" t="inlineStr">
        <is>
          <t>covered</t>
        </is>
      </c>
      <c r="D157" s="21" t="inlineStr">
        <is>
          <t>G</t>
        </is>
      </c>
      <c r="E157" s="21" t="n">
        <v>32</v>
      </c>
      <c r="F157" s="21" t="inlineStr">
        <is>
          <t>Medium</t>
        </is>
      </c>
      <c r="G157" s="21" t="inlineStr">
        <is>
          <t>COVERED</t>
        </is>
      </c>
      <c r="H157" s="21" t="n">
        <v>12</v>
      </c>
      <c r="I157" s="21" t="inlineStr">
        <is>
          <t>Water, 30A/50A Power</t>
        </is>
      </c>
      <c r="J157" s="21" t="inlineStr">
        <is>
          <t>OCCUPIED</t>
        </is>
      </c>
      <c r="K157" s="21" t="inlineStr">
        <is>
          <t>MA-2024-0708</t>
        </is>
      </c>
      <c r="L157" s="21" t="inlineStr">
        <is>
          <t>WL-03803</t>
        </is>
      </c>
      <c r="M157" s="21" t="inlineStr">
        <is>
          <t>Elizabeth Mathews</t>
        </is>
      </c>
      <c r="N157" s="21" t="inlineStr">
        <is>
          <t>WIDGEON RUNNER</t>
        </is>
      </c>
      <c r="O157" s="21" t="n">
        <v>43.3</v>
      </c>
      <c r="P157" s="21" t="n">
        <v>10.4</v>
      </c>
      <c r="Q157" s="28" t="n">
        <v>45650</v>
      </c>
      <c r="R157" s="21" t="inlineStr"/>
    </row>
    <row r="158">
      <c r="A158" s="17" t="inlineStr">
        <is>
          <t>LP-0709</t>
        </is>
      </c>
      <c r="B158" s="17" t="inlineStr">
        <is>
          <t>Ledgport</t>
        </is>
      </c>
      <c r="C158" s="17" t="inlineStr">
        <is>
          <t>covered</t>
        </is>
      </c>
      <c r="D158" s="17" t="inlineStr">
        <is>
          <t>G</t>
        </is>
      </c>
      <c r="E158" s="17" t="n">
        <v>28</v>
      </c>
      <c r="F158" s="17" t="inlineStr">
        <is>
          <t>Small</t>
        </is>
      </c>
      <c r="G158" s="17" t="inlineStr">
        <is>
          <t>COVERED</t>
        </is>
      </c>
      <c r="H158" s="17" t="n">
        <v>10</v>
      </c>
      <c r="I158" s="17" t="inlineStr">
        <is>
          <t>Water, 30A/50A Power</t>
        </is>
      </c>
      <c r="J158" s="17" t="inlineStr">
        <is>
          <t>OCCUPIED</t>
        </is>
      </c>
      <c r="K158" s="17" t="inlineStr">
        <is>
          <t>MA-2024-0709</t>
        </is>
      </c>
      <c r="L158" s="17" t="inlineStr">
        <is>
          <t>WL-02693</t>
        </is>
      </c>
      <c r="M158" s="17" t="inlineStr">
        <is>
          <t>Patrick Allen</t>
        </is>
      </c>
      <c r="N158" s="17" t="inlineStr">
        <is>
          <t>HERON WIND</t>
        </is>
      </c>
      <c r="O158" s="17" t="n">
        <v>45.7</v>
      </c>
      <c r="P158" s="17" t="n">
        <v>10.4</v>
      </c>
      <c r="Q158" s="27" t="n">
        <v>46074</v>
      </c>
      <c r="R158" s="17" t="inlineStr"/>
    </row>
    <row r="159">
      <c r="A159" s="21" t="inlineStr">
        <is>
          <t>LP-0710</t>
        </is>
      </c>
      <c r="B159" s="21" t="inlineStr">
        <is>
          <t>Ledgport</t>
        </is>
      </c>
      <c r="C159" s="21" t="inlineStr">
        <is>
          <t>covered</t>
        </is>
      </c>
      <c r="D159" s="21" t="inlineStr">
        <is>
          <t>G</t>
        </is>
      </c>
      <c r="E159" s="21" t="n">
        <v>28</v>
      </c>
      <c r="F159" s="21" t="inlineStr">
        <is>
          <t>Small</t>
        </is>
      </c>
      <c r="G159" s="21" t="inlineStr">
        <is>
          <t>COVERED</t>
        </is>
      </c>
      <c r="H159" s="21" t="n">
        <v>10</v>
      </c>
      <c r="I159" s="21" t="inlineStr">
        <is>
          <t>Water, 30A/50A Power</t>
        </is>
      </c>
      <c r="J159" s="21" t="inlineStr">
        <is>
          <t>OCCUPIED</t>
        </is>
      </c>
      <c r="K159" s="21" t="inlineStr">
        <is>
          <t>MA-2024-0710</t>
        </is>
      </c>
      <c r="L159" s="21" t="inlineStr">
        <is>
          <t>WL-03904</t>
        </is>
      </c>
      <c r="M159" s="21" t="inlineStr">
        <is>
          <t>Peggy Trevino</t>
        </is>
      </c>
      <c r="N159" s="21" t="inlineStr">
        <is>
          <t>BRANT SONG</t>
        </is>
      </c>
      <c r="O159" s="21" t="n">
        <v>33.7</v>
      </c>
      <c r="P159" s="21" t="n">
        <v>10.4</v>
      </c>
      <c r="Q159" s="28" t="n">
        <v>45807</v>
      </c>
      <c r="R159" s="21" t="inlineStr"/>
    </row>
    <row r="160">
      <c r="A160" s="17" t="inlineStr">
        <is>
          <t>LP-0711</t>
        </is>
      </c>
      <c r="B160" s="17" t="inlineStr">
        <is>
          <t>Ledgport</t>
        </is>
      </c>
      <c r="C160" s="17" t="inlineStr">
        <is>
          <t>covered</t>
        </is>
      </c>
      <c r="D160" s="17" t="inlineStr">
        <is>
          <t>G</t>
        </is>
      </c>
      <c r="E160" s="17" t="n">
        <v>36</v>
      </c>
      <c r="F160" s="17" t="inlineStr">
        <is>
          <t>Medium</t>
        </is>
      </c>
      <c r="G160" s="17" t="inlineStr">
        <is>
          <t>COVERED</t>
        </is>
      </c>
      <c r="H160" s="17" t="n">
        <v>13</v>
      </c>
      <c r="I160" s="17" t="inlineStr">
        <is>
          <t>Water, 50A Power</t>
        </is>
      </c>
      <c r="J160" s="17" t="inlineStr">
        <is>
          <t>OCCUPIED</t>
        </is>
      </c>
      <c r="K160" s="17" t="inlineStr">
        <is>
          <t>MA-2024-0711</t>
        </is>
      </c>
      <c r="L160" s="17" t="inlineStr">
        <is>
          <t>WL-01740</t>
        </is>
      </c>
      <c r="M160" s="17" t="inlineStr">
        <is>
          <t>Lisa Wyatt</t>
        </is>
      </c>
      <c r="N160" s="17" t="inlineStr">
        <is>
          <t>PINTAIL BAY</t>
        </is>
      </c>
      <c r="O160" s="17" t="n">
        <v>43.4</v>
      </c>
      <c r="P160" s="17" t="n">
        <v>10.4</v>
      </c>
      <c r="Q160" s="27" t="n">
        <v>45598</v>
      </c>
      <c r="R160" s="17" t="inlineStr"/>
    </row>
    <row r="161">
      <c r="A161" s="21" t="inlineStr">
        <is>
          <t>LP-0712</t>
        </is>
      </c>
      <c r="B161" s="21" t="inlineStr">
        <is>
          <t>Ledgport</t>
        </is>
      </c>
      <c r="C161" s="21" t="inlineStr">
        <is>
          <t>covered</t>
        </is>
      </c>
      <c r="D161" s="21" t="inlineStr">
        <is>
          <t>G</t>
        </is>
      </c>
      <c r="E161" s="21" t="n">
        <v>36</v>
      </c>
      <c r="F161" s="21" t="inlineStr">
        <is>
          <t>Medium</t>
        </is>
      </c>
      <c r="G161" s="21" t="inlineStr">
        <is>
          <t>COVERED</t>
        </is>
      </c>
      <c r="H161" s="21" t="n">
        <v>13</v>
      </c>
      <c r="I161" s="21" t="inlineStr">
        <is>
          <t>Water, 50A Power</t>
        </is>
      </c>
      <c r="J161" s="21" t="inlineStr">
        <is>
          <t>OCCUPIED</t>
        </is>
      </c>
      <c r="K161" s="21" t="inlineStr">
        <is>
          <t>MA-2024-0712</t>
        </is>
      </c>
      <c r="L161" s="21" t="inlineStr">
        <is>
          <t>WL-02936</t>
        </is>
      </c>
      <c r="M161" s="21" t="inlineStr">
        <is>
          <t>Matthew Spencer</t>
        </is>
      </c>
      <c r="N161" s="21" t="inlineStr">
        <is>
          <t>OTTER MIST</t>
        </is>
      </c>
      <c r="O161" s="21" t="n">
        <v>36.1</v>
      </c>
      <c r="P161" s="21" t="n">
        <v>10.4</v>
      </c>
      <c r="Q161" s="28" t="n">
        <v>45670</v>
      </c>
      <c r="R161" s="21" t="inlineStr"/>
    </row>
    <row r="162">
      <c r="A162" s="17" t="inlineStr">
        <is>
          <t>LP-0713</t>
        </is>
      </c>
      <c r="B162" s="17" t="inlineStr">
        <is>
          <t>Ledgport</t>
        </is>
      </c>
      <c r="C162" s="17" t="inlineStr">
        <is>
          <t>covered</t>
        </is>
      </c>
      <c r="D162" s="17" t="inlineStr">
        <is>
          <t>G</t>
        </is>
      </c>
      <c r="E162" s="17" t="n">
        <v>40</v>
      </c>
      <c r="F162" s="17" t="inlineStr">
        <is>
          <t>Medium</t>
        </is>
      </c>
      <c r="G162" s="17" t="inlineStr">
        <is>
          <t>COVERED</t>
        </is>
      </c>
      <c r="H162" s="17" t="n">
        <v>14</v>
      </c>
      <c r="I162" s="17" t="inlineStr">
        <is>
          <t>Water, 50A Power</t>
        </is>
      </c>
      <c r="J162" s="17" t="inlineStr">
        <is>
          <t>OCCUPIED</t>
        </is>
      </c>
      <c r="K162" s="17" t="inlineStr">
        <is>
          <t>MA-2024-0713</t>
        </is>
      </c>
      <c r="L162" s="17" t="inlineStr">
        <is>
          <t>WL-03438</t>
        </is>
      </c>
      <c r="M162" s="17" t="inlineStr">
        <is>
          <t>Stacey Mitchell</t>
        </is>
      </c>
      <c r="N162" s="17" t="inlineStr">
        <is>
          <t>OTTER BAY</t>
        </is>
      </c>
      <c r="O162" s="17" t="n">
        <v>39.1</v>
      </c>
      <c r="P162" s="17" t="n">
        <v>10.4</v>
      </c>
      <c r="Q162" s="27" t="n">
        <v>45967</v>
      </c>
      <c r="R162" s="17" t="inlineStr"/>
    </row>
    <row r="163">
      <c r="A163" s="21" t="inlineStr">
        <is>
          <t>LP-0714</t>
        </is>
      </c>
      <c r="B163" s="21" t="inlineStr">
        <is>
          <t>Ledgport</t>
        </is>
      </c>
      <c r="C163" s="21" t="inlineStr">
        <is>
          <t>covered</t>
        </is>
      </c>
      <c r="D163" s="21" t="inlineStr">
        <is>
          <t>G</t>
        </is>
      </c>
      <c r="E163" s="21" t="n">
        <v>24</v>
      </c>
      <c r="F163" s="21" t="inlineStr">
        <is>
          <t>Small</t>
        </is>
      </c>
      <c r="G163" s="21" t="inlineStr">
        <is>
          <t>COVERED</t>
        </is>
      </c>
      <c r="H163" s="21" t="n">
        <v>9</v>
      </c>
      <c r="I163" s="21" t="inlineStr">
        <is>
          <t>Water, 30A/50A Power</t>
        </is>
      </c>
      <c r="J163" s="21" t="inlineStr">
        <is>
          <t>OCCUPIED</t>
        </is>
      </c>
      <c r="K163" s="21" t="inlineStr">
        <is>
          <t>MA-2024-0714</t>
        </is>
      </c>
      <c r="L163" s="21" t="inlineStr">
        <is>
          <t>WL-01437</t>
        </is>
      </c>
      <c r="M163" s="21" t="inlineStr">
        <is>
          <t>Nicholas Woodward</t>
        </is>
      </c>
      <c r="N163" s="21" t="inlineStr">
        <is>
          <t>SEAL STAR</t>
        </is>
      </c>
      <c r="O163" s="21" t="n">
        <v>31.9</v>
      </c>
      <c r="P163" s="21" t="n">
        <v>10.4</v>
      </c>
      <c r="Q163" s="28" t="n">
        <v>45891</v>
      </c>
      <c r="R163" s="21" t="inlineStr"/>
    </row>
    <row r="164">
      <c r="A164" s="17" t="inlineStr">
        <is>
          <t>LP-0715</t>
        </is>
      </c>
      <c r="B164" s="17" t="inlineStr">
        <is>
          <t>Ledgport</t>
        </is>
      </c>
      <c r="C164" s="17" t="inlineStr">
        <is>
          <t>covered</t>
        </is>
      </c>
      <c r="D164" s="17" t="inlineStr">
        <is>
          <t>G</t>
        </is>
      </c>
      <c r="E164" s="17" t="n">
        <v>32</v>
      </c>
      <c r="F164" s="17" t="inlineStr">
        <is>
          <t>Medium</t>
        </is>
      </c>
      <c r="G164" s="17" t="inlineStr">
        <is>
          <t>COVERED</t>
        </is>
      </c>
      <c r="H164" s="17" t="n">
        <v>12</v>
      </c>
      <c r="I164" s="17" t="inlineStr">
        <is>
          <t>Water, 30A/50A Power</t>
        </is>
      </c>
      <c r="J164" s="17" t="inlineStr">
        <is>
          <t>OCCUPIED</t>
        </is>
      </c>
      <c r="K164" s="17" t="inlineStr">
        <is>
          <t>MA-2024-0715</t>
        </is>
      </c>
      <c r="L164" s="17" t="inlineStr">
        <is>
          <t>WL-03454</t>
        </is>
      </c>
      <c r="M164" s="17" t="inlineStr">
        <is>
          <t>Jason Ramirez</t>
        </is>
      </c>
      <c r="N164" s="17" t="inlineStr">
        <is>
          <t>SABLE BAY</t>
        </is>
      </c>
      <c r="O164" s="17" t="n">
        <v>55.9</v>
      </c>
      <c r="P164" s="17" t="n">
        <v>10.4</v>
      </c>
      <c r="Q164" s="27" t="n">
        <v>46145</v>
      </c>
      <c r="R164" s="17" t="inlineStr"/>
    </row>
    <row r="165">
      <c r="A165" s="21" t="inlineStr">
        <is>
          <t>LP-0716</t>
        </is>
      </c>
      <c r="B165" s="21" t="inlineStr">
        <is>
          <t>Ledgport</t>
        </is>
      </c>
      <c r="C165" s="21" t="inlineStr">
        <is>
          <t>covered</t>
        </is>
      </c>
      <c r="D165" s="21" t="inlineStr">
        <is>
          <t>G</t>
        </is>
      </c>
      <c r="E165" s="21" t="n">
        <v>24</v>
      </c>
      <c r="F165" s="21" t="inlineStr">
        <is>
          <t>Small</t>
        </is>
      </c>
      <c r="G165" s="21" t="inlineStr">
        <is>
          <t>COVERED</t>
        </is>
      </c>
      <c r="H165" s="21" t="n">
        <v>9</v>
      </c>
      <c r="I165" s="21" t="inlineStr">
        <is>
          <t>Water, 30A/50A Power</t>
        </is>
      </c>
      <c r="J165" s="21" t="inlineStr">
        <is>
          <t>OCCUPIED</t>
        </is>
      </c>
      <c r="K165" s="21" t="inlineStr">
        <is>
          <t>MA-2024-0716</t>
        </is>
      </c>
      <c r="L165" s="21" t="inlineStr">
        <is>
          <t>WL-03594</t>
        </is>
      </c>
      <c r="M165" s="21" t="inlineStr">
        <is>
          <t>Teresa Smith</t>
        </is>
      </c>
      <c r="N165" s="21" t="inlineStr">
        <is>
          <t>MURRE ANN</t>
        </is>
      </c>
      <c r="O165" s="21" t="n">
        <v>40.5</v>
      </c>
      <c r="P165" s="21" t="n">
        <v>10.4</v>
      </c>
      <c r="Q165" s="28" t="n">
        <v>45844</v>
      </c>
      <c r="R165" s="21" t="inlineStr"/>
    </row>
    <row r="166">
      <c r="A166" s="17" t="inlineStr">
        <is>
          <t>LP-0717</t>
        </is>
      </c>
      <c r="B166" s="17" t="inlineStr">
        <is>
          <t>Ledgport</t>
        </is>
      </c>
      <c r="C166" s="17" t="inlineStr">
        <is>
          <t>covered</t>
        </is>
      </c>
      <c r="D166" s="17" t="inlineStr">
        <is>
          <t>G</t>
        </is>
      </c>
      <c r="E166" s="17" t="n">
        <v>24</v>
      </c>
      <c r="F166" s="17" t="inlineStr">
        <is>
          <t>Small</t>
        </is>
      </c>
      <c r="G166" s="17" t="inlineStr">
        <is>
          <t>COVERED</t>
        </is>
      </c>
      <c r="H166" s="17" t="n">
        <v>9</v>
      </c>
      <c r="I166" s="17" t="inlineStr">
        <is>
          <t>Water, 30A/50A Power</t>
        </is>
      </c>
      <c r="J166" s="17" t="inlineStr">
        <is>
          <t>OCCUPIED</t>
        </is>
      </c>
      <c r="K166" s="17" t="inlineStr">
        <is>
          <t>MA-2024-0717</t>
        </is>
      </c>
      <c r="L166" s="17" t="inlineStr">
        <is>
          <t>WL-01315</t>
        </is>
      </c>
      <c r="M166" s="17" t="inlineStr">
        <is>
          <t>Justin Richardson</t>
        </is>
      </c>
      <c r="N166" s="17" t="inlineStr">
        <is>
          <t>HERON MIST</t>
        </is>
      </c>
      <c r="O166" s="17" t="n">
        <v>55.2</v>
      </c>
      <c r="P166" s="17" t="n">
        <v>10.4</v>
      </c>
      <c r="Q166" s="27" t="n">
        <v>45893</v>
      </c>
      <c r="R166" s="17" t="inlineStr"/>
    </row>
    <row r="167">
      <c r="A167" s="21" t="inlineStr">
        <is>
          <t>LP-0718</t>
        </is>
      </c>
      <c r="B167" s="21" t="inlineStr">
        <is>
          <t>Ledgport</t>
        </is>
      </c>
      <c r="C167" s="21" t="inlineStr">
        <is>
          <t>covered</t>
        </is>
      </c>
      <c r="D167" s="21" t="inlineStr">
        <is>
          <t>G</t>
        </is>
      </c>
      <c r="E167" s="21" t="n">
        <v>32</v>
      </c>
      <c r="F167" s="21" t="inlineStr">
        <is>
          <t>Medium</t>
        </is>
      </c>
      <c r="G167" s="21" t="inlineStr">
        <is>
          <t>COVERED</t>
        </is>
      </c>
      <c r="H167" s="21" t="n">
        <v>12</v>
      </c>
      <c r="I167" s="21" t="inlineStr">
        <is>
          <t>Water, 30A/50A Power</t>
        </is>
      </c>
      <c r="J167" s="21" t="inlineStr">
        <is>
          <t>OCCUPIED</t>
        </is>
      </c>
      <c r="K167" s="21" t="inlineStr">
        <is>
          <t>MA-2024-0718</t>
        </is>
      </c>
      <c r="L167" s="21" t="inlineStr">
        <is>
          <t>WL-03399</t>
        </is>
      </c>
      <c r="M167" s="21" t="inlineStr">
        <is>
          <t>Charles Case</t>
        </is>
      </c>
      <c r="N167" s="21" t="inlineStr">
        <is>
          <t>MURRE ANN</t>
        </is>
      </c>
      <c r="O167" s="21" t="n">
        <v>25.4</v>
      </c>
      <c r="P167" s="21" t="n">
        <v>10.4</v>
      </c>
      <c r="Q167" s="28" t="n">
        <v>46079</v>
      </c>
      <c r="R167" s="21" t="inlineStr"/>
    </row>
    <row r="168">
      <c r="A168" s="17" t="inlineStr">
        <is>
          <t>LP-0719</t>
        </is>
      </c>
      <c r="B168" s="17" t="inlineStr">
        <is>
          <t>Ledgport</t>
        </is>
      </c>
      <c r="C168" s="17" t="inlineStr">
        <is>
          <t>covered</t>
        </is>
      </c>
      <c r="D168" s="17" t="inlineStr">
        <is>
          <t>G</t>
        </is>
      </c>
      <c r="E168" s="17" t="n">
        <v>32</v>
      </c>
      <c r="F168" s="17" t="inlineStr">
        <is>
          <t>Medium</t>
        </is>
      </c>
      <c r="G168" s="17" t="inlineStr">
        <is>
          <t>COVERED</t>
        </is>
      </c>
      <c r="H168" s="17" t="n">
        <v>12</v>
      </c>
      <c r="I168" s="17" t="inlineStr">
        <is>
          <t>Water, 30A/50A Power</t>
        </is>
      </c>
      <c r="J168" s="17" t="inlineStr">
        <is>
          <t>OCCUPIED</t>
        </is>
      </c>
      <c r="K168" s="17" t="inlineStr">
        <is>
          <t>MA-2024-0719</t>
        </is>
      </c>
      <c r="L168" s="17" t="inlineStr">
        <is>
          <t>WL-02512</t>
        </is>
      </c>
      <c r="M168" s="17" t="inlineStr">
        <is>
          <t>Natalie Olsen</t>
        </is>
      </c>
      <c r="N168" s="17" t="inlineStr">
        <is>
          <t>OTTER BAY</t>
        </is>
      </c>
      <c r="O168" s="17" t="n">
        <v>32.7</v>
      </c>
      <c r="P168" s="17" t="n">
        <v>10.4</v>
      </c>
      <c r="Q168" s="27" t="n">
        <v>45820</v>
      </c>
      <c r="R168" s="17" t="inlineStr"/>
    </row>
    <row r="169">
      <c r="A169" s="21" t="inlineStr">
        <is>
          <t>LP-0720</t>
        </is>
      </c>
      <c r="B169" s="21" t="inlineStr">
        <is>
          <t>Ledgport</t>
        </is>
      </c>
      <c r="C169" s="21" t="inlineStr">
        <is>
          <t>covered</t>
        </is>
      </c>
      <c r="D169" s="21" t="inlineStr">
        <is>
          <t>G</t>
        </is>
      </c>
      <c r="E169" s="21" t="n">
        <v>32</v>
      </c>
      <c r="F169" s="21" t="inlineStr">
        <is>
          <t>Medium</t>
        </is>
      </c>
      <c r="G169" s="21" t="inlineStr">
        <is>
          <t>COVERED</t>
        </is>
      </c>
      <c r="H169" s="21" t="n">
        <v>12</v>
      </c>
      <c r="I169" s="21" t="inlineStr">
        <is>
          <t>Water, 30A/50A Power</t>
        </is>
      </c>
      <c r="J169" s="21" t="inlineStr">
        <is>
          <t>OCCUPIED</t>
        </is>
      </c>
      <c r="K169" s="21" t="inlineStr">
        <is>
          <t>MA-2024-0720</t>
        </is>
      </c>
      <c r="L169" s="21" t="inlineStr">
        <is>
          <t>WL-01709</t>
        </is>
      </c>
      <c r="M169" s="21" t="inlineStr">
        <is>
          <t>Alexander Stephens</t>
        </is>
      </c>
      <c r="N169" s="21" t="inlineStr">
        <is>
          <t>WIDGEON VEER</t>
        </is>
      </c>
      <c r="O169" s="21" t="n">
        <v>53.5</v>
      </c>
      <c r="P169" s="21" t="n">
        <v>10.4</v>
      </c>
      <c r="Q169" s="28" t="n">
        <v>46160</v>
      </c>
      <c r="R169" s="21" t="inlineStr"/>
    </row>
    <row r="170">
      <c r="A170" s="17" t="inlineStr">
        <is>
          <t>LP-0721</t>
        </is>
      </c>
      <c r="B170" s="17" t="inlineStr">
        <is>
          <t>Ledgport</t>
        </is>
      </c>
      <c r="C170" s="17" t="inlineStr">
        <is>
          <t>covered</t>
        </is>
      </c>
      <c r="D170" s="17" t="inlineStr">
        <is>
          <t>G</t>
        </is>
      </c>
      <c r="E170" s="17" t="n">
        <v>36</v>
      </c>
      <c r="F170" s="17" t="inlineStr">
        <is>
          <t>Medium</t>
        </is>
      </c>
      <c r="G170" s="17" t="inlineStr">
        <is>
          <t>COVERED</t>
        </is>
      </c>
      <c r="H170" s="17" t="n">
        <v>13</v>
      </c>
      <c r="I170" s="17" t="inlineStr">
        <is>
          <t>Water, 50A Power</t>
        </is>
      </c>
      <c r="J170" s="17" t="inlineStr">
        <is>
          <t>GUEST</t>
        </is>
      </c>
      <c r="K170" s="17" t="inlineStr"/>
      <c r="L170" s="17" t="inlineStr"/>
      <c r="M170" s="17" t="inlineStr"/>
      <c r="N170" s="17" t="inlineStr"/>
      <c r="O170" s="17" t="inlineStr"/>
      <c r="P170" s="17" t="n">
        <v>10.4</v>
      </c>
      <c r="Q170" s="27" t="n">
        <v>46049</v>
      </c>
      <c r="R170" s="17" t="inlineStr"/>
    </row>
    <row r="171">
      <c r="A171" s="21" t="inlineStr">
        <is>
          <t>LP-0722</t>
        </is>
      </c>
      <c r="B171" s="21" t="inlineStr">
        <is>
          <t>Ledgport</t>
        </is>
      </c>
      <c r="C171" s="21" t="inlineStr">
        <is>
          <t>covered</t>
        </is>
      </c>
      <c r="D171" s="21" t="inlineStr">
        <is>
          <t>G</t>
        </is>
      </c>
      <c r="E171" s="21" t="n">
        <v>24</v>
      </c>
      <c r="F171" s="21" t="inlineStr">
        <is>
          <t>Small</t>
        </is>
      </c>
      <c r="G171" s="21" t="inlineStr">
        <is>
          <t>COVERED</t>
        </is>
      </c>
      <c r="H171" s="21" t="n">
        <v>9</v>
      </c>
      <c r="I171" s="21" t="inlineStr">
        <is>
          <t>Water, 30A/50A Power</t>
        </is>
      </c>
      <c r="J171" s="21" t="inlineStr">
        <is>
          <t>OCCUPIED</t>
        </is>
      </c>
      <c r="K171" s="21" t="inlineStr">
        <is>
          <t>MA-2024-0722</t>
        </is>
      </c>
      <c r="L171" s="21" t="inlineStr">
        <is>
          <t>WL-02525</t>
        </is>
      </c>
      <c r="M171" s="21" t="inlineStr">
        <is>
          <t>Matthew Wright</t>
        </is>
      </c>
      <c r="N171" s="21" t="inlineStr">
        <is>
          <t>MURRE HARBOR</t>
        </is>
      </c>
      <c r="O171" s="21" t="n">
        <v>59.7</v>
      </c>
      <c r="P171" s="21" t="n">
        <v>10.4</v>
      </c>
      <c r="Q171" s="28" t="n">
        <v>45907</v>
      </c>
      <c r="R171" s="21" t="inlineStr"/>
    </row>
    <row r="172">
      <c r="A172" s="17" t="inlineStr">
        <is>
          <t>LP-0723</t>
        </is>
      </c>
      <c r="B172" s="17" t="inlineStr">
        <is>
          <t>Ledgport</t>
        </is>
      </c>
      <c r="C172" s="17" t="inlineStr">
        <is>
          <t>covered</t>
        </is>
      </c>
      <c r="D172" s="17" t="inlineStr">
        <is>
          <t>G</t>
        </is>
      </c>
      <c r="E172" s="17" t="n">
        <v>28</v>
      </c>
      <c r="F172" s="17" t="inlineStr">
        <is>
          <t>Small</t>
        </is>
      </c>
      <c r="G172" s="17" t="inlineStr">
        <is>
          <t>COVERED</t>
        </is>
      </c>
      <c r="H172" s="17" t="n">
        <v>10</v>
      </c>
      <c r="I172" s="17" t="inlineStr">
        <is>
          <t>Water, 30A/50A Power</t>
        </is>
      </c>
      <c r="J172" s="17" t="inlineStr">
        <is>
          <t>OCCUPIED</t>
        </is>
      </c>
      <c r="K172" s="17" t="inlineStr">
        <is>
          <t>MA-2024-0723</t>
        </is>
      </c>
      <c r="L172" s="17" t="inlineStr">
        <is>
          <t>WL-01106</t>
        </is>
      </c>
      <c r="M172" s="17" t="inlineStr">
        <is>
          <t>Michael Perez</t>
        </is>
      </c>
      <c r="N172" s="17" t="inlineStr">
        <is>
          <t>ANCHOR QUEEN</t>
        </is>
      </c>
      <c r="O172" s="17" t="n">
        <v>37.7</v>
      </c>
      <c r="P172" s="17" t="n">
        <v>10.4</v>
      </c>
      <c r="Q172" s="27" t="n">
        <v>46051</v>
      </c>
      <c r="R172" s="17" t="inlineStr"/>
    </row>
    <row r="173">
      <c r="A173" s="21" t="inlineStr">
        <is>
          <t>LP-0724</t>
        </is>
      </c>
      <c r="B173" s="21" t="inlineStr">
        <is>
          <t>Ledgport</t>
        </is>
      </c>
      <c r="C173" s="21" t="inlineStr">
        <is>
          <t>covered</t>
        </is>
      </c>
      <c r="D173" s="21" t="inlineStr">
        <is>
          <t>G</t>
        </is>
      </c>
      <c r="E173" s="21" t="n">
        <v>28</v>
      </c>
      <c r="F173" s="21" t="inlineStr">
        <is>
          <t>Small</t>
        </is>
      </c>
      <c r="G173" s="21" t="inlineStr">
        <is>
          <t>COVERED</t>
        </is>
      </c>
      <c r="H173" s="21" t="n">
        <v>10</v>
      </c>
      <c r="I173" s="21" t="inlineStr">
        <is>
          <t>Water, 30A/50A Power</t>
        </is>
      </c>
      <c r="J173" s="21" t="inlineStr">
        <is>
          <t>OCCUPIED</t>
        </is>
      </c>
      <c r="K173" s="21" t="inlineStr">
        <is>
          <t>MA-2024-0724</t>
        </is>
      </c>
      <c r="L173" s="21" t="inlineStr">
        <is>
          <t>WL-01738</t>
        </is>
      </c>
      <c r="M173" s="21" t="inlineStr">
        <is>
          <t>Zachary Kramer</t>
        </is>
      </c>
      <c r="N173" s="21" t="inlineStr">
        <is>
          <t>DRIFT ROSE</t>
        </is>
      </c>
      <c r="O173" s="21" t="n">
        <v>56.3</v>
      </c>
      <c r="P173" s="21" t="n">
        <v>10.4</v>
      </c>
      <c r="Q173" s="28" t="n">
        <v>45886</v>
      </c>
      <c r="R173" s="21" t="inlineStr"/>
    </row>
    <row r="174">
      <c r="A174" s="17" t="inlineStr">
        <is>
          <t>LP-0801</t>
        </is>
      </c>
      <c r="B174" s="17" t="inlineStr">
        <is>
          <t>Ledgport</t>
        </is>
      </c>
      <c r="C174" s="17" t="inlineStr">
        <is>
          <t>covered</t>
        </is>
      </c>
      <c r="D174" s="17" t="inlineStr">
        <is>
          <t>H</t>
        </is>
      </c>
      <c r="E174" s="17" t="n">
        <v>36</v>
      </c>
      <c r="F174" s="17" t="inlineStr">
        <is>
          <t>Medium</t>
        </is>
      </c>
      <c r="G174" s="17" t="inlineStr">
        <is>
          <t>COVERED</t>
        </is>
      </c>
      <c r="H174" s="17" t="n">
        <v>13</v>
      </c>
      <c r="I174" s="17" t="inlineStr">
        <is>
          <t>Water, 50A Power</t>
        </is>
      </c>
      <c r="J174" s="17" t="inlineStr">
        <is>
          <t>OCCUPIED</t>
        </is>
      </c>
      <c r="K174" s="17" t="inlineStr">
        <is>
          <t>MA-2024-0801</t>
        </is>
      </c>
      <c r="L174" s="17" t="inlineStr">
        <is>
          <t>WL-02322</t>
        </is>
      </c>
      <c r="M174" s="17" t="inlineStr">
        <is>
          <t>Allison Nguyen</t>
        </is>
      </c>
      <c r="N174" s="17" t="inlineStr">
        <is>
          <t>ANCHOR REACH</t>
        </is>
      </c>
      <c r="O174" s="17" t="n">
        <v>46.1</v>
      </c>
      <c r="P174" s="17" t="n">
        <v>10.4</v>
      </c>
      <c r="Q174" s="27" t="n">
        <v>46075</v>
      </c>
      <c r="R174" s="17" t="inlineStr"/>
    </row>
    <row r="175">
      <c r="A175" s="21" t="inlineStr">
        <is>
          <t>LP-0802</t>
        </is>
      </c>
      <c r="B175" s="21" t="inlineStr">
        <is>
          <t>Ledgport</t>
        </is>
      </c>
      <c r="C175" s="21" t="inlineStr">
        <is>
          <t>covered</t>
        </is>
      </c>
      <c r="D175" s="21" t="inlineStr">
        <is>
          <t>H</t>
        </is>
      </c>
      <c r="E175" s="21" t="n">
        <v>40</v>
      </c>
      <c r="F175" s="21" t="inlineStr">
        <is>
          <t>Medium</t>
        </is>
      </c>
      <c r="G175" s="21" t="inlineStr">
        <is>
          <t>COVERED</t>
        </is>
      </c>
      <c r="H175" s="21" t="n">
        <v>14</v>
      </c>
      <c r="I175" s="21" t="inlineStr">
        <is>
          <t>Water, 50A Power</t>
        </is>
      </c>
      <c r="J175" s="21" t="inlineStr">
        <is>
          <t>OCCUPIED</t>
        </is>
      </c>
      <c r="K175" s="21" t="inlineStr">
        <is>
          <t>MA-2024-0802</t>
        </is>
      </c>
      <c r="L175" s="21" t="inlineStr">
        <is>
          <t>WL-03526</t>
        </is>
      </c>
      <c r="M175" s="21" t="inlineStr">
        <is>
          <t>Michael West</t>
        </is>
      </c>
      <c r="N175" s="21" t="inlineStr">
        <is>
          <t>HALIBUT CREST</t>
        </is>
      </c>
      <c r="O175" s="21" t="n">
        <v>35.1</v>
      </c>
      <c r="P175" s="21" t="n">
        <v>10.4</v>
      </c>
      <c r="Q175" s="28" t="n">
        <v>45642</v>
      </c>
      <c r="R175" s="21" t="inlineStr"/>
    </row>
    <row r="176">
      <c r="A176" s="17" t="inlineStr">
        <is>
          <t>LP-0803</t>
        </is>
      </c>
      <c r="B176" s="17" t="inlineStr">
        <is>
          <t>Ledgport</t>
        </is>
      </c>
      <c r="C176" s="17" t="inlineStr">
        <is>
          <t>covered</t>
        </is>
      </c>
      <c r="D176" s="17" t="inlineStr">
        <is>
          <t>H</t>
        </is>
      </c>
      <c r="E176" s="17" t="n">
        <v>28</v>
      </c>
      <c r="F176" s="17" t="inlineStr">
        <is>
          <t>Small</t>
        </is>
      </c>
      <c r="G176" s="17" t="inlineStr">
        <is>
          <t>COVERED</t>
        </is>
      </c>
      <c r="H176" s="17" t="n">
        <v>10</v>
      </c>
      <c r="I176" s="17" t="inlineStr">
        <is>
          <t>Water, 30A/50A Power</t>
        </is>
      </c>
      <c r="J176" s="17" t="inlineStr">
        <is>
          <t>OCCUPIED</t>
        </is>
      </c>
      <c r="K176" s="17" t="inlineStr">
        <is>
          <t>MA-2024-0803</t>
        </is>
      </c>
      <c r="L176" s="17" t="inlineStr">
        <is>
          <t>WL-03367</t>
        </is>
      </c>
      <c r="M176" s="17" t="inlineStr">
        <is>
          <t>Jill Stevenson</t>
        </is>
      </c>
      <c r="N176" s="17" t="inlineStr">
        <is>
          <t>SEAL REACH</t>
        </is>
      </c>
      <c r="O176" s="17" t="n">
        <v>47.8</v>
      </c>
      <c r="P176" s="17" t="n">
        <v>10.4</v>
      </c>
      <c r="Q176" s="27" t="n">
        <v>45997</v>
      </c>
      <c r="R176" s="17" t="inlineStr"/>
    </row>
    <row r="177">
      <c r="A177" s="21" t="inlineStr">
        <is>
          <t>LP-0804</t>
        </is>
      </c>
      <c r="B177" s="21" t="inlineStr">
        <is>
          <t>Ledgport</t>
        </is>
      </c>
      <c r="C177" s="21" t="inlineStr">
        <is>
          <t>covered</t>
        </is>
      </c>
      <c r="D177" s="21" t="inlineStr">
        <is>
          <t>H</t>
        </is>
      </c>
      <c r="E177" s="21" t="n">
        <v>32</v>
      </c>
      <c r="F177" s="21" t="inlineStr">
        <is>
          <t>Medium</t>
        </is>
      </c>
      <c r="G177" s="21" t="inlineStr">
        <is>
          <t>COVERED</t>
        </is>
      </c>
      <c r="H177" s="21" t="n">
        <v>12</v>
      </c>
      <c r="I177" s="21" t="inlineStr">
        <is>
          <t>Water, 30A/50A Power</t>
        </is>
      </c>
      <c r="J177" s="21" t="inlineStr">
        <is>
          <t>VACANT</t>
        </is>
      </c>
      <c r="K177" s="21" t="inlineStr"/>
      <c r="L177" s="21" t="inlineStr"/>
      <c r="M177" s="21" t="inlineStr"/>
      <c r="N177" s="21" t="inlineStr"/>
      <c r="O177" s="21" t="inlineStr"/>
      <c r="P177" s="21" t="n">
        <v>10.4</v>
      </c>
      <c r="Q177" s="28" t="n">
        <v>45630</v>
      </c>
      <c r="R177" s="21" t="inlineStr"/>
    </row>
    <row r="178">
      <c r="A178" s="17" t="inlineStr">
        <is>
          <t>LP-0805</t>
        </is>
      </c>
      <c r="B178" s="17" t="inlineStr">
        <is>
          <t>Ledgport</t>
        </is>
      </c>
      <c r="C178" s="17" t="inlineStr">
        <is>
          <t>covered</t>
        </is>
      </c>
      <c r="D178" s="17" t="inlineStr">
        <is>
          <t>H</t>
        </is>
      </c>
      <c r="E178" s="17" t="n">
        <v>36</v>
      </c>
      <c r="F178" s="17" t="inlineStr">
        <is>
          <t>Medium</t>
        </is>
      </c>
      <c r="G178" s="17" t="inlineStr">
        <is>
          <t>COVERED</t>
        </is>
      </c>
      <c r="H178" s="17" t="n">
        <v>13</v>
      </c>
      <c r="I178" s="17" t="inlineStr">
        <is>
          <t>Water, 50A Power</t>
        </is>
      </c>
      <c r="J178" s="17" t="inlineStr">
        <is>
          <t>OCCUPIED</t>
        </is>
      </c>
      <c r="K178" s="17" t="inlineStr">
        <is>
          <t>MA-2024-0805</t>
        </is>
      </c>
      <c r="L178" s="17" t="inlineStr">
        <is>
          <t>WL-02244</t>
        </is>
      </c>
      <c r="M178" s="17" t="inlineStr">
        <is>
          <t>Victoria Nash</t>
        </is>
      </c>
      <c r="N178" s="17" t="inlineStr">
        <is>
          <t>SABLE WAKE</t>
        </is>
      </c>
      <c r="O178" s="17" t="n">
        <v>39.6</v>
      </c>
      <c r="P178" s="17" t="n">
        <v>10.4</v>
      </c>
      <c r="Q178" s="27" t="n">
        <v>45739</v>
      </c>
      <c r="R178" s="17" t="inlineStr"/>
    </row>
    <row r="179">
      <c r="A179" s="21" t="inlineStr">
        <is>
          <t>LP-0806</t>
        </is>
      </c>
      <c r="B179" s="21" t="inlineStr">
        <is>
          <t>Ledgport</t>
        </is>
      </c>
      <c r="C179" s="21" t="inlineStr">
        <is>
          <t>covered</t>
        </is>
      </c>
      <c r="D179" s="21" t="inlineStr">
        <is>
          <t>H</t>
        </is>
      </c>
      <c r="E179" s="21" t="n">
        <v>36</v>
      </c>
      <c r="F179" s="21" t="inlineStr">
        <is>
          <t>Medium</t>
        </is>
      </c>
      <c r="G179" s="21" t="inlineStr">
        <is>
          <t>COVERED</t>
        </is>
      </c>
      <c r="H179" s="21" t="n">
        <v>13</v>
      </c>
      <c r="I179" s="21" t="inlineStr">
        <is>
          <t>Water, 50A Power</t>
        </is>
      </c>
      <c r="J179" s="21" t="inlineStr">
        <is>
          <t>OCCUPIED</t>
        </is>
      </c>
      <c r="K179" s="21" t="inlineStr">
        <is>
          <t>MA-2024-0806</t>
        </is>
      </c>
      <c r="L179" s="21" t="inlineStr">
        <is>
          <t>WL-02771</t>
        </is>
      </c>
      <c r="M179" s="21" t="inlineStr">
        <is>
          <t>Lisa Garcia</t>
        </is>
      </c>
      <c r="N179" s="21" t="inlineStr">
        <is>
          <t>DRIFT STAR</t>
        </is>
      </c>
      <c r="O179" s="21" t="n">
        <v>55.1</v>
      </c>
      <c r="P179" s="21" t="n">
        <v>10.4</v>
      </c>
      <c r="Q179" s="28" t="n">
        <v>45947</v>
      </c>
      <c r="R179" s="21" t="inlineStr"/>
    </row>
    <row r="180">
      <c r="A180" s="17" t="inlineStr">
        <is>
          <t>LP-0807</t>
        </is>
      </c>
      <c r="B180" s="17" t="inlineStr">
        <is>
          <t>Ledgport</t>
        </is>
      </c>
      <c r="C180" s="17" t="inlineStr">
        <is>
          <t>covered</t>
        </is>
      </c>
      <c r="D180" s="17" t="inlineStr">
        <is>
          <t>H</t>
        </is>
      </c>
      <c r="E180" s="17" t="n">
        <v>24</v>
      </c>
      <c r="F180" s="17" t="inlineStr">
        <is>
          <t>Small</t>
        </is>
      </c>
      <c r="G180" s="17" t="inlineStr">
        <is>
          <t>COVERED</t>
        </is>
      </c>
      <c r="H180" s="17" t="n">
        <v>9</v>
      </c>
      <c r="I180" s="17" t="inlineStr">
        <is>
          <t>Water, 30A/50A Power</t>
        </is>
      </c>
      <c r="J180" s="17" t="inlineStr">
        <is>
          <t>OCCUPIED</t>
        </is>
      </c>
      <c r="K180" s="17" t="inlineStr">
        <is>
          <t>MA-2024-0807</t>
        </is>
      </c>
      <c r="L180" s="17" t="inlineStr">
        <is>
          <t>WL-02647</t>
        </is>
      </c>
      <c r="M180" s="17" t="inlineStr">
        <is>
          <t>Seth Perez</t>
        </is>
      </c>
      <c r="N180" s="17" t="inlineStr">
        <is>
          <t>COHO RUNNER</t>
        </is>
      </c>
      <c r="O180" s="17" t="n">
        <v>40.6</v>
      </c>
      <c r="P180" s="17" t="n">
        <v>10.4</v>
      </c>
      <c r="Q180" s="27" t="n">
        <v>46098</v>
      </c>
      <c r="R180" s="17" t="inlineStr"/>
    </row>
    <row r="181">
      <c r="A181" s="21" t="inlineStr">
        <is>
          <t>LP-0808</t>
        </is>
      </c>
      <c r="B181" s="21" t="inlineStr">
        <is>
          <t>Ledgport</t>
        </is>
      </c>
      <c r="C181" s="21" t="inlineStr">
        <is>
          <t>covered</t>
        </is>
      </c>
      <c r="D181" s="21" t="inlineStr">
        <is>
          <t>H</t>
        </is>
      </c>
      <c r="E181" s="21" t="n">
        <v>40</v>
      </c>
      <c r="F181" s="21" t="inlineStr">
        <is>
          <t>Medium</t>
        </is>
      </c>
      <c r="G181" s="21" t="inlineStr">
        <is>
          <t>COVERED</t>
        </is>
      </c>
      <c r="H181" s="21" t="n">
        <v>14</v>
      </c>
      <c r="I181" s="21" t="inlineStr">
        <is>
          <t>Water, 50A Power</t>
        </is>
      </c>
      <c r="J181" s="21" t="inlineStr">
        <is>
          <t>OCCUPIED</t>
        </is>
      </c>
      <c r="K181" s="21" t="inlineStr">
        <is>
          <t>MA-2024-0808</t>
        </is>
      </c>
      <c r="L181" s="21" t="inlineStr">
        <is>
          <t>WL-03318</t>
        </is>
      </c>
      <c r="M181" s="21" t="inlineStr">
        <is>
          <t>Denise Jordan</t>
        </is>
      </c>
      <c r="N181" s="21" t="inlineStr">
        <is>
          <t>BRANT ANN</t>
        </is>
      </c>
      <c r="O181" s="21" t="n">
        <v>42.3</v>
      </c>
      <c r="P181" s="21" t="n">
        <v>10.4</v>
      </c>
      <c r="Q181" s="28" t="n">
        <v>45885</v>
      </c>
      <c r="R181" s="21" t="inlineStr"/>
    </row>
    <row r="182">
      <c r="A182" s="17" t="inlineStr">
        <is>
          <t>LP-0809</t>
        </is>
      </c>
      <c r="B182" s="17" t="inlineStr">
        <is>
          <t>Ledgport</t>
        </is>
      </c>
      <c r="C182" s="17" t="inlineStr">
        <is>
          <t>covered</t>
        </is>
      </c>
      <c r="D182" s="17" t="inlineStr">
        <is>
          <t>H</t>
        </is>
      </c>
      <c r="E182" s="17" t="n">
        <v>28</v>
      </c>
      <c r="F182" s="17" t="inlineStr">
        <is>
          <t>Small</t>
        </is>
      </c>
      <c r="G182" s="17" t="inlineStr">
        <is>
          <t>COVERED</t>
        </is>
      </c>
      <c r="H182" s="17" t="n">
        <v>10</v>
      </c>
      <c r="I182" s="17" t="inlineStr">
        <is>
          <t>Water, 30A/50A Power</t>
        </is>
      </c>
      <c r="J182" s="17" t="inlineStr">
        <is>
          <t>OCCUPIED</t>
        </is>
      </c>
      <c r="K182" s="17" t="inlineStr">
        <is>
          <t>MA-2024-0809</t>
        </is>
      </c>
      <c r="L182" s="17" t="inlineStr">
        <is>
          <t>WL-02205</t>
        </is>
      </c>
      <c r="M182" s="17" t="inlineStr">
        <is>
          <t>Robert Rivas</t>
        </is>
      </c>
      <c r="N182" s="17" t="inlineStr">
        <is>
          <t>PINTAIL BAY</t>
        </is>
      </c>
      <c r="O182" s="17" t="n">
        <v>34.3</v>
      </c>
      <c r="P182" s="17" t="n">
        <v>10.4</v>
      </c>
      <c r="Q182" s="27" t="n">
        <v>45566</v>
      </c>
      <c r="R182" s="17" t="inlineStr">
        <is>
          <t xml:space="preserve"> </t>
        </is>
      </c>
    </row>
    <row r="183">
      <c r="A183" s="21" t="inlineStr">
        <is>
          <t>LP-0810</t>
        </is>
      </c>
      <c r="B183" s="21" t="inlineStr">
        <is>
          <t>Ledgport</t>
        </is>
      </c>
      <c r="C183" s="21" t="inlineStr">
        <is>
          <t>covered</t>
        </is>
      </c>
      <c r="D183" s="21" t="inlineStr">
        <is>
          <t>H</t>
        </is>
      </c>
      <c r="E183" s="21" t="n">
        <v>36</v>
      </c>
      <c r="F183" s="21" t="inlineStr">
        <is>
          <t>Medium</t>
        </is>
      </c>
      <c r="G183" s="21" t="inlineStr">
        <is>
          <t>COVERED</t>
        </is>
      </c>
      <c r="H183" s="21" t="n">
        <v>13</v>
      </c>
      <c r="I183" s="21" t="inlineStr">
        <is>
          <t>Water, 50A Power</t>
        </is>
      </c>
      <c r="J183" s="21" t="inlineStr">
        <is>
          <t>MAINTENANCE</t>
        </is>
      </c>
      <c r="K183" s="21" t="inlineStr"/>
      <c r="L183" s="21" t="inlineStr"/>
      <c r="M183" s="21" t="inlineStr"/>
      <c r="N183" s="21" t="inlineStr"/>
      <c r="O183" s="21" t="inlineStr"/>
      <c r="P183" s="21" t="n">
        <v>10.4</v>
      </c>
      <c r="Q183" s="28" t="n">
        <v>45842</v>
      </c>
      <c r="R183" s="21" t="inlineStr">
        <is>
          <t xml:space="preserve"> </t>
        </is>
      </c>
    </row>
    <row r="184">
      <c r="A184" s="17" t="inlineStr">
        <is>
          <t>LP-0811</t>
        </is>
      </c>
      <c r="B184" s="17" t="inlineStr">
        <is>
          <t>Ledgport</t>
        </is>
      </c>
      <c r="C184" s="17" t="inlineStr">
        <is>
          <t>covered</t>
        </is>
      </c>
      <c r="D184" s="17" t="inlineStr">
        <is>
          <t>H</t>
        </is>
      </c>
      <c r="E184" s="17" t="n">
        <v>36</v>
      </c>
      <c r="F184" s="17" t="inlineStr">
        <is>
          <t>Medium</t>
        </is>
      </c>
      <c r="G184" s="17" t="inlineStr">
        <is>
          <t>COVERED</t>
        </is>
      </c>
      <c r="H184" s="17" t="n">
        <v>13</v>
      </c>
      <c r="I184" s="17" t="inlineStr">
        <is>
          <t>Water, 50A Power</t>
        </is>
      </c>
      <c r="J184" s="17" t="inlineStr">
        <is>
          <t>OCCUPIED</t>
        </is>
      </c>
      <c r="K184" s="17" t="inlineStr">
        <is>
          <t>MA-2024-0811</t>
        </is>
      </c>
      <c r="L184" s="17" t="inlineStr">
        <is>
          <t>WL-02097</t>
        </is>
      </c>
      <c r="M184" s="17" t="inlineStr">
        <is>
          <t>Scott Brooks</t>
        </is>
      </c>
      <c r="N184" s="17" t="inlineStr">
        <is>
          <t>ANCHOR PASSAGE</t>
        </is>
      </c>
      <c r="O184" s="17" t="n">
        <v>51.3</v>
      </c>
      <c r="P184" s="17" t="n">
        <v>10.4</v>
      </c>
      <c r="Q184" s="27" t="n">
        <v>45708</v>
      </c>
      <c r="R184" s="17" t="inlineStr"/>
    </row>
    <row r="185">
      <c r="A185" s="21" t="inlineStr">
        <is>
          <t>LP-0812</t>
        </is>
      </c>
      <c r="B185" s="21" t="inlineStr">
        <is>
          <t>Ledgport</t>
        </is>
      </c>
      <c r="C185" s="21" t="inlineStr">
        <is>
          <t>covered</t>
        </is>
      </c>
      <c r="D185" s="21" t="inlineStr">
        <is>
          <t>H</t>
        </is>
      </c>
      <c r="E185" s="21" t="n">
        <v>28</v>
      </c>
      <c r="F185" s="21" t="inlineStr">
        <is>
          <t>Small</t>
        </is>
      </c>
      <c r="G185" s="21" t="inlineStr">
        <is>
          <t>COVERED</t>
        </is>
      </c>
      <c r="H185" s="21" t="n">
        <v>10</v>
      </c>
      <c r="I185" s="21" t="inlineStr">
        <is>
          <t>Water, 30A/50A Power</t>
        </is>
      </c>
      <c r="J185" s="21" t="inlineStr">
        <is>
          <t>OCCUPIED</t>
        </is>
      </c>
      <c r="K185" s="21" t="inlineStr">
        <is>
          <t>MA-2024-0812</t>
        </is>
      </c>
      <c r="L185" s="21" t="inlineStr">
        <is>
          <t>WL-02511</t>
        </is>
      </c>
      <c r="M185" s="21" t="inlineStr">
        <is>
          <t>Brett Lee</t>
        </is>
      </c>
      <c r="N185" s="21" t="inlineStr">
        <is>
          <t>GRAY WEATHER</t>
        </is>
      </c>
      <c r="O185" s="21" t="n">
        <v>25.6</v>
      </c>
      <c r="P185" s="21" t="n">
        <v>10.4</v>
      </c>
      <c r="Q185" s="28" t="n">
        <v>45947</v>
      </c>
      <c r="R185" s="21" t="inlineStr"/>
    </row>
    <row r="186">
      <c r="A186" s="17" t="inlineStr">
        <is>
          <t>LP-0813</t>
        </is>
      </c>
      <c r="B186" s="17" t="inlineStr">
        <is>
          <t>Ledgport</t>
        </is>
      </c>
      <c r="C186" s="17" t="inlineStr">
        <is>
          <t>covered</t>
        </is>
      </c>
      <c r="D186" s="17" t="inlineStr">
        <is>
          <t>H</t>
        </is>
      </c>
      <c r="E186" s="17" t="n">
        <v>32</v>
      </c>
      <c r="F186" s="17" t="inlineStr">
        <is>
          <t>Medium</t>
        </is>
      </c>
      <c r="G186" s="17" t="inlineStr">
        <is>
          <t>COVERED</t>
        </is>
      </c>
      <c r="H186" s="17" t="n">
        <v>12</v>
      </c>
      <c r="I186" s="17" t="inlineStr">
        <is>
          <t>Water, 30A/50A Power</t>
        </is>
      </c>
      <c r="J186" s="17" t="inlineStr">
        <is>
          <t>OCCUPIED</t>
        </is>
      </c>
      <c r="K186" s="17" t="inlineStr">
        <is>
          <t>MA-2024-0813</t>
        </is>
      </c>
      <c r="L186" s="17" t="inlineStr">
        <is>
          <t>WL-02446</t>
        </is>
      </c>
      <c r="M186" s="17" t="inlineStr">
        <is>
          <t>Emily Parker</t>
        </is>
      </c>
      <c r="N186" s="17" t="inlineStr">
        <is>
          <t>SABLE SONG</t>
        </is>
      </c>
      <c r="O186" s="17" t="n">
        <v>37.5</v>
      </c>
      <c r="P186" s="17" t="n">
        <v>10.4</v>
      </c>
      <c r="Q186" s="27" t="n">
        <v>46149</v>
      </c>
      <c r="R186" s="17" t="inlineStr"/>
    </row>
    <row r="187">
      <c r="A187" s="21" t="inlineStr">
        <is>
          <t>LP-0814</t>
        </is>
      </c>
      <c r="B187" s="21" t="inlineStr">
        <is>
          <t>Ledgport</t>
        </is>
      </c>
      <c r="C187" s="21" t="inlineStr">
        <is>
          <t>covered</t>
        </is>
      </c>
      <c r="D187" s="21" t="inlineStr">
        <is>
          <t>H</t>
        </is>
      </c>
      <c r="E187" s="21" t="n">
        <v>32</v>
      </c>
      <c r="F187" s="21" t="inlineStr">
        <is>
          <t>Medium</t>
        </is>
      </c>
      <c r="G187" s="21" t="inlineStr">
        <is>
          <t>COVERED</t>
        </is>
      </c>
      <c r="H187" s="21" t="n">
        <v>12</v>
      </c>
      <c r="I187" s="21" t="inlineStr">
        <is>
          <t>Water, 30A/50A Power</t>
        </is>
      </c>
      <c r="J187" s="21" t="inlineStr">
        <is>
          <t>OCCUPIED</t>
        </is>
      </c>
      <c r="K187" s="21" t="inlineStr">
        <is>
          <t>MA-2024-0814</t>
        </is>
      </c>
      <c r="L187" s="21" t="inlineStr">
        <is>
          <t>WL-02409</t>
        </is>
      </c>
      <c r="M187" s="21" t="inlineStr">
        <is>
          <t>Danny Sexton</t>
        </is>
      </c>
      <c r="N187" s="21" t="inlineStr">
        <is>
          <t>OTTER MOON</t>
        </is>
      </c>
      <c r="O187" s="21" t="n">
        <v>34.5</v>
      </c>
      <c r="P187" s="21" t="n">
        <v>10.4</v>
      </c>
      <c r="Q187" s="28" t="n">
        <v>45798</v>
      </c>
      <c r="R187" s="21" t="inlineStr"/>
    </row>
    <row r="188">
      <c r="A188" s="17" t="inlineStr">
        <is>
          <t>LP-0815</t>
        </is>
      </c>
      <c r="B188" s="17" t="inlineStr">
        <is>
          <t>Ledgport</t>
        </is>
      </c>
      <c r="C188" s="17" t="inlineStr">
        <is>
          <t>covered</t>
        </is>
      </c>
      <c r="D188" s="17" t="inlineStr">
        <is>
          <t>H</t>
        </is>
      </c>
      <c r="E188" s="17" t="n">
        <v>24</v>
      </c>
      <c r="F188" s="17" t="inlineStr">
        <is>
          <t>Small</t>
        </is>
      </c>
      <c r="G188" s="17" t="inlineStr">
        <is>
          <t>COVERED</t>
        </is>
      </c>
      <c r="H188" s="17" t="n">
        <v>9</v>
      </c>
      <c r="I188" s="17" t="inlineStr">
        <is>
          <t>Water, 30A/50A Power</t>
        </is>
      </c>
      <c r="J188" s="17" t="inlineStr">
        <is>
          <t>OCCUPIED</t>
        </is>
      </c>
      <c r="K188" s="17" t="inlineStr">
        <is>
          <t>MA-2024-0815</t>
        </is>
      </c>
      <c r="L188" s="17" t="inlineStr">
        <is>
          <t>WL-01947</t>
        </is>
      </c>
      <c r="M188" s="17" t="inlineStr">
        <is>
          <t>Teresa Mcdowell</t>
        </is>
      </c>
      <c r="N188" s="17" t="inlineStr">
        <is>
          <t>CORMORANT ANN</t>
        </is>
      </c>
      <c r="O188" s="17" t="n">
        <v>49.8</v>
      </c>
      <c r="P188" s="17" t="n">
        <v>10.4</v>
      </c>
      <c r="Q188" s="27" t="n">
        <v>45916</v>
      </c>
      <c r="R188" s="17" t="inlineStr"/>
    </row>
    <row r="189">
      <c r="A189" s="21" t="inlineStr">
        <is>
          <t>LP-0816</t>
        </is>
      </c>
      <c r="B189" s="21" t="inlineStr">
        <is>
          <t>Ledgport</t>
        </is>
      </c>
      <c r="C189" s="21" t="inlineStr">
        <is>
          <t>covered</t>
        </is>
      </c>
      <c r="D189" s="21" t="inlineStr">
        <is>
          <t>H</t>
        </is>
      </c>
      <c r="E189" s="21" t="n">
        <v>28</v>
      </c>
      <c r="F189" s="21" t="inlineStr">
        <is>
          <t>Small</t>
        </is>
      </c>
      <c r="G189" s="21" t="inlineStr">
        <is>
          <t>COVERED</t>
        </is>
      </c>
      <c r="H189" s="21" t="n">
        <v>10</v>
      </c>
      <c r="I189" s="21" t="inlineStr">
        <is>
          <t>Water, 30A/50A Power</t>
        </is>
      </c>
      <c r="J189" s="21" t="inlineStr">
        <is>
          <t>OCCUPIED</t>
        </is>
      </c>
      <c r="K189" s="21" t="inlineStr">
        <is>
          <t>MA-2024-0816</t>
        </is>
      </c>
      <c r="L189" s="21" t="inlineStr">
        <is>
          <t>WL-03243</t>
        </is>
      </c>
      <c r="M189" s="21" t="inlineStr">
        <is>
          <t>Jessica Long</t>
        </is>
      </c>
      <c r="N189" s="21" t="inlineStr">
        <is>
          <t>GRAY MOON</t>
        </is>
      </c>
      <c r="O189" s="21" t="n">
        <v>47.4</v>
      </c>
      <c r="P189" s="21" t="n">
        <v>10.4</v>
      </c>
      <c r="Q189" s="28" t="n">
        <v>45702</v>
      </c>
      <c r="R189" s="21" t="inlineStr"/>
    </row>
    <row r="190">
      <c r="A190" s="17" t="inlineStr">
        <is>
          <t>LP-0817</t>
        </is>
      </c>
      <c r="B190" s="17" t="inlineStr">
        <is>
          <t>Ledgport</t>
        </is>
      </c>
      <c r="C190" s="17" t="inlineStr">
        <is>
          <t>covered</t>
        </is>
      </c>
      <c r="D190" s="17" t="inlineStr">
        <is>
          <t>H</t>
        </is>
      </c>
      <c r="E190" s="17" t="n">
        <v>32</v>
      </c>
      <c r="F190" s="17" t="inlineStr">
        <is>
          <t>Medium</t>
        </is>
      </c>
      <c r="G190" s="17" t="inlineStr">
        <is>
          <t>COVERED</t>
        </is>
      </c>
      <c r="H190" s="17" t="n">
        <v>12</v>
      </c>
      <c r="I190" s="17" t="inlineStr">
        <is>
          <t>Water, 30A/50A Power</t>
        </is>
      </c>
      <c r="J190" s="17" t="inlineStr">
        <is>
          <t>OCCUPIED</t>
        </is>
      </c>
      <c r="K190" s="17" t="inlineStr">
        <is>
          <t>MA-2024-0817</t>
        </is>
      </c>
      <c r="L190" s="17" t="inlineStr">
        <is>
          <t>WL-03630</t>
        </is>
      </c>
      <c r="M190" s="17" t="inlineStr">
        <is>
          <t>Tiffany Torres</t>
        </is>
      </c>
      <c r="N190" s="17" t="inlineStr">
        <is>
          <t>SCOTER MIST</t>
        </is>
      </c>
      <c r="O190" s="17" t="n">
        <v>22.2</v>
      </c>
      <c r="P190" s="17" t="n">
        <v>10.4</v>
      </c>
      <c r="Q190" s="27" t="n">
        <v>45816</v>
      </c>
      <c r="R190" s="17" t="inlineStr"/>
    </row>
    <row r="191">
      <c r="A191" s="21" t="inlineStr">
        <is>
          <t>LP-0818</t>
        </is>
      </c>
      <c r="B191" s="21" t="inlineStr">
        <is>
          <t>Ledgport</t>
        </is>
      </c>
      <c r="C191" s="21" t="inlineStr">
        <is>
          <t>covered</t>
        </is>
      </c>
      <c r="D191" s="21" t="inlineStr">
        <is>
          <t>H</t>
        </is>
      </c>
      <c r="E191" s="21" t="n">
        <v>28</v>
      </c>
      <c r="F191" s="21" t="inlineStr">
        <is>
          <t>Small</t>
        </is>
      </c>
      <c r="G191" s="21" t="inlineStr">
        <is>
          <t>COVERED</t>
        </is>
      </c>
      <c r="H191" s="21" t="n">
        <v>10</v>
      </c>
      <c r="I191" s="21" t="inlineStr">
        <is>
          <t>Water, 30A/50A Power</t>
        </is>
      </c>
      <c r="J191" s="21" t="inlineStr">
        <is>
          <t>OCCUPIED</t>
        </is>
      </c>
      <c r="K191" s="21" t="inlineStr">
        <is>
          <t>MA-2024-0818</t>
        </is>
      </c>
      <c r="L191" s="21" t="inlineStr">
        <is>
          <t>WL-02906</t>
        </is>
      </c>
      <c r="M191" s="21" t="inlineStr">
        <is>
          <t>Victor Turner</t>
        </is>
      </c>
      <c r="N191" s="21" t="inlineStr">
        <is>
          <t>CORMORANT GLIDE</t>
        </is>
      </c>
      <c r="O191" s="21" t="n">
        <v>60.9</v>
      </c>
      <c r="P191" s="21" t="n">
        <v>10.4</v>
      </c>
      <c r="Q191" s="28" t="n">
        <v>46056</v>
      </c>
      <c r="R191" s="21" t="inlineStr"/>
    </row>
    <row r="192">
      <c r="A192" s="17" t="inlineStr">
        <is>
          <t>LP-0819</t>
        </is>
      </c>
      <c r="B192" s="17" t="inlineStr">
        <is>
          <t>Ledgport</t>
        </is>
      </c>
      <c r="C192" s="17" t="inlineStr">
        <is>
          <t>covered</t>
        </is>
      </c>
      <c r="D192" s="17" t="inlineStr">
        <is>
          <t>H</t>
        </is>
      </c>
      <c r="E192" s="17" t="n">
        <v>32</v>
      </c>
      <c r="F192" s="17" t="inlineStr">
        <is>
          <t>Medium</t>
        </is>
      </c>
      <c r="G192" s="17" t="inlineStr">
        <is>
          <t>COVERED</t>
        </is>
      </c>
      <c r="H192" s="17" t="n">
        <v>12</v>
      </c>
      <c r="I192" s="17" t="inlineStr">
        <is>
          <t>Water, 30A/50A Power</t>
        </is>
      </c>
      <c r="J192" s="17" t="inlineStr">
        <is>
          <t>OCCUPIED</t>
        </is>
      </c>
      <c r="K192" s="17" t="inlineStr">
        <is>
          <t>MA-2024-0819</t>
        </is>
      </c>
      <c r="L192" s="17" t="inlineStr">
        <is>
          <t>WL-02164</t>
        </is>
      </c>
      <c r="M192" s="17" t="inlineStr">
        <is>
          <t>Adrienne Thompson</t>
        </is>
      </c>
      <c r="N192" s="17" t="inlineStr">
        <is>
          <t>SANDERLING DANCER</t>
        </is>
      </c>
      <c r="O192" s="17" t="n">
        <v>19.1</v>
      </c>
      <c r="P192" s="17" t="n">
        <v>10.4</v>
      </c>
      <c r="Q192" s="27" t="n">
        <v>45758</v>
      </c>
      <c r="R192" s="17" t="inlineStr"/>
    </row>
    <row r="193">
      <c r="A193" s="21" t="inlineStr">
        <is>
          <t>LP-0820</t>
        </is>
      </c>
      <c r="B193" s="21" t="inlineStr">
        <is>
          <t>Ledgport</t>
        </is>
      </c>
      <c r="C193" s="21" t="inlineStr">
        <is>
          <t>covered</t>
        </is>
      </c>
      <c r="D193" s="21" t="inlineStr">
        <is>
          <t>H</t>
        </is>
      </c>
      <c r="E193" s="21" t="n">
        <v>32</v>
      </c>
      <c r="F193" s="21" t="inlineStr">
        <is>
          <t>Medium</t>
        </is>
      </c>
      <c r="G193" s="21" t="inlineStr">
        <is>
          <t>COVERED</t>
        </is>
      </c>
      <c r="H193" s="21" t="n">
        <v>12</v>
      </c>
      <c r="I193" s="21" t="inlineStr">
        <is>
          <t>Water, 30A/50A Power</t>
        </is>
      </c>
      <c r="J193" s="21" t="inlineStr">
        <is>
          <t>OCCUPIED</t>
        </is>
      </c>
      <c r="K193" s="21" t="inlineStr">
        <is>
          <t>MA-2024-0820</t>
        </is>
      </c>
      <c r="L193" s="21" t="inlineStr">
        <is>
          <t>WL-01109</t>
        </is>
      </c>
      <c r="M193" s="21" t="inlineStr">
        <is>
          <t>Patrick Sanchez</t>
        </is>
      </c>
      <c r="N193" s="21" t="inlineStr">
        <is>
          <t>MURRE SOUND</t>
        </is>
      </c>
      <c r="O193" s="21" t="n">
        <v>43.9</v>
      </c>
      <c r="P193" s="21" t="n">
        <v>10.4</v>
      </c>
      <c r="Q193" s="28" t="n">
        <v>45574</v>
      </c>
      <c r="R193" s="21" t="inlineStr"/>
    </row>
    <row r="194">
      <c r="A194" s="17" t="inlineStr">
        <is>
          <t>LP-0821</t>
        </is>
      </c>
      <c r="B194" s="17" t="inlineStr">
        <is>
          <t>Ledgport</t>
        </is>
      </c>
      <c r="C194" s="17" t="inlineStr">
        <is>
          <t>covered</t>
        </is>
      </c>
      <c r="D194" s="17" t="inlineStr">
        <is>
          <t>H</t>
        </is>
      </c>
      <c r="E194" s="17" t="n">
        <v>28</v>
      </c>
      <c r="F194" s="17" t="inlineStr">
        <is>
          <t>Small</t>
        </is>
      </c>
      <c r="G194" s="17" t="inlineStr">
        <is>
          <t>COVERED</t>
        </is>
      </c>
      <c r="H194" s="17" t="n">
        <v>10</v>
      </c>
      <c r="I194" s="17" t="inlineStr">
        <is>
          <t>Water, 30A/50A Power</t>
        </is>
      </c>
      <c r="J194" s="17" t="inlineStr">
        <is>
          <t>OCCUPIED</t>
        </is>
      </c>
      <c r="K194" s="17" t="inlineStr">
        <is>
          <t>MA-2024-0821</t>
        </is>
      </c>
      <c r="L194" s="17" t="inlineStr">
        <is>
          <t>WL-03375</t>
        </is>
      </c>
      <c r="M194" s="17" t="inlineStr">
        <is>
          <t>Debra Rogers</t>
        </is>
      </c>
      <c r="N194" s="17" t="inlineStr">
        <is>
          <t>POINT WEATHER</t>
        </is>
      </c>
      <c r="O194" s="17" t="n">
        <v>53.2</v>
      </c>
      <c r="P194" s="17" t="n">
        <v>10.4</v>
      </c>
      <c r="Q194" s="27" t="n">
        <v>46099</v>
      </c>
      <c r="R194" s="17" t="inlineStr"/>
    </row>
    <row r="195">
      <c r="A195" s="21" t="inlineStr">
        <is>
          <t>LP-0822</t>
        </is>
      </c>
      <c r="B195" s="21" t="inlineStr">
        <is>
          <t>Ledgport</t>
        </is>
      </c>
      <c r="C195" s="21" t="inlineStr">
        <is>
          <t>covered</t>
        </is>
      </c>
      <c r="D195" s="21" t="inlineStr">
        <is>
          <t>H</t>
        </is>
      </c>
      <c r="E195" s="21" t="n">
        <v>36</v>
      </c>
      <c r="F195" s="21" t="inlineStr">
        <is>
          <t>Medium</t>
        </is>
      </c>
      <c r="G195" s="21" t="inlineStr">
        <is>
          <t>COVERED</t>
        </is>
      </c>
      <c r="H195" s="21" t="n">
        <v>13</v>
      </c>
      <c r="I195" s="21" t="inlineStr">
        <is>
          <t>Water, 50A Power</t>
        </is>
      </c>
      <c r="J195" s="21" t="inlineStr">
        <is>
          <t>OCCUPIED</t>
        </is>
      </c>
      <c r="K195" s="21" t="inlineStr">
        <is>
          <t>MA-2024-0822</t>
        </is>
      </c>
      <c r="L195" s="21" t="inlineStr">
        <is>
          <t>WL-02728</t>
        </is>
      </c>
      <c r="M195" s="21" t="inlineStr">
        <is>
          <t>Ralph Archer</t>
        </is>
      </c>
      <c r="N195" s="21" t="inlineStr">
        <is>
          <t>OSPREY ROCK</t>
        </is>
      </c>
      <c r="O195" s="21" t="n">
        <v>60.7</v>
      </c>
      <c r="P195" s="21" t="n">
        <v>10.4</v>
      </c>
      <c r="Q195" s="28" t="n">
        <v>45994</v>
      </c>
      <c r="R195" s="21" t="inlineStr"/>
    </row>
    <row r="196">
      <c r="A196" s="17" t="inlineStr">
        <is>
          <t>LP-0823</t>
        </is>
      </c>
      <c r="B196" s="17" t="inlineStr">
        <is>
          <t>Ledgport</t>
        </is>
      </c>
      <c r="C196" s="17" t="inlineStr">
        <is>
          <t>covered</t>
        </is>
      </c>
      <c r="D196" s="17" t="inlineStr">
        <is>
          <t>H</t>
        </is>
      </c>
      <c r="E196" s="17" t="n">
        <v>24</v>
      </c>
      <c r="F196" s="17" t="inlineStr">
        <is>
          <t>Small</t>
        </is>
      </c>
      <c r="G196" s="17" t="inlineStr">
        <is>
          <t>COVERED</t>
        </is>
      </c>
      <c r="H196" s="17" t="n">
        <v>9</v>
      </c>
      <c r="I196" s="17" t="inlineStr">
        <is>
          <t>Water, 30A/50A Power</t>
        </is>
      </c>
      <c r="J196" s="17" t="inlineStr">
        <is>
          <t>OCCUPIED</t>
        </is>
      </c>
      <c r="K196" s="17" t="inlineStr">
        <is>
          <t>MA-2024-0823</t>
        </is>
      </c>
      <c r="L196" s="17" t="inlineStr">
        <is>
          <t>WL-03320</t>
        </is>
      </c>
      <c r="M196" s="17" t="inlineStr">
        <is>
          <t>Maria Robinson</t>
        </is>
      </c>
      <c r="N196" s="17" t="inlineStr">
        <is>
          <t>COHO MOON</t>
        </is>
      </c>
      <c r="O196" s="17" t="n">
        <v>42.5</v>
      </c>
      <c r="P196" s="17" t="n">
        <v>10.4</v>
      </c>
      <c r="Q196" s="27" t="n">
        <v>45754</v>
      </c>
      <c r="R196" s="17" t="inlineStr"/>
    </row>
    <row r="197">
      <c r="A197" s="21" t="inlineStr">
        <is>
          <t>LP-0824</t>
        </is>
      </c>
      <c r="B197" s="21" t="inlineStr">
        <is>
          <t>Ledgport</t>
        </is>
      </c>
      <c r="C197" s="21" t="inlineStr">
        <is>
          <t>covered</t>
        </is>
      </c>
      <c r="D197" s="21" t="inlineStr">
        <is>
          <t>H</t>
        </is>
      </c>
      <c r="E197" s="21" t="n">
        <v>40</v>
      </c>
      <c r="F197" s="21" t="inlineStr">
        <is>
          <t>Medium</t>
        </is>
      </c>
      <c r="G197" s="21" t="inlineStr">
        <is>
          <t>COVERED</t>
        </is>
      </c>
      <c r="H197" s="21" t="n">
        <v>14</v>
      </c>
      <c r="I197" s="21" t="inlineStr">
        <is>
          <t>Water, 50A Power</t>
        </is>
      </c>
      <c r="J197" s="21" t="inlineStr">
        <is>
          <t>OCCUPIED</t>
        </is>
      </c>
      <c r="K197" s="21" t="inlineStr">
        <is>
          <t>MA-2024-0824</t>
        </is>
      </c>
      <c r="L197" s="21" t="inlineStr">
        <is>
          <t>WL-01024</t>
        </is>
      </c>
      <c r="M197" s="21" t="inlineStr">
        <is>
          <t>Jennifer Henson</t>
        </is>
      </c>
      <c r="N197" s="21" t="inlineStr">
        <is>
          <t>OTTER WIND</t>
        </is>
      </c>
      <c r="O197" s="21" t="n">
        <v>48.1</v>
      </c>
      <c r="P197" s="21" t="n">
        <v>10.4</v>
      </c>
      <c r="Q197" s="28" t="n">
        <v>45576</v>
      </c>
      <c r="R197" s="21" t="inlineStr"/>
    </row>
    <row r="198">
      <c r="A198" s="17" t="inlineStr">
        <is>
          <t>LP-0901</t>
        </is>
      </c>
      <c r="B198" s="17" t="inlineStr">
        <is>
          <t>Ledgport</t>
        </is>
      </c>
      <c r="C198" s="17" t="inlineStr">
        <is>
          <t>covered</t>
        </is>
      </c>
      <c r="D198" s="17" t="inlineStr">
        <is>
          <t>I</t>
        </is>
      </c>
      <c r="E198" s="17" t="n">
        <v>40</v>
      </c>
      <c r="F198" s="17" t="inlineStr">
        <is>
          <t>Medium</t>
        </is>
      </c>
      <c r="G198" s="17" t="inlineStr">
        <is>
          <t>COVERED</t>
        </is>
      </c>
      <c r="H198" s="17" t="n">
        <v>14</v>
      </c>
      <c r="I198" s="17" t="inlineStr">
        <is>
          <t>Water, 50A Power</t>
        </is>
      </c>
      <c r="J198" s="17" t="inlineStr">
        <is>
          <t>OCCUPIED</t>
        </is>
      </c>
      <c r="K198" s="17" t="inlineStr">
        <is>
          <t>MA-2024-0901</t>
        </is>
      </c>
      <c r="L198" s="17" t="inlineStr">
        <is>
          <t>WL-02661</t>
        </is>
      </c>
      <c r="M198" s="17" t="inlineStr">
        <is>
          <t>Angela Poole</t>
        </is>
      </c>
      <c r="N198" s="17" t="inlineStr">
        <is>
          <t>HERON BAY</t>
        </is>
      </c>
      <c r="O198" s="17" t="n">
        <v>24.3</v>
      </c>
      <c r="P198" s="17" t="n">
        <v>10.4</v>
      </c>
      <c r="Q198" s="27" t="n">
        <v>45586</v>
      </c>
      <c r="R198" s="17" t="inlineStr"/>
    </row>
    <row r="199">
      <c r="A199" s="21" t="inlineStr">
        <is>
          <t>LP-0902</t>
        </is>
      </c>
      <c r="B199" s="21" t="inlineStr">
        <is>
          <t>Ledgport</t>
        </is>
      </c>
      <c r="C199" s="21" t="inlineStr">
        <is>
          <t>covered</t>
        </is>
      </c>
      <c r="D199" s="21" t="inlineStr">
        <is>
          <t>I</t>
        </is>
      </c>
      <c r="E199" s="21" t="n">
        <v>32</v>
      </c>
      <c r="F199" s="21" t="inlineStr">
        <is>
          <t>Medium</t>
        </is>
      </c>
      <c r="G199" s="21" t="inlineStr">
        <is>
          <t>COVERED</t>
        </is>
      </c>
      <c r="H199" s="21" t="n">
        <v>12</v>
      </c>
      <c r="I199" s="21" t="inlineStr">
        <is>
          <t>Water, 30A/50A Power</t>
        </is>
      </c>
      <c r="J199" s="21" t="inlineStr">
        <is>
          <t>OCCUPIED</t>
        </is>
      </c>
      <c r="K199" s="21" t="inlineStr">
        <is>
          <t>MA-2024-0902</t>
        </is>
      </c>
      <c r="L199" s="21" t="inlineStr">
        <is>
          <t>WL-01872</t>
        </is>
      </c>
      <c r="M199" s="21" t="inlineStr">
        <is>
          <t>Neil Adkins</t>
        </is>
      </c>
      <c r="N199" s="21" t="inlineStr">
        <is>
          <t>HERON LINE</t>
        </is>
      </c>
      <c r="O199" s="21" t="n">
        <v>57.6</v>
      </c>
      <c r="P199" s="21" t="n">
        <v>10.4</v>
      </c>
      <c r="Q199" s="28" t="n">
        <v>45865</v>
      </c>
      <c r="R199" s="21" t="inlineStr"/>
    </row>
    <row r="200">
      <c r="A200" s="17" t="inlineStr">
        <is>
          <t>LP-0903</t>
        </is>
      </c>
      <c r="B200" s="17" t="inlineStr">
        <is>
          <t>Ledgport</t>
        </is>
      </c>
      <c r="C200" s="17" t="inlineStr">
        <is>
          <t>covered</t>
        </is>
      </c>
      <c r="D200" s="17" t="inlineStr">
        <is>
          <t>I</t>
        </is>
      </c>
      <c r="E200" s="17" t="n">
        <v>36</v>
      </c>
      <c r="F200" s="17" t="inlineStr">
        <is>
          <t>Medium</t>
        </is>
      </c>
      <c r="G200" s="17" t="inlineStr">
        <is>
          <t>COVERED</t>
        </is>
      </c>
      <c r="H200" s="17" t="n">
        <v>13</v>
      </c>
      <c r="I200" s="17" t="inlineStr">
        <is>
          <t>Water, 50A Power</t>
        </is>
      </c>
      <c r="J200" s="17" t="inlineStr">
        <is>
          <t>OCCUPIED</t>
        </is>
      </c>
      <c r="K200" s="17" t="inlineStr">
        <is>
          <t>MA-2024-0903</t>
        </is>
      </c>
      <c r="L200" s="17" t="inlineStr">
        <is>
          <t>WL-01193</t>
        </is>
      </c>
      <c r="M200" s="17" t="inlineStr">
        <is>
          <t>Mindy Medina</t>
        </is>
      </c>
      <c r="N200" s="17" t="inlineStr">
        <is>
          <t>SPINDRIFT DANCER</t>
        </is>
      </c>
      <c r="O200" s="17" t="n">
        <v>20.2</v>
      </c>
      <c r="P200" s="17" t="n">
        <v>10.4</v>
      </c>
      <c r="Q200" s="27" t="n">
        <v>46149</v>
      </c>
      <c r="R200" s="17" t="inlineStr"/>
    </row>
    <row r="201">
      <c r="A201" s="21" t="inlineStr">
        <is>
          <t>LP-0904</t>
        </is>
      </c>
      <c r="B201" s="21" t="inlineStr">
        <is>
          <t>Ledgport</t>
        </is>
      </c>
      <c r="C201" s="21" t="inlineStr">
        <is>
          <t>covered</t>
        </is>
      </c>
      <c r="D201" s="21" t="inlineStr">
        <is>
          <t>I</t>
        </is>
      </c>
      <c r="E201" s="21" t="n">
        <v>32</v>
      </c>
      <c r="F201" s="21" t="inlineStr">
        <is>
          <t>Medium</t>
        </is>
      </c>
      <c r="G201" s="21" t="inlineStr">
        <is>
          <t>COVERED</t>
        </is>
      </c>
      <c r="H201" s="21" t="n">
        <v>12</v>
      </c>
      <c r="I201" s="21" t="inlineStr">
        <is>
          <t>Water, 30A/50A Power</t>
        </is>
      </c>
      <c r="J201" s="21" t="inlineStr">
        <is>
          <t>OCCUPIED</t>
        </is>
      </c>
      <c r="K201" s="21" t="inlineStr">
        <is>
          <t>MA-2024-0904</t>
        </is>
      </c>
      <c r="L201" s="21" t="inlineStr">
        <is>
          <t>WL-03771</t>
        </is>
      </c>
      <c r="M201" s="21" t="inlineStr">
        <is>
          <t>Alexander Cross</t>
        </is>
      </c>
      <c r="N201" s="21" t="inlineStr">
        <is>
          <t>WIDGEON WAKE</t>
        </is>
      </c>
      <c r="O201" s="21" t="n">
        <v>61.6</v>
      </c>
      <c r="P201" s="21" t="n">
        <v>10.4</v>
      </c>
      <c r="Q201" s="28" t="n">
        <v>46141</v>
      </c>
      <c r="R201" s="21" t="inlineStr"/>
    </row>
    <row r="202">
      <c r="A202" s="17" t="inlineStr">
        <is>
          <t>LP-0905</t>
        </is>
      </c>
      <c r="B202" s="17" t="inlineStr">
        <is>
          <t>Ledgport</t>
        </is>
      </c>
      <c r="C202" s="17" t="inlineStr">
        <is>
          <t>covered</t>
        </is>
      </c>
      <c r="D202" s="17" t="inlineStr">
        <is>
          <t>I</t>
        </is>
      </c>
      <c r="E202" s="17" t="n">
        <v>36</v>
      </c>
      <c r="F202" s="17" t="inlineStr">
        <is>
          <t>Medium</t>
        </is>
      </c>
      <c r="G202" s="17" t="inlineStr">
        <is>
          <t>COVERED</t>
        </is>
      </c>
      <c r="H202" s="17" t="n">
        <v>13</v>
      </c>
      <c r="I202" s="17" t="inlineStr">
        <is>
          <t>Water, 50A Power</t>
        </is>
      </c>
      <c r="J202" s="17" t="inlineStr">
        <is>
          <t>OCCUPIED</t>
        </is>
      </c>
      <c r="K202" s="17" t="inlineStr">
        <is>
          <t>MA-2024-0905</t>
        </is>
      </c>
      <c r="L202" s="17" t="inlineStr">
        <is>
          <t>WL-01795</t>
        </is>
      </c>
      <c r="M202" s="17" t="inlineStr">
        <is>
          <t>Emily Alexander</t>
        </is>
      </c>
      <c r="N202" s="17" t="inlineStr">
        <is>
          <t>BRANT ANN</t>
        </is>
      </c>
      <c r="O202" s="17" t="n">
        <v>53.6</v>
      </c>
      <c r="P202" s="17" t="n">
        <v>10.4</v>
      </c>
      <c r="Q202" s="27" t="n">
        <v>45650</v>
      </c>
      <c r="R202" s="17" t="inlineStr"/>
    </row>
    <row r="203">
      <c r="A203" s="21" t="inlineStr">
        <is>
          <t>LP-0906</t>
        </is>
      </c>
      <c r="B203" s="21" t="inlineStr">
        <is>
          <t>Ledgport</t>
        </is>
      </c>
      <c r="C203" s="21" t="inlineStr">
        <is>
          <t>covered</t>
        </is>
      </c>
      <c r="D203" s="21" t="inlineStr">
        <is>
          <t>I</t>
        </is>
      </c>
      <c r="E203" s="21" t="n">
        <v>28</v>
      </c>
      <c r="F203" s="21" t="inlineStr">
        <is>
          <t>Small</t>
        </is>
      </c>
      <c r="G203" s="21" t="inlineStr">
        <is>
          <t>COVERED</t>
        </is>
      </c>
      <c r="H203" s="21" t="n">
        <v>10</v>
      </c>
      <c r="I203" s="21" t="inlineStr">
        <is>
          <t>Water, 30A/50A Power</t>
        </is>
      </c>
      <c r="J203" s="21" t="inlineStr">
        <is>
          <t>OCCUPIED</t>
        </is>
      </c>
      <c r="K203" s="21" t="inlineStr">
        <is>
          <t>MA-2024-0906</t>
        </is>
      </c>
      <c r="L203" s="21" t="inlineStr">
        <is>
          <t>WL-03019</t>
        </is>
      </c>
      <c r="M203" s="21" t="inlineStr">
        <is>
          <t>Denise Bonilla</t>
        </is>
      </c>
      <c r="N203" s="21" t="inlineStr">
        <is>
          <t>KESTREL QUEEN</t>
        </is>
      </c>
      <c r="O203" s="21" t="n">
        <v>57.3</v>
      </c>
      <c r="P203" s="21" t="n">
        <v>10.4</v>
      </c>
      <c r="Q203" s="28" t="n">
        <v>45734</v>
      </c>
      <c r="R203" s="21" t="inlineStr"/>
    </row>
    <row r="204">
      <c r="A204" s="17" t="inlineStr">
        <is>
          <t>LP-0907</t>
        </is>
      </c>
      <c r="B204" s="17" t="inlineStr">
        <is>
          <t>Ledgport</t>
        </is>
      </c>
      <c r="C204" s="17" t="inlineStr">
        <is>
          <t>covered</t>
        </is>
      </c>
      <c r="D204" s="17" t="inlineStr">
        <is>
          <t>I</t>
        </is>
      </c>
      <c r="E204" s="17" t="n">
        <v>24</v>
      </c>
      <c r="F204" s="17" t="inlineStr">
        <is>
          <t>Small</t>
        </is>
      </c>
      <c r="G204" s="17" t="inlineStr">
        <is>
          <t>COVERED</t>
        </is>
      </c>
      <c r="H204" s="17" t="n">
        <v>9</v>
      </c>
      <c r="I204" s="17" t="inlineStr">
        <is>
          <t>Water, 30A/50A Power</t>
        </is>
      </c>
      <c r="J204" s="17" t="inlineStr">
        <is>
          <t>OCCUPIED</t>
        </is>
      </c>
      <c r="K204" s="17" t="inlineStr">
        <is>
          <t>MA-2024-0907</t>
        </is>
      </c>
      <c r="L204" s="17" t="inlineStr">
        <is>
          <t>WL-02873</t>
        </is>
      </c>
      <c r="M204" s="17" t="inlineStr">
        <is>
          <t>Brittany Wilkerson</t>
        </is>
      </c>
      <c r="N204" s="17" t="inlineStr">
        <is>
          <t>GRAY QUEEN</t>
        </is>
      </c>
      <c r="O204" s="17" t="n">
        <v>45.7</v>
      </c>
      <c r="P204" s="17" t="n">
        <v>10.4</v>
      </c>
      <c r="Q204" s="27" t="n">
        <v>45672</v>
      </c>
      <c r="R204" s="17" t="inlineStr"/>
    </row>
    <row r="205">
      <c r="A205" s="21" t="inlineStr">
        <is>
          <t>LP-0908</t>
        </is>
      </c>
      <c r="B205" s="21" t="inlineStr">
        <is>
          <t>Ledgport</t>
        </is>
      </c>
      <c r="C205" s="21" t="inlineStr">
        <is>
          <t>covered</t>
        </is>
      </c>
      <c r="D205" s="21" t="inlineStr">
        <is>
          <t>I</t>
        </is>
      </c>
      <c r="E205" s="21" t="n">
        <v>28</v>
      </c>
      <c r="F205" s="21" t="inlineStr">
        <is>
          <t>Small</t>
        </is>
      </c>
      <c r="G205" s="21" t="inlineStr">
        <is>
          <t>COVERED</t>
        </is>
      </c>
      <c r="H205" s="21" t="n">
        <v>10</v>
      </c>
      <c r="I205" s="21" t="inlineStr">
        <is>
          <t>Water, 30A/50A Power</t>
        </is>
      </c>
      <c r="J205" s="21" t="inlineStr">
        <is>
          <t>OCCUPIED</t>
        </is>
      </c>
      <c r="K205" s="21" t="inlineStr">
        <is>
          <t>MA-2024-0908</t>
        </is>
      </c>
      <c r="L205" s="21" t="inlineStr">
        <is>
          <t>WL-01005</t>
        </is>
      </c>
      <c r="M205" s="21" t="inlineStr">
        <is>
          <t>Joseph Sharp</t>
        </is>
      </c>
      <c r="N205" s="21" t="inlineStr">
        <is>
          <t>POINT ROSE</t>
        </is>
      </c>
      <c r="O205" s="21" t="n">
        <v>49.9</v>
      </c>
      <c r="P205" s="21" t="n">
        <v>10.4</v>
      </c>
      <c r="Q205" s="28" t="n">
        <v>46059</v>
      </c>
      <c r="R205" s="21" t="inlineStr"/>
    </row>
    <row r="206">
      <c r="A206" s="17" t="inlineStr">
        <is>
          <t>LP-0909</t>
        </is>
      </c>
      <c r="B206" s="17" t="inlineStr">
        <is>
          <t>Ledgport</t>
        </is>
      </c>
      <c r="C206" s="17" t="inlineStr">
        <is>
          <t>covered</t>
        </is>
      </c>
      <c r="D206" s="17" t="inlineStr">
        <is>
          <t>I</t>
        </is>
      </c>
      <c r="E206" s="17" t="n">
        <v>24</v>
      </c>
      <c r="F206" s="17" t="inlineStr">
        <is>
          <t>Small</t>
        </is>
      </c>
      <c r="G206" s="17" t="inlineStr">
        <is>
          <t>COVERED</t>
        </is>
      </c>
      <c r="H206" s="17" t="n">
        <v>9</v>
      </c>
      <c r="I206" s="17" t="inlineStr">
        <is>
          <t>Water, 30A/50A Power</t>
        </is>
      </c>
      <c r="J206" s="17" t="inlineStr">
        <is>
          <t>OCCUPIED</t>
        </is>
      </c>
      <c r="K206" s="17" t="inlineStr">
        <is>
          <t>MA-2024-0909</t>
        </is>
      </c>
      <c r="L206" s="17" t="inlineStr">
        <is>
          <t>WL-01808</t>
        </is>
      </c>
      <c r="M206" s="17" t="inlineStr">
        <is>
          <t>Jason Shepard</t>
        </is>
      </c>
      <c r="N206" s="17" t="inlineStr">
        <is>
          <t>PETREL LIGHT</t>
        </is>
      </c>
      <c r="O206" s="17" t="n">
        <v>46.7</v>
      </c>
      <c r="P206" s="17" t="n">
        <v>10.4</v>
      </c>
      <c r="Q206" s="27" t="n">
        <v>45607</v>
      </c>
      <c r="R206" s="17" t="inlineStr"/>
    </row>
    <row r="207">
      <c r="A207" s="21" t="inlineStr">
        <is>
          <t>LP-0910</t>
        </is>
      </c>
      <c r="B207" s="21" t="inlineStr">
        <is>
          <t>Ledgport</t>
        </is>
      </c>
      <c r="C207" s="21" t="inlineStr">
        <is>
          <t>covered</t>
        </is>
      </c>
      <c r="D207" s="21" t="inlineStr">
        <is>
          <t>I</t>
        </is>
      </c>
      <c r="E207" s="21" t="n">
        <v>28</v>
      </c>
      <c r="F207" s="21" t="inlineStr">
        <is>
          <t>Small</t>
        </is>
      </c>
      <c r="G207" s="21" t="inlineStr">
        <is>
          <t>COVERED</t>
        </is>
      </c>
      <c r="H207" s="21" t="n">
        <v>10</v>
      </c>
      <c r="I207" s="21" t="inlineStr">
        <is>
          <t>Water, 30A/50A Power</t>
        </is>
      </c>
      <c r="J207" s="21" t="inlineStr">
        <is>
          <t>OCCUPIED</t>
        </is>
      </c>
      <c r="K207" s="21" t="inlineStr">
        <is>
          <t>MA-2024-0910</t>
        </is>
      </c>
      <c r="L207" s="21" t="inlineStr">
        <is>
          <t>WL-01992</t>
        </is>
      </c>
      <c r="M207" s="21" t="inlineStr">
        <is>
          <t>John Davis</t>
        </is>
      </c>
      <c r="N207" s="21" t="inlineStr">
        <is>
          <t>SANDERLING WEATHER</t>
        </is>
      </c>
      <c r="O207" s="21" t="n">
        <v>38</v>
      </c>
      <c r="P207" s="21" t="n">
        <v>10.4</v>
      </c>
      <c r="Q207" s="28" t="n">
        <v>45908</v>
      </c>
      <c r="R207" s="21" t="inlineStr"/>
    </row>
    <row r="208">
      <c r="A208" s="17" t="inlineStr">
        <is>
          <t>LP-0911</t>
        </is>
      </c>
      <c r="B208" s="17" t="inlineStr">
        <is>
          <t>Ledgport</t>
        </is>
      </c>
      <c r="C208" s="17" t="inlineStr">
        <is>
          <t>covered</t>
        </is>
      </c>
      <c r="D208" s="17" t="inlineStr">
        <is>
          <t>I</t>
        </is>
      </c>
      <c r="E208" s="17" t="n">
        <v>24</v>
      </c>
      <c r="F208" s="17" t="inlineStr">
        <is>
          <t>Small</t>
        </is>
      </c>
      <c r="G208" s="17" t="inlineStr">
        <is>
          <t>COVERED</t>
        </is>
      </c>
      <c r="H208" s="17" t="n">
        <v>9</v>
      </c>
      <c r="I208" s="17" t="inlineStr">
        <is>
          <t>Water, 30A/50A Power</t>
        </is>
      </c>
      <c r="J208" s="17" t="inlineStr">
        <is>
          <t>OCCUPIED</t>
        </is>
      </c>
      <c r="K208" s="17" t="inlineStr">
        <is>
          <t>MA-2024-0911</t>
        </is>
      </c>
      <c r="L208" s="17" t="inlineStr">
        <is>
          <t>WL-01998</t>
        </is>
      </c>
      <c r="M208" s="17" t="inlineStr">
        <is>
          <t>Katherine Johnson</t>
        </is>
      </c>
      <c r="N208" s="17" t="inlineStr">
        <is>
          <t>POINT SONG</t>
        </is>
      </c>
      <c r="O208" s="17" t="n">
        <v>43.3</v>
      </c>
      <c r="P208" s="17" t="n">
        <v>10.4</v>
      </c>
      <c r="Q208" s="27" t="n">
        <v>45813</v>
      </c>
      <c r="R208" s="17" t="inlineStr"/>
    </row>
    <row r="209">
      <c r="A209" s="21" t="inlineStr">
        <is>
          <t>LP-0912</t>
        </is>
      </c>
      <c r="B209" s="21" t="inlineStr">
        <is>
          <t>Ledgport</t>
        </is>
      </c>
      <c r="C209" s="21" t="inlineStr">
        <is>
          <t>covered</t>
        </is>
      </c>
      <c r="D209" s="21" t="inlineStr">
        <is>
          <t>I</t>
        </is>
      </c>
      <c r="E209" s="21" t="n">
        <v>32</v>
      </c>
      <c r="F209" s="21" t="inlineStr">
        <is>
          <t>Medium</t>
        </is>
      </c>
      <c r="G209" s="21" t="inlineStr">
        <is>
          <t>COVERED</t>
        </is>
      </c>
      <c r="H209" s="21" t="n">
        <v>12</v>
      </c>
      <c r="I209" s="21" t="inlineStr">
        <is>
          <t>Water, 30A/50A Power</t>
        </is>
      </c>
      <c r="J209" s="21" t="inlineStr">
        <is>
          <t>OCCUPIED</t>
        </is>
      </c>
      <c r="K209" s="21" t="inlineStr">
        <is>
          <t>MA-2024-0912</t>
        </is>
      </c>
      <c r="L209" s="21" t="inlineStr">
        <is>
          <t>WL-02965</t>
        </is>
      </c>
      <c r="M209" s="21" t="inlineStr">
        <is>
          <t>Harry Koch</t>
        </is>
      </c>
      <c r="N209" s="21" t="inlineStr">
        <is>
          <t>ANCHOR WAKE</t>
        </is>
      </c>
      <c r="O209" s="21" t="n">
        <v>32.6</v>
      </c>
      <c r="P209" s="21" t="n">
        <v>10.4</v>
      </c>
      <c r="Q209" s="28" t="n">
        <v>45836</v>
      </c>
      <c r="R209" s="21" t="inlineStr"/>
    </row>
    <row r="210">
      <c r="A210" s="17" t="inlineStr">
        <is>
          <t>LP-0913</t>
        </is>
      </c>
      <c r="B210" s="17" t="inlineStr">
        <is>
          <t>Ledgport</t>
        </is>
      </c>
      <c r="C210" s="17" t="inlineStr">
        <is>
          <t>covered</t>
        </is>
      </c>
      <c r="D210" s="17" t="inlineStr">
        <is>
          <t>I</t>
        </is>
      </c>
      <c r="E210" s="17" t="n">
        <v>32</v>
      </c>
      <c r="F210" s="17" t="inlineStr">
        <is>
          <t>Medium</t>
        </is>
      </c>
      <c r="G210" s="17" t="inlineStr">
        <is>
          <t>COVERED</t>
        </is>
      </c>
      <c r="H210" s="17" t="n">
        <v>12</v>
      </c>
      <c r="I210" s="17" t="inlineStr">
        <is>
          <t>Water, 30A/50A Power</t>
        </is>
      </c>
      <c r="J210" s="17" t="inlineStr">
        <is>
          <t>OCCUPIED</t>
        </is>
      </c>
      <c r="K210" s="17" t="inlineStr">
        <is>
          <t>MA-2024-0913</t>
        </is>
      </c>
      <c r="L210" s="17" t="inlineStr">
        <is>
          <t>WL-02303</t>
        </is>
      </c>
      <c r="M210" s="17" t="inlineStr">
        <is>
          <t>Christina Hernandez</t>
        </is>
      </c>
      <c r="N210" s="17" t="inlineStr">
        <is>
          <t>SPINDRIFT RUNNER</t>
        </is>
      </c>
      <c r="O210" s="17" t="n">
        <v>43.1</v>
      </c>
      <c r="P210" s="17" t="n">
        <v>10.4</v>
      </c>
      <c r="Q210" s="27" t="n">
        <v>46087</v>
      </c>
      <c r="R210" s="17" t="inlineStr"/>
    </row>
    <row r="211">
      <c r="A211" s="21" t="inlineStr">
        <is>
          <t>LP-0914</t>
        </is>
      </c>
      <c r="B211" s="21" t="inlineStr">
        <is>
          <t>Ledgport</t>
        </is>
      </c>
      <c r="C211" s="21" t="inlineStr">
        <is>
          <t>covered</t>
        </is>
      </c>
      <c r="D211" s="21" t="inlineStr">
        <is>
          <t>I</t>
        </is>
      </c>
      <c r="E211" s="21" t="n">
        <v>40</v>
      </c>
      <c r="F211" s="21" t="inlineStr">
        <is>
          <t>Medium</t>
        </is>
      </c>
      <c r="G211" s="21" t="inlineStr">
        <is>
          <t>COVERED</t>
        </is>
      </c>
      <c r="H211" s="21" t="n">
        <v>14</v>
      </c>
      <c r="I211" s="21" t="inlineStr">
        <is>
          <t>Water, 50A Power</t>
        </is>
      </c>
      <c r="J211" s="21" t="inlineStr">
        <is>
          <t>OCCUPIED</t>
        </is>
      </c>
      <c r="K211" s="21" t="inlineStr">
        <is>
          <t>MA-2024-0914</t>
        </is>
      </c>
      <c r="L211" s="21" t="inlineStr">
        <is>
          <t>WL-01697</t>
        </is>
      </c>
      <c r="M211" s="21" t="inlineStr">
        <is>
          <t>Paige Brown</t>
        </is>
      </c>
      <c r="N211" s="21" t="inlineStr">
        <is>
          <t>SEAL SOUND</t>
        </is>
      </c>
      <c r="O211" s="21" t="n">
        <v>35.1</v>
      </c>
      <c r="P211" s="21" t="n">
        <v>10.4</v>
      </c>
      <c r="Q211" s="28" t="n">
        <v>46086</v>
      </c>
      <c r="R211" s="21" t="inlineStr"/>
    </row>
    <row r="212">
      <c r="A212" s="17" t="inlineStr">
        <is>
          <t>LP-0915</t>
        </is>
      </c>
      <c r="B212" s="17" t="inlineStr">
        <is>
          <t>Ledgport</t>
        </is>
      </c>
      <c r="C212" s="17" t="inlineStr">
        <is>
          <t>covered</t>
        </is>
      </c>
      <c r="D212" s="17" t="inlineStr">
        <is>
          <t>I</t>
        </is>
      </c>
      <c r="E212" s="17" t="n">
        <v>32</v>
      </c>
      <c r="F212" s="17" t="inlineStr">
        <is>
          <t>Medium</t>
        </is>
      </c>
      <c r="G212" s="17" t="inlineStr">
        <is>
          <t>COVERED</t>
        </is>
      </c>
      <c r="H212" s="17" t="n">
        <v>12</v>
      </c>
      <c r="I212" s="17" t="inlineStr">
        <is>
          <t>Water, 30A/50A Power</t>
        </is>
      </c>
      <c r="J212" s="17" t="inlineStr">
        <is>
          <t>OCCUPIED</t>
        </is>
      </c>
      <c r="K212" s="17" t="inlineStr">
        <is>
          <t>MA-2024-0915</t>
        </is>
      </c>
      <c r="L212" s="17" t="inlineStr">
        <is>
          <t>WL-01416</t>
        </is>
      </c>
      <c r="M212" s="17" t="inlineStr">
        <is>
          <t>Carmen Hernandez</t>
        </is>
      </c>
      <c r="N212" s="17" t="inlineStr">
        <is>
          <t>SCOTER REACH</t>
        </is>
      </c>
      <c r="O212" s="17" t="n">
        <v>35.1</v>
      </c>
      <c r="P212" s="17" t="n">
        <v>10.4</v>
      </c>
      <c r="Q212" s="27" t="n">
        <v>45917</v>
      </c>
      <c r="R212" s="17" t="inlineStr"/>
    </row>
    <row r="213">
      <c r="A213" s="21" t="inlineStr">
        <is>
          <t>LP-0916</t>
        </is>
      </c>
      <c r="B213" s="21" t="inlineStr">
        <is>
          <t>Ledgport</t>
        </is>
      </c>
      <c r="C213" s="21" t="inlineStr">
        <is>
          <t>covered</t>
        </is>
      </c>
      <c r="D213" s="21" t="inlineStr">
        <is>
          <t>I</t>
        </is>
      </c>
      <c r="E213" s="21" t="n">
        <v>36</v>
      </c>
      <c r="F213" s="21" t="inlineStr">
        <is>
          <t>Medium</t>
        </is>
      </c>
      <c r="G213" s="21" t="inlineStr">
        <is>
          <t>COVERED</t>
        </is>
      </c>
      <c r="H213" s="21" t="n">
        <v>13</v>
      </c>
      <c r="I213" s="21" t="inlineStr">
        <is>
          <t>Water, 50A Power</t>
        </is>
      </c>
      <c r="J213" s="21" t="inlineStr">
        <is>
          <t>VACANT</t>
        </is>
      </c>
      <c r="K213" s="21" t="inlineStr"/>
      <c r="L213" s="21" t="inlineStr"/>
      <c r="M213" s="21" t="inlineStr"/>
      <c r="N213" s="21" t="inlineStr"/>
      <c r="O213" s="21" t="inlineStr"/>
      <c r="P213" s="21" t="n">
        <v>10.4</v>
      </c>
      <c r="Q213" s="28" t="n">
        <v>45598</v>
      </c>
      <c r="R213" s="21" t="inlineStr"/>
    </row>
    <row r="214">
      <c r="A214" s="17" t="inlineStr">
        <is>
          <t>LP-0917</t>
        </is>
      </c>
      <c r="B214" s="17" t="inlineStr">
        <is>
          <t>Ledgport</t>
        </is>
      </c>
      <c r="C214" s="17" t="inlineStr">
        <is>
          <t>covered</t>
        </is>
      </c>
      <c r="D214" s="17" t="inlineStr">
        <is>
          <t>I</t>
        </is>
      </c>
      <c r="E214" s="17" t="n">
        <v>36</v>
      </c>
      <c r="F214" s="17" t="inlineStr">
        <is>
          <t>Medium</t>
        </is>
      </c>
      <c r="G214" s="17" t="inlineStr">
        <is>
          <t>COVERED</t>
        </is>
      </c>
      <c r="H214" s="17" t="n">
        <v>13</v>
      </c>
      <c r="I214" s="17" t="inlineStr">
        <is>
          <t>Water, 50A Power</t>
        </is>
      </c>
      <c r="J214" s="17" t="inlineStr">
        <is>
          <t>OCCUPIED</t>
        </is>
      </c>
      <c r="K214" s="17" t="inlineStr">
        <is>
          <t>MA-2024-0917</t>
        </is>
      </c>
      <c r="L214" s="17" t="inlineStr">
        <is>
          <t>WL-01392</t>
        </is>
      </c>
      <c r="M214" s="17" t="inlineStr">
        <is>
          <t>Ryan Carr</t>
        </is>
      </c>
      <c r="N214" s="17" t="inlineStr">
        <is>
          <t>TIDE CREST</t>
        </is>
      </c>
      <c r="O214" s="17" t="n">
        <v>34.5</v>
      </c>
      <c r="P214" s="17" t="n">
        <v>10.4</v>
      </c>
      <c r="Q214" s="27" t="n">
        <v>45751</v>
      </c>
      <c r="R214" s="17" t="inlineStr"/>
    </row>
    <row r="215">
      <c r="A215" s="21" t="inlineStr">
        <is>
          <t>LP-0918</t>
        </is>
      </c>
      <c r="B215" s="21" t="inlineStr">
        <is>
          <t>Ledgport</t>
        </is>
      </c>
      <c r="C215" s="21" t="inlineStr">
        <is>
          <t>covered</t>
        </is>
      </c>
      <c r="D215" s="21" t="inlineStr">
        <is>
          <t>I</t>
        </is>
      </c>
      <c r="E215" s="21" t="n">
        <v>36</v>
      </c>
      <c r="F215" s="21" t="inlineStr">
        <is>
          <t>Medium</t>
        </is>
      </c>
      <c r="G215" s="21" t="inlineStr">
        <is>
          <t>COVERED</t>
        </is>
      </c>
      <c r="H215" s="21" t="n">
        <v>13</v>
      </c>
      <c r="I215" s="21" t="inlineStr">
        <is>
          <t>Water, 50A Power</t>
        </is>
      </c>
      <c r="J215" s="21" t="inlineStr">
        <is>
          <t>OCCUPIED</t>
        </is>
      </c>
      <c r="K215" s="21" t="inlineStr">
        <is>
          <t>MA-2024-0918</t>
        </is>
      </c>
      <c r="L215" s="21" t="inlineStr">
        <is>
          <t>WL-03842</t>
        </is>
      </c>
      <c r="M215" s="21" t="inlineStr">
        <is>
          <t>Jennifer Campbell</t>
        </is>
      </c>
      <c r="N215" s="21" t="inlineStr">
        <is>
          <t>ANCHOR SOUND</t>
        </is>
      </c>
      <c r="O215" s="21" t="n">
        <v>58.2</v>
      </c>
      <c r="P215" s="21" t="n">
        <v>10.4</v>
      </c>
      <c r="Q215" s="28" t="n">
        <v>45924</v>
      </c>
      <c r="R215" s="21" t="inlineStr"/>
    </row>
    <row r="216">
      <c r="A216" s="17" t="inlineStr">
        <is>
          <t>LP-0919</t>
        </is>
      </c>
      <c r="B216" s="17" t="inlineStr">
        <is>
          <t>Ledgport</t>
        </is>
      </c>
      <c r="C216" s="17" t="inlineStr">
        <is>
          <t>covered</t>
        </is>
      </c>
      <c r="D216" s="17" t="inlineStr">
        <is>
          <t>I</t>
        </is>
      </c>
      <c r="E216" s="17" t="n">
        <v>32</v>
      </c>
      <c r="F216" s="17" t="inlineStr">
        <is>
          <t>Medium</t>
        </is>
      </c>
      <c r="G216" s="17" t="inlineStr">
        <is>
          <t>COVERED</t>
        </is>
      </c>
      <c r="H216" s="17" t="n">
        <v>12</v>
      </c>
      <c r="I216" s="17" t="inlineStr">
        <is>
          <t>Water, 30A/50A Power</t>
        </is>
      </c>
      <c r="J216" s="17" t="inlineStr">
        <is>
          <t>OCCUPIED</t>
        </is>
      </c>
      <c r="K216" s="17" t="inlineStr">
        <is>
          <t>MA-2024-0919</t>
        </is>
      </c>
      <c r="L216" s="17" t="inlineStr">
        <is>
          <t>WL-02994</t>
        </is>
      </c>
      <c r="M216" s="17" t="inlineStr">
        <is>
          <t>Pamela Wright</t>
        </is>
      </c>
      <c r="N216" s="17" t="inlineStr">
        <is>
          <t>ANCHOR SONG</t>
        </is>
      </c>
      <c r="O216" s="17" t="n">
        <v>24.5</v>
      </c>
      <c r="P216" s="17" t="n">
        <v>10.4</v>
      </c>
      <c r="Q216" s="27" t="n">
        <v>46144</v>
      </c>
      <c r="R216" s="17" t="inlineStr"/>
    </row>
    <row r="217">
      <c r="A217" s="21" t="inlineStr">
        <is>
          <t>LP-0920</t>
        </is>
      </c>
      <c r="B217" s="21" t="inlineStr">
        <is>
          <t>Ledgport</t>
        </is>
      </c>
      <c r="C217" s="21" t="inlineStr">
        <is>
          <t>covered</t>
        </is>
      </c>
      <c r="D217" s="21" t="inlineStr">
        <is>
          <t>I</t>
        </is>
      </c>
      <c r="E217" s="21" t="n">
        <v>28</v>
      </c>
      <c r="F217" s="21" t="inlineStr">
        <is>
          <t>Small</t>
        </is>
      </c>
      <c r="G217" s="21" t="inlineStr">
        <is>
          <t>COVERED</t>
        </is>
      </c>
      <c r="H217" s="21" t="n">
        <v>10</v>
      </c>
      <c r="I217" s="21" t="inlineStr">
        <is>
          <t>Water, 30A/50A Power</t>
        </is>
      </c>
      <c r="J217" s="21" t="inlineStr">
        <is>
          <t>OCCUPIED</t>
        </is>
      </c>
      <c r="K217" s="21" t="inlineStr">
        <is>
          <t>MA-2024-0920</t>
        </is>
      </c>
      <c r="L217" s="21" t="inlineStr">
        <is>
          <t>WL-01174</t>
        </is>
      </c>
      <c r="M217" s="21" t="inlineStr">
        <is>
          <t>Jason Kim</t>
        </is>
      </c>
      <c r="N217" s="21" t="inlineStr">
        <is>
          <t>HERON STAR</t>
        </is>
      </c>
      <c r="O217" s="21" t="n">
        <v>38.3</v>
      </c>
      <c r="P217" s="21" t="n">
        <v>10.4</v>
      </c>
      <c r="Q217" s="28" t="n">
        <v>45592</v>
      </c>
      <c r="R217" s="21" t="inlineStr"/>
    </row>
    <row r="218">
      <c r="A218" s="17" t="inlineStr">
        <is>
          <t>LP-0921</t>
        </is>
      </c>
      <c r="B218" s="17" t="inlineStr">
        <is>
          <t>Ledgport</t>
        </is>
      </c>
      <c r="C218" s="17" t="inlineStr">
        <is>
          <t>covered</t>
        </is>
      </c>
      <c r="D218" s="17" t="inlineStr">
        <is>
          <t>I</t>
        </is>
      </c>
      <c r="E218" s="17" t="n">
        <v>28</v>
      </c>
      <c r="F218" s="17" t="inlineStr">
        <is>
          <t>Small</t>
        </is>
      </c>
      <c r="G218" s="17" t="inlineStr">
        <is>
          <t>COVERED</t>
        </is>
      </c>
      <c r="H218" s="17" t="n">
        <v>10</v>
      </c>
      <c r="I218" s="17" t="inlineStr">
        <is>
          <t>Water, 30A/50A Power</t>
        </is>
      </c>
      <c r="J218" s="17" t="inlineStr">
        <is>
          <t>OCCUPIED</t>
        </is>
      </c>
      <c r="K218" s="17" t="inlineStr">
        <is>
          <t>MA-2024-0921</t>
        </is>
      </c>
      <c r="L218" s="17" t="inlineStr">
        <is>
          <t>WL-02368</t>
        </is>
      </c>
      <c r="M218" s="17" t="inlineStr">
        <is>
          <t>Chris Chavez</t>
        </is>
      </c>
      <c r="N218" s="17" t="inlineStr">
        <is>
          <t>COHO ROSE</t>
        </is>
      </c>
      <c r="O218" s="17" t="n">
        <v>24.8</v>
      </c>
      <c r="P218" s="17" t="n">
        <v>10.4</v>
      </c>
      <c r="Q218" s="27" t="n">
        <v>45844</v>
      </c>
      <c r="R218" s="17" t="inlineStr"/>
    </row>
    <row r="219">
      <c r="A219" s="21" t="inlineStr">
        <is>
          <t>LP-0922</t>
        </is>
      </c>
      <c r="B219" s="21" t="inlineStr">
        <is>
          <t>Ledgport</t>
        </is>
      </c>
      <c r="C219" s="21" t="inlineStr">
        <is>
          <t>covered</t>
        </is>
      </c>
      <c r="D219" s="21" t="inlineStr">
        <is>
          <t>I</t>
        </is>
      </c>
      <c r="E219" s="21" t="n">
        <v>24</v>
      </c>
      <c r="F219" s="21" t="inlineStr">
        <is>
          <t>Small</t>
        </is>
      </c>
      <c r="G219" s="21" t="inlineStr">
        <is>
          <t>COVERED</t>
        </is>
      </c>
      <c r="H219" s="21" t="n">
        <v>9</v>
      </c>
      <c r="I219" s="21" t="inlineStr">
        <is>
          <t>Water, 30A/50A Power</t>
        </is>
      </c>
      <c r="J219" s="21" t="inlineStr">
        <is>
          <t>OCCUPIED</t>
        </is>
      </c>
      <c r="K219" s="21" t="inlineStr">
        <is>
          <t>MA-2024-0922</t>
        </is>
      </c>
      <c r="L219" s="21" t="inlineStr">
        <is>
          <t>WL-03260</t>
        </is>
      </c>
      <c r="M219" s="21" t="inlineStr">
        <is>
          <t>Joel Thomas</t>
        </is>
      </c>
      <c r="N219" s="21" t="inlineStr">
        <is>
          <t>SPINDRIFT SONG</t>
        </is>
      </c>
      <c r="O219" s="21" t="n">
        <v>58</v>
      </c>
      <c r="P219" s="21" t="n">
        <v>10.4</v>
      </c>
      <c r="Q219" s="28" t="n">
        <v>45813</v>
      </c>
      <c r="R219" s="21" t="inlineStr"/>
    </row>
    <row r="220">
      <c r="A220" s="17" t="inlineStr">
        <is>
          <t>LP-0923</t>
        </is>
      </c>
      <c r="B220" s="17" t="inlineStr">
        <is>
          <t>Ledgport</t>
        </is>
      </c>
      <c r="C220" s="17" t="inlineStr">
        <is>
          <t>covered</t>
        </is>
      </c>
      <c r="D220" s="17" t="inlineStr">
        <is>
          <t>I</t>
        </is>
      </c>
      <c r="E220" s="17" t="n">
        <v>24</v>
      </c>
      <c r="F220" s="17" t="inlineStr">
        <is>
          <t>Small</t>
        </is>
      </c>
      <c r="G220" s="17" t="inlineStr">
        <is>
          <t>COVERED</t>
        </is>
      </c>
      <c r="H220" s="17" t="n">
        <v>9</v>
      </c>
      <c r="I220" s="17" t="inlineStr">
        <is>
          <t>Water, 30A/50A Power</t>
        </is>
      </c>
      <c r="J220" s="17" t="inlineStr">
        <is>
          <t>OCCUPIED</t>
        </is>
      </c>
      <c r="K220" s="17" t="inlineStr">
        <is>
          <t>MA-2024-0923</t>
        </is>
      </c>
      <c r="L220" s="17" t="inlineStr">
        <is>
          <t>WL-02672</t>
        </is>
      </c>
      <c r="M220" s="17" t="inlineStr">
        <is>
          <t>Russell Barnes</t>
        </is>
      </c>
      <c r="N220" s="17" t="inlineStr">
        <is>
          <t>MURRE STAR</t>
        </is>
      </c>
      <c r="O220" s="17" t="n">
        <v>21</v>
      </c>
      <c r="P220" s="17" t="n">
        <v>10.4</v>
      </c>
      <c r="Q220" s="27" t="n">
        <v>45581</v>
      </c>
      <c r="R220" s="17" t="inlineStr"/>
    </row>
    <row r="221">
      <c r="A221" s="21" t="inlineStr">
        <is>
          <t>LP-0924</t>
        </is>
      </c>
      <c r="B221" s="21" t="inlineStr">
        <is>
          <t>Ledgport</t>
        </is>
      </c>
      <c r="C221" s="21" t="inlineStr">
        <is>
          <t>covered</t>
        </is>
      </c>
      <c r="D221" s="21" t="inlineStr">
        <is>
          <t>I</t>
        </is>
      </c>
      <c r="E221" s="21" t="n">
        <v>28</v>
      </c>
      <c r="F221" s="21" t="inlineStr">
        <is>
          <t>Small</t>
        </is>
      </c>
      <c r="G221" s="21" t="inlineStr">
        <is>
          <t>COVERED</t>
        </is>
      </c>
      <c r="H221" s="21" t="n">
        <v>10</v>
      </c>
      <c r="I221" s="21" t="inlineStr">
        <is>
          <t>Water, 30A/50A Power</t>
        </is>
      </c>
      <c r="J221" s="21" t="inlineStr">
        <is>
          <t>OCCUPIED</t>
        </is>
      </c>
      <c r="K221" s="21" t="inlineStr">
        <is>
          <t>MA-2024-0924</t>
        </is>
      </c>
      <c r="L221" s="21" t="inlineStr">
        <is>
          <t>WL-01312</t>
        </is>
      </c>
      <c r="M221" s="21" t="inlineStr">
        <is>
          <t>Matthew King</t>
        </is>
      </c>
      <c r="N221" s="21" t="inlineStr">
        <is>
          <t>SANDERLING STAR</t>
        </is>
      </c>
      <c r="O221" s="21" t="n">
        <v>59.9</v>
      </c>
      <c r="P221" s="21" t="n">
        <v>10.4</v>
      </c>
      <c r="Q221" s="28" t="n">
        <v>45670</v>
      </c>
      <c r="R221" s="21" t="inlineStr"/>
    </row>
    <row r="222">
      <c r="A222" s="17" t="inlineStr">
        <is>
          <t>LP-1001</t>
        </is>
      </c>
      <c r="B222" s="17" t="inlineStr">
        <is>
          <t>Ledgport</t>
        </is>
      </c>
      <c r="C222" s="17" t="inlineStr">
        <is>
          <t>covered</t>
        </is>
      </c>
      <c r="D222" s="17" t="inlineStr">
        <is>
          <t>J</t>
        </is>
      </c>
      <c r="E222" s="17" t="n">
        <v>40</v>
      </c>
      <c r="F222" s="17" t="inlineStr">
        <is>
          <t>Medium</t>
        </is>
      </c>
      <c r="G222" s="17" t="inlineStr">
        <is>
          <t>COVERED</t>
        </is>
      </c>
      <c r="H222" s="17" t="n">
        <v>14</v>
      </c>
      <c r="I222" s="17" t="inlineStr">
        <is>
          <t>Water, 50A Power</t>
        </is>
      </c>
      <c r="J222" s="17" t="inlineStr">
        <is>
          <t>OCCUPIED</t>
        </is>
      </c>
      <c r="K222" s="17" t="inlineStr">
        <is>
          <t>MA-2024-1001</t>
        </is>
      </c>
      <c r="L222" s="17" t="inlineStr">
        <is>
          <t>WL-03184</t>
        </is>
      </c>
      <c r="M222" s="17" t="inlineStr">
        <is>
          <t>Lindsay Alexander</t>
        </is>
      </c>
      <c r="N222" s="17" t="inlineStr">
        <is>
          <t>SALISH MIST</t>
        </is>
      </c>
      <c r="O222" s="17" t="n">
        <v>54.4</v>
      </c>
      <c r="P222" s="17" t="n">
        <v>10.4</v>
      </c>
      <c r="Q222" s="27" t="n">
        <v>45829</v>
      </c>
      <c r="R222" s="17" t="inlineStr"/>
    </row>
    <row r="223">
      <c r="A223" s="21" t="inlineStr">
        <is>
          <t>LP-1002</t>
        </is>
      </c>
      <c r="B223" s="21" t="inlineStr">
        <is>
          <t>Ledgport</t>
        </is>
      </c>
      <c r="C223" s="21" t="inlineStr">
        <is>
          <t>covered</t>
        </is>
      </c>
      <c r="D223" s="21" t="inlineStr">
        <is>
          <t>J</t>
        </is>
      </c>
      <c r="E223" s="21" t="n">
        <v>32</v>
      </c>
      <c r="F223" s="21" t="inlineStr">
        <is>
          <t>Medium</t>
        </is>
      </c>
      <c r="G223" s="21" t="inlineStr">
        <is>
          <t>COVERED</t>
        </is>
      </c>
      <c r="H223" s="21" t="n">
        <v>12</v>
      </c>
      <c r="I223" s="21" t="inlineStr">
        <is>
          <t>Water, 30A/50A Power</t>
        </is>
      </c>
      <c r="J223" s="21" t="inlineStr">
        <is>
          <t>OCCUPIED</t>
        </is>
      </c>
      <c r="K223" s="21" t="inlineStr">
        <is>
          <t>MA-2024-1002</t>
        </is>
      </c>
      <c r="L223" s="21" t="inlineStr">
        <is>
          <t>WL-03393</t>
        </is>
      </c>
      <c r="M223" s="21" t="inlineStr">
        <is>
          <t>Richard Norris</t>
        </is>
      </c>
      <c r="N223" s="21" t="inlineStr">
        <is>
          <t>SALISH SOUND</t>
        </is>
      </c>
      <c r="O223" s="21" t="n">
        <v>62</v>
      </c>
      <c r="P223" s="21" t="n">
        <v>10.4</v>
      </c>
      <c r="Q223" s="28" t="n">
        <v>45793</v>
      </c>
      <c r="R223" s="21" t="inlineStr"/>
    </row>
    <row r="224">
      <c r="A224" s="17" t="inlineStr">
        <is>
          <t>LP-1003</t>
        </is>
      </c>
      <c r="B224" s="17" t="inlineStr">
        <is>
          <t>Ledgport</t>
        </is>
      </c>
      <c r="C224" s="17" t="inlineStr">
        <is>
          <t>covered</t>
        </is>
      </c>
      <c r="D224" s="17" t="inlineStr">
        <is>
          <t>J</t>
        </is>
      </c>
      <c r="E224" s="17" t="n">
        <v>28</v>
      </c>
      <c r="F224" s="17" t="inlineStr">
        <is>
          <t>Small</t>
        </is>
      </c>
      <c r="G224" s="17" t="inlineStr">
        <is>
          <t>COVERED</t>
        </is>
      </c>
      <c r="H224" s="17" t="n">
        <v>10</v>
      </c>
      <c r="I224" s="17" t="inlineStr">
        <is>
          <t>Water, 30A/50A Power</t>
        </is>
      </c>
      <c r="J224" s="17" t="inlineStr">
        <is>
          <t>OCCUPIED</t>
        </is>
      </c>
      <c r="K224" s="17" t="inlineStr">
        <is>
          <t>MA-2024-1003</t>
        </is>
      </c>
      <c r="L224" s="17" t="inlineStr">
        <is>
          <t>WL-01310</t>
        </is>
      </c>
      <c r="M224" s="17" t="inlineStr">
        <is>
          <t>Donna Weber</t>
        </is>
      </c>
      <c r="N224" s="17" t="inlineStr">
        <is>
          <t>SCOTER MOON</t>
        </is>
      </c>
      <c r="O224" s="17" t="n">
        <v>56.2</v>
      </c>
      <c r="P224" s="17" t="n">
        <v>10.4</v>
      </c>
      <c r="Q224" s="27" t="n">
        <v>45680</v>
      </c>
      <c r="R224" s="17" t="inlineStr"/>
    </row>
    <row r="225">
      <c r="A225" s="21" t="inlineStr">
        <is>
          <t>LP-1004</t>
        </is>
      </c>
      <c r="B225" s="21" t="inlineStr">
        <is>
          <t>Ledgport</t>
        </is>
      </c>
      <c r="C225" s="21" t="inlineStr">
        <is>
          <t>covered</t>
        </is>
      </c>
      <c r="D225" s="21" t="inlineStr">
        <is>
          <t>J</t>
        </is>
      </c>
      <c r="E225" s="21" t="n">
        <v>24</v>
      </c>
      <c r="F225" s="21" t="inlineStr">
        <is>
          <t>Small</t>
        </is>
      </c>
      <c r="G225" s="21" t="inlineStr">
        <is>
          <t>COVERED</t>
        </is>
      </c>
      <c r="H225" s="21" t="n">
        <v>9</v>
      </c>
      <c r="I225" s="21" t="inlineStr">
        <is>
          <t>Water, 30A/50A Power</t>
        </is>
      </c>
      <c r="J225" s="21" t="inlineStr">
        <is>
          <t>OCCUPIED</t>
        </is>
      </c>
      <c r="K225" s="21" t="inlineStr">
        <is>
          <t>MA-2024-1004</t>
        </is>
      </c>
      <c r="L225" s="21" t="inlineStr">
        <is>
          <t>WL-03418</t>
        </is>
      </c>
      <c r="M225" s="21" t="inlineStr">
        <is>
          <t>Mary Ford</t>
        </is>
      </c>
      <c r="N225" s="21" t="inlineStr">
        <is>
          <t>FOUL RUNNER</t>
        </is>
      </c>
      <c r="O225" s="21" t="n">
        <v>33.9</v>
      </c>
      <c r="P225" s="21" t="n">
        <v>10.4</v>
      </c>
      <c r="Q225" s="28" t="n">
        <v>45913</v>
      </c>
      <c r="R225" s="21" t="inlineStr"/>
    </row>
    <row r="226">
      <c r="A226" s="17" t="inlineStr">
        <is>
          <t>LP-1005</t>
        </is>
      </c>
      <c r="B226" s="17" t="inlineStr">
        <is>
          <t>Ledgport</t>
        </is>
      </c>
      <c r="C226" s="17" t="inlineStr">
        <is>
          <t>covered</t>
        </is>
      </c>
      <c r="D226" s="17" t="inlineStr">
        <is>
          <t>J</t>
        </is>
      </c>
      <c r="E226" s="17" t="n">
        <v>28</v>
      </c>
      <c r="F226" s="17" t="inlineStr">
        <is>
          <t>Small</t>
        </is>
      </c>
      <c r="G226" s="17" t="inlineStr">
        <is>
          <t>COVERED</t>
        </is>
      </c>
      <c r="H226" s="17" t="n">
        <v>10</v>
      </c>
      <c r="I226" s="17" t="inlineStr">
        <is>
          <t>Water, 30A/50A Power</t>
        </is>
      </c>
      <c r="J226" s="17" t="inlineStr">
        <is>
          <t>OCCUPIED</t>
        </is>
      </c>
      <c r="K226" s="17" t="inlineStr">
        <is>
          <t>MA-2024-1005</t>
        </is>
      </c>
      <c r="L226" s="17" t="inlineStr">
        <is>
          <t>WL-03728</t>
        </is>
      </c>
      <c r="M226" s="17" t="inlineStr">
        <is>
          <t>Gary Wade</t>
        </is>
      </c>
      <c r="N226" s="17" t="inlineStr">
        <is>
          <t>WIDGEON LIGHT</t>
        </is>
      </c>
      <c r="O226" s="17" t="n">
        <v>38</v>
      </c>
      <c r="P226" s="17" t="n">
        <v>10.4</v>
      </c>
      <c r="Q226" s="27" t="n">
        <v>45986</v>
      </c>
      <c r="R226" s="17" t="inlineStr"/>
    </row>
    <row r="227">
      <c r="A227" s="21" t="inlineStr">
        <is>
          <t>LP-1006</t>
        </is>
      </c>
      <c r="B227" s="21" t="inlineStr">
        <is>
          <t>Ledgport</t>
        </is>
      </c>
      <c r="C227" s="21" t="inlineStr">
        <is>
          <t>covered</t>
        </is>
      </c>
      <c r="D227" s="21" t="inlineStr">
        <is>
          <t>J</t>
        </is>
      </c>
      <c r="E227" s="21" t="n">
        <v>36</v>
      </c>
      <c r="F227" s="21" t="inlineStr">
        <is>
          <t>Medium</t>
        </is>
      </c>
      <c r="G227" s="21" t="inlineStr">
        <is>
          <t>COVERED</t>
        </is>
      </c>
      <c r="H227" s="21" t="n">
        <v>13</v>
      </c>
      <c r="I227" s="21" t="inlineStr">
        <is>
          <t>Water, 50A Power</t>
        </is>
      </c>
      <c r="J227" s="21" t="inlineStr">
        <is>
          <t>OCCUPIED</t>
        </is>
      </c>
      <c r="K227" s="21" t="inlineStr">
        <is>
          <t>MA-2024-1006</t>
        </is>
      </c>
      <c r="L227" s="21" t="inlineStr">
        <is>
          <t>WL-02721</t>
        </is>
      </c>
      <c r="M227" s="21" t="inlineStr">
        <is>
          <t>Carol Scott</t>
        </is>
      </c>
      <c r="N227" s="21" t="inlineStr">
        <is>
          <t>KESTREL ROCK</t>
        </is>
      </c>
      <c r="O227" s="21" t="n">
        <v>19.5</v>
      </c>
      <c r="P227" s="21" t="n">
        <v>10.4</v>
      </c>
      <c r="Q227" s="28" t="n">
        <v>45705</v>
      </c>
      <c r="R227" s="21" t="inlineStr"/>
    </row>
    <row r="228">
      <c r="A228" s="17" t="inlineStr">
        <is>
          <t>LP-1007</t>
        </is>
      </c>
      <c r="B228" s="17" t="inlineStr">
        <is>
          <t>Ledgport</t>
        </is>
      </c>
      <c r="C228" s="17" t="inlineStr">
        <is>
          <t>covered</t>
        </is>
      </c>
      <c r="D228" s="17" t="inlineStr">
        <is>
          <t>J</t>
        </is>
      </c>
      <c r="E228" s="17" t="n">
        <v>32</v>
      </c>
      <c r="F228" s="17" t="inlineStr">
        <is>
          <t>Medium</t>
        </is>
      </c>
      <c r="G228" s="17" t="inlineStr">
        <is>
          <t>COVERED</t>
        </is>
      </c>
      <c r="H228" s="17" t="n">
        <v>12</v>
      </c>
      <c r="I228" s="17" t="inlineStr">
        <is>
          <t>Water, 30A/50A Power</t>
        </is>
      </c>
      <c r="J228" s="17" t="inlineStr">
        <is>
          <t>OCCUPIED</t>
        </is>
      </c>
      <c r="K228" s="17" t="inlineStr">
        <is>
          <t>MA-2024-1007</t>
        </is>
      </c>
      <c r="L228" s="17" t="inlineStr">
        <is>
          <t>WL-03683</t>
        </is>
      </c>
      <c r="M228" s="17" t="inlineStr">
        <is>
          <t>Shawn Carter</t>
        </is>
      </c>
      <c r="N228" s="17" t="inlineStr">
        <is>
          <t>BRANT SOUND</t>
        </is>
      </c>
      <c r="O228" s="17" t="n">
        <v>57.9</v>
      </c>
      <c r="P228" s="17" t="n">
        <v>10.4</v>
      </c>
      <c r="Q228" s="27" t="n">
        <v>46154</v>
      </c>
      <c r="R228" s="17" t="inlineStr"/>
    </row>
    <row r="229">
      <c r="A229" s="21" t="inlineStr">
        <is>
          <t>LP-1008</t>
        </is>
      </c>
      <c r="B229" s="21" t="inlineStr">
        <is>
          <t>Ledgport</t>
        </is>
      </c>
      <c r="C229" s="21" t="inlineStr">
        <is>
          <t>covered</t>
        </is>
      </c>
      <c r="D229" s="21" t="inlineStr">
        <is>
          <t>J</t>
        </is>
      </c>
      <c r="E229" s="21" t="n">
        <v>32</v>
      </c>
      <c r="F229" s="21" t="inlineStr">
        <is>
          <t>Medium</t>
        </is>
      </c>
      <c r="G229" s="21" t="inlineStr">
        <is>
          <t>COVERED</t>
        </is>
      </c>
      <c r="H229" s="21" t="n">
        <v>12</v>
      </c>
      <c r="I229" s="21" t="inlineStr">
        <is>
          <t>Water, 30A/50A Power</t>
        </is>
      </c>
      <c r="J229" s="21" t="inlineStr">
        <is>
          <t>OCCUPIED</t>
        </is>
      </c>
      <c r="K229" s="21" t="inlineStr">
        <is>
          <t>MA-2024-1008</t>
        </is>
      </c>
      <c r="L229" s="21" t="inlineStr">
        <is>
          <t>WL-02719</t>
        </is>
      </c>
      <c r="M229" s="21" t="inlineStr">
        <is>
          <t>Travis Sexton</t>
        </is>
      </c>
      <c r="N229" s="21" t="inlineStr">
        <is>
          <t>ANCHOR PASSAGE</t>
        </is>
      </c>
      <c r="O229" s="21" t="n">
        <v>58.9</v>
      </c>
      <c r="P229" s="21" t="n">
        <v>10.4</v>
      </c>
      <c r="Q229" s="28" t="n">
        <v>46184</v>
      </c>
      <c r="R229" s="21" t="inlineStr"/>
    </row>
    <row r="230">
      <c r="A230" s="17" t="inlineStr">
        <is>
          <t>LP-1009</t>
        </is>
      </c>
      <c r="B230" s="17" t="inlineStr">
        <is>
          <t>Ledgport</t>
        </is>
      </c>
      <c r="C230" s="17" t="inlineStr">
        <is>
          <t>covered</t>
        </is>
      </c>
      <c r="D230" s="17" t="inlineStr">
        <is>
          <t>J</t>
        </is>
      </c>
      <c r="E230" s="17" t="n">
        <v>32</v>
      </c>
      <c r="F230" s="17" t="inlineStr">
        <is>
          <t>Medium</t>
        </is>
      </c>
      <c r="G230" s="17" t="inlineStr">
        <is>
          <t>COVERED</t>
        </is>
      </c>
      <c r="H230" s="17" t="n">
        <v>12</v>
      </c>
      <c r="I230" s="17" t="inlineStr">
        <is>
          <t>Water, 30A/50A Power</t>
        </is>
      </c>
      <c r="J230" s="17" t="inlineStr">
        <is>
          <t>OCCUPIED</t>
        </is>
      </c>
      <c r="K230" s="17" t="inlineStr">
        <is>
          <t>MA-2024-1009</t>
        </is>
      </c>
      <c r="L230" s="17" t="inlineStr">
        <is>
          <t>WL-01829</t>
        </is>
      </c>
      <c r="M230" s="17" t="inlineStr">
        <is>
          <t>Bradley Franklin</t>
        </is>
      </c>
      <c r="N230" s="17" t="inlineStr">
        <is>
          <t>BRANT SONG</t>
        </is>
      </c>
      <c r="O230" s="17" t="n">
        <v>19.3</v>
      </c>
      <c r="P230" s="17" t="n">
        <v>10.4</v>
      </c>
      <c r="Q230" s="27" t="n">
        <v>45960</v>
      </c>
      <c r="R230" s="17" t="inlineStr"/>
    </row>
    <row r="231">
      <c r="A231" s="21" t="inlineStr">
        <is>
          <t>LP-1010</t>
        </is>
      </c>
      <c r="B231" s="21" t="inlineStr">
        <is>
          <t>Ledgport</t>
        </is>
      </c>
      <c r="C231" s="21" t="inlineStr">
        <is>
          <t>covered</t>
        </is>
      </c>
      <c r="D231" s="21" t="inlineStr">
        <is>
          <t>J</t>
        </is>
      </c>
      <c r="E231" s="21" t="n">
        <v>32</v>
      </c>
      <c r="F231" s="21" t="inlineStr">
        <is>
          <t>Medium</t>
        </is>
      </c>
      <c r="G231" s="21" t="inlineStr">
        <is>
          <t>COVERED</t>
        </is>
      </c>
      <c r="H231" s="21" t="n">
        <v>12</v>
      </c>
      <c r="I231" s="21" t="inlineStr">
        <is>
          <t>Water, 30A/50A Power</t>
        </is>
      </c>
      <c r="J231" s="21" t="inlineStr">
        <is>
          <t>OCCUPIED</t>
        </is>
      </c>
      <c r="K231" s="21" t="inlineStr">
        <is>
          <t>MA-2024-1010</t>
        </is>
      </c>
      <c r="L231" s="21" t="inlineStr">
        <is>
          <t>WL-01700</t>
        </is>
      </c>
      <c r="M231" s="21" t="inlineStr">
        <is>
          <t>Sherry Fletcher</t>
        </is>
      </c>
      <c r="N231" s="21" t="inlineStr">
        <is>
          <t>DRIFT BAY</t>
        </is>
      </c>
      <c r="O231" s="21" t="n">
        <v>61.8</v>
      </c>
      <c r="P231" s="21" t="n">
        <v>10.4</v>
      </c>
      <c r="Q231" s="28" t="n">
        <v>45729</v>
      </c>
      <c r="R231" s="21" t="inlineStr"/>
    </row>
    <row r="232">
      <c r="A232" s="17" t="inlineStr">
        <is>
          <t>LP-1011</t>
        </is>
      </c>
      <c r="B232" s="17" t="inlineStr">
        <is>
          <t>Ledgport</t>
        </is>
      </c>
      <c r="C232" s="17" t="inlineStr">
        <is>
          <t>covered</t>
        </is>
      </c>
      <c r="D232" s="17" t="inlineStr">
        <is>
          <t>J</t>
        </is>
      </c>
      <c r="E232" s="17" t="n">
        <v>24</v>
      </c>
      <c r="F232" s="17" t="inlineStr">
        <is>
          <t>Small</t>
        </is>
      </c>
      <c r="G232" s="17" t="inlineStr">
        <is>
          <t>COVERED</t>
        </is>
      </c>
      <c r="H232" s="17" t="n">
        <v>9</v>
      </c>
      <c r="I232" s="17" t="inlineStr">
        <is>
          <t>Water, 30A/50A Power</t>
        </is>
      </c>
      <c r="J232" s="17" t="inlineStr">
        <is>
          <t>OCCUPIED</t>
        </is>
      </c>
      <c r="K232" s="17" t="inlineStr">
        <is>
          <t>MA-2024-1011</t>
        </is>
      </c>
      <c r="L232" s="17" t="inlineStr">
        <is>
          <t>WL-02925</t>
        </is>
      </c>
      <c r="M232" s="17" t="inlineStr">
        <is>
          <t>Leslie Marsh</t>
        </is>
      </c>
      <c r="N232" s="17" t="inlineStr">
        <is>
          <t>KESTREL SOUND</t>
        </is>
      </c>
      <c r="O232" s="17" t="n">
        <v>40.9</v>
      </c>
      <c r="P232" s="17" t="n">
        <v>10.4</v>
      </c>
      <c r="Q232" s="27" t="n">
        <v>46048</v>
      </c>
      <c r="R232" s="17" t="inlineStr"/>
    </row>
    <row r="233">
      <c r="A233" s="21" t="inlineStr">
        <is>
          <t>LP-1012</t>
        </is>
      </c>
      <c r="B233" s="21" t="inlineStr">
        <is>
          <t>Ledgport</t>
        </is>
      </c>
      <c r="C233" s="21" t="inlineStr">
        <is>
          <t>covered</t>
        </is>
      </c>
      <c r="D233" s="21" t="inlineStr">
        <is>
          <t>J</t>
        </is>
      </c>
      <c r="E233" s="21" t="n">
        <v>28</v>
      </c>
      <c r="F233" s="21" t="inlineStr">
        <is>
          <t>Small</t>
        </is>
      </c>
      <c r="G233" s="21" t="inlineStr">
        <is>
          <t>COVERED</t>
        </is>
      </c>
      <c r="H233" s="21" t="n">
        <v>10</v>
      </c>
      <c r="I233" s="21" t="inlineStr">
        <is>
          <t>Water, 30A/50A Power</t>
        </is>
      </c>
      <c r="J233" s="21" t="inlineStr">
        <is>
          <t>OCCUPIED</t>
        </is>
      </c>
      <c r="K233" s="21" t="inlineStr">
        <is>
          <t>MA-2024-1012</t>
        </is>
      </c>
      <c r="L233" s="21" t="inlineStr">
        <is>
          <t>WL-02088</t>
        </is>
      </c>
      <c r="M233" s="21" t="inlineStr">
        <is>
          <t>Yvonne Collins</t>
        </is>
      </c>
      <c r="N233" s="21" t="inlineStr">
        <is>
          <t>WIDGEON WEATHER</t>
        </is>
      </c>
      <c r="O233" s="21" t="n">
        <v>28.7</v>
      </c>
      <c r="P233" s="21" t="n">
        <v>10.4</v>
      </c>
      <c r="Q233" s="28" t="n">
        <v>46093</v>
      </c>
      <c r="R233" s="21" t="inlineStr"/>
    </row>
    <row r="234">
      <c r="A234" s="17" t="inlineStr">
        <is>
          <t>LP-1013</t>
        </is>
      </c>
      <c r="B234" s="17" t="inlineStr">
        <is>
          <t>Ledgport</t>
        </is>
      </c>
      <c r="C234" s="17" t="inlineStr">
        <is>
          <t>covered</t>
        </is>
      </c>
      <c r="D234" s="17" t="inlineStr">
        <is>
          <t>J</t>
        </is>
      </c>
      <c r="E234" s="17" t="n">
        <v>28</v>
      </c>
      <c r="F234" s="17" t="inlineStr">
        <is>
          <t>Small</t>
        </is>
      </c>
      <c r="G234" s="17" t="inlineStr">
        <is>
          <t>COVERED</t>
        </is>
      </c>
      <c r="H234" s="17" t="n">
        <v>10</v>
      </c>
      <c r="I234" s="17" t="inlineStr">
        <is>
          <t>Water, 30A/50A Power</t>
        </is>
      </c>
      <c r="J234" s="17" t="inlineStr">
        <is>
          <t>OCCUPIED</t>
        </is>
      </c>
      <c r="K234" s="17" t="inlineStr">
        <is>
          <t>MA-2024-1013</t>
        </is>
      </c>
      <c r="L234" s="17" t="inlineStr">
        <is>
          <t>WL-01242</t>
        </is>
      </c>
      <c r="M234" s="17" t="inlineStr">
        <is>
          <t>Melissa Villanueva</t>
        </is>
      </c>
      <c r="N234" s="17" t="inlineStr">
        <is>
          <t>OSPREY QUEEN</t>
        </is>
      </c>
      <c r="O234" s="17" t="n">
        <v>19.5</v>
      </c>
      <c r="P234" s="17" t="n">
        <v>10.4</v>
      </c>
      <c r="Q234" s="27" t="n">
        <v>45587</v>
      </c>
      <c r="R234" s="17" t="inlineStr"/>
    </row>
    <row r="235">
      <c r="A235" s="21" t="inlineStr">
        <is>
          <t>LP-1014</t>
        </is>
      </c>
      <c r="B235" s="21" t="inlineStr">
        <is>
          <t>Ledgport</t>
        </is>
      </c>
      <c r="C235" s="21" t="inlineStr">
        <is>
          <t>covered</t>
        </is>
      </c>
      <c r="D235" s="21" t="inlineStr">
        <is>
          <t>J</t>
        </is>
      </c>
      <c r="E235" s="21" t="n">
        <v>24</v>
      </c>
      <c r="F235" s="21" t="inlineStr">
        <is>
          <t>Small</t>
        </is>
      </c>
      <c r="G235" s="21" t="inlineStr">
        <is>
          <t>COVERED</t>
        </is>
      </c>
      <c r="H235" s="21" t="n">
        <v>9</v>
      </c>
      <c r="I235" s="21" t="inlineStr">
        <is>
          <t>Water, 30A/50A Power</t>
        </is>
      </c>
      <c r="J235" s="21" t="inlineStr">
        <is>
          <t>OCCUPIED</t>
        </is>
      </c>
      <c r="K235" s="21" t="inlineStr">
        <is>
          <t>MA-2024-1014</t>
        </is>
      </c>
      <c r="L235" s="21" t="inlineStr">
        <is>
          <t>WL-02535</t>
        </is>
      </c>
      <c r="M235" s="21" t="inlineStr">
        <is>
          <t>Shari Hess</t>
        </is>
      </c>
      <c r="N235" s="21" t="inlineStr">
        <is>
          <t>BRANT SONG</t>
        </is>
      </c>
      <c r="O235" s="21" t="n">
        <v>19.4</v>
      </c>
      <c r="P235" s="21" t="n">
        <v>10.4</v>
      </c>
      <c r="Q235" s="28" t="n">
        <v>45599</v>
      </c>
      <c r="R235" s="21" t="inlineStr">
        <is>
          <t xml:space="preserve"> </t>
        </is>
      </c>
    </row>
    <row r="236">
      <c r="A236" s="17" t="inlineStr">
        <is>
          <t>LP-1015</t>
        </is>
      </c>
      <c r="B236" s="17" t="inlineStr">
        <is>
          <t>Ledgport</t>
        </is>
      </c>
      <c r="C236" s="17" t="inlineStr">
        <is>
          <t>covered</t>
        </is>
      </c>
      <c r="D236" s="17" t="inlineStr">
        <is>
          <t>J</t>
        </is>
      </c>
      <c r="E236" s="17" t="n">
        <v>24</v>
      </c>
      <c r="F236" s="17" t="inlineStr">
        <is>
          <t>Small</t>
        </is>
      </c>
      <c r="G236" s="17" t="inlineStr">
        <is>
          <t>COVERED</t>
        </is>
      </c>
      <c r="H236" s="17" t="n">
        <v>9</v>
      </c>
      <c r="I236" s="17" t="inlineStr">
        <is>
          <t>Water, 30A/50A Power</t>
        </is>
      </c>
      <c r="J236" s="17" t="inlineStr">
        <is>
          <t>GUEST</t>
        </is>
      </c>
      <c r="K236" s="17" t="inlineStr"/>
      <c r="L236" s="17" t="inlineStr"/>
      <c r="M236" s="17" t="inlineStr"/>
      <c r="N236" s="17" t="inlineStr"/>
      <c r="O236" s="17" t="inlineStr"/>
      <c r="P236" s="17" t="n">
        <v>10.4</v>
      </c>
      <c r="Q236" s="27" t="n">
        <v>46062</v>
      </c>
      <c r="R236" s="17" t="inlineStr"/>
    </row>
    <row r="237">
      <c r="A237" s="21" t="inlineStr">
        <is>
          <t>LP-1016</t>
        </is>
      </c>
      <c r="B237" s="21" t="inlineStr">
        <is>
          <t>Ledgport</t>
        </is>
      </c>
      <c r="C237" s="21" t="inlineStr">
        <is>
          <t>covered</t>
        </is>
      </c>
      <c r="D237" s="21" t="inlineStr">
        <is>
          <t>J</t>
        </is>
      </c>
      <c r="E237" s="21" t="n">
        <v>28</v>
      </c>
      <c r="F237" s="21" t="inlineStr">
        <is>
          <t>Small</t>
        </is>
      </c>
      <c r="G237" s="21" t="inlineStr">
        <is>
          <t>COVERED</t>
        </is>
      </c>
      <c r="H237" s="21" t="n">
        <v>10</v>
      </c>
      <c r="I237" s="21" t="inlineStr">
        <is>
          <t>Water, 30A/50A Power</t>
        </is>
      </c>
      <c r="J237" s="21" t="inlineStr">
        <is>
          <t>OCCUPIED</t>
        </is>
      </c>
      <c r="K237" s="21" t="inlineStr">
        <is>
          <t>MA-2024-1016</t>
        </is>
      </c>
      <c r="L237" s="21" t="inlineStr">
        <is>
          <t>WL-03089</t>
        </is>
      </c>
      <c r="M237" s="21" t="inlineStr">
        <is>
          <t>Joshua Rivera</t>
        </is>
      </c>
      <c r="N237" s="21" t="inlineStr">
        <is>
          <t>GRAY DANCER</t>
        </is>
      </c>
      <c r="O237" s="21" t="n">
        <v>25.9</v>
      </c>
      <c r="P237" s="21" t="n">
        <v>10.4</v>
      </c>
      <c r="Q237" s="28" t="n">
        <v>45957</v>
      </c>
      <c r="R237" s="21" t="inlineStr"/>
    </row>
    <row r="238">
      <c r="A238" s="17" t="inlineStr">
        <is>
          <t>LP-1017</t>
        </is>
      </c>
      <c r="B238" s="17" t="inlineStr">
        <is>
          <t>Ledgport</t>
        </is>
      </c>
      <c r="C238" s="17" t="inlineStr">
        <is>
          <t>covered</t>
        </is>
      </c>
      <c r="D238" s="17" t="inlineStr">
        <is>
          <t>J</t>
        </is>
      </c>
      <c r="E238" s="17" t="n">
        <v>32</v>
      </c>
      <c r="F238" s="17" t="inlineStr">
        <is>
          <t>Medium</t>
        </is>
      </c>
      <c r="G238" s="17" t="inlineStr">
        <is>
          <t>COVERED</t>
        </is>
      </c>
      <c r="H238" s="17" t="n">
        <v>12</v>
      </c>
      <c r="I238" s="17" t="inlineStr">
        <is>
          <t>Water, 30A/50A Power</t>
        </is>
      </c>
      <c r="J238" s="17" t="inlineStr">
        <is>
          <t>OCCUPIED</t>
        </is>
      </c>
      <c r="K238" s="17" t="inlineStr">
        <is>
          <t>MA-2024-1017</t>
        </is>
      </c>
      <c r="L238" s="17" t="inlineStr">
        <is>
          <t>WL-01838</t>
        </is>
      </c>
      <c r="M238" s="17" t="inlineStr">
        <is>
          <t>James Gregory</t>
        </is>
      </c>
      <c r="N238" s="17" t="inlineStr">
        <is>
          <t>BRANT REACH</t>
        </is>
      </c>
      <c r="O238" s="17" t="n">
        <v>55.1</v>
      </c>
      <c r="P238" s="17" t="n">
        <v>10.4</v>
      </c>
      <c r="Q238" s="27" t="n">
        <v>45903</v>
      </c>
      <c r="R238" s="17" t="inlineStr"/>
    </row>
    <row r="239">
      <c r="A239" s="21" t="inlineStr">
        <is>
          <t>LP-1018</t>
        </is>
      </c>
      <c r="B239" s="21" t="inlineStr">
        <is>
          <t>Ledgport</t>
        </is>
      </c>
      <c r="C239" s="21" t="inlineStr">
        <is>
          <t>covered</t>
        </is>
      </c>
      <c r="D239" s="21" t="inlineStr">
        <is>
          <t>J</t>
        </is>
      </c>
      <c r="E239" s="21" t="n">
        <v>32</v>
      </c>
      <c r="F239" s="21" t="inlineStr">
        <is>
          <t>Medium</t>
        </is>
      </c>
      <c r="G239" s="21" t="inlineStr">
        <is>
          <t>COVERED</t>
        </is>
      </c>
      <c r="H239" s="21" t="n">
        <v>12</v>
      </c>
      <c r="I239" s="21" t="inlineStr">
        <is>
          <t>Water, 30A/50A Power</t>
        </is>
      </c>
      <c r="J239" s="21" t="inlineStr">
        <is>
          <t>OCCUPIED</t>
        </is>
      </c>
      <c r="K239" s="21" t="inlineStr">
        <is>
          <t>MA-2024-1018</t>
        </is>
      </c>
      <c r="L239" s="21" t="inlineStr">
        <is>
          <t>WL-01243</t>
        </is>
      </c>
      <c r="M239" s="21" t="inlineStr">
        <is>
          <t>Christina Rivera</t>
        </is>
      </c>
      <c r="N239" s="21" t="inlineStr">
        <is>
          <t>POINT SOUND</t>
        </is>
      </c>
      <c r="O239" s="21" t="n">
        <v>53.2</v>
      </c>
      <c r="P239" s="21" t="n">
        <v>10.4</v>
      </c>
      <c r="Q239" s="28" t="n">
        <v>46096</v>
      </c>
      <c r="R239" s="21" t="inlineStr"/>
    </row>
    <row r="240">
      <c r="A240" s="17" t="inlineStr">
        <is>
          <t>LP-1019</t>
        </is>
      </c>
      <c r="B240" s="17" t="inlineStr">
        <is>
          <t>Ledgport</t>
        </is>
      </c>
      <c r="C240" s="17" t="inlineStr">
        <is>
          <t>covered</t>
        </is>
      </c>
      <c r="D240" s="17" t="inlineStr">
        <is>
          <t>J</t>
        </is>
      </c>
      <c r="E240" s="17" t="n">
        <v>32</v>
      </c>
      <c r="F240" s="17" t="inlineStr">
        <is>
          <t>Medium</t>
        </is>
      </c>
      <c r="G240" s="17" t="inlineStr">
        <is>
          <t>COVERED</t>
        </is>
      </c>
      <c r="H240" s="17" t="n">
        <v>12</v>
      </c>
      <c r="I240" s="17" t="inlineStr">
        <is>
          <t>Water, 30A/50A Power</t>
        </is>
      </c>
      <c r="J240" s="17" t="inlineStr">
        <is>
          <t>GUEST</t>
        </is>
      </c>
      <c r="K240" s="17" t="inlineStr"/>
      <c r="L240" s="17" t="inlineStr"/>
      <c r="M240" s="17" t="inlineStr"/>
      <c r="N240" s="17" t="inlineStr"/>
      <c r="O240" s="17" t="inlineStr"/>
      <c r="P240" s="17" t="n">
        <v>10.4</v>
      </c>
      <c r="Q240" s="27" t="n">
        <v>45890</v>
      </c>
      <c r="R240" s="17" t="inlineStr"/>
    </row>
    <row r="241">
      <c r="A241" s="21" t="inlineStr">
        <is>
          <t>LP-1020</t>
        </is>
      </c>
      <c r="B241" s="21" t="inlineStr">
        <is>
          <t>Ledgport</t>
        </is>
      </c>
      <c r="C241" s="21" t="inlineStr">
        <is>
          <t>covered</t>
        </is>
      </c>
      <c r="D241" s="21" t="inlineStr">
        <is>
          <t>J</t>
        </is>
      </c>
      <c r="E241" s="21" t="n">
        <v>32</v>
      </c>
      <c r="F241" s="21" t="inlineStr">
        <is>
          <t>Medium</t>
        </is>
      </c>
      <c r="G241" s="21" t="inlineStr">
        <is>
          <t>COVERED</t>
        </is>
      </c>
      <c r="H241" s="21" t="n">
        <v>12</v>
      </c>
      <c r="I241" s="21" t="inlineStr">
        <is>
          <t>Water, 30A/50A Power</t>
        </is>
      </c>
      <c r="J241" s="21" t="inlineStr">
        <is>
          <t>OCCUPIED</t>
        </is>
      </c>
      <c r="K241" s="21" t="inlineStr">
        <is>
          <t>MA-2024-1020</t>
        </is>
      </c>
      <c r="L241" s="21" t="inlineStr">
        <is>
          <t>WL-01990</t>
        </is>
      </c>
      <c r="M241" s="21" t="inlineStr">
        <is>
          <t>Michael Taylor</t>
        </is>
      </c>
      <c r="N241" s="21" t="inlineStr">
        <is>
          <t>SCOTER WIND</t>
        </is>
      </c>
      <c r="O241" s="21" t="n">
        <v>25.1</v>
      </c>
      <c r="P241" s="21" t="n">
        <v>10.4</v>
      </c>
      <c r="Q241" s="28" t="n">
        <v>46087</v>
      </c>
      <c r="R241" s="21" t="inlineStr"/>
    </row>
    <row r="242">
      <c r="A242" s="17" t="inlineStr">
        <is>
          <t>LP-1021</t>
        </is>
      </c>
      <c r="B242" s="17" t="inlineStr">
        <is>
          <t>Ledgport</t>
        </is>
      </c>
      <c r="C242" s="17" t="inlineStr">
        <is>
          <t>covered</t>
        </is>
      </c>
      <c r="D242" s="17" t="inlineStr">
        <is>
          <t>J</t>
        </is>
      </c>
      <c r="E242" s="17" t="n">
        <v>24</v>
      </c>
      <c r="F242" s="17" t="inlineStr">
        <is>
          <t>Small</t>
        </is>
      </c>
      <c r="G242" s="17" t="inlineStr">
        <is>
          <t>COVERED</t>
        </is>
      </c>
      <c r="H242" s="17" t="n">
        <v>9</v>
      </c>
      <c r="I242" s="17" t="inlineStr">
        <is>
          <t>Water, 30A/50A Power</t>
        </is>
      </c>
      <c r="J242" s="17" t="inlineStr">
        <is>
          <t>OCCUPIED</t>
        </is>
      </c>
      <c r="K242" s="17" t="inlineStr">
        <is>
          <t>MA-2024-1021</t>
        </is>
      </c>
      <c r="L242" s="17" t="inlineStr">
        <is>
          <t>WL-02827</t>
        </is>
      </c>
      <c r="M242" s="17" t="inlineStr">
        <is>
          <t>Kimberly Wilson</t>
        </is>
      </c>
      <c r="N242" s="17" t="inlineStr">
        <is>
          <t>DRIFT WAKE</t>
        </is>
      </c>
      <c r="O242" s="17" t="n">
        <v>36.2</v>
      </c>
      <c r="P242" s="17" t="n">
        <v>10.4</v>
      </c>
      <c r="Q242" s="27" t="n">
        <v>46185</v>
      </c>
      <c r="R242" s="17" t="inlineStr"/>
    </row>
    <row r="243">
      <c r="A243" s="21" t="inlineStr">
        <is>
          <t>LP-1022</t>
        </is>
      </c>
      <c r="B243" s="21" t="inlineStr">
        <is>
          <t>Ledgport</t>
        </is>
      </c>
      <c r="C243" s="21" t="inlineStr">
        <is>
          <t>covered</t>
        </is>
      </c>
      <c r="D243" s="21" t="inlineStr">
        <is>
          <t>J</t>
        </is>
      </c>
      <c r="E243" s="21" t="n">
        <v>24</v>
      </c>
      <c r="F243" s="21" t="inlineStr">
        <is>
          <t>Small</t>
        </is>
      </c>
      <c r="G243" s="21" t="inlineStr">
        <is>
          <t>COVERED</t>
        </is>
      </c>
      <c r="H243" s="21" t="n">
        <v>9</v>
      </c>
      <c r="I243" s="21" t="inlineStr">
        <is>
          <t>Water, 30A/50A Power</t>
        </is>
      </c>
      <c r="J243" s="21" t="inlineStr">
        <is>
          <t>OCCUPIED</t>
        </is>
      </c>
      <c r="K243" s="21" t="inlineStr">
        <is>
          <t>MA-2024-1022</t>
        </is>
      </c>
      <c r="L243" s="21" t="inlineStr">
        <is>
          <t>WL-01807</t>
        </is>
      </c>
      <c r="M243" s="21" t="inlineStr">
        <is>
          <t>Kathleen Mcdonald</t>
        </is>
      </c>
      <c r="N243" s="21" t="inlineStr">
        <is>
          <t>POINT SOUND</t>
        </is>
      </c>
      <c r="O243" s="21" t="n">
        <v>28.7</v>
      </c>
      <c r="P243" s="21" t="n">
        <v>10.4</v>
      </c>
      <c r="Q243" s="28" t="n">
        <v>45832</v>
      </c>
      <c r="R243" s="21" t="inlineStr"/>
    </row>
    <row r="244">
      <c r="A244" s="17" t="inlineStr">
        <is>
          <t>LP-1023</t>
        </is>
      </c>
      <c r="B244" s="17" t="inlineStr">
        <is>
          <t>Ledgport</t>
        </is>
      </c>
      <c r="C244" s="17" t="inlineStr">
        <is>
          <t>covered</t>
        </is>
      </c>
      <c r="D244" s="17" t="inlineStr">
        <is>
          <t>J</t>
        </is>
      </c>
      <c r="E244" s="17" t="n">
        <v>24</v>
      </c>
      <c r="F244" s="17" t="inlineStr">
        <is>
          <t>Small</t>
        </is>
      </c>
      <c r="G244" s="17" t="inlineStr">
        <is>
          <t>COVERED</t>
        </is>
      </c>
      <c r="H244" s="17" t="n">
        <v>9</v>
      </c>
      <c r="I244" s="17" t="inlineStr">
        <is>
          <t>Water, 30A/50A Power</t>
        </is>
      </c>
      <c r="J244" s="17" t="inlineStr">
        <is>
          <t>OCCUPIED</t>
        </is>
      </c>
      <c r="K244" s="17" t="inlineStr">
        <is>
          <t>MA-2024-1023</t>
        </is>
      </c>
      <c r="L244" s="17" t="inlineStr">
        <is>
          <t>WL-01364</t>
        </is>
      </c>
      <c r="M244" s="17" t="inlineStr">
        <is>
          <t>Patrick Richmond</t>
        </is>
      </c>
      <c r="N244" s="17" t="inlineStr">
        <is>
          <t>OTTER MOON</t>
        </is>
      </c>
      <c r="O244" s="17" t="n">
        <v>20</v>
      </c>
      <c r="P244" s="17" t="n">
        <v>10.4</v>
      </c>
      <c r="Q244" s="27" t="n">
        <v>45824</v>
      </c>
      <c r="R244" s="17" t="inlineStr"/>
    </row>
    <row r="245">
      <c r="A245" s="21" t="inlineStr">
        <is>
          <t>LP-1024</t>
        </is>
      </c>
      <c r="B245" s="21" t="inlineStr">
        <is>
          <t>Ledgport</t>
        </is>
      </c>
      <c r="C245" s="21" t="inlineStr">
        <is>
          <t>covered</t>
        </is>
      </c>
      <c r="D245" s="21" t="inlineStr">
        <is>
          <t>J</t>
        </is>
      </c>
      <c r="E245" s="21" t="n">
        <v>32</v>
      </c>
      <c r="F245" s="21" t="inlineStr">
        <is>
          <t>Medium</t>
        </is>
      </c>
      <c r="G245" s="21" t="inlineStr">
        <is>
          <t>COVERED</t>
        </is>
      </c>
      <c r="H245" s="21" t="n">
        <v>12</v>
      </c>
      <c r="I245" s="21" t="inlineStr">
        <is>
          <t>Water, 30A/50A Power</t>
        </is>
      </c>
      <c r="J245" s="21" t="inlineStr">
        <is>
          <t>OCCUPIED</t>
        </is>
      </c>
      <c r="K245" s="21" t="inlineStr">
        <is>
          <t>MA-2024-1024</t>
        </is>
      </c>
      <c r="L245" s="21" t="inlineStr">
        <is>
          <t>WL-01028</t>
        </is>
      </c>
      <c r="M245" s="21" t="inlineStr">
        <is>
          <t>Brittany Benson</t>
        </is>
      </c>
      <c r="N245" s="21" t="inlineStr">
        <is>
          <t>CORMORANT WAKE</t>
        </is>
      </c>
      <c r="O245" s="21" t="n">
        <v>53.7</v>
      </c>
      <c r="P245" s="21" t="n">
        <v>10.4</v>
      </c>
      <c r="Q245" s="28" t="n">
        <v>46081</v>
      </c>
      <c r="R245" s="21" t="inlineStr"/>
    </row>
    <row r="246">
      <c r="A246" s="17" t="inlineStr">
        <is>
          <t>LP-1101</t>
        </is>
      </c>
      <c r="B246" s="17" t="inlineStr">
        <is>
          <t>Ledgport</t>
        </is>
      </c>
      <c r="C246" s="17" t="inlineStr">
        <is>
          <t>covered</t>
        </is>
      </c>
      <c r="D246" s="17" t="inlineStr">
        <is>
          <t>K</t>
        </is>
      </c>
      <c r="E246" s="17" t="n">
        <v>36</v>
      </c>
      <c r="F246" s="17" t="inlineStr">
        <is>
          <t>Medium</t>
        </is>
      </c>
      <c r="G246" s="17" t="inlineStr">
        <is>
          <t>COVERED</t>
        </is>
      </c>
      <c r="H246" s="17" t="n">
        <v>13</v>
      </c>
      <c r="I246" s="17" t="inlineStr">
        <is>
          <t>Water, 50A Power</t>
        </is>
      </c>
      <c r="J246" s="17" t="inlineStr">
        <is>
          <t>RESERVED</t>
        </is>
      </c>
      <c r="K246" s="17" t="inlineStr"/>
      <c r="L246" s="17" t="inlineStr"/>
      <c r="M246" s="17" t="inlineStr"/>
      <c r="N246" s="17" t="inlineStr"/>
      <c r="O246" s="17" t="inlineStr"/>
      <c r="P246" s="17" t="n">
        <v>10.4</v>
      </c>
      <c r="Q246" s="27" t="n">
        <v>46073</v>
      </c>
      <c r="R246" s="17" t="inlineStr"/>
    </row>
    <row r="247">
      <c r="A247" s="21" t="inlineStr">
        <is>
          <t>LP-1102</t>
        </is>
      </c>
      <c r="B247" s="21" t="inlineStr">
        <is>
          <t>Ledgport</t>
        </is>
      </c>
      <c r="C247" s="21" t="inlineStr">
        <is>
          <t>covered</t>
        </is>
      </c>
      <c r="D247" s="21" t="inlineStr">
        <is>
          <t>K</t>
        </is>
      </c>
      <c r="E247" s="21" t="n">
        <v>28</v>
      </c>
      <c r="F247" s="21" t="inlineStr">
        <is>
          <t>Small</t>
        </is>
      </c>
      <c r="G247" s="21" t="inlineStr">
        <is>
          <t>COVERED</t>
        </is>
      </c>
      <c r="H247" s="21" t="n">
        <v>10</v>
      </c>
      <c r="I247" s="21" t="inlineStr">
        <is>
          <t>Water, 30A/50A Power</t>
        </is>
      </c>
      <c r="J247" s="21" t="inlineStr">
        <is>
          <t>OCCUPIED</t>
        </is>
      </c>
      <c r="K247" s="21" t="inlineStr">
        <is>
          <t>MA-2024-1102</t>
        </is>
      </c>
      <c r="L247" s="21" t="inlineStr">
        <is>
          <t>WL-03792</t>
        </is>
      </c>
      <c r="M247" s="21" t="inlineStr">
        <is>
          <t>Rodney Morris</t>
        </is>
      </c>
      <c r="N247" s="21" t="inlineStr">
        <is>
          <t>HERON LIGHT</t>
        </is>
      </c>
      <c r="O247" s="21" t="n">
        <v>54.9</v>
      </c>
      <c r="P247" s="21" t="n">
        <v>10.4</v>
      </c>
      <c r="Q247" s="28" t="n">
        <v>45846</v>
      </c>
      <c r="R247" s="21" t="inlineStr"/>
    </row>
    <row r="248">
      <c r="A248" s="17" t="inlineStr">
        <is>
          <t>LP-1103</t>
        </is>
      </c>
      <c r="B248" s="17" t="inlineStr">
        <is>
          <t>Ledgport</t>
        </is>
      </c>
      <c r="C248" s="17" t="inlineStr">
        <is>
          <t>covered</t>
        </is>
      </c>
      <c r="D248" s="17" t="inlineStr">
        <is>
          <t>K</t>
        </is>
      </c>
      <c r="E248" s="17" t="n">
        <v>32</v>
      </c>
      <c r="F248" s="17" t="inlineStr">
        <is>
          <t>Medium</t>
        </is>
      </c>
      <c r="G248" s="17" t="inlineStr">
        <is>
          <t>COVERED</t>
        </is>
      </c>
      <c r="H248" s="17" t="n">
        <v>12</v>
      </c>
      <c r="I248" s="17" t="inlineStr">
        <is>
          <t>Water, 30A/50A Power</t>
        </is>
      </c>
      <c r="J248" s="17" t="inlineStr">
        <is>
          <t>OCCUPIED</t>
        </is>
      </c>
      <c r="K248" s="17" t="inlineStr">
        <is>
          <t>MA-2024-1103</t>
        </is>
      </c>
      <c r="L248" s="17" t="inlineStr">
        <is>
          <t>WL-03118</t>
        </is>
      </c>
      <c r="M248" s="17" t="inlineStr">
        <is>
          <t>Amanda Clayton</t>
        </is>
      </c>
      <c r="N248" s="17" t="inlineStr">
        <is>
          <t>SCOTER GLIDE</t>
        </is>
      </c>
      <c r="O248" s="17" t="n">
        <v>23.2</v>
      </c>
      <c r="P248" s="17" t="n">
        <v>10.4</v>
      </c>
      <c r="Q248" s="27" t="n">
        <v>45876</v>
      </c>
      <c r="R248" s="17" t="inlineStr"/>
    </row>
    <row r="249">
      <c r="A249" s="21" t="inlineStr">
        <is>
          <t>LP-1104</t>
        </is>
      </c>
      <c r="B249" s="21" t="inlineStr">
        <is>
          <t>Ledgport</t>
        </is>
      </c>
      <c r="C249" s="21" t="inlineStr">
        <is>
          <t>covered</t>
        </is>
      </c>
      <c r="D249" s="21" t="inlineStr">
        <is>
          <t>K</t>
        </is>
      </c>
      <c r="E249" s="21" t="n">
        <v>32</v>
      </c>
      <c r="F249" s="21" t="inlineStr">
        <is>
          <t>Medium</t>
        </is>
      </c>
      <c r="G249" s="21" t="inlineStr">
        <is>
          <t>COVERED</t>
        </is>
      </c>
      <c r="H249" s="21" t="n">
        <v>12</v>
      </c>
      <c r="I249" s="21" t="inlineStr">
        <is>
          <t>Water, 30A/50A Power</t>
        </is>
      </c>
      <c r="J249" s="21" t="inlineStr">
        <is>
          <t>OCCUPIED</t>
        </is>
      </c>
      <c r="K249" s="21" t="inlineStr">
        <is>
          <t>MA-2024-1104</t>
        </is>
      </c>
      <c r="L249" s="21" t="inlineStr">
        <is>
          <t>WL-03003</t>
        </is>
      </c>
      <c r="M249" s="21" t="inlineStr">
        <is>
          <t>Trevor Turner</t>
        </is>
      </c>
      <c r="N249" s="21" t="inlineStr">
        <is>
          <t>PETREL GLIDE</t>
        </is>
      </c>
      <c r="O249" s="21" t="n">
        <v>53.6</v>
      </c>
      <c r="P249" s="21" t="n">
        <v>10.4</v>
      </c>
      <c r="Q249" s="28" t="n">
        <v>46122</v>
      </c>
      <c r="R249" s="21" t="inlineStr"/>
    </row>
    <row r="250">
      <c r="A250" s="17" t="inlineStr">
        <is>
          <t>LP-1105</t>
        </is>
      </c>
      <c r="B250" s="17" t="inlineStr">
        <is>
          <t>Ledgport</t>
        </is>
      </c>
      <c r="C250" s="17" t="inlineStr">
        <is>
          <t>covered</t>
        </is>
      </c>
      <c r="D250" s="17" t="inlineStr">
        <is>
          <t>K</t>
        </is>
      </c>
      <c r="E250" s="17" t="n">
        <v>36</v>
      </c>
      <c r="F250" s="17" t="inlineStr">
        <is>
          <t>Medium</t>
        </is>
      </c>
      <c r="G250" s="17" t="inlineStr">
        <is>
          <t>COVERED</t>
        </is>
      </c>
      <c r="H250" s="17" t="n">
        <v>13</v>
      </c>
      <c r="I250" s="17" t="inlineStr">
        <is>
          <t>Water, 50A Power</t>
        </is>
      </c>
      <c r="J250" s="17" t="inlineStr">
        <is>
          <t>OCCUPIED</t>
        </is>
      </c>
      <c r="K250" s="17" t="inlineStr">
        <is>
          <t>MA-2024-1105</t>
        </is>
      </c>
      <c r="L250" s="17" t="inlineStr">
        <is>
          <t>WL-02015</t>
        </is>
      </c>
      <c r="M250" s="17" t="inlineStr">
        <is>
          <t>Kenneth Frazier</t>
        </is>
      </c>
      <c r="N250" s="17" t="inlineStr">
        <is>
          <t>HERON VEER</t>
        </is>
      </c>
      <c r="O250" s="17" t="n">
        <v>48.9</v>
      </c>
      <c r="P250" s="17" t="n">
        <v>10.4</v>
      </c>
      <c r="Q250" s="27" t="n">
        <v>46022</v>
      </c>
      <c r="R250" s="17" t="inlineStr"/>
    </row>
    <row r="251">
      <c r="A251" s="21" t="inlineStr">
        <is>
          <t>LP-1106</t>
        </is>
      </c>
      <c r="B251" s="21" t="inlineStr">
        <is>
          <t>Ledgport</t>
        </is>
      </c>
      <c r="C251" s="21" t="inlineStr">
        <is>
          <t>covered</t>
        </is>
      </c>
      <c r="D251" s="21" t="inlineStr">
        <is>
          <t>K</t>
        </is>
      </c>
      <c r="E251" s="21" t="n">
        <v>24</v>
      </c>
      <c r="F251" s="21" t="inlineStr">
        <is>
          <t>Small</t>
        </is>
      </c>
      <c r="G251" s="21" t="inlineStr">
        <is>
          <t>COVERED</t>
        </is>
      </c>
      <c r="H251" s="21" t="n">
        <v>9</v>
      </c>
      <c r="I251" s="21" t="inlineStr">
        <is>
          <t>Water, 30A/50A Power</t>
        </is>
      </c>
      <c r="J251" s="21" t="inlineStr">
        <is>
          <t>OCCUPIED</t>
        </is>
      </c>
      <c r="K251" s="21" t="inlineStr">
        <is>
          <t>MA-2024-1106</t>
        </is>
      </c>
      <c r="L251" s="21" t="inlineStr">
        <is>
          <t>WL-01668</t>
        </is>
      </c>
      <c r="M251" s="21" t="inlineStr">
        <is>
          <t>Marisa Alexander</t>
        </is>
      </c>
      <c r="N251" s="21" t="inlineStr">
        <is>
          <t>BRANT STAR</t>
        </is>
      </c>
      <c r="O251" s="21" t="n">
        <v>18.6</v>
      </c>
      <c r="P251" s="21" t="n">
        <v>10.4</v>
      </c>
      <c r="Q251" s="28" t="n">
        <v>45931</v>
      </c>
      <c r="R251" s="21" t="inlineStr"/>
    </row>
    <row r="252">
      <c r="A252" s="17" t="inlineStr">
        <is>
          <t>LP-1107</t>
        </is>
      </c>
      <c r="B252" s="17" t="inlineStr">
        <is>
          <t>Ledgport</t>
        </is>
      </c>
      <c r="C252" s="17" t="inlineStr">
        <is>
          <t>covered</t>
        </is>
      </c>
      <c r="D252" s="17" t="inlineStr">
        <is>
          <t>K</t>
        </is>
      </c>
      <c r="E252" s="17" t="n">
        <v>28</v>
      </c>
      <c r="F252" s="17" t="inlineStr">
        <is>
          <t>Small</t>
        </is>
      </c>
      <c r="G252" s="17" t="inlineStr">
        <is>
          <t>COVERED</t>
        </is>
      </c>
      <c r="H252" s="17" t="n">
        <v>10</v>
      </c>
      <c r="I252" s="17" t="inlineStr">
        <is>
          <t>Water, 30A/50A Power</t>
        </is>
      </c>
      <c r="J252" s="17" t="inlineStr">
        <is>
          <t>OCCUPIED</t>
        </is>
      </c>
      <c r="K252" s="17" t="inlineStr">
        <is>
          <t>MA-2024-1107</t>
        </is>
      </c>
      <c r="L252" s="17" t="inlineStr">
        <is>
          <t>WL-03768</t>
        </is>
      </c>
      <c r="M252" s="17" t="inlineStr">
        <is>
          <t>Michael Ramirez</t>
        </is>
      </c>
      <c r="N252" s="17" t="inlineStr">
        <is>
          <t>CORMORANT SOUND</t>
        </is>
      </c>
      <c r="O252" s="17" t="n">
        <v>47.6</v>
      </c>
      <c r="P252" s="17" t="n">
        <v>10.4</v>
      </c>
      <c r="Q252" s="27" t="n">
        <v>45685</v>
      </c>
      <c r="R252" s="17" t="inlineStr"/>
    </row>
    <row r="253">
      <c r="A253" s="21" t="inlineStr">
        <is>
          <t>LP-1108</t>
        </is>
      </c>
      <c r="B253" s="21" t="inlineStr">
        <is>
          <t>Ledgport</t>
        </is>
      </c>
      <c r="C253" s="21" t="inlineStr">
        <is>
          <t>covered</t>
        </is>
      </c>
      <c r="D253" s="21" t="inlineStr">
        <is>
          <t>K</t>
        </is>
      </c>
      <c r="E253" s="21" t="n">
        <v>32</v>
      </c>
      <c r="F253" s="21" t="inlineStr">
        <is>
          <t>Medium</t>
        </is>
      </c>
      <c r="G253" s="21" t="inlineStr">
        <is>
          <t>COVERED</t>
        </is>
      </c>
      <c r="H253" s="21" t="n">
        <v>12</v>
      </c>
      <c r="I253" s="21" t="inlineStr">
        <is>
          <t>Water, 30A/50A Power</t>
        </is>
      </c>
      <c r="J253" s="21" t="inlineStr">
        <is>
          <t>OCCUPIED</t>
        </is>
      </c>
      <c r="K253" s="21" t="inlineStr">
        <is>
          <t>MA-2024-1108</t>
        </is>
      </c>
      <c r="L253" s="21" t="inlineStr">
        <is>
          <t>WL-02575</t>
        </is>
      </c>
      <c r="M253" s="21" t="inlineStr">
        <is>
          <t>Victoria Aguirre</t>
        </is>
      </c>
      <c r="N253" s="21" t="inlineStr">
        <is>
          <t>SEAL SONG</t>
        </is>
      </c>
      <c r="O253" s="21" t="n">
        <v>30.9</v>
      </c>
      <c r="P253" s="21" t="n">
        <v>10.4</v>
      </c>
      <c r="Q253" s="28" t="n">
        <v>45794</v>
      </c>
      <c r="R253" s="21" t="inlineStr">
        <is>
          <t xml:space="preserve"> </t>
        </is>
      </c>
    </row>
    <row r="254">
      <c r="A254" s="17" t="inlineStr">
        <is>
          <t>LP-1109</t>
        </is>
      </c>
      <c r="B254" s="17" t="inlineStr">
        <is>
          <t>Ledgport</t>
        </is>
      </c>
      <c r="C254" s="17" t="inlineStr">
        <is>
          <t>covered</t>
        </is>
      </c>
      <c r="D254" s="17" t="inlineStr">
        <is>
          <t>K</t>
        </is>
      </c>
      <c r="E254" s="17" t="n">
        <v>24</v>
      </c>
      <c r="F254" s="17" t="inlineStr">
        <is>
          <t>Small</t>
        </is>
      </c>
      <c r="G254" s="17" t="inlineStr">
        <is>
          <t>COVERED</t>
        </is>
      </c>
      <c r="H254" s="17" t="n">
        <v>9</v>
      </c>
      <c r="I254" s="17" t="inlineStr">
        <is>
          <t>Water, 30A/50A Power</t>
        </is>
      </c>
      <c r="J254" s="17" t="inlineStr">
        <is>
          <t>OCCUPIED</t>
        </is>
      </c>
      <c r="K254" s="17" t="inlineStr">
        <is>
          <t>MA-2024-1109</t>
        </is>
      </c>
      <c r="L254" s="17" t="inlineStr">
        <is>
          <t>WL-02691</t>
        </is>
      </c>
      <c r="M254" s="17" t="inlineStr">
        <is>
          <t>Pamela Le</t>
        </is>
      </c>
      <c r="N254" s="17" t="inlineStr">
        <is>
          <t>GRAY MIST</t>
        </is>
      </c>
      <c r="O254" s="17" t="n">
        <v>29.2</v>
      </c>
      <c r="P254" s="17" t="n">
        <v>10.4</v>
      </c>
      <c r="Q254" s="27" t="n">
        <v>45618</v>
      </c>
      <c r="R254" s="17" t="inlineStr"/>
    </row>
    <row r="255">
      <c r="A255" s="21" t="inlineStr">
        <is>
          <t>LP-1110</t>
        </is>
      </c>
      <c r="B255" s="21" t="inlineStr">
        <is>
          <t>Ledgport</t>
        </is>
      </c>
      <c r="C255" s="21" t="inlineStr">
        <is>
          <t>covered</t>
        </is>
      </c>
      <c r="D255" s="21" t="inlineStr">
        <is>
          <t>K</t>
        </is>
      </c>
      <c r="E255" s="21" t="n">
        <v>24</v>
      </c>
      <c r="F255" s="21" t="inlineStr">
        <is>
          <t>Small</t>
        </is>
      </c>
      <c r="G255" s="21" t="inlineStr">
        <is>
          <t>COVERED</t>
        </is>
      </c>
      <c r="H255" s="21" t="n">
        <v>9</v>
      </c>
      <c r="I255" s="21" t="inlineStr">
        <is>
          <t>Water, 30A/50A Power</t>
        </is>
      </c>
      <c r="J255" s="21" t="inlineStr">
        <is>
          <t>OCCUPIED</t>
        </is>
      </c>
      <c r="K255" s="21" t="inlineStr">
        <is>
          <t>MA-2024-1110</t>
        </is>
      </c>
      <c r="L255" s="21" t="inlineStr">
        <is>
          <t>WL-01093</t>
        </is>
      </c>
      <c r="M255" s="21" t="inlineStr">
        <is>
          <t>John Garcia</t>
        </is>
      </c>
      <c r="N255" s="21" t="inlineStr">
        <is>
          <t>KESTREL LINE</t>
        </is>
      </c>
      <c r="O255" s="21" t="n">
        <v>34.1</v>
      </c>
      <c r="P255" s="21" t="n">
        <v>10.4</v>
      </c>
      <c r="Q255" s="28" t="n">
        <v>45815</v>
      </c>
      <c r="R255" s="21" t="inlineStr"/>
    </row>
    <row r="256">
      <c r="A256" s="17" t="inlineStr">
        <is>
          <t>LP-1111</t>
        </is>
      </c>
      <c r="B256" s="17" t="inlineStr">
        <is>
          <t>Ledgport</t>
        </is>
      </c>
      <c r="C256" s="17" t="inlineStr">
        <is>
          <t>covered</t>
        </is>
      </c>
      <c r="D256" s="17" t="inlineStr">
        <is>
          <t>K</t>
        </is>
      </c>
      <c r="E256" s="17" t="n">
        <v>32</v>
      </c>
      <c r="F256" s="17" t="inlineStr">
        <is>
          <t>Medium</t>
        </is>
      </c>
      <c r="G256" s="17" t="inlineStr">
        <is>
          <t>COVERED</t>
        </is>
      </c>
      <c r="H256" s="17" t="n">
        <v>12</v>
      </c>
      <c r="I256" s="17" t="inlineStr">
        <is>
          <t>Water, 30A/50A Power</t>
        </is>
      </c>
      <c r="J256" s="17" t="inlineStr">
        <is>
          <t>OCCUPIED</t>
        </is>
      </c>
      <c r="K256" s="17" t="inlineStr">
        <is>
          <t>MA-2024-1111</t>
        </is>
      </c>
      <c r="L256" s="17" t="inlineStr">
        <is>
          <t>WL-02766</t>
        </is>
      </c>
      <c r="M256" s="17" t="inlineStr">
        <is>
          <t>Valerie Macias</t>
        </is>
      </c>
      <c r="N256" s="17" t="inlineStr">
        <is>
          <t>COHO WEATHER</t>
        </is>
      </c>
      <c r="O256" s="17" t="n">
        <v>54.5</v>
      </c>
      <c r="P256" s="17" t="n">
        <v>10.4</v>
      </c>
      <c r="Q256" s="27" t="n">
        <v>45812</v>
      </c>
      <c r="R256" s="17" t="inlineStr"/>
    </row>
    <row r="257">
      <c r="A257" s="21" t="inlineStr">
        <is>
          <t>LP-1112</t>
        </is>
      </c>
      <c r="B257" s="21" t="inlineStr">
        <is>
          <t>Ledgport</t>
        </is>
      </c>
      <c r="C257" s="21" t="inlineStr">
        <is>
          <t>covered</t>
        </is>
      </c>
      <c r="D257" s="21" t="inlineStr">
        <is>
          <t>K</t>
        </is>
      </c>
      <c r="E257" s="21" t="n">
        <v>40</v>
      </c>
      <c r="F257" s="21" t="inlineStr">
        <is>
          <t>Medium</t>
        </is>
      </c>
      <c r="G257" s="21" t="inlineStr">
        <is>
          <t>COVERED</t>
        </is>
      </c>
      <c r="H257" s="21" t="n">
        <v>14</v>
      </c>
      <c r="I257" s="21" t="inlineStr">
        <is>
          <t>Water, 50A Power</t>
        </is>
      </c>
      <c r="J257" s="21" t="inlineStr">
        <is>
          <t>OCCUPIED</t>
        </is>
      </c>
      <c r="K257" s="21" t="inlineStr">
        <is>
          <t>MA-2024-1112</t>
        </is>
      </c>
      <c r="L257" s="21" t="inlineStr">
        <is>
          <t>WL-03706</t>
        </is>
      </c>
      <c r="M257" s="21" t="inlineStr">
        <is>
          <t>Nicole Richmond</t>
        </is>
      </c>
      <c r="N257" s="21" t="inlineStr">
        <is>
          <t>CORMORANT BAY</t>
        </is>
      </c>
      <c r="O257" s="21" t="n">
        <v>34.5</v>
      </c>
      <c r="P257" s="21" t="n">
        <v>10.4</v>
      </c>
      <c r="Q257" s="28" t="n">
        <v>46167</v>
      </c>
      <c r="R257" s="21" t="inlineStr"/>
    </row>
    <row r="258">
      <c r="A258" s="17" t="inlineStr">
        <is>
          <t>LP-1113</t>
        </is>
      </c>
      <c r="B258" s="17" t="inlineStr">
        <is>
          <t>Ledgport</t>
        </is>
      </c>
      <c r="C258" s="17" t="inlineStr">
        <is>
          <t>covered</t>
        </is>
      </c>
      <c r="D258" s="17" t="inlineStr">
        <is>
          <t>K</t>
        </is>
      </c>
      <c r="E258" s="17" t="n">
        <v>24</v>
      </c>
      <c r="F258" s="17" t="inlineStr">
        <is>
          <t>Small</t>
        </is>
      </c>
      <c r="G258" s="17" t="inlineStr">
        <is>
          <t>COVERED</t>
        </is>
      </c>
      <c r="H258" s="17" t="n">
        <v>9</v>
      </c>
      <c r="I258" s="17" t="inlineStr">
        <is>
          <t>Water, 30A/50A Power</t>
        </is>
      </c>
      <c r="J258" s="17" t="inlineStr">
        <is>
          <t>OCCUPIED</t>
        </is>
      </c>
      <c r="K258" s="17" t="inlineStr">
        <is>
          <t>MA-2024-1113</t>
        </is>
      </c>
      <c r="L258" s="17" t="inlineStr">
        <is>
          <t>WL-02029</t>
        </is>
      </c>
      <c r="M258" s="17" t="inlineStr">
        <is>
          <t>Whitney Jackson</t>
        </is>
      </c>
      <c r="N258" s="17" t="inlineStr">
        <is>
          <t>POINT SHORE</t>
        </is>
      </c>
      <c r="O258" s="17" t="n">
        <v>18</v>
      </c>
      <c r="P258" s="17" t="n">
        <v>10.4</v>
      </c>
      <c r="Q258" s="27" t="n">
        <v>45759</v>
      </c>
      <c r="R258" s="17" t="inlineStr"/>
    </row>
    <row r="259">
      <c r="A259" s="21" t="inlineStr">
        <is>
          <t>LP-1114</t>
        </is>
      </c>
      <c r="B259" s="21" t="inlineStr">
        <is>
          <t>Ledgport</t>
        </is>
      </c>
      <c r="C259" s="21" t="inlineStr">
        <is>
          <t>covered</t>
        </is>
      </c>
      <c r="D259" s="21" t="inlineStr">
        <is>
          <t>K</t>
        </is>
      </c>
      <c r="E259" s="21" t="n">
        <v>32</v>
      </c>
      <c r="F259" s="21" t="inlineStr">
        <is>
          <t>Medium</t>
        </is>
      </c>
      <c r="G259" s="21" t="inlineStr">
        <is>
          <t>COVERED</t>
        </is>
      </c>
      <c r="H259" s="21" t="n">
        <v>12</v>
      </c>
      <c r="I259" s="21" t="inlineStr">
        <is>
          <t>Water, 30A/50A Power</t>
        </is>
      </c>
      <c r="J259" s="21" t="inlineStr">
        <is>
          <t>OCCUPIED</t>
        </is>
      </c>
      <c r="K259" s="21" t="inlineStr">
        <is>
          <t>MA-2024-1114</t>
        </is>
      </c>
      <c r="L259" s="21" t="inlineStr">
        <is>
          <t>WL-01680</t>
        </is>
      </c>
      <c r="M259" s="21" t="inlineStr">
        <is>
          <t>Sara Nelson</t>
        </is>
      </c>
      <c r="N259" s="21" t="inlineStr">
        <is>
          <t>OTTER LINE</t>
        </is>
      </c>
      <c r="O259" s="21" t="n">
        <v>21.4</v>
      </c>
      <c r="P259" s="21" t="n">
        <v>10.4</v>
      </c>
      <c r="Q259" s="28" t="n">
        <v>45976</v>
      </c>
      <c r="R259" s="21" t="inlineStr"/>
    </row>
    <row r="260">
      <c r="A260" s="17" t="inlineStr">
        <is>
          <t>LP-1115</t>
        </is>
      </c>
      <c r="B260" s="17" t="inlineStr">
        <is>
          <t>Ledgport</t>
        </is>
      </c>
      <c r="C260" s="17" t="inlineStr">
        <is>
          <t>covered</t>
        </is>
      </c>
      <c r="D260" s="17" t="inlineStr">
        <is>
          <t>K</t>
        </is>
      </c>
      <c r="E260" s="17" t="n">
        <v>28</v>
      </c>
      <c r="F260" s="17" t="inlineStr">
        <is>
          <t>Small</t>
        </is>
      </c>
      <c r="G260" s="17" t="inlineStr">
        <is>
          <t>COVERED</t>
        </is>
      </c>
      <c r="H260" s="17" t="n">
        <v>10</v>
      </c>
      <c r="I260" s="17" t="inlineStr">
        <is>
          <t>Water, 30A/50A Power</t>
        </is>
      </c>
      <c r="J260" s="17" t="inlineStr">
        <is>
          <t>OCCUPIED</t>
        </is>
      </c>
      <c r="K260" s="17" t="inlineStr">
        <is>
          <t>MA-2024-1115</t>
        </is>
      </c>
      <c r="L260" s="17" t="inlineStr">
        <is>
          <t>WL-02792</t>
        </is>
      </c>
      <c r="M260" s="17" t="inlineStr">
        <is>
          <t>Michelle Marsh</t>
        </is>
      </c>
      <c r="N260" s="17" t="inlineStr">
        <is>
          <t>TIDE PASSAGE</t>
        </is>
      </c>
      <c r="O260" s="17" t="n">
        <v>58.7</v>
      </c>
      <c r="P260" s="17" t="n">
        <v>10.4</v>
      </c>
      <c r="Q260" s="27" t="n">
        <v>46009</v>
      </c>
      <c r="R260" s="17" t="inlineStr"/>
    </row>
    <row r="261">
      <c r="A261" s="21" t="inlineStr">
        <is>
          <t>LP-1116</t>
        </is>
      </c>
      <c r="B261" s="21" t="inlineStr">
        <is>
          <t>Ledgport</t>
        </is>
      </c>
      <c r="C261" s="21" t="inlineStr">
        <is>
          <t>covered</t>
        </is>
      </c>
      <c r="D261" s="21" t="inlineStr">
        <is>
          <t>K</t>
        </is>
      </c>
      <c r="E261" s="21" t="n">
        <v>28</v>
      </c>
      <c r="F261" s="21" t="inlineStr">
        <is>
          <t>Small</t>
        </is>
      </c>
      <c r="G261" s="21" t="inlineStr">
        <is>
          <t>COVERED</t>
        </is>
      </c>
      <c r="H261" s="21" t="n">
        <v>10</v>
      </c>
      <c r="I261" s="21" t="inlineStr">
        <is>
          <t>Water, 30A/50A Power</t>
        </is>
      </c>
      <c r="J261" s="21" t="inlineStr">
        <is>
          <t>OCCUPIED</t>
        </is>
      </c>
      <c r="K261" s="21" t="inlineStr">
        <is>
          <t>MA-2024-1116</t>
        </is>
      </c>
      <c r="L261" s="21" t="inlineStr">
        <is>
          <t>WL-03453</t>
        </is>
      </c>
      <c r="M261" s="21" t="inlineStr">
        <is>
          <t>Kelly Johnson</t>
        </is>
      </c>
      <c r="N261" s="21" t="inlineStr">
        <is>
          <t>MURRE MOON</t>
        </is>
      </c>
      <c r="O261" s="21" t="n">
        <v>36.8</v>
      </c>
      <c r="P261" s="21" t="n">
        <v>10.4</v>
      </c>
      <c r="Q261" s="28" t="n">
        <v>46012</v>
      </c>
      <c r="R261" s="21" t="inlineStr"/>
    </row>
    <row r="262">
      <c r="A262" s="17" t="inlineStr">
        <is>
          <t>LP-1117</t>
        </is>
      </c>
      <c r="B262" s="17" t="inlineStr">
        <is>
          <t>Ledgport</t>
        </is>
      </c>
      <c r="C262" s="17" t="inlineStr">
        <is>
          <t>covered</t>
        </is>
      </c>
      <c r="D262" s="17" t="inlineStr">
        <is>
          <t>K</t>
        </is>
      </c>
      <c r="E262" s="17" t="n">
        <v>24</v>
      </c>
      <c r="F262" s="17" t="inlineStr">
        <is>
          <t>Small</t>
        </is>
      </c>
      <c r="G262" s="17" t="inlineStr">
        <is>
          <t>COVERED</t>
        </is>
      </c>
      <c r="H262" s="17" t="n">
        <v>9</v>
      </c>
      <c r="I262" s="17" t="inlineStr">
        <is>
          <t>Water, 30A/50A Power</t>
        </is>
      </c>
      <c r="J262" s="17" t="inlineStr">
        <is>
          <t>OCCUPIED</t>
        </is>
      </c>
      <c r="K262" s="17" t="inlineStr">
        <is>
          <t>MA-2024-1117</t>
        </is>
      </c>
      <c r="L262" s="17" t="inlineStr">
        <is>
          <t>WL-01944</t>
        </is>
      </c>
      <c r="M262" s="17" t="inlineStr">
        <is>
          <t>Tina Wells</t>
        </is>
      </c>
      <c r="N262" s="17" t="inlineStr">
        <is>
          <t>OTTER PASSAGE</t>
        </is>
      </c>
      <c r="O262" s="17" t="n">
        <v>62</v>
      </c>
      <c r="P262" s="17" t="n">
        <v>10.4</v>
      </c>
      <c r="Q262" s="27" t="n">
        <v>45817</v>
      </c>
      <c r="R262" s="17" t="inlineStr"/>
    </row>
    <row r="263">
      <c r="A263" s="21" t="inlineStr">
        <is>
          <t>LP-1118</t>
        </is>
      </c>
      <c r="B263" s="21" t="inlineStr">
        <is>
          <t>Ledgport</t>
        </is>
      </c>
      <c r="C263" s="21" t="inlineStr">
        <is>
          <t>covered</t>
        </is>
      </c>
      <c r="D263" s="21" t="inlineStr">
        <is>
          <t>K</t>
        </is>
      </c>
      <c r="E263" s="21" t="n">
        <v>24</v>
      </c>
      <c r="F263" s="21" t="inlineStr">
        <is>
          <t>Small</t>
        </is>
      </c>
      <c r="G263" s="21" t="inlineStr">
        <is>
          <t>COVERED</t>
        </is>
      </c>
      <c r="H263" s="21" t="n">
        <v>9</v>
      </c>
      <c r="I263" s="21" t="inlineStr">
        <is>
          <t>Water, 30A/50A Power</t>
        </is>
      </c>
      <c r="J263" s="21" t="inlineStr">
        <is>
          <t>OCCUPIED</t>
        </is>
      </c>
      <c r="K263" s="21" t="inlineStr">
        <is>
          <t>MA-2024-1118</t>
        </is>
      </c>
      <c r="L263" s="21" t="inlineStr">
        <is>
          <t>WL-02489</t>
        </is>
      </c>
      <c r="M263" s="21" t="inlineStr">
        <is>
          <t>Caitlin Burgess</t>
        </is>
      </c>
      <c r="N263" s="21" t="inlineStr">
        <is>
          <t>CORMORANT BAY</t>
        </is>
      </c>
      <c r="O263" s="21" t="n">
        <v>59.8</v>
      </c>
      <c r="P263" s="21" t="n">
        <v>10.4</v>
      </c>
      <c r="Q263" s="28" t="n">
        <v>45862</v>
      </c>
      <c r="R263" s="21" t="inlineStr"/>
    </row>
    <row r="264">
      <c r="A264" s="17" t="inlineStr">
        <is>
          <t>LP-1119</t>
        </is>
      </c>
      <c r="B264" s="17" t="inlineStr">
        <is>
          <t>Ledgport</t>
        </is>
      </c>
      <c r="C264" s="17" t="inlineStr">
        <is>
          <t>covered</t>
        </is>
      </c>
      <c r="D264" s="17" t="inlineStr">
        <is>
          <t>K</t>
        </is>
      </c>
      <c r="E264" s="17" t="n">
        <v>32</v>
      </c>
      <c r="F264" s="17" t="inlineStr">
        <is>
          <t>Medium</t>
        </is>
      </c>
      <c r="G264" s="17" t="inlineStr">
        <is>
          <t>COVERED</t>
        </is>
      </c>
      <c r="H264" s="17" t="n">
        <v>12</v>
      </c>
      <c r="I264" s="17" t="inlineStr">
        <is>
          <t>Water, 30A/50A Power</t>
        </is>
      </c>
      <c r="J264" s="17" t="inlineStr">
        <is>
          <t>OCCUPIED</t>
        </is>
      </c>
      <c r="K264" s="17" t="inlineStr">
        <is>
          <t>MA-2024-1119</t>
        </is>
      </c>
      <c r="L264" s="17" t="inlineStr">
        <is>
          <t>WL-03252</t>
        </is>
      </c>
      <c r="M264" s="17" t="inlineStr">
        <is>
          <t>John Gregory</t>
        </is>
      </c>
      <c r="N264" s="17" t="inlineStr">
        <is>
          <t>SANDERLING CREST</t>
        </is>
      </c>
      <c r="O264" s="17" t="n">
        <v>41.3</v>
      </c>
      <c r="P264" s="17" t="n">
        <v>10.4</v>
      </c>
      <c r="Q264" s="27" t="n">
        <v>45655</v>
      </c>
      <c r="R264" s="17" t="inlineStr"/>
    </row>
    <row r="265">
      <c r="A265" s="21" t="inlineStr">
        <is>
          <t>LP-1120</t>
        </is>
      </c>
      <c r="B265" s="21" t="inlineStr">
        <is>
          <t>Ledgport</t>
        </is>
      </c>
      <c r="C265" s="21" t="inlineStr">
        <is>
          <t>covered</t>
        </is>
      </c>
      <c r="D265" s="21" t="inlineStr">
        <is>
          <t>K</t>
        </is>
      </c>
      <c r="E265" s="21" t="n">
        <v>32</v>
      </c>
      <c r="F265" s="21" t="inlineStr">
        <is>
          <t>Medium</t>
        </is>
      </c>
      <c r="G265" s="21" t="inlineStr">
        <is>
          <t>COVERED</t>
        </is>
      </c>
      <c r="H265" s="21" t="n">
        <v>12</v>
      </c>
      <c r="I265" s="21" t="inlineStr">
        <is>
          <t>Water, 30A/50A Power</t>
        </is>
      </c>
      <c r="J265" s="21" t="inlineStr">
        <is>
          <t>OCCUPIED</t>
        </is>
      </c>
      <c r="K265" s="21" t="inlineStr">
        <is>
          <t>MA-2024-1120</t>
        </is>
      </c>
      <c r="L265" s="21" t="inlineStr">
        <is>
          <t>WL-01021</t>
        </is>
      </c>
      <c r="M265" s="21" t="inlineStr">
        <is>
          <t>Deborah Freeman</t>
        </is>
      </c>
      <c r="N265" s="21" t="inlineStr">
        <is>
          <t>DRIFT MIST</t>
        </is>
      </c>
      <c r="O265" s="21" t="n">
        <v>24.1</v>
      </c>
      <c r="P265" s="21" t="n">
        <v>10.4</v>
      </c>
      <c r="Q265" s="28" t="n">
        <v>45932</v>
      </c>
      <c r="R265" s="21" t="inlineStr"/>
    </row>
    <row r="266">
      <c r="A266" s="17" t="inlineStr">
        <is>
          <t>VB-0101</t>
        </is>
      </c>
      <c r="B266" s="17" t="inlineStr">
        <is>
          <t>Vessbank</t>
        </is>
      </c>
      <c r="C266" s="17" t="inlineStr">
        <is>
          <t>covered</t>
        </is>
      </c>
      <c r="D266" s="17" t="inlineStr">
        <is>
          <t>A</t>
        </is>
      </c>
      <c r="E266" s="17" t="n">
        <v>36</v>
      </c>
      <c r="F266" s="17" t="inlineStr">
        <is>
          <t>Medium</t>
        </is>
      </c>
      <c r="G266" s="17" t="inlineStr">
        <is>
          <t>COVERED</t>
        </is>
      </c>
      <c r="H266" s="17" t="n">
        <v>13</v>
      </c>
      <c r="I266" s="17" t="inlineStr">
        <is>
          <t>Water, 50A Power</t>
        </is>
      </c>
      <c r="J266" s="17" t="inlineStr">
        <is>
          <t>OCCUPIED</t>
        </is>
      </c>
      <c r="K266" s="17" t="inlineStr">
        <is>
          <t>MA-2024-0101</t>
        </is>
      </c>
      <c r="L266" s="17" t="inlineStr">
        <is>
          <t>WL-03423</t>
        </is>
      </c>
      <c r="M266" s="17" t="inlineStr">
        <is>
          <t>Sarah Walker</t>
        </is>
      </c>
      <c r="N266" s="17" t="inlineStr">
        <is>
          <t>PINTAIL ROCK</t>
        </is>
      </c>
      <c r="O266" s="17" t="n">
        <v>61</v>
      </c>
      <c r="P266" s="17" t="n">
        <v>10.4</v>
      </c>
      <c r="Q266" s="27" t="n">
        <v>46124</v>
      </c>
      <c r="R266" s="17" t="inlineStr"/>
    </row>
    <row r="267">
      <c r="A267" s="21" t="inlineStr">
        <is>
          <t>VB-0102</t>
        </is>
      </c>
      <c r="B267" s="21" t="inlineStr">
        <is>
          <t>Vessbank</t>
        </is>
      </c>
      <c r="C267" s="21" t="inlineStr">
        <is>
          <t>covered</t>
        </is>
      </c>
      <c r="D267" s="21" t="inlineStr">
        <is>
          <t>A</t>
        </is>
      </c>
      <c r="E267" s="21" t="n">
        <v>24</v>
      </c>
      <c r="F267" s="21" t="inlineStr">
        <is>
          <t>Small</t>
        </is>
      </c>
      <c r="G267" s="21" t="inlineStr">
        <is>
          <t>COVERED</t>
        </is>
      </c>
      <c r="H267" s="21" t="n">
        <v>9</v>
      </c>
      <c r="I267" s="21" t="inlineStr">
        <is>
          <t>Water, 30A/50A Power</t>
        </is>
      </c>
      <c r="J267" s="21" t="inlineStr">
        <is>
          <t>OCCUPIED</t>
        </is>
      </c>
      <c r="K267" s="21" t="inlineStr">
        <is>
          <t>MA-2024-0102</t>
        </is>
      </c>
      <c r="L267" s="21" t="inlineStr">
        <is>
          <t>WL-03356</t>
        </is>
      </c>
      <c r="M267" s="21" t="inlineStr">
        <is>
          <t>Nathaniel Flores</t>
        </is>
      </c>
      <c r="N267" s="21" t="inlineStr">
        <is>
          <t>PETREL SOUND</t>
        </is>
      </c>
      <c r="O267" s="21" t="n">
        <v>33.2</v>
      </c>
      <c r="P267" s="21" t="n">
        <v>10.4</v>
      </c>
      <c r="Q267" s="28" t="n">
        <v>46165</v>
      </c>
      <c r="R267" s="21" t="inlineStr"/>
    </row>
    <row r="268">
      <c r="A268" s="17" t="inlineStr">
        <is>
          <t>VB-0103</t>
        </is>
      </c>
      <c r="B268" s="17" t="inlineStr">
        <is>
          <t>Vessbank</t>
        </is>
      </c>
      <c r="C268" s="17" t="inlineStr">
        <is>
          <t>covered</t>
        </is>
      </c>
      <c r="D268" s="17" t="inlineStr">
        <is>
          <t>A</t>
        </is>
      </c>
      <c r="E268" s="17" t="n">
        <v>24</v>
      </c>
      <c r="F268" s="17" t="inlineStr">
        <is>
          <t>Small</t>
        </is>
      </c>
      <c r="G268" s="17" t="inlineStr">
        <is>
          <t>COVERED</t>
        </is>
      </c>
      <c r="H268" s="17" t="n">
        <v>9</v>
      </c>
      <c r="I268" s="17" t="inlineStr">
        <is>
          <t>Water, 30A/50A Power</t>
        </is>
      </c>
      <c r="J268" s="17" t="inlineStr">
        <is>
          <t>OCCUPIED</t>
        </is>
      </c>
      <c r="K268" s="17" t="inlineStr">
        <is>
          <t>MA-2024-0103</t>
        </is>
      </c>
      <c r="L268" s="17" t="inlineStr">
        <is>
          <t>WL-03152</t>
        </is>
      </c>
      <c r="M268" s="17" t="inlineStr">
        <is>
          <t>Kenneth Simmons</t>
        </is>
      </c>
      <c r="N268" s="17" t="inlineStr">
        <is>
          <t>SCOTER MIST</t>
        </is>
      </c>
      <c r="O268" s="17" t="n">
        <v>38.9</v>
      </c>
      <c r="P268" s="17" t="n">
        <v>10.4</v>
      </c>
      <c r="Q268" s="27" t="n">
        <v>45764</v>
      </c>
      <c r="R268" s="17" t="inlineStr"/>
    </row>
    <row r="269">
      <c r="A269" s="21" t="inlineStr">
        <is>
          <t>VB-0104</t>
        </is>
      </c>
      <c r="B269" s="21" t="inlineStr">
        <is>
          <t>Vessbank</t>
        </is>
      </c>
      <c r="C269" s="21" t="inlineStr">
        <is>
          <t>covered</t>
        </is>
      </c>
      <c r="D269" s="21" t="inlineStr">
        <is>
          <t>A</t>
        </is>
      </c>
      <c r="E269" s="21" t="n">
        <v>24</v>
      </c>
      <c r="F269" s="21" t="inlineStr">
        <is>
          <t>Small</t>
        </is>
      </c>
      <c r="G269" s="21" t="inlineStr">
        <is>
          <t>COVERED</t>
        </is>
      </c>
      <c r="H269" s="21" t="n">
        <v>9</v>
      </c>
      <c r="I269" s="21" t="inlineStr">
        <is>
          <t>Water, 30A/50A Power</t>
        </is>
      </c>
      <c r="J269" s="21" t="inlineStr">
        <is>
          <t>RESERVED</t>
        </is>
      </c>
      <c r="K269" s="21" t="inlineStr"/>
      <c r="L269" s="21" t="inlineStr"/>
      <c r="M269" s="21" t="inlineStr"/>
      <c r="N269" s="21" t="inlineStr"/>
      <c r="O269" s="21" t="inlineStr"/>
      <c r="P269" s="21" t="n">
        <v>10.4</v>
      </c>
      <c r="Q269" s="28" t="n">
        <v>46021</v>
      </c>
      <c r="R269" s="21" t="inlineStr"/>
    </row>
    <row r="270">
      <c r="A270" s="17" t="inlineStr">
        <is>
          <t>VB-0105</t>
        </is>
      </c>
      <c r="B270" s="17" t="inlineStr">
        <is>
          <t>Vessbank</t>
        </is>
      </c>
      <c r="C270" s="17" t="inlineStr">
        <is>
          <t>covered</t>
        </is>
      </c>
      <c r="D270" s="17" t="inlineStr">
        <is>
          <t>A</t>
        </is>
      </c>
      <c r="E270" s="17" t="n">
        <v>40</v>
      </c>
      <c r="F270" s="17" t="inlineStr">
        <is>
          <t>Medium</t>
        </is>
      </c>
      <c r="G270" s="17" t="inlineStr">
        <is>
          <t>COVERED</t>
        </is>
      </c>
      <c r="H270" s="17" t="n">
        <v>14</v>
      </c>
      <c r="I270" s="17" t="inlineStr">
        <is>
          <t>Water, 50A Power</t>
        </is>
      </c>
      <c r="J270" s="17" t="inlineStr">
        <is>
          <t>OCCUPIED</t>
        </is>
      </c>
      <c r="K270" s="17" t="inlineStr">
        <is>
          <t>MA-2024-0105</t>
        </is>
      </c>
      <c r="L270" s="17" t="inlineStr">
        <is>
          <t>WL-03843</t>
        </is>
      </c>
      <c r="M270" s="17" t="inlineStr">
        <is>
          <t>Tricia Davila</t>
        </is>
      </c>
      <c r="N270" s="17" t="inlineStr">
        <is>
          <t>OSPREY GLIDE</t>
        </is>
      </c>
      <c r="O270" s="17" t="n">
        <v>53.9</v>
      </c>
      <c r="P270" s="17" t="n">
        <v>10.4</v>
      </c>
      <c r="Q270" s="27" t="n">
        <v>46006</v>
      </c>
      <c r="R270" s="17" t="inlineStr"/>
    </row>
    <row r="271">
      <c r="A271" s="21" t="inlineStr">
        <is>
          <t>VB-0106</t>
        </is>
      </c>
      <c r="B271" s="21" t="inlineStr">
        <is>
          <t>Vessbank</t>
        </is>
      </c>
      <c r="C271" s="21" t="inlineStr">
        <is>
          <t>covered</t>
        </is>
      </c>
      <c r="D271" s="21" t="inlineStr">
        <is>
          <t>A</t>
        </is>
      </c>
      <c r="E271" s="21" t="n">
        <v>24</v>
      </c>
      <c r="F271" s="21" t="inlineStr">
        <is>
          <t>Small</t>
        </is>
      </c>
      <c r="G271" s="21" t="inlineStr">
        <is>
          <t>COVERED</t>
        </is>
      </c>
      <c r="H271" s="21" t="n">
        <v>9</v>
      </c>
      <c r="I271" s="21" t="inlineStr">
        <is>
          <t>Water, 30A/50A Power</t>
        </is>
      </c>
      <c r="J271" s="21" t="inlineStr">
        <is>
          <t>OCCUPIED</t>
        </is>
      </c>
      <c r="K271" s="21" t="inlineStr">
        <is>
          <t>MA-2024-0106</t>
        </is>
      </c>
      <c r="L271" s="21" t="inlineStr">
        <is>
          <t>WL-01252</t>
        </is>
      </c>
      <c r="M271" s="21" t="inlineStr">
        <is>
          <t>Regina Brown</t>
        </is>
      </c>
      <c r="N271" s="21" t="inlineStr">
        <is>
          <t>SPINDRIFT SOUND</t>
        </is>
      </c>
      <c r="O271" s="21" t="n">
        <v>48.2</v>
      </c>
      <c r="P271" s="21" t="n">
        <v>10.4</v>
      </c>
      <c r="Q271" s="28" t="n">
        <v>46154</v>
      </c>
      <c r="R271" s="21" t="inlineStr"/>
    </row>
    <row r="272">
      <c r="A272" s="17" t="inlineStr">
        <is>
          <t>VB-0107</t>
        </is>
      </c>
      <c r="B272" s="17" t="inlineStr">
        <is>
          <t>Vessbank</t>
        </is>
      </c>
      <c r="C272" s="17" t="inlineStr">
        <is>
          <t>covered</t>
        </is>
      </c>
      <c r="D272" s="17" t="inlineStr">
        <is>
          <t>A</t>
        </is>
      </c>
      <c r="E272" s="17" t="n">
        <v>24</v>
      </c>
      <c r="F272" s="17" t="inlineStr">
        <is>
          <t>Small</t>
        </is>
      </c>
      <c r="G272" s="17" t="inlineStr">
        <is>
          <t>COVERED</t>
        </is>
      </c>
      <c r="H272" s="17" t="n">
        <v>9</v>
      </c>
      <c r="I272" s="17" t="inlineStr">
        <is>
          <t>Water, 30A/50A Power</t>
        </is>
      </c>
      <c r="J272" s="17" t="inlineStr">
        <is>
          <t>OCCUPIED</t>
        </is>
      </c>
      <c r="K272" s="17" t="inlineStr">
        <is>
          <t>MA-2024-0107</t>
        </is>
      </c>
      <c r="L272" s="17" t="inlineStr">
        <is>
          <t>WL-02845</t>
        </is>
      </c>
      <c r="M272" s="17" t="inlineStr">
        <is>
          <t>Joshua Ortiz</t>
        </is>
      </c>
      <c r="N272" s="17" t="inlineStr">
        <is>
          <t>SABLE REACH</t>
        </is>
      </c>
      <c r="O272" s="17" t="n">
        <v>35.5</v>
      </c>
      <c r="P272" s="17" t="n">
        <v>10.4</v>
      </c>
      <c r="Q272" s="27" t="n">
        <v>45717</v>
      </c>
      <c r="R272" s="17" t="inlineStr"/>
    </row>
    <row r="273">
      <c r="A273" s="21" t="inlineStr">
        <is>
          <t>VB-0108</t>
        </is>
      </c>
      <c r="B273" s="21" t="inlineStr">
        <is>
          <t>Vessbank</t>
        </is>
      </c>
      <c r="C273" s="21" t="inlineStr">
        <is>
          <t>covered</t>
        </is>
      </c>
      <c r="D273" s="21" t="inlineStr">
        <is>
          <t>A</t>
        </is>
      </c>
      <c r="E273" s="21" t="n">
        <v>32</v>
      </c>
      <c r="F273" s="21" t="inlineStr">
        <is>
          <t>Medium</t>
        </is>
      </c>
      <c r="G273" s="21" t="inlineStr">
        <is>
          <t>COVERED</t>
        </is>
      </c>
      <c r="H273" s="21" t="n">
        <v>12</v>
      </c>
      <c r="I273" s="21" t="inlineStr">
        <is>
          <t>Water, 30A/50A Power</t>
        </is>
      </c>
      <c r="J273" s="21" t="inlineStr">
        <is>
          <t>OCCUPIED</t>
        </is>
      </c>
      <c r="K273" s="21" t="inlineStr">
        <is>
          <t>MA-2024-0108</t>
        </is>
      </c>
      <c r="L273" s="21" t="inlineStr">
        <is>
          <t>WL-03877</t>
        </is>
      </c>
      <c r="M273" s="21" t="inlineStr">
        <is>
          <t>Jerry Davis</t>
        </is>
      </c>
      <c r="N273" s="21" t="inlineStr">
        <is>
          <t>MURRE MIST</t>
        </is>
      </c>
      <c r="O273" s="21" t="n">
        <v>29.7</v>
      </c>
      <c r="P273" s="21" t="n">
        <v>10.4</v>
      </c>
      <c r="Q273" s="28" t="n">
        <v>45796</v>
      </c>
      <c r="R273" s="21" t="inlineStr"/>
    </row>
    <row r="274">
      <c r="A274" s="17" t="inlineStr">
        <is>
          <t>VB-0109</t>
        </is>
      </c>
      <c r="B274" s="17" t="inlineStr">
        <is>
          <t>Vessbank</t>
        </is>
      </c>
      <c r="C274" s="17" t="inlineStr">
        <is>
          <t>covered</t>
        </is>
      </c>
      <c r="D274" s="17" t="inlineStr">
        <is>
          <t>A</t>
        </is>
      </c>
      <c r="E274" s="17" t="n">
        <v>28</v>
      </c>
      <c r="F274" s="17" t="inlineStr">
        <is>
          <t>Small</t>
        </is>
      </c>
      <c r="G274" s="17" t="inlineStr">
        <is>
          <t>COVERED</t>
        </is>
      </c>
      <c r="H274" s="17" t="n">
        <v>10</v>
      </c>
      <c r="I274" s="17" t="inlineStr">
        <is>
          <t>Water, 30A/50A Power</t>
        </is>
      </c>
      <c r="J274" s="17" t="inlineStr">
        <is>
          <t>OCCUPIED</t>
        </is>
      </c>
      <c r="K274" s="17" t="inlineStr">
        <is>
          <t>MA-2024-0109</t>
        </is>
      </c>
      <c r="L274" s="17" t="inlineStr">
        <is>
          <t>WL-02551</t>
        </is>
      </c>
      <c r="M274" s="17" t="inlineStr">
        <is>
          <t>Nicole Brown</t>
        </is>
      </c>
      <c r="N274" s="17" t="inlineStr">
        <is>
          <t>WIDGEON MIST</t>
        </is>
      </c>
      <c r="O274" s="17" t="n">
        <v>30.9</v>
      </c>
      <c r="P274" s="17" t="n">
        <v>10.4</v>
      </c>
      <c r="Q274" s="27" t="n">
        <v>45693</v>
      </c>
      <c r="R274" s="17" t="inlineStr"/>
    </row>
    <row r="275">
      <c r="A275" s="21" t="inlineStr">
        <is>
          <t>VB-0110</t>
        </is>
      </c>
      <c r="B275" s="21" t="inlineStr">
        <is>
          <t>Vessbank</t>
        </is>
      </c>
      <c r="C275" s="21" t="inlineStr">
        <is>
          <t>covered</t>
        </is>
      </c>
      <c r="D275" s="21" t="inlineStr">
        <is>
          <t>A</t>
        </is>
      </c>
      <c r="E275" s="21" t="n">
        <v>24</v>
      </c>
      <c r="F275" s="21" t="inlineStr">
        <is>
          <t>Small</t>
        </is>
      </c>
      <c r="G275" s="21" t="inlineStr">
        <is>
          <t>COVERED</t>
        </is>
      </c>
      <c r="H275" s="21" t="n">
        <v>9</v>
      </c>
      <c r="I275" s="21" t="inlineStr">
        <is>
          <t>Water, 30A/50A Power</t>
        </is>
      </c>
      <c r="J275" s="21" t="inlineStr">
        <is>
          <t>OCCUPIED</t>
        </is>
      </c>
      <c r="K275" s="21" t="inlineStr">
        <is>
          <t>MA-2024-0110</t>
        </is>
      </c>
      <c r="L275" s="21" t="inlineStr">
        <is>
          <t>WL-01895</t>
        </is>
      </c>
      <c r="M275" s="21" t="inlineStr">
        <is>
          <t>Lisa Brown</t>
        </is>
      </c>
      <c r="N275" s="21" t="inlineStr">
        <is>
          <t>DRIFT HARBOR</t>
        </is>
      </c>
      <c r="O275" s="21" t="n">
        <v>52</v>
      </c>
      <c r="P275" s="21" t="n">
        <v>10.4</v>
      </c>
      <c r="Q275" s="28" t="n">
        <v>45823</v>
      </c>
      <c r="R275" s="21" t="inlineStr"/>
    </row>
    <row r="276">
      <c r="A276" s="17" t="inlineStr">
        <is>
          <t>VB-0111</t>
        </is>
      </c>
      <c r="B276" s="17" t="inlineStr">
        <is>
          <t>Vessbank</t>
        </is>
      </c>
      <c r="C276" s="17" t="inlineStr">
        <is>
          <t>covered</t>
        </is>
      </c>
      <c r="D276" s="17" t="inlineStr">
        <is>
          <t>A</t>
        </is>
      </c>
      <c r="E276" s="17" t="n">
        <v>32</v>
      </c>
      <c r="F276" s="17" t="inlineStr">
        <is>
          <t>Medium</t>
        </is>
      </c>
      <c r="G276" s="17" t="inlineStr">
        <is>
          <t>COVERED</t>
        </is>
      </c>
      <c r="H276" s="17" t="n">
        <v>12</v>
      </c>
      <c r="I276" s="17" t="inlineStr">
        <is>
          <t>Water, 30A/50A Power</t>
        </is>
      </c>
      <c r="J276" s="17" t="inlineStr">
        <is>
          <t>OCCUPIED</t>
        </is>
      </c>
      <c r="K276" s="17" t="inlineStr">
        <is>
          <t>MA-2024-0111</t>
        </is>
      </c>
      <c r="L276" s="17" t="inlineStr">
        <is>
          <t>WL-03639</t>
        </is>
      </c>
      <c r="M276" s="17" t="inlineStr">
        <is>
          <t>Toni Graves</t>
        </is>
      </c>
      <c r="N276" s="17" t="inlineStr">
        <is>
          <t>PETREL SOUND</t>
        </is>
      </c>
      <c r="O276" s="17" t="n">
        <v>39</v>
      </c>
      <c r="P276" s="17" t="n">
        <v>10.4</v>
      </c>
      <c r="Q276" s="27" t="n">
        <v>45913</v>
      </c>
      <c r="R276" s="17" t="inlineStr"/>
    </row>
    <row r="277">
      <c r="A277" s="21" t="inlineStr">
        <is>
          <t>VB-0112</t>
        </is>
      </c>
      <c r="B277" s="21" t="inlineStr">
        <is>
          <t>Vessbank</t>
        </is>
      </c>
      <c r="C277" s="21" t="inlineStr">
        <is>
          <t>covered</t>
        </is>
      </c>
      <c r="D277" s="21" t="inlineStr">
        <is>
          <t>A</t>
        </is>
      </c>
      <c r="E277" s="21" t="n">
        <v>36</v>
      </c>
      <c r="F277" s="21" t="inlineStr">
        <is>
          <t>Medium</t>
        </is>
      </c>
      <c r="G277" s="21" t="inlineStr">
        <is>
          <t>COVERED</t>
        </is>
      </c>
      <c r="H277" s="21" t="n">
        <v>13</v>
      </c>
      <c r="I277" s="21" t="inlineStr">
        <is>
          <t>Water, 50A Power</t>
        </is>
      </c>
      <c r="J277" s="21" t="inlineStr">
        <is>
          <t>OCCUPIED</t>
        </is>
      </c>
      <c r="K277" s="21" t="inlineStr">
        <is>
          <t>MA-2024-0112</t>
        </is>
      </c>
      <c r="L277" s="21" t="inlineStr">
        <is>
          <t>WL-01196</t>
        </is>
      </c>
      <c r="M277" s="21" t="inlineStr">
        <is>
          <t>Valerie Montgomery</t>
        </is>
      </c>
      <c r="N277" s="21" t="inlineStr">
        <is>
          <t>DRIFT SONG</t>
        </is>
      </c>
      <c r="O277" s="21" t="n">
        <v>53</v>
      </c>
      <c r="P277" s="21" t="n">
        <v>10.4</v>
      </c>
      <c r="Q277" s="28" t="n">
        <v>46167</v>
      </c>
      <c r="R277" s="21" t="inlineStr"/>
    </row>
    <row r="278">
      <c r="A278" s="17" t="inlineStr">
        <is>
          <t>VB-0113</t>
        </is>
      </c>
      <c r="B278" s="17" t="inlineStr">
        <is>
          <t>Vessbank</t>
        </is>
      </c>
      <c r="C278" s="17" t="inlineStr">
        <is>
          <t>covered</t>
        </is>
      </c>
      <c r="D278" s="17" t="inlineStr">
        <is>
          <t>A</t>
        </is>
      </c>
      <c r="E278" s="17" t="n">
        <v>28</v>
      </c>
      <c r="F278" s="17" t="inlineStr">
        <is>
          <t>Small</t>
        </is>
      </c>
      <c r="G278" s="17" t="inlineStr">
        <is>
          <t>COVERED</t>
        </is>
      </c>
      <c r="H278" s="17" t="n">
        <v>10</v>
      </c>
      <c r="I278" s="17" t="inlineStr">
        <is>
          <t>Water, 30A/50A Power</t>
        </is>
      </c>
      <c r="J278" s="17" t="inlineStr">
        <is>
          <t>OCCUPIED</t>
        </is>
      </c>
      <c r="K278" s="17" t="inlineStr">
        <is>
          <t>MA-2024-0113</t>
        </is>
      </c>
      <c r="L278" s="17" t="inlineStr">
        <is>
          <t>WL-01600</t>
        </is>
      </c>
      <c r="M278" s="17" t="inlineStr">
        <is>
          <t>Kimberly Solomon</t>
        </is>
      </c>
      <c r="N278" s="17" t="inlineStr">
        <is>
          <t>WIDGEON STAR</t>
        </is>
      </c>
      <c r="O278" s="17" t="n">
        <v>24.8</v>
      </c>
      <c r="P278" s="17" t="n">
        <v>10.4</v>
      </c>
      <c r="Q278" s="27" t="n">
        <v>45634</v>
      </c>
      <c r="R278" s="17" t="inlineStr"/>
    </row>
    <row r="279">
      <c r="A279" s="21" t="inlineStr">
        <is>
          <t>VB-0114</t>
        </is>
      </c>
      <c r="B279" s="21" t="inlineStr">
        <is>
          <t>Vessbank</t>
        </is>
      </c>
      <c r="C279" s="21" t="inlineStr">
        <is>
          <t>covered</t>
        </is>
      </c>
      <c r="D279" s="21" t="inlineStr">
        <is>
          <t>A</t>
        </is>
      </c>
      <c r="E279" s="21" t="n">
        <v>28</v>
      </c>
      <c r="F279" s="21" t="inlineStr">
        <is>
          <t>Small</t>
        </is>
      </c>
      <c r="G279" s="21" t="inlineStr">
        <is>
          <t>COVERED</t>
        </is>
      </c>
      <c r="H279" s="21" t="n">
        <v>10</v>
      </c>
      <c r="I279" s="21" t="inlineStr">
        <is>
          <t>Water, 30A/50A Power</t>
        </is>
      </c>
      <c r="J279" s="21" t="inlineStr">
        <is>
          <t>OCCUPIED</t>
        </is>
      </c>
      <c r="K279" s="21" t="inlineStr">
        <is>
          <t>MA-2024-0114</t>
        </is>
      </c>
      <c r="L279" s="21" t="inlineStr">
        <is>
          <t>WL-02156</t>
        </is>
      </c>
      <c r="M279" s="21" t="inlineStr">
        <is>
          <t>Ariana Jenkins</t>
        </is>
      </c>
      <c r="N279" s="21" t="inlineStr">
        <is>
          <t>KESTREL GLIDE</t>
        </is>
      </c>
      <c r="O279" s="21" t="n">
        <v>40.2</v>
      </c>
      <c r="P279" s="21" t="n">
        <v>10.4</v>
      </c>
      <c r="Q279" s="28" t="n">
        <v>45915</v>
      </c>
      <c r="R279" s="21" t="inlineStr"/>
    </row>
    <row r="280">
      <c r="A280" s="17" t="inlineStr">
        <is>
          <t>VB-0115</t>
        </is>
      </c>
      <c r="B280" s="17" t="inlineStr">
        <is>
          <t>Vessbank</t>
        </is>
      </c>
      <c r="C280" s="17" t="inlineStr">
        <is>
          <t>covered</t>
        </is>
      </c>
      <c r="D280" s="17" t="inlineStr">
        <is>
          <t>A</t>
        </is>
      </c>
      <c r="E280" s="17" t="n">
        <v>24</v>
      </c>
      <c r="F280" s="17" t="inlineStr">
        <is>
          <t>Small</t>
        </is>
      </c>
      <c r="G280" s="17" t="inlineStr">
        <is>
          <t>COVERED</t>
        </is>
      </c>
      <c r="H280" s="17" t="n">
        <v>9</v>
      </c>
      <c r="I280" s="17" t="inlineStr">
        <is>
          <t>Water, 30A/50A Power</t>
        </is>
      </c>
      <c r="J280" s="17" t="inlineStr">
        <is>
          <t>OCCUPIED</t>
        </is>
      </c>
      <c r="K280" s="17" t="inlineStr">
        <is>
          <t>MA-2024-0115</t>
        </is>
      </c>
      <c r="L280" s="17" t="inlineStr">
        <is>
          <t>WL-03848</t>
        </is>
      </c>
      <c r="M280" s="17" t="inlineStr">
        <is>
          <t>Anne Thomas</t>
        </is>
      </c>
      <c r="N280" s="17" t="inlineStr">
        <is>
          <t>HALIBUT RUNNER</t>
        </is>
      </c>
      <c r="O280" s="17" t="n">
        <v>32</v>
      </c>
      <c r="P280" s="17" t="n">
        <v>10.4</v>
      </c>
      <c r="Q280" s="27" t="n">
        <v>45632</v>
      </c>
      <c r="R280" s="17" t="inlineStr"/>
    </row>
    <row r="281">
      <c r="A281" s="21" t="inlineStr">
        <is>
          <t>VB-0116</t>
        </is>
      </c>
      <c r="B281" s="21" t="inlineStr">
        <is>
          <t>Vessbank</t>
        </is>
      </c>
      <c r="C281" s="21" t="inlineStr">
        <is>
          <t>covered</t>
        </is>
      </c>
      <c r="D281" s="21" t="inlineStr">
        <is>
          <t>A</t>
        </is>
      </c>
      <c r="E281" s="21" t="n">
        <v>36</v>
      </c>
      <c r="F281" s="21" t="inlineStr">
        <is>
          <t>Medium</t>
        </is>
      </c>
      <c r="G281" s="21" t="inlineStr">
        <is>
          <t>COVERED</t>
        </is>
      </c>
      <c r="H281" s="21" t="n">
        <v>13</v>
      </c>
      <c r="I281" s="21" t="inlineStr">
        <is>
          <t>Water, 50A Power</t>
        </is>
      </c>
      <c r="J281" s="21" t="inlineStr">
        <is>
          <t>OCCUPIED</t>
        </is>
      </c>
      <c r="K281" s="21" t="inlineStr">
        <is>
          <t>MA-2024-0116</t>
        </is>
      </c>
      <c r="L281" s="21" t="inlineStr">
        <is>
          <t>WL-03426</t>
        </is>
      </c>
      <c r="M281" s="21" t="inlineStr">
        <is>
          <t>Amanda Jackson</t>
        </is>
      </c>
      <c r="N281" s="21" t="inlineStr">
        <is>
          <t>SCOTER DANCER</t>
        </is>
      </c>
      <c r="O281" s="21" t="n">
        <v>54.6</v>
      </c>
      <c r="P281" s="21" t="n">
        <v>10.4</v>
      </c>
      <c r="Q281" s="28" t="n">
        <v>45819</v>
      </c>
      <c r="R281" s="21" t="inlineStr"/>
    </row>
    <row r="282">
      <c r="A282" s="17" t="inlineStr">
        <is>
          <t>VB-0117</t>
        </is>
      </c>
      <c r="B282" s="17" t="inlineStr">
        <is>
          <t>Vessbank</t>
        </is>
      </c>
      <c r="C282" s="17" t="inlineStr">
        <is>
          <t>covered</t>
        </is>
      </c>
      <c r="D282" s="17" t="inlineStr">
        <is>
          <t>A</t>
        </is>
      </c>
      <c r="E282" s="17" t="n">
        <v>32</v>
      </c>
      <c r="F282" s="17" t="inlineStr">
        <is>
          <t>Medium</t>
        </is>
      </c>
      <c r="G282" s="17" t="inlineStr">
        <is>
          <t>COVERED</t>
        </is>
      </c>
      <c r="H282" s="17" t="n">
        <v>12</v>
      </c>
      <c r="I282" s="17" t="inlineStr">
        <is>
          <t>Water, 30A/50A Power</t>
        </is>
      </c>
      <c r="J282" s="17" t="inlineStr">
        <is>
          <t>OCCUPIED</t>
        </is>
      </c>
      <c r="K282" s="17" t="inlineStr">
        <is>
          <t>MA-2024-0117</t>
        </is>
      </c>
      <c r="L282" s="17" t="inlineStr">
        <is>
          <t>WL-01706</t>
        </is>
      </c>
      <c r="M282" s="17" t="inlineStr">
        <is>
          <t>Michael Lee</t>
        </is>
      </c>
      <c r="N282" s="17" t="inlineStr">
        <is>
          <t>TIDE RUNNER</t>
        </is>
      </c>
      <c r="O282" s="17" t="n">
        <v>53.2</v>
      </c>
      <c r="P282" s="17" t="n">
        <v>10.4</v>
      </c>
      <c r="Q282" s="27" t="n">
        <v>46179</v>
      </c>
      <c r="R282" s="17" t="inlineStr"/>
    </row>
    <row r="283">
      <c r="A283" s="21" t="inlineStr">
        <is>
          <t>VB-0118</t>
        </is>
      </c>
      <c r="B283" s="21" t="inlineStr">
        <is>
          <t>Vessbank</t>
        </is>
      </c>
      <c r="C283" s="21" t="inlineStr">
        <is>
          <t>covered</t>
        </is>
      </c>
      <c r="D283" s="21" t="inlineStr">
        <is>
          <t>A</t>
        </is>
      </c>
      <c r="E283" s="21" t="n">
        <v>24</v>
      </c>
      <c r="F283" s="21" t="inlineStr">
        <is>
          <t>Small</t>
        </is>
      </c>
      <c r="G283" s="21" t="inlineStr">
        <is>
          <t>COVERED</t>
        </is>
      </c>
      <c r="H283" s="21" t="n">
        <v>9</v>
      </c>
      <c r="I283" s="21" t="inlineStr">
        <is>
          <t>Water, 30A/50A Power</t>
        </is>
      </c>
      <c r="J283" s="21" t="inlineStr">
        <is>
          <t>OCCUPIED</t>
        </is>
      </c>
      <c r="K283" s="21" t="inlineStr">
        <is>
          <t>MA-2024-0118</t>
        </is>
      </c>
      <c r="L283" s="21" t="inlineStr">
        <is>
          <t>WL-01297</t>
        </is>
      </c>
      <c r="M283" s="21" t="inlineStr">
        <is>
          <t>Alan Harris</t>
        </is>
      </c>
      <c r="N283" s="21" t="inlineStr">
        <is>
          <t>SPINDRIFT ROSE</t>
        </is>
      </c>
      <c r="O283" s="21" t="n">
        <v>44</v>
      </c>
      <c r="P283" s="21" t="n">
        <v>10.4</v>
      </c>
      <c r="Q283" s="28" t="n">
        <v>46066</v>
      </c>
      <c r="R283" s="21" t="inlineStr"/>
    </row>
    <row r="284">
      <c r="A284" s="17" t="inlineStr">
        <is>
          <t>VB-0119</t>
        </is>
      </c>
      <c r="B284" s="17" t="inlineStr">
        <is>
          <t>Vessbank</t>
        </is>
      </c>
      <c r="C284" s="17" t="inlineStr">
        <is>
          <t>covered</t>
        </is>
      </c>
      <c r="D284" s="17" t="inlineStr">
        <is>
          <t>A</t>
        </is>
      </c>
      <c r="E284" s="17" t="n">
        <v>32</v>
      </c>
      <c r="F284" s="17" t="inlineStr">
        <is>
          <t>Medium</t>
        </is>
      </c>
      <c r="G284" s="17" t="inlineStr">
        <is>
          <t>COVERED</t>
        </is>
      </c>
      <c r="H284" s="17" t="n">
        <v>12</v>
      </c>
      <c r="I284" s="17" t="inlineStr">
        <is>
          <t>Water, 30A/50A Power</t>
        </is>
      </c>
      <c r="J284" s="17" t="inlineStr">
        <is>
          <t>OCCUPIED</t>
        </is>
      </c>
      <c r="K284" s="17" t="inlineStr">
        <is>
          <t>MA-2024-0119</t>
        </is>
      </c>
      <c r="L284" s="17" t="inlineStr">
        <is>
          <t>WL-01640</t>
        </is>
      </c>
      <c r="M284" s="17" t="inlineStr">
        <is>
          <t>Tammy Stone</t>
        </is>
      </c>
      <c r="N284" s="17" t="inlineStr">
        <is>
          <t>DRIFT SONG</t>
        </is>
      </c>
      <c r="O284" s="17" t="n">
        <v>61.3</v>
      </c>
      <c r="P284" s="17" t="n">
        <v>10.4</v>
      </c>
      <c r="Q284" s="27" t="n">
        <v>45581</v>
      </c>
      <c r="R284" s="17" t="inlineStr"/>
    </row>
    <row r="285">
      <c r="A285" s="21" t="inlineStr">
        <is>
          <t>VB-0120</t>
        </is>
      </c>
      <c r="B285" s="21" t="inlineStr">
        <is>
          <t>Vessbank</t>
        </is>
      </c>
      <c r="C285" s="21" t="inlineStr">
        <is>
          <t>covered</t>
        </is>
      </c>
      <c r="D285" s="21" t="inlineStr">
        <is>
          <t>A</t>
        </is>
      </c>
      <c r="E285" s="21" t="n">
        <v>28</v>
      </c>
      <c r="F285" s="21" t="inlineStr">
        <is>
          <t>Small</t>
        </is>
      </c>
      <c r="G285" s="21" t="inlineStr">
        <is>
          <t>COVERED</t>
        </is>
      </c>
      <c r="H285" s="21" t="n">
        <v>10</v>
      </c>
      <c r="I285" s="21" t="inlineStr">
        <is>
          <t>Water, 30A/50A Power</t>
        </is>
      </c>
      <c r="J285" s="21" t="inlineStr">
        <is>
          <t>OCCUPIED</t>
        </is>
      </c>
      <c r="K285" s="21" t="inlineStr">
        <is>
          <t>MA-2024-0120</t>
        </is>
      </c>
      <c r="L285" s="21" t="inlineStr">
        <is>
          <t>WL-02030</t>
        </is>
      </c>
      <c r="M285" s="21" t="inlineStr">
        <is>
          <t>Adam Carr</t>
        </is>
      </c>
      <c r="N285" s="21" t="inlineStr">
        <is>
          <t>KESTREL MIST</t>
        </is>
      </c>
      <c r="O285" s="21" t="n">
        <v>47.6</v>
      </c>
      <c r="P285" s="21" t="n">
        <v>10.4</v>
      </c>
      <c r="Q285" s="28" t="n">
        <v>45571</v>
      </c>
      <c r="R285" s="21" t="inlineStr"/>
    </row>
    <row r="286">
      <c r="A286" s="17" t="inlineStr">
        <is>
          <t>VB-0121</t>
        </is>
      </c>
      <c r="B286" s="17" t="inlineStr">
        <is>
          <t>Vessbank</t>
        </is>
      </c>
      <c r="C286" s="17" t="inlineStr">
        <is>
          <t>covered</t>
        </is>
      </c>
      <c r="D286" s="17" t="inlineStr">
        <is>
          <t>A</t>
        </is>
      </c>
      <c r="E286" s="17" t="n">
        <v>32</v>
      </c>
      <c r="F286" s="17" t="inlineStr">
        <is>
          <t>Medium</t>
        </is>
      </c>
      <c r="G286" s="17" t="inlineStr">
        <is>
          <t>COVERED</t>
        </is>
      </c>
      <c r="H286" s="17" t="n">
        <v>12</v>
      </c>
      <c r="I286" s="17" t="inlineStr">
        <is>
          <t>Water, 30A/50A Power</t>
        </is>
      </c>
      <c r="J286" s="17" t="inlineStr">
        <is>
          <t>OCCUPIED</t>
        </is>
      </c>
      <c r="K286" s="17" t="inlineStr">
        <is>
          <t>MA-2024-0121</t>
        </is>
      </c>
      <c r="L286" s="17" t="inlineStr">
        <is>
          <t>WL-02857</t>
        </is>
      </c>
      <c r="M286" s="17" t="inlineStr">
        <is>
          <t>Charles Nichols</t>
        </is>
      </c>
      <c r="N286" s="17" t="inlineStr">
        <is>
          <t>BRANT LIGHT</t>
        </is>
      </c>
      <c r="O286" s="17" t="n">
        <v>56.3</v>
      </c>
      <c r="P286" s="17" t="n">
        <v>10.4</v>
      </c>
      <c r="Q286" s="27" t="n">
        <v>46038</v>
      </c>
      <c r="R286" s="17" t="inlineStr"/>
    </row>
    <row r="287">
      <c r="A287" s="21" t="inlineStr">
        <is>
          <t>VB-0122</t>
        </is>
      </c>
      <c r="B287" s="21" t="inlineStr">
        <is>
          <t>Vessbank</t>
        </is>
      </c>
      <c r="C287" s="21" t="inlineStr">
        <is>
          <t>covered</t>
        </is>
      </c>
      <c r="D287" s="21" t="inlineStr">
        <is>
          <t>A</t>
        </is>
      </c>
      <c r="E287" s="21" t="n">
        <v>40</v>
      </c>
      <c r="F287" s="21" t="inlineStr">
        <is>
          <t>Medium</t>
        </is>
      </c>
      <c r="G287" s="21" t="inlineStr">
        <is>
          <t>COVERED</t>
        </is>
      </c>
      <c r="H287" s="21" t="n">
        <v>14</v>
      </c>
      <c r="I287" s="21" t="inlineStr">
        <is>
          <t>Water, 50A Power</t>
        </is>
      </c>
      <c r="J287" s="21" t="inlineStr">
        <is>
          <t>OCCUPIED</t>
        </is>
      </c>
      <c r="K287" s="21" t="inlineStr">
        <is>
          <t>MA-2024-0122</t>
        </is>
      </c>
      <c r="L287" s="21" t="inlineStr">
        <is>
          <t>WL-01705</t>
        </is>
      </c>
      <c r="M287" s="21" t="inlineStr">
        <is>
          <t>Tracy Walker</t>
        </is>
      </c>
      <c r="N287" s="21" t="inlineStr">
        <is>
          <t>SEAL LIGHT</t>
        </is>
      </c>
      <c r="O287" s="21" t="n">
        <v>31.4</v>
      </c>
      <c r="P287" s="21" t="n">
        <v>10.4</v>
      </c>
      <c r="Q287" s="28" t="n">
        <v>45875</v>
      </c>
      <c r="R287" s="21" t="inlineStr"/>
    </row>
    <row r="288">
      <c r="A288" s="17" t="inlineStr">
        <is>
          <t>VB-0123</t>
        </is>
      </c>
      <c r="B288" s="17" t="inlineStr">
        <is>
          <t>Vessbank</t>
        </is>
      </c>
      <c r="C288" s="17" t="inlineStr">
        <is>
          <t>covered</t>
        </is>
      </c>
      <c r="D288" s="17" t="inlineStr">
        <is>
          <t>A</t>
        </is>
      </c>
      <c r="E288" s="17" t="n">
        <v>36</v>
      </c>
      <c r="F288" s="17" t="inlineStr">
        <is>
          <t>Medium</t>
        </is>
      </c>
      <c r="G288" s="17" t="inlineStr">
        <is>
          <t>COVERED</t>
        </is>
      </c>
      <c r="H288" s="17" t="n">
        <v>13</v>
      </c>
      <c r="I288" s="17" t="inlineStr">
        <is>
          <t>Water, 50A Power</t>
        </is>
      </c>
      <c r="J288" s="17" t="inlineStr">
        <is>
          <t>OCCUPIED</t>
        </is>
      </c>
      <c r="K288" s="17" t="inlineStr">
        <is>
          <t>MA-2024-0123</t>
        </is>
      </c>
      <c r="L288" s="17" t="inlineStr">
        <is>
          <t>WL-03171</t>
        </is>
      </c>
      <c r="M288" s="17" t="inlineStr">
        <is>
          <t>Destiny Tucker</t>
        </is>
      </c>
      <c r="N288" s="17" t="inlineStr">
        <is>
          <t>POINT WEATHER</t>
        </is>
      </c>
      <c r="O288" s="17" t="n">
        <v>58.8</v>
      </c>
      <c r="P288" s="17" t="n">
        <v>10.4</v>
      </c>
      <c r="Q288" s="27" t="n">
        <v>45576</v>
      </c>
      <c r="R288" s="17" t="inlineStr"/>
    </row>
    <row r="289">
      <c r="A289" s="21" t="inlineStr">
        <is>
          <t>VB-0124</t>
        </is>
      </c>
      <c r="B289" s="21" t="inlineStr">
        <is>
          <t>Vessbank</t>
        </is>
      </c>
      <c r="C289" s="21" t="inlineStr">
        <is>
          <t>covered</t>
        </is>
      </c>
      <c r="D289" s="21" t="inlineStr">
        <is>
          <t>A</t>
        </is>
      </c>
      <c r="E289" s="21" t="n">
        <v>32</v>
      </c>
      <c r="F289" s="21" t="inlineStr">
        <is>
          <t>Medium</t>
        </is>
      </c>
      <c r="G289" s="21" t="inlineStr">
        <is>
          <t>COVERED</t>
        </is>
      </c>
      <c r="H289" s="21" t="n">
        <v>12</v>
      </c>
      <c r="I289" s="21" t="inlineStr">
        <is>
          <t>Water, 30A/50A Power</t>
        </is>
      </c>
      <c r="J289" s="21" t="inlineStr">
        <is>
          <t>OCCUPIED</t>
        </is>
      </c>
      <c r="K289" s="21" t="inlineStr">
        <is>
          <t>MA-2024-0124</t>
        </is>
      </c>
      <c r="L289" s="21" t="inlineStr">
        <is>
          <t>WL-03145</t>
        </is>
      </c>
      <c r="M289" s="21" t="inlineStr">
        <is>
          <t>Connie Hernandez</t>
        </is>
      </c>
      <c r="N289" s="21" t="inlineStr">
        <is>
          <t>HERON WEATHER</t>
        </is>
      </c>
      <c r="O289" s="21" t="n">
        <v>46.9</v>
      </c>
      <c r="P289" s="21" t="n">
        <v>10.4</v>
      </c>
      <c r="Q289" s="28" t="n">
        <v>45721</v>
      </c>
      <c r="R289" s="21" t="inlineStr"/>
    </row>
    <row r="290">
      <c r="A290" s="17" t="inlineStr">
        <is>
          <t>VB-0201</t>
        </is>
      </c>
      <c r="B290" s="17" t="inlineStr">
        <is>
          <t>Vessbank</t>
        </is>
      </c>
      <c r="C290" s="17" t="inlineStr">
        <is>
          <t>covered</t>
        </is>
      </c>
      <c r="D290" s="17" t="inlineStr">
        <is>
          <t>B</t>
        </is>
      </c>
      <c r="E290" s="17" t="n">
        <v>32</v>
      </c>
      <c r="F290" s="17" t="inlineStr">
        <is>
          <t>Medium</t>
        </is>
      </c>
      <c r="G290" s="17" t="inlineStr">
        <is>
          <t>COVERED</t>
        </is>
      </c>
      <c r="H290" s="17" t="n">
        <v>12</v>
      </c>
      <c r="I290" s="17" t="inlineStr">
        <is>
          <t>Water, 30A/50A Power</t>
        </is>
      </c>
      <c r="J290" s="17" t="inlineStr">
        <is>
          <t>OCCUPIED</t>
        </is>
      </c>
      <c r="K290" s="17" t="inlineStr">
        <is>
          <t>MA-2024-0201</t>
        </is>
      </c>
      <c r="L290" s="17" t="inlineStr">
        <is>
          <t>WL-01629</t>
        </is>
      </c>
      <c r="M290" s="17" t="inlineStr">
        <is>
          <t>Mary Parker</t>
        </is>
      </c>
      <c r="N290" s="17" t="inlineStr">
        <is>
          <t>SEAL LINE</t>
        </is>
      </c>
      <c r="O290" s="17" t="n">
        <v>42.3</v>
      </c>
      <c r="P290" s="17" t="n">
        <v>10.4</v>
      </c>
      <c r="Q290" s="27" t="n">
        <v>45934</v>
      </c>
      <c r="R290" s="17" t="inlineStr"/>
    </row>
    <row r="291">
      <c r="A291" s="21" t="inlineStr">
        <is>
          <t>VB-0202</t>
        </is>
      </c>
      <c r="B291" s="21" t="inlineStr">
        <is>
          <t>Vessbank</t>
        </is>
      </c>
      <c r="C291" s="21" t="inlineStr">
        <is>
          <t>covered</t>
        </is>
      </c>
      <c r="D291" s="21" t="inlineStr">
        <is>
          <t>B</t>
        </is>
      </c>
      <c r="E291" s="21" t="n">
        <v>40</v>
      </c>
      <c r="F291" s="21" t="inlineStr">
        <is>
          <t>Medium</t>
        </is>
      </c>
      <c r="G291" s="21" t="inlineStr">
        <is>
          <t>COVERED</t>
        </is>
      </c>
      <c r="H291" s="21" t="n">
        <v>14</v>
      </c>
      <c r="I291" s="21" t="inlineStr">
        <is>
          <t>Water, 50A Power</t>
        </is>
      </c>
      <c r="J291" s="21" t="inlineStr">
        <is>
          <t>OCCUPIED</t>
        </is>
      </c>
      <c r="K291" s="21" t="inlineStr">
        <is>
          <t>MA-2024-0202</t>
        </is>
      </c>
      <c r="L291" s="21" t="inlineStr">
        <is>
          <t>WL-02677</t>
        </is>
      </c>
      <c r="M291" s="21" t="inlineStr">
        <is>
          <t>Brandon Cabrera</t>
        </is>
      </c>
      <c r="N291" s="21" t="inlineStr">
        <is>
          <t>PINTAIL PASSAGE</t>
        </is>
      </c>
      <c r="O291" s="21" t="n">
        <v>27.2</v>
      </c>
      <c r="P291" s="21" t="n">
        <v>10.4</v>
      </c>
      <c r="Q291" s="28" t="n">
        <v>45810</v>
      </c>
      <c r="R291" s="21" t="inlineStr"/>
    </row>
    <row r="292">
      <c r="A292" s="17" t="inlineStr">
        <is>
          <t>VB-0203</t>
        </is>
      </c>
      <c r="B292" s="17" t="inlineStr">
        <is>
          <t>Vessbank</t>
        </is>
      </c>
      <c r="C292" s="17" t="inlineStr">
        <is>
          <t>covered</t>
        </is>
      </c>
      <c r="D292" s="17" t="inlineStr">
        <is>
          <t>B</t>
        </is>
      </c>
      <c r="E292" s="17" t="n">
        <v>32</v>
      </c>
      <c r="F292" s="17" t="inlineStr">
        <is>
          <t>Medium</t>
        </is>
      </c>
      <c r="G292" s="17" t="inlineStr">
        <is>
          <t>COVERED</t>
        </is>
      </c>
      <c r="H292" s="17" t="n">
        <v>12</v>
      </c>
      <c r="I292" s="17" t="inlineStr">
        <is>
          <t>Water, 30A/50A Power</t>
        </is>
      </c>
      <c r="J292" s="17" t="inlineStr">
        <is>
          <t>OCCUPIED</t>
        </is>
      </c>
      <c r="K292" s="17" t="inlineStr">
        <is>
          <t>MA-2024-0203</t>
        </is>
      </c>
      <c r="L292" s="17" t="inlineStr">
        <is>
          <t>WL-03705</t>
        </is>
      </c>
      <c r="M292" s="17" t="inlineStr">
        <is>
          <t>Brittany Garcia</t>
        </is>
      </c>
      <c r="N292" s="17" t="inlineStr">
        <is>
          <t>PINTAIL VEER</t>
        </is>
      </c>
      <c r="O292" s="17" t="n">
        <v>36</v>
      </c>
      <c r="P292" s="17" t="n">
        <v>10.4</v>
      </c>
      <c r="Q292" s="27" t="n">
        <v>45987</v>
      </c>
      <c r="R292" s="17" t="inlineStr"/>
    </row>
    <row r="293">
      <c r="A293" s="21" t="inlineStr">
        <is>
          <t>VB-0204</t>
        </is>
      </c>
      <c r="B293" s="21" t="inlineStr">
        <is>
          <t>Vessbank</t>
        </is>
      </c>
      <c r="C293" s="21" t="inlineStr">
        <is>
          <t>covered</t>
        </is>
      </c>
      <c r="D293" s="21" t="inlineStr">
        <is>
          <t>B</t>
        </is>
      </c>
      <c r="E293" s="21" t="n">
        <v>40</v>
      </c>
      <c r="F293" s="21" t="inlineStr">
        <is>
          <t>Medium</t>
        </is>
      </c>
      <c r="G293" s="21" t="inlineStr">
        <is>
          <t>COVERED</t>
        </is>
      </c>
      <c r="H293" s="21" t="n">
        <v>14</v>
      </c>
      <c r="I293" s="21" t="inlineStr">
        <is>
          <t>Water, 50A Power</t>
        </is>
      </c>
      <c r="J293" s="21" t="inlineStr">
        <is>
          <t>OCCUPIED</t>
        </is>
      </c>
      <c r="K293" s="21" t="inlineStr">
        <is>
          <t>MA-2024-0204</t>
        </is>
      </c>
      <c r="L293" s="21" t="inlineStr">
        <is>
          <t>WL-03015</t>
        </is>
      </c>
      <c r="M293" s="21" t="inlineStr">
        <is>
          <t>Andrew Osborne</t>
        </is>
      </c>
      <c r="N293" s="21" t="inlineStr">
        <is>
          <t>SANDERLING DANCER</t>
        </is>
      </c>
      <c r="O293" s="21" t="n">
        <v>41.7</v>
      </c>
      <c r="P293" s="21" t="n">
        <v>10.4</v>
      </c>
      <c r="Q293" s="28" t="n">
        <v>46151</v>
      </c>
      <c r="R293" s="21" t="inlineStr"/>
    </row>
    <row r="294">
      <c r="A294" s="17" t="inlineStr">
        <is>
          <t>VB-0205</t>
        </is>
      </c>
      <c r="B294" s="17" t="inlineStr">
        <is>
          <t>Vessbank</t>
        </is>
      </c>
      <c r="C294" s="17" t="inlineStr">
        <is>
          <t>covered</t>
        </is>
      </c>
      <c r="D294" s="17" t="inlineStr">
        <is>
          <t>B</t>
        </is>
      </c>
      <c r="E294" s="17" t="n">
        <v>28</v>
      </c>
      <c r="F294" s="17" t="inlineStr">
        <is>
          <t>Small</t>
        </is>
      </c>
      <c r="G294" s="17" t="inlineStr">
        <is>
          <t>COVERED</t>
        </is>
      </c>
      <c r="H294" s="17" t="n">
        <v>10</v>
      </c>
      <c r="I294" s="17" t="inlineStr">
        <is>
          <t>Water, 30A/50A Power</t>
        </is>
      </c>
      <c r="J294" s="17" t="inlineStr">
        <is>
          <t>OCCUPIED</t>
        </is>
      </c>
      <c r="K294" s="17" t="inlineStr">
        <is>
          <t>MA-2024-0205</t>
        </is>
      </c>
      <c r="L294" s="17" t="inlineStr">
        <is>
          <t>WL-02622</t>
        </is>
      </c>
      <c r="M294" s="17" t="inlineStr">
        <is>
          <t>Laura Murillo</t>
        </is>
      </c>
      <c r="N294" s="17" t="inlineStr">
        <is>
          <t>CORMORANT WAKE</t>
        </is>
      </c>
      <c r="O294" s="17" t="n">
        <v>34.3</v>
      </c>
      <c r="P294" s="17" t="n">
        <v>10.4</v>
      </c>
      <c r="Q294" s="27" t="n">
        <v>45882</v>
      </c>
      <c r="R294" s="17" t="inlineStr"/>
    </row>
    <row r="295">
      <c r="A295" s="21" t="inlineStr">
        <is>
          <t>VB-0206</t>
        </is>
      </c>
      <c r="B295" s="21" t="inlineStr">
        <is>
          <t>Vessbank</t>
        </is>
      </c>
      <c r="C295" s="21" t="inlineStr">
        <is>
          <t>covered</t>
        </is>
      </c>
      <c r="D295" s="21" t="inlineStr">
        <is>
          <t>B</t>
        </is>
      </c>
      <c r="E295" s="21" t="n">
        <v>28</v>
      </c>
      <c r="F295" s="21" t="inlineStr">
        <is>
          <t>Small</t>
        </is>
      </c>
      <c r="G295" s="21" t="inlineStr">
        <is>
          <t>COVERED</t>
        </is>
      </c>
      <c r="H295" s="21" t="n">
        <v>10</v>
      </c>
      <c r="I295" s="21" t="inlineStr">
        <is>
          <t>Water, 30A/50A Power</t>
        </is>
      </c>
      <c r="J295" s="21" t="inlineStr">
        <is>
          <t>OCCUPIED</t>
        </is>
      </c>
      <c r="K295" s="21" t="inlineStr">
        <is>
          <t>MA-2024-0206</t>
        </is>
      </c>
      <c r="L295" s="21" t="inlineStr">
        <is>
          <t>WL-01377</t>
        </is>
      </c>
      <c r="M295" s="21" t="inlineStr">
        <is>
          <t>Rhonda Ferguson</t>
        </is>
      </c>
      <c r="N295" s="21" t="inlineStr">
        <is>
          <t>PETREL ROSE</t>
        </is>
      </c>
      <c r="O295" s="21" t="n">
        <v>22.5</v>
      </c>
      <c r="P295" s="21" t="n">
        <v>10.4</v>
      </c>
      <c r="Q295" s="28" t="n">
        <v>45580</v>
      </c>
      <c r="R295" s="21" t="inlineStr"/>
    </row>
    <row r="296">
      <c r="A296" s="17" t="inlineStr">
        <is>
          <t>VB-0207</t>
        </is>
      </c>
      <c r="B296" s="17" t="inlineStr">
        <is>
          <t>Vessbank</t>
        </is>
      </c>
      <c r="C296" s="17" t="inlineStr">
        <is>
          <t>covered</t>
        </is>
      </c>
      <c r="D296" s="17" t="inlineStr">
        <is>
          <t>B</t>
        </is>
      </c>
      <c r="E296" s="17" t="n">
        <v>24</v>
      </c>
      <c r="F296" s="17" t="inlineStr">
        <is>
          <t>Small</t>
        </is>
      </c>
      <c r="G296" s="17" t="inlineStr">
        <is>
          <t>COVERED</t>
        </is>
      </c>
      <c r="H296" s="17" t="n">
        <v>9</v>
      </c>
      <c r="I296" s="17" t="inlineStr">
        <is>
          <t>Water, 30A/50A Power</t>
        </is>
      </c>
      <c r="J296" s="17" t="inlineStr">
        <is>
          <t>OCCUPIED</t>
        </is>
      </c>
      <c r="K296" s="17" t="inlineStr">
        <is>
          <t>MA-2024-0207</t>
        </is>
      </c>
      <c r="L296" s="17" t="inlineStr">
        <is>
          <t>WL-03580</t>
        </is>
      </c>
      <c r="M296" s="17" t="inlineStr">
        <is>
          <t>Rebecca Carson</t>
        </is>
      </c>
      <c r="N296" s="17" t="inlineStr">
        <is>
          <t>ANCHOR QUEEN</t>
        </is>
      </c>
      <c r="O296" s="17" t="n">
        <v>49.1</v>
      </c>
      <c r="P296" s="17" t="n">
        <v>10.4</v>
      </c>
      <c r="Q296" s="27" t="n">
        <v>46154</v>
      </c>
      <c r="R296" s="17" t="inlineStr"/>
    </row>
    <row r="297">
      <c r="A297" s="21" t="inlineStr">
        <is>
          <t>VB-0208</t>
        </is>
      </c>
      <c r="B297" s="21" t="inlineStr">
        <is>
          <t>Vessbank</t>
        </is>
      </c>
      <c r="C297" s="21" t="inlineStr">
        <is>
          <t>covered</t>
        </is>
      </c>
      <c r="D297" s="21" t="inlineStr">
        <is>
          <t>B</t>
        </is>
      </c>
      <c r="E297" s="21" t="n">
        <v>40</v>
      </c>
      <c r="F297" s="21" t="inlineStr">
        <is>
          <t>Medium</t>
        </is>
      </c>
      <c r="G297" s="21" t="inlineStr">
        <is>
          <t>COVERED</t>
        </is>
      </c>
      <c r="H297" s="21" t="n">
        <v>14</v>
      </c>
      <c r="I297" s="21" t="inlineStr">
        <is>
          <t>Water, 50A Power</t>
        </is>
      </c>
      <c r="J297" s="21" t="inlineStr">
        <is>
          <t>OCCUPIED</t>
        </is>
      </c>
      <c r="K297" s="21" t="inlineStr">
        <is>
          <t>MA-2024-0208</t>
        </is>
      </c>
      <c r="L297" s="21" t="inlineStr">
        <is>
          <t>WL-03499</t>
        </is>
      </c>
      <c r="M297" s="21" t="inlineStr">
        <is>
          <t>Cameron Foster</t>
        </is>
      </c>
      <c r="N297" s="21" t="inlineStr">
        <is>
          <t>DRIFT SONG</t>
        </is>
      </c>
      <c r="O297" s="21" t="n">
        <v>21.8</v>
      </c>
      <c r="P297" s="21" t="n">
        <v>10.4</v>
      </c>
      <c r="Q297" s="28" t="n">
        <v>46009</v>
      </c>
      <c r="R297" s="21" t="inlineStr"/>
    </row>
    <row r="298">
      <c r="A298" s="17" t="inlineStr">
        <is>
          <t>VB-0209</t>
        </is>
      </c>
      <c r="B298" s="17" t="inlineStr">
        <is>
          <t>Vessbank</t>
        </is>
      </c>
      <c r="C298" s="17" t="inlineStr">
        <is>
          <t>covered</t>
        </is>
      </c>
      <c r="D298" s="17" t="inlineStr">
        <is>
          <t>B</t>
        </is>
      </c>
      <c r="E298" s="17" t="n">
        <v>32</v>
      </c>
      <c r="F298" s="17" t="inlineStr">
        <is>
          <t>Medium</t>
        </is>
      </c>
      <c r="G298" s="17" t="inlineStr">
        <is>
          <t>COVERED</t>
        </is>
      </c>
      <c r="H298" s="17" t="n">
        <v>12</v>
      </c>
      <c r="I298" s="17" t="inlineStr">
        <is>
          <t>Water, 30A/50A Power</t>
        </is>
      </c>
      <c r="J298" s="17" t="inlineStr">
        <is>
          <t>OCCUPIED</t>
        </is>
      </c>
      <c r="K298" s="17" t="inlineStr">
        <is>
          <t>MA-2024-0209</t>
        </is>
      </c>
      <c r="L298" s="17" t="inlineStr">
        <is>
          <t>WL-02734</t>
        </is>
      </c>
      <c r="M298" s="17" t="inlineStr">
        <is>
          <t>Kenneth Lewis</t>
        </is>
      </c>
      <c r="N298" s="17" t="inlineStr">
        <is>
          <t>GRAY HARBOR</t>
        </is>
      </c>
      <c r="O298" s="17" t="n">
        <v>38.1</v>
      </c>
      <c r="P298" s="17" t="n">
        <v>10.4</v>
      </c>
      <c r="Q298" s="27" t="n">
        <v>45788</v>
      </c>
      <c r="R298" s="17" t="inlineStr"/>
    </row>
    <row r="299">
      <c r="A299" s="21" t="inlineStr">
        <is>
          <t>VB-0210</t>
        </is>
      </c>
      <c r="B299" s="21" t="inlineStr">
        <is>
          <t>Vessbank</t>
        </is>
      </c>
      <c r="C299" s="21" t="inlineStr">
        <is>
          <t>covered</t>
        </is>
      </c>
      <c r="D299" s="21" t="inlineStr">
        <is>
          <t>B</t>
        </is>
      </c>
      <c r="E299" s="21" t="n">
        <v>28</v>
      </c>
      <c r="F299" s="21" t="inlineStr">
        <is>
          <t>Small</t>
        </is>
      </c>
      <c r="G299" s="21" t="inlineStr">
        <is>
          <t>COVERED</t>
        </is>
      </c>
      <c r="H299" s="21" t="n">
        <v>10</v>
      </c>
      <c r="I299" s="21" t="inlineStr">
        <is>
          <t>Water, 30A/50A Power</t>
        </is>
      </c>
      <c r="J299" s="21" t="inlineStr">
        <is>
          <t>OCCUPIED</t>
        </is>
      </c>
      <c r="K299" s="21" t="inlineStr">
        <is>
          <t>MA-2024-0210</t>
        </is>
      </c>
      <c r="L299" s="21" t="inlineStr">
        <is>
          <t>WL-02868</t>
        </is>
      </c>
      <c r="M299" s="21" t="inlineStr">
        <is>
          <t>Michael Lopez</t>
        </is>
      </c>
      <c r="N299" s="21" t="inlineStr">
        <is>
          <t>DRIFT ANN</t>
        </is>
      </c>
      <c r="O299" s="21" t="n">
        <v>20.9</v>
      </c>
      <c r="P299" s="21" t="n">
        <v>10.4</v>
      </c>
      <c r="Q299" s="28" t="n">
        <v>45726</v>
      </c>
      <c r="R299" s="21" t="inlineStr"/>
    </row>
    <row r="300">
      <c r="A300" s="17" t="inlineStr">
        <is>
          <t>VB-0211</t>
        </is>
      </c>
      <c r="B300" s="17" t="inlineStr">
        <is>
          <t>Vessbank</t>
        </is>
      </c>
      <c r="C300" s="17" t="inlineStr">
        <is>
          <t>covered</t>
        </is>
      </c>
      <c r="D300" s="17" t="inlineStr">
        <is>
          <t>B</t>
        </is>
      </c>
      <c r="E300" s="17" t="n">
        <v>40</v>
      </c>
      <c r="F300" s="17" t="inlineStr">
        <is>
          <t>Medium</t>
        </is>
      </c>
      <c r="G300" s="17" t="inlineStr">
        <is>
          <t>COVERED</t>
        </is>
      </c>
      <c r="H300" s="17" t="n">
        <v>14</v>
      </c>
      <c r="I300" s="17" t="inlineStr">
        <is>
          <t>Water, 50A Power</t>
        </is>
      </c>
      <c r="J300" s="17" t="inlineStr">
        <is>
          <t>OCCUPIED</t>
        </is>
      </c>
      <c r="K300" s="17" t="inlineStr">
        <is>
          <t>MA-2024-0211</t>
        </is>
      </c>
      <c r="L300" s="17" t="inlineStr">
        <is>
          <t>WL-02206</t>
        </is>
      </c>
      <c r="M300" s="17" t="inlineStr">
        <is>
          <t>Mary Morris</t>
        </is>
      </c>
      <c r="N300" s="17" t="inlineStr">
        <is>
          <t>WIDGEON WEATHER</t>
        </is>
      </c>
      <c r="O300" s="17" t="n">
        <v>38.3</v>
      </c>
      <c r="P300" s="17" t="n">
        <v>10.4</v>
      </c>
      <c r="Q300" s="27" t="n">
        <v>45586</v>
      </c>
      <c r="R300" s="17" t="inlineStr"/>
    </row>
    <row r="301">
      <c r="A301" s="21" t="inlineStr">
        <is>
          <t>VB-0212</t>
        </is>
      </c>
      <c r="B301" s="21" t="inlineStr">
        <is>
          <t>Vessbank</t>
        </is>
      </c>
      <c r="C301" s="21" t="inlineStr">
        <is>
          <t>covered</t>
        </is>
      </c>
      <c r="D301" s="21" t="inlineStr">
        <is>
          <t>B</t>
        </is>
      </c>
      <c r="E301" s="21" t="n">
        <v>24</v>
      </c>
      <c r="F301" s="21" t="inlineStr">
        <is>
          <t>Small</t>
        </is>
      </c>
      <c r="G301" s="21" t="inlineStr">
        <is>
          <t>COVERED</t>
        </is>
      </c>
      <c r="H301" s="21" t="n">
        <v>9</v>
      </c>
      <c r="I301" s="21" t="inlineStr">
        <is>
          <t>Water, 30A/50A Power</t>
        </is>
      </c>
      <c r="J301" s="21" t="inlineStr">
        <is>
          <t>OCCUPIED</t>
        </is>
      </c>
      <c r="K301" s="21" t="inlineStr">
        <is>
          <t>MA-2024-0212</t>
        </is>
      </c>
      <c r="L301" s="21" t="inlineStr">
        <is>
          <t>WL-02983</t>
        </is>
      </c>
      <c r="M301" s="21" t="inlineStr">
        <is>
          <t>Albert Rodriguez</t>
        </is>
      </c>
      <c r="N301" s="21" t="inlineStr">
        <is>
          <t>OTTER HARBOR</t>
        </is>
      </c>
      <c r="O301" s="21" t="n">
        <v>57.3</v>
      </c>
      <c r="P301" s="21" t="n">
        <v>10.4</v>
      </c>
      <c r="Q301" s="28" t="n">
        <v>45978</v>
      </c>
      <c r="R301" s="21" t="inlineStr"/>
    </row>
    <row r="302">
      <c r="A302" s="17" t="inlineStr">
        <is>
          <t>VB-0213</t>
        </is>
      </c>
      <c r="B302" s="17" t="inlineStr">
        <is>
          <t>Vessbank</t>
        </is>
      </c>
      <c r="C302" s="17" t="inlineStr">
        <is>
          <t>covered</t>
        </is>
      </c>
      <c r="D302" s="17" t="inlineStr">
        <is>
          <t>B</t>
        </is>
      </c>
      <c r="E302" s="17" t="n">
        <v>24</v>
      </c>
      <c r="F302" s="17" t="inlineStr">
        <is>
          <t>Small</t>
        </is>
      </c>
      <c r="G302" s="17" t="inlineStr">
        <is>
          <t>COVERED</t>
        </is>
      </c>
      <c r="H302" s="17" t="n">
        <v>9</v>
      </c>
      <c r="I302" s="17" t="inlineStr">
        <is>
          <t>Water, 30A/50A Power</t>
        </is>
      </c>
      <c r="J302" s="17" t="inlineStr">
        <is>
          <t>OCCUPIED</t>
        </is>
      </c>
      <c r="K302" s="17" t="inlineStr">
        <is>
          <t>MA-2024-0213</t>
        </is>
      </c>
      <c r="L302" s="17" t="inlineStr">
        <is>
          <t>WL-01002</t>
        </is>
      </c>
      <c r="M302" s="17" t="inlineStr">
        <is>
          <t>Virginia Ramirez</t>
        </is>
      </c>
      <c r="N302" s="17" t="inlineStr">
        <is>
          <t>HERON MIST</t>
        </is>
      </c>
      <c r="O302" s="17" t="n">
        <v>38.2</v>
      </c>
      <c r="P302" s="17" t="n">
        <v>10.4</v>
      </c>
      <c r="Q302" s="27" t="n">
        <v>45580</v>
      </c>
      <c r="R302" s="17" t="inlineStr"/>
    </row>
    <row r="303">
      <c r="A303" s="21" t="inlineStr">
        <is>
          <t>VB-0214</t>
        </is>
      </c>
      <c r="B303" s="21" t="inlineStr">
        <is>
          <t>Vessbank</t>
        </is>
      </c>
      <c r="C303" s="21" t="inlineStr">
        <is>
          <t>covered</t>
        </is>
      </c>
      <c r="D303" s="21" t="inlineStr">
        <is>
          <t>B</t>
        </is>
      </c>
      <c r="E303" s="21" t="n">
        <v>24</v>
      </c>
      <c r="F303" s="21" t="inlineStr">
        <is>
          <t>Small</t>
        </is>
      </c>
      <c r="G303" s="21" t="inlineStr">
        <is>
          <t>COVERED</t>
        </is>
      </c>
      <c r="H303" s="21" t="n">
        <v>9</v>
      </c>
      <c r="I303" s="21" t="inlineStr">
        <is>
          <t>Water, 30A/50A Power</t>
        </is>
      </c>
      <c r="J303" s="21" t="inlineStr">
        <is>
          <t>OCCUPIED</t>
        </is>
      </c>
      <c r="K303" s="21" t="inlineStr">
        <is>
          <t>MA-2024-0214</t>
        </is>
      </c>
      <c r="L303" s="21" t="inlineStr">
        <is>
          <t>WL-01871</t>
        </is>
      </c>
      <c r="M303" s="21" t="inlineStr">
        <is>
          <t>Amber Munoz</t>
        </is>
      </c>
      <c r="N303" s="21" t="inlineStr">
        <is>
          <t>HALIBUT HARBOR</t>
        </is>
      </c>
      <c r="O303" s="21" t="n">
        <v>60.4</v>
      </c>
      <c r="P303" s="21" t="n">
        <v>10.4</v>
      </c>
      <c r="Q303" s="28" t="n">
        <v>46183</v>
      </c>
      <c r="R303" s="21" t="inlineStr"/>
    </row>
    <row r="304">
      <c r="A304" s="17" t="inlineStr">
        <is>
          <t>VB-0215</t>
        </is>
      </c>
      <c r="B304" s="17" t="inlineStr">
        <is>
          <t>Vessbank</t>
        </is>
      </c>
      <c r="C304" s="17" t="inlineStr">
        <is>
          <t>covered</t>
        </is>
      </c>
      <c r="D304" s="17" t="inlineStr">
        <is>
          <t>B</t>
        </is>
      </c>
      <c r="E304" s="17" t="n">
        <v>28</v>
      </c>
      <c r="F304" s="17" t="inlineStr">
        <is>
          <t>Small</t>
        </is>
      </c>
      <c r="G304" s="17" t="inlineStr">
        <is>
          <t>COVERED</t>
        </is>
      </c>
      <c r="H304" s="17" t="n">
        <v>10</v>
      </c>
      <c r="I304" s="17" t="inlineStr">
        <is>
          <t>Water, 30A/50A Power</t>
        </is>
      </c>
      <c r="J304" s="17" t="inlineStr">
        <is>
          <t>OCCUPIED</t>
        </is>
      </c>
      <c r="K304" s="17" t="inlineStr">
        <is>
          <t>MA-2024-0215</t>
        </is>
      </c>
      <c r="L304" s="17" t="inlineStr">
        <is>
          <t>WL-03364</t>
        </is>
      </c>
      <c r="M304" s="17" t="inlineStr">
        <is>
          <t>Brenda Patel</t>
        </is>
      </c>
      <c r="N304" s="17" t="inlineStr">
        <is>
          <t>CORMORANT PASSAGE</t>
        </is>
      </c>
      <c r="O304" s="17" t="n">
        <v>18.3</v>
      </c>
      <c r="P304" s="17" t="n">
        <v>10.4</v>
      </c>
      <c r="Q304" s="27" t="n">
        <v>45581</v>
      </c>
      <c r="R304" s="17" t="inlineStr"/>
    </row>
    <row r="305">
      <c r="A305" s="21" t="inlineStr">
        <is>
          <t>VB-0216</t>
        </is>
      </c>
      <c r="B305" s="21" t="inlineStr">
        <is>
          <t>Vessbank</t>
        </is>
      </c>
      <c r="C305" s="21" t="inlineStr">
        <is>
          <t>covered</t>
        </is>
      </c>
      <c r="D305" s="21" t="inlineStr">
        <is>
          <t>B</t>
        </is>
      </c>
      <c r="E305" s="21" t="n">
        <v>40</v>
      </c>
      <c r="F305" s="21" t="inlineStr">
        <is>
          <t>Medium</t>
        </is>
      </c>
      <c r="G305" s="21" t="inlineStr">
        <is>
          <t>COVERED</t>
        </is>
      </c>
      <c r="H305" s="21" t="n">
        <v>14</v>
      </c>
      <c r="I305" s="21" t="inlineStr">
        <is>
          <t>Water, 50A Power</t>
        </is>
      </c>
      <c r="J305" s="21" t="inlineStr">
        <is>
          <t>OCCUPIED</t>
        </is>
      </c>
      <c r="K305" s="21" t="inlineStr">
        <is>
          <t>MA-2024-0216</t>
        </is>
      </c>
      <c r="L305" s="21" t="inlineStr">
        <is>
          <t>WL-02253</t>
        </is>
      </c>
      <c r="M305" s="21" t="inlineStr">
        <is>
          <t>Nathan Parker</t>
        </is>
      </c>
      <c r="N305" s="21" t="inlineStr">
        <is>
          <t>SABLE ROCK</t>
        </is>
      </c>
      <c r="O305" s="21" t="n">
        <v>30.8</v>
      </c>
      <c r="P305" s="21" t="n">
        <v>10.4</v>
      </c>
      <c r="Q305" s="28" t="n">
        <v>45679</v>
      </c>
      <c r="R305" s="21" t="inlineStr"/>
    </row>
    <row r="306">
      <c r="A306" s="17" t="inlineStr">
        <is>
          <t>VB-0217</t>
        </is>
      </c>
      <c r="B306" s="17" t="inlineStr">
        <is>
          <t>Vessbank</t>
        </is>
      </c>
      <c r="C306" s="17" t="inlineStr">
        <is>
          <t>covered</t>
        </is>
      </c>
      <c r="D306" s="17" t="inlineStr">
        <is>
          <t>B</t>
        </is>
      </c>
      <c r="E306" s="17" t="n">
        <v>24</v>
      </c>
      <c r="F306" s="17" t="inlineStr">
        <is>
          <t>Small</t>
        </is>
      </c>
      <c r="G306" s="17" t="inlineStr">
        <is>
          <t>COVERED</t>
        </is>
      </c>
      <c r="H306" s="17" t="n">
        <v>9</v>
      </c>
      <c r="I306" s="17" t="inlineStr">
        <is>
          <t>Water, 30A/50A Power</t>
        </is>
      </c>
      <c r="J306" s="17" t="inlineStr">
        <is>
          <t>OCCUPIED</t>
        </is>
      </c>
      <c r="K306" s="17" t="inlineStr">
        <is>
          <t>MA-2024-0217</t>
        </is>
      </c>
      <c r="L306" s="17" t="inlineStr">
        <is>
          <t>WL-03383</t>
        </is>
      </c>
      <c r="M306" s="17" t="inlineStr">
        <is>
          <t>Michelle Potter</t>
        </is>
      </c>
      <c r="N306" s="17" t="inlineStr">
        <is>
          <t>CORMORANT SONG</t>
        </is>
      </c>
      <c r="O306" s="17" t="n">
        <v>38.5</v>
      </c>
      <c r="P306" s="17" t="n">
        <v>10.4</v>
      </c>
      <c r="Q306" s="27" t="n">
        <v>45820</v>
      </c>
      <c r="R306" s="17" t="inlineStr"/>
    </row>
    <row r="307">
      <c r="A307" s="21" t="inlineStr">
        <is>
          <t>VB-0218</t>
        </is>
      </c>
      <c r="B307" s="21" t="inlineStr">
        <is>
          <t>Vessbank</t>
        </is>
      </c>
      <c r="C307" s="21" t="inlineStr">
        <is>
          <t>covered</t>
        </is>
      </c>
      <c r="D307" s="21" t="inlineStr">
        <is>
          <t>B</t>
        </is>
      </c>
      <c r="E307" s="21" t="n">
        <v>24</v>
      </c>
      <c r="F307" s="21" t="inlineStr">
        <is>
          <t>Small</t>
        </is>
      </c>
      <c r="G307" s="21" t="inlineStr">
        <is>
          <t>COVERED</t>
        </is>
      </c>
      <c r="H307" s="21" t="n">
        <v>9</v>
      </c>
      <c r="I307" s="21" t="inlineStr">
        <is>
          <t>Water, 30A/50A Power</t>
        </is>
      </c>
      <c r="J307" s="21" t="inlineStr">
        <is>
          <t>OCCUPIED</t>
        </is>
      </c>
      <c r="K307" s="21" t="inlineStr">
        <is>
          <t>MA-2024-0218</t>
        </is>
      </c>
      <c r="L307" s="21" t="inlineStr">
        <is>
          <t>WL-02534</t>
        </is>
      </c>
      <c r="M307" s="21" t="inlineStr">
        <is>
          <t>Daniel Erickson</t>
        </is>
      </c>
      <c r="N307" s="21" t="inlineStr">
        <is>
          <t>MURRE DANCER</t>
        </is>
      </c>
      <c r="O307" s="21" t="n">
        <v>27</v>
      </c>
      <c r="P307" s="21" t="n">
        <v>10.4</v>
      </c>
      <c r="Q307" s="28" t="n">
        <v>45717</v>
      </c>
      <c r="R307" s="21" t="inlineStr"/>
    </row>
    <row r="308">
      <c r="A308" s="17" t="inlineStr">
        <is>
          <t>VB-0219</t>
        </is>
      </c>
      <c r="B308" s="17" t="inlineStr">
        <is>
          <t>Vessbank</t>
        </is>
      </c>
      <c r="C308" s="17" t="inlineStr">
        <is>
          <t>covered</t>
        </is>
      </c>
      <c r="D308" s="17" t="inlineStr">
        <is>
          <t>B</t>
        </is>
      </c>
      <c r="E308" s="17" t="n">
        <v>28</v>
      </c>
      <c r="F308" s="17" t="inlineStr">
        <is>
          <t>Small</t>
        </is>
      </c>
      <c r="G308" s="17" t="inlineStr">
        <is>
          <t>COVERED</t>
        </is>
      </c>
      <c r="H308" s="17" t="n">
        <v>10</v>
      </c>
      <c r="I308" s="17" t="inlineStr">
        <is>
          <t>Water, 30A/50A Power</t>
        </is>
      </c>
      <c r="J308" s="17" t="inlineStr">
        <is>
          <t>OCCUPIED</t>
        </is>
      </c>
      <c r="K308" s="17" t="inlineStr">
        <is>
          <t>MA-2024-0219</t>
        </is>
      </c>
      <c r="L308" s="17" t="inlineStr">
        <is>
          <t>WL-02980</t>
        </is>
      </c>
      <c r="M308" s="17" t="inlineStr">
        <is>
          <t>Elizabeth Dixon</t>
        </is>
      </c>
      <c r="N308" s="17" t="inlineStr">
        <is>
          <t>SPINDRIFT RUNNER</t>
        </is>
      </c>
      <c r="O308" s="17" t="n">
        <v>47.7</v>
      </c>
      <c r="P308" s="17" t="n">
        <v>10.4</v>
      </c>
      <c r="Q308" s="27" t="n">
        <v>45619</v>
      </c>
      <c r="R308" s="17" t="inlineStr"/>
    </row>
    <row r="309">
      <c r="A309" s="21" t="inlineStr">
        <is>
          <t>VB-0220</t>
        </is>
      </c>
      <c r="B309" s="21" t="inlineStr">
        <is>
          <t>Vessbank</t>
        </is>
      </c>
      <c r="C309" s="21" t="inlineStr">
        <is>
          <t>covered</t>
        </is>
      </c>
      <c r="D309" s="21" t="inlineStr">
        <is>
          <t>B</t>
        </is>
      </c>
      <c r="E309" s="21" t="n">
        <v>28</v>
      </c>
      <c r="F309" s="21" t="inlineStr">
        <is>
          <t>Small</t>
        </is>
      </c>
      <c r="G309" s="21" t="inlineStr">
        <is>
          <t>COVERED</t>
        </is>
      </c>
      <c r="H309" s="21" t="n">
        <v>10</v>
      </c>
      <c r="I309" s="21" t="inlineStr">
        <is>
          <t>Water, 30A/50A Power</t>
        </is>
      </c>
      <c r="J309" s="21" t="inlineStr">
        <is>
          <t>OCCUPIED</t>
        </is>
      </c>
      <c r="K309" s="21" t="inlineStr">
        <is>
          <t>MA-2024-0220</t>
        </is>
      </c>
      <c r="L309" s="21" t="inlineStr">
        <is>
          <t>WL-02537</t>
        </is>
      </c>
      <c r="M309" s="21" t="inlineStr">
        <is>
          <t>Calvin Nelson</t>
        </is>
      </c>
      <c r="N309" s="21" t="inlineStr">
        <is>
          <t>SALISH LIGHT</t>
        </is>
      </c>
      <c r="O309" s="21" t="n">
        <v>24.4</v>
      </c>
      <c r="P309" s="21" t="n">
        <v>10.4</v>
      </c>
      <c r="Q309" s="28" t="n">
        <v>46100</v>
      </c>
      <c r="R309" s="21" t="inlineStr"/>
    </row>
    <row r="310">
      <c r="A310" s="17" t="inlineStr">
        <is>
          <t>VB-0221</t>
        </is>
      </c>
      <c r="B310" s="17" t="inlineStr">
        <is>
          <t>Vessbank</t>
        </is>
      </c>
      <c r="C310" s="17" t="inlineStr">
        <is>
          <t>covered</t>
        </is>
      </c>
      <c r="D310" s="17" t="inlineStr">
        <is>
          <t>B</t>
        </is>
      </c>
      <c r="E310" s="17" t="n">
        <v>24</v>
      </c>
      <c r="F310" s="17" t="inlineStr">
        <is>
          <t>Small</t>
        </is>
      </c>
      <c r="G310" s="17" t="inlineStr">
        <is>
          <t>COVERED</t>
        </is>
      </c>
      <c r="H310" s="17" t="n">
        <v>9</v>
      </c>
      <c r="I310" s="17" t="inlineStr">
        <is>
          <t>Water, 30A/50A Power</t>
        </is>
      </c>
      <c r="J310" s="17" t="inlineStr">
        <is>
          <t>OCCUPIED</t>
        </is>
      </c>
      <c r="K310" s="17" t="inlineStr">
        <is>
          <t>MA-2024-0221</t>
        </is>
      </c>
      <c r="L310" s="17" t="inlineStr">
        <is>
          <t>WL-01130</t>
        </is>
      </c>
      <c r="M310" s="17" t="inlineStr">
        <is>
          <t>Thomas Davis</t>
        </is>
      </c>
      <c r="N310" s="17" t="inlineStr">
        <is>
          <t>CORMORANT GLIDE</t>
        </is>
      </c>
      <c r="O310" s="17" t="n">
        <v>31.2</v>
      </c>
      <c r="P310" s="17" t="n">
        <v>10.4</v>
      </c>
      <c r="Q310" s="27" t="n">
        <v>45664</v>
      </c>
      <c r="R310" s="17" t="inlineStr"/>
    </row>
    <row r="311">
      <c r="A311" s="21" t="inlineStr">
        <is>
          <t>VB-0222</t>
        </is>
      </c>
      <c r="B311" s="21" t="inlineStr">
        <is>
          <t>Vessbank</t>
        </is>
      </c>
      <c r="C311" s="21" t="inlineStr">
        <is>
          <t>covered</t>
        </is>
      </c>
      <c r="D311" s="21" t="inlineStr">
        <is>
          <t>B</t>
        </is>
      </c>
      <c r="E311" s="21" t="n">
        <v>28</v>
      </c>
      <c r="F311" s="21" t="inlineStr">
        <is>
          <t>Small</t>
        </is>
      </c>
      <c r="G311" s="21" t="inlineStr">
        <is>
          <t>COVERED</t>
        </is>
      </c>
      <c r="H311" s="21" t="n">
        <v>10</v>
      </c>
      <c r="I311" s="21" t="inlineStr">
        <is>
          <t>Water, 30A/50A Power</t>
        </is>
      </c>
      <c r="J311" s="21" t="inlineStr">
        <is>
          <t>OCCUPIED</t>
        </is>
      </c>
      <c r="K311" s="21" t="inlineStr">
        <is>
          <t>MA-2024-0222</t>
        </is>
      </c>
      <c r="L311" s="21" t="inlineStr">
        <is>
          <t>WL-02331</t>
        </is>
      </c>
      <c r="M311" s="21" t="inlineStr">
        <is>
          <t>Cassandra Gibbs</t>
        </is>
      </c>
      <c r="N311" s="21" t="inlineStr">
        <is>
          <t>KESTREL REACH</t>
        </is>
      </c>
      <c r="O311" s="21" t="n">
        <v>61.3</v>
      </c>
      <c r="P311" s="21" t="n">
        <v>10.4</v>
      </c>
      <c r="Q311" s="28" t="n">
        <v>45742</v>
      </c>
      <c r="R311" s="21" t="inlineStr"/>
    </row>
    <row r="312">
      <c r="A312" s="17" t="inlineStr">
        <is>
          <t>VB-0223</t>
        </is>
      </c>
      <c r="B312" s="17" t="inlineStr">
        <is>
          <t>Vessbank</t>
        </is>
      </c>
      <c r="C312" s="17" t="inlineStr">
        <is>
          <t>covered</t>
        </is>
      </c>
      <c r="D312" s="17" t="inlineStr">
        <is>
          <t>B</t>
        </is>
      </c>
      <c r="E312" s="17" t="n">
        <v>32</v>
      </c>
      <c r="F312" s="17" t="inlineStr">
        <is>
          <t>Medium</t>
        </is>
      </c>
      <c r="G312" s="17" t="inlineStr">
        <is>
          <t>COVERED</t>
        </is>
      </c>
      <c r="H312" s="17" t="n">
        <v>12</v>
      </c>
      <c r="I312" s="17" t="inlineStr">
        <is>
          <t>Water, 30A/50A Power</t>
        </is>
      </c>
      <c r="J312" s="17" t="inlineStr">
        <is>
          <t>OCCUPIED</t>
        </is>
      </c>
      <c r="K312" s="17" t="inlineStr">
        <is>
          <t>MA-2024-0223</t>
        </is>
      </c>
      <c r="L312" s="17" t="inlineStr">
        <is>
          <t>WL-02078</t>
        </is>
      </c>
      <c r="M312" s="17" t="inlineStr">
        <is>
          <t>Brian Kramer</t>
        </is>
      </c>
      <c r="N312" s="17" t="inlineStr">
        <is>
          <t>HALIBUT DANCER</t>
        </is>
      </c>
      <c r="O312" s="17" t="n">
        <v>31.4</v>
      </c>
      <c r="P312" s="17" t="n">
        <v>10.4</v>
      </c>
      <c r="Q312" s="27" t="n">
        <v>45934</v>
      </c>
      <c r="R312" s="17" t="inlineStr"/>
    </row>
    <row r="313">
      <c r="A313" s="21" t="inlineStr">
        <is>
          <t>VB-0224</t>
        </is>
      </c>
      <c r="B313" s="21" t="inlineStr">
        <is>
          <t>Vessbank</t>
        </is>
      </c>
      <c r="C313" s="21" t="inlineStr">
        <is>
          <t>covered</t>
        </is>
      </c>
      <c r="D313" s="21" t="inlineStr">
        <is>
          <t>B</t>
        </is>
      </c>
      <c r="E313" s="21" t="n">
        <v>28</v>
      </c>
      <c r="F313" s="21" t="inlineStr">
        <is>
          <t>Small</t>
        </is>
      </c>
      <c r="G313" s="21" t="inlineStr">
        <is>
          <t>COVERED</t>
        </is>
      </c>
      <c r="H313" s="21" t="n">
        <v>10</v>
      </c>
      <c r="I313" s="21" t="inlineStr">
        <is>
          <t>Water, 30A/50A Power</t>
        </is>
      </c>
      <c r="J313" s="21" t="inlineStr">
        <is>
          <t>OCCUPIED</t>
        </is>
      </c>
      <c r="K313" s="21" t="inlineStr">
        <is>
          <t>MA-2024-0224</t>
        </is>
      </c>
      <c r="L313" s="21" t="inlineStr">
        <is>
          <t>WL-01263</t>
        </is>
      </c>
      <c r="M313" s="21" t="inlineStr">
        <is>
          <t>Sandra Goodwin</t>
        </is>
      </c>
      <c r="N313" s="21" t="inlineStr">
        <is>
          <t>COHO DANCER</t>
        </is>
      </c>
      <c r="O313" s="21" t="n">
        <v>27</v>
      </c>
      <c r="P313" s="21" t="n">
        <v>10.4</v>
      </c>
      <c r="Q313" s="28" t="n">
        <v>45890</v>
      </c>
      <c r="R313" s="21" t="inlineStr"/>
    </row>
    <row r="314">
      <c r="A314" s="17" t="inlineStr">
        <is>
          <t>VB-0301</t>
        </is>
      </c>
      <c r="B314" s="17" t="inlineStr">
        <is>
          <t>Vessbank</t>
        </is>
      </c>
      <c r="C314" s="17" t="inlineStr">
        <is>
          <t>covered</t>
        </is>
      </c>
      <c r="D314" s="17" t="inlineStr">
        <is>
          <t>C</t>
        </is>
      </c>
      <c r="E314" s="17" t="n">
        <v>24</v>
      </c>
      <c r="F314" s="17" t="inlineStr">
        <is>
          <t>Small</t>
        </is>
      </c>
      <c r="G314" s="17" t="inlineStr">
        <is>
          <t>COVERED</t>
        </is>
      </c>
      <c r="H314" s="17" t="n">
        <v>9</v>
      </c>
      <c r="I314" s="17" t="inlineStr">
        <is>
          <t>Water, 30A/50A Power</t>
        </is>
      </c>
      <c r="J314" s="17" t="inlineStr">
        <is>
          <t>GUEST</t>
        </is>
      </c>
      <c r="K314" s="17" t="inlineStr"/>
      <c r="L314" s="17" t="inlineStr"/>
      <c r="M314" s="17" t="inlineStr"/>
      <c r="N314" s="17" t="inlineStr"/>
      <c r="O314" s="17" t="inlineStr"/>
      <c r="P314" s="17" t="n">
        <v>10.4</v>
      </c>
      <c r="Q314" s="27" t="n">
        <v>45884</v>
      </c>
      <c r="R314" s="17" t="inlineStr"/>
    </row>
    <row r="315">
      <c r="A315" s="21" t="inlineStr">
        <is>
          <t>VB-0302</t>
        </is>
      </c>
      <c r="B315" s="21" t="inlineStr">
        <is>
          <t>Vessbank</t>
        </is>
      </c>
      <c r="C315" s="21" t="inlineStr">
        <is>
          <t>covered</t>
        </is>
      </c>
      <c r="D315" s="21" t="inlineStr">
        <is>
          <t>C</t>
        </is>
      </c>
      <c r="E315" s="21" t="n">
        <v>28</v>
      </c>
      <c r="F315" s="21" t="inlineStr">
        <is>
          <t>Small</t>
        </is>
      </c>
      <c r="G315" s="21" t="inlineStr">
        <is>
          <t>COVERED</t>
        </is>
      </c>
      <c r="H315" s="21" t="n">
        <v>10</v>
      </c>
      <c r="I315" s="21" t="inlineStr">
        <is>
          <t>Water, 30A/50A Power</t>
        </is>
      </c>
      <c r="J315" s="21" t="inlineStr">
        <is>
          <t>OCCUPIED</t>
        </is>
      </c>
      <c r="K315" s="21" t="inlineStr">
        <is>
          <t>MA-2024-0302</t>
        </is>
      </c>
      <c r="L315" s="21" t="inlineStr">
        <is>
          <t>WL-01447</t>
        </is>
      </c>
      <c r="M315" s="21" t="inlineStr">
        <is>
          <t>Tim Bailey</t>
        </is>
      </c>
      <c r="N315" s="21" t="inlineStr">
        <is>
          <t>SCOTER DANCER</t>
        </is>
      </c>
      <c r="O315" s="21" t="n">
        <v>41.3</v>
      </c>
      <c r="P315" s="21" t="n">
        <v>10.4</v>
      </c>
      <c r="Q315" s="28" t="n">
        <v>45885</v>
      </c>
      <c r="R315" s="21" t="inlineStr"/>
    </row>
    <row r="316">
      <c r="A316" s="17" t="inlineStr">
        <is>
          <t>VB-0303</t>
        </is>
      </c>
      <c r="B316" s="17" t="inlineStr">
        <is>
          <t>Vessbank</t>
        </is>
      </c>
      <c r="C316" s="17" t="inlineStr">
        <is>
          <t>covered</t>
        </is>
      </c>
      <c r="D316" s="17" t="inlineStr">
        <is>
          <t>C</t>
        </is>
      </c>
      <c r="E316" s="17" t="n">
        <v>32</v>
      </c>
      <c r="F316" s="17" t="inlineStr">
        <is>
          <t>Medium</t>
        </is>
      </c>
      <c r="G316" s="17" t="inlineStr">
        <is>
          <t>COVERED</t>
        </is>
      </c>
      <c r="H316" s="17" t="n">
        <v>12</v>
      </c>
      <c r="I316" s="17" t="inlineStr">
        <is>
          <t>Water, 30A/50A Power</t>
        </is>
      </c>
      <c r="J316" s="17" t="inlineStr">
        <is>
          <t>OCCUPIED</t>
        </is>
      </c>
      <c r="K316" s="17" t="inlineStr">
        <is>
          <t>MA-2024-0303</t>
        </is>
      </c>
      <c r="L316" s="17" t="inlineStr">
        <is>
          <t>WL-01339</t>
        </is>
      </c>
      <c r="M316" s="17" t="inlineStr">
        <is>
          <t>Robert Houston</t>
        </is>
      </c>
      <c r="N316" s="17" t="inlineStr">
        <is>
          <t>GRAY GLIDE</t>
        </is>
      </c>
      <c r="O316" s="17" t="n">
        <v>30.5</v>
      </c>
      <c r="P316" s="17" t="n">
        <v>10.4</v>
      </c>
      <c r="Q316" s="27" t="n">
        <v>45688</v>
      </c>
      <c r="R316" s="17" t="inlineStr"/>
    </row>
    <row r="317">
      <c r="A317" s="21" t="inlineStr">
        <is>
          <t>VB-0304</t>
        </is>
      </c>
      <c r="B317" s="21" t="inlineStr">
        <is>
          <t>Vessbank</t>
        </is>
      </c>
      <c r="C317" s="21" t="inlineStr">
        <is>
          <t>covered</t>
        </is>
      </c>
      <c r="D317" s="21" t="inlineStr">
        <is>
          <t>C</t>
        </is>
      </c>
      <c r="E317" s="21" t="n">
        <v>32</v>
      </c>
      <c r="F317" s="21" t="inlineStr">
        <is>
          <t>Medium</t>
        </is>
      </c>
      <c r="G317" s="21" t="inlineStr">
        <is>
          <t>COVERED</t>
        </is>
      </c>
      <c r="H317" s="21" t="n">
        <v>12</v>
      </c>
      <c r="I317" s="21" t="inlineStr">
        <is>
          <t>Water, 30A/50A Power</t>
        </is>
      </c>
      <c r="J317" s="21" t="inlineStr">
        <is>
          <t>OCCUPIED</t>
        </is>
      </c>
      <c r="K317" s="21" t="inlineStr">
        <is>
          <t>MA-2024-0304</t>
        </is>
      </c>
      <c r="L317" s="21" t="inlineStr">
        <is>
          <t>WL-01303</t>
        </is>
      </c>
      <c r="M317" s="21" t="inlineStr">
        <is>
          <t>Robert Harmon</t>
        </is>
      </c>
      <c r="N317" s="21" t="inlineStr">
        <is>
          <t>SCOTER MIST</t>
        </is>
      </c>
      <c r="O317" s="21" t="n">
        <v>32.2</v>
      </c>
      <c r="P317" s="21" t="n">
        <v>10.4</v>
      </c>
      <c r="Q317" s="28" t="n">
        <v>45833</v>
      </c>
      <c r="R317" s="21" t="inlineStr"/>
    </row>
    <row r="318">
      <c r="A318" s="17" t="inlineStr">
        <is>
          <t>VB-0305</t>
        </is>
      </c>
      <c r="B318" s="17" t="inlineStr">
        <is>
          <t>Vessbank</t>
        </is>
      </c>
      <c r="C318" s="17" t="inlineStr">
        <is>
          <t>covered</t>
        </is>
      </c>
      <c r="D318" s="17" t="inlineStr">
        <is>
          <t>C</t>
        </is>
      </c>
      <c r="E318" s="17" t="n">
        <v>24</v>
      </c>
      <c r="F318" s="17" t="inlineStr">
        <is>
          <t>Small</t>
        </is>
      </c>
      <c r="G318" s="17" t="inlineStr">
        <is>
          <t>COVERED</t>
        </is>
      </c>
      <c r="H318" s="17" t="n">
        <v>9</v>
      </c>
      <c r="I318" s="17" t="inlineStr">
        <is>
          <t>Water, 30A/50A Power</t>
        </is>
      </c>
      <c r="J318" s="17" t="inlineStr">
        <is>
          <t>OCCUPIED</t>
        </is>
      </c>
      <c r="K318" s="17" t="inlineStr">
        <is>
          <t>MA-2024-0305</t>
        </is>
      </c>
      <c r="L318" s="17" t="inlineStr">
        <is>
          <t>WL-02130</t>
        </is>
      </c>
      <c r="M318" s="17" t="inlineStr">
        <is>
          <t>Sierra Le</t>
        </is>
      </c>
      <c r="N318" s="17" t="inlineStr">
        <is>
          <t>PETREL LIGHT</t>
        </is>
      </c>
      <c r="O318" s="17" t="n">
        <v>45.8</v>
      </c>
      <c r="P318" s="17" t="n">
        <v>10.4</v>
      </c>
      <c r="Q318" s="27" t="n">
        <v>45917</v>
      </c>
      <c r="R318" s="17" t="inlineStr"/>
    </row>
    <row r="319">
      <c r="A319" s="21" t="inlineStr">
        <is>
          <t>VB-0306</t>
        </is>
      </c>
      <c r="B319" s="21" t="inlineStr">
        <is>
          <t>Vessbank</t>
        </is>
      </c>
      <c r="C319" s="21" t="inlineStr">
        <is>
          <t>covered</t>
        </is>
      </c>
      <c r="D319" s="21" t="inlineStr">
        <is>
          <t>C</t>
        </is>
      </c>
      <c r="E319" s="21" t="n">
        <v>28</v>
      </c>
      <c r="F319" s="21" t="inlineStr">
        <is>
          <t>Small</t>
        </is>
      </c>
      <c r="G319" s="21" t="inlineStr">
        <is>
          <t>COVERED</t>
        </is>
      </c>
      <c r="H319" s="21" t="n">
        <v>10</v>
      </c>
      <c r="I319" s="21" t="inlineStr">
        <is>
          <t>Water, 30A/50A Power</t>
        </is>
      </c>
      <c r="J319" s="21" t="inlineStr">
        <is>
          <t>OCCUPIED</t>
        </is>
      </c>
      <c r="K319" s="21" t="inlineStr">
        <is>
          <t>MA-2024-0306</t>
        </is>
      </c>
      <c r="L319" s="21" t="inlineStr">
        <is>
          <t>WL-03397</t>
        </is>
      </c>
      <c r="M319" s="21" t="inlineStr">
        <is>
          <t>Jessica Daugherty</t>
        </is>
      </c>
      <c r="N319" s="21" t="inlineStr">
        <is>
          <t>OTTER BAY</t>
        </is>
      </c>
      <c r="O319" s="21" t="n">
        <v>18.3</v>
      </c>
      <c r="P319" s="21" t="n">
        <v>10.4</v>
      </c>
      <c r="Q319" s="28" t="n">
        <v>45953</v>
      </c>
      <c r="R319" s="21" t="inlineStr"/>
    </row>
    <row r="320">
      <c r="A320" s="17" t="inlineStr">
        <is>
          <t>VB-0307</t>
        </is>
      </c>
      <c r="B320" s="17" t="inlineStr">
        <is>
          <t>Vessbank</t>
        </is>
      </c>
      <c r="C320" s="17" t="inlineStr">
        <is>
          <t>covered</t>
        </is>
      </c>
      <c r="D320" s="17" t="inlineStr">
        <is>
          <t>C</t>
        </is>
      </c>
      <c r="E320" s="17" t="n">
        <v>24</v>
      </c>
      <c r="F320" s="17" t="inlineStr">
        <is>
          <t>Small</t>
        </is>
      </c>
      <c r="G320" s="17" t="inlineStr">
        <is>
          <t>COVERED</t>
        </is>
      </c>
      <c r="H320" s="17" t="n">
        <v>9</v>
      </c>
      <c r="I320" s="17" t="inlineStr">
        <is>
          <t>Water, 30A/50A Power</t>
        </is>
      </c>
      <c r="J320" s="17" t="inlineStr">
        <is>
          <t>OCCUPIED</t>
        </is>
      </c>
      <c r="K320" s="17" t="inlineStr">
        <is>
          <t>MA-2024-0307</t>
        </is>
      </c>
      <c r="L320" s="17" t="inlineStr">
        <is>
          <t>WL-01379</t>
        </is>
      </c>
      <c r="M320" s="17" t="inlineStr">
        <is>
          <t>Jacob Wong</t>
        </is>
      </c>
      <c r="N320" s="17" t="inlineStr">
        <is>
          <t>SABLE REACH</t>
        </is>
      </c>
      <c r="O320" s="17" t="n">
        <v>32</v>
      </c>
      <c r="P320" s="17" t="n">
        <v>10.4</v>
      </c>
      <c r="Q320" s="27" t="n">
        <v>45590</v>
      </c>
      <c r="R320" s="17" t="inlineStr"/>
    </row>
    <row r="321">
      <c r="A321" s="21" t="inlineStr">
        <is>
          <t>VB-0308</t>
        </is>
      </c>
      <c r="B321" s="21" t="inlineStr">
        <is>
          <t>Vessbank</t>
        </is>
      </c>
      <c r="C321" s="21" t="inlineStr">
        <is>
          <t>covered</t>
        </is>
      </c>
      <c r="D321" s="21" t="inlineStr">
        <is>
          <t>C</t>
        </is>
      </c>
      <c r="E321" s="21" t="n">
        <v>24</v>
      </c>
      <c r="F321" s="21" t="inlineStr">
        <is>
          <t>Small</t>
        </is>
      </c>
      <c r="G321" s="21" t="inlineStr">
        <is>
          <t>COVERED</t>
        </is>
      </c>
      <c r="H321" s="21" t="n">
        <v>9</v>
      </c>
      <c r="I321" s="21" t="inlineStr">
        <is>
          <t>Water, 30A/50A Power</t>
        </is>
      </c>
      <c r="J321" s="21" t="inlineStr">
        <is>
          <t>OCCUPIED</t>
        </is>
      </c>
      <c r="K321" s="21" t="inlineStr">
        <is>
          <t>MA-2024-0308</t>
        </is>
      </c>
      <c r="L321" s="21" t="inlineStr">
        <is>
          <t>WL-03564</t>
        </is>
      </c>
      <c r="M321" s="21" t="inlineStr">
        <is>
          <t>Amy Hernandez</t>
        </is>
      </c>
      <c r="N321" s="21" t="inlineStr">
        <is>
          <t>DRIFT LIGHT</t>
        </is>
      </c>
      <c r="O321" s="21" t="n">
        <v>41.8</v>
      </c>
      <c r="P321" s="21" t="n">
        <v>10.4</v>
      </c>
      <c r="Q321" s="28" t="n">
        <v>45950</v>
      </c>
      <c r="R321" s="21" t="inlineStr"/>
    </row>
    <row r="322">
      <c r="A322" s="17" t="inlineStr">
        <is>
          <t>VB-0309</t>
        </is>
      </c>
      <c r="B322" s="17" t="inlineStr">
        <is>
          <t>Vessbank</t>
        </is>
      </c>
      <c r="C322" s="17" t="inlineStr">
        <is>
          <t>covered</t>
        </is>
      </c>
      <c r="D322" s="17" t="inlineStr">
        <is>
          <t>C</t>
        </is>
      </c>
      <c r="E322" s="17" t="n">
        <v>36</v>
      </c>
      <c r="F322" s="17" t="inlineStr">
        <is>
          <t>Medium</t>
        </is>
      </c>
      <c r="G322" s="17" t="inlineStr">
        <is>
          <t>COVERED</t>
        </is>
      </c>
      <c r="H322" s="17" t="n">
        <v>13</v>
      </c>
      <c r="I322" s="17" t="inlineStr">
        <is>
          <t>Water, 50A Power</t>
        </is>
      </c>
      <c r="J322" s="17" t="inlineStr">
        <is>
          <t>OCCUPIED</t>
        </is>
      </c>
      <c r="K322" s="17" t="inlineStr">
        <is>
          <t>MA-2024-0309</t>
        </is>
      </c>
      <c r="L322" s="17" t="inlineStr">
        <is>
          <t>WL-02656</t>
        </is>
      </c>
      <c r="M322" s="17" t="inlineStr">
        <is>
          <t>David Horton</t>
        </is>
      </c>
      <c r="N322" s="17" t="inlineStr">
        <is>
          <t>TIDE WEATHER</t>
        </is>
      </c>
      <c r="O322" s="17" t="n">
        <v>20.6</v>
      </c>
      <c r="P322" s="17" t="n">
        <v>10.4</v>
      </c>
      <c r="Q322" s="27" t="n">
        <v>45639</v>
      </c>
      <c r="R322" s="17" t="inlineStr"/>
    </row>
    <row r="323">
      <c r="A323" s="21" t="inlineStr">
        <is>
          <t>VB-0310</t>
        </is>
      </c>
      <c r="B323" s="21" t="inlineStr">
        <is>
          <t>Vessbank</t>
        </is>
      </c>
      <c r="C323" s="21" t="inlineStr">
        <is>
          <t>covered</t>
        </is>
      </c>
      <c r="D323" s="21" t="inlineStr">
        <is>
          <t>C</t>
        </is>
      </c>
      <c r="E323" s="21" t="n">
        <v>28</v>
      </c>
      <c r="F323" s="21" t="inlineStr">
        <is>
          <t>Small</t>
        </is>
      </c>
      <c r="G323" s="21" t="inlineStr">
        <is>
          <t>COVERED</t>
        </is>
      </c>
      <c r="H323" s="21" t="n">
        <v>10</v>
      </c>
      <c r="I323" s="21" t="inlineStr">
        <is>
          <t>Water, 30A/50A Power</t>
        </is>
      </c>
      <c r="J323" s="21" t="inlineStr">
        <is>
          <t>OCCUPIED</t>
        </is>
      </c>
      <c r="K323" s="21" t="inlineStr">
        <is>
          <t>MA-2024-0310</t>
        </is>
      </c>
      <c r="L323" s="21" t="inlineStr">
        <is>
          <t>WL-03313</t>
        </is>
      </c>
      <c r="M323" s="21" t="inlineStr">
        <is>
          <t>Jose Jimenez</t>
        </is>
      </c>
      <c r="N323" s="21" t="inlineStr">
        <is>
          <t>ANCHOR RUNNER</t>
        </is>
      </c>
      <c r="O323" s="21" t="n">
        <v>38.6</v>
      </c>
      <c r="P323" s="21" t="n">
        <v>10.4</v>
      </c>
      <c r="Q323" s="28" t="n">
        <v>45642</v>
      </c>
      <c r="R323" s="21" t="inlineStr"/>
    </row>
    <row r="324">
      <c r="A324" s="17" t="inlineStr">
        <is>
          <t>VB-0311</t>
        </is>
      </c>
      <c r="B324" s="17" t="inlineStr">
        <is>
          <t>Vessbank</t>
        </is>
      </c>
      <c r="C324" s="17" t="inlineStr">
        <is>
          <t>covered</t>
        </is>
      </c>
      <c r="D324" s="17" t="inlineStr">
        <is>
          <t>C</t>
        </is>
      </c>
      <c r="E324" s="17" t="n">
        <v>32</v>
      </c>
      <c r="F324" s="17" t="inlineStr">
        <is>
          <t>Medium</t>
        </is>
      </c>
      <c r="G324" s="17" t="inlineStr">
        <is>
          <t>COVERED</t>
        </is>
      </c>
      <c r="H324" s="17" t="n">
        <v>12</v>
      </c>
      <c r="I324" s="17" t="inlineStr">
        <is>
          <t>Water, 30A/50A Power</t>
        </is>
      </c>
      <c r="J324" s="17" t="inlineStr">
        <is>
          <t>OCCUPIED</t>
        </is>
      </c>
      <c r="K324" s="17" t="inlineStr">
        <is>
          <t>MA-2024-0311</t>
        </is>
      </c>
      <c r="L324" s="17" t="inlineStr">
        <is>
          <t>WL-01760</t>
        </is>
      </c>
      <c r="M324" s="17" t="inlineStr">
        <is>
          <t>Jose Becker</t>
        </is>
      </c>
      <c r="N324" s="17" t="inlineStr">
        <is>
          <t>SPINDRIFT WAKE</t>
        </is>
      </c>
      <c r="O324" s="17" t="n">
        <v>46.6</v>
      </c>
      <c r="P324" s="17" t="n">
        <v>10.4</v>
      </c>
      <c r="Q324" s="27" t="n">
        <v>45888</v>
      </c>
      <c r="R324" s="17" t="inlineStr"/>
    </row>
    <row r="325">
      <c r="A325" s="21" t="inlineStr">
        <is>
          <t>VB-0312</t>
        </is>
      </c>
      <c r="B325" s="21" t="inlineStr">
        <is>
          <t>Vessbank</t>
        </is>
      </c>
      <c r="C325" s="21" t="inlineStr">
        <is>
          <t>covered</t>
        </is>
      </c>
      <c r="D325" s="21" t="inlineStr">
        <is>
          <t>C</t>
        </is>
      </c>
      <c r="E325" s="21" t="n">
        <v>24</v>
      </c>
      <c r="F325" s="21" t="inlineStr">
        <is>
          <t>Small</t>
        </is>
      </c>
      <c r="G325" s="21" t="inlineStr">
        <is>
          <t>COVERED</t>
        </is>
      </c>
      <c r="H325" s="21" t="n">
        <v>9</v>
      </c>
      <c r="I325" s="21" t="inlineStr">
        <is>
          <t>Water, 30A/50A Power</t>
        </is>
      </c>
      <c r="J325" s="21" t="inlineStr">
        <is>
          <t>OCCUPIED</t>
        </is>
      </c>
      <c r="K325" s="21" t="inlineStr">
        <is>
          <t>MA-2024-0312</t>
        </is>
      </c>
      <c r="L325" s="21" t="inlineStr">
        <is>
          <t>WL-03224</t>
        </is>
      </c>
      <c r="M325" s="21" t="inlineStr">
        <is>
          <t>Catherine Flynn</t>
        </is>
      </c>
      <c r="N325" s="21" t="inlineStr">
        <is>
          <t>SABLE LINE</t>
        </is>
      </c>
      <c r="O325" s="21" t="n">
        <v>56.6</v>
      </c>
      <c r="P325" s="21" t="n">
        <v>10.4</v>
      </c>
      <c r="Q325" s="28" t="n">
        <v>46153</v>
      </c>
      <c r="R325" s="21" t="inlineStr"/>
    </row>
    <row r="326">
      <c r="A326" s="17" t="inlineStr">
        <is>
          <t>VB-0313</t>
        </is>
      </c>
      <c r="B326" s="17" t="inlineStr">
        <is>
          <t>Vessbank</t>
        </is>
      </c>
      <c r="C326" s="17" t="inlineStr">
        <is>
          <t>covered</t>
        </is>
      </c>
      <c r="D326" s="17" t="inlineStr">
        <is>
          <t>C</t>
        </is>
      </c>
      <c r="E326" s="17" t="n">
        <v>24</v>
      </c>
      <c r="F326" s="17" t="inlineStr">
        <is>
          <t>Small</t>
        </is>
      </c>
      <c r="G326" s="17" t="inlineStr">
        <is>
          <t>COVERED</t>
        </is>
      </c>
      <c r="H326" s="17" t="n">
        <v>9</v>
      </c>
      <c r="I326" s="17" t="inlineStr">
        <is>
          <t>Water, 30A/50A Power</t>
        </is>
      </c>
      <c r="J326" s="17" t="inlineStr">
        <is>
          <t>RESERVED</t>
        </is>
      </c>
      <c r="K326" s="17" t="inlineStr"/>
      <c r="L326" s="17" t="inlineStr"/>
      <c r="M326" s="17" t="inlineStr"/>
      <c r="N326" s="17" t="inlineStr"/>
      <c r="O326" s="17" t="inlineStr"/>
      <c r="P326" s="17" t="n">
        <v>10.4</v>
      </c>
      <c r="Q326" s="27" t="n">
        <v>46076</v>
      </c>
      <c r="R326" s="17" t="inlineStr"/>
    </row>
    <row r="327">
      <c r="A327" s="21" t="inlineStr">
        <is>
          <t>VB-0314</t>
        </is>
      </c>
      <c r="B327" s="21" t="inlineStr">
        <is>
          <t>Vessbank</t>
        </is>
      </c>
      <c r="C327" s="21" t="inlineStr">
        <is>
          <t>covered</t>
        </is>
      </c>
      <c r="D327" s="21" t="inlineStr">
        <is>
          <t>C</t>
        </is>
      </c>
      <c r="E327" s="21" t="n">
        <v>24</v>
      </c>
      <c r="F327" s="21" t="inlineStr">
        <is>
          <t>Small</t>
        </is>
      </c>
      <c r="G327" s="21" t="inlineStr">
        <is>
          <t>COVERED</t>
        </is>
      </c>
      <c r="H327" s="21" t="n">
        <v>9</v>
      </c>
      <c r="I327" s="21" t="inlineStr">
        <is>
          <t>Water, 30A/50A Power</t>
        </is>
      </c>
      <c r="J327" s="21" t="inlineStr">
        <is>
          <t>OCCUPIED</t>
        </is>
      </c>
      <c r="K327" s="21" t="inlineStr">
        <is>
          <t>MA-2024-0314</t>
        </is>
      </c>
      <c r="L327" s="21" t="inlineStr">
        <is>
          <t>WL-02315</t>
        </is>
      </c>
      <c r="M327" s="21" t="inlineStr">
        <is>
          <t>Mitchell Mendez</t>
        </is>
      </c>
      <c r="N327" s="21" t="inlineStr">
        <is>
          <t>WIDGEON VEER</t>
        </is>
      </c>
      <c r="O327" s="21" t="n">
        <v>61.1</v>
      </c>
      <c r="P327" s="21" t="n">
        <v>10.4</v>
      </c>
      <c r="Q327" s="28" t="n">
        <v>45701</v>
      </c>
      <c r="R327" s="21" t="inlineStr"/>
    </row>
    <row r="328">
      <c r="A328" s="17" t="inlineStr">
        <is>
          <t>VB-0315</t>
        </is>
      </c>
      <c r="B328" s="17" t="inlineStr">
        <is>
          <t>Vessbank</t>
        </is>
      </c>
      <c r="C328" s="17" t="inlineStr">
        <is>
          <t>covered</t>
        </is>
      </c>
      <c r="D328" s="17" t="inlineStr">
        <is>
          <t>C</t>
        </is>
      </c>
      <c r="E328" s="17" t="n">
        <v>28</v>
      </c>
      <c r="F328" s="17" t="inlineStr">
        <is>
          <t>Small</t>
        </is>
      </c>
      <c r="G328" s="17" t="inlineStr">
        <is>
          <t>COVERED</t>
        </is>
      </c>
      <c r="H328" s="17" t="n">
        <v>10</v>
      </c>
      <c r="I328" s="17" t="inlineStr">
        <is>
          <t>Water, 30A/50A Power</t>
        </is>
      </c>
      <c r="J328" s="17" t="inlineStr">
        <is>
          <t>OCCUPIED</t>
        </is>
      </c>
      <c r="K328" s="17" t="inlineStr">
        <is>
          <t>MA-2024-0315</t>
        </is>
      </c>
      <c r="L328" s="17" t="inlineStr">
        <is>
          <t>WL-03326</t>
        </is>
      </c>
      <c r="M328" s="17" t="inlineStr">
        <is>
          <t>Christopher Brock</t>
        </is>
      </c>
      <c r="N328" s="17" t="inlineStr">
        <is>
          <t>SANDERLING MIST</t>
        </is>
      </c>
      <c r="O328" s="17" t="n">
        <v>40</v>
      </c>
      <c r="P328" s="17" t="n">
        <v>10.4</v>
      </c>
      <c r="Q328" s="27" t="n">
        <v>46030</v>
      </c>
      <c r="R328" s="17" t="inlineStr"/>
    </row>
    <row r="329">
      <c r="A329" s="21" t="inlineStr">
        <is>
          <t>VB-0316</t>
        </is>
      </c>
      <c r="B329" s="21" t="inlineStr">
        <is>
          <t>Vessbank</t>
        </is>
      </c>
      <c r="C329" s="21" t="inlineStr">
        <is>
          <t>covered</t>
        </is>
      </c>
      <c r="D329" s="21" t="inlineStr">
        <is>
          <t>C</t>
        </is>
      </c>
      <c r="E329" s="21" t="n">
        <v>36</v>
      </c>
      <c r="F329" s="21" t="inlineStr">
        <is>
          <t>Medium</t>
        </is>
      </c>
      <c r="G329" s="21" t="inlineStr">
        <is>
          <t>COVERED</t>
        </is>
      </c>
      <c r="H329" s="21" t="n">
        <v>13</v>
      </c>
      <c r="I329" s="21" t="inlineStr">
        <is>
          <t>Water, 50A Power</t>
        </is>
      </c>
      <c r="J329" s="21" t="inlineStr">
        <is>
          <t>OCCUPIED</t>
        </is>
      </c>
      <c r="K329" s="21" t="inlineStr">
        <is>
          <t>MA-2024-0316</t>
        </is>
      </c>
      <c r="L329" s="21" t="inlineStr">
        <is>
          <t>WL-03492</t>
        </is>
      </c>
      <c r="M329" s="21" t="inlineStr">
        <is>
          <t>Lisa Hernandez</t>
        </is>
      </c>
      <c r="N329" s="21" t="inlineStr">
        <is>
          <t>ANCHOR QUEEN</t>
        </is>
      </c>
      <c r="O329" s="21" t="n">
        <v>32.7</v>
      </c>
      <c r="P329" s="21" t="n">
        <v>10.4</v>
      </c>
      <c r="Q329" s="28" t="n">
        <v>45895</v>
      </c>
      <c r="R329" s="21" t="inlineStr"/>
    </row>
    <row r="330">
      <c r="A330" s="17" t="inlineStr">
        <is>
          <t>VB-0317</t>
        </is>
      </c>
      <c r="B330" s="17" t="inlineStr">
        <is>
          <t>Vessbank</t>
        </is>
      </c>
      <c r="C330" s="17" t="inlineStr">
        <is>
          <t>covered</t>
        </is>
      </c>
      <c r="D330" s="17" t="inlineStr">
        <is>
          <t>C</t>
        </is>
      </c>
      <c r="E330" s="17" t="n">
        <v>24</v>
      </c>
      <c r="F330" s="17" t="inlineStr">
        <is>
          <t>Small</t>
        </is>
      </c>
      <c r="G330" s="17" t="inlineStr">
        <is>
          <t>COVERED</t>
        </is>
      </c>
      <c r="H330" s="17" t="n">
        <v>9</v>
      </c>
      <c r="I330" s="17" t="inlineStr">
        <is>
          <t>Water, 30A/50A Power</t>
        </is>
      </c>
      <c r="J330" s="17" t="inlineStr">
        <is>
          <t>OCCUPIED</t>
        </is>
      </c>
      <c r="K330" s="17" t="inlineStr">
        <is>
          <t>MA-2024-0317</t>
        </is>
      </c>
      <c r="L330" s="17" t="inlineStr">
        <is>
          <t>WL-02173</t>
        </is>
      </c>
      <c r="M330" s="17" t="inlineStr">
        <is>
          <t>Lisa Parker</t>
        </is>
      </c>
      <c r="N330" s="17" t="inlineStr">
        <is>
          <t>PETREL LINE</t>
        </is>
      </c>
      <c r="O330" s="17" t="n">
        <v>38.4</v>
      </c>
      <c r="P330" s="17" t="n">
        <v>10.4</v>
      </c>
      <c r="Q330" s="27" t="n">
        <v>45881</v>
      </c>
      <c r="R330" s="17" t="inlineStr"/>
    </row>
    <row r="331">
      <c r="A331" s="21" t="inlineStr">
        <is>
          <t>VB-0318</t>
        </is>
      </c>
      <c r="B331" s="21" t="inlineStr">
        <is>
          <t>Vessbank</t>
        </is>
      </c>
      <c r="C331" s="21" t="inlineStr">
        <is>
          <t>covered</t>
        </is>
      </c>
      <c r="D331" s="21" t="inlineStr">
        <is>
          <t>C</t>
        </is>
      </c>
      <c r="E331" s="21" t="n">
        <v>32</v>
      </c>
      <c r="F331" s="21" t="inlineStr">
        <is>
          <t>Medium</t>
        </is>
      </c>
      <c r="G331" s="21" t="inlineStr">
        <is>
          <t>COVERED</t>
        </is>
      </c>
      <c r="H331" s="21" t="n">
        <v>12</v>
      </c>
      <c r="I331" s="21" t="inlineStr">
        <is>
          <t>Water, 30A/50A Power</t>
        </is>
      </c>
      <c r="J331" s="21" t="inlineStr">
        <is>
          <t>OCCUPIED</t>
        </is>
      </c>
      <c r="K331" s="21" t="inlineStr">
        <is>
          <t>MA-2024-0318</t>
        </is>
      </c>
      <c r="L331" s="21" t="inlineStr">
        <is>
          <t>WL-02255</t>
        </is>
      </c>
      <c r="M331" s="21" t="inlineStr">
        <is>
          <t>Scott Garcia</t>
        </is>
      </c>
      <c r="N331" s="21" t="inlineStr">
        <is>
          <t>SALISH DANCER</t>
        </is>
      </c>
      <c r="O331" s="21" t="n">
        <v>27.2</v>
      </c>
      <c r="P331" s="21" t="n">
        <v>10.4</v>
      </c>
      <c r="Q331" s="28" t="n">
        <v>45800</v>
      </c>
      <c r="R331" s="21" t="inlineStr"/>
    </row>
    <row r="332">
      <c r="A332" s="17" t="inlineStr">
        <is>
          <t>VB-0319</t>
        </is>
      </c>
      <c r="B332" s="17" t="inlineStr">
        <is>
          <t>Vessbank</t>
        </is>
      </c>
      <c r="C332" s="17" t="inlineStr">
        <is>
          <t>covered</t>
        </is>
      </c>
      <c r="D332" s="17" t="inlineStr">
        <is>
          <t>C</t>
        </is>
      </c>
      <c r="E332" s="17" t="n">
        <v>28</v>
      </c>
      <c r="F332" s="17" t="inlineStr">
        <is>
          <t>Small</t>
        </is>
      </c>
      <c r="G332" s="17" t="inlineStr">
        <is>
          <t>COVERED</t>
        </is>
      </c>
      <c r="H332" s="17" t="n">
        <v>10</v>
      </c>
      <c r="I332" s="17" t="inlineStr">
        <is>
          <t>Water, 30A/50A Power</t>
        </is>
      </c>
      <c r="J332" s="17" t="inlineStr">
        <is>
          <t>OCCUPIED</t>
        </is>
      </c>
      <c r="K332" s="17" t="inlineStr">
        <is>
          <t>MA-2024-0319</t>
        </is>
      </c>
      <c r="L332" s="17" t="inlineStr">
        <is>
          <t>WL-01381</t>
        </is>
      </c>
      <c r="M332" s="17" t="inlineStr">
        <is>
          <t>Michael Dickson</t>
        </is>
      </c>
      <c r="N332" s="17" t="inlineStr">
        <is>
          <t>SCOTER ROCK</t>
        </is>
      </c>
      <c r="O332" s="17" t="n">
        <v>25.8</v>
      </c>
      <c r="P332" s="17" t="n">
        <v>10.4</v>
      </c>
      <c r="Q332" s="27" t="n">
        <v>45572</v>
      </c>
      <c r="R332" s="17" t="inlineStr"/>
    </row>
    <row r="333">
      <c r="A333" s="21" t="inlineStr">
        <is>
          <t>VB-0320</t>
        </is>
      </c>
      <c r="B333" s="21" t="inlineStr">
        <is>
          <t>Vessbank</t>
        </is>
      </c>
      <c r="C333" s="21" t="inlineStr">
        <is>
          <t>covered</t>
        </is>
      </c>
      <c r="D333" s="21" t="inlineStr">
        <is>
          <t>C</t>
        </is>
      </c>
      <c r="E333" s="21" t="n">
        <v>32</v>
      </c>
      <c r="F333" s="21" t="inlineStr">
        <is>
          <t>Medium</t>
        </is>
      </c>
      <c r="G333" s="21" t="inlineStr">
        <is>
          <t>COVERED</t>
        </is>
      </c>
      <c r="H333" s="21" t="n">
        <v>12</v>
      </c>
      <c r="I333" s="21" t="inlineStr">
        <is>
          <t>Water, 30A/50A Power</t>
        </is>
      </c>
      <c r="J333" s="21" t="inlineStr">
        <is>
          <t>OCCUPIED</t>
        </is>
      </c>
      <c r="K333" s="21" t="inlineStr">
        <is>
          <t>MA-2024-0320</t>
        </is>
      </c>
      <c r="L333" s="21" t="inlineStr">
        <is>
          <t>WL-01254</t>
        </is>
      </c>
      <c r="M333" s="21" t="inlineStr">
        <is>
          <t>Barbara Jones</t>
        </is>
      </c>
      <c r="N333" s="21" t="inlineStr">
        <is>
          <t>PETREL WEATHER</t>
        </is>
      </c>
      <c r="O333" s="21" t="n">
        <v>50</v>
      </c>
      <c r="P333" s="21" t="n">
        <v>10.4</v>
      </c>
      <c r="Q333" s="28" t="n">
        <v>45963</v>
      </c>
      <c r="R333" s="21" t="inlineStr"/>
    </row>
    <row r="334">
      <c r="A334" s="17" t="inlineStr">
        <is>
          <t>VB-0321</t>
        </is>
      </c>
      <c r="B334" s="17" t="inlineStr">
        <is>
          <t>Vessbank</t>
        </is>
      </c>
      <c r="C334" s="17" t="inlineStr">
        <is>
          <t>covered</t>
        </is>
      </c>
      <c r="D334" s="17" t="inlineStr">
        <is>
          <t>C</t>
        </is>
      </c>
      <c r="E334" s="17" t="n">
        <v>28</v>
      </c>
      <c r="F334" s="17" t="inlineStr">
        <is>
          <t>Small</t>
        </is>
      </c>
      <c r="G334" s="17" t="inlineStr">
        <is>
          <t>COVERED</t>
        </is>
      </c>
      <c r="H334" s="17" t="n">
        <v>10</v>
      </c>
      <c r="I334" s="17" t="inlineStr">
        <is>
          <t>Water, 30A/50A Power</t>
        </is>
      </c>
      <c r="J334" s="17" t="inlineStr">
        <is>
          <t>OCCUPIED</t>
        </is>
      </c>
      <c r="K334" s="17" t="inlineStr">
        <is>
          <t>MA-2024-0321</t>
        </is>
      </c>
      <c r="L334" s="17" t="inlineStr">
        <is>
          <t>WL-03094</t>
        </is>
      </c>
      <c r="M334" s="17" t="inlineStr">
        <is>
          <t>Christine Cook</t>
        </is>
      </c>
      <c r="N334" s="17" t="inlineStr">
        <is>
          <t>PETREL SOUND</t>
        </is>
      </c>
      <c r="O334" s="17" t="n">
        <v>26.2</v>
      </c>
      <c r="P334" s="17" t="n">
        <v>10.4</v>
      </c>
      <c r="Q334" s="27" t="n">
        <v>45666</v>
      </c>
      <c r="R334" s="17" t="inlineStr"/>
    </row>
    <row r="335">
      <c r="A335" s="21" t="inlineStr">
        <is>
          <t>VB-0322</t>
        </is>
      </c>
      <c r="B335" s="21" t="inlineStr">
        <is>
          <t>Vessbank</t>
        </is>
      </c>
      <c r="C335" s="21" t="inlineStr">
        <is>
          <t>covered</t>
        </is>
      </c>
      <c r="D335" s="21" t="inlineStr">
        <is>
          <t>C</t>
        </is>
      </c>
      <c r="E335" s="21" t="n">
        <v>40</v>
      </c>
      <c r="F335" s="21" t="inlineStr">
        <is>
          <t>Medium</t>
        </is>
      </c>
      <c r="G335" s="21" t="inlineStr">
        <is>
          <t>COVERED</t>
        </is>
      </c>
      <c r="H335" s="21" t="n">
        <v>14</v>
      </c>
      <c r="I335" s="21" t="inlineStr">
        <is>
          <t>Water, 50A Power</t>
        </is>
      </c>
      <c r="J335" s="21" t="inlineStr">
        <is>
          <t>OCCUPIED</t>
        </is>
      </c>
      <c r="K335" s="21" t="inlineStr">
        <is>
          <t>MA-2024-0322</t>
        </is>
      </c>
      <c r="L335" s="21" t="inlineStr">
        <is>
          <t>WL-02256</t>
        </is>
      </c>
      <c r="M335" s="21" t="inlineStr">
        <is>
          <t>Ryan Johnson</t>
        </is>
      </c>
      <c r="N335" s="21" t="inlineStr">
        <is>
          <t>WIDGEON PASSAGE</t>
        </is>
      </c>
      <c r="O335" s="21" t="n">
        <v>22.7</v>
      </c>
      <c r="P335" s="21" t="n">
        <v>10.4</v>
      </c>
      <c r="Q335" s="28" t="n">
        <v>46157</v>
      </c>
      <c r="R335" s="21" t="inlineStr"/>
    </row>
    <row r="336">
      <c r="A336" s="17" t="inlineStr">
        <is>
          <t>VB-0323</t>
        </is>
      </c>
      <c r="B336" s="17" t="inlineStr">
        <is>
          <t>Vessbank</t>
        </is>
      </c>
      <c r="C336" s="17" t="inlineStr">
        <is>
          <t>covered</t>
        </is>
      </c>
      <c r="D336" s="17" t="inlineStr">
        <is>
          <t>C</t>
        </is>
      </c>
      <c r="E336" s="17" t="n">
        <v>40</v>
      </c>
      <c r="F336" s="17" t="inlineStr">
        <is>
          <t>Medium</t>
        </is>
      </c>
      <c r="G336" s="17" t="inlineStr">
        <is>
          <t>COVERED</t>
        </is>
      </c>
      <c r="H336" s="17" t="n">
        <v>14</v>
      </c>
      <c r="I336" s="17" t="inlineStr">
        <is>
          <t>Water, 50A Power</t>
        </is>
      </c>
      <c r="J336" s="17" t="inlineStr">
        <is>
          <t>OCCUPIED</t>
        </is>
      </c>
      <c r="K336" s="17" t="inlineStr">
        <is>
          <t>MA-2024-0323</t>
        </is>
      </c>
      <c r="L336" s="17" t="inlineStr">
        <is>
          <t>WL-01488</t>
        </is>
      </c>
      <c r="M336" s="17" t="inlineStr">
        <is>
          <t>Stephen Wilcox</t>
        </is>
      </c>
      <c r="N336" s="17" t="inlineStr">
        <is>
          <t>HALIBUT STAR</t>
        </is>
      </c>
      <c r="O336" s="17" t="n">
        <v>43.8</v>
      </c>
      <c r="P336" s="17" t="n">
        <v>10.4</v>
      </c>
      <c r="Q336" s="27" t="n">
        <v>45595</v>
      </c>
      <c r="R336" s="17" t="inlineStr"/>
    </row>
    <row r="337">
      <c r="A337" s="21" t="inlineStr">
        <is>
          <t>VB-0324</t>
        </is>
      </c>
      <c r="B337" s="21" t="inlineStr">
        <is>
          <t>Vessbank</t>
        </is>
      </c>
      <c r="C337" s="21" t="inlineStr">
        <is>
          <t>covered</t>
        </is>
      </c>
      <c r="D337" s="21" t="inlineStr">
        <is>
          <t>C</t>
        </is>
      </c>
      <c r="E337" s="21" t="n">
        <v>36</v>
      </c>
      <c r="F337" s="21" t="inlineStr">
        <is>
          <t>Medium</t>
        </is>
      </c>
      <c r="G337" s="21" t="inlineStr">
        <is>
          <t>COVERED</t>
        </is>
      </c>
      <c r="H337" s="21" t="n">
        <v>13</v>
      </c>
      <c r="I337" s="21" t="inlineStr">
        <is>
          <t>Water, 50A Power</t>
        </is>
      </c>
      <c r="J337" s="21" t="inlineStr">
        <is>
          <t>OCCUPIED</t>
        </is>
      </c>
      <c r="K337" s="21" t="inlineStr">
        <is>
          <t>MA-2024-0324</t>
        </is>
      </c>
      <c r="L337" s="21" t="inlineStr">
        <is>
          <t>WL-01311</t>
        </is>
      </c>
      <c r="M337" s="21" t="inlineStr">
        <is>
          <t>Michael Fox</t>
        </is>
      </c>
      <c r="N337" s="21" t="inlineStr">
        <is>
          <t>OSPREY ROCK</t>
        </is>
      </c>
      <c r="O337" s="21" t="n">
        <v>36.7</v>
      </c>
      <c r="P337" s="21" t="n">
        <v>10.4</v>
      </c>
      <c r="Q337" s="28" t="n">
        <v>45715</v>
      </c>
      <c r="R337" s="21" t="inlineStr"/>
    </row>
    <row r="338">
      <c r="A338" s="17" t="inlineStr">
        <is>
          <t>VB-0401</t>
        </is>
      </c>
      <c r="B338" s="17" t="inlineStr">
        <is>
          <t>Vessbank</t>
        </is>
      </c>
      <c r="C338" s="17" t="inlineStr">
        <is>
          <t>covered</t>
        </is>
      </c>
      <c r="D338" s="17" t="inlineStr">
        <is>
          <t>D</t>
        </is>
      </c>
      <c r="E338" s="17" t="n">
        <v>24</v>
      </c>
      <c r="F338" s="17" t="inlineStr">
        <is>
          <t>Small</t>
        </is>
      </c>
      <c r="G338" s="17" t="inlineStr">
        <is>
          <t>COVERED</t>
        </is>
      </c>
      <c r="H338" s="17" t="n">
        <v>9</v>
      </c>
      <c r="I338" s="17" t="inlineStr">
        <is>
          <t>Water, 30A/50A Power</t>
        </is>
      </c>
      <c r="J338" s="17" t="inlineStr">
        <is>
          <t>OCCUPIED</t>
        </is>
      </c>
      <c r="K338" s="17" t="inlineStr">
        <is>
          <t>MA-2024-0401</t>
        </is>
      </c>
      <c r="L338" s="17" t="inlineStr">
        <is>
          <t>WL-01799</t>
        </is>
      </c>
      <c r="M338" s="17" t="inlineStr">
        <is>
          <t>Robert Johnson</t>
        </is>
      </c>
      <c r="N338" s="17" t="inlineStr">
        <is>
          <t>SCOTER STAR</t>
        </is>
      </c>
      <c r="O338" s="17" t="n">
        <v>41.1</v>
      </c>
      <c r="P338" s="17" t="n">
        <v>10.4</v>
      </c>
      <c r="Q338" s="27" t="n">
        <v>45712</v>
      </c>
      <c r="R338" s="17" t="inlineStr"/>
    </row>
    <row r="339">
      <c r="A339" s="21" t="inlineStr">
        <is>
          <t>VB-0402</t>
        </is>
      </c>
      <c r="B339" s="21" t="inlineStr">
        <is>
          <t>Vessbank</t>
        </is>
      </c>
      <c r="C339" s="21" t="inlineStr">
        <is>
          <t>covered</t>
        </is>
      </c>
      <c r="D339" s="21" t="inlineStr">
        <is>
          <t>D</t>
        </is>
      </c>
      <c r="E339" s="21" t="n">
        <v>36</v>
      </c>
      <c r="F339" s="21" t="inlineStr">
        <is>
          <t>Medium</t>
        </is>
      </c>
      <c r="G339" s="21" t="inlineStr">
        <is>
          <t>COVERED</t>
        </is>
      </c>
      <c r="H339" s="21" t="n">
        <v>13</v>
      </c>
      <c r="I339" s="21" t="inlineStr">
        <is>
          <t>Water, 50A Power</t>
        </is>
      </c>
      <c r="J339" s="21" t="inlineStr">
        <is>
          <t>OCCUPIED</t>
        </is>
      </c>
      <c r="K339" s="21" t="inlineStr">
        <is>
          <t>MA-2024-0402</t>
        </is>
      </c>
      <c r="L339" s="21" t="inlineStr">
        <is>
          <t>WL-01959</t>
        </is>
      </c>
      <c r="M339" s="21" t="inlineStr">
        <is>
          <t>Jonathan Moore</t>
        </is>
      </c>
      <c r="N339" s="21" t="inlineStr">
        <is>
          <t>BRANT PASSAGE</t>
        </is>
      </c>
      <c r="O339" s="21" t="n">
        <v>46.8</v>
      </c>
      <c r="P339" s="21" t="n">
        <v>10.4</v>
      </c>
      <c r="Q339" s="28" t="n">
        <v>45888</v>
      </c>
      <c r="R339" s="21" t="inlineStr"/>
    </row>
    <row r="340">
      <c r="A340" s="17" t="inlineStr">
        <is>
          <t>VB-0403</t>
        </is>
      </c>
      <c r="B340" s="17" t="inlineStr">
        <is>
          <t>Vessbank</t>
        </is>
      </c>
      <c r="C340" s="17" t="inlineStr">
        <is>
          <t>covered</t>
        </is>
      </c>
      <c r="D340" s="17" t="inlineStr">
        <is>
          <t>D</t>
        </is>
      </c>
      <c r="E340" s="17" t="n">
        <v>28</v>
      </c>
      <c r="F340" s="17" t="inlineStr">
        <is>
          <t>Small</t>
        </is>
      </c>
      <c r="G340" s="17" t="inlineStr">
        <is>
          <t>COVERED</t>
        </is>
      </c>
      <c r="H340" s="17" t="n">
        <v>10</v>
      </c>
      <c r="I340" s="17" t="inlineStr">
        <is>
          <t>Water, 30A/50A Power</t>
        </is>
      </c>
      <c r="J340" s="17" t="inlineStr">
        <is>
          <t>OCCUPIED</t>
        </is>
      </c>
      <c r="K340" s="17" t="inlineStr">
        <is>
          <t>MA-2024-0403</t>
        </is>
      </c>
      <c r="L340" s="17" t="inlineStr">
        <is>
          <t>WL-03548</t>
        </is>
      </c>
      <c r="M340" s="17" t="inlineStr">
        <is>
          <t>Michael Clark</t>
        </is>
      </c>
      <c r="N340" s="17" t="inlineStr">
        <is>
          <t>BRANT STAR</t>
        </is>
      </c>
      <c r="O340" s="17" t="n">
        <v>37.4</v>
      </c>
      <c r="P340" s="17" t="n">
        <v>10.4</v>
      </c>
      <c r="Q340" s="27" t="n">
        <v>45601</v>
      </c>
      <c r="R340" s="17" t="inlineStr"/>
    </row>
    <row r="341">
      <c r="A341" s="21" t="inlineStr">
        <is>
          <t>VB-0404</t>
        </is>
      </c>
      <c r="B341" s="21" t="inlineStr">
        <is>
          <t>Vessbank</t>
        </is>
      </c>
      <c r="C341" s="21" t="inlineStr">
        <is>
          <t>covered</t>
        </is>
      </c>
      <c r="D341" s="21" t="inlineStr">
        <is>
          <t>D</t>
        </is>
      </c>
      <c r="E341" s="21" t="n">
        <v>28</v>
      </c>
      <c r="F341" s="21" t="inlineStr">
        <is>
          <t>Small</t>
        </is>
      </c>
      <c r="G341" s="21" t="inlineStr">
        <is>
          <t>COVERED</t>
        </is>
      </c>
      <c r="H341" s="21" t="n">
        <v>10</v>
      </c>
      <c r="I341" s="21" t="inlineStr">
        <is>
          <t>Water, 30A/50A Power</t>
        </is>
      </c>
      <c r="J341" s="21" t="inlineStr">
        <is>
          <t>GUEST</t>
        </is>
      </c>
      <c r="K341" s="21" t="inlineStr"/>
      <c r="L341" s="21" t="inlineStr"/>
      <c r="M341" s="21" t="inlineStr"/>
      <c r="N341" s="21" t="inlineStr"/>
      <c r="O341" s="21" t="inlineStr"/>
      <c r="P341" s="21" t="n">
        <v>10.4</v>
      </c>
      <c r="Q341" s="28" t="n">
        <v>45619</v>
      </c>
      <c r="R341" s="21" t="inlineStr"/>
    </row>
    <row r="342">
      <c r="A342" s="17" t="inlineStr">
        <is>
          <t>VB-0405</t>
        </is>
      </c>
      <c r="B342" s="17" t="inlineStr">
        <is>
          <t>Vessbank</t>
        </is>
      </c>
      <c r="C342" s="17" t="inlineStr">
        <is>
          <t>covered</t>
        </is>
      </c>
      <c r="D342" s="17" t="inlineStr">
        <is>
          <t>D</t>
        </is>
      </c>
      <c r="E342" s="17" t="n">
        <v>36</v>
      </c>
      <c r="F342" s="17" t="inlineStr">
        <is>
          <t>Medium</t>
        </is>
      </c>
      <c r="G342" s="17" t="inlineStr">
        <is>
          <t>COVERED</t>
        </is>
      </c>
      <c r="H342" s="17" t="n">
        <v>13</v>
      </c>
      <c r="I342" s="17" t="inlineStr">
        <is>
          <t>Water, 50A Power</t>
        </is>
      </c>
      <c r="J342" s="17" t="inlineStr">
        <is>
          <t>OCCUPIED</t>
        </is>
      </c>
      <c r="K342" s="17" t="inlineStr">
        <is>
          <t>MA-2024-0405</t>
        </is>
      </c>
      <c r="L342" s="17" t="inlineStr">
        <is>
          <t>WL-02118</t>
        </is>
      </c>
      <c r="M342" s="17" t="inlineStr">
        <is>
          <t>Matthew Meyer</t>
        </is>
      </c>
      <c r="N342" s="17" t="inlineStr">
        <is>
          <t>SANDERLING WAKE</t>
        </is>
      </c>
      <c r="O342" s="17" t="n">
        <v>55.4</v>
      </c>
      <c r="P342" s="17" t="n">
        <v>10.4</v>
      </c>
      <c r="Q342" s="27" t="n">
        <v>46143</v>
      </c>
      <c r="R342" s="17" t="inlineStr"/>
    </row>
    <row r="343">
      <c r="A343" s="21" t="inlineStr">
        <is>
          <t>VB-0406</t>
        </is>
      </c>
      <c r="B343" s="21" t="inlineStr">
        <is>
          <t>Vessbank</t>
        </is>
      </c>
      <c r="C343" s="21" t="inlineStr">
        <is>
          <t>covered</t>
        </is>
      </c>
      <c r="D343" s="21" t="inlineStr">
        <is>
          <t>D</t>
        </is>
      </c>
      <c r="E343" s="21" t="n">
        <v>40</v>
      </c>
      <c r="F343" s="21" t="inlineStr">
        <is>
          <t>Medium</t>
        </is>
      </c>
      <c r="G343" s="21" t="inlineStr">
        <is>
          <t>COVERED</t>
        </is>
      </c>
      <c r="H343" s="21" t="n">
        <v>14</v>
      </c>
      <c r="I343" s="21" t="inlineStr">
        <is>
          <t>Water, 50A Power</t>
        </is>
      </c>
      <c r="J343" s="21" t="inlineStr">
        <is>
          <t>OCCUPIED</t>
        </is>
      </c>
      <c r="K343" s="21" t="inlineStr">
        <is>
          <t>MA-2024-0406</t>
        </is>
      </c>
      <c r="L343" s="21" t="inlineStr">
        <is>
          <t>WL-01591</t>
        </is>
      </c>
      <c r="M343" s="21" t="inlineStr">
        <is>
          <t>Chad Yang</t>
        </is>
      </c>
      <c r="N343" s="21" t="inlineStr">
        <is>
          <t>CORMORANT STAR</t>
        </is>
      </c>
      <c r="O343" s="21" t="n">
        <v>56.4</v>
      </c>
      <c r="P343" s="21" t="n">
        <v>10.4</v>
      </c>
      <c r="Q343" s="28" t="n">
        <v>45584</v>
      </c>
      <c r="R343" s="21" t="inlineStr"/>
    </row>
    <row r="344">
      <c r="A344" s="17" t="inlineStr">
        <is>
          <t>VB-0407</t>
        </is>
      </c>
      <c r="B344" s="17" t="inlineStr">
        <is>
          <t>Vessbank</t>
        </is>
      </c>
      <c r="C344" s="17" t="inlineStr">
        <is>
          <t>covered</t>
        </is>
      </c>
      <c r="D344" s="17" t="inlineStr">
        <is>
          <t>D</t>
        </is>
      </c>
      <c r="E344" s="17" t="n">
        <v>24</v>
      </c>
      <c r="F344" s="17" t="inlineStr">
        <is>
          <t>Small</t>
        </is>
      </c>
      <c r="G344" s="17" t="inlineStr">
        <is>
          <t>COVERED</t>
        </is>
      </c>
      <c r="H344" s="17" t="n">
        <v>9</v>
      </c>
      <c r="I344" s="17" t="inlineStr">
        <is>
          <t>Water, 30A/50A Power</t>
        </is>
      </c>
      <c r="J344" s="17" t="inlineStr">
        <is>
          <t>OCCUPIED</t>
        </is>
      </c>
      <c r="K344" s="17" t="inlineStr">
        <is>
          <t>MA-2024-0407</t>
        </is>
      </c>
      <c r="L344" s="17" t="inlineStr">
        <is>
          <t>WL-02731</t>
        </is>
      </c>
      <c r="M344" s="17" t="inlineStr">
        <is>
          <t>Allison Taylor</t>
        </is>
      </c>
      <c r="N344" s="17" t="inlineStr">
        <is>
          <t>COHO LINE</t>
        </is>
      </c>
      <c r="O344" s="17" t="n">
        <v>30.6</v>
      </c>
      <c r="P344" s="17" t="n">
        <v>10.4</v>
      </c>
      <c r="Q344" s="27" t="n">
        <v>46195</v>
      </c>
      <c r="R344" s="17" t="inlineStr"/>
    </row>
    <row r="345">
      <c r="A345" s="21" t="inlineStr">
        <is>
          <t>VB-0408</t>
        </is>
      </c>
      <c r="B345" s="21" t="inlineStr">
        <is>
          <t>Vessbank</t>
        </is>
      </c>
      <c r="C345" s="21" t="inlineStr">
        <is>
          <t>covered</t>
        </is>
      </c>
      <c r="D345" s="21" t="inlineStr">
        <is>
          <t>D</t>
        </is>
      </c>
      <c r="E345" s="21" t="n">
        <v>36</v>
      </c>
      <c r="F345" s="21" t="inlineStr">
        <is>
          <t>Medium</t>
        </is>
      </c>
      <c r="G345" s="21" t="inlineStr">
        <is>
          <t>COVERED</t>
        </is>
      </c>
      <c r="H345" s="21" t="n">
        <v>13</v>
      </c>
      <c r="I345" s="21" t="inlineStr">
        <is>
          <t>Water, 50A Power</t>
        </is>
      </c>
      <c r="J345" s="21" t="inlineStr">
        <is>
          <t>OCCUPIED</t>
        </is>
      </c>
      <c r="K345" s="21" t="inlineStr">
        <is>
          <t>MA-2024-0408</t>
        </is>
      </c>
      <c r="L345" s="21" t="inlineStr">
        <is>
          <t>WL-01061</t>
        </is>
      </c>
      <c r="M345" s="21" t="inlineStr">
        <is>
          <t>Casey Smith</t>
        </is>
      </c>
      <c r="N345" s="21" t="inlineStr">
        <is>
          <t>SPINDRIFT CREST</t>
        </is>
      </c>
      <c r="O345" s="21" t="n">
        <v>52.4</v>
      </c>
      <c r="P345" s="21" t="n">
        <v>10.4</v>
      </c>
      <c r="Q345" s="28" t="n">
        <v>45944</v>
      </c>
      <c r="R345" s="21" t="inlineStr"/>
    </row>
    <row r="346">
      <c r="A346" s="17" t="inlineStr">
        <is>
          <t>VB-0409</t>
        </is>
      </c>
      <c r="B346" s="17" t="inlineStr">
        <is>
          <t>Vessbank</t>
        </is>
      </c>
      <c r="C346" s="17" t="inlineStr">
        <is>
          <t>covered</t>
        </is>
      </c>
      <c r="D346" s="17" t="inlineStr">
        <is>
          <t>D</t>
        </is>
      </c>
      <c r="E346" s="17" t="n">
        <v>32</v>
      </c>
      <c r="F346" s="17" t="inlineStr">
        <is>
          <t>Medium</t>
        </is>
      </c>
      <c r="G346" s="17" t="inlineStr">
        <is>
          <t>COVERED</t>
        </is>
      </c>
      <c r="H346" s="17" t="n">
        <v>12</v>
      </c>
      <c r="I346" s="17" t="inlineStr">
        <is>
          <t>Water, 30A/50A Power</t>
        </is>
      </c>
      <c r="J346" s="17" t="inlineStr">
        <is>
          <t>OCCUPIED</t>
        </is>
      </c>
      <c r="K346" s="17" t="inlineStr">
        <is>
          <t>MA-2024-0409</t>
        </is>
      </c>
      <c r="L346" s="17" t="inlineStr">
        <is>
          <t>WL-01832</t>
        </is>
      </c>
      <c r="M346" s="17" t="inlineStr">
        <is>
          <t>Bryan Spencer</t>
        </is>
      </c>
      <c r="N346" s="17" t="inlineStr">
        <is>
          <t>MURRE SOUND</t>
        </is>
      </c>
      <c r="O346" s="17" t="n">
        <v>57</v>
      </c>
      <c r="P346" s="17" t="n">
        <v>10.4</v>
      </c>
      <c r="Q346" s="27" t="n">
        <v>45659</v>
      </c>
      <c r="R346" s="17" t="inlineStr"/>
    </row>
    <row r="347">
      <c r="A347" s="21" t="inlineStr">
        <is>
          <t>VB-0410</t>
        </is>
      </c>
      <c r="B347" s="21" t="inlineStr">
        <is>
          <t>Vessbank</t>
        </is>
      </c>
      <c r="C347" s="21" t="inlineStr">
        <is>
          <t>covered</t>
        </is>
      </c>
      <c r="D347" s="21" t="inlineStr">
        <is>
          <t>D</t>
        </is>
      </c>
      <c r="E347" s="21" t="n">
        <v>32</v>
      </c>
      <c r="F347" s="21" t="inlineStr">
        <is>
          <t>Medium</t>
        </is>
      </c>
      <c r="G347" s="21" t="inlineStr">
        <is>
          <t>COVERED</t>
        </is>
      </c>
      <c r="H347" s="21" t="n">
        <v>12</v>
      </c>
      <c r="I347" s="21" t="inlineStr">
        <is>
          <t>Water, 30A/50A Power</t>
        </is>
      </c>
      <c r="J347" s="21" t="inlineStr">
        <is>
          <t>OCCUPIED</t>
        </is>
      </c>
      <c r="K347" s="21" t="inlineStr">
        <is>
          <t>MA-2024-0410</t>
        </is>
      </c>
      <c r="L347" s="21" t="inlineStr">
        <is>
          <t>WL-02745</t>
        </is>
      </c>
      <c r="M347" s="21" t="inlineStr">
        <is>
          <t>Olivia Baldwin</t>
        </is>
      </c>
      <c r="N347" s="21" t="inlineStr">
        <is>
          <t>SEAL LINE</t>
        </is>
      </c>
      <c r="O347" s="21" t="n">
        <v>20.6</v>
      </c>
      <c r="P347" s="21" t="n">
        <v>10.4</v>
      </c>
      <c r="Q347" s="28" t="n">
        <v>45670</v>
      </c>
      <c r="R347" s="21" t="inlineStr"/>
    </row>
    <row r="348">
      <c r="A348" s="17" t="inlineStr">
        <is>
          <t>VB-0411</t>
        </is>
      </c>
      <c r="B348" s="17" t="inlineStr">
        <is>
          <t>Vessbank</t>
        </is>
      </c>
      <c r="C348" s="17" t="inlineStr">
        <is>
          <t>covered</t>
        </is>
      </c>
      <c r="D348" s="17" t="inlineStr">
        <is>
          <t>D</t>
        </is>
      </c>
      <c r="E348" s="17" t="n">
        <v>24</v>
      </c>
      <c r="F348" s="17" t="inlineStr">
        <is>
          <t>Small</t>
        </is>
      </c>
      <c r="G348" s="17" t="inlineStr">
        <is>
          <t>COVERED</t>
        </is>
      </c>
      <c r="H348" s="17" t="n">
        <v>9</v>
      </c>
      <c r="I348" s="17" t="inlineStr">
        <is>
          <t>Water, 30A/50A Power</t>
        </is>
      </c>
      <c r="J348" s="17" t="inlineStr">
        <is>
          <t>OCCUPIED</t>
        </is>
      </c>
      <c r="K348" s="17" t="inlineStr">
        <is>
          <t>MA-2024-0411</t>
        </is>
      </c>
      <c r="L348" s="17" t="inlineStr">
        <is>
          <t>WL-02986</t>
        </is>
      </c>
      <c r="M348" s="17" t="inlineStr">
        <is>
          <t>Jaime Hernandez</t>
        </is>
      </c>
      <c r="N348" s="17" t="inlineStr">
        <is>
          <t>SCOTER PASSAGE</t>
        </is>
      </c>
      <c r="O348" s="17" t="n">
        <v>37</v>
      </c>
      <c r="P348" s="17" t="n">
        <v>10.4</v>
      </c>
      <c r="Q348" s="27" t="n">
        <v>46052</v>
      </c>
      <c r="R348" s="17" t="inlineStr"/>
    </row>
    <row r="349">
      <c r="A349" s="21" t="inlineStr">
        <is>
          <t>VB-0412</t>
        </is>
      </c>
      <c r="B349" s="21" t="inlineStr">
        <is>
          <t>Vessbank</t>
        </is>
      </c>
      <c r="C349" s="21" t="inlineStr">
        <is>
          <t>covered</t>
        </is>
      </c>
      <c r="D349" s="21" t="inlineStr">
        <is>
          <t>D</t>
        </is>
      </c>
      <c r="E349" s="21" t="n">
        <v>36</v>
      </c>
      <c r="F349" s="21" t="inlineStr">
        <is>
          <t>Medium</t>
        </is>
      </c>
      <c r="G349" s="21" t="inlineStr">
        <is>
          <t>COVERED</t>
        </is>
      </c>
      <c r="H349" s="21" t="n">
        <v>13</v>
      </c>
      <c r="I349" s="21" t="inlineStr">
        <is>
          <t>Water, 50A Power</t>
        </is>
      </c>
      <c r="J349" s="21" t="inlineStr">
        <is>
          <t>OCCUPIED</t>
        </is>
      </c>
      <c r="K349" s="21" t="inlineStr">
        <is>
          <t>MA-2024-0412</t>
        </is>
      </c>
      <c r="L349" s="21" t="inlineStr">
        <is>
          <t>WL-02252</t>
        </is>
      </c>
      <c r="M349" s="21" t="inlineStr">
        <is>
          <t>Donald Mitchell</t>
        </is>
      </c>
      <c r="N349" s="21" t="inlineStr">
        <is>
          <t>PETREL MIST</t>
        </is>
      </c>
      <c r="O349" s="21" t="n">
        <v>55.9</v>
      </c>
      <c r="P349" s="21" t="n">
        <v>10.4</v>
      </c>
      <c r="Q349" s="28" t="n">
        <v>45911</v>
      </c>
      <c r="R349" s="21" t="inlineStr"/>
    </row>
    <row r="350">
      <c r="A350" s="17" t="inlineStr">
        <is>
          <t>VB-0413</t>
        </is>
      </c>
      <c r="B350" s="17" t="inlineStr">
        <is>
          <t>Vessbank</t>
        </is>
      </c>
      <c r="C350" s="17" t="inlineStr">
        <is>
          <t>covered</t>
        </is>
      </c>
      <c r="D350" s="17" t="inlineStr">
        <is>
          <t>D</t>
        </is>
      </c>
      <c r="E350" s="17" t="n">
        <v>32</v>
      </c>
      <c r="F350" s="17" t="inlineStr">
        <is>
          <t>Medium</t>
        </is>
      </c>
      <c r="G350" s="17" t="inlineStr">
        <is>
          <t>COVERED</t>
        </is>
      </c>
      <c r="H350" s="17" t="n">
        <v>12</v>
      </c>
      <c r="I350" s="17" t="inlineStr">
        <is>
          <t>Water, 30A/50A Power</t>
        </is>
      </c>
      <c r="J350" s="17" t="inlineStr">
        <is>
          <t>OCCUPIED</t>
        </is>
      </c>
      <c r="K350" s="17" t="inlineStr">
        <is>
          <t>MA-2024-0413</t>
        </is>
      </c>
      <c r="L350" s="17" t="inlineStr">
        <is>
          <t>WL-01014</t>
        </is>
      </c>
      <c r="M350" s="17" t="inlineStr">
        <is>
          <t>Maria Johnson</t>
        </is>
      </c>
      <c r="N350" s="17" t="inlineStr">
        <is>
          <t>SPINDRIFT ROSE</t>
        </is>
      </c>
      <c r="O350" s="17" t="n">
        <v>43.6</v>
      </c>
      <c r="P350" s="17" t="n">
        <v>10.4</v>
      </c>
      <c r="Q350" s="27" t="n">
        <v>45826</v>
      </c>
      <c r="R350" s="17" t="inlineStr"/>
    </row>
    <row r="351">
      <c r="A351" s="21" t="inlineStr">
        <is>
          <t>VB-0414</t>
        </is>
      </c>
      <c r="B351" s="21" t="inlineStr">
        <is>
          <t>Vessbank</t>
        </is>
      </c>
      <c r="C351" s="21" t="inlineStr">
        <is>
          <t>covered</t>
        </is>
      </c>
      <c r="D351" s="21" t="inlineStr">
        <is>
          <t>D</t>
        </is>
      </c>
      <c r="E351" s="21" t="n">
        <v>32</v>
      </c>
      <c r="F351" s="21" t="inlineStr">
        <is>
          <t>Medium</t>
        </is>
      </c>
      <c r="G351" s="21" t="inlineStr">
        <is>
          <t>COVERED</t>
        </is>
      </c>
      <c r="H351" s="21" t="n">
        <v>12</v>
      </c>
      <c r="I351" s="21" t="inlineStr">
        <is>
          <t>Water, 30A/50A Power</t>
        </is>
      </c>
      <c r="J351" s="21" t="inlineStr">
        <is>
          <t>OCCUPIED</t>
        </is>
      </c>
      <c r="K351" s="21" t="inlineStr">
        <is>
          <t>MA-2024-0414</t>
        </is>
      </c>
      <c r="L351" s="21" t="inlineStr">
        <is>
          <t>WL-03699</t>
        </is>
      </c>
      <c r="M351" s="21" t="inlineStr">
        <is>
          <t>Christopher Duncan</t>
        </is>
      </c>
      <c r="N351" s="21" t="inlineStr">
        <is>
          <t>SPINDRIFT RUNNER</t>
        </is>
      </c>
      <c r="O351" s="21" t="n">
        <v>55.4</v>
      </c>
      <c r="P351" s="21" t="n">
        <v>10.4</v>
      </c>
      <c r="Q351" s="28" t="n">
        <v>45659</v>
      </c>
      <c r="R351" s="21" t="inlineStr"/>
    </row>
    <row r="352">
      <c r="A352" s="17" t="inlineStr">
        <is>
          <t>VB-0415</t>
        </is>
      </c>
      <c r="B352" s="17" t="inlineStr">
        <is>
          <t>Vessbank</t>
        </is>
      </c>
      <c r="C352" s="17" t="inlineStr">
        <is>
          <t>covered</t>
        </is>
      </c>
      <c r="D352" s="17" t="inlineStr">
        <is>
          <t>D</t>
        </is>
      </c>
      <c r="E352" s="17" t="n">
        <v>24</v>
      </c>
      <c r="F352" s="17" t="inlineStr">
        <is>
          <t>Small</t>
        </is>
      </c>
      <c r="G352" s="17" t="inlineStr">
        <is>
          <t>COVERED</t>
        </is>
      </c>
      <c r="H352" s="17" t="n">
        <v>9</v>
      </c>
      <c r="I352" s="17" t="inlineStr">
        <is>
          <t>Water, 30A/50A Power</t>
        </is>
      </c>
      <c r="J352" s="17" t="inlineStr">
        <is>
          <t>OCCUPIED</t>
        </is>
      </c>
      <c r="K352" s="17" t="inlineStr">
        <is>
          <t>MA-2024-0415</t>
        </is>
      </c>
      <c r="L352" s="17" t="inlineStr">
        <is>
          <t>WL-03507</t>
        </is>
      </c>
      <c r="M352" s="17" t="inlineStr">
        <is>
          <t>John Chambers</t>
        </is>
      </c>
      <c r="N352" s="17" t="inlineStr">
        <is>
          <t>KESTREL RUNNER</t>
        </is>
      </c>
      <c r="O352" s="17" t="n">
        <v>23.3</v>
      </c>
      <c r="P352" s="17" t="n">
        <v>10.4</v>
      </c>
      <c r="Q352" s="27" t="n">
        <v>46009</v>
      </c>
      <c r="R352" s="17" t="inlineStr"/>
    </row>
    <row r="353">
      <c r="A353" s="21" t="inlineStr">
        <is>
          <t>VB-0416</t>
        </is>
      </c>
      <c r="B353" s="21" t="inlineStr">
        <is>
          <t>Vessbank</t>
        </is>
      </c>
      <c r="C353" s="21" t="inlineStr">
        <is>
          <t>covered</t>
        </is>
      </c>
      <c r="D353" s="21" t="inlineStr">
        <is>
          <t>D</t>
        </is>
      </c>
      <c r="E353" s="21" t="n">
        <v>36</v>
      </c>
      <c r="F353" s="21" t="inlineStr">
        <is>
          <t>Medium</t>
        </is>
      </c>
      <c r="G353" s="21" t="inlineStr">
        <is>
          <t>COVERED</t>
        </is>
      </c>
      <c r="H353" s="21" t="n">
        <v>13</v>
      </c>
      <c r="I353" s="21" t="inlineStr">
        <is>
          <t>Water, 50A Power</t>
        </is>
      </c>
      <c r="J353" s="21" t="inlineStr">
        <is>
          <t>OCCUPIED</t>
        </is>
      </c>
      <c r="K353" s="21" t="inlineStr">
        <is>
          <t>MA-2024-0416</t>
        </is>
      </c>
      <c r="L353" s="21" t="inlineStr">
        <is>
          <t>WL-03602</t>
        </is>
      </c>
      <c r="M353" s="21" t="inlineStr">
        <is>
          <t>Michael Horne</t>
        </is>
      </c>
      <c r="N353" s="21" t="inlineStr">
        <is>
          <t>SEAL MIST</t>
        </is>
      </c>
      <c r="O353" s="21" t="n">
        <v>19</v>
      </c>
      <c r="P353" s="21" t="n">
        <v>10.4</v>
      </c>
      <c r="Q353" s="28" t="n">
        <v>45613</v>
      </c>
      <c r="R353" s="21" t="inlineStr"/>
    </row>
    <row r="354">
      <c r="A354" s="17" t="inlineStr">
        <is>
          <t>VB-0417</t>
        </is>
      </c>
      <c r="B354" s="17" t="inlineStr">
        <is>
          <t>Vessbank</t>
        </is>
      </c>
      <c r="C354" s="17" t="inlineStr">
        <is>
          <t>covered</t>
        </is>
      </c>
      <c r="D354" s="17" t="inlineStr">
        <is>
          <t>D</t>
        </is>
      </c>
      <c r="E354" s="17" t="n">
        <v>32</v>
      </c>
      <c r="F354" s="17" t="inlineStr">
        <is>
          <t>Medium</t>
        </is>
      </c>
      <c r="G354" s="17" t="inlineStr">
        <is>
          <t>COVERED</t>
        </is>
      </c>
      <c r="H354" s="17" t="n">
        <v>12</v>
      </c>
      <c r="I354" s="17" t="inlineStr">
        <is>
          <t>Water, 30A/50A Power</t>
        </is>
      </c>
      <c r="J354" s="17" t="inlineStr">
        <is>
          <t>OCCUPIED</t>
        </is>
      </c>
      <c r="K354" s="17" t="inlineStr">
        <is>
          <t>MA-2024-0417</t>
        </is>
      </c>
      <c r="L354" s="17" t="inlineStr">
        <is>
          <t>WL-03358</t>
        </is>
      </c>
      <c r="M354" s="17" t="inlineStr">
        <is>
          <t>Jeremiah Cruz</t>
        </is>
      </c>
      <c r="N354" s="17" t="inlineStr">
        <is>
          <t>SANDERLING SONG</t>
        </is>
      </c>
      <c r="O354" s="17" t="n">
        <v>25.7</v>
      </c>
      <c r="P354" s="17" t="n">
        <v>10.4</v>
      </c>
      <c r="Q354" s="27" t="n">
        <v>45952</v>
      </c>
      <c r="R354" s="17" t="inlineStr"/>
    </row>
    <row r="355">
      <c r="A355" s="21" t="inlineStr">
        <is>
          <t>VB-0418</t>
        </is>
      </c>
      <c r="B355" s="21" t="inlineStr">
        <is>
          <t>Vessbank</t>
        </is>
      </c>
      <c r="C355" s="21" t="inlineStr">
        <is>
          <t>covered</t>
        </is>
      </c>
      <c r="D355" s="21" t="inlineStr">
        <is>
          <t>D</t>
        </is>
      </c>
      <c r="E355" s="21" t="n">
        <v>32</v>
      </c>
      <c r="F355" s="21" t="inlineStr">
        <is>
          <t>Medium</t>
        </is>
      </c>
      <c r="G355" s="21" t="inlineStr">
        <is>
          <t>COVERED</t>
        </is>
      </c>
      <c r="H355" s="21" t="n">
        <v>12</v>
      </c>
      <c r="I355" s="21" t="inlineStr">
        <is>
          <t>Water, 30A/50A Power</t>
        </is>
      </c>
      <c r="J355" s="21" t="inlineStr">
        <is>
          <t>OCCUPIED</t>
        </is>
      </c>
      <c r="K355" s="21" t="inlineStr">
        <is>
          <t>MA-2024-0418</t>
        </is>
      </c>
      <c r="L355" s="21" t="inlineStr">
        <is>
          <t>WL-03210</t>
        </is>
      </c>
      <c r="M355" s="21" t="inlineStr">
        <is>
          <t>James Calderon</t>
        </is>
      </c>
      <c r="N355" s="21" t="inlineStr">
        <is>
          <t>PINTAIL BAY</t>
        </is>
      </c>
      <c r="O355" s="21" t="n">
        <v>33.8</v>
      </c>
      <c r="P355" s="21" t="n">
        <v>10.4</v>
      </c>
      <c r="Q355" s="28" t="n">
        <v>45579</v>
      </c>
      <c r="R355" s="21" t="inlineStr"/>
    </row>
    <row r="356">
      <c r="A356" s="17" t="inlineStr">
        <is>
          <t>VB-0419</t>
        </is>
      </c>
      <c r="B356" s="17" t="inlineStr">
        <is>
          <t>Vessbank</t>
        </is>
      </c>
      <c r="C356" s="17" t="inlineStr">
        <is>
          <t>covered</t>
        </is>
      </c>
      <c r="D356" s="17" t="inlineStr">
        <is>
          <t>D</t>
        </is>
      </c>
      <c r="E356" s="17" t="n">
        <v>32</v>
      </c>
      <c r="F356" s="17" t="inlineStr">
        <is>
          <t>Medium</t>
        </is>
      </c>
      <c r="G356" s="17" t="inlineStr">
        <is>
          <t>COVERED</t>
        </is>
      </c>
      <c r="H356" s="17" t="n">
        <v>12</v>
      </c>
      <c r="I356" s="17" t="inlineStr">
        <is>
          <t>Water, 30A/50A Power</t>
        </is>
      </c>
      <c r="J356" s="17" t="inlineStr">
        <is>
          <t>OCCUPIED</t>
        </is>
      </c>
      <c r="K356" s="17" t="inlineStr">
        <is>
          <t>MA-2024-0419</t>
        </is>
      </c>
      <c r="L356" s="17" t="inlineStr">
        <is>
          <t>WL-03884</t>
        </is>
      </c>
      <c r="M356" s="17" t="inlineStr">
        <is>
          <t>Lindsay Williams</t>
        </is>
      </c>
      <c r="N356" s="17" t="inlineStr">
        <is>
          <t>OTTER ROCK</t>
        </is>
      </c>
      <c r="O356" s="17" t="n">
        <v>32.3</v>
      </c>
      <c r="P356" s="17" t="n">
        <v>10.4</v>
      </c>
      <c r="Q356" s="27" t="n">
        <v>46120</v>
      </c>
      <c r="R356" s="17" t="inlineStr"/>
    </row>
    <row r="357">
      <c r="A357" s="21" t="inlineStr">
        <is>
          <t>VB-0420</t>
        </is>
      </c>
      <c r="B357" s="21" t="inlineStr">
        <is>
          <t>Vessbank</t>
        </is>
      </c>
      <c r="C357" s="21" t="inlineStr">
        <is>
          <t>covered</t>
        </is>
      </c>
      <c r="D357" s="21" t="inlineStr">
        <is>
          <t>D</t>
        </is>
      </c>
      <c r="E357" s="21" t="n">
        <v>24</v>
      </c>
      <c r="F357" s="21" t="inlineStr">
        <is>
          <t>Small</t>
        </is>
      </c>
      <c r="G357" s="21" t="inlineStr">
        <is>
          <t>COVERED</t>
        </is>
      </c>
      <c r="H357" s="21" t="n">
        <v>9</v>
      </c>
      <c r="I357" s="21" t="inlineStr">
        <is>
          <t>Water, 30A/50A Power</t>
        </is>
      </c>
      <c r="J357" s="21" t="inlineStr">
        <is>
          <t>OCCUPIED</t>
        </is>
      </c>
      <c r="K357" s="21" t="inlineStr">
        <is>
          <t>MA-2024-0420</t>
        </is>
      </c>
      <c r="L357" s="21" t="inlineStr">
        <is>
          <t>WL-01215</t>
        </is>
      </c>
      <c r="M357" s="21" t="inlineStr">
        <is>
          <t>David Harris</t>
        </is>
      </c>
      <c r="N357" s="21" t="inlineStr">
        <is>
          <t>SABLE LINE</t>
        </is>
      </c>
      <c r="O357" s="21" t="n">
        <v>27.2</v>
      </c>
      <c r="P357" s="21" t="n">
        <v>10.4</v>
      </c>
      <c r="Q357" s="28" t="n">
        <v>45984</v>
      </c>
      <c r="R357" s="21" t="inlineStr"/>
    </row>
    <row r="358">
      <c r="A358" s="17" t="inlineStr">
        <is>
          <t>VB-0421</t>
        </is>
      </c>
      <c r="B358" s="17" t="inlineStr">
        <is>
          <t>Vessbank</t>
        </is>
      </c>
      <c r="C358" s="17" t="inlineStr">
        <is>
          <t>covered</t>
        </is>
      </c>
      <c r="D358" s="17" t="inlineStr">
        <is>
          <t>D</t>
        </is>
      </c>
      <c r="E358" s="17" t="n">
        <v>40</v>
      </c>
      <c r="F358" s="17" t="inlineStr">
        <is>
          <t>Medium</t>
        </is>
      </c>
      <c r="G358" s="17" t="inlineStr">
        <is>
          <t>COVERED</t>
        </is>
      </c>
      <c r="H358" s="17" t="n">
        <v>14</v>
      </c>
      <c r="I358" s="17" t="inlineStr">
        <is>
          <t>Water, 50A Power</t>
        </is>
      </c>
      <c r="J358" s="17" t="inlineStr">
        <is>
          <t>RESERVED</t>
        </is>
      </c>
      <c r="K358" s="17" t="inlineStr"/>
      <c r="L358" s="17" t="inlineStr"/>
      <c r="M358" s="17" t="inlineStr"/>
      <c r="N358" s="17" t="inlineStr"/>
      <c r="O358" s="17" t="inlineStr"/>
      <c r="P358" s="17" t="n">
        <v>10.4</v>
      </c>
      <c r="Q358" s="27" t="n">
        <v>45621</v>
      </c>
      <c r="R358" s="17" t="inlineStr"/>
    </row>
    <row r="359">
      <c r="A359" s="21" t="inlineStr">
        <is>
          <t>VB-0422</t>
        </is>
      </c>
      <c r="B359" s="21" t="inlineStr">
        <is>
          <t>Vessbank</t>
        </is>
      </c>
      <c r="C359" s="21" t="inlineStr">
        <is>
          <t>covered</t>
        </is>
      </c>
      <c r="D359" s="21" t="inlineStr">
        <is>
          <t>D</t>
        </is>
      </c>
      <c r="E359" s="21" t="n">
        <v>36</v>
      </c>
      <c r="F359" s="21" t="inlineStr">
        <is>
          <t>Medium</t>
        </is>
      </c>
      <c r="G359" s="21" t="inlineStr">
        <is>
          <t>COVERED</t>
        </is>
      </c>
      <c r="H359" s="21" t="n">
        <v>13</v>
      </c>
      <c r="I359" s="21" t="inlineStr">
        <is>
          <t>Water, 50A Power</t>
        </is>
      </c>
      <c r="J359" s="21" t="inlineStr">
        <is>
          <t>OCCUPIED</t>
        </is>
      </c>
      <c r="K359" s="21" t="inlineStr">
        <is>
          <t>MA-2024-0422</t>
        </is>
      </c>
      <c r="L359" s="21" t="inlineStr">
        <is>
          <t>WL-03830</t>
        </is>
      </c>
      <c r="M359" s="21" t="inlineStr">
        <is>
          <t>Erica Smith</t>
        </is>
      </c>
      <c r="N359" s="21" t="inlineStr">
        <is>
          <t>CORMORANT DANCER</t>
        </is>
      </c>
      <c r="O359" s="21" t="n">
        <v>31.6</v>
      </c>
      <c r="P359" s="21" t="n">
        <v>10.4</v>
      </c>
      <c r="Q359" s="28" t="n">
        <v>46197</v>
      </c>
      <c r="R359" s="21" t="inlineStr"/>
    </row>
    <row r="360">
      <c r="A360" s="17" t="inlineStr">
        <is>
          <t>VB-0423</t>
        </is>
      </c>
      <c r="B360" s="17" t="inlineStr">
        <is>
          <t>Vessbank</t>
        </is>
      </c>
      <c r="C360" s="17" t="inlineStr">
        <is>
          <t>covered</t>
        </is>
      </c>
      <c r="D360" s="17" t="inlineStr">
        <is>
          <t>D</t>
        </is>
      </c>
      <c r="E360" s="17" t="n">
        <v>24</v>
      </c>
      <c r="F360" s="17" t="inlineStr">
        <is>
          <t>Small</t>
        </is>
      </c>
      <c r="G360" s="17" t="inlineStr">
        <is>
          <t>COVERED</t>
        </is>
      </c>
      <c r="H360" s="17" t="n">
        <v>9</v>
      </c>
      <c r="I360" s="17" t="inlineStr">
        <is>
          <t>Water, 30A/50A Power</t>
        </is>
      </c>
      <c r="J360" s="17" t="inlineStr">
        <is>
          <t>OCCUPIED</t>
        </is>
      </c>
      <c r="K360" s="17" t="inlineStr">
        <is>
          <t>MA-2024-0423</t>
        </is>
      </c>
      <c r="L360" s="17" t="inlineStr">
        <is>
          <t>WL-03054</t>
        </is>
      </c>
      <c r="M360" s="17" t="inlineStr">
        <is>
          <t>Amanda Schmidt</t>
        </is>
      </c>
      <c r="N360" s="17" t="inlineStr">
        <is>
          <t>GRAY ROSE</t>
        </is>
      </c>
      <c r="O360" s="17" t="n">
        <v>30.1</v>
      </c>
      <c r="P360" s="17" t="n">
        <v>10.4</v>
      </c>
      <c r="Q360" s="27" t="n">
        <v>46098</v>
      </c>
      <c r="R360" s="17" t="inlineStr"/>
    </row>
    <row r="361">
      <c r="A361" s="21" t="inlineStr">
        <is>
          <t>VB-0424</t>
        </is>
      </c>
      <c r="B361" s="21" t="inlineStr">
        <is>
          <t>Vessbank</t>
        </is>
      </c>
      <c r="C361" s="21" t="inlineStr">
        <is>
          <t>covered</t>
        </is>
      </c>
      <c r="D361" s="21" t="inlineStr">
        <is>
          <t>D</t>
        </is>
      </c>
      <c r="E361" s="21" t="n">
        <v>40</v>
      </c>
      <c r="F361" s="21" t="inlineStr">
        <is>
          <t>Medium</t>
        </is>
      </c>
      <c r="G361" s="21" t="inlineStr">
        <is>
          <t>COVERED</t>
        </is>
      </c>
      <c r="H361" s="21" t="n">
        <v>14</v>
      </c>
      <c r="I361" s="21" t="inlineStr">
        <is>
          <t>Water, 50A Power</t>
        </is>
      </c>
      <c r="J361" s="21" t="inlineStr">
        <is>
          <t>OCCUPIED</t>
        </is>
      </c>
      <c r="K361" s="21" t="inlineStr">
        <is>
          <t>MA-2024-0424</t>
        </is>
      </c>
      <c r="L361" s="21" t="inlineStr">
        <is>
          <t>WL-02816</t>
        </is>
      </c>
      <c r="M361" s="21" t="inlineStr">
        <is>
          <t>Joel Chang</t>
        </is>
      </c>
      <c r="N361" s="21" t="inlineStr">
        <is>
          <t>BRANT HARBOR</t>
        </is>
      </c>
      <c r="O361" s="21" t="n">
        <v>48.8</v>
      </c>
      <c r="P361" s="21" t="n">
        <v>10.4</v>
      </c>
      <c r="Q361" s="28" t="n">
        <v>45828</v>
      </c>
      <c r="R361" s="21" t="inlineStr"/>
    </row>
    <row r="362">
      <c r="A362" s="17" t="inlineStr">
        <is>
          <t>VB-0501</t>
        </is>
      </c>
      <c r="B362" s="17" t="inlineStr">
        <is>
          <t>Vessbank</t>
        </is>
      </c>
      <c r="C362" s="17" t="inlineStr">
        <is>
          <t>covered</t>
        </is>
      </c>
      <c r="D362" s="17" t="inlineStr">
        <is>
          <t>E</t>
        </is>
      </c>
      <c r="E362" s="17" t="n">
        <v>28</v>
      </c>
      <c r="F362" s="17" t="inlineStr">
        <is>
          <t>Small</t>
        </is>
      </c>
      <c r="G362" s="17" t="inlineStr">
        <is>
          <t>COVERED</t>
        </is>
      </c>
      <c r="H362" s="17" t="n">
        <v>10</v>
      </c>
      <c r="I362" s="17" t="inlineStr">
        <is>
          <t>Water, 30A/50A Power</t>
        </is>
      </c>
      <c r="J362" s="17" t="inlineStr">
        <is>
          <t>OCCUPIED</t>
        </is>
      </c>
      <c r="K362" s="17" t="inlineStr">
        <is>
          <t>MA-2024-0501</t>
        </is>
      </c>
      <c r="L362" s="17" t="inlineStr">
        <is>
          <t>WL-03576</t>
        </is>
      </c>
      <c r="M362" s="17" t="inlineStr">
        <is>
          <t>Aimee Cooper</t>
        </is>
      </c>
      <c r="N362" s="17" t="inlineStr">
        <is>
          <t>KESTREL ROCK</t>
        </is>
      </c>
      <c r="O362" s="17" t="n">
        <v>36.2</v>
      </c>
      <c r="P362" s="17" t="n">
        <v>10.4</v>
      </c>
      <c r="Q362" s="27" t="n">
        <v>45574</v>
      </c>
      <c r="R362" s="17" t="inlineStr"/>
    </row>
    <row r="363">
      <c r="A363" s="21" t="inlineStr">
        <is>
          <t>VB-0502</t>
        </is>
      </c>
      <c r="B363" s="21" t="inlineStr">
        <is>
          <t>Vessbank</t>
        </is>
      </c>
      <c r="C363" s="21" t="inlineStr">
        <is>
          <t>covered</t>
        </is>
      </c>
      <c r="D363" s="21" t="inlineStr">
        <is>
          <t>E</t>
        </is>
      </c>
      <c r="E363" s="21" t="n">
        <v>32</v>
      </c>
      <c r="F363" s="21" t="inlineStr">
        <is>
          <t>Medium</t>
        </is>
      </c>
      <c r="G363" s="21" t="inlineStr">
        <is>
          <t>COVERED</t>
        </is>
      </c>
      <c r="H363" s="21" t="n">
        <v>12</v>
      </c>
      <c r="I363" s="21" t="inlineStr">
        <is>
          <t>Water, 30A/50A Power</t>
        </is>
      </c>
      <c r="J363" s="21" t="inlineStr">
        <is>
          <t>OCCUPIED</t>
        </is>
      </c>
      <c r="K363" s="21" t="inlineStr">
        <is>
          <t>MA-2024-0502</t>
        </is>
      </c>
      <c r="L363" s="21" t="inlineStr">
        <is>
          <t>WL-02127</t>
        </is>
      </c>
      <c r="M363" s="21" t="inlineStr">
        <is>
          <t>Kimberly Gomez</t>
        </is>
      </c>
      <c r="N363" s="21" t="inlineStr">
        <is>
          <t>DRIFT BAY</t>
        </is>
      </c>
      <c r="O363" s="21" t="n">
        <v>40.1</v>
      </c>
      <c r="P363" s="21" t="n">
        <v>10.4</v>
      </c>
      <c r="Q363" s="28" t="n">
        <v>45720</v>
      </c>
      <c r="R363" s="21" t="inlineStr"/>
    </row>
    <row r="364">
      <c r="A364" s="17" t="inlineStr">
        <is>
          <t>VB-0503</t>
        </is>
      </c>
      <c r="B364" s="17" t="inlineStr">
        <is>
          <t>Vessbank</t>
        </is>
      </c>
      <c r="C364" s="17" t="inlineStr">
        <is>
          <t>covered</t>
        </is>
      </c>
      <c r="D364" s="17" t="inlineStr">
        <is>
          <t>E</t>
        </is>
      </c>
      <c r="E364" s="17" t="n">
        <v>24</v>
      </c>
      <c r="F364" s="17" t="inlineStr">
        <is>
          <t>Small</t>
        </is>
      </c>
      <c r="G364" s="17" t="inlineStr">
        <is>
          <t>COVERED</t>
        </is>
      </c>
      <c r="H364" s="17" t="n">
        <v>9</v>
      </c>
      <c r="I364" s="17" t="inlineStr">
        <is>
          <t>Water, 30A/50A Power</t>
        </is>
      </c>
      <c r="J364" s="17" t="inlineStr">
        <is>
          <t>GUEST</t>
        </is>
      </c>
      <c r="K364" s="17" t="inlineStr"/>
      <c r="L364" s="17" t="inlineStr"/>
      <c r="M364" s="17" t="inlineStr"/>
      <c r="N364" s="17" t="inlineStr"/>
      <c r="O364" s="17" t="inlineStr"/>
      <c r="P364" s="17" t="n">
        <v>10.4</v>
      </c>
      <c r="Q364" s="27" t="n">
        <v>45821</v>
      </c>
      <c r="R364" s="17" t="inlineStr"/>
    </row>
    <row r="365">
      <c r="A365" s="21" t="inlineStr">
        <is>
          <t>VB-0504</t>
        </is>
      </c>
      <c r="B365" s="21" t="inlineStr">
        <is>
          <t>Vessbank</t>
        </is>
      </c>
      <c r="C365" s="21" t="inlineStr">
        <is>
          <t>covered</t>
        </is>
      </c>
      <c r="D365" s="21" t="inlineStr">
        <is>
          <t>E</t>
        </is>
      </c>
      <c r="E365" s="21" t="n">
        <v>36</v>
      </c>
      <c r="F365" s="21" t="inlineStr">
        <is>
          <t>Medium</t>
        </is>
      </c>
      <c r="G365" s="21" t="inlineStr">
        <is>
          <t>COVERED</t>
        </is>
      </c>
      <c r="H365" s="21" t="n">
        <v>13</v>
      </c>
      <c r="I365" s="21" t="inlineStr">
        <is>
          <t>Water, 50A Power</t>
        </is>
      </c>
      <c r="J365" s="21" t="inlineStr">
        <is>
          <t>OCCUPIED</t>
        </is>
      </c>
      <c r="K365" s="21" t="inlineStr">
        <is>
          <t>MA-2024-0504</t>
        </is>
      </c>
      <c r="L365" s="21" t="inlineStr">
        <is>
          <t>WL-03734</t>
        </is>
      </c>
      <c r="M365" s="21" t="inlineStr">
        <is>
          <t>Erin Lewis</t>
        </is>
      </c>
      <c r="N365" s="21" t="inlineStr">
        <is>
          <t>HALIBUT QUEEN</t>
        </is>
      </c>
      <c r="O365" s="21" t="n">
        <v>51.6</v>
      </c>
      <c r="P365" s="21" t="n">
        <v>10.4</v>
      </c>
      <c r="Q365" s="28" t="n">
        <v>46156</v>
      </c>
      <c r="R365" s="21" t="inlineStr"/>
    </row>
    <row r="366">
      <c r="A366" s="17" t="inlineStr">
        <is>
          <t>VB-0505</t>
        </is>
      </c>
      <c r="B366" s="17" t="inlineStr">
        <is>
          <t>Vessbank</t>
        </is>
      </c>
      <c r="C366" s="17" t="inlineStr">
        <is>
          <t>covered</t>
        </is>
      </c>
      <c r="D366" s="17" t="inlineStr">
        <is>
          <t>E</t>
        </is>
      </c>
      <c r="E366" s="17" t="n">
        <v>36</v>
      </c>
      <c r="F366" s="17" t="inlineStr">
        <is>
          <t>Medium</t>
        </is>
      </c>
      <c r="G366" s="17" t="inlineStr">
        <is>
          <t>COVERED</t>
        </is>
      </c>
      <c r="H366" s="17" t="n">
        <v>13</v>
      </c>
      <c r="I366" s="17" t="inlineStr">
        <is>
          <t>Water, 50A Power</t>
        </is>
      </c>
      <c r="J366" s="17" t="inlineStr">
        <is>
          <t>OCCUPIED</t>
        </is>
      </c>
      <c r="K366" s="17" t="inlineStr">
        <is>
          <t>MA-2024-0505</t>
        </is>
      </c>
      <c r="L366" s="17" t="inlineStr">
        <is>
          <t>WL-03343</t>
        </is>
      </c>
      <c r="M366" s="17" t="inlineStr">
        <is>
          <t>Justin Mckinney</t>
        </is>
      </c>
      <c r="N366" s="17" t="inlineStr">
        <is>
          <t>GRAY ROCK</t>
        </is>
      </c>
      <c r="O366" s="17" t="n">
        <v>54.4</v>
      </c>
      <c r="P366" s="17" t="n">
        <v>10.4</v>
      </c>
      <c r="Q366" s="27" t="n">
        <v>46030</v>
      </c>
      <c r="R366" s="17" t="inlineStr"/>
    </row>
    <row r="367">
      <c r="A367" s="21" t="inlineStr">
        <is>
          <t>VB-0506</t>
        </is>
      </c>
      <c r="B367" s="21" t="inlineStr">
        <is>
          <t>Vessbank</t>
        </is>
      </c>
      <c r="C367" s="21" t="inlineStr">
        <is>
          <t>covered</t>
        </is>
      </c>
      <c r="D367" s="21" t="inlineStr">
        <is>
          <t>E</t>
        </is>
      </c>
      <c r="E367" s="21" t="n">
        <v>28</v>
      </c>
      <c r="F367" s="21" t="inlineStr">
        <is>
          <t>Small</t>
        </is>
      </c>
      <c r="G367" s="21" t="inlineStr">
        <is>
          <t>COVERED</t>
        </is>
      </c>
      <c r="H367" s="21" t="n">
        <v>10</v>
      </c>
      <c r="I367" s="21" t="inlineStr">
        <is>
          <t>Water, 30A/50A Power</t>
        </is>
      </c>
      <c r="J367" s="21" t="inlineStr">
        <is>
          <t>OCCUPIED</t>
        </is>
      </c>
      <c r="K367" s="21" t="inlineStr">
        <is>
          <t>MA-2024-0506</t>
        </is>
      </c>
      <c r="L367" s="21" t="inlineStr">
        <is>
          <t>WL-03154</t>
        </is>
      </c>
      <c r="M367" s="21" t="inlineStr">
        <is>
          <t>Michael Stevens</t>
        </is>
      </c>
      <c r="N367" s="21" t="inlineStr">
        <is>
          <t>TIDE BAY</t>
        </is>
      </c>
      <c r="O367" s="21" t="n">
        <v>39.5</v>
      </c>
      <c r="P367" s="21" t="n">
        <v>10.4</v>
      </c>
      <c r="Q367" s="28" t="n">
        <v>45995</v>
      </c>
      <c r="R367" s="21" t="inlineStr"/>
    </row>
    <row r="368">
      <c r="A368" s="17" t="inlineStr">
        <is>
          <t>VB-0507</t>
        </is>
      </c>
      <c r="B368" s="17" t="inlineStr">
        <is>
          <t>Vessbank</t>
        </is>
      </c>
      <c r="C368" s="17" t="inlineStr">
        <is>
          <t>covered</t>
        </is>
      </c>
      <c r="D368" s="17" t="inlineStr">
        <is>
          <t>E</t>
        </is>
      </c>
      <c r="E368" s="17" t="n">
        <v>40</v>
      </c>
      <c r="F368" s="17" t="inlineStr">
        <is>
          <t>Medium</t>
        </is>
      </c>
      <c r="G368" s="17" t="inlineStr">
        <is>
          <t>COVERED</t>
        </is>
      </c>
      <c r="H368" s="17" t="n">
        <v>14</v>
      </c>
      <c r="I368" s="17" t="inlineStr">
        <is>
          <t>Water, 50A Power</t>
        </is>
      </c>
      <c r="J368" s="17" t="inlineStr">
        <is>
          <t>OCCUPIED</t>
        </is>
      </c>
      <c r="K368" s="17" t="inlineStr">
        <is>
          <t>MA-2024-0507</t>
        </is>
      </c>
      <c r="L368" s="17" t="inlineStr">
        <is>
          <t>WL-01541</t>
        </is>
      </c>
      <c r="M368" s="17" t="inlineStr">
        <is>
          <t>Rhonda Johnson</t>
        </is>
      </c>
      <c r="N368" s="17" t="inlineStr">
        <is>
          <t>GRAY QUEEN</t>
        </is>
      </c>
      <c r="O368" s="17" t="n">
        <v>29.8</v>
      </c>
      <c r="P368" s="17" t="n">
        <v>10.4</v>
      </c>
      <c r="Q368" s="27" t="n">
        <v>45796</v>
      </c>
      <c r="R368" s="17" t="inlineStr"/>
    </row>
    <row r="369">
      <c r="A369" s="21" t="inlineStr">
        <is>
          <t>VB-0508</t>
        </is>
      </c>
      <c r="B369" s="21" t="inlineStr">
        <is>
          <t>Vessbank</t>
        </is>
      </c>
      <c r="C369" s="21" t="inlineStr">
        <is>
          <t>covered</t>
        </is>
      </c>
      <c r="D369" s="21" t="inlineStr">
        <is>
          <t>E</t>
        </is>
      </c>
      <c r="E369" s="21" t="n">
        <v>24</v>
      </c>
      <c r="F369" s="21" t="inlineStr">
        <is>
          <t>Small</t>
        </is>
      </c>
      <c r="G369" s="21" t="inlineStr">
        <is>
          <t>COVERED</t>
        </is>
      </c>
      <c r="H369" s="21" t="n">
        <v>9</v>
      </c>
      <c r="I369" s="21" t="inlineStr">
        <is>
          <t>Water, 30A/50A Power</t>
        </is>
      </c>
      <c r="J369" s="21" t="inlineStr">
        <is>
          <t>OCCUPIED</t>
        </is>
      </c>
      <c r="K369" s="21" t="inlineStr">
        <is>
          <t>MA-2024-0508</t>
        </is>
      </c>
      <c r="L369" s="21" t="inlineStr">
        <is>
          <t>WL-01834</t>
        </is>
      </c>
      <c r="M369" s="21" t="inlineStr">
        <is>
          <t>Kevin Baker</t>
        </is>
      </c>
      <c r="N369" s="21" t="inlineStr">
        <is>
          <t>WIDGEON GLIDE</t>
        </is>
      </c>
      <c r="O369" s="21" t="n">
        <v>53.2</v>
      </c>
      <c r="P369" s="21" t="n">
        <v>10.4</v>
      </c>
      <c r="Q369" s="28" t="n">
        <v>45577</v>
      </c>
      <c r="R369" s="21" t="inlineStr"/>
    </row>
    <row r="370">
      <c r="A370" s="17" t="inlineStr">
        <is>
          <t>VB-0509</t>
        </is>
      </c>
      <c r="B370" s="17" t="inlineStr">
        <is>
          <t>Vessbank</t>
        </is>
      </c>
      <c r="C370" s="17" t="inlineStr">
        <is>
          <t>covered</t>
        </is>
      </c>
      <c r="D370" s="17" t="inlineStr">
        <is>
          <t>E</t>
        </is>
      </c>
      <c r="E370" s="17" t="n">
        <v>28</v>
      </c>
      <c r="F370" s="17" t="inlineStr">
        <is>
          <t>Small</t>
        </is>
      </c>
      <c r="G370" s="17" t="inlineStr">
        <is>
          <t>COVERED</t>
        </is>
      </c>
      <c r="H370" s="17" t="n">
        <v>10</v>
      </c>
      <c r="I370" s="17" t="inlineStr">
        <is>
          <t>Water, 30A/50A Power</t>
        </is>
      </c>
      <c r="J370" s="17" t="inlineStr">
        <is>
          <t>OCCUPIED</t>
        </is>
      </c>
      <c r="K370" s="17" t="inlineStr">
        <is>
          <t>MA-2024-0509</t>
        </is>
      </c>
      <c r="L370" s="17" t="inlineStr">
        <is>
          <t>WL-02326</t>
        </is>
      </c>
      <c r="M370" s="17" t="inlineStr">
        <is>
          <t>Debra Blackwell</t>
        </is>
      </c>
      <c r="N370" s="17" t="inlineStr">
        <is>
          <t>KESTREL SONG</t>
        </is>
      </c>
      <c r="O370" s="17" t="n">
        <v>33</v>
      </c>
      <c r="P370" s="17" t="n">
        <v>10.4</v>
      </c>
      <c r="Q370" s="27" t="n">
        <v>46029</v>
      </c>
      <c r="R370" s="17" t="inlineStr"/>
    </row>
    <row r="371">
      <c r="A371" s="21" t="inlineStr">
        <is>
          <t>VB-0510</t>
        </is>
      </c>
      <c r="B371" s="21" t="inlineStr">
        <is>
          <t>Vessbank</t>
        </is>
      </c>
      <c r="C371" s="21" t="inlineStr">
        <is>
          <t>covered</t>
        </is>
      </c>
      <c r="D371" s="21" t="inlineStr">
        <is>
          <t>E</t>
        </is>
      </c>
      <c r="E371" s="21" t="n">
        <v>40</v>
      </c>
      <c r="F371" s="21" t="inlineStr">
        <is>
          <t>Medium</t>
        </is>
      </c>
      <c r="G371" s="21" t="inlineStr">
        <is>
          <t>COVERED</t>
        </is>
      </c>
      <c r="H371" s="21" t="n">
        <v>14</v>
      </c>
      <c r="I371" s="21" t="inlineStr">
        <is>
          <t>Water, 50A Power</t>
        </is>
      </c>
      <c r="J371" s="21" t="inlineStr">
        <is>
          <t>OCCUPIED</t>
        </is>
      </c>
      <c r="K371" s="21" t="inlineStr">
        <is>
          <t>MA-2024-0510</t>
        </is>
      </c>
      <c r="L371" s="21" t="inlineStr">
        <is>
          <t>WL-03831</t>
        </is>
      </c>
      <c r="M371" s="21" t="inlineStr">
        <is>
          <t>Michael Burns</t>
        </is>
      </c>
      <c r="N371" s="21" t="inlineStr">
        <is>
          <t>SALISH QUEEN</t>
        </is>
      </c>
      <c r="O371" s="21" t="n">
        <v>21</v>
      </c>
      <c r="P371" s="21" t="n">
        <v>10.4</v>
      </c>
      <c r="Q371" s="28" t="n">
        <v>45807</v>
      </c>
      <c r="R371" s="21" t="inlineStr"/>
    </row>
    <row r="372">
      <c r="A372" s="17" t="inlineStr">
        <is>
          <t>VB-0511</t>
        </is>
      </c>
      <c r="B372" s="17" t="inlineStr">
        <is>
          <t>Vessbank</t>
        </is>
      </c>
      <c r="C372" s="17" t="inlineStr">
        <is>
          <t>covered</t>
        </is>
      </c>
      <c r="D372" s="17" t="inlineStr">
        <is>
          <t>E</t>
        </is>
      </c>
      <c r="E372" s="17" t="n">
        <v>28</v>
      </c>
      <c r="F372" s="17" t="inlineStr">
        <is>
          <t>Small</t>
        </is>
      </c>
      <c r="G372" s="17" t="inlineStr">
        <is>
          <t>COVERED</t>
        </is>
      </c>
      <c r="H372" s="17" t="n">
        <v>10</v>
      </c>
      <c r="I372" s="17" t="inlineStr">
        <is>
          <t>Water, 30A/50A Power</t>
        </is>
      </c>
      <c r="J372" s="17" t="inlineStr">
        <is>
          <t>OCCUPIED</t>
        </is>
      </c>
      <c r="K372" s="17" t="inlineStr">
        <is>
          <t>MA-2024-0511</t>
        </is>
      </c>
      <c r="L372" s="17" t="inlineStr">
        <is>
          <t>WL-02036</t>
        </is>
      </c>
      <c r="M372" s="17" t="inlineStr">
        <is>
          <t>Susan Miller</t>
        </is>
      </c>
      <c r="N372" s="17" t="inlineStr">
        <is>
          <t>BRANT GLIDE</t>
        </is>
      </c>
      <c r="O372" s="17" t="n">
        <v>46.2</v>
      </c>
      <c r="P372" s="17" t="n">
        <v>10.4</v>
      </c>
      <c r="Q372" s="27" t="n">
        <v>46189</v>
      </c>
      <c r="R372" s="17" t="inlineStr"/>
    </row>
    <row r="373">
      <c r="A373" s="21" t="inlineStr">
        <is>
          <t>VB-0512</t>
        </is>
      </c>
      <c r="B373" s="21" t="inlineStr">
        <is>
          <t>Vessbank</t>
        </is>
      </c>
      <c r="C373" s="21" t="inlineStr">
        <is>
          <t>covered</t>
        </is>
      </c>
      <c r="D373" s="21" t="inlineStr">
        <is>
          <t>E</t>
        </is>
      </c>
      <c r="E373" s="21" t="n">
        <v>28</v>
      </c>
      <c r="F373" s="21" t="inlineStr">
        <is>
          <t>Small</t>
        </is>
      </c>
      <c r="G373" s="21" t="inlineStr">
        <is>
          <t>COVERED</t>
        </is>
      </c>
      <c r="H373" s="21" t="n">
        <v>10</v>
      </c>
      <c r="I373" s="21" t="inlineStr">
        <is>
          <t>Water, 30A/50A Power</t>
        </is>
      </c>
      <c r="J373" s="21" t="inlineStr">
        <is>
          <t>OCCUPIED</t>
        </is>
      </c>
      <c r="K373" s="21" t="inlineStr">
        <is>
          <t>MA-2024-0512</t>
        </is>
      </c>
      <c r="L373" s="21" t="inlineStr">
        <is>
          <t>WL-02592</t>
        </is>
      </c>
      <c r="M373" s="21" t="inlineStr">
        <is>
          <t>Stacy Hernandez</t>
        </is>
      </c>
      <c r="N373" s="21" t="inlineStr">
        <is>
          <t>SALISH CREST</t>
        </is>
      </c>
      <c r="O373" s="21" t="n">
        <v>21.8</v>
      </c>
      <c r="P373" s="21" t="n">
        <v>10.4</v>
      </c>
      <c r="Q373" s="28" t="n">
        <v>45958</v>
      </c>
      <c r="R373" s="21" t="inlineStr"/>
    </row>
    <row r="374">
      <c r="A374" s="17" t="inlineStr">
        <is>
          <t>VB-0513</t>
        </is>
      </c>
      <c r="B374" s="17" t="inlineStr">
        <is>
          <t>Vessbank</t>
        </is>
      </c>
      <c r="C374" s="17" t="inlineStr">
        <is>
          <t>covered</t>
        </is>
      </c>
      <c r="D374" s="17" t="inlineStr">
        <is>
          <t>E</t>
        </is>
      </c>
      <c r="E374" s="17" t="n">
        <v>32</v>
      </c>
      <c r="F374" s="17" t="inlineStr">
        <is>
          <t>Medium</t>
        </is>
      </c>
      <c r="G374" s="17" t="inlineStr">
        <is>
          <t>COVERED</t>
        </is>
      </c>
      <c r="H374" s="17" t="n">
        <v>12</v>
      </c>
      <c r="I374" s="17" t="inlineStr">
        <is>
          <t>Water, 30A/50A Power</t>
        </is>
      </c>
      <c r="J374" s="17" t="inlineStr">
        <is>
          <t>OCCUPIED</t>
        </is>
      </c>
      <c r="K374" s="17" t="inlineStr">
        <is>
          <t>MA-2024-0513</t>
        </is>
      </c>
      <c r="L374" s="17" t="inlineStr">
        <is>
          <t>WL-01169</t>
        </is>
      </c>
      <c r="M374" s="17" t="inlineStr">
        <is>
          <t>Cheyenne Kim</t>
        </is>
      </c>
      <c r="N374" s="17" t="inlineStr">
        <is>
          <t>TIDE DANCER</t>
        </is>
      </c>
      <c r="O374" s="17" t="n">
        <v>57.9</v>
      </c>
      <c r="P374" s="17" t="n">
        <v>10.4</v>
      </c>
      <c r="Q374" s="27" t="n">
        <v>45885</v>
      </c>
      <c r="R374" s="17" t="inlineStr"/>
    </row>
    <row r="375">
      <c r="A375" s="21" t="inlineStr">
        <is>
          <t>VB-0514</t>
        </is>
      </c>
      <c r="B375" s="21" t="inlineStr">
        <is>
          <t>Vessbank</t>
        </is>
      </c>
      <c r="C375" s="21" t="inlineStr">
        <is>
          <t>covered</t>
        </is>
      </c>
      <c r="D375" s="21" t="inlineStr">
        <is>
          <t>E</t>
        </is>
      </c>
      <c r="E375" s="21" t="n">
        <v>24</v>
      </c>
      <c r="F375" s="21" t="inlineStr">
        <is>
          <t>Small</t>
        </is>
      </c>
      <c r="G375" s="21" t="inlineStr">
        <is>
          <t>COVERED</t>
        </is>
      </c>
      <c r="H375" s="21" t="n">
        <v>9</v>
      </c>
      <c r="I375" s="21" t="inlineStr">
        <is>
          <t>Water, 30A/50A Power</t>
        </is>
      </c>
      <c r="J375" s="21" t="inlineStr">
        <is>
          <t>OCCUPIED</t>
        </is>
      </c>
      <c r="K375" s="21" t="inlineStr">
        <is>
          <t>MA-2024-0514</t>
        </is>
      </c>
      <c r="L375" s="21" t="inlineStr">
        <is>
          <t>WL-03262</t>
        </is>
      </c>
      <c r="M375" s="21" t="inlineStr">
        <is>
          <t>Melissa Kerr</t>
        </is>
      </c>
      <c r="N375" s="21" t="inlineStr">
        <is>
          <t>TIDE ROSE</t>
        </is>
      </c>
      <c r="O375" s="21" t="n">
        <v>26</v>
      </c>
      <c r="P375" s="21" t="n">
        <v>10.4</v>
      </c>
      <c r="Q375" s="28" t="n">
        <v>46113</v>
      </c>
      <c r="R375" s="21" t="inlineStr"/>
    </row>
    <row r="376">
      <c r="A376" s="17" t="inlineStr">
        <is>
          <t>VB-0515</t>
        </is>
      </c>
      <c r="B376" s="17" t="inlineStr">
        <is>
          <t>Vessbank</t>
        </is>
      </c>
      <c r="C376" s="17" t="inlineStr">
        <is>
          <t>covered</t>
        </is>
      </c>
      <c r="D376" s="17" t="inlineStr">
        <is>
          <t>E</t>
        </is>
      </c>
      <c r="E376" s="17" t="n">
        <v>24</v>
      </c>
      <c r="F376" s="17" t="inlineStr">
        <is>
          <t>Small</t>
        </is>
      </c>
      <c r="G376" s="17" t="inlineStr">
        <is>
          <t>COVERED</t>
        </is>
      </c>
      <c r="H376" s="17" t="n">
        <v>9</v>
      </c>
      <c r="I376" s="17" t="inlineStr">
        <is>
          <t>Water, 30A/50A Power</t>
        </is>
      </c>
      <c r="J376" s="17" t="inlineStr">
        <is>
          <t>OCCUPIED</t>
        </is>
      </c>
      <c r="K376" s="17" t="inlineStr">
        <is>
          <t>MA-2024-0515</t>
        </is>
      </c>
      <c r="L376" s="17" t="inlineStr">
        <is>
          <t>WL-02590</t>
        </is>
      </c>
      <c r="M376" s="17" t="inlineStr">
        <is>
          <t>Thomas Anderson</t>
        </is>
      </c>
      <c r="N376" s="17" t="inlineStr">
        <is>
          <t>COHO WEATHER</t>
        </is>
      </c>
      <c r="O376" s="17" t="n">
        <v>41.5</v>
      </c>
      <c r="P376" s="17" t="n">
        <v>10.4</v>
      </c>
      <c r="Q376" s="27" t="n">
        <v>45877</v>
      </c>
      <c r="R376" s="17" t="inlineStr"/>
    </row>
    <row r="377">
      <c r="A377" s="21" t="inlineStr">
        <is>
          <t>VB-0516</t>
        </is>
      </c>
      <c r="B377" s="21" t="inlineStr">
        <is>
          <t>Vessbank</t>
        </is>
      </c>
      <c r="C377" s="21" t="inlineStr">
        <is>
          <t>covered</t>
        </is>
      </c>
      <c r="D377" s="21" t="inlineStr">
        <is>
          <t>E</t>
        </is>
      </c>
      <c r="E377" s="21" t="n">
        <v>32</v>
      </c>
      <c r="F377" s="21" t="inlineStr">
        <is>
          <t>Medium</t>
        </is>
      </c>
      <c r="G377" s="21" t="inlineStr">
        <is>
          <t>COVERED</t>
        </is>
      </c>
      <c r="H377" s="21" t="n">
        <v>12</v>
      </c>
      <c r="I377" s="21" t="inlineStr">
        <is>
          <t>Water, 30A/50A Power</t>
        </is>
      </c>
      <c r="J377" s="21" t="inlineStr">
        <is>
          <t>GUEST</t>
        </is>
      </c>
      <c r="K377" s="21" t="inlineStr"/>
      <c r="L377" s="21" t="inlineStr"/>
      <c r="M377" s="21" t="inlineStr"/>
      <c r="N377" s="21" t="inlineStr"/>
      <c r="O377" s="21" t="inlineStr"/>
      <c r="P377" s="21" t="n">
        <v>10.4</v>
      </c>
      <c r="Q377" s="28" t="n">
        <v>45939</v>
      </c>
      <c r="R377" s="21" t="inlineStr"/>
    </row>
    <row r="378">
      <c r="A378" s="17" t="inlineStr">
        <is>
          <t>VB-0517</t>
        </is>
      </c>
      <c r="B378" s="17" t="inlineStr">
        <is>
          <t>Vessbank</t>
        </is>
      </c>
      <c r="C378" s="17" t="inlineStr">
        <is>
          <t>covered</t>
        </is>
      </c>
      <c r="D378" s="17" t="inlineStr">
        <is>
          <t>E</t>
        </is>
      </c>
      <c r="E378" s="17" t="n">
        <v>28</v>
      </c>
      <c r="F378" s="17" t="inlineStr">
        <is>
          <t>Small</t>
        </is>
      </c>
      <c r="G378" s="17" t="inlineStr">
        <is>
          <t>COVERED</t>
        </is>
      </c>
      <c r="H378" s="17" t="n">
        <v>10</v>
      </c>
      <c r="I378" s="17" t="inlineStr">
        <is>
          <t>Water, 30A/50A Power</t>
        </is>
      </c>
      <c r="J378" s="17" t="inlineStr">
        <is>
          <t>OCCUPIED</t>
        </is>
      </c>
      <c r="K378" s="17" t="inlineStr">
        <is>
          <t>MA-2024-0517</t>
        </is>
      </c>
      <c r="L378" s="17" t="inlineStr">
        <is>
          <t>WL-03489</t>
        </is>
      </c>
      <c r="M378" s="17" t="inlineStr">
        <is>
          <t>Alec Padilla</t>
        </is>
      </c>
      <c r="N378" s="17" t="inlineStr">
        <is>
          <t>POINT STAR</t>
        </is>
      </c>
      <c r="O378" s="17" t="n">
        <v>59.8</v>
      </c>
      <c r="P378" s="17" t="n">
        <v>10.4</v>
      </c>
      <c r="Q378" s="27" t="n">
        <v>45956</v>
      </c>
      <c r="R378" s="17" t="inlineStr"/>
    </row>
    <row r="379">
      <c r="A379" s="21" t="inlineStr">
        <is>
          <t>VB-0518</t>
        </is>
      </c>
      <c r="B379" s="21" t="inlineStr">
        <is>
          <t>Vessbank</t>
        </is>
      </c>
      <c r="C379" s="21" t="inlineStr">
        <is>
          <t>covered</t>
        </is>
      </c>
      <c r="D379" s="21" t="inlineStr">
        <is>
          <t>E</t>
        </is>
      </c>
      <c r="E379" s="21" t="n">
        <v>28</v>
      </c>
      <c r="F379" s="21" t="inlineStr">
        <is>
          <t>Small</t>
        </is>
      </c>
      <c r="G379" s="21" t="inlineStr">
        <is>
          <t>COVERED</t>
        </is>
      </c>
      <c r="H379" s="21" t="n">
        <v>10</v>
      </c>
      <c r="I379" s="21" t="inlineStr">
        <is>
          <t>Water, 30A/50A Power</t>
        </is>
      </c>
      <c r="J379" s="21" t="inlineStr">
        <is>
          <t>OCCUPIED</t>
        </is>
      </c>
      <c r="K379" s="21" t="inlineStr">
        <is>
          <t>MA-2024-0518</t>
        </is>
      </c>
      <c r="L379" s="21" t="inlineStr">
        <is>
          <t>WL-01561</t>
        </is>
      </c>
      <c r="M379" s="21" t="inlineStr">
        <is>
          <t>Brandon Jacobs</t>
        </is>
      </c>
      <c r="N379" s="21" t="inlineStr">
        <is>
          <t>PETREL GLIDE</t>
        </is>
      </c>
      <c r="O379" s="21" t="n">
        <v>56.9</v>
      </c>
      <c r="P379" s="21" t="n">
        <v>10.4</v>
      </c>
      <c r="Q379" s="28" t="n">
        <v>45587</v>
      </c>
      <c r="R379" s="21" t="inlineStr"/>
    </row>
    <row r="380">
      <c r="A380" s="17" t="inlineStr">
        <is>
          <t>VB-0519</t>
        </is>
      </c>
      <c r="B380" s="17" t="inlineStr">
        <is>
          <t>Vessbank</t>
        </is>
      </c>
      <c r="C380" s="17" t="inlineStr">
        <is>
          <t>covered</t>
        </is>
      </c>
      <c r="D380" s="17" t="inlineStr">
        <is>
          <t>E</t>
        </is>
      </c>
      <c r="E380" s="17" t="n">
        <v>24</v>
      </c>
      <c r="F380" s="17" t="inlineStr">
        <is>
          <t>Small</t>
        </is>
      </c>
      <c r="G380" s="17" t="inlineStr">
        <is>
          <t>COVERED</t>
        </is>
      </c>
      <c r="H380" s="17" t="n">
        <v>9</v>
      </c>
      <c r="I380" s="17" t="inlineStr">
        <is>
          <t>Water, 30A/50A Power</t>
        </is>
      </c>
      <c r="J380" s="17" t="inlineStr">
        <is>
          <t>OCCUPIED</t>
        </is>
      </c>
      <c r="K380" s="17" t="inlineStr">
        <is>
          <t>MA-2024-0519</t>
        </is>
      </c>
      <c r="L380" s="17" t="inlineStr">
        <is>
          <t>WL-02751</t>
        </is>
      </c>
      <c r="M380" s="17" t="inlineStr">
        <is>
          <t>Tracy Austin</t>
        </is>
      </c>
      <c r="N380" s="17" t="inlineStr">
        <is>
          <t>WIDGEON MOON</t>
        </is>
      </c>
      <c r="O380" s="17" t="n">
        <v>48.2</v>
      </c>
      <c r="P380" s="17" t="n">
        <v>10.4</v>
      </c>
      <c r="Q380" s="27" t="n">
        <v>46006</v>
      </c>
      <c r="R380" s="17" t="inlineStr"/>
    </row>
    <row r="381">
      <c r="A381" s="21" t="inlineStr">
        <is>
          <t>VB-0520</t>
        </is>
      </c>
      <c r="B381" s="21" t="inlineStr">
        <is>
          <t>Vessbank</t>
        </is>
      </c>
      <c r="C381" s="21" t="inlineStr">
        <is>
          <t>covered</t>
        </is>
      </c>
      <c r="D381" s="21" t="inlineStr">
        <is>
          <t>E</t>
        </is>
      </c>
      <c r="E381" s="21" t="n">
        <v>28</v>
      </c>
      <c r="F381" s="21" t="inlineStr">
        <is>
          <t>Small</t>
        </is>
      </c>
      <c r="G381" s="21" t="inlineStr">
        <is>
          <t>COVERED</t>
        </is>
      </c>
      <c r="H381" s="21" t="n">
        <v>10</v>
      </c>
      <c r="I381" s="21" t="inlineStr">
        <is>
          <t>Water, 30A/50A Power</t>
        </is>
      </c>
      <c r="J381" s="21" t="inlineStr">
        <is>
          <t>OCCUPIED</t>
        </is>
      </c>
      <c r="K381" s="21" t="inlineStr">
        <is>
          <t>MA-2024-0520</t>
        </is>
      </c>
      <c r="L381" s="21" t="inlineStr">
        <is>
          <t>WL-03010</t>
        </is>
      </c>
      <c r="M381" s="21" t="inlineStr">
        <is>
          <t>Anthony Fleming</t>
        </is>
      </c>
      <c r="N381" s="21" t="inlineStr">
        <is>
          <t>WIDGEON STAR</t>
        </is>
      </c>
      <c r="O381" s="21" t="n">
        <v>36</v>
      </c>
      <c r="P381" s="21" t="n">
        <v>10.4</v>
      </c>
      <c r="Q381" s="28" t="n">
        <v>45590</v>
      </c>
      <c r="R381" s="21" t="inlineStr"/>
    </row>
    <row r="382">
      <c r="A382" s="17" t="inlineStr">
        <is>
          <t>VB-0521</t>
        </is>
      </c>
      <c r="B382" s="17" t="inlineStr">
        <is>
          <t>Vessbank</t>
        </is>
      </c>
      <c r="C382" s="17" t="inlineStr">
        <is>
          <t>covered</t>
        </is>
      </c>
      <c r="D382" s="17" t="inlineStr">
        <is>
          <t>E</t>
        </is>
      </c>
      <c r="E382" s="17" t="n">
        <v>32</v>
      </c>
      <c r="F382" s="17" t="inlineStr">
        <is>
          <t>Medium</t>
        </is>
      </c>
      <c r="G382" s="17" t="inlineStr">
        <is>
          <t>COVERED</t>
        </is>
      </c>
      <c r="H382" s="17" t="n">
        <v>12</v>
      </c>
      <c r="I382" s="17" t="inlineStr">
        <is>
          <t>Water, 30A/50A Power</t>
        </is>
      </c>
      <c r="J382" s="17" t="inlineStr">
        <is>
          <t>OCCUPIED</t>
        </is>
      </c>
      <c r="K382" s="17" t="inlineStr">
        <is>
          <t>MA-2024-0521</t>
        </is>
      </c>
      <c r="L382" s="17" t="inlineStr">
        <is>
          <t>WL-02877</t>
        </is>
      </c>
      <c r="M382" s="17" t="inlineStr">
        <is>
          <t>Sandra Milovich</t>
        </is>
      </c>
      <c r="N382" s="17" t="inlineStr">
        <is>
          <t>TIDE FLATS</t>
        </is>
      </c>
      <c r="O382" s="17" t="n">
        <v>33.2</v>
      </c>
      <c r="P382" s="17" t="n">
        <v>10.4</v>
      </c>
      <c r="Q382" s="27" t="n">
        <v>45913</v>
      </c>
      <c r="R382" s="17" t="inlineStr"/>
    </row>
    <row r="383">
      <c r="A383" s="21" t="inlineStr">
        <is>
          <t>VB-0522</t>
        </is>
      </c>
      <c r="B383" s="21" t="inlineStr">
        <is>
          <t>Vessbank</t>
        </is>
      </c>
      <c r="C383" s="21" t="inlineStr">
        <is>
          <t>covered</t>
        </is>
      </c>
      <c r="D383" s="21" t="inlineStr">
        <is>
          <t>E</t>
        </is>
      </c>
      <c r="E383" s="21" t="n">
        <v>32</v>
      </c>
      <c r="F383" s="21" t="inlineStr">
        <is>
          <t>Medium</t>
        </is>
      </c>
      <c r="G383" s="21" t="inlineStr">
        <is>
          <t>COVERED</t>
        </is>
      </c>
      <c r="H383" s="21" t="n">
        <v>12</v>
      </c>
      <c r="I383" s="21" t="inlineStr">
        <is>
          <t>Water, 30A/50A Power</t>
        </is>
      </c>
      <c r="J383" s="21" t="inlineStr">
        <is>
          <t>OCCUPIED</t>
        </is>
      </c>
      <c r="K383" s="21" t="inlineStr">
        <is>
          <t>MA-2024-0522</t>
        </is>
      </c>
      <c r="L383" s="21" t="inlineStr">
        <is>
          <t>WL-03485</t>
        </is>
      </c>
      <c r="M383" s="21" t="inlineStr">
        <is>
          <t>Timothy Moon</t>
        </is>
      </c>
      <c r="N383" s="21" t="inlineStr">
        <is>
          <t>FOUL GLIDE</t>
        </is>
      </c>
      <c r="O383" s="21" t="n">
        <v>42.5</v>
      </c>
      <c r="P383" s="21" t="n">
        <v>10.4</v>
      </c>
      <c r="Q383" s="28" t="n">
        <v>45746</v>
      </c>
      <c r="R383" s="21" t="inlineStr"/>
    </row>
    <row r="384">
      <c r="A384" s="17" t="inlineStr">
        <is>
          <t>VB-0523</t>
        </is>
      </c>
      <c r="B384" s="17" t="inlineStr">
        <is>
          <t>Vessbank</t>
        </is>
      </c>
      <c r="C384" s="17" t="inlineStr">
        <is>
          <t>covered</t>
        </is>
      </c>
      <c r="D384" s="17" t="inlineStr">
        <is>
          <t>E</t>
        </is>
      </c>
      <c r="E384" s="17" t="n">
        <v>32</v>
      </c>
      <c r="F384" s="17" t="inlineStr">
        <is>
          <t>Medium</t>
        </is>
      </c>
      <c r="G384" s="17" t="inlineStr">
        <is>
          <t>COVERED</t>
        </is>
      </c>
      <c r="H384" s="17" t="n">
        <v>12</v>
      </c>
      <c r="I384" s="17" t="inlineStr">
        <is>
          <t>Water, 30A/50A Power</t>
        </is>
      </c>
      <c r="J384" s="17" t="inlineStr">
        <is>
          <t>OCCUPIED</t>
        </is>
      </c>
      <c r="K384" s="17" t="inlineStr">
        <is>
          <t>MA-2024-0523</t>
        </is>
      </c>
      <c r="L384" s="17" t="inlineStr">
        <is>
          <t>WL-01927</t>
        </is>
      </c>
      <c r="M384" s="17" t="inlineStr">
        <is>
          <t>Mark Mclaughlin</t>
        </is>
      </c>
      <c r="N384" s="17" t="inlineStr">
        <is>
          <t>CORMORANT ANN</t>
        </is>
      </c>
      <c r="O384" s="17" t="n">
        <v>38.7</v>
      </c>
      <c r="P384" s="17" t="n">
        <v>10.4</v>
      </c>
      <c r="Q384" s="27" t="n">
        <v>45605</v>
      </c>
      <c r="R384" s="17" t="inlineStr"/>
    </row>
    <row r="385">
      <c r="A385" s="21" t="inlineStr">
        <is>
          <t>VB-0524</t>
        </is>
      </c>
      <c r="B385" s="21" t="inlineStr">
        <is>
          <t>Vessbank</t>
        </is>
      </c>
      <c r="C385" s="21" t="inlineStr">
        <is>
          <t>covered</t>
        </is>
      </c>
      <c r="D385" s="21" t="inlineStr">
        <is>
          <t>E</t>
        </is>
      </c>
      <c r="E385" s="21" t="n">
        <v>28</v>
      </c>
      <c r="F385" s="21" t="inlineStr">
        <is>
          <t>Small</t>
        </is>
      </c>
      <c r="G385" s="21" t="inlineStr">
        <is>
          <t>COVERED</t>
        </is>
      </c>
      <c r="H385" s="21" t="n">
        <v>10</v>
      </c>
      <c r="I385" s="21" t="inlineStr">
        <is>
          <t>Water, 30A/50A Power</t>
        </is>
      </c>
      <c r="J385" s="21" t="inlineStr">
        <is>
          <t>OCCUPIED</t>
        </is>
      </c>
      <c r="K385" s="21" t="inlineStr">
        <is>
          <t>MA-2024-0524</t>
        </is>
      </c>
      <c r="L385" s="21" t="inlineStr">
        <is>
          <t>WL-02787</t>
        </is>
      </c>
      <c r="M385" s="21" t="inlineStr">
        <is>
          <t>David Dawson</t>
        </is>
      </c>
      <c r="N385" s="21" t="inlineStr">
        <is>
          <t>POINT SHORE</t>
        </is>
      </c>
      <c r="O385" s="21" t="n">
        <v>22.5</v>
      </c>
      <c r="P385" s="21" t="n">
        <v>10.4</v>
      </c>
      <c r="Q385" s="28" t="n">
        <v>45584</v>
      </c>
      <c r="R385" s="21" t="inlineStr"/>
    </row>
    <row r="386">
      <c r="A386" s="17" t="inlineStr">
        <is>
          <t>VB-0601</t>
        </is>
      </c>
      <c r="B386" s="17" t="inlineStr">
        <is>
          <t>Vessbank</t>
        </is>
      </c>
      <c r="C386" s="17" t="inlineStr">
        <is>
          <t>covered</t>
        </is>
      </c>
      <c r="D386" s="17" t="inlineStr">
        <is>
          <t>F</t>
        </is>
      </c>
      <c r="E386" s="17" t="n">
        <v>24</v>
      </c>
      <c r="F386" s="17" t="inlineStr">
        <is>
          <t>Small</t>
        </is>
      </c>
      <c r="G386" s="17" t="inlineStr">
        <is>
          <t>COVERED</t>
        </is>
      </c>
      <c r="H386" s="17" t="n">
        <v>9</v>
      </c>
      <c r="I386" s="17" t="inlineStr">
        <is>
          <t>Water, 30A/50A Power</t>
        </is>
      </c>
      <c r="J386" s="17" t="inlineStr">
        <is>
          <t>OCCUPIED</t>
        </is>
      </c>
      <c r="K386" s="17" t="inlineStr">
        <is>
          <t>MA-2024-0601</t>
        </is>
      </c>
      <c r="L386" s="17" t="inlineStr">
        <is>
          <t>WL-01730</t>
        </is>
      </c>
      <c r="M386" s="17" t="inlineStr">
        <is>
          <t>Charles Sparks</t>
        </is>
      </c>
      <c r="N386" s="17" t="inlineStr">
        <is>
          <t>SANDERLING ROSE</t>
        </is>
      </c>
      <c r="O386" s="17" t="n">
        <v>45.6</v>
      </c>
      <c r="P386" s="17" t="n">
        <v>10.4</v>
      </c>
      <c r="Q386" s="27" t="n">
        <v>45801</v>
      </c>
      <c r="R386" s="17" t="inlineStr"/>
    </row>
    <row r="387">
      <c r="A387" s="21" t="inlineStr">
        <is>
          <t>VB-0602</t>
        </is>
      </c>
      <c r="B387" s="21" t="inlineStr">
        <is>
          <t>Vessbank</t>
        </is>
      </c>
      <c r="C387" s="21" t="inlineStr">
        <is>
          <t>covered</t>
        </is>
      </c>
      <c r="D387" s="21" t="inlineStr">
        <is>
          <t>F</t>
        </is>
      </c>
      <c r="E387" s="21" t="n">
        <v>24</v>
      </c>
      <c r="F387" s="21" t="inlineStr">
        <is>
          <t>Small</t>
        </is>
      </c>
      <c r="G387" s="21" t="inlineStr">
        <is>
          <t>COVERED</t>
        </is>
      </c>
      <c r="H387" s="21" t="n">
        <v>9</v>
      </c>
      <c r="I387" s="21" t="inlineStr">
        <is>
          <t>Water, 30A/50A Power</t>
        </is>
      </c>
      <c r="J387" s="21" t="inlineStr">
        <is>
          <t>OCCUPIED</t>
        </is>
      </c>
      <c r="K387" s="21" t="inlineStr">
        <is>
          <t>MA-2024-0602</t>
        </is>
      </c>
      <c r="L387" s="21" t="inlineStr">
        <is>
          <t>WL-03241</t>
        </is>
      </c>
      <c r="M387" s="21" t="inlineStr">
        <is>
          <t>Michael Ford</t>
        </is>
      </c>
      <c r="N387" s="21" t="inlineStr">
        <is>
          <t>PETREL VEER</t>
        </is>
      </c>
      <c r="O387" s="21" t="n">
        <v>39.8</v>
      </c>
      <c r="P387" s="21" t="n">
        <v>10.4</v>
      </c>
      <c r="Q387" s="28" t="n">
        <v>46045</v>
      </c>
      <c r="R387" s="21" t="inlineStr"/>
    </row>
    <row r="388">
      <c r="A388" s="17" t="inlineStr">
        <is>
          <t>VB-0603</t>
        </is>
      </c>
      <c r="B388" s="17" t="inlineStr">
        <is>
          <t>Vessbank</t>
        </is>
      </c>
      <c r="C388" s="17" t="inlineStr">
        <is>
          <t>covered</t>
        </is>
      </c>
      <c r="D388" s="17" t="inlineStr">
        <is>
          <t>F</t>
        </is>
      </c>
      <c r="E388" s="17" t="n">
        <v>28</v>
      </c>
      <c r="F388" s="17" t="inlineStr">
        <is>
          <t>Small</t>
        </is>
      </c>
      <c r="G388" s="17" t="inlineStr">
        <is>
          <t>COVERED</t>
        </is>
      </c>
      <c r="H388" s="17" t="n">
        <v>10</v>
      </c>
      <c r="I388" s="17" t="inlineStr">
        <is>
          <t>Water, 30A/50A Power</t>
        </is>
      </c>
      <c r="J388" s="17" t="inlineStr">
        <is>
          <t>OCCUPIED</t>
        </is>
      </c>
      <c r="K388" s="17" t="inlineStr">
        <is>
          <t>MA-2024-0603</t>
        </is>
      </c>
      <c r="L388" s="17" t="inlineStr">
        <is>
          <t>WL-01129</t>
        </is>
      </c>
      <c r="M388" s="17" t="inlineStr">
        <is>
          <t>Alexander Thompson</t>
        </is>
      </c>
      <c r="N388" s="17" t="inlineStr">
        <is>
          <t>KESTREL WEATHER</t>
        </is>
      </c>
      <c r="O388" s="17" t="n">
        <v>27.8</v>
      </c>
      <c r="P388" s="17" t="n">
        <v>10.4</v>
      </c>
      <c r="Q388" s="27" t="n">
        <v>46024</v>
      </c>
      <c r="R388" s="17" t="inlineStr"/>
    </row>
    <row r="389">
      <c r="A389" s="21" t="inlineStr">
        <is>
          <t>VB-0604</t>
        </is>
      </c>
      <c r="B389" s="21" t="inlineStr">
        <is>
          <t>Vessbank</t>
        </is>
      </c>
      <c r="C389" s="21" t="inlineStr">
        <is>
          <t>covered</t>
        </is>
      </c>
      <c r="D389" s="21" t="inlineStr">
        <is>
          <t>F</t>
        </is>
      </c>
      <c r="E389" s="21" t="n">
        <v>28</v>
      </c>
      <c r="F389" s="21" t="inlineStr">
        <is>
          <t>Small</t>
        </is>
      </c>
      <c r="G389" s="21" t="inlineStr">
        <is>
          <t>COVERED</t>
        </is>
      </c>
      <c r="H389" s="21" t="n">
        <v>10</v>
      </c>
      <c r="I389" s="21" t="inlineStr">
        <is>
          <t>Water, 30A/50A Power</t>
        </is>
      </c>
      <c r="J389" s="21" t="inlineStr">
        <is>
          <t>OCCUPIED</t>
        </is>
      </c>
      <c r="K389" s="21" t="inlineStr">
        <is>
          <t>MA-2024-0604</t>
        </is>
      </c>
      <c r="L389" s="21" t="inlineStr">
        <is>
          <t>WL-01999</t>
        </is>
      </c>
      <c r="M389" s="21" t="inlineStr">
        <is>
          <t>Kristen Williams</t>
        </is>
      </c>
      <c r="N389" s="21" t="inlineStr">
        <is>
          <t>SEAL ROSE</t>
        </is>
      </c>
      <c r="O389" s="21" t="n">
        <v>19.5</v>
      </c>
      <c r="P389" s="21" t="n">
        <v>10.4</v>
      </c>
      <c r="Q389" s="28" t="n">
        <v>45891</v>
      </c>
      <c r="R389" s="21" t="inlineStr"/>
    </row>
    <row r="390">
      <c r="A390" s="17" t="inlineStr">
        <is>
          <t>VB-0605</t>
        </is>
      </c>
      <c r="B390" s="17" t="inlineStr">
        <is>
          <t>Vessbank</t>
        </is>
      </c>
      <c r="C390" s="17" t="inlineStr">
        <is>
          <t>covered</t>
        </is>
      </c>
      <c r="D390" s="17" t="inlineStr">
        <is>
          <t>F</t>
        </is>
      </c>
      <c r="E390" s="17" t="n">
        <v>24</v>
      </c>
      <c r="F390" s="17" t="inlineStr">
        <is>
          <t>Small</t>
        </is>
      </c>
      <c r="G390" s="17" t="inlineStr">
        <is>
          <t>COVERED</t>
        </is>
      </c>
      <c r="H390" s="17" t="n">
        <v>9</v>
      </c>
      <c r="I390" s="17" t="inlineStr">
        <is>
          <t>Water, 30A/50A Power</t>
        </is>
      </c>
      <c r="J390" s="17" t="inlineStr">
        <is>
          <t>OCCUPIED</t>
        </is>
      </c>
      <c r="K390" s="17" t="inlineStr">
        <is>
          <t>MA-2024-0605</t>
        </is>
      </c>
      <c r="L390" s="17" t="inlineStr">
        <is>
          <t>WL-02890</t>
        </is>
      </c>
      <c r="M390" s="17" t="inlineStr">
        <is>
          <t>Crystal Morales</t>
        </is>
      </c>
      <c r="N390" s="17" t="inlineStr">
        <is>
          <t>BRANT BAY</t>
        </is>
      </c>
      <c r="O390" s="17" t="n">
        <v>35.2</v>
      </c>
      <c r="P390" s="17" t="n">
        <v>10.4</v>
      </c>
      <c r="Q390" s="27" t="n">
        <v>45963</v>
      </c>
      <c r="R390" s="17" t="inlineStr"/>
    </row>
    <row r="391">
      <c r="A391" s="21" t="inlineStr">
        <is>
          <t>VB-0606</t>
        </is>
      </c>
      <c r="B391" s="21" t="inlineStr">
        <is>
          <t>Vessbank</t>
        </is>
      </c>
      <c r="C391" s="21" t="inlineStr">
        <is>
          <t>covered</t>
        </is>
      </c>
      <c r="D391" s="21" t="inlineStr">
        <is>
          <t>F</t>
        </is>
      </c>
      <c r="E391" s="21" t="n">
        <v>28</v>
      </c>
      <c r="F391" s="21" t="inlineStr">
        <is>
          <t>Small</t>
        </is>
      </c>
      <c r="G391" s="21" t="inlineStr">
        <is>
          <t>COVERED</t>
        </is>
      </c>
      <c r="H391" s="21" t="n">
        <v>10</v>
      </c>
      <c r="I391" s="21" t="inlineStr">
        <is>
          <t>Water, 30A/50A Power</t>
        </is>
      </c>
      <c r="J391" s="21" t="inlineStr">
        <is>
          <t>OCCUPIED</t>
        </is>
      </c>
      <c r="K391" s="21" t="inlineStr">
        <is>
          <t>MA-2024-0606</t>
        </is>
      </c>
      <c r="L391" s="21" t="inlineStr">
        <is>
          <t>WL-02404</t>
        </is>
      </c>
      <c r="M391" s="21" t="inlineStr">
        <is>
          <t>Samuel King</t>
        </is>
      </c>
      <c r="N391" s="21" t="inlineStr">
        <is>
          <t>OSPREY MIST</t>
        </is>
      </c>
      <c r="O391" s="21" t="n">
        <v>44.8</v>
      </c>
      <c r="P391" s="21" t="n">
        <v>10.4</v>
      </c>
      <c r="Q391" s="28" t="n">
        <v>45645</v>
      </c>
      <c r="R391" s="21" t="inlineStr"/>
    </row>
    <row r="392">
      <c r="A392" s="17" t="inlineStr">
        <is>
          <t>VB-0607</t>
        </is>
      </c>
      <c r="B392" s="17" t="inlineStr">
        <is>
          <t>Vessbank</t>
        </is>
      </c>
      <c r="C392" s="17" t="inlineStr">
        <is>
          <t>covered</t>
        </is>
      </c>
      <c r="D392" s="17" t="inlineStr">
        <is>
          <t>F</t>
        </is>
      </c>
      <c r="E392" s="17" t="n">
        <v>36</v>
      </c>
      <c r="F392" s="17" t="inlineStr">
        <is>
          <t>Medium</t>
        </is>
      </c>
      <c r="G392" s="17" t="inlineStr">
        <is>
          <t>COVERED</t>
        </is>
      </c>
      <c r="H392" s="17" t="n">
        <v>13</v>
      </c>
      <c r="I392" s="17" t="inlineStr">
        <is>
          <t>Water, 50A Power</t>
        </is>
      </c>
      <c r="J392" s="17" t="inlineStr">
        <is>
          <t>OCCUPIED</t>
        </is>
      </c>
      <c r="K392" s="17" t="inlineStr">
        <is>
          <t>MA-2024-0607</t>
        </is>
      </c>
      <c r="L392" s="17" t="inlineStr">
        <is>
          <t>WL-01590</t>
        </is>
      </c>
      <c r="M392" s="17" t="inlineStr">
        <is>
          <t>Cynthia Gutierrez</t>
        </is>
      </c>
      <c r="N392" s="17" t="inlineStr">
        <is>
          <t>CORMORANT SOUND</t>
        </is>
      </c>
      <c r="O392" s="17" t="n">
        <v>29.2</v>
      </c>
      <c r="P392" s="17" t="n">
        <v>10.4</v>
      </c>
      <c r="Q392" s="27" t="n">
        <v>45692</v>
      </c>
      <c r="R392" s="17" t="inlineStr"/>
    </row>
    <row r="393">
      <c r="A393" s="21" t="inlineStr">
        <is>
          <t>VB-0608</t>
        </is>
      </c>
      <c r="B393" s="21" t="inlineStr">
        <is>
          <t>Vessbank</t>
        </is>
      </c>
      <c r="C393" s="21" t="inlineStr">
        <is>
          <t>covered</t>
        </is>
      </c>
      <c r="D393" s="21" t="inlineStr">
        <is>
          <t>F</t>
        </is>
      </c>
      <c r="E393" s="21" t="n">
        <v>32</v>
      </c>
      <c r="F393" s="21" t="inlineStr">
        <is>
          <t>Medium</t>
        </is>
      </c>
      <c r="G393" s="21" t="inlineStr">
        <is>
          <t>COVERED</t>
        </is>
      </c>
      <c r="H393" s="21" t="n">
        <v>12</v>
      </c>
      <c r="I393" s="21" t="inlineStr">
        <is>
          <t>Water, 30A/50A Power</t>
        </is>
      </c>
      <c r="J393" s="21" t="inlineStr">
        <is>
          <t>VACANT</t>
        </is>
      </c>
      <c r="K393" s="21" t="inlineStr"/>
      <c r="L393" s="21" t="inlineStr"/>
      <c r="M393" s="21" t="inlineStr"/>
      <c r="N393" s="21" t="inlineStr"/>
      <c r="O393" s="21" t="inlineStr"/>
      <c r="P393" s="21" t="n">
        <v>10.4</v>
      </c>
      <c r="Q393" s="28" t="n">
        <v>46168</v>
      </c>
      <c r="R393" s="21" t="inlineStr"/>
    </row>
    <row r="394">
      <c r="A394" s="17" t="inlineStr">
        <is>
          <t>VB-0609</t>
        </is>
      </c>
      <c r="B394" s="17" t="inlineStr">
        <is>
          <t>Vessbank</t>
        </is>
      </c>
      <c r="C394" s="17" t="inlineStr">
        <is>
          <t>covered</t>
        </is>
      </c>
      <c r="D394" s="17" t="inlineStr">
        <is>
          <t>F</t>
        </is>
      </c>
      <c r="E394" s="17" t="n">
        <v>36</v>
      </c>
      <c r="F394" s="17" t="inlineStr">
        <is>
          <t>Medium</t>
        </is>
      </c>
      <c r="G394" s="17" t="inlineStr">
        <is>
          <t>COVERED</t>
        </is>
      </c>
      <c r="H394" s="17" t="n">
        <v>13</v>
      </c>
      <c r="I394" s="17" t="inlineStr">
        <is>
          <t>Water, 50A Power</t>
        </is>
      </c>
      <c r="J394" s="17" t="inlineStr">
        <is>
          <t>OCCUPIED</t>
        </is>
      </c>
      <c r="K394" s="17" t="inlineStr">
        <is>
          <t>MA-2024-0609</t>
        </is>
      </c>
      <c r="L394" s="17" t="inlineStr">
        <is>
          <t>WL-01547</t>
        </is>
      </c>
      <c r="M394" s="17" t="inlineStr">
        <is>
          <t>Nicole Burke</t>
        </is>
      </c>
      <c r="N394" s="17" t="inlineStr">
        <is>
          <t>KESTREL WEATHER</t>
        </is>
      </c>
      <c r="O394" s="17" t="n">
        <v>34.2</v>
      </c>
      <c r="P394" s="17" t="n">
        <v>10.4</v>
      </c>
      <c r="Q394" s="27" t="n">
        <v>45898</v>
      </c>
      <c r="R394" s="17" t="inlineStr"/>
    </row>
    <row r="395">
      <c r="A395" s="21" t="inlineStr">
        <is>
          <t>VB-0610</t>
        </is>
      </c>
      <c r="B395" s="21" t="inlineStr">
        <is>
          <t>Vessbank</t>
        </is>
      </c>
      <c r="C395" s="21" t="inlineStr">
        <is>
          <t>covered</t>
        </is>
      </c>
      <c r="D395" s="21" t="inlineStr">
        <is>
          <t>F</t>
        </is>
      </c>
      <c r="E395" s="21" t="n">
        <v>32</v>
      </c>
      <c r="F395" s="21" t="inlineStr">
        <is>
          <t>Medium</t>
        </is>
      </c>
      <c r="G395" s="21" t="inlineStr">
        <is>
          <t>COVERED</t>
        </is>
      </c>
      <c r="H395" s="21" t="n">
        <v>12</v>
      </c>
      <c r="I395" s="21" t="inlineStr">
        <is>
          <t>Water, 30A/50A Power</t>
        </is>
      </c>
      <c r="J395" s="21" t="inlineStr">
        <is>
          <t>OCCUPIED</t>
        </is>
      </c>
      <c r="K395" s="21" t="inlineStr">
        <is>
          <t>MA-2024-0610</t>
        </is>
      </c>
      <c r="L395" s="21" t="inlineStr">
        <is>
          <t>WL-03058</t>
        </is>
      </c>
      <c r="M395" s="21" t="inlineStr">
        <is>
          <t>Mary Thomas</t>
        </is>
      </c>
      <c r="N395" s="21" t="inlineStr">
        <is>
          <t>COHO GLIDE</t>
        </is>
      </c>
      <c r="O395" s="21" t="n">
        <v>59.6</v>
      </c>
      <c r="P395" s="21" t="n">
        <v>10.4</v>
      </c>
      <c r="Q395" s="28" t="n">
        <v>45869</v>
      </c>
      <c r="R395" s="21" t="inlineStr"/>
    </row>
    <row r="396">
      <c r="A396" s="17" t="inlineStr">
        <is>
          <t>VB-0611</t>
        </is>
      </c>
      <c r="B396" s="17" t="inlineStr">
        <is>
          <t>Vessbank</t>
        </is>
      </c>
      <c r="C396" s="17" t="inlineStr">
        <is>
          <t>covered</t>
        </is>
      </c>
      <c r="D396" s="17" t="inlineStr">
        <is>
          <t>F</t>
        </is>
      </c>
      <c r="E396" s="17" t="n">
        <v>32</v>
      </c>
      <c r="F396" s="17" t="inlineStr">
        <is>
          <t>Medium</t>
        </is>
      </c>
      <c r="G396" s="17" t="inlineStr">
        <is>
          <t>COVERED</t>
        </is>
      </c>
      <c r="H396" s="17" t="n">
        <v>12</v>
      </c>
      <c r="I396" s="17" t="inlineStr">
        <is>
          <t>Water, 30A/50A Power</t>
        </is>
      </c>
      <c r="J396" s="17" t="inlineStr">
        <is>
          <t>OCCUPIED</t>
        </is>
      </c>
      <c r="K396" s="17" t="inlineStr">
        <is>
          <t>MA-2024-0611</t>
        </is>
      </c>
      <c r="L396" s="17" t="inlineStr">
        <is>
          <t>WL-01330</t>
        </is>
      </c>
      <c r="M396" s="17" t="inlineStr">
        <is>
          <t>Mark Flynn</t>
        </is>
      </c>
      <c r="N396" s="17" t="inlineStr">
        <is>
          <t>GRAY CREST</t>
        </is>
      </c>
      <c r="O396" s="17" t="n">
        <v>18.3</v>
      </c>
      <c r="P396" s="17" t="n">
        <v>10.4</v>
      </c>
      <c r="Q396" s="27" t="n">
        <v>45951</v>
      </c>
      <c r="R396" s="17" t="inlineStr"/>
    </row>
    <row r="397">
      <c r="A397" s="21" t="inlineStr">
        <is>
          <t>VB-0612</t>
        </is>
      </c>
      <c r="B397" s="21" t="inlineStr">
        <is>
          <t>Vessbank</t>
        </is>
      </c>
      <c r="C397" s="21" t="inlineStr">
        <is>
          <t>covered</t>
        </is>
      </c>
      <c r="D397" s="21" t="inlineStr">
        <is>
          <t>F</t>
        </is>
      </c>
      <c r="E397" s="21" t="n">
        <v>24</v>
      </c>
      <c r="F397" s="21" t="inlineStr">
        <is>
          <t>Small</t>
        </is>
      </c>
      <c r="G397" s="21" t="inlineStr">
        <is>
          <t>COVERED</t>
        </is>
      </c>
      <c r="H397" s="21" t="n">
        <v>9</v>
      </c>
      <c r="I397" s="21" t="inlineStr">
        <is>
          <t>Water, 30A/50A Power</t>
        </is>
      </c>
      <c r="J397" s="21" t="inlineStr">
        <is>
          <t>OCCUPIED</t>
        </is>
      </c>
      <c r="K397" s="21" t="inlineStr">
        <is>
          <t>MA-2024-0612</t>
        </is>
      </c>
      <c r="L397" s="21" t="inlineStr">
        <is>
          <t>WL-03873</t>
        </is>
      </c>
      <c r="M397" s="21" t="inlineStr">
        <is>
          <t>Michele Clay</t>
        </is>
      </c>
      <c r="N397" s="21" t="inlineStr">
        <is>
          <t>SABLE LINE</t>
        </is>
      </c>
      <c r="O397" s="21" t="n">
        <v>57</v>
      </c>
      <c r="P397" s="21" t="n">
        <v>10.4</v>
      </c>
      <c r="Q397" s="28" t="n">
        <v>45828</v>
      </c>
      <c r="R397" s="21" t="inlineStr"/>
    </row>
    <row r="398">
      <c r="A398" s="17" t="inlineStr">
        <is>
          <t>VB-0613</t>
        </is>
      </c>
      <c r="B398" s="17" t="inlineStr">
        <is>
          <t>Vessbank</t>
        </is>
      </c>
      <c r="C398" s="17" t="inlineStr">
        <is>
          <t>covered</t>
        </is>
      </c>
      <c r="D398" s="17" t="inlineStr">
        <is>
          <t>F</t>
        </is>
      </c>
      <c r="E398" s="17" t="n">
        <v>24</v>
      </c>
      <c r="F398" s="17" t="inlineStr">
        <is>
          <t>Small</t>
        </is>
      </c>
      <c r="G398" s="17" t="inlineStr">
        <is>
          <t>COVERED</t>
        </is>
      </c>
      <c r="H398" s="17" t="n">
        <v>9</v>
      </c>
      <c r="I398" s="17" t="inlineStr">
        <is>
          <t>Water, 30A/50A Power</t>
        </is>
      </c>
      <c r="J398" s="17" t="inlineStr">
        <is>
          <t>OCCUPIED</t>
        </is>
      </c>
      <c r="K398" s="17" t="inlineStr">
        <is>
          <t>MA-2024-0613</t>
        </is>
      </c>
      <c r="L398" s="17" t="inlineStr">
        <is>
          <t>WL-02467</t>
        </is>
      </c>
      <c r="M398" s="17" t="inlineStr">
        <is>
          <t>Joseph Davis</t>
        </is>
      </c>
      <c r="N398" s="17" t="inlineStr">
        <is>
          <t>POINT LINE</t>
        </is>
      </c>
      <c r="O398" s="17" t="n">
        <v>54.3</v>
      </c>
      <c r="P398" s="17" t="n">
        <v>10.4</v>
      </c>
      <c r="Q398" s="27" t="n">
        <v>46087</v>
      </c>
      <c r="R398" s="17" t="inlineStr"/>
    </row>
    <row r="399">
      <c r="A399" s="21" t="inlineStr">
        <is>
          <t>VB-0614</t>
        </is>
      </c>
      <c r="B399" s="21" t="inlineStr">
        <is>
          <t>Vessbank</t>
        </is>
      </c>
      <c r="C399" s="21" t="inlineStr">
        <is>
          <t>covered</t>
        </is>
      </c>
      <c r="D399" s="21" t="inlineStr">
        <is>
          <t>F</t>
        </is>
      </c>
      <c r="E399" s="21" t="n">
        <v>32</v>
      </c>
      <c r="F399" s="21" t="inlineStr">
        <is>
          <t>Medium</t>
        </is>
      </c>
      <c r="G399" s="21" t="inlineStr">
        <is>
          <t>COVERED</t>
        </is>
      </c>
      <c r="H399" s="21" t="n">
        <v>12</v>
      </c>
      <c r="I399" s="21" t="inlineStr">
        <is>
          <t>Water, 30A/50A Power</t>
        </is>
      </c>
      <c r="J399" s="21" t="inlineStr">
        <is>
          <t>OCCUPIED</t>
        </is>
      </c>
      <c r="K399" s="21" t="inlineStr">
        <is>
          <t>MA-2024-0614</t>
        </is>
      </c>
      <c r="L399" s="21" t="inlineStr">
        <is>
          <t>WL-01843</t>
        </is>
      </c>
      <c r="M399" s="21" t="inlineStr">
        <is>
          <t>Donna Kim</t>
        </is>
      </c>
      <c r="N399" s="21" t="inlineStr">
        <is>
          <t>ANCHOR WIND</t>
        </is>
      </c>
      <c r="O399" s="21" t="n">
        <v>44.8</v>
      </c>
      <c r="P399" s="21" t="n">
        <v>10.4</v>
      </c>
      <c r="Q399" s="28" t="n">
        <v>45881</v>
      </c>
      <c r="R399" s="21" t="inlineStr"/>
    </row>
    <row r="400">
      <c r="A400" s="17" t="inlineStr">
        <is>
          <t>VB-0615</t>
        </is>
      </c>
      <c r="B400" s="17" t="inlineStr">
        <is>
          <t>Vessbank</t>
        </is>
      </c>
      <c r="C400" s="17" t="inlineStr">
        <is>
          <t>covered</t>
        </is>
      </c>
      <c r="D400" s="17" t="inlineStr">
        <is>
          <t>F</t>
        </is>
      </c>
      <c r="E400" s="17" t="n">
        <v>40</v>
      </c>
      <c r="F400" s="17" t="inlineStr">
        <is>
          <t>Medium</t>
        </is>
      </c>
      <c r="G400" s="17" t="inlineStr">
        <is>
          <t>COVERED</t>
        </is>
      </c>
      <c r="H400" s="17" t="n">
        <v>14</v>
      </c>
      <c r="I400" s="17" t="inlineStr">
        <is>
          <t>Water, 50A Power</t>
        </is>
      </c>
      <c r="J400" s="17" t="inlineStr">
        <is>
          <t>OCCUPIED</t>
        </is>
      </c>
      <c r="K400" s="17" t="inlineStr">
        <is>
          <t>MA-2024-0615</t>
        </is>
      </c>
      <c r="L400" s="17" t="inlineStr">
        <is>
          <t>WL-02699</t>
        </is>
      </c>
      <c r="M400" s="17" t="inlineStr">
        <is>
          <t>Sharon Gonzales</t>
        </is>
      </c>
      <c r="N400" s="17" t="inlineStr">
        <is>
          <t>MURRE QUEEN</t>
        </is>
      </c>
      <c r="O400" s="17" t="n">
        <v>49.6</v>
      </c>
      <c r="P400" s="17" t="n">
        <v>10.4</v>
      </c>
      <c r="Q400" s="27" t="n">
        <v>45949</v>
      </c>
      <c r="R400" s="17" t="inlineStr"/>
    </row>
    <row r="401">
      <c r="A401" s="21" t="inlineStr">
        <is>
          <t>VB-0616</t>
        </is>
      </c>
      <c r="B401" s="21" t="inlineStr">
        <is>
          <t>Vessbank</t>
        </is>
      </c>
      <c r="C401" s="21" t="inlineStr">
        <is>
          <t>covered</t>
        </is>
      </c>
      <c r="D401" s="21" t="inlineStr">
        <is>
          <t>F</t>
        </is>
      </c>
      <c r="E401" s="21" t="n">
        <v>24</v>
      </c>
      <c r="F401" s="21" t="inlineStr">
        <is>
          <t>Small</t>
        </is>
      </c>
      <c r="G401" s="21" t="inlineStr">
        <is>
          <t>COVERED</t>
        </is>
      </c>
      <c r="H401" s="21" t="n">
        <v>9</v>
      </c>
      <c r="I401" s="21" t="inlineStr">
        <is>
          <t>Water, 30A/50A Power</t>
        </is>
      </c>
      <c r="J401" s="21" t="inlineStr">
        <is>
          <t>OCCUPIED</t>
        </is>
      </c>
      <c r="K401" s="21" t="inlineStr">
        <is>
          <t>MA-2024-0616</t>
        </is>
      </c>
      <c r="L401" s="21" t="inlineStr">
        <is>
          <t>WL-01627</t>
        </is>
      </c>
      <c r="M401" s="21" t="inlineStr">
        <is>
          <t>Paige Cherry</t>
        </is>
      </c>
      <c r="N401" s="21" t="inlineStr">
        <is>
          <t>HALIBUT WIND</t>
        </is>
      </c>
      <c r="O401" s="21" t="n">
        <v>32.5</v>
      </c>
      <c r="P401" s="21" t="n">
        <v>10.4</v>
      </c>
      <c r="Q401" s="28" t="n">
        <v>45850</v>
      </c>
      <c r="R401" s="21" t="inlineStr"/>
    </row>
    <row r="402">
      <c r="A402" s="17" t="inlineStr">
        <is>
          <t>VB-0617</t>
        </is>
      </c>
      <c r="B402" s="17" t="inlineStr">
        <is>
          <t>Vessbank</t>
        </is>
      </c>
      <c r="C402" s="17" t="inlineStr">
        <is>
          <t>covered</t>
        </is>
      </c>
      <c r="D402" s="17" t="inlineStr">
        <is>
          <t>F</t>
        </is>
      </c>
      <c r="E402" s="17" t="n">
        <v>40</v>
      </c>
      <c r="F402" s="17" t="inlineStr">
        <is>
          <t>Medium</t>
        </is>
      </c>
      <c r="G402" s="17" t="inlineStr">
        <is>
          <t>COVERED</t>
        </is>
      </c>
      <c r="H402" s="17" t="n">
        <v>14</v>
      </c>
      <c r="I402" s="17" t="inlineStr">
        <is>
          <t>Water, 50A Power</t>
        </is>
      </c>
      <c r="J402" s="17" t="inlineStr">
        <is>
          <t>OCCUPIED</t>
        </is>
      </c>
      <c r="K402" s="17" t="inlineStr">
        <is>
          <t>MA-2024-0617</t>
        </is>
      </c>
      <c r="L402" s="17" t="inlineStr">
        <is>
          <t>WL-02887</t>
        </is>
      </c>
      <c r="M402" s="17" t="inlineStr">
        <is>
          <t>Shelly Mayer</t>
        </is>
      </c>
      <c r="N402" s="17" t="inlineStr">
        <is>
          <t>BRANT DANCER</t>
        </is>
      </c>
      <c r="O402" s="17" t="n">
        <v>48.2</v>
      </c>
      <c r="P402" s="17" t="n">
        <v>10.4</v>
      </c>
      <c r="Q402" s="27" t="n">
        <v>45683</v>
      </c>
      <c r="R402" s="17" t="inlineStr"/>
    </row>
    <row r="403">
      <c r="A403" s="21" t="inlineStr">
        <is>
          <t>VB-0618</t>
        </is>
      </c>
      <c r="B403" s="21" t="inlineStr">
        <is>
          <t>Vessbank</t>
        </is>
      </c>
      <c r="C403" s="21" t="inlineStr">
        <is>
          <t>covered</t>
        </is>
      </c>
      <c r="D403" s="21" t="inlineStr">
        <is>
          <t>F</t>
        </is>
      </c>
      <c r="E403" s="21" t="n">
        <v>24</v>
      </c>
      <c r="F403" s="21" t="inlineStr">
        <is>
          <t>Small</t>
        </is>
      </c>
      <c r="G403" s="21" t="inlineStr">
        <is>
          <t>COVERED</t>
        </is>
      </c>
      <c r="H403" s="21" t="n">
        <v>9</v>
      </c>
      <c r="I403" s="21" t="inlineStr">
        <is>
          <t>Water, 30A/50A Power</t>
        </is>
      </c>
      <c r="J403" s="21" t="inlineStr">
        <is>
          <t>OCCUPIED</t>
        </is>
      </c>
      <c r="K403" s="21" t="inlineStr">
        <is>
          <t>MA-2024-0618</t>
        </is>
      </c>
      <c r="L403" s="21" t="inlineStr">
        <is>
          <t>WL-02828</t>
        </is>
      </c>
      <c r="M403" s="21" t="inlineStr">
        <is>
          <t>Desiree Olsen</t>
        </is>
      </c>
      <c r="N403" s="21" t="inlineStr">
        <is>
          <t>ANCHOR LINE</t>
        </is>
      </c>
      <c r="O403" s="21" t="n">
        <v>59.7</v>
      </c>
      <c r="P403" s="21" t="n">
        <v>10.4</v>
      </c>
      <c r="Q403" s="28" t="n">
        <v>45993</v>
      </c>
      <c r="R403" s="21" t="inlineStr"/>
    </row>
    <row r="404">
      <c r="A404" s="17" t="inlineStr">
        <is>
          <t>VB-0619</t>
        </is>
      </c>
      <c r="B404" s="17" t="inlineStr">
        <is>
          <t>Vessbank</t>
        </is>
      </c>
      <c r="C404" s="17" t="inlineStr">
        <is>
          <t>covered</t>
        </is>
      </c>
      <c r="D404" s="17" t="inlineStr">
        <is>
          <t>F</t>
        </is>
      </c>
      <c r="E404" s="17" t="n">
        <v>24</v>
      </c>
      <c r="F404" s="17" t="inlineStr">
        <is>
          <t>Small</t>
        </is>
      </c>
      <c r="G404" s="17" t="inlineStr">
        <is>
          <t>COVERED</t>
        </is>
      </c>
      <c r="H404" s="17" t="n">
        <v>9</v>
      </c>
      <c r="I404" s="17" t="inlineStr">
        <is>
          <t>Water, 30A/50A Power</t>
        </is>
      </c>
      <c r="J404" s="17" t="inlineStr">
        <is>
          <t>OCCUPIED</t>
        </is>
      </c>
      <c r="K404" s="17" t="inlineStr">
        <is>
          <t>MA-2024-0619</t>
        </is>
      </c>
      <c r="L404" s="17" t="inlineStr">
        <is>
          <t>WL-01841</t>
        </is>
      </c>
      <c r="M404" s="17" t="inlineStr">
        <is>
          <t>Arthur Jones</t>
        </is>
      </c>
      <c r="N404" s="17" t="inlineStr">
        <is>
          <t>POINT HARBOR</t>
        </is>
      </c>
      <c r="O404" s="17" t="n">
        <v>61.4</v>
      </c>
      <c r="P404" s="17" t="n">
        <v>10.4</v>
      </c>
      <c r="Q404" s="27" t="n">
        <v>46048</v>
      </c>
      <c r="R404" s="17" t="inlineStr"/>
    </row>
    <row r="405">
      <c r="A405" s="21" t="inlineStr">
        <is>
          <t>VB-0620</t>
        </is>
      </c>
      <c r="B405" s="21" t="inlineStr">
        <is>
          <t>Vessbank</t>
        </is>
      </c>
      <c r="C405" s="21" t="inlineStr">
        <is>
          <t>covered</t>
        </is>
      </c>
      <c r="D405" s="21" t="inlineStr">
        <is>
          <t>F</t>
        </is>
      </c>
      <c r="E405" s="21" t="n">
        <v>40</v>
      </c>
      <c r="F405" s="21" t="inlineStr">
        <is>
          <t>Medium</t>
        </is>
      </c>
      <c r="G405" s="21" t="inlineStr">
        <is>
          <t>COVERED</t>
        </is>
      </c>
      <c r="H405" s="21" t="n">
        <v>14</v>
      </c>
      <c r="I405" s="21" t="inlineStr">
        <is>
          <t>Water, 50A Power</t>
        </is>
      </c>
      <c r="J405" s="21" t="inlineStr">
        <is>
          <t>OCCUPIED</t>
        </is>
      </c>
      <c r="K405" s="21" t="inlineStr">
        <is>
          <t>MA-2024-0620</t>
        </is>
      </c>
      <c r="L405" s="21" t="inlineStr">
        <is>
          <t>WL-01226</t>
        </is>
      </c>
      <c r="M405" s="21" t="inlineStr">
        <is>
          <t>Phyllis Vargas</t>
        </is>
      </c>
      <c r="N405" s="21" t="inlineStr">
        <is>
          <t>BRANT REACH</t>
        </is>
      </c>
      <c r="O405" s="21" t="n">
        <v>48</v>
      </c>
      <c r="P405" s="21" t="n">
        <v>10.4</v>
      </c>
      <c r="Q405" s="28" t="n">
        <v>46097</v>
      </c>
      <c r="R405" s="21" t="inlineStr"/>
    </row>
    <row r="406">
      <c r="A406" s="17" t="inlineStr">
        <is>
          <t>VB-0621</t>
        </is>
      </c>
      <c r="B406" s="17" t="inlineStr">
        <is>
          <t>Vessbank</t>
        </is>
      </c>
      <c r="C406" s="17" t="inlineStr">
        <is>
          <t>covered</t>
        </is>
      </c>
      <c r="D406" s="17" t="inlineStr">
        <is>
          <t>F</t>
        </is>
      </c>
      <c r="E406" s="17" t="n">
        <v>24</v>
      </c>
      <c r="F406" s="17" t="inlineStr">
        <is>
          <t>Small</t>
        </is>
      </c>
      <c r="G406" s="17" t="inlineStr">
        <is>
          <t>COVERED</t>
        </is>
      </c>
      <c r="H406" s="17" t="n">
        <v>9</v>
      </c>
      <c r="I406" s="17" t="inlineStr">
        <is>
          <t>Water, 30A/50A Power</t>
        </is>
      </c>
      <c r="J406" s="17" t="inlineStr">
        <is>
          <t>OCCUPIED</t>
        </is>
      </c>
      <c r="K406" s="17" t="inlineStr">
        <is>
          <t>MA-2024-0621</t>
        </is>
      </c>
      <c r="L406" s="17" t="inlineStr">
        <is>
          <t>WL-01275</t>
        </is>
      </c>
      <c r="M406" s="17" t="inlineStr">
        <is>
          <t>Adam Shepherd</t>
        </is>
      </c>
      <c r="N406" s="17" t="inlineStr">
        <is>
          <t>HERON MIST</t>
        </is>
      </c>
      <c r="O406" s="17" t="n">
        <v>19.9</v>
      </c>
      <c r="P406" s="17" t="n">
        <v>10.4</v>
      </c>
      <c r="Q406" s="27" t="n">
        <v>45767</v>
      </c>
      <c r="R406" s="17" t="inlineStr"/>
    </row>
    <row r="407">
      <c r="A407" s="21" t="inlineStr">
        <is>
          <t>VB-0622</t>
        </is>
      </c>
      <c r="B407" s="21" t="inlineStr">
        <is>
          <t>Vessbank</t>
        </is>
      </c>
      <c r="C407" s="21" t="inlineStr">
        <is>
          <t>covered</t>
        </is>
      </c>
      <c r="D407" s="21" t="inlineStr">
        <is>
          <t>F</t>
        </is>
      </c>
      <c r="E407" s="21" t="n">
        <v>32</v>
      </c>
      <c r="F407" s="21" t="inlineStr">
        <is>
          <t>Medium</t>
        </is>
      </c>
      <c r="G407" s="21" t="inlineStr">
        <is>
          <t>COVERED</t>
        </is>
      </c>
      <c r="H407" s="21" t="n">
        <v>12</v>
      </c>
      <c r="I407" s="21" t="inlineStr">
        <is>
          <t>Water, 30A/50A Power</t>
        </is>
      </c>
      <c r="J407" s="21" t="inlineStr">
        <is>
          <t>OCCUPIED</t>
        </is>
      </c>
      <c r="K407" s="21" t="inlineStr">
        <is>
          <t>MA-2024-0622</t>
        </is>
      </c>
      <c r="L407" s="21" t="inlineStr">
        <is>
          <t>WL-01083</t>
        </is>
      </c>
      <c r="M407" s="21" t="inlineStr">
        <is>
          <t>Dennis Schmidt</t>
        </is>
      </c>
      <c r="N407" s="21" t="inlineStr">
        <is>
          <t>OTTER CREST</t>
        </is>
      </c>
      <c r="O407" s="21" t="n">
        <v>19.6</v>
      </c>
      <c r="P407" s="21" t="n">
        <v>10.4</v>
      </c>
      <c r="Q407" s="28" t="n">
        <v>45594</v>
      </c>
      <c r="R407" s="21" t="inlineStr"/>
    </row>
    <row r="408">
      <c r="A408" s="17" t="inlineStr">
        <is>
          <t>VB-0623</t>
        </is>
      </c>
      <c r="B408" s="17" t="inlineStr">
        <is>
          <t>Vessbank</t>
        </is>
      </c>
      <c r="C408" s="17" t="inlineStr">
        <is>
          <t>covered</t>
        </is>
      </c>
      <c r="D408" s="17" t="inlineStr">
        <is>
          <t>F</t>
        </is>
      </c>
      <c r="E408" s="17" t="n">
        <v>24</v>
      </c>
      <c r="F408" s="17" t="inlineStr">
        <is>
          <t>Small</t>
        </is>
      </c>
      <c r="G408" s="17" t="inlineStr">
        <is>
          <t>COVERED</t>
        </is>
      </c>
      <c r="H408" s="17" t="n">
        <v>9</v>
      </c>
      <c r="I408" s="17" t="inlineStr">
        <is>
          <t>Water, 30A/50A Power</t>
        </is>
      </c>
      <c r="J408" s="17" t="inlineStr">
        <is>
          <t>OCCUPIED</t>
        </is>
      </c>
      <c r="K408" s="17" t="inlineStr">
        <is>
          <t>MA-2024-0623</t>
        </is>
      </c>
      <c r="L408" s="17" t="inlineStr">
        <is>
          <t>WL-02748</t>
        </is>
      </c>
      <c r="M408" s="17" t="inlineStr">
        <is>
          <t>Ross Griffin</t>
        </is>
      </c>
      <c r="N408" s="17" t="inlineStr">
        <is>
          <t>FOUL LIGHT</t>
        </is>
      </c>
      <c r="O408" s="17" t="n">
        <v>42.6</v>
      </c>
      <c r="P408" s="17" t="n">
        <v>10.4</v>
      </c>
      <c r="Q408" s="27" t="n">
        <v>46080</v>
      </c>
      <c r="R408" s="17" t="inlineStr"/>
    </row>
    <row r="409">
      <c r="A409" s="21" t="inlineStr">
        <is>
          <t>VB-0624</t>
        </is>
      </c>
      <c r="B409" s="21" t="inlineStr">
        <is>
          <t>Vessbank</t>
        </is>
      </c>
      <c r="C409" s="21" t="inlineStr">
        <is>
          <t>covered</t>
        </is>
      </c>
      <c r="D409" s="21" t="inlineStr">
        <is>
          <t>F</t>
        </is>
      </c>
      <c r="E409" s="21" t="n">
        <v>40</v>
      </c>
      <c r="F409" s="21" t="inlineStr">
        <is>
          <t>Medium</t>
        </is>
      </c>
      <c r="G409" s="21" t="inlineStr">
        <is>
          <t>COVERED</t>
        </is>
      </c>
      <c r="H409" s="21" t="n">
        <v>14</v>
      </c>
      <c r="I409" s="21" t="inlineStr">
        <is>
          <t>Water, 50A Power</t>
        </is>
      </c>
      <c r="J409" s="21" t="inlineStr">
        <is>
          <t>OCCUPIED</t>
        </is>
      </c>
      <c r="K409" s="21" t="inlineStr">
        <is>
          <t>MA-2024-0624</t>
        </is>
      </c>
      <c r="L409" s="21" t="inlineStr">
        <is>
          <t>WL-03304</t>
        </is>
      </c>
      <c r="M409" s="21" t="inlineStr">
        <is>
          <t>Heather Brown</t>
        </is>
      </c>
      <c r="N409" s="21" t="inlineStr">
        <is>
          <t>SANDERLING REACH</t>
        </is>
      </c>
      <c r="O409" s="21" t="n">
        <v>19.5</v>
      </c>
      <c r="P409" s="21" t="n">
        <v>10.4</v>
      </c>
      <c r="Q409" s="28" t="n">
        <v>45776</v>
      </c>
      <c r="R409" s="21" t="inlineStr"/>
    </row>
    <row r="410">
      <c r="A410" s="17" t="inlineStr">
        <is>
          <t>VB-0701</t>
        </is>
      </c>
      <c r="B410" s="17" t="inlineStr">
        <is>
          <t>Vessbank</t>
        </is>
      </c>
      <c r="C410" s="17" t="inlineStr">
        <is>
          <t>covered</t>
        </is>
      </c>
      <c r="D410" s="17" t="inlineStr">
        <is>
          <t>G</t>
        </is>
      </c>
      <c r="E410" s="17" t="n">
        <v>32</v>
      </c>
      <c r="F410" s="17" t="inlineStr">
        <is>
          <t>Medium</t>
        </is>
      </c>
      <c r="G410" s="17" t="inlineStr">
        <is>
          <t>COVERED</t>
        </is>
      </c>
      <c r="H410" s="17" t="n">
        <v>12</v>
      </c>
      <c r="I410" s="17" t="inlineStr">
        <is>
          <t>Water, 30A/50A Power</t>
        </is>
      </c>
      <c r="J410" s="17" t="inlineStr">
        <is>
          <t>OCCUPIED</t>
        </is>
      </c>
      <c r="K410" s="17" t="inlineStr">
        <is>
          <t>MA-2024-0701</t>
        </is>
      </c>
      <c r="L410" s="17" t="inlineStr">
        <is>
          <t>WL-02201</t>
        </is>
      </c>
      <c r="M410" s="17" t="inlineStr">
        <is>
          <t>Johnathan Gould</t>
        </is>
      </c>
      <c r="N410" s="17" t="inlineStr">
        <is>
          <t>PINTAIL ROSE</t>
        </is>
      </c>
      <c r="O410" s="17" t="n">
        <v>38</v>
      </c>
      <c r="P410" s="17" t="n">
        <v>10.4</v>
      </c>
      <c r="Q410" s="27" t="n">
        <v>46125</v>
      </c>
      <c r="R410" s="17" t="inlineStr"/>
    </row>
    <row r="411">
      <c r="A411" s="21" t="inlineStr">
        <is>
          <t>VB-0702</t>
        </is>
      </c>
      <c r="B411" s="21" t="inlineStr">
        <is>
          <t>Vessbank</t>
        </is>
      </c>
      <c r="C411" s="21" t="inlineStr">
        <is>
          <t>covered</t>
        </is>
      </c>
      <c r="D411" s="21" t="inlineStr">
        <is>
          <t>G</t>
        </is>
      </c>
      <c r="E411" s="21" t="n">
        <v>32</v>
      </c>
      <c r="F411" s="21" t="inlineStr">
        <is>
          <t>Medium</t>
        </is>
      </c>
      <c r="G411" s="21" t="inlineStr">
        <is>
          <t>COVERED</t>
        </is>
      </c>
      <c r="H411" s="21" t="n">
        <v>12</v>
      </c>
      <c r="I411" s="21" t="inlineStr">
        <is>
          <t>Water, 30A/50A Power</t>
        </is>
      </c>
      <c r="J411" s="21" t="inlineStr">
        <is>
          <t>VACANT</t>
        </is>
      </c>
      <c r="K411" s="21" t="inlineStr"/>
      <c r="L411" s="21" t="inlineStr"/>
      <c r="M411" s="21" t="inlineStr"/>
      <c r="N411" s="21" t="inlineStr"/>
      <c r="O411" s="21" t="inlineStr"/>
      <c r="P411" s="21" t="n">
        <v>10.4</v>
      </c>
      <c r="Q411" s="28" t="n">
        <v>45917</v>
      </c>
      <c r="R411" s="21" t="inlineStr"/>
    </row>
    <row r="412">
      <c r="A412" s="17" t="inlineStr">
        <is>
          <t>VB-0703</t>
        </is>
      </c>
      <c r="B412" s="17" t="inlineStr">
        <is>
          <t>Vessbank</t>
        </is>
      </c>
      <c r="C412" s="17" t="inlineStr">
        <is>
          <t>covered</t>
        </is>
      </c>
      <c r="D412" s="17" t="inlineStr">
        <is>
          <t>G</t>
        </is>
      </c>
      <c r="E412" s="17" t="n">
        <v>28</v>
      </c>
      <c r="F412" s="17" t="inlineStr">
        <is>
          <t>Small</t>
        </is>
      </c>
      <c r="G412" s="17" t="inlineStr">
        <is>
          <t>COVERED</t>
        </is>
      </c>
      <c r="H412" s="17" t="n">
        <v>10</v>
      </c>
      <c r="I412" s="17" t="inlineStr">
        <is>
          <t>Water, 30A/50A Power</t>
        </is>
      </c>
      <c r="J412" s="17" t="inlineStr">
        <is>
          <t>OCCUPIED</t>
        </is>
      </c>
      <c r="K412" s="17" t="inlineStr">
        <is>
          <t>MA-2024-0703</t>
        </is>
      </c>
      <c r="L412" s="17" t="inlineStr">
        <is>
          <t>WL-01897</t>
        </is>
      </c>
      <c r="M412" s="17" t="inlineStr">
        <is>
          <t>Raymond Davis</t>
        </is>
      </c>
      <c r="N412" s="17" t="inlineStr">
        <is>
          <t>CORMORANT STAR</t>
        </is>
      </c>
      <c r="O412" s="17" t="n">
        <v>60.8</v>
      </c>
      <c r="P412" s="17" t="n">
        <v>10.4</v>
      </c>
      <c r="Q412" s="27" t="n">
        <v>45796</v>
      </c>
      <c r="R412" s="17" t="inlineStr"/>
    </row>
    <row r="413">
      <c r="A413" s="21" t="inlineStr">
        <is>
          <t>VB-0704</t>
        </is>
      </c>
      <c r="B413" s="21" t="inlineStr">
        <is>
          <t>Vessbank</t>
        </is>
      </c>
      <c r="C413" s="21" t="inlineStr">
        <is>
          <t>covered</t>
        </is>
      </c>
      <c r="D413" s="21" t="inlineStr">
        <is>
          <t>G</t>
        </is>
      </c>
      <c r="E413" s="21" t="n">
        <v>40</v>
      </c>
      <c r="F413" s="21" t="inlineStr">
        <is>
          <t>Medium</t>
        </is>
      </c>
      <c r="G413" s="21" t="inlineStr">
        <is>
          <t>COVERED</t>
        </is>
      </c>
      <c r="H413" s="21" t="n">
        <v>14</v>
      </c>
      <c r="I413" s="21" t="inlineStr">
        <is>
          <t>Water, 50A Power</t>
        </is>
      </c>
      <c r="J413" s="21" t="inlineStr">
        <is>
          <t>OCCUPIED</t>
        </is>
      </c>
      <c r="K413" s="21" t="inlineStr">
        <is>
          <t>MA-2024-0704</t>
        </is>
      </c>
      <c r="L413" s="21" t="inlineStr">
        <is>
          <t>WL-02737</t>
        </is>
      </c>
      <c r="M413" s="21" t="inlineStr">
        <is>
          <t>Kimberly Crosby</t>
        </is>
      </c>
      <c r="N413" s="21" t="inlineStr">
        <is>
          <t>FOUL SHORE</t>
        </is>
      </c>
      <c r="O413" s="21" t="n">
        <v>43.1</v>
      </c>
      <c r="P413" s="21" t="n">
        <v>10.4</v>
      </c>
      <c r="Q413" s="28" t="n">
        <v>46194</v>
      </c>
      <c r="R413" s="21" t="inlineStr"/>
    </row>
    <row r="414">
      <c r="A414" s="17" t="inlineStr">
        <is>
          <t>VB-0705</t>
        </is>
      </c>
      <c r="B414" s="17" t="inlineStr">
        <is>
          <t>Vessbank</t>
        </is>
      </c>
      <c r="C414" s="17" t="inlineStr">
        <is>
          <t>covered</t>
        </is>
      </c>
      <c r="D414" s="17" t="inlineStr">
        <is>
          <t>G</t>
        </is>
      </c>
      <c r="E414" s="17" t="n">
        <v>28</v>
      </c>
      <c r="F414" s="17" t="inlineStr">
        <is>
          <t>Small</t>
        </is>
      </c>
      <c r="G414" s="17" t="inlineStr">
        <is>
          <t>COVERED</t>
        </is>
      </c>
      <c r="H414" s="17" t="n">
        <v>10</v>
      </c>
      <c r="I414" s="17" t="inlineStr">
        <is>
          <t>Water, 30A/50A Power</t>
        </is>
      </c>
      <c r="J414" s="17" t="inlineStr">
        <is>
          <t>OCCUPIED</t>
        </is>
      </c>
      <c r="K414" s="17" t="inlineStr">
        <is>
          <t>MA-2024-0705</t>
        </is>
      </c>
      <c r="L414" s="17" t="inlineStr">
        <is>
          <t>WL-02998</t>
        </is>
      </c>
      <c r="M414" s="17" t="inlineStr">
        <is>
          <t>Luis Bradley</t>
        </is>
      </c>
      <c r="N414" s="17" t="inlineStr">
        <is>
          <t>WIDGEON ANN</t>
        </is>
      </c>
      <c r="O414" s="17" t="n">
        <v>45.4</v>
      </c>
      <c r="P414" s="17" t="n">
        <v>10.4</v>
      </c>
      <c r="Q414" s="27" t="n">
        <v>45612</v>
      </c>
      <c r="R414" s="17" t="inlineStr"/>
    </row>
    <row r="415">
      <c r="A415" s="21" t="inlineStr">
        <is>
          <t>VB-0706</t>
        </is>
      </c>
      <c r="B415" s="21" t="inlineStr">
        <is>
          <t>Vessbank</t>
        </is>
      </c>
      <c r="C415" s="21" t="inlineStr">
        <is>
          <t>covered</t>
        </is>
      </c>
      <c r="D415" s="21" t="inlineStr">
        <is>
          <t>G</t>
        </is>
      </c>
      <c r="E415" s="21" t="n">
        <v>32</v>
      </c>
      <c r="F415" s="21" t="inlineStr">
        <is>
          <t>Medium</t>
        </is>
      </c>
      <c r="G415" s="21" t="inlineStr">
        <is>
          <t>COVERED</t>
        </is>
      </c>
      <c r="H415" s="21" t="n">
        <v>12</v>
      </c>
      <c r="I415" s="21" t="inlineStr">
        <is>
          <t>Water, 30A/50A Power</t>
        </is>
      </c>
      <c r="J415" s="21" t="inlineStr">
        <is>
          <t>OCCUPIED</t>
        </is>
      </c>
      <c r="K415" s="21" t="inlineStr">
        <is>
          <t>MA-2024-0706</t>
        </is>
      </c>
      <c r="L415" s="21" t="inlineStr">
        <is>
          <t>WL-02627</t>
        </is>
      </c>
      <c r="M415" s="21" t="inlineStr">
        <is>
          <t>Cynthia Campbell</t>
        </is>
      </c>
      <c r="N415" s="21" t="inlineStr">
        <is>
          <t>FOUL STAR</t>
        </is>
      </c>
      <c r="O415" s="21" t="n">
        <v>33.5</v>
      </c>
      <c r="P415" s="21" t="n">
        <v>10.4</v>
      </c>
      <c r="Q415" s="28" t="n">
        <v>45758</v>
      </c>
      <c r="R415" s="21" t="inlineStr"/>
    </row>
    <row r="416">
      <c r="A416" s="17" t="inlineStr">
        <is>
          <t>VB-0707</t>
        </is>
      </c>
      <c r="B416" s="17" t="inlineStr">
        <is>
          <t>Vessbank</t>
        </is>
      </c>
      <c r="C416" s="17" t="inlineStr">
        <is>
          <t>covered</t>
        </is>
      </c>
      <c r="D416" s="17" t="inlineStr">
        <is>
          <t>G</t>
        </is>
      </c>
      <c r="E416" s="17" t="n">
        <v>28</v>
      </c>
      <c r="F416" s="17" t="inlineStr">
        <is>
          <t>Small</t>
        </is>
      </c>
      <c r="G416" s="17" t="inlineStr">
        <is>
          <t>COVERED</t>
        </is>
      </c>
      <c r="H416" s="17" t="n">
        <v>10</v>
      </c>
      <c r="I416" s="17" t="inlineStr">
        <is>
          <t>Water, 30A/50A Power</t>
        </is>
      </c>
      <c r="J416" s="17" t="inlineStr">
        <is>
          <t>OCCUPIED</t>
        </is>
      </c>
      <c r="K416" s="17" t="inlineStr">
        <is>
          <t>MA-2024-0707</t>
        </is>
      </c>
      <c r="L416" s="17" t="inlineStr">
        <is>
          <t>WL-01144</t>
        </is>
      </c>
      <c r="M416" s="17" t="inlineStr">
        <is>
          <t>James Lopez</t>
        </is>
      </c>
      <c r="N416" s="17" t="inlineStr">
        <is>
          <t>PETREL CREST</t>
        </is>
      </c>
      <c r="O416" s="17" t="n">
        <v>19.6</v>
      </c>
      <c r="P416" s="17" t="n">
        <v>10.4</v>
      </c>
      <c r="Q416" s="27" t="n">
        <v>45579</v>
      </c>
      <c r="R416" s="17" t="inlineStr"/>
    </row>
    <row r="417">
      <c r="A417" s="21" t="inlineStr">
        <is>
          <t>VB-0708</t>
        </is>
      </c>
      <c r="B417" s="21" t="inlineStr">
        <is>
          <t>Vessbank</t>
        </is>
      </c>
      <c r="C417" s="21" t="inlineStr">
        <is>
          <t>covered</t>
        </is>
      </c>
      <c r="D417" s="21" t="inlineStr">
        <is>
          <t>G</t>
        </is>
      </c>
      <c r="E417" s="21" t="n">
        <v>36</v>
      </c>
      <c r="F417" s="21" t="inlineStr">
        <is>
          <t>Medium</t>
        </is>
      </c>
      <c r="G417" s="21" t="inlineStr">
        <is>
          <t>COVERED</t>
        </is>
      </c>
      <c r="H417" s="21" t="n">
        <v>13</v>
      </c>
      <c r="I417" s="21" t="inlineStr">
        <is>
          <t>Water, 50A Power</t>
        </is>
      </c>
      <c r="J417" s="21" t="inlineStr">
        <is>
          <t>OCCUPIED</t>
        </is>
      </c>
      <c r="K417" s="21" t="inlineStr">
        <is>
          <t>MA-2024-0708</t>
        </is>
      </c>
      <c r="L417" s="21" t="inlineStr">
        <is>
          <t>WL-01549</t>
        </is>
      </c>
      <c r="M417" s="21" t="inlineStr">
        <is>
          <t>Zachary Wilson</t>
        </is>
      </c>
      <c r="N417" s="21" t="inlineStr">
        <is>
          <t>FOUL QUEEN</t>
        </is>
      </c>
      <c r="O417" s="21" t="n">
        <v>21.4</v>
      </c>
      <c r="P417" s="21" t="n">
        <v>10.4</v>
      </c>
      <c r="Q417" s="28" t="n">
        <v>45629</v>
      </c>
      <c r="R417" s="21" t="inlineStr"/>
    </row>
    <row r="418">
      <c r="A418" s="17" t="inlineStr">
        <is>
          <t>VB-0709</t>
        </is>
      </c>
      <c r="B418" s="17" t="inlineStr">
        <is>
          <t>Vessbank</t>
        </is>
      </c>
      <c r="C418" s="17" t="inlineStr">
        <is>
          <t>covered</t>
        </is>
      </c>
      <c r="D418" s="17" t="inlineStr">
        <is>
          <t>G</t>
        </is>
      </c>
      <c r="E418" s="17" t="n">
        <v>40</v>
      </c>
      <c r="F418" s="17" t="inlineStr">
        <is>
          <t>Medium</t>
        </is>
      </c>
      <c r="G418" s="17" t="inlineStr">
        <is>
          <t>COVERED</t>
        </is>
      </c>
      <c r="H418" s="17" t="n">
        <v>14</v>
      </c>
      <c r="I418" s="17" t="inlineStr">
        <is>
          <t>Water, 50A Power</t>
        </is>
      </c>
      <c r="J418" s="17" t="inlineStr">
        <is>
          <t>OCCUPIED</t>
        </is>
      </c>
      <c r="K418" s="17" t="inlineStr">
        <is>
          <t>MA-2024-0709</t>
        </is>
      </c>
      <c r="L418" s="17" t="inlineStr">
        <is>
          <t>WL-03117</t>
        </is>
      </c>
      <c r="M418" s="17" t="inlineStr">
        <is>
          <t>Stephanie Hawkins</t>
        </is>
      </c>
      <c r="N418" s="17" t="inlineStr">
        <is>
          <t>MURRE LINE</t>
        </is>
      </c>
      <c r="O418" s="17" t="n">
        <v>43.5</v>
      </c>
      <c r="P418" s="17" t="n">
        <v>10.4</v>
      </c>
      <c r="Q418" s="27" t="n">
        <v>45810</v>
      </c>
      <c r="R418" s="17" t="inlineStr"/>
    </row>
    <row r="419">
      <c r="A419" s="21" t="inlineStr">
        <is>
          <t>VB-0710</t>
        </is>
      </c>
      <c r="B419" s="21" t="inlineStr">
        <is>
          <t>Vessbank</t>
        </is>
      </c>
      <c r="C419" s="21" t="inlineStr">
        <is>
          <t>covered</t>
        </is>
      </c>
      <c r="D419" s="21" t="inlineStr">
        <is>
          <t>G</t>
        </is>
      </c>
      <c r="E419" s="21" t="n">
        <v>36</v>
      </c>
      <c r="F419" s="21" t="inlineStr">
        <is>
          <t>Medium</t>
        </is>
      </c>
      <c r="G419" s="21" t="inlineStr">
        <is>
          <t>COVERED</t>
        </is>
      </c>
      <c r="H419" s="21" t="n">
        <v>13</v>
      </c>
      <c r="I419" s="21" t="inlineStr">
        <is>
          <t>Water, 50A Power</t>
        </is>
      </c>
      <c r="J419" s="21" t="inlineStr">
        <is>
          <t>OCCUPIED</t>
        </is>
      </c>
      <c r="K419" s="21" t="inlineStr">
        <is>
          <t>MA-2024-0710</t>
        </is>
      </c>
      <c r="L419" s="21" t="inlineStr">
        <is>
          <t>WL-01146</t>
        </is>
      </c>
      <c r="M419" s="21" t="inlineStr">
        <is>
          <t>Jessica English</t>
        </is>
      </c>
      <c r="N419" s="21" t="inlineStr">
        <is>
          <t>DRIFT ROSE</t>
        </is>
      </c>
      <c r="O419" s="21" t="n">
        <v>36.7</v>
      </c>
      <c r="P419" s="21" t="n">
        <v>10.4</v>
      </c>
      <c r="Q419" s="28" t="n">
        <v>45808</v>
      </c>
      <c r="R419" s="21" t="inlineStr"/>
    </row>
    <row r="420">
      <c r="A420" s="17" t="inlineStr">
        <is>
          <t>VB-0711</t>
        </is>
      </c>
      <c r="B420" s="17" t="inlineStr">
        <is>
          <t>Vessbank</t>
        </is>
      </c>
      <c r="C420" s="17" t="inlineStr">
        <is>
          <t>covered</t>
        </is>
      </c>
      <c r="D420" s="17" t="inlineStr">
        <is>
          <t>G</t>
        </is>
      </c>
      <c r="E420" s="17" t="n">
        <v>36</v>
      </c>
      <c r="F420" s="17" t="inlineStr">
        <is>
          <t>Medium</t>
        </is>
      </c>
      <c r="G420" s="17" t="inlineStr">
        <is>
          <t>COVERED</t>
        </is>
      </c>
      <c r="H420" s="17" t="n">
        <v>13</v>
      </c>
      <c r="I420" s="17" t="inlineStr">
        <is>
          <t>Water, 50A Power</t>
        </is>
      </c>
      <c r="J420" s="17" t="inlineStr">
        <is>
          <t>OCCUPIED</t>
        </is>
      </c>
      <c r="K420" s="17" t="inlineStr">
        <is>
          <t>MA-2024-0711</t>
        </is>
      </c>
      <c r="L420" s="17" t="inlineStr">
        <is>
          <t>WL-03156</t>
        </is>
      </c>
      <c r="M420" s="17" t="inlineStr">
        <is>
          <t>Stephen Riley</t>
        </is>
      </c>
      <c r="N420" s="17" t="inlineStr">
        <is>
          <t>SANDERLING ROSE</t>
        </is>
      </c>
      <c r="O420" s="17" t="n">
        <v>37.2</v>
      </c>
      <c r="P420" s="17" t="n">
        <v>10.4</v>
      </c>
      <c r="Q420" s="27" t="n">
        <v>45789</v>
      </c>
      <c r="R420" s="17" t="inlineStr"/>
    </row>
    <row r="421">
      <c r="A421" s="21" t="inlineStr">
        <is>
          <t>VB-0712</t>
        </is>
      </c>
      <c r="B421" s="21" t="inlineStr">
        <is>
          <t>Vessbank</t>
        </is>
      </c>
      <c r="C421" s="21" t="inlineStr">
        <is>
          <t>covered</t>
        </is>
      </c>
      <c r="D421" s="21" t="inlineStr">
        <is>
          <t>G</t>
        </is>
      </c>
      <c r="E421" s="21" t="n">
        <v>28</v>
      </c>
      <c r="F421" s="21" t="inlineStr">
        <is>
          <t>Small</t>
        </is>
      </c>
      <c r="G421" s="21" t="inlineStr">
        <is>
          <t>COVERED</t>
        </is>
      </c>
      <c r="H421" s="21" t="n">
        <v>10</v>
      </c>
      <c r="I421" s="21" t="inlineStr">
        <is>
          <t>Water, 30A/50A Power</t>
        </is>
      </c>
      <c r="J421" s="21" t="inlineStr">
        <is>
          <t>OCCUPIED</t>
        </is>
      </c>
      <c r="K421" s="21" t="inlineStr">
        <is>
          <t>MA-2024-0712</t>
        </is>
      </c>
      <c r="L421" s="21" t="inlineStr">
        <is>
          <t>WL-03530</t>
        </is>
      </c>
      <c r="M421" s="21" t="inlineStr">
        <is>
          <t>Jay Dominguez</t>
        </is>
      </c>
      <c r="N421" s="21" t="inlineStr">
        <is>
          <t>GRAY ROSE</t>
        </is>
      </c>
      <c r="O421" s="21" t="n">
        <v>40.6</v>
      </c>
      <c r="P421" s="21" t="n">
        <v>10.4</v>
      </c>
      <c r="Q421" s="28" t="n">
        <v>46117</v>
      </c>
      <c r="R421" s="21" t="inlineStr"/>
    </row>
    <row r="422">
      <c r="A422" s="17" t="inlineStr">
        <is>
          <t>VB-0713</t>
        </is>
      </c>
      <c r="B422" s="17" t="inlineStr">
        <is>
          <t>Vessbank</t>
        </is>
      </c>
      <c r="C422" s="17" t="inlineStr">
        <is>
          <t>covered</t>
        </is>
      </c>
      <c r="D422" s="17" t="inlineStr">
        <is>
          <t>G</t>
        </is>
      </c>
      <c r="E422" s="17" t="n">
        <v>32</v>
      </c>
      <c r="F422" s="17" t="inlineStr">
        <is>
          <t>Medium</t>
        </is>
      </c>
      <c r="G422" s="17" t="inlineStr">
        <is>
          <t>COVERED</t>
        </is>
      </c>
      <c r="H422" s="17" t="n">
        <v>12</v>
      </c>
      <c r="I422" s="17" t="inlineStr">
        <is>
          <t>Water, 30A/50A Power</t>
        </is>
      </c>
      <c r="J422" s="17" t="inlineStr">
        <is>
          <t>OCCUPIED</t>
        </is>
      </c>
      <c r="K422" s="17" t="inlineStr">
        <is>
          <t>MA-2024-0713</t>
        </is>
      </c>
      <c r="L422" s="17" t="inlineStr">
        <is>
          <t>WL-01276</t>
        </is>
      </c>
      <c r="M422" s="17" t="inlineStr">
        <is>
          <t>Nicole Fritz</t>
        </is>
      </c>
      <c r="N422" s="17" t="inlineStr">
        <is>
          <t>TIDE VEER</t>
        </is>
      </c>
      <c r="O422" s="17" t="n">
        <v>33.8</v>
      </c>
      <c r="P422" s="17" t="n">
        <v>10.4</v>
      </c>
      <c r="Q422" s="27" t="n">
        <v>45940</v>
      </c>
      <c r="R422" s="17" t="inlineStr"/>
    </row>
    <row r="423">
      <c r="A423" s="21" t="inlineStr">
        <is>
          <t>VB-0714</t>
        </is>
      </c>
      <c r="B423" s="21" t="inlineStr">
        <is>
          <t>Vessbank</t>
        </is>
      </c>
      <c r="C423" s="21" t="inlineStr">
        <is>
          <t>covered</t>
        </is>
      </c>
      <c r="D423" s="21" t="inlineStr">
        <is>
          <t>G</t>
        </is>
      </c>
      <c r="E423" s="21" t="n">
        <v>32</v>
      </c>
      <c r="F423" s="21" t="inlineStr">
        <is>
          <t>Medium</t>
        </is>
      </c>
      <c r="G423" s="21" t="inlineStr">
        <is>
          <t>COVERED</t>
        </is>
      </c>
      <c r="H423" s="21" t="n">
        <v>12</v>
      </c>
      <c r="I423" s="21" t="inlineStr">
        <is>
          <t>Water, 30A/50A Power</t>
        </is>
      </c>
      <c r="J423" s="21" t="inlineStr">
        <is>
          <t>OCCUPIED</t>
        </is>
      </c>
      <c r="K423" s="21" t="inlineStr">
        <is>
          <t>MA-2024-0714</t>
        </is>
      </c>
      <c r="L423" s="21" t="inlineStr">
        <is>
          <t>WL-02262</t>
        </is>
      </c>
      <c r="M423" s="21" t="inlineStr">
        <is>
          <t>James Rice</t>
        </is>
      </c>
      <c r="N423" s="21" t="inlineStr">
        <is>
          <t>FOUL SOUND</t>
        </is>
      </c>
      <c r="O423" s="21" t="n">
        <v>61.3</v>
      </c>
      <c r="P423" s="21" t="n">
        <v>10.4</v>
      </c>
      <c r="Q423" s="28" t="n">
        <v>46171</v>
      </c>
      <c r="R423" s="21" t="inlineStr"/>
    </row>
    <row r="424">
      <c r="A424" s="17" t="inlineStr">
        <is>
          <t>VB-0715</t>
        </is>
      </c>
      <c r="B424" s="17" t="inlineStr">
        <is>
          <t>Vessbank</t>
        </is>
      </c>
      <c r="C424" s="17" t="inlineStr">
        <is>
          <t>covered</t>
        </is>
      </c>
      <c r="D424" s="17" t="inlineStr">
        <is>
          <t>G</t>
        </is>
      </c>
      <c r="E424" s="17" t="n">
        <v>24</v>
      </c>
      <c r="F424" s="17" t="inlineStr">
        <is>
          <t>Small</t>
        </is>
      </c>
      <c r="G424" s="17" t="inlineStr">
        <is>
          <t>COVERED</t>
        </is>
      </c>
      <c r="H424" s="17" t="n">
        <v>9</v>
      </c>
      <c r="I424" s="17" t="inlineStr">
        <is>
          <t>Water, 30A/50A Power</t>
        </is>
      </c>
      <c r="J424" s="17" t="inlineStr">
        <is>
          <t>OCCUPIED</t>
        </is>
      </c>
      <c r="K424" s="17" t="inlineStr">
        <is>
          <t>MA-2024-0715</t>
        </is>
      </c>
      <c r="L424" s="17" t="inlineStr">
        <is>
          <t>WL-02850</t>
        </is>
      </c>
      <c r="M424" s="17" t="inlineStr">
        <is>
          <t>Edwin Boone</t>
        </is>
      </c>
      <c r="N424" s="17" t="inlineStr">
        <is>
          <t>KESTREL DANCER</t>
        </is>
      </c>
      <c r="O424" s="17" t="n">
        <v>48.7</v>
      </c>
      <c r="P424" s="17" t="n">
        <v>10.4</v>
      </c>
      <c r="Q424" s="27" t="n">
        <v>46010</v>
      </c>
      <c r="R424" s="17" t="inlineStr"/>
    </row>
    <row r="425">
      <c r="A425" s="21" t="inlineStr">
        <is>
          <t>VB-0716</t>
        </is>
      </c>
      <c r="B425" s="21" t="inlineStr">
        <is>
          <t>Vessbank</t>
        </is>
      </c>
      <c r="C425" s="21" t="inlineStr">
        <is>
          <t>covered</t>
        </is>
      </c>
      <c r="D425" s="21" t="inlineStr">
        <is>
          <t>G</t>
        </is>
      </c>
      <c r="E425" s="21" t="n">
        <v>32</v>
      </c>
      <c r="F425" s="21" t="inlineStr">
        <is>
          <t>Medium</t>
        </is>
      </c>
      <c r="G425" s="21" t="inlineStr">
        <is>
          <t>COVERED</t>
        </is>
      </c>
      <c r="H425" s="21" t="n">
        <v>12</v>
      </c>
      <c r="I425" s="21" t="inlineStr">
        <is>
          <t>Water, 30A/50A Power</t>
        </is>
      </c>
      <c r="J425" s="21" t="inlineStr">
        <is>
          <t>OCCUPIED</t>
        </is>
      </c>
      <c r="K425" s="21" t="inlineStr">
        <is>
          <t>MA-2024-0716</t>
        </is>
      </c>
      <c r="L425" s="21" t="inlineStr">
        <is>
          <t>WL-02482</t>
        </is>
      </c>
      <c r="M425" s="21" t="inlineStr">
        <is>
          <t>Emily Taylor</t>
        </is>
      </c>
      <c r="N425" s="21" t="inlineStr">
        <is>
          <t>SABLE WIND</t>
        </is>
      </c>
      <c r="O425" s="21" t="n">
        <v>57.3</v>
      </c>
      <c r="P425" s="21" t="n">
        <v>10.4</v>
      </c>
      <c r="Q425" s="28" t="n">
        <v>45759</v>
      </c>
      <c r="R425" s="21" t="inlineStr"/>
    </row>
    <row r="426">
      <c r="A426" s="17" t="inlineStr">
        <is>
          <t>VB-0717</t>
        </is>
      </c>
      <c r="B426" s="17" t="inlineStr">
        <is>
          <t>Vessbank</t>
        </is>
      </c>
      <c r="C426" s="17" t="inlineStr">
        <is>
          <t>covered</t>
        </is>
      </c>
      <c r="D426" s="17" t="inlineStr">
        <is>
          <t>G</t>
        </is>
      </c>
      <c r="E426" s="17" t="n">
        <v>32</v>
      </c>
      <c r="F426" s="17" t="inlineStr">
        <is>
          <t>Medium</t>
        </is>
      </c>
      <c r="G426" s="17" t="inlineStr">
        <is>
          <t>COVERED</t>
        </is>
      </c>
      <c r="H426" s="17" t="n">
        <v>12</v>
      </c>
      <c r="I426" s="17" t="inlineStr">
        <is>
          <t>Water, 30A/50A Power</t>
        </is>
      </c>
      <c r="J426" s="17" t="inlineStr">
        <is>
          <t>OCCUPIED</t>
        </is>
      </c>
      <c r="K426" s="17" t="inlineStr">
        <is>
          <t>MA-2024-0717</t>
        </is>
      </c>
      <c r="L426" s="17" t="inlineStr">
        <is>
          <t>WL-01515</t>
        </is>
      </c>
      <c r="M426" s="17" t="inlineStr">
        <is>
          <t>Andrea Simpson</t>
        </is>
      </c>
      <c r="N426" s="17" t="inlineStr">
        <is>
          <t>OSPREY STAR</t>
        </is>
      </c>
      <c r="O426" s="17" t="n">
        <v>50.3</v>
      </c>
      <c r="P426" s="17" t="n">
        <v>10.4</v>
      </c>
      <c r="Q426" s="27" t="n">
        <v>45722</v>
      </c>
      <c r="R426" s="17" t="inlineStr"/>
    </row>
    <row r="427">
      <c r="A427" s="21" t="inlineStr">
        <is>
          <t>VB-0718</t>
        </is>
      </c>
      <c r="B427" s="21" t="inlineStr">
        <is>
          <t>Vessbank</t>
        </is>
      </c>
      <c r="C427" s="21" t="inlineStr">
        <is>
          <t>covered</t>
        </is>
      </c>
      <c r="D427" s="21" t="inlineStr">
        <is>
          <t>G</t>
        </is>
      </c>
      <c r="E427" s="21" t="n">
        <v>28</v>
      </c>
      <c r="F427" s="21" t="inlineStr">
        <is>
          <t>Small</t>
        </is>
      </c>
      <c r="G427" s="21" t="inlineStr">
        <is>
          <t>COVERED</t>
        </is>
      </c>
      <c r="H427" s="21" t="n">
        <v>10</v>
      </c>
      <c r="I427" s="21" t="inlineStr">
        <is>
          <t>Water, 30A/50A Power</t>
        </is>
      </c>
      <c r="J427" s="21" t="inlineStr">
        <is>
          <t>OCCUPIED</t>
        </is>
      </c>
      <c r="K427" s="21" t="inlineStr">
        <is>
          <t>MA-2024-0718</t>
        </is>
      </c>
      <c r="L427" s="21" t="inlineStr">
        <is>
          <t>WL-02670</t>
        </is>
      </c>
      <c r="M427" s="21" t="inlineStr">
        <is>
          <t>Sara Hamilton</t>
        </is>
      </c>
      <c r="N427" s="21" t="inlineStr">
        <is>
          <t>PETREL BAY</t>
        </is>
      </c>
      <c r="O427" s="21" t="n">
        <v>35.6</v>
      </c>
      <c r="P427" s="21" t="n">
        <v>10.4</v>
      </c>
      <c r="Q427" s="28" t="n">
        <v>45983</v>
      </c>
      <c r="R427" s="21" t="inlineStr"/>
    </row>
    <row r="428">
      <c r="A428" s="17" t="inlineStr">
        <is>
          <t>VB-0719</t>
        </is>
      </c>
      <c r="B428" s="17" t="inlineStr">
        <is>
          <t>Vessbank</t>
        </is>
      </c>
      <c r="C428" s="17" t="inlineStr">
        <is>
          <t>covered</t>
        </is>
      </c>
      <c r="D428" s="17" t="inlineStr">
        <is>
          <t>G</t>
        </is>
      </c>
      <c r="E428" s="17" t="n">
        <v>32</v>
      </c>
      <c r="F428" s="17" t="inlineStr">
        <is>
          <t>Medium</t>
        </is>
      </c>
      <c r="G428" s="17" t="inlineStr">
        <is>
          <t>COVERED</t>
        </is>
      </c>
      <c r="H428" s="17" t="n">
        <v>12</v>
      </c>
      <c r="I428" s="17" t="inlineStr">
        <is>
          <t>Water, 30A/50A Power</t>
        </is>
      </c>
      <c r="J428" s="17" t="inlineStr">
        <is>
          <t>OCCUPIED</t>
        </is>
      </c>
      <c r="K428" s="17" t="inlineStr">
        <is>
          <t>MA-2024-0719</t>
        </is>
      </c>
      <c r="L428" s="17" t="inlineStr">
        <is>
          <t>WL-01748</t>
        </is>
      </c>
      <c r="M428" s="17" t="inlineStr">
        <is>
          <t>Daniel Brown</t>
        </is>
      </c>
      <c r="N428" s="17" t="inlineStr">
        <is>
          <t>SANDERLING LINE</t>
        </is>
      </c>
      <c r="O428" s="17" t="n">
        <v>22.5</v>
      </c>
      <c r="P428" s="17" t="n">
        <v>10.4</v>
      </c>
      <c r="Q428" s="27" t="n">
        <v>45724</v>
      </c>
      <c r="R428" s="17" t="inlineStr"/>
    </row>
    <row r="429">
      <c r="A429" s="21" t="inlineStr">
        <is>
          <t>VB-0720</t>
        </is>
      </c>
      <c r="B429" s="21" t="inlineStr">
        <is>
          <t>Vessbank</t>
        </is>
      </c>
      <c r="C429" s="21" t="inlineStr">
        <is>
          <t>covered</t>
        </is>
      </c>
      <c r="D429" s="21" t="inlineStr">
        <is>
          <t>G</t>
        </is>
      </c>
      <c r="E429" s="21" t="n">
        <v>40</v>
      </c>
      <c r="F429" s="21" t="inlineStr">
        <is>
          <t>Medium</t>
        </is>
      </c>
      <c r="G429" s="21" t="inlineStr">
        <is>
          <t>COVERED</t>
        </is>
      </c>
      <c r="H429" s="21" t="n">
        <v>14</v>
      </c>
      <c r="I429" s="21" t="inlineStr">
        <is>
          <t>Water, 50A Power</t>
        </is>
      </c>
      <c r="J429" s="21" t="inlineStr">
        <is>
          <t>OCCUPIED</t>
        </is>
      </c>
      <c r="K429" s="21" t="inlineStr">
        <is>
          <t>MA-2024-0720</t>
        </is>
      </c>
      <c r="L429" s="21" t="inlineStr">
        <is>
          <t>WL-01043</t>
        </is>
      </c>
      <c r="M429" s="21" t="inlineStr">
        <is>
          <t>Diane James</t>
        </is>
      </c>
      <c r="N429" s="21" t="inlineStr">
        <is>
          <t>KESTREL HARBOR</t>
        </is>
      </c>
      <c r="O429" s="21" t="n">
        <v>61.5</v>
      </c>
      <c r="P429" s="21" t="n">
        <v>10.4</v>
      </c>
      <c r="Q429" s="28" t="n">
        <v>45992</v>
      </c>
      <c r="R429" s="21" t="inlineStr"/>
    </row>
    <row r="430">
      <c r="A430" s="17" t="inlineStr">
        <is>
          <t>VB-0721</t>
        </is>
      </c>
      <c r="B430" s="17" t="inlineStr">
        <is>
          <t>Vessbank</t>
        </is>
      </c>
      <c r="C430" s="17" t="inlineStr">
        <is>
          <t>covered</t>
        </is>
      </c>
      <c r="D430" s="17" t="inlineStr">
        <is>
          <t>G</t>
        </is>
      </c>
      <c r="E430" s="17" t="n">
        <v>28</v>
      </c>
      <c r="F430" s="17" t="inlineStr">
        <is>
          <t>Small</t>
        </is>
      </c>
      <c r="G430" s="17" t="inlineStr">
        <is>
          <t>COVERED</t>
        </is>
      </c>
      <c r="H430" s="17" t="n">
        <v>10</v>
      </c>
      <c r="I430" s="17" t="inlineStr">
        <is>
          <t>Water, 30A/50A Power</t>
        </is>
      </c>
      <c r="J430" s="17" t="inlineStr">
        <is>
          <t>OCCUPIED</t>
        </is>
      </c>
      <c r="K430" s="17" t="inlineStr">
        <is>
          <t>MA-2024-0721</t>
        </is>
      </c>
      <c r="L430" s="17" t="inlineStr">
        <is>
          <t>WL-01272</t>
        </is>
      </c>
      <c r="M430" s="17" t="inlineStr">
        <is>
          <t>Christopher Dixon</t>
        </is>
      </c>
      <c r="N430" s="17" t="inlineStr">
        <is>
          <t>BRANT SHORE</t>
        </is>
      </c>
      <c r="O430" s="17" t="n">
        <v>20.5</v>
      </c>
      <c r="P430" s="17" t="n">
        <v>10.4</v>
      </c>
      <c r="Q430" s="27" t="n">
        <v>46004</v>
      </c>
      <c r="R430" s="17" t="inlineStr"/>
    </row>
    <row r="431">
      <c r="A431" s="21" t="inlineStr">
        <is>
          <t>VB-0722</t>
        </is>
      </c>
      <c r="B431" s="21" t="inlineStr">
        <is>
          <t>Vessbank</t>
        </is>
      </c>
      <c r="C431" s="21" t="inlineStr">
        <is>
          <t>covered</t>
        </is>
      </c>
      <c r="D431" s="21" t="inlineStr">
        <is>
          <t>G</t>
        </is>
      </c>
      <c r="E431" s="21" t="n">
        <v>32</v>
      </c>
      <c r="F431" s="21" t="inlineStr">
        <is>
          <t>Medium</t>
        </is>
      </c>
      <c r="G431" s="21" t="inlineStr">
        <is>
          <t>COVERED</t>
        </is>
      </c>
      <c r="H431" s="21" t="n">
        <v>12</v>
      </c>
      <c r="I431" s="21" t="inlineStr">
        <is>
          <t>Water, 30A/50A Power</t>
        </is>
      </c>
      <c r="J431" s="21" t="inlineStr">
        <is>
          <t>OCCUPIED</t>
        </is>
      </c>
      <c r="K431" s="21" t="inlineStr">
        <is>
          <t>MA-2024-0722</t>
        </is>
      </c>
      <c r="L431" s="21" t="inlineStr">
        <is>
          <t>WL-03066</t>
        </is>
      </c>
      <c r="M431" s="21" t="inlineStr">
        <is>
          <t>Shawna Cain</t>
        </is>
      </c>
      <c r="N431" s="21" t="inlineStr">
        <is>
          <t>GRAY SHORE</t>
        </is>
      </c>
      <c r="O431" s="21" t="n">
        <v>53.8</v>
      </c>
      <c r="P431" s="21" t="n">
        <v>10.4</v>
      </c>
      <c r="Q431" s="28" t="n">
        <v>46021</v>
      </c>
      <c r="R431" s="21" t="inlineStr"/>
    </row>
    <row r="432">
      <c r="A432" s="17" t="inlineStr">
        <is>
          <t>VB-0723</t>
        </is>
      </c>
      <c r="B432" s="17" t="inlineStr">
        <is>
          <t>Vessbank</t>
        </is>
      </c>
      <c r="C432" s="17" t="inlineStr">
        <is>
          <t>covered</t>
        </is>
      </c>
      <c r="D432" s="17" t="inlineStr">
        <is>
          <t>G</t>
        </is>
      </c>
      <c r="E432" s="17" t="n">
        <v>24</v>
      </c>
      <c r="F432" s="17" t="inlineStr">
        <is>
          <t>Small</t>
        </is>
      </c>
      <c r="G432" s="17" t="inlineStr">
        <is>
          <t>COVERED</t>
        </is>
      </c>
      <c r="H432" s="17" t="n">
        <v>9</v>
      </c>
      <c r="I432" s="17" t="inlineStr">
        <is>
          <t>Water, 30A/50A Power</t>
        </is>
      </c>
      <c r="J432" s="17" t="inlineStr">
        <is>
          <t>OCCUPIED</t>
        </is>
      </c>
      <c r="K432" s="17" t="inlineStr">
        <is>
          <t>MA-2024-0723</t>
        </is>
      </c>
      <c r="L432" s="17" t="inlineStr">
        <is>
          <t>WL-03192</t>
        </is>
      </c>
      <c r="M432" s="17" t="inlineStr">
        <is>
          <t>Aaron Johnson</t>
        </is>
      </c>
      <c r="N432" s="17" t="inlineStr">
        <is>
          <t>COHO LIGHT</t>
        </is>
      </c>
      <c r="O432" s="17" t="n">
        <v>55.2</v>
      </c>
      <c r="P432" s="17" t="n">
        <v>10.4</v>
      </c>
      <c r="Q432" s="27" t="n">
        <v>45926</v>
      </c>
      <c r="R432" s="17" t="inlineStr"/>
    </row>
    <row r="433">
      <c r="A433" s="21" t="inlineStr">
        <is>
          <t>VB-0724</t>
        </is>
      </c>
      <c r="B433" s="21" t="inlineStr">
        <is>
          <t>Vessbank</t>
        </is>
      </c>
      <c r="C433" s="21" t="inlineStr">
        <is>
          <t>covered</t>
        </is>
      </c>
      <c r="D433" s="21" t="inlineStr">
        <is>
          <t>G</t>
        </is>
      </c>
      <c r="E433" s="21" t="n">
        <v>24</v>
      </c>
      <c r="F433" s="21" t="inlineStr">
        <is>
          <t>Small</t>
        </is>
      </c>
      <c r="G433" s="21" t="inlineStr">
        <is>
          <t>COVERED</t>
        </is>
      </c>
      <c r="H433" s="21" t="n">
        <v>9</v>
      </c>
      <c r="I433" s="21" t="inlineStr">
        <is>
          <t>Water, 30A/50A Power</t>
        </is>
      </c>
      <c r="J433" s="21" t="inlineStr">
        <is>
          <t>OCCUPIED</t>
        </is>
      </c>
      <c r="K433" s="21" t="inlineStr">
        <is>
          <t>MA-2024-0724</t>
        </is>
      </c>
      <c r="L433" s="21" t="inlineStr">
        <is>
          <t>WL-02714</t>
        </is>
      </c>
      <c r="M433" s="21" t="inlineStr">
        <is>
          <t>Mitchell Sanchez</t>
        </is>
      </c>
      <c r="N433" s="21" t="inlineStr">
        <is>
          <t>SPINDRIFT HARBOR</t>
        </is>
      </c>
      <c r="O433" s="21" t="n">
        <v>54.7</v>
      </c>
      <c r="P433" s="21" t="n">
        <v>10.4</v>
      </c>
      <c r="Q433" s="28" t="n">
        <v>45959</v>
      </c>
      <c r="R433" s="21" t="inlineStr"/>
    </row>
    <row r="434">
      <c r="A434" s="17" t="inlineStr">
        <is>
          <t>VB-0801</t>
        </is>
      </c>
      <c r="B434" s="17" t="inlineStr">
        <is>
          <t>Vessbank</t>
        </is>
      </c>
      <c r="C434" s="17" t="inlineStr">
        <is>
          <t>covered</t>
        </is>
      </c>
      <c r="D434" s="17" t="inlineStr">
        <is>
          <t>H</t>
        </is>
      </c>
      <c r="E434" s="17" t="n">
        <v>40</v>
      </c>
      <c r="F434" s="17" t="inlineStr">
        <is>
          <t>Medium</t>
        </is>
      </c>
      <c r="G434" s="17" t="inlineStr">
        <is>
          <t>COVERED</t>
        </is>
      </c>
      <c r="H434" s="17" t="n">
        <v>14</v>
      </c>
      <c r="I434" s="17" t="inlineStr">
        <is>
          <t>Water, 50A Power</t>
        </is>
      </c>
      <c r="J434" s="17" t="inlineStr">
        <is>
          <t>OCCUPIED</t>
        </is>
      </c>
      <c r="K434" s="17" t="inlineStr">
        <is>
          <t>MA-2024-0801</t>
        </is>
      </c>
      <c r="L434" s="17" t="inlineStr">
        <is>
          <t>WL-01099</t>
        </is>
      </c>
      <c r="M434" s="17" t="inlineStr">
        <is>
          <t>Joseph Cooper</t>
        </is>
      </c>
      <c r="N434" s="17" t="inlineStr">
        <is>
          <t>PETREL MIST</t>
        </is>
      </c>
      <c r="O434" s="17" t="n">
        <v>37.8</v>
      </c>
      <c r="P434" s="17" t="n">
        <v>10.4</v>
      </c>
      <c r="Q434" s="27" t="n">
        <v>46147</v>
      </c>
      <c r="R434" s="17" t="inlineStr"/>
    </row>
    <row r="435">
      <c r="A435" s="21" t="inlineStr">
        <is>
          <t>VB-0802</t>
        </is>
      </c>
      <c r="B435" s="21" t="inlineStr">
        <is>
          <t>Vessbank</t>
        </is>
      </c>
      <c r="C435" s="21" t="inlineStr">
        <is>
          <t>covered</t>
        </is>
      </c>
      <c r="D435" s="21" t="inlineStr">
        <is>
          <t>H</t>
        </is>
      </c>
      <c r="E435" s="21" t="n">
        <v>40</v>
      </c>
      <c r="F435" s="21" t="inlineStr">
        <is>
          <t>Medium</t>
        </is>
      </c>
      <c r="G435" s="21" t="inlineStr">
        <is>
          <t>COVERED</t>
        </is>
      </c>
      <c r="H435" s="21" t="n">
        <v>14</v>
      </c>
      <c r="I435" s="21" t="inlineStr">
        <is>
          <t>Water, 50A Power</t>
        </is>
      </c>
      <c r="J435" s="21" t="inlineStr">
        <is>
          <t>OCCUPIED</t>
        </is>
      </c>
      <c r="K435" s="21" t="inlineStr">
        <is>
          <t>MA-2024-0802</t>
        </is>
      </c>
      <c r="L435" s="21" t="inlineStr">
        <is>
          <t>WL-03073</t>
        </is>
      </c>
      <c r="M435" s="21" t="inlineStr">
        <is>
          <t>Donna Silva</t>
        </is>
      </c>
      <c r="N435" s="21" t="inlineStr">
        <is>
          <t>TIDE MIST</t>
        </is>
      </c>
      <c r="O435" s="21" t="n">
        <v>49.8</v>
      </c>
      <c r="P435" s="21" t="n">
        <v>10.4</v>
      </c>
      <c r="Q435" s="28" t="n">
        <v>45609</v>
      </c>
      <c r="R435" s="21" t="inlineStr"/>
    </row>
    <row r="436">
      <c r="A436" s="17" t="inlineStr">
        <is>
          <t>VB-0803</t>
        </is>
      </c>
      <c r="B436" s="17" t="inlineStr">
        <is>
          <t>Vessbank</t>
        </is>
      </c>
      <c r="C436" s="17" t="inlineStr">
        <is>
          <t>covered</t>
        </is>
      </c>
      <c r="D436" s="17" t="inlineStr">
        <is>
          <t>H</t>
        </is>
      </c>
      <c r="E436" s="17" t="n">
        <v>28</v>
      </c>
      <c r="F436" s="17" t="inlineStr">
        <is>
          <t>Small</t>
        </is>
      </c>
      <c r="G436" s="17" t="inlineStr">
        <is>
          <t>COVERED</t>
        </is>
      </c>
      <c r="H436" s="17" t="n">
        <v>10</v>
      </c>
      <c r="I436" s="17" t="inlineStr">
        <is>
          <t>Water, 30A/50A Power</t>
        </is>
      </c>
      <c r="J436" s="17" t="inlineStr">
        <is>
          <t>OCCUPIED</t>
        </is>
      </c>
      <c r="K436" s="17" t="inlineStr">
        <is>
          <t>MA-2024-0803</t>
        </is>
      </c>
      <c r="L436" s="17" t="inlineStr">
        <is>
          <t>WL-01889</t>
        </is>
      </c>
      <c r="M436" s="17" t="inlineStr">
        <is>
          <t>Haley Scott</t>
        </is>
      </c>
      <c r="N436" s="17" t="inlineStr">
        <is>
          <t>BRANT DANCER</t>
        </is>
      </c>
      <c r="O436" s="17" t="n">
        <v>27.9</v>
      </c>
      <c r="P436" s="17" t="n">
        <v>10.4</v>
      </c>
      <c r="Q436" s="27" t="n">
        <v>45663</v>
      </c>
      <c r="R436" s="17" t="inlineStr"/>
    </row>
    <row r="437">
      <c r="A437" s="21" t="inlineStr">
        <is>
          <t>VB-0804</t>
        </is>
      </c>
      <c r="B437" s="21" t="inlineStr">
        <is>
          <t>Vessbank</t>
        </is>
      </c>
      <c r="C437" s="21" t="inlineStr">
        <is>
          <t>covered</t>
        </is>
      </c>
      <c r="D437" s="21" t="inlineStr">
        <is>
          <t>H</t>
        </is>
      </c>
      <c r="E437" s="21" t="n">
        <v>24</v>
      </c>
      <c r="F437" s="21" t="inlineStr">
        <is>
          <t>Small</t>
        </is>
      </c>
      <c r="G437" s="21" t="inlineStr">
        <is>
          <t>COVERED</t>
        </is>
      </c>
      <c r="H437" s="21" t="n">
        <v>9</v>
      </c>
      <c r="I437" s="21" t="inlineStr">
        <is>
          <t>Water, 30A/50A Power</t>
        </is>
      </c>
      <c r="J437" s="21" t="inlineStr">
        <is>
          <t>OCCUPIED</t>
        </is>
      </c>
      <c r="K437" s="21" t="inlineStr">
        <is>
          <t>MA-2024-0804</t>
        </is>
      </c>
      <c r="L437" s="21" t="inlineStr">
        <is>
          <t>WL-02837</t>
        </is>
      </c>
      <c r="M437" s="21" t="inlineStr">
        <is>
          <t>Tara Elliott</t>
        </is>
      </c>
      <c r="N437" s="21" t="inlineStr">
        <is>
          <t>SABLE PASSAGE</t>
        </is>
      </c>
      <c r="O437" s="21" t="n">
        <v>21.2</v>
      </c>
      <c r="P437" s="21" t="n">
        <v>10.4</v>
      </c>
      <c r="Q437" s="28" t="n">
        <v>45764</v>
      </c>
      <c r="R437" s="21" t="inlineStr"/>
    </row>
    <row r="438">
      <c r="A438" s="17" t="inlineStr">
        <is>
          <t>VB-0805</t>
        </is>
      </c>
      <c r="B438" s="17" t="inlineStr">
        <is>
          <t>Vessbank</t>
        </is>
      </c>
      <c r="C438" s="17" t="inlineStr">
        <is>
          <t>covered</t>
        </is>
      </c>
      <c r="D438" s="17" t="inlineStr">
        <is>
          <t>H</t>
        </is>
      </c>
      <c r="E438" s="17" t="n">
        <v>32</v>
      </c>
      <c r="F438" s="17" t="inlineStr">
        <is>
          <t>Medium</t>
        </is>
      </c>
      <c r="G438" s="17" t="inlineStr">
        <is>
          <t>COVERED</t>
        </is>
      </c>
      <c r="H438" s="17" t="n">
        <v>12</v>
      </c>
      <c r="I438" s="17" t="inlineStr">
        <is>
          <t>Water, 30A/50A Power</t>
        </is>
      </c>
      <c r="J438" s="17" t="inlineStr">
        <is>
          <t>OCCUPIED</t>
        </is>
      </c>
      <c r="K438" s="17" t="inlineStr">
        <is>
          <t>MA-2024-0805</t>
        </is>
      </c>
      <c r="L438" s="17" t="inlineStr">
        <is>
          <t>WL-03293</t>
        </is>
      </c>
      <c r="M438" s="17" t="inlineStr">
        <is>
          <t>Laurie Huerta</t>
        </is>
      </c>
      <c r="N438" s="17" t="inlineStr">
        <is>
          <t>PETREL DANCER</t>
        </is>
      </c>
      <c r="O438" s="17" t="n">
        <v>23.2</v>
      </c>
      <c r="P438" s="17" t="n">
        <v>10.4</v>
      </c>
      <c r="Q438" s="27" t="n">
        <v>45990</v>
      </c>
      <c r="R438" s="17" t="inlineStr"/>
    </row>
    <row r="439">
      <c r="A439" s="21" t="inlineStr">
        <is>
          <t>VB-0806</t>
        </is>
      </c>
      <c r="B439" s="21" t="inlineStr">
        <is>
          <t>Vessbank</t>
        </is>
      </c>
      <c r="C439" s="21" t="inlineStr">
        <is>
          <t>covered</t>
        </is>
      </c>
      <c r="D439" s="21" t="inlineStr">
        <is>
          <t>H</t>
        </is>
      </c>
      <c r="E439" s="21" t="n">
        <v>32</v>
      </c>
      <c r="F439" s="21" t="inlineStr">
        <is>
          <t>Medium</t>
        </is>
      </c>
      <c r="G439" s="21" t="inlineStr">
        <is>
          <t>COVERED</t>
        </is>
      </c>
      <c r="H439" s="21" t="n">
        <v>12</v>
      </c>
      <c r="I439" s="21" t="inlineStr">
        <is>
          <t>Water, 30A/50A Power</t>
        </is>
      </c>
      <c r="J439" s="21" t="inlineStr">
        <is>
          <t>OCCUPIED</t>
        </is>
      </c>
      <c r="K439" s="21" t="inlineStr">
        <is>
          <t>MA-2024-0806</t>
        </is>
      </c>
      <c r="L439" s="21" t="inlineStr">
        <is>
          <t>WL-01493</t>
        </is>
      </c>
      <c r="M439" s="21" t="inlineStr">
        <is>
          <t>Jean Guerra</t>
        </is>
      </c>
      <c r="N439" s="21" t="inlineStr">
        <is>
          <t>OTTER VEER</t>
        </is>
      </c>
      <c r="O439" s="21" t="n">
        <v>18.4</v>
      </c>
      <c r="P439" s="21" t="n">
        <v>10.4</v>
      </c>
      <c r="Q439" s="28" t="n">
        <v>45641</v>
      </c>
      <c r="R439" s="21" t="inlineStr"/>
    </row>
    <row r="440">
      <c r="A440" s="17" t="inlineStr">
        <is>
          <t>VB-0807</t>
        </is>
      </c>
      <c r="B440" s="17" t="inlineStr">
        <is>
          <t>Vessbank</t>
        </is>
      </c>
      <c r="C440" s="17" t="inlineStr">
        <is>
          <t>covered</t>
        </is>
      </c>
      <c r="D440" s="17" t="inlineStr">
        <is>
          <t>H</t>
        </is>
      </c>
      <c r="E440" s="17" t="n">
        <v>36</v>
      </c>
      <c r="F440" s="17" t="inlineStr">
        <is>
          <t>Medium</t>
        </is>
      </c>
      <c r="G440" s="17" t="inlineStr">
        <is>
          <t>COVERED</t>
        </is>
      </c>
      <c r="H440" s="17" t="n">
        <v>13</v>
      </c>
      <c r="I440" s="17" t="inlineStr">
        <is>
          <t>Water, 50A Power</t>
        </is>
      </c>
      <c r="J440" s="17" t="inlineStr">
        <is>
          <t>OCCUPIED</t>
        </is>
      </c>
      <c r="K440" s="17" t="inlineStr">
        <is>
          <t>MA-2024-0807</t>
        </is>
      </c>
      <c r="L440" s="17" t="inlineStr">
        <is>
          <t>WL-01492</t>
        </is>
      </c>
      <c r="M440" s="17" t="inlineStr">
        <is>
          <t>Elizabeth Williams</t>
        </is>
      </c>
      <c r="N440" s="17" t="inlineStr">
        <is>
          <t>GRAY MOON</t>
        </is>
      </c>
      <c r="O440" s="17" t="n">
        <v>58.2</v>
      </c>
      <c r="P440" s="17" t="n">
        <v>10.4</v>
      </c>
      <c r="Q440" s="27" t="n">
        <v>45687</v>
      </c>
      <c r="R440" s="17" t="inlineStr"/>
    </row>
    <row r="441">
      <c r="A441" s="21" t="inlineStr">
        <is>
          <t>VB-0808</t>
        </is>
      </c>
      <c r="B441" s="21" t="inlineStr">
        <is>
          <t>Vessbank</t>
        </is>
      </c>
      <c r="C441" s="21" t="inlineStr">
        <is>
          <t>covered</t>
        </is>
      </c>
      <c r="D441" s="21" t="inlineStr">
        <is>
          <t>H</t>
        </is>
      </c>
      <c r="E441" s="21" t="n">
        <v>24</v>
      </c>
      <c r="F441" s="21" t="inlineStr">
        <is>
          <t>Small</t>
        </is>
      </c>
      <c r="G441" s="21" t="inlineStr">
        <is>
          <t>COVERED</t>
        </is>
      </c>
      <c r="H441" s="21" t="n">
        <v>9</v>
      </c>
      <c r="I441" s="21" t="inlineStr">
        <is>
          <t>Water, 30A/50A Power</t>
        </is>
      </c>
      <c r="J441" s="21" t="inlineStr">
        <is>
          <t>OCCUPIED</t>
        </is>
      </c>
      <c r="K441" s="21" t="inlineStr">
        <is>
          <t>MA-2024-0808</t>
        </is>
      </c>
      <c r="L441" s="21" t="inlineStr">
        <is>
          <t>WL-03837</t>
        </is>
      </c>
      <c r="M441" s="21" t="inlineStr">
        <is>
          <t>John Griffith</t>
        </is>
      </c>
      <c r="N441" s="21" t="inlineStr">
        <is>
          <t>SANDERLING SHORE</t>
        </is>
      </c>
      <c r="O441" s="21" t="n">
        <v>18.2</v>
      </c>
      <c r="P441" s="21" t="n">
        <v>10.4</v>
      </c>
      <c r="Q441" s="28" t="n">
        <v>45973</v>
      </c>
      <c r="R441" s="21" t="inlineStr"/>
    </row>
    <row r="442">
      <c r="A442" s="17" t="inlineStr">
        <is>
          <t>VB-0809</t>
        </is>
      </c>
      <c r="B442" s="17" t="inlineStr">
        <is>
          <t>Vessbank</t>
        </is>
      </c>
      <c r="C442" s="17" t="inlineStr">
        <is>
          <t>covered</t>
        </is>
      </c>
      <c r="D442" s="17" t="inlineStr">
        <is>
          <t>H</t>
        </is>
      </c>
      <c r="E442" s="17" t="n">
        <v>28</v>
      </c>
      <c r="F442" s="17" t="inlineStr">
        <is>
          <t>Small</t>
        </is>
      </c>
      <c r="G442" s="17" t="inlineStr">
        <is>
          <t>COVERED</t>
        </is>
      </c>
      <c r="H442" s="17" t="n">
        <v>10</v>
      </c>
      <c r="I442" s="17" t="inlineStr">
        <is>
          <t>Water, 30A/50A Power</t>
        </is>
      </c>
      <c r="J442" s="17" t="inlineStr">
        <is>
          <t>MAINTENANCE</t>
        </is>
      </c>
      <c r="K442" s="17" t="inlineStr"/>
      <c r="L442" s="17" t="inlineStr"/>
      <c r="M442" s="17" t="inlineStr"/>
      <c r="N442" s="17" t="inlineStr"/>
      <c r="O442" s="17" t="inlineStr"/>
      <c r="P442" s="17" t="n">
        <v>10.4</v>
      </c>
      <c r="Q442" s="27" t="n">
        <v>46198</v>
      </c>
      <c r="R442" s="17" t="inlineStr"/>
    </row>
    <row r="443">
      <c r="A443" s="21" t="inlineStr">
        <is>
          <t>VB-0810</t>
        </is>
      </c>
      <c r="B443" s="21" t="inlineStr">
        <is>
          <t>Vessbank</t>
        </is>
      </c>
      <c r="C443" s="21" t="inlineStr">
        <is>
          <t>covered</t>
        </is>
      </c>
      <c r="D443" s="21" t="inlineStr">
        <is>
          <t>H</t>
        </is>
      </c>
      <c r="E443" s="21" t="n">
        <v>32</v>
      </c>
      <c r="F443" s="21" t="inlineStr">
        <is>
          <t>Medium</t>
        </is>
      </c>
      <c r="G443" s="21" t="inlineStr">
        <is>
          <t>COVERED</t>
        </is>
      </c>
      <c r="H443" s="21" t="n">
        <v>12</v>
      </c>
      <c r="I443" s="21" t="inlineStr">
        <is>
          <t>Water, 30A/50A Power</t>
        </is>
      </c>
      <c r="J443" s="21" t="inlineStr">
        <is>
          <t>OCCUPIED</t>
        </is>
      </c>
      <c r="K443" s="21" t="inlineStr">
        <is>
          <t>MA-2024-0810</t>
        </is>
      </c>
      <c r="L443" s="21" t="inlineStr">
        <is>
          <t>WL-03458</t>
        </is>
      </c>
      <c r="M443" s="21" t="inlineStr">
        <is>
          <t>Brittany Wells</t>
        </is>
      </c>
      <c r="N443" s="21" t="inlineStr">
        <is>
          <t>HERON QUEEN</t>
        </is>
      </c>
      <c r="O443" s="21" t="n">
        <v>21.3</v>
      </c>
      <c r="P443" s="21" t="n">
        <v>10.4</v>
      </c>
      <c r="Q443" s="28" t="n">
        <v>46109</v>
      </c>
      <c r="R443" s="21" t="inlineStr"/>
    </row>
    <row r="444">
      <c r="A444" s="17" t="inlineStr">
        <is>
          <t>VB-0811</t>
        </is>
      </c>
      <c r="B444" s="17" t="inlineStr">
        <is>
          <t>Vessbank</t>
        </is>
      </c>
      <c r="C444" s="17" t="inlineStr">
        <is>
          <t>covered</t>
        </is>
      </c>
      <c r="D444" s="17" t="inlineStr">
        <is>
          <t>H</t>
        </is>
      </c>
      <c r="E444" s="17" t="n">
        <v>40</v>
      </c>
      <c r="F444" s="17" t="inlineStr">
        <is>
          <t>Medium</t>
        </is>
      </c>
      <c r="G444" s="17" t="inlineStr">
        <is>
          <t>COVERED</t>
        </is>
      </c>
      <c r="H444" s="17" t="n">
        <v>14</v>
      </c>
      <c r="I444" s="17" t="inlineStr">
        <is>
          <t>Water, 50A Power</t>
        </is>
      </c>
      <c r="J444" s="17" t="inlineStr">
        <is>
          <t>OCCUPIED</t>
        </is>
      </c>
      <c r="K444" s="17" t="inlineStr">
        <is>
          <t>MA-2024-0811</t>
        </is>
      </c>
      <c r="L444" s="17" t="inlineStr">
        <is>
          <t>WL-02419</t>
        </is>
      </c>
      <c r="M444" s="17" t="inlineStr">
        <is>
          <t>Cameron Aguirre</t>
        </is>
      </c>
      <c r="N444" s="17" t="inlineStr">
        <is>
          <t>PETREL RUNNER</t>
        </is>
      </c>
      <c r="O444" s="17" t="n">
        <v>52.9</v>
      </c>
      <c r="P444" s="17" t="n">
        <v>10.4</v>
      </c>
      <c r="Q444" s="27" t="n">
        <v>45667</v>
      </c>
      <c r="R444" s="17" t="inlineStr"/>
    </row>
    <row r="445">
      <c r="A445" s="21" t="inlineStr">
        <is>
          <t>VB-0812</t>
        </is>
      </c>
      <c r="B445" s="21" t="inlineStr">
        <is>
          <t>Vessbank</t>
        </is>
      </c>
      <c r="C445" s="21" t="inlineStr">
        <is>
          <t>covered</t>
        </is>
      </c>
      <c r="D445" s="21" t="inlineStr">
        <is>
          <t>H</t>
        </is>
      </c>
      <c r="E445" s="21" t="n">
        <v>32</v>
      </c>
      <c r="F445" s="21" t="inlineStr">
        <is>
          <t>Medium</t>
        </is>
      </c>
      <c r="G445" s="21" t="inlineStr">
        <is>
          <t>COVERED</t>
        </is>
      </c>
      <c r="H445" s="21" t="n">
        <v>12</v>
      </c>
      <c r="I445" s="21" t="inlineStr">
        <is>
          <t>Water, 30A/50A Power</t>
        </is>
      </c>
      <c r="J445" s="21" t="inlineStr">
        <is>
          <t>OCCUPIED</t>
        </is>
      </c>
      <c r="K445" s="21" t="inlineStr">
        <is>
          <t>MA-2024-0812</t>
        </is>
      </c>
      <c r="L445" s="21" t="inlineStr">
        <is>
          <t>WL-02636</t>
        </is>
      </c>
      <c r="M445" s="21" t="inlineStr">
        <is>
          <t>Andrew Young</t>
        </is>
      </c>
      <c r="N445" s="21" t="inlineStr">
        <is>
          <t>PETREL QUEEN</t>
        </is>
      </c>
      <c r="O445" s="21" t="n">
        <v>33.4</v>
      </c>
      <c r="P445" s="21" t="n">
        <v>10.4</v>
      </c>
      <c r="Q445" s="28" t="n">
        <v>45783</v>
      </c>
      <c r="R445" s="21" t="inlineStr"/>
    </row>
    <row r="446">
      <c r="A446" s="17" t="inlineStr">
        <is>
          <t>VB-0813</t>
        </is>
      </c>
      <c r="B446" s="17" t="inlineStr">
        <is>
          <t>Vessbank</t>
        </is>
      </c>
      <c r="C446" s="17" t="inlineStr">
        <is>
          <t>covered</t>
        </is>
      </c>
      <c r="D446" s="17" t="inlineStr">
        <is>
          <t>H</t>
        </is>
      </c>
      <c r="E446" s="17" t="n">
        <v>28</v>
      </c>
      <c r="F446" s="17" t="inlineStr">
        <is>
          <t>Small</t>
        </is>
      </c>
      <c r="G446" s="17" t="inlineStr">
        <is>
          <t>COVERED</t>
        </is>
      </c>
      <c r="H446" s="17" t="n">
        <v>10</v>
      </c>
      <c r="I446" s="17" t="inlineStr">
        <is>
          <t>Water, 30A/50A Power</t>
        </is>
      </c>
      <c r="J446" s="17" t="inlineStr">
        <is>
          <t>OCCUPIED</t>
        </is>
      </c>
      <c r="K446" s="17" t="inlineStr">
        <is>
          <t>MA-2024-0813</t>
        </is>
      </c>
      <c r="L446" s="17" t="inlineStr">
        <is>
          <t>WL-03132</t>
        </is>
      </c>
      <c r="M446" s="17" t="inlineStr">
        <is>
          <t>David Fox</t>
        </is>
      </c>
      <c r="N446" s="17" t="inlineStr">
        <is>
          <t>FOUL GLIDE</t>
        </is>
      </c>
      <c r="O446" s="17" t="n">
        <v>56.2</v>
      </c>
      <c r="P446" s="17" t="n">
        <v>10.4</v>
      </c>
      <c r="Q446" s="27" t="n">
        <v>46011</v>
      </c>
      <c r="R446" s="17" t="inlineStr"/>
    </row>
    <row r="447">
      <c r="A447" s="21" t="inlineStr">
        <is>
          <t>VB-0814</t>
        </is>
      </c>
      <c r="B447" s="21" t="inlineStr">
        <is>
          <t>Vessbank</t>
        </is>
      </c>
      <c r="C447" s="21" t="inlineStr">
        <is>
          <t>covered</t>
        </is>
      </c>
      <c r="D447" s="21" t="inlineStr">
        <is>
          <t>H</t>
        </is>
      </c>
      <c r="E447" s="21" t="n">
        <v>28</v>
      </c>
      <c r="F447" s="21" t="inlineStr">
        <is>
          <t>Small</t>
        </is>
      </c>
      <c r="G447" s="21" t="inlineStr">
        <is>
          <t>COVERED</t>
        </is>
      </c>
      <c r="H447" s="21" t="n">
        <v>10</v>
      </c>
      <c r="I447" s="21" t="inlineStr">
        <is>
          <t>Water, 30A/50A Power</t>
        </is>
      </c>
      <c r="J447" s="21" t="inlineStr">
        <is>
          <t>OCCUPIED</t>
        </is>
      </c>
      <c r="K447" s="21" t="inlineStr">
        <is>
          <t>MA-2024-0814</t>
        </is>
      </c>
      <c r="L447" s="21" t="inlineStr">
        <is>
          <t>WL-03609</t>
        </is>
      </c>
      <c r="M447" s="21" t="inlineStr">
        <is>
          <t>Daniel Dunn</t>
        </is>
      </c>
      <c r="N447" s="21" t="inlineStr">
        <is>
          <t>SCOTER REACH</t>
        </is>
      </c>
      <c r="O447" s="21" t="n">
        <v>59.7</v>
      </c>
      <c r="P447" s="21" t="n">
        <v>10.4</v>
      </c>
      <c r="Q447" s="28" t="n">
        <v>45914</v>
      </c>
      <c r="R447" s="21" t="inlineStr"/>
    </row>
    <row r="448">
      <c r="A448" s="17" t="inlineStr">
        <is>
          <t>VB-0815</t>
        </is>
      </c>
      <c r="B448" s="17" t="inlineStr">
        <is>
          <t>Vessbank</t>
        </is>
      </c>
      <c r="C448" s="17" t="inlineStr">
        <is>
          <t>covered</t>
        </is>
      </c>
      <c r="D448" s="17" t="inlineStr">
        <is>
          <t>H</t>
        </is>
      </c>
      <c r="E448" s="17" t="n">
        <v>36</v>
      </c>
      <c r="F448" s="17" t="inlineStr">
        <is>
          <t>Medium</t>
        </is>
      </c>
      <c r="G448" s="17" t="inlineStr">
        <is>
          <t>COVERED</t>
        </is>
      </c>
      <c r="H448" s="17" t="n">
        <v>13</v>
      </c>
      <c r="I448" s="17" t="inlineStr">
        <is>
          <t>Water, 50A Power</t>
        </is>
      </c>
      <c r="J448" s="17" t="inlineStr">
        <is>
          <t>OCCUPIED</t>
        </is>
      </c>
      <c r="K448" s="17" t="inlineStr">
        <is>
          <t>MA-2024-0815</t>
        </is>
      </c>
      <c r="L448" s="17" t="inlineStr">
        <is>
          <t>WL-01850</t>
        </is>
      </c>
      <c r="M448" s="17" t="inlineStr">
        <is>
          <t>Bryce Benjamin</t>
        </is>
      </c>
      <c r="N448" s="17" t="inlineStr">
        <is>
          <t>KESTREL RUNNER</t>
        </is>
      </c>
      <c r="O448" s="17" t="n">
        <v>22.4</v>
      </c>
      <c r="P448" s="17" t="n">
        <v>10.4</v>
      </c>
      <c r="Q448" s="27" t="n">
        <v>45582</v>
      </c>
      <c r="R448" s="17" t="inlineStr"/>
    </row>
    <row r="449">
      <c r="A449" s="21" t="inlineStr">
        <is>
          <t>VB-0816</t>
        </is>
      </c>
      <c r="B449" s="21" t="inlineStr">
        <is>
          <t>Vessbank</t>
        </is>
      </c>
      <c r="C449" s="21" t="inlineStr">
        <is>
          <t>covered</t>
        </is>
      </c>
      <c r="D449" s="21" t="inlineStr">
        <is>
          <t>H</t>
        </is>
      </c>
      <c r="E449" s="21" t="n">
        <v>32</v>
      </c>
      <c r="F449" s="21" t="inlineStr">
        <is>
          <t>Medium</t>
        </is>
      </c>
      <c r="G449" s="21" t="inlineStr">
        <is>
          <t>COVERED</t>
        </is>
      </c>
      <c r="H449" s="21" t="n">
        <v>12</v>
      </c>
      <c r="I449" s="21" t="inlineStr">
        <is>
          <t>Water, 30A/50A Power</t>
        </is>
      </c>
      <c r="J449" s="21" t="inlineStr">
        <is>
          <t>OCCUPIED</t>
        </is>
      </c>
      <c r="K449" s="21" t="inlineStr">
        <is>
          <t>MA-2024-0816</t>
        </is>
      </c>
      <c r="L449" s="21" t="inlineStr">
        <is>
          <t>WL-02825</t>
        </is>
      </c>
      <c r="M449" s="21" t="inlineStr">
        <is>
          <t>Dustin Watkins</t>
        </is>
      </c>
      <c r="N449" s="21" t="inlineStr">
        <is>
          <t>SEAL CREST</t>
        </is>
      </c>
      <c r="O449" s="21" t="n">
        <v>58.6</v>
      </c>
      <c r="P449" s="21" t="n">
        <v>10.4</v>
      </c>
      <c r="Q449" s="28" t="n">
        <v>45742</v>
      </c>
      <c r="R449" s="21" t="inlineStr"/>
    </row>
    <row r="450">
      <c r="A450" s="17" t="inlineStr">
        <is>
          <t>VB-0817</t>
        </is>
      </c>
      <c r="B450" s="17" t="inlineStr">
        <is>
          <t>Vessbank</t>
        </is>
      </c>
      <c r="C450" s="17" t="inlineStr">
        <is>
          <t>covered</t>
        </is>
      </c>
      <c r="D450" s="17" t="inlineStr">
        <is>
          <t>H</t>
        </is>
      </c>
      <c r="E450" s="17" t="n">
        <v>28</v>
      </c>
      <c r="F450" s="17" t="inlineStr">
        <is>
          <t>Small</t>
        </is>
      </c>
      <c r="G450" s="17" t="inlineStr">
        <is>
          <t>COVERED</t>
        </is>
      </c>
      <c r="H450" s="17" t="n">
        <v>10</v>
      </c>
      <c r="I450" s="17" t="inlineStr">
        <is>
          <t>Water, 30A/50A Power</t>
        </is>
      </c>
      <c r="J450" s="17" t="inlineStr">
        <is>
          <t>OCCUPIED</t>
        </is>
      </c>
      <c r="K450" s="17" t="inlineStr">
        <is>
          <t>MA-2024-0817</t>
        </is>
      </c>
      <c r="L450" s="17" t="inlineStr">
        <is>
          <t>WL-02072</t>
        </is>
      </c>
      <c r="M450" s="17" t="inlineStr">
        <is>
          <t>Stephen Hoffman</t>
        </is>
      </c>
      <c r="N450" s="17" t="inlineStr">
        <is>
          <t>SCOTER MOON</t>
        </is>
      </c>
      <c r="O450" s="17" t="n">
        <v>54.9</v>
      </c>
      <c r="P450" s="17" t="n">
        <v>10.4</v>
      </c>
      <c r="Q450" s="27" t="n">
        <v>45992</v>
      </c>
      <c r="R450" s="17" t="inlineStr"/>
    </row>
    <row r="451">
      <c r="A451" s="21" t="inlineStr">
        <is>
          <t>VB-0818</t>
        </is>
      </c>
      <c r="B451" s="21" t="inlineStr">
        <is>
          <t>Vessbank</t>
        </is>
      </c>
      <c r="C451" s="21" t="inlineStr">
        <is>
          <t>covered</t>
        </is>
      </c>
      <c r="D451" s="21" t="inlineStr">
        <is>
          <t>H</t>
        </is>
      </c>
      <c r="E451" s="21" t="n">
        <v>24</v>
      </c>
      <c r="F451" s="21" t="inlineStr">
        <is>
          <t>Small</t>
        </is>
      </c>
      <c r="G451" s="21" t="inlineStr">
        <is>
          <t>COVERED</t>
        </is>
      </c>
      <c r="H451" s="21" t="n">
        <v>9</v>
      </c>
      <c r="I451" s="21" t="inlineStr">
        <is>
          <t>Water, 30A/50A Power</t>
        </is>
      </c>
      <c r="J451" s="21" t="inlineStr">
        <is>
          <t>OCCUPIED</t>
        </is>
      </c>
      <c r="K451" s="21" t="inlineStr">
        <is>
          <t>MA-2024-0818</t>
        </is>
      </c>
      <c r="L451" s="21" t="inlineStr">
        <is>
          <t>WL-01501</t>
        </is>
      </c>
      <c r="M451" s="21" t="inlineStr">
        <is>
          <t>Thomas Levine</t>
        </is>
      </c>
      <c r="N451" s="21" t="inlineStr">
        <is>
          <t>POINT LINE</t>
        </is>
      </c>
      <c r="O451" s="21" t="n">
        <v>47</v>
      </c>
      <c r="P451" s="21" t="n">
        <v>10.4</v>
      </c>
      <c r="Q451" s="28" t="n">
        <v>45745</v>
      </c>
      <c r="R451" s="21" t="inlineStr"/>
    </row>
    <row r="452">
      <c r="A452" s="17" t="inlineStr">
        <is>
          <t>VB-0819</t>
        </is>
      </c>
      <c r="B452" s="17" t="inlineStr">
        <is>
          <t>Vessbank</t>
        </is>
      </c>
      <c r="C452" s="17" t="inlineStr">
        <is>
          <t>covered</t>
        </is>
      </c>
      <c r="D452" s="17" t="inlineStr">
        <is>
          <t>H</t>
        </is>
      </c>
      <c r="E452" s="17" t="n">
        <v>24</v>
      </c>
      <c r="F452" s="17" t="inlineStr">
        <is>
          <t>Small</t>
        </is>
      </c>
      <c r="G452" s="17" t="inlineStr">
        <is>
          <t>COVERED</t>
        </is>
      </c>
      <c r="H452" s="17" t="n">
        <v>9</v>
      </c>
      <c r="I452" s="17" t="inlineStr">
        <is>
          <t>Water, 30A/50A Power</t>
        </is>
      </c>
      <c r="J452" s="17" t="inlineStr">
        <is>
          <t>OCCUPIED</t>
        </is>
      </c>
      <c r="K452" s="17" t="inlineStr">
        <is>
          <t>MA-2024-0819</t>
        </is>
      </c>
      <c r="L452" s="17" t="inlineStr">
        <is>
          <t>WL-03202</t>
        </is>
      </c>
      <c r="M452" s="17" t="inlineStr">
        <is>
          <t>Brian Scott</t>
        </is>
      </c>
      <c r="N452" s="17" t="inlineStr">
        <is>
          <t>BRANT HARBOR</t>
        </is>
      </c>
      <c r="O452" s="17" t="n">
        <v>56.9</v>
      </c>
      <c r="P452" s="17" t="n">
        <v>10.4</v>
      </c>
      <c r="Q452" s="27" t="n">
        <v>46166</v>
      </c>
      <c r="R452" s="17" t="inlineStr"/>
    </row>
    <row r="453">
      <c r="A453" s="21" t="inlineStr">
        <is>
          <t>VB-0820</t>
        </is>
      </c>
      <c r="B453" s="21" t="inlineStr">
        <is>
          <t>Vessbank</t>
        </is>
      </c>
      <c r="C453" s="21" t="inlineStr">
        <is>
          <t>covered</t>
        </is>
      </c>
      <c r="D453" s="21" t="inlineStr">
        <is>
          <t>H</t>
        </is>
      </c>
      <c r="E453" s="21" t="n">
        <v>36</v>
      </c>
      <c r="F453" s="21" t="inlineStr">
        <is>
          <t>Medium</t>
        </is>
      </c>
      <c r="G453" s="21" t="inlineStr">
        <is>
          <t>COVERED</t>
        </is>
      </c>
      <c r="H453" s="21" t="n">
        <v>13</v>
      </c>
      <c r="I453" s="21" t="inlineStr">
        <is>
          <t>Water, 50A Power</t>
        </is>
      </c>
      <c r="J453" s="21" t="inlineStr">
        <is>
          <t>OCCUPIED</t>
        </is>
      </c>
      <c r="K453" s="21" t="inlineStr">
        <is>
          <t>MA-2024-0820</t>
        </is>
      </c>
      <c r="L453" s="21" t="inlineStr">
        <is>
          <t>WL-01842</t>
        </is>
      </c>
      <c r="M453" s="21" t="inlineStr">
        <is>
          <t>Amy Thomas</t>
        </is>
      </c>
      <c r="N453" s="21" t="inlineStr">
        <is>
          <t>SALISH ROSE</t>
        </is>
      </c>
      <c r="O453" s="21" t="n">
        <v>39.8</v>
      </c>
      <c r="P453" s="21" t="n">
        <v>10.4</v>
      </c>
      <c r="Q453" s="28" t="n">
        <v>45929</v>
      </c>
      <c r="R453" s="21" t="inlineStr"/>
    </row>
    <row r="454">
      <c r="A454" s="17" t="inlineStr">
        <is>
          <t>VB-0821</t>
        </is>
      </c>
      <c r="B454" s="17" t="inlineStr">
        <is>
          <t>Vessbank</t>
        </is>
      </c>
      <c r="C454" s="17" t="inlineStr">
        <is>
          <t>covered</t>
        </is>
      </c>
      <c r="D454" s="17" t="inlineStr">
        <is>
          <t>H</t>
        </is>
      </c>
      <c r="E454" s="17" t="n">
        <v>40</v>
      </c>
      <c r="F454" s="17" t="inlineStr">
        <is>
          <t>Medium</t>
        </is>
      </c>
      <c r="G454" s="17" t="inlineStr">
        <is>
          <t>COVERED</t>
        </is>
      </c>
      <c r="H454" s="17" t="n">
        <v>14</v>
      </c>
      <c r="I454" s="17" t="inlineStr">
        <is>
          <t>Water, 50A Power</t>
        </is>
      </c>
      <c r="J454" s="17" t="inlineStr">
        <is>
          <t>OCCUPIED</t>
        </is>
      </c>
      <c r="K454" s="17" t="inlineStr">
        <is>
          <t>MA-2024-0821</t>
        </is>
      </c>
      <c r="L454" s="17" t="inlineStr">
        <is>
          <t>WL-02284</t>
        </is>
      </c>
      <c r="M454" s="17" t="inlineStr">
        <is>
          <t>Tonya Ruiz</t>
        </is>
      </c>
      <c r="N454" s="17" t="inlineStr">
        <is>
          <t>MURRE LIGHT</t>
        </is>
      </c>
      <c r="O454" s="17" t="n">
        <v>57.6</v>
      </c>
      <c r="P454" s="17" t="n">
        <v>10.4</v>
      </c>
      <c r="Q454" s="27" t="n">
        <v>45949</v>
      </c>
      <c r="R454" s="17" t="inlineStr"/>
    </row>
    <row r="455">
      <c r="A455" s="21" t="inlineStr">
        <is>
          <t>VB-0822</t>
        </is>
      </c>
      <c r="B455" s="21" t="inlineStr">
        <is>
          <t>Vessbank</t>
        </is>
      </c>
      <c r="C455" s="21" t="inlineStr">
        <is>
          <t>covered</t>
        </is>
      </c>
      <c r="D455" s="21" t="inlineStr">
        <is>
          <t>H</t>
        </is>
      </c>
      <c r="E455" s="21" t="n">
        <v>36</v>
      </c>
      <c r="F455" s="21" t="inlineStr">
        <is>
          <t>Medium</t>
        </is>
      </c>
      <c r="G455" s="21" t="inlineStr">
        <is>
          <t>COVERED</t>
        </is>
      </c>
      <c r="H455" s="21" t="n">
        <v>13</v>
      </c>
      <c r="I455" s="21" t="inlineStr">
        <is>
          <t>Water, 50A Power</t>
        </is>
      </c>
      <c r="J455" s="21" t="inlineStr">
        <is>
          <t>OCCUPIED</t>
        </is>
      </c>
      <c r="K455" s="21" t="inlineStr">
        <is>
          <t>MA-2024-0822</t>
        </is>
      </c>
      <c r="L455" s="21" t="inlineStr">
        <is>
          <t>WL-01320</t>
        </is>
      </c>
      <c r="M455" s="21" t="inlineStr">
        <is>
          <t>Jesse Jennings</t>
        </is>
      </c>
      <c r="N455" s="21" t="inlineStr">
        <is>
          <t>GRAY PASSAGE</t>
        </is>
      </c>
      <c r="O455" s="21" t="n">
        <v>50.8</v>
      </c>
      <c r="P455" s="21" t="n">
        <v>10.4</v>
      </c>
      <c r="Q455" s="28" t="n">
        <v>45724</v>
      </c>
      <c r="R455" s="21" t="inlineStr"/>
    </row>
    <row r="456">
      <c r="A456" s="17" t="inlineStr">
        <is>
          <t>VB-0823</t>
        </is>
      </c>
      <c r="B456" s="17" t="inlineStr">
        <is>
          <t>Vessbank</t>
        </is>
      </c>
      <c r="C456" s="17" t="inlineStr">
        <is>
          <t>covered</t>
        </is>
      </c>
      <c r="D456" s="17" t="inlineStr">
        <is>
          <t>H</t>
        </is>
      </c>
      <c r="E456" s="17" t="n">
        <v>40</v>
      </c>
      <c r="F456" s="17" t="inlineStr">
        <is>
          <t>Medium</t>
        </is>
      </c>
      <c r="G456" s="17" t="inlineStr">
        <is>
          <t>COVERED</t>
        </is>
      </c>
      <c r="H456" s="17" t="n">
        <v>14</v>
      </c>
      <c r="I456" s="17" t="inlineStr">
        <is>
          <t>Water, 50A Power</t>
        </is>
      </c>
      <c r="J456" s="17" t="inlineStr">
        <is>
          <t>OCCUPIED</t>
        </is>
      </c>
      <c r="K456" s="17" t="inlineStr">
        <is>
          <t>MA-2024-0823</t>
        </is>
      </c>
      <c r="L456" s="17" t="inlineStr">
        <is>
          <t>WL-01903</t>
        </is>
      </c>
      <c r="M456" s="17" t="inlineStr">
        <is>
          <t>Andrea Brady</t>
        </is>
      </c>
      <c r="N456" s="17" t="inlineStr">
        <is>
          <t>CORMORANT ROCK</t>
        </is>
      </c>
      <c r="O456" s="17" t="n">
        <v>58.3</v>
      </c>
      <c r="P456" s="17" t="n">
        <v>10.4</v>
      </c>
      <c r="Q456" s="27" t="n">
        <v>45974</v>
      </c>
      <c r="R456" s="17" t="inlineStr"/>
    </row>
    <row r="457">
      <c r="A457" s="21" t="inlineStr">
        <is>
          <t>VB-0824</t>
        </is>
      </c>
      <c r="B457" s="21" t="inlineStr">
        <is>
          <t>Vessbank</t>
        </is>
      </c>
      <c r="C457" s="21" t="inlineStr">
        <is>
          <t>covered</t>
        </is>
      </c>
      <c r="D457" s="21" t="inlineStr">
        <is>
          <t>H</t>
        </is>
      </c>
      <c r="E457" s="21" t="n">
        <v>28</v>
      </c>
      <c r="F457" s="21" t="inlineStr">
        <is>
          <t>Small</t>
        </is>
      </c>
      <c r="G457" s="21" t="inlineStr">
        <is>
          <t>COVERED</t>
        </is>
      </c>
      <c r="H457" s="21" t="n">
        <v>10</v>
      </c>
      <c r="I457" s="21" t="inlineStr">
        <is>
          <t>Water, 30A/50A Power</t>
        </is>
      </c>
      <c r="J457" s="21" t="inlineStr">
        <is>
          <t>MAINTENANCE</t>
        </is>
      </c>
      <c r="K457" s="21" t="inlineStr"/>
      <c r="L457" s="21" t="inlineStr"/>
      <c r="M457" s="21" t="inlineStr"/>
      <c r="N457" s="21" t="inlineStr"/>
      <c r="O457" s="21" t="inlineStr"/>
      <c r="P457" s="21" t="n">
        <v>10.4</v>
      </c>
      <c r="Q457" s="28" t="n">
        <v>45777</v>
      </c>
      <c r="R457" s="21" t="inlineStr"/>
    </row>
    <row r="458">
      <c r="A458" s="17" t="inlineStr">
        <is>
          <t>VB-0901</t>
        </is>
      </c>
      <c r="B458" s="17" t="inlineStr">
        <is>
          <t>Vessbank</t>
        </is>
      </c>
      <c r="C458" s="17" t="inlineStr">
        <is>
          <t>covered</t>
        </is>
      </c>
      <c r="D458" s="17" t="inlineStr">
        <is>
          <t>I</t>
        </is>
      </c>
      <c r="E458" s="17" t="n">
        <v>36</v>
      </c>
      <c r="F458" s="17" t="inlineStr">
        <is>
          <t>Medium</t>
        </is>
      </c>
      <c r="G458" s="17" t="inlineStr">
        <is>
          <t>COVERED</t>
        </is>
      </c>
      <c r="H458" s="17" t="n">
        <v>13</v>
      </c>
      <c r="I458" s="17" t="inlineStr">
        <is>
          <t>Water, 50A Power</t>
        </is>
      </c>
      <c r="J458" s="17" t="inlineStr">
        <is>
          <t>OCCUPIED</t>
        </is>
      </c>
      <c r="K458" s="17" t="inlineStr">
        <is>
          <t>MA-2024-0901</t>
        </is>
      </c>
      <c r="L458" s="17" t="inlineStr">
        <is>
          <t>WL-02650</t>
        </is>
      </c>
      <c r="M458" s="17" t="inlineStr">
        <is>
          <t>Alex White</t>
        </is>
      </c>
      <c r="N458" s="17" t="inlineStr">
        <is>
          <t>CORMORANT LINE</t>
        </is>
      </c>
      <c r="O458" s="17" t="n">
        <v>46.5</v>
      </c>
      <c r="P458" s="17" t="n">
        <v>10.4</v>
      </c>
      <c r="Q458" s="27" t="n">
        <v>45721</v>
      </c>
      <c r="R458" s="17" t="inlineStr"/>
    </row>
    <row r="459">
      <c r="A459" s="21" t="inlineStr">
        <is>
          <t>VB-0902</t>
        </is>
      </c>
      <c r="B459" s="21" t="inlineStr">
        <is>
          <t>Vessbank</t>
        </is>
      </c>
      <c r="C459" s="21" t="inlineStr">
        <is>
          <t>covered</t>
        </is>
      </c>
      <c r="D459" s="21" t="inlineStr">
        <is>
          <t>I</t>
        </is>
      </c>
      <c r="E459" s="21" t="n">
        <v>28</v>
      </c>
      <c r="F459" s="21" t="inlineStr">
        <is>
          <t>Small</t>
        </is>
      </c>
      <c r="G459" s="21" t="inlineStr">
        <is>
          <t>COVERED</t>
        </is>
      </c>
      <c r="H459" s="21" t="n">
        <v>10</v>
      </c>
      <c r="I459" s="21" t="inlineStr">
        <is>
          <t>Water, 30A/50A Power</t>
        </is>
      </c>
      <c r="J459" s="21" t="inlineStr">
        <is>
          <t>OCCUPIED</t>
        </is>
      </c>
      <c r="K459" s="21" t="inlineStr">
        <is>
          <t>MA-2024-0902</t>
        </is>
      </c>
      <c r="L459" s="21" t="inlineStr">
        <is>
          <t>WL-01273</t>
        </is>
      </c>
      <c r="M459" s="21" t="inlineStr">
        <is>
          <t>Eduardo Henry</t>
        </is>
      </c>
      <c r="N459" s="21" t="inlineStr">
        <is>
          <t>FOUL LINE</t>
        </is>
      </c>
      <c r="O459" s="21" t="n">
        <v>58.1</v>
      </c>
      <c r="P459" s="21" t="n">
        <v>10.4</v>
      </c>
      <c r="Q459" s="28" t="n">
        <v>45781</v>
      </c>
      <c r="R459" s="21" t="inlineStr"/>
    </row>
    <row r="460">
      <c r="A460" s="17" t="inlineStr">
        <is>
          <t>VB-0903</t>
        </is>
      </c>
      <c r="B460" s="17" t="inlineStr">
        <is>
          <t>Vessbank</t>
        </is>
      </c>
      <c r="C460" s="17" t="inlineStr">
        <is>
          <t>covered</t>
        </is>
      </c>
      <c r="D460" s="17" t="inlineStr">
        <is>
          <t>I</t>
        </is>
      </c>
      <c r="E460" s="17" t="n">
        <v>36</v>
      </c>
      <c r="F460" s="17" t="inlineStr">
        <is>
          <t>Medium</t>
        </is>
      </c>
      <c r="G460" s="17" t="inlineStr">
        <is>
          <t>COVERED</t>
        </is>
      </c>
      <c r="H460" s="17" t="n">
        <v>13</v>
      </c>
      <c r="I460" s="17" t="inlineStr">
        <is>
          <t>Water, 50A Power</t>
        </is>
      </c>
      <c r="J460" s="17" t="inlineStr">
        <is>
          <t>OCCUPIED</t>
        </is>
      </c>
      <c r="K460" s="17" t="inlineStr">
        <is>
          <t>MA-2024-0903</t>
        </is>
      </c>
      <c r="L460" s="17" t="inlineStr">
        <is>
          <t>WL-02456</t>
        </is>
      </c>
      <c r="M460" s="17" t="inlineStr">
        <is>
          <t>Madeline Nunez</t>
        </is>
      </c>
      <c r="N460" s="17" t="inlineStr">
        <is>
          <t>SPINDRIFT BAY</t>
        </is>
      </c>
      <c r="O460" s="17" t="n">
        <v>56.6</v>
      </c>
      <c r="P460" s="17" t="n">
        <v>10.4</v>
      </c>
      <c r="Q460" s="27" t="n">
        <v>45999</v>
      </c>
      <c r="R460" s="17" t="inlineStr"/>
    </row>
    <row r="461">
      <c r="A461" s="21" t="inlineStr">
        <is>
          <t>VB-0904</t>
        </is>
      </c>
      <c r="B461" s="21" t="inlineStr">
        <is>
          <t>Vessbank</t>
        </is>
      </c>
      <c r="C461" s="21" t="inlineStr">
        <is>
          <t>covered</t>
        </is>
      </c>
      <c r="D461" s="21" t="inlineStr">
        <is>
          <t>I</t>
        </is>
      </c>
      <c r="E461" s="21" t="n">
        <v>28</v>
      </c>
      <c r="F461" s="21" t="inlineStr">
        <is>
          <t>Small</t>
        </is>
      </c>
      <c r="G461" s="21" t="inlineStr">
        <is>
          <t>COVERED</t>
        </is>
      </c>
      <c r="H461" s="21" t="n">
        <v>10</v>
      </c>
      <c r="I461" s="21" t="inlineStr">
        <is>
          <t>Water, 30A/50A Power</t>
        </is>
      </c>
      <c r="J461" s="21" t="inlineStr">
        <is>
          <t>OCCUPIED</t>
        </is>
      </c>
      <c r="K461" s="21" t="inlineStr">
        <is>
          <t>MA-2024-0904</t>
        </is>
      </c>
      <c r="L461" s="21" t="inlineStr">
        <is>
          <t>WL-02354</t>
        </is>
      </c>
      <c r="M461" s="21" t="inlineStr">
        <is>
          <t>Makayla Sanchez</t>
        </is>
      </c>
      <c r="N461" s="21" t="inlineStr">
        <is>
          <t>SCOTER MIST</t>
        </is>
      </c>
      <c r="O461" s="21" t="n">
        <v>56.5</v>
      </c>
      <c r="P461" s="21" t="n">
        <v>10.4</v>
      </c>
      <c r="Q461" s="28" t="n">
        <v>45917</v>
      </c>
      <c r="R461" s="21" t="inlineStr"/>
    </row>
    <row r="462">
      <c r="A462" s="17" t="inlineStr">
        <is>
          <t>VB-0905</t>
        </is>
      </c>
      <c r="B462" s="17" t="inlineStr">
        <is>
          <t>Vessbank</t>
        </is>
      </c>
      <c r="C462" s="17" t="inlineStr">
        <is>
          <t>covered</t>
        </is>
      </c>
      <c r="D462" s="17" t="inlineStr">
        <is>
          <t>I</t>
        </is>
      </c>
      <c r="E462" s="17" t="n">
        <v>28</v>
      </c>
      <c r="F462" s="17" t="inlineStr">
        <is>
          <t>Small</t>
        </is>
      </c>
      <c r="G462" s="17" t="inlineStr">
        <is>
          <t>COVERED</t>
        </is>
      </c>
      <c r="H462" s="17" t="n">
        <v>10</v>
      </c>
      <c r="I462" s="17" t="inlineStr">
        <is>
          <t>Water, 30A/50A Power</t>
        </is>
      </c>
      <c r="J462" s="17" t="inlineStr">
        <is>
          <t>OCCUPIED</t>
        </is>
      </c>
      <c r="K462" s="17" t="inlineStr">
        <is>
          <t>MA-2024-0905</t>
        </is>
      </c>
      <c r="L462" s="17" t="inlineStr">
        <is>
          <t>WL-03101</t>
        </is>
      </c>
      <c r="M462" s="17" t="inlineStr">
        <is>
          <t>Kristie Cunningham</t>
        </is>
      </c>
      <c r="N462" s="17" t="inlineStr">
        <is>
          <t>GRAY LIGHT</t>
        </is>
      </c>
      <c r="O462" s="17" t="n">
        <v>24.5</v>
      </c>
      <c r="P462" s="17" t="n">
        <v>10.4</v>
      </c>
      <c r="Q462" s="27" t="n">
        <v>45884</v>
      </c>
      <c r="R462" s="17" t="inlineStr"/>
    </row>
    <row r="463">
      <c r="A463" s="21" t="inlineStr">
        <is>
          <t>VB-0906</t>
        </is>
      </c>
      <c r="B463" s="21" t="inlineStr">
        <is>
          <t>Vessbank</t>
        </is>
      </c>
      <c r="C463" s="21" t="inlineStr">
        <is>
          <t>covered</t>
        </is>
      </c>
      <c r="D463" s="21" t="inlineStr">
        <is>
          <t>I</t>
        </is>
      </c>
      <c r="E463" s="21" t="n">
        <v>36</v>
      </c>
      <c r="F463" s="21" t="inlineStr">
        <is>
          <t>Medium</t>
        </is>
      </c>
      <c r="G463" s="21" t="inlineStr">
        <is>
          <t>COVERED</t>
        </is>
      </c>
      <c r="H463" s="21" t="n">
        <v>13</v>
      </c>
      <c r="I463" s="21" t="inlineStr">
        <is>
          <t>Water, 50A Power</t>
        </is>
      </c>
      <c r="J463" s="21" t="inlineStr">
        <is>
          <t>OCCUPIED</t>
        </is>
      </c>
      <c r="K463" s="21" t="inlineStr">
        <is>
          <t>MA-2024-0906</t>
        </is>
      </c>
      <c r="L463" s="21" t="inlineStr">
        <is>
          <t>WL-02747</t>
        </is>
      </c>
      <c r="M463" s="21" t="inlineStr">
        <is>
          <t>Angel Massey</t>
        </is>
      </c>
      <c r="N463" s="21" t="inlineStr">
        <is>
          <t>GRAY QUEEN</t>
        </is>
      </c>
      <c r="O463" s="21" t="n">
        <v>29.3</v>
      </c>
      <c r="P463" s="21" t="n">
        <v>10.4</v>
      </c>
      <c r="Q463" s="28" t="n">
        <v>46078</v>
      </c>
      <c r="R463" s="21" t="inlineStr"/>
    </row>
    <row r="464">
      <c r="A464" s="17" t="inlineStr">
        <is>
          <t>VB-0907</t>
        </is>
      </c>
      <c r="B464" s="17" t="inlineStr">
        <is>
          <t>Vessbank</t>
        </is>
      </c>
      <c r="C464" s="17" t="inlineStr">
        <is>
          <t>covered</t>
        </is>
      </c>
      <c r="D464" s="17" t="inlineStr">
        <is>
          <t>I</t>
        </is>
      </c>
      <c r="E464" s="17" t="n">
        <v>28</v>
      </c>
      <c r="F464" s="17" t="inlineStr">
        <is>
          <t>Small</t>
        </is>
      </c>
      <c r="G464" s="17" t="inlineStr">
        <is>
          <t>COVERED</t>
        </is>
      </c>
      <c r="H464" s="17" t="n">
        <v>10</v>
      </c>
      <c r="I464" s="17" t="inlineStr">
        <is>
          <t>Water, 30A/50A Power</t>
        </is>
      </c>
      <c r="J464" s="17" t="inlineStr">
        <is>
          <t>OCCUPIED</t>
        </is>
      </c>
      <c r="K464" s="17" t="inlineStr">
        <is>
          <t>MA-2024-0907</t>
        </is>
      </c>
      <c r="L464" s="17" t="inlineStr">
        <is>
          <t>WL-03855</t>
        </is>
      </c>
      <c r="M464" s="17" t="inlineStr">
        <is>
          <t>Peggy Solomon</t>
        </is>
      </c>
      <c r="N464" s="17" t="inlineStr">
        <is>
          <t>SABLE CREST</t>
        </is>
      </c>
      <c r="O464" s="17" t="n">
        <v>35.8</v>
      </c>
      <c r="P464" s="17" t="n">
        <v>10.4</v>
      </c>
      <c r="Q464" s="27" t="n">
        <v>45740</v>
      </c>
      <c r="R464" s="17" t="inlineStr"/>
    </row>
    <row r="465">
      <c r="A465" s="21" t="inlineStr">
        <is>
          <t>VB-0908</t>
        </is>
      </c>
      <c r="B465" s="21" t="inlineStr">
        <is>
          <t>Vessbank</t>
        </is>
      </c>
      <c r="C465" s="21" t="inlineStr">
        <is>
          <t>covered</t>
        </is>
      </c>
      <c r="D465" s="21" t="inlineStr">
        <is>
          <t>I</t>
        </is>
      </c>
      <c r="E465" s="21" t="n">
        <v>32</v>
      </c>
      <c r="F465" s="21" t="inlineStr">
        <is>
          <t>Medium</t>
        </is>
      </c>
      <c r="G465" s="21" t="inlineStr">
        <is>
          <t>COVERED</t>
        </is>
      </c>
      <c r="H465" s="21" t="n">
        <v>12</v>
      </c>
      <c r="I465" s="21" t="inlineStr">
        <is>
          <t>Water, 30A/50A Power</t>
        </is>
      </c>
      <c r="J465" s="21" t="inlineStr">
        <is>
          <t>OCCUPIED</t>
        </is>
      </c>
      <c r="K465" s="21" t="inlineStr">
        <is>
          <t>MA-2024-0908</t>
        </is>
      </c>
      <c r="L465" s="21" t="inlineStr">
        <is>
          <t>WL-02711</t>
        </is>
      </c>
      <c r="M465" s="21" t="inlineStr">
        <is>
          <t>David Baker</t>
        </is>
      </c>
      <c r="N465" s="21" t="inlineStr">
        <is>
          <t>SABLE QUEEN</t>
        </is>
      </c>
      <c r="O465" s="21" t="n">
        <v>55.4</v>
      </c>
      <c r="P465" s="21" t="n">
        <v>10.4</v>
      </c>
      <c r="Q465" s="28" t="n">
        <v>46137</v>
      </c>
      <c r="R465" s="21" t="inlineStr"/>
    </row>
    <row r="466">
      <c r="A466" s="17" t="inlineStr">
        <is>
          <t>VB-0909</t>
        </is>
      </c>
      <c r="B466" s="17" t="inlineStr">
        <is>
          <t>Vessbank</t>
        </is>
      </c>
      <c r="C466" s="17" t="inlineStr">
        <is>
          <t>covered</t>
        </is>
      </c>
      <c r="D466" s="17" t="inlineStr">
        <is>
          <t>I</t>
        </is>
      </c>
      <c r="E466" s="17" t="n">
        <v>24</v>
      </c>
      <c r="F466" s="17" t="inlineStr">
        <is>
          <t>Small</t>
        </is>
      </c>
      <c r="G466" s="17" t="inlineStr">
        <is>
          <t>COVERED</t>
        </is>
      </c>
      <c r="H466" s="17" t="n">
        <v>9</v>
      </c>
      <c r="I466" s="17" t="inlineStr">
        <is>
          <t>Water, 30A/50A Power</t>
        </is>
      </c>
      <c r="J466" s="17" t="inlineStr">
        <is>
          <t>OCCUPIED</t>
        </is>
      </c>
      <c r="K466" s="17" t="inlineStr">
        <is>
          <t>MA-2024-0909</t>
        </is>
      </c>
      <c r="L466" s="17" t="inlineStr">
        <is>
          <t>WL-02313</t>
        </is>
      </c>
      <c r="M466" s="17" t="inlineStr">
        <is>
          <t>Aaron Bell</t>
        </is>
      </c>
      <c r="N466" s="17" t="inlineStr">
        <is>
          <t>WIDGEON SONG</t>
        </is>
      </c>
      <c r="O466" s="17" t="n">
        <v>61.6</v>
      </c>
      <c r="P466" s="17" t="n">
        <v>10.4</v>
      </c>
      <c r="Q466" s="27" t="n">
        <v>45827</v>
      </c>
      <c r="R466" s="17" t="inlineStr"/>
    </row>
    <row r="467">
      <c r="A467" s="21" t="inlineStr">
        <is>
          <t>VB-0910</t>
        </is>
      </c>
      <c r="B467" s="21" t="inlineStr">
        <is>
          <t>Vessbank</t>
        </is>
      </c>
      <c r="C467" s="21" t="inlineStr">
        <is>
          <t>covered</t>
        </is>
      </c>
      <c r="D467" s="21" t="inlineStr">
        <is>
          <t>I</t>
        </is>
      </c>
      <c r="E467" s="21" t="n">
        <v>36</v>
      </c>
      <c r="F467" s="21" t="inlineStr">
        <is>
          <t>Medium</t>
        </is>
      </c>
      <c r="G467" s="21" t="inlineStr">
        <is>
          <t>COVERED</t>
        </is>
      </c>
      <c r="H467" s="21" t="n">
        <v>13</v>
      </c>
      <c r="I467" s="21" t="inlineStr">
        <is>
          <t>Water, 50A Power</t>
        </is>
      </c>
      <c r="J467" s="21" t="inlineStr">
        <is>
          <t>OCCUPIED</t>
        </is>
      </c>
      <c r="K467" s="21" t="inlineStr">
        <is>
          <t>MA-2024-0910</t>
        </is>
      </c>
      <c r="L467" s="21" t="inlineStr">
        <is>
          <t>WL-03308</t>
        </is>
      </c>
      <c r="M467" s="21" t="inlineStr">
        <is>
          <t>Tanya Hunt</t>
        </is>
      </c>
      <c r="N467" s="21" t="inlineStr">
        <is>
          <t>SCOTER ROSE</t>
        </is>
      </c>
      <c r="O467" s="21" t="n">
        <v>61</v>
      </c>
      <c r="P467" s="21" t="n">
        <v>10.4</v>
      </c>
      <c r="Q467" s="28" t="n">
        <v>45789</v>
      </c>
      <c r="R467" s="21" t="inlineStr"/>
    </row>
    <row r="468">
      <c r="A468" s="17" t="inlineStr">
        <is>
          <t>VB-0911</t>
        </is>
      </c>
      <c r="B468" s="17" t="inlineStr">
        <is>
          <t>Vessbank</t>
        </is>
      </c>
      <c r="C468" s="17" t="inlineStr">
        <is>
          <t>covered</t>
        </is>
      </c>
      <c r="D468" s="17" t="inlineStr">
        <is>
          <t>I</t>
        </is>
      </c>
      <c r="E468" s="17" t="n">
        <v>40</v>
      </c>
      <c r="F468" s="17" t="inlineStr">
        <is>
          <t>Medium</t>
        </is>
      </c>
      <c r="G468" s="17" t="inlineStr">
        <is>
          <t>COVERED</t>
        </is>
      </c>
      <c r="H468" s="17" t="n">
        <v>14</v>
      </c>
      <c r="I468" s="17" t="inlineStr">
        <is>
          <t>Water, 50A Power</t>
        </is>
      </c>
      <c r="J468" s="17" t="inlineStr">
        <is>
          <t>OCCUPIED</t>
        </is>
      </c>
      <c r="K468" s="17" t="inlineStr">
        <is>
          <t>MA-2024-0911</t>
        </is>
      </c>
      <c r="L468" s="17" t="inlineStr">
        <is>
          <t>WL-01513</t>
        </is>
      </c>
      <c r="M468" s="17" t="inlineStr">
        <is>
          <t>Jennifer Thomas</t>
        </is>
      </c>
      <c r="N468" s="17" t="inlineStr">
        <is>
          <t>BRANT DANCER</t>
        </is>
      </c>
      <c r="O468" s="17" t="n">
        <v>47.3</v>
      </c>
      <c r="P468" s="17" t="n">
        <v>10.4</v>
      </c>
      <c r="Q468" s="27" t="n">
        <v>46074</v>
      </c>
      <c r="R468" s="17" t="inlineStr"/>
    </row>
    <row r="469">
      <c r="A469" s="21" t="inlineStr">
        <is>
          <t>VB-0912</t>
        </is>
      </c>
      <c r="B469" s="21" t="inlineStr">
        <is>
          <t>Vessbank</t>
        </is>
      </c>
      <c r="C469" s="21" t="inlineStr">
        <is>
          <t>covered</t>
        </is>
      </c>
      <c r="D469" s="21" t="inlineStr">
        <is>
          <t>I</t>
        </is>
      </c>
      <c r="E469" s="21" t="n">
        <v>40</v>
      </c>
      <c r="F469" s="21" t="inlineStr">
        <is>
          <t>Medium</t>
        </is>
      </c>
      <c r="G469" s="21" t="inlineStr">
        <is>
          <t>COVERED</t>
        </is>
      </c>
      <c r="H469" s="21" t="n">
        <v>14</v>
      </c>
      <c r="I469" s="21" t="inlineStr">
        <is>
          <t>Water, 50A Power</t>
        </is>
      </c>
      <c r="J469" s="21" t="inlineStr">
        <is>
          <t>OCCUPIED</t>
        </is>
      </c>
      <c r="K469" s="21" t="inlineStr">
        <is>
          <t>MA-2024-0912</t>
        </is>
      </c>
      <c r="L469" s="21" t="inlineStr">
        <is>
          <t>WL-01027</t>
        </is>
      </c>
      <c r="M469" s="21" t="inlineStr">
        <is>
          <t>Rachel Jones</t>
        </is>
      </c>
      <c r="N469" s="21" t="inlineStr">
        <is>
          <t>SEAL ANN</t>
        </is>
      </c>
      <c r="O469" s="21" t="n">
        <v>53.9</v>
      </c>
      <c r="P469" s="21" t="n">
        <v>10.4</v>
      </c>
      <c r="Q469" s="28" t="n">
        <v>46142</v>
      </c>
      <c r="R469" s="21" t="inlineStr"/>
    </row>
    <row r="470">
      <c r="A470" s="17" t="inlineStr">
        <is>
          <t>VB-0913</t>
        </is>
      </c>
      <c r="B470" s="17" t="inlineStr">
        <is>
          <t>Vessbank</t>
        </is>
      </c>
      <c r="C470" s="17" t="inlineStr">
        <is>
          <t>covered</t>
        </is>
      </c>
      <c r="D470" s="17" t="inlineStr">
        <is>
          <t>I</t>
        </is>
      </c>
      <c r="E470" s="17" t="n">
        <v>24</v>
      </c>
      <c r="F470" s="17" t="inlineStr">
        <is>
          <t>Small</t>
        </is>
      </c>
      <c r="G470" s="17" t="inlineStr">
        <is>
          <t>COVERED</t>
        </is>
      </c>
      <c r="H470" s="17" t="n">
        <v>9</v>
      </c>
      <c r="I470" s="17" t="inlineStr">
        <is>
          <t>Water, 30A/50A Power</t>
        </is>
      </c>
      <c r="J470" s="17" t="inlineStr">
        <is>
          <t>OCCUPIED</t>
        </is>
      </c>
      <c r="K470" s="17" t="inlineStr">
        <is>
          <t>MA-2024-0913</t>
        </is>
      </c>
      <c r="L470" s="17" t="inlineStr">
        <is>
          <t>WL-03838</t>
        </is>
      </c>
      <c r="M470" s="17" t="inlineStr">
        <is>
          <t>Sean Cruz</t>
        </is>
      </c>
      <c r="N470" s="17" t="inlineStr">
        <is>
          <t>SEAL CREST</t>
        </is>
      </c>
      <c r="O470" s="17" t="n">
        <v>29.2</v>
      </c>
      <c r="P470" s="17" t="n">
        <v>10.4</v>
      </c>
      <c r="Q470" s="27" t="n">
        <v>45625</v>
      </c>
      <c r="R470" s="17" t="inlineStr"/>
    </row>
    <row r="471">
      <c r="A471" s="21" t="inlineStr">
        <is>
          <t>VB-0914</t>
        </is>
      </c>
      <c r="B471" s="21" t="inlineStr">
        <is>
          <t>Vessbank</t>
        </is>
      </c>
      <c r="C471" s="21" t="inlineStr">
        <is>
          <t>covered</t>
        </is>
      </c>
      <c r="D471" s="21" t="inlineStr">
        <is>
          <t>I</t>
        </is>
      </c>
      <c r="E471" s="21" t="n">
        <v>28</v>
      </c>
      <c r="F471" s="21" t="inlineStr">
        <is>
          <t>Small</t>
        </is>
      </c>
      <c r="G471" s="21" t="inlineStr">
        <is>
          <t>COVERED</t>
        </is>
      </c>
      <c r="H471" s="21" t="n">
        <v>10</v>
      </c>
      <c r="I471" s="21" t="inlineStr">
        <is>
          <t>Water, 30A/50A Power</t>
        </is>
      </c>
      <c r="J471" s="21" t="inlineStr">
        <is>
          <t>OCCUPIED</t>
        </is>
      </c>
      <c r="K471" s="21" t="inlineStr">
        <is>
          <t>MA-2024-0914</t>
        </is>
      </c>
      <c r="L471" s="21" t="inlineStr">
        <is>
          <t>WL-02950</t>
        </is>
      </c>
      <c r="M471" s="21" t="inlineStr">
        <is>
          <t>Travis Young</t>
        </is>
      </c>
      <c r="N471" s="21" t="inlineStr">
        <is>
          <t>SANDERLING ANN</t>
        </is>
      </c>
      <c r="O471" s="21" t="n">
        <v>23.5</v>
      </c>
      <c r="P471" s="21" t="n">
        <v>10.4</v>
      </c>
      <c r="Q471" s="28" t="n">
        <v>45833</v>
      </c>
      <c r="R471" s="21" t="inlineStr"/>
    </row>
    <row r="472">
      <c r="A472" s="17" t="inlineStr">
        <is>
          <t>VB-0915</t>
        </is>
      </c>
      <c r="B472" s="17" t="inlineStr">
        <is>
          <t>Vessbank</t>
        </is>
      </c>
      <c r="C472" s="17" t="inlineStr">
        <is>
          <t>covered</t>
        </is>
      </c>
      <c r="D472" s="17" t="inlineStr">
        <is>
          <t>I</t>
        </is>
      </c>
      <c r="E472" s="17" t="n">
        <v>28</v>
      </c>
      <c r="F472" s="17" t="inlineStr">
        <is>
          <t>Small</t>
        </is>
      </c>
      <c r="G472" s="17" t="inlineStr">
        <is>
          <t>COVERED</t>
        </is>
      </c>
      <c r="H472" s="17" t="n">
        <v>10</v>
      </c>
      <c r="I472" s="17" t="inlineStr">
        <is>
          <t>Water, 30A/50A Power</t>
        </is>
      </c>
      <c r="J472" s="17" t="inlineStr">
        <is>
          <t>OCCUPIED</t>
        </is>
      </c>
      <c r="K472" s="17" t="inlineStr">
        <is>
          <t>MA-2024-0915</t>
        </is>
      </c>
      <c r="L472" s="17" t="inlineStr">
        <is>
          <t>WL-02424</t>
        </is>
      </c>
      <c r="M472" s="17" t="inlineStr">
        <is>
          <t>Jessica Nguyen</t>
        </is>
      </c>
      <c r="N472" s="17" t="inlineStr">
        <is>
          <t>BRANT LIGHT</t>
        </is>
      </c>
      <c r="O472" s="17" t="n">
        <v>37</v>
      </c>
      <c r="P472" s="17" t="n">
        <v>10.4</v>
      </c>
      <c r="Q472" s="27" t="n">
        <v>46022</v>
      </c>
      <c r="R472" s="17" t="inlineStr"/>
    </row>
    <row r="473">
      <c r="A473" s="21" t="inlineStr">
        <is>
          <t>VB-0916</t>
        </is>
      </c>
      <c r="B473" s="21" t="inlineStr">
        <is>
          <t>Vessbank</t>
        </is>
      </c>
      <c r="C473" s="21" t="inlineStr">
        <is>
          <t>covered</t>
        </is>
      </c>
      <c r="D473" s="21" t="inlineStr">
        <is>
          <t>I</t>
        </is>
      </c>
      <c r="E473" s="21" t="n">
        <v>24</v>
      </c>
      <c r="F473" s="21" t="inlineStr">
        <is>
          <t>Small</t>
        </is>
      </c>
      <c r="G473" s="21" t="inlineStr">
        <is>
          <t>COVERED</t>
        </is>
      </c>
      <c r="H473" s="21" t="n">
        <v>9</v>
      </c>
      <c r="I473" s="21" t="inlineStr">
        <is>
          <t>Water, 30A/50A Power</t>
        </is>
      </c>
      <c r="J473" s="21" t="inlineStr">
        <is>
          <t>OCCUPIED</t>
        </is>
      </c>
      <c r="K473" s="21" t="inlineStr">
        <is>
          <t>MA-2024-0916</t>
        </is>
      </c>
      <c r="L473" s="21" t="inlineStr">
        <is>
          <t>WL-01194</t>
        </is>
      </c>
      <c r="M473" s="21" t="inlineStr">
        <is>
          <t>Kathryn Munoz</t>
        </is>
      </c>
      <c r="N473" s="21" t="inlineStr">
        <is>
          <t>HALIBUT ROCK</t>
        </is>
      </c>
      <c r="O473" s="21" t="n">
        <v>26.9</v>
      </c>
      <c r="P473" s="21" t="n">
        <v>10.4</v>
      </c>
      <c r="Q473" s="28" t="n">
        <v>45579</v>
      </c>
      <c r="R473" s="21" t="inlineStr"/>
    </row>
    <row r="474">
      <c r="A474" s="17" t="inlineStr">
        <is>
          <t>VB-0917</t>
        </is>
      </c>
      <c r="B474" s="17" t="inlineStr">
        <is>
          <t>Vessbank</t>
        </is>
      </c>
      <c r="C474" s="17" t="inlineStr">
        <is>
          <t>covered</t>
        </is>
      </c>
      <c r="D474" s="17" t="inlineStr">
        <is>
          <t>I</t>
        </is>
      </c>
      <c r="E474" s="17" t="n">
        <v>28</v>
      </c>
      <c r="F474" s="17" t="inlineStr">
        <is>
          <t>Small</t>
        </is>
      </c>
      <c r="G474" s="17" t="inlineStr">
        <is>
          <t>COVERED</t>
        </is>
      </c>
      <c r="H474" s="17" t="n">
        <v>10</v>
      </c>
      <c r="I474" s="17" t="inlineStr">
        <is>
          <t>Water, 30A/50A Power</t>
        </is>
      </c>
      <c r="J474" s="17" t="inlineStr">
        <is>
          <t>OCCUPIED</t>
        </is>
      </c>
      <c r="K474" s="17" t="inlineStr">
        <is>
          <t>MA-2024-0917</t>
        </is>
      </c>
      <c r="L474" s="17" t="inlineStr">
        <is>
          <t>WL-03422</t>
        </is>
      </c>
      <c r="M474" s="17" t="inlineStr">
        <is>
          <t>Robin Jones</t>
        </is>
      </c>
      <c r="N474" s="17" t="inlineStr">
        <is>
          <t>SABLE MIST</t>
        </is>
      </c>
      <c r="O474" s="17" t="n">
        <v>54.5</v>
      </c>
      <c r="P474" s="17" t="n">
        <v>10.4</v>
      </c>
      <c r="Q474" s="27" t="n">
        <v>45914</v>
      </c>
      <c r="R474" s="17" t="inlineStr"/>
    </row>
    <row r="475">
      <c r="A475" s="21" t="inlineStr">
        <is>
          <t>VB-0918</t>
        </is>
      </c>
      <c r="B475" s="21" t="inlineStr">
        <is>
          <t>Vessbank</t>
        </is>
      </c>
      <c r="C475" s="21" t="inlineStr">
        <is>
          <t>covered</t>
        </is>
      </c>
      <c r="D475" s="21" t="inlineStr">
        <is>
          <t>I</t>
        </is>
      </c>
      <c r="E475" s="21" t="n">
        <v>36</v>
      </c>
      <c r="F475" s="21" t="inlineStr">
        <is>
          <t>Medium</t>
        </is>
      </c>
      <c r="G475" s="21" t="inlineStr">
        <is>
          <t>COVERED</t>
        </is>
      </c>
      <c r="H475" s="21" t="n">
        <v>13</v>
      </c>
      <c r="I475" s="21" t="inlineStr">
        <is>
          <t>Water, 50A Power</t>
        </is>
      </c>
      <c r="J475" s="21" t="inlineStr">
        <is>
          <t>OCCUPIED</t>
        </is>
      </c>
      <c r="K475" s="21" t="inlineStr">
        <is>
          <t>MA-2024-0918</t>
        </is>
      </c>
      <c r="L475" s="21" t="inlineStr">
        <is>
          <t>WL-03033</t>
        </is>
      </c>
      <c r="M475" s="21" t="inlineStr">
        <is>
          <t>Brian Sellers</t>
        </is>
      </c>
      <c r="N475" s="21" t="inlineStr">
        <is>
          <t>COHO DANCER</t>
        </is>
      </c>
      <c r="O475" s="21" t="n">
        <v>26.6</v>
      </c>
      <c r="P475" s="21" t="n">
        <v>10.4</v>
      </c>
      <c r="Q475" s="28" t="n">
        <v>46131</v>
      </c>
      <c r="R475" s="21" t="inlineStr"/>
    </row>
    <row r="476">
      <c r="A476" s="17" t="inlineStr">
        <is>
          <t>VB-0919</t>
        </is>
      </c>
      <c r="B476" s="17" t="inlineStr">
        <is>
          <t>Vessbank</t>
        </is>
      </c>
      <c r="C476" s="17" t="inlineStr">
        <is>
          <t>covered</t>
        </is>
      </c>
      <c r="D476" s="17" t="inlineStr">
        <is>
          <t>I</t>
        </is>
      </c>
      <c r="E476" s="17" t="n">
        <v>24</v>
      </c>
      <c r="F476" s="17" t="inlineStr">
        <is>
          <t>Small</t>
        </is>
      </c>
      <c r="G476" s="17" t="inlineStr">
        <is>
          <t>COVERED</t>
        </is>
      </c>
      <c r="H476" s="17" t="n">
        <v>9</v>
      </c>
      <c r="I476" s="17" t="inlineStr">
        <is>
          <t>Water, 30A/50A Power</t>
        </is>
      </c>
      <c r="J476" s="17" t="inlineStr">
        <is>
          <t>OCCUPIED</t>
        </is>
      </c>
      <c r="K476" s="17" t="inlineStr">
        <is>
          <t>MA-2024-0919</t>
        </is>
      </c>
      <c r="L476" s="17" t="inlineStr">
        <is>
          <t>WL-03091</t>
        </is>
      </c>
      <c r="M476" s="17" t="inlineStr">
        <is>
          <t>Sandra Barber</t>
        </is>
      </c>
      <c r="N476" s="17" t="inlineStr">
        <is>
          <t>SPINDRIFT ROSE</t>
        </is>
      </c>
      <c r="O476" s="17" t="n">
        <v>61.6</v>
      </c>
      <c r="P476" s="17" t="n">
        <v>10.4</v>
      </c>
      <c r="Q476" s="27" t="n">
        <v>46012</v>
      </c>
      <c r="R476" s="17" t="inlineStr"/>
    </row>
    <row r="477">
      <c r="A477" s="21" t="inlineStr">
        <is>
          <t>VB-0920</t>
        </is>
      </c>
      <c r="B477" s="21" t="inlineStr">
        <is>
          <t>Vessbank</t>
        </is>
      </c>
      <c r="C477" s="21" t="inlineStr">
        <is>
          <t>covered</t>
        </is>
      </c>
      <c r="D477" s="21" t="inlineStr">
        <is>
          <t>I</t>
        </is>
      </c>
      <c r="E477" s="21" t="n">
        <v>32</v>
      </c>
      <c r="F477" s="21" t="inlineStr">
        <is>
          <t>Medium</t>
        </is>
      </c>
      <c r="G477" s="21" t="inlineStr">
        <is>
          <t>COVERED</t>
        </is>
      </c>
      <c r="H477" s="21" t="n">
        <v>12</v>
      </c>
      <c r="I477" s="21" t="inlineStr">
        <is>
          <t>Water, 30A/50A Power</t>
        </is>
      </c>
      <c r="J477" s="21" t="inlineStr">
        <is>
          <t>OCCUPIED</t>
        </is>
      </c>
      <c r="K477" s="21" t="inlineStr">
        <is>
          <t>MA-2024-0920</t>
        </is>
      </c>
      <c r="L477" s="21" t="inlineStr">
        <is>
          <t>WL-02265</t>
        </is>
      </c>
      <c r="M477" s="21" t="inlineStr">
        <is>
          <t>Kimberly Bailey</t>
        </is>
      </c>
      <c r="N477" s="21" t="inlineStr">
        <is>
          <t>OSPREY LIGHT</t>
        </is>
      </c>
      <c r="O477" s="21" t="n">
        <v>47.1</v>
      </c>
      <c r="P477" s="21" t="n">
        <v>10.4</v>
      </c>
      <c r="Q477" s="28" t="n">
        <v>46082</v>
      </c>
      <c r="R477" s="21" t="inlineStr"/>
    </row>
    <row r="478">
      <c r="A478" s="17" t="inlineStr">
        <is>
          <t>VB-0921</t>
        </is>
      </c>
      <c r="B478" s="17" t="inlineStr">
        <is>
          <t>Vessbank</t>
        </is>
      </c>
      <c r="C478" s="17" t="inlineStr">
        <is>
          <t>covered</t>
        </is>
      </c>
      <c r="D478" s="17" t="inlineStr">
        <is>
          <t>I</t>
        </is>
      </c>
      <c r="E478" s="17" t="n">
        <v>28</v>
      </c>
      <c r="F478" s="17" t="inlineStr">
        <is>
          <t>Small</t>
        </is>
      </c>
      <c r="G478" s="17" t="inlineStr">
        <is>
          <t>COVERED</t>
        </is>
      </c>
      <c r="H478" s="17" t="n">
        <v>10</v>
      </c>
      <c r="I478" s="17" t="inlineStr">
        <is>
          <t>Water, 30A/50A Power</t>
        </is>
      </c>
      <c r="J478" s="17" t="inlineStr">
        <is>
          <t>OCCUPIED</t>
        </is>
      </c>
      <c r="K478" s="17" t="inlineStr">
        <is>
          <t>MA-2024-0921</t>
        </is>
      </c>
      <c r="L478" s="17" t="inlineStr">
        <is>
          <t>WL-03544</t>
        </is>
      </c>
      <c r="M478" s="17" t="inlineStr">
        <is>
          <t>Sarah Walker</t>
        </is>
      </c>
      <c r="N478" s="17" t="inlineStr">
        <is>
          <t>HERON MIST</t>
        </is>
      </c>
      <c r="O478" s="17" t="n">
        <v>19.3</v>
      </c>
      <c r="P478" s="17" t="n">
        <v>10.4</v>
      </c>
      <c r="Q478" s="27" t="n">
        <v>45775</v>
      </c>
      <c r="R478" s="17" t="inlineStr"/>
    </row>
    <row r="479">
      <c r="A479" s="21" t="inlineStr">
        <is>
          <t>VB-0922</t>
        </is>
      </c>
      <c r="B479" s="21" t="inlineStr">
        <is>
          <t>Vessbank</t>
        </is>
      </c>
      <c r="C479" s="21" t="inlineStr">
        <is>
          <t>covered</t>
        </is>
      </c>
      <c r="D479" s="21" t="inlineStr">
        <is>
          <t>I</t>
        </is>
      </c>
      <c r="E479" s="21" t="n">
        <v>28</v>
      </c>
      <c r="F479" s="21" t="inlineStr">
        <is>
          <t>Small</t>
        </is>
      </c>
      <c r="G479" s="21" t="inlineStr">
        <is>
          <t>COVERED</t>
        </is>
      </c>
      <c r="H479" s="21" t="n">
        <v>10</v>
      </c>
      <c r="I479" s="21" t="inlineStr">
        <is>
          <t>Water, 30A/50A Power</t>
        </is>
      </c>
      <c r="J479" s="21" t="inlineStr">
        <is>
          <t>GUEST</t>
        </is>
      </c>
      <c r="K479" s="21" t="inlineStr"/>
      <c r="L479" s="21" t="inlineStr"/>
      <c r="M479" s="21" t="inlineStr"/>
      <c r="N479" s="21" t="inlineStr"/>
      <c r="O479" s="21" t="inlineStr"/>
      <c r="P479" s="21" t="n">
        <v>10.4</v>
      </c>
      <c r="Q479" s="28" t="n">
        <v>45657</v>
      </c>
      <c r="R479" s="21" t="inlineStr"/>
    </row>
    <row r="480">
      <c r="A480" s="17" t="inlineStr">
        <is>
          <t>VB-0923</t>
        </is>
      </c>
      <c r="B480" s="17" t="inlineStr">
        <is>
          <t>Vessbank</t>
        </is>
      </c>
      <c r="C480" s="17" t="inlineStr">
        <is>
          <t>covered</t>
        </is>
      </c>
      <c r="D480" s="17" t="inlineStr">
        <is>
          <t>I</t>
        </is>
      </c>
      <c r="E480" s="17" t="n">
        <v>36</v>
      </c>
      <c r="F480" s="17" t="inlineStr">
        <is>
          <t>Medium</t>
        </is>
      </c>
      <c r="G480" s="17" t="inlineStr">
        <is>
          <t>COVERED</t>
        </is>
      </c>
      <c r="H480" s="17" t="n">
        <v>13</v>
      </c>
      <c r="I480" s="17" t="inlineStr">
        <is>
          <t>Water, 50A Power</t>
        </is>
      </c>
      <c r="J480" s="17" t="inlineStr">
        <is>
          <t>OCCUPIED</t>
        </is>
      </c>
      <c r="K480" s="17" t="inlineStr">
        <is>
          <t>MA-2024-0923</t>
        </is>
      </c>
      <c r="L480" s="17" t="inlineStr">
        <is>
          <t>WL-02666</t>
        </is>
      </c>
      <c r="M480" s="17" t="inlineStr">
        <is>
          <t>Amber Liu</t>
        </is>
      </c>
      <c r="N480" s="17" t="inlineStr">
        <is>
          <t>BRANT LIGHT</t>
        </is>
      </c>
      <c r="O480" s="17" t="n">
        <v>40.3</v>
      </c>
      <c r="P480" s="17" t="n">
        <v>10.4</v>
      </c>
      <c r="Q480" s="27" t="n">
        <v>45598</v>
      </c>
      <c r="R480" s="17" t="inlineStr"/>
    </row>
    <row r="481">
      <c r="A481" s="21" t="inlineStr">
        <is>
          <t>VB-0924</t>
        </is>
      </c>
      <c r="B481" s="21" t="inlineStr">
        <is>
          <t>Vessbank</t>
        </is>
      </c>
      <c r="C481" s="21" t="inlineStr">
        <is>
          <t>covered</t>
        </is>
      </c>
      <c r="D481" s="21" t="inlineStr">
        <is>
          <t>I</t>
        </is>
      </c>
      <c r="E481" s="21" t="n">
        <v>32</v>
      </c>
      <c r="F481" s="21" t="inlineStr">
        <is>
          <t>Medium</t>
        </is>
      </c>
      <c r="G481" s="21" t="inlineStr">
        <is>
          <t>COVERED</t>
        </is>
      </c>
      <c r="H481" s="21" t="n">
        <v>12</v>
      </c>
      <c r="I481" s="21" t="inlineStr">
        <is>
          <t>Water, 30A/50A Power</t>
        </is>
      </c>
      <c r="J481" s="21" t="inlineStr">
        <is>
          <t>OCCUPIED</t>
        </is>
      </c>
      <c r="K481" s="21" t="inlineStr">
        <is>
          <t>MA-2024-0924</t>
        </is>
      </c>
      <c r="L481" s="21" t="inlineStr">
        <is>
          <t>WL-03176</t>
        </is>
      </c>
      <c r="M481" s="21" t="inlineStr">
        <is>
          <t>Elizabeth Kelly</t>
        </is>
      </c>
      <c r="N481" s="21" t="inlineStr">
        <is>
          <t>OTTER ROSE</t>
        </is>
      </c>
      <c r="O481" s="21" t="n">
        <v>27.6</v>
      </c>
      <c r="P481" s="21" t="n">
        <v>10.4</v>
      </c>
      <c r="Q481" s="28" t="n">
        <v>46022</v>
      </c>
      <c r="R481" s="21" t="inlineStr"/>
    </row>
    <row r="482">
      <c r="A482" s="17" t="inlineStr">
        <is>
          <t>VB-1001</t>
        </is>
      </c>
      <c r="B482" s="17" t="inlineStr">
        <is>
          <t>Vessbank</t>
        </is>
      </c>
      <c r="C482" s="17" t="inlineStr">
        <is>
          <t>covered</t>
        </is>
      </c>
      <c r="D482" s="17" t="inlineStr">
        <is>
          <t>J</t>
        </is>
      </c>
      <c r="E482" s="17" t="n">
        <v>40</v>
      </c>
      <c r="F482" s="17" t="inlineStr">
        <is>
          <t>Medium</t>
        </is>
      </c>
      <c r="G482" s="17" t="inlineStr">
        <is>
          <t>COVERED</t>
        </is>
      </c>
      <c r="H482" s="17" t="n">
        <v>14</v>
      </c>
      <c r="I482" s="17" t="inlineStr">
        <is>
          <t>Water, 50A Power</t>
        </is>
      </c>
      <c r="J482" s="17" t="inlineStr">
        <is>
          <t>OCCUPIED</t>
        </is>
      </c>
      <c r="K482" s="17" t="inlineStr">
        <is>
          <t>MA-2024-1001</t>
        </is>
      </c>
      <c r="L482" s="17" t="inlineStr">
        <is>
          <t>WL-03801</t>
        </is>
      </c>
      <c r="M482" s="17" t="inlineStr">
        <is>
          <t>Brian Robertson</t>
        </is>
      </c>
      <c r="N482" s="17" t="inlineStr">
        <is>
          <t>PINTAIL VEER</t>
        </is>
      </c>
      <c r="O482" s="17" t="n">
        <v>20.9</v>
      </c>
      <c r="P482" s="17" t="n">
        <v>10.4</v>
      </c>
      <c r="Q482" s="27" t="n">
        <v>45899</v>
      </c>
      <c r="R482" s="17" t="inlineStr"/>
    </row>
    <row r="483">
      <c r="A483" s="21" t="inlineStr">
        <is>
          <t>VB-1002</t>
        </is>
      </c>
      <c r="B483" s="21" t="inlineStr">
        <is>
          <t>Vessbank</t>
        </is>
      </c>
      <c r="C483" s="21" t="inlineStr">
        <is>
          <t>covered</t>
        </is>
      </c>
      <c r="D483" s="21" t="inlineStr">
        <is>
          <t>J</t>
        </is>
      </c>
      <c r="E483" s="21" t="n">
        <v>28</v>
      </c>
      <c r="F483" s="21" t="inlineStr">
        <is>
          <t>Small</t>
        </is>
      </c>
      <c r="G483" s="21" t="inlineStr">
        <is>
          <t>COVERED</t>
        </is>
      </c>
      <c r="H483" s="21" t="n">
        <v>10</v>
      </c>
      <c r="I483" s="21" t="inlineStr">
        <is>
          <t>Water, 30A/50A Power</t>
        </is>
      </c>
      <c r="J483" s="21" t="inlineStr">
        <is>
          <t>OCCUPIED</t>
        </is>
      </c>
      <c r="K483" s="21" t="inlineStr">
        <is>
          <t>MA-2024-1002</t>
        </is>
      </c>
      <c r="L483" s="21" t="inlineStr">
        <is>
          <t>WL-02902</t>
        </is>
      </c>
      <c r="M483" s="21" t="inlineStr">
        <is>
          <t>Lorraine Schultz</t>
        </is>
      </c>
      <c r="N483" s="21" t="inlineStr">
        <is>
          <t>PETREL STAR</t>
        </is>
      </c>
      <c r="O483" s="21" t="n">
        <v>60</v>
      </c>
      <c r="P483" s="21" t="n">
        <v>10.4</v>
      </c>
      <c r="Q483" s="28" t="n">
        <v>46124</v>
      </c>
      <c r="R483" s="21" t="inlineStr"/>
    </row>
    <row r="484">
      <c r="A484" s="17" t="inlineStr">
        <is>
          <t>VB-1003</t>
        </is>
      </c>
      <c r="B484" s="17" t="inlineStr">
        <is>
          <t>Vessbank</t>
        </is>
      </c>
      <c r="C484" s="17" t="inlineStr">
        <is>
          <t>covered</t>
        </is>
      </c>
      <c r="D484" s="17" t="inlineStr">
        <is>
          <t>J</t>
        </is>
      </c>
      <c r="E484" s="17" t="n">
        <v>32</v>
      </c>
      <c r="F484" s="17" t="inlineStr">
        <is>
          <t>Medium</t>
        </is>
      </c>
      <c r="G484" s="17" t="inlineStr">
        <is>
          <t>COVERED</t>
        </is>
      </c>
      <c r="H484" s="17" t="n">
        <v>12</v>
      </c>
      <c r="I484" s="17" t="inlineStr">
        <is>
          <t>Water, 30A/50A Power</t>
        </is>
      </c>
      <c r="J484" s="17" t="inlineStr">
        <is>
          <t>MAINTENANCE</t>
        </is>
      </c>
      <c r="K484" s="17" t="inlineStr"/>
      <c r="L484" s="17" t="inlineStr"/>
      <c r="M484" s="17" t="inlineStr"/>
      <c r="N484" s="17" t="inlineStr"/>
      <c r="O484" s="17" t="inlineStr"/>
      <c r="P484" s="17" t="n">
        <v>10.4</v>
      </c>
      <c r="Q484" s="27" t="n">
        <v>46197</v>
      </c>
      <c r="R484" s="17" t="inlineStr"/>
    </row>
    <row r="485">
      <c r="A485" s="21" t="inlineStr">
        <is>
          <t>VB-1004</t>
        </is>
      </c>
      <c r="B485" s="21" t="inlineStr">
        <is>
          <t>Vessbank</t>
        </is>
      </c>
      <c r="C485" s="21" t="inlineStr">
        <is>
          <t>covered</t>
        </is>
      </c>
      <c r="D485" s="21" t="inlineStr">
        <is>
          <t>J</t>
        </is>
      </c>
      <c r="E485" s="21" t="n">
        <v>28</v>
      </c>
      <c r="F485" s="21" t="inlineStr">
        <is>
          <t>Small</t>
        </is>
      </c>
      <c r="G485" s="21" t="inlineStr">
        <is>
          <t>COVERED</t>
        </is>
      </c>
      <c r="H485" s="21" t="n">
        <v>10</v>
      </c>
      <c r="I485" s="21" t="inlineStr">
        <is>
          <t>Water, 30A/50A Power</t>
        </is>
      </c>
      <c r="J485" s="21" t="inlineStr">
        <is>
          <t>OCCUPIED</t>
        </is>
      </c>
      <c r="K485" s="21" t="inlineStr">
        <is>
          <t>MA-2024-1004</t>
        </is>
      </c>
      <c r="L485" s="21" t="inlineStr">
        <is>
          <t>WL-03765</t>
        </is>
      </c>
      <c r="M485" s="21" t="inlineStr">
        <is>
          <t>Joel Schmidt</t>
        </is>
      </c>
      <c r="N485" s="21" t="inlineStr">
        <is>
          <t>MURRE MOON</t>
        </is>
      </c>
      <c r="O485" s="21" t="n">
        <v>35.9</v>
      </c>
      <c r="P485" s="21" t="n">
        <v>10.4</v>
      </c>
      <c r="Q485" s="28" t="n">
        <v>46001</v>
      </c>
      <c r="R485" s="21" t="inlineStr"/>
    </row>
    <row r="486">
      <c r="A486" s="17" t="inlineStr">
        <is>
          <t>VB-1005</t>
        </is>
      </c>
      <c r="B486" s="17" t="inlineStr">
        <is>
          <t>Vessbank</t>
        </is>
      </c>
      <c r="C486" s="17" t="inlineStr">
        <is>
          <t>covered</t>
        </is>
      </c>
      <c r="D486" s="17" t="inlineStr">
        <is>
          <t>J</t>
        </is>
      </c>
      <c r="E486" s="17" t="n">
        <v>28</v>
      </c>
      <c r="F486" s="17" t="inlineStr">
        <is>
          <t>Small</t>
        </is>
      </c>
      <c r="G486" s="17" t="inlineStr">
        <is>
          <t>COVERED</t>
        </is>
      </c>
      <c r="H486" s="17" t="n">
        <v>10</v>
      </c>
      <c r="I486" s="17" t="inlineStr">
        <is>
          <t>Water, 30A/50A Power</t>
        </is>
      </c>
      <c r="J486" s="17" t="inlineStr">
        <is>
          <t>OCCUPIED</t>
        </is>
      </c>
      <c r="K486" s="17" t="inlineStr">
        <is>
          <t>MA-2024-1005</t>
        </is>
      </c>
      <c r="L486" s="17" t="inlineStr">
        <is>
          <t>WL-01874</t>
        </is>
      </c>
      <c r="M486" s="17" t="inlineStr">
        <is>
          <t>Glenda Williams</t>
        </is>
      </c>
      <c r="N486" s="17" t="inlineStr">
        <is>
          <t>FOUL SHORE</t>
        </is>
      </c>
      <c r="O486" s="17" t="n">
        <v>56.3</v>
      </c>
      <c r="P486" s="17" t="n">
        <v>10.4</v>
      </c>
      <c r="Q486" s="27" t="n">
        <v>45571</v>
      </c>
      <c r="R486" s="17" t="inlineStr"/>
    </row>
    <row r="487">
      <c r="A487" s="21" t="inlineStr">
        <is>
          <t>VB-1006</t>
        </is>
      </c>
      <c r="B487" s="21" t="inlineStr">
        <is>
          <t>Vessbank</t>
        </is>
      </c>
      <c r="C487" s="21" t="inlineStr">
        <is>
          <t>covered</t>
        </is>
      </c>
      <c r="D487" s="21" t="inlineStr">
        <is>
          <t>J</t>
        </is>
      </c>
      <c r="E487" s="21" t="n">
        <v>24</v>
      </c>
      <c r="F487" s="21" t="inlineStr">
        <is>
          <t>Small</t>
        </is>
      </c>
      <c r="G487" s="21" t="inlineStr">
        <is>
          <t>COVERED</t>
        </is>
      </c>
      <c r="H487" s="21" t="n">
        <v>9</v>
      </c>
      <c r="I487" s="21" t="inlineStr">
        <is>
          <t>Water, 30A/50A Power</t>
        </is>
      </c>
      <c r="J487" s="21" t="inlineStr">
        <is>
          <t>OCCUPIED</t>
        </is>
      </c>
      <c r="K487" s="21" t="inlineStr">
        <is>
          <t>MA-2024-1006</t>
        </is>
      </c>
      <c r="L487" s="21" t="inlineStr">
        <is>
          <t>WL-03723</t>
        </is>
      </c>
      <c r="M487" s="21" t="inlineStr">
        <is>
          <t>Michael Douglas</t>
        </is>
      </c>
      <c r="N487" s="21" t="inlineStr">
        <is>
          <t>HERON STAR</t>
        </is>
      </c>
      <c r="O487" s="21" t="n">
        <v>28.1</v>
      </c>
      <c r="P487" s="21" t="n">
        <v>10.4</v>
      </c>
      <c r="Q487" s="28" t="n">
        <v>45669</v>
      </c>
      <c r="R487" s="21" t="inlineStr"/>
    </row>
    <row r="488">
      <c r="A488" s="17" t="inlineStr">
        <is>
          <t>VB-1007</t>
        </is>
      </c>
      <c r="B488" s="17" t="inlineStr">
        <is>
          <t>Vessbank</t>
        </is>
      </c>
      <c r="C488" s="17" t="inlineStr">
        <is>
          <t>covered</t>
        </is>
      </c>
      <c r="D488" s="17" t="inlineStr">
        <is>
          <t>J</t>
        </is>
      </c>
      <c r="E488" s="17" t="n">
        <v>36</v>
      </c>
      <c r="F488" s="17" t="inlineStr">
        <is>
          <t>Medium</t>
        </is>
      </c>
      <c r="G488" s="17" t="inlineStr">
        <is>
          <t>COVERED</t>
        </is>
      </c>
      <c r="H488" s="17" t="n">
        <v>13</v>
      </c>
      <c r="I488" s="17" t="inlineStr">
        <is>
          <t>Water, 50A Power</t>
        </is>
      </c>
      <c r="J488" s="17" t="inlineStr">
        <is>
          <t>OCCUPIED</t>
        </is>
      </c>
      <c r="K488" s="17" t="inlineStr">
        <is>
          <t>MA-2024-1007</t>
        </is>
      </c>
      <c r="L488" s="17" t="inlineStr">
        <is>
          <t>WL-02796</t>
        </is>
      </c>
      <c r="M488" s="17" t="inlineStr">
        <is>
          <t>Gavin Scott</t>
        </is>
      </c>
      <c r="N488" s="17" t="inlineStr">
        <is>
          <t>SANDERLING BAY</t>
        </is>
      </c>
      <c r="O488" s="17" t="n">
        <v>46.3</v>
      </c>
      <c r="P488" s="17" t="n">
        <v>10.4</v>
      </c>
      <c r="Q488" s="27" t="n">
        <v>45761</v>
      </c>
      <c r="R488" s="17" t="inlineStr"/>
    </row>
    <row r="489">
      <c r="A489" s="21" t="inlineStr">
        <is>
          <t>VB-1008</t>
        </is>
      </c>
      <c r="B489" s="21" t="inlineStr">
        <is>
          <t>Vessbank</t>
        </is>
      </c>
      <c r="C489" s="21" t="inlineStr">
        <is>
          <t>covered</t>
        </is>
      </c>
      <c r="D489" s="21" t="inlineStr">
        <is>
          <t>J</t>
        </is>
      </c>
      <c r="E489" s="21" t="n">
        <v>36</v>
      </c>
      <c r="F489" s="21" t="inlineStr">
        <is>
          <t>Medium</t>
        </is>
      </c>
      <c r="G489" s="21" t="inlineStr">
        <is>
          <t>COVERED</t>
        </is>
      </c>
      <c r="H489" s="21" t="n">
        <v>13</v>
      </c>
      <c r="I489" s="21" t="inlineStr">
        <is>
          <t>Water, 50A Power</t>
        </is>
      </c>
      <c r="J489" s="21" t="inlineStr">
        <is>
          <t>OCCUPIED</t>
        </is>
      </c>
      <c r="K489" s="21" t="inlineStr">
        <is>
          <t>MA-2024-1008</t>
        </is>
      </c>
      <c r="L489" s="21" t="inlineStr">
        <is>
          <t>WL-02193</t>
        </is>
      </c>
      <c r="M489" s="21" t="inlineStr">
        <is>
          <t>Valerie Berg</t>
        </is>
      </c>
      <c r="N489" s="21" t="inlineStr">
        <is>
          <t>GRAY WIND</t>
        </is>
      </c>
      <c r="O489" s="21" t="n">
        <v>49.2</v>
      </c>
      <c r="P489" s="21" t="n">
        <v>10.4</v>
      </c>
      <c r="Q489" s="28" t="n">
        <v>45678</v>
      </c>
      <c r="R489" s="21" t="inlineStr"/>
    </row>
    <row r="490">
      <c r="A490" s="17" t="inlineStr">
        <is>
          <t>VB-1009</t>
        </is>
      </c>
      <c r="B490" s="17" t="inlineStr">
        <is>
          <t>Vessbank</t>
        </is>
      </c>
      <c r="C490" s="17" t="inlineStr">
        <is>
          <t>covered</t>
        </is>
      </c>
      <c r="D490" s="17" t="inlineStr">
        <is>
          <t>J</t>
        </is>
      </c>
      <c r="E490" s="17" t="n">
        <v>28</v>
      </c>
      <c r="F490" s="17" t="inlineStr">
        <is>
          <t>Small</t>
        </is>
      </c>
      <c r="G490" s="17" t="inlineStr">
        <is>
          <t>COVERED</t>
        </is>
      </c>
      <c r="H490" s="17" t="n">
        <v>10</v>
      </c>
      <c r="I490" s="17" t="inlineStr">
        <is>
          <t>Water, 30A/50A Power</t>
        </is>
      </c>
      <c r="J490" s="17" t="inlineStr">
        <is>
          <t>OCCUPIED</t>
        </is>
      </c>
      <c r="K490" s="17" t="inlineStr">
        <is>
          <t>MA-2024-1009</t>
        </is>
      </c>
      <c r="L490" s="17" t="inlineStr">
        <is>
          <t>WL-02802</t>
        </is>
      </c>
      <c r="M490" s="17" t="inlineStr">
        <is>
          <t>Kimberly Poole</t>
        </is>
      </c>
      <c r="N490" s="17" t="inlineStr">
        <is>
          <t>SCOTER WAKE</t>
        </is>
      </c>
      <c r="O490" s="17" t="n">
        <v>43.3</v>
      </c>
      <c r="P490" s="17" t="n">
        <v>10.4</v>
      </c>
      <c r="Q490" s="27" t="n">
        <v>45774</v>
      </c>
      <c r="R490" s="17" t="inlineStr"/>
    </row>
    <row r="491">
      <c r="A491" s="21" t="inlineStr">
        <is>
          <t>VB-1010</t>
        </is>
      </c>
      <c r="B491" s="21" t="inlineStr">
        <is>
          <t>Vessbank</t>
        </is>
      </c>
      <c r="C491" s="21" t="inlineStr">
        <is>
          <t>covered</t>
        </is>
      </c>
      <c r="D491" s="21" t="inlineStr">
        <is>
          <t>J</t>
        </is>
      </c>
      <c r="E491" s="21" t="n">
        <v>24</v>
      </c>
      <c r="F491" s="21" t="inlineStr">
        <is>
          <t>Small</t>
        </is>
      </c>
      <c r="G491" s="21" t="inlineStr">
        <is>
          <t>COVERED</t>
        </is>
      </c>
      <c r="H491" s="21" t="n">
        <v>9</v>
      </c>
      <c r="I491" s="21" t="inlineStr">
        <is>
          <t>Water, 30A/50A Power</t>
        </is>
      </c>
      <c r="J491" s="21" t="inlineStr">
        <is>
          <t>OCCUPIED</t>
        </is>
      </c>
      <c r="K491" s="21" t="inlineStr">
        <is>
          <t>MA-2024-1010</t>
        </is>
      </c>
      <c r="L491" s="21" t="inlineStr">
        <is>
          <t>WL-03077</t>
        </is>
      </c>
      <c r="M491" s="21" t="inlineStr">
        <is>
          <t>Lisa Jensen</t>
        </is>
      </c>
      <c r="N491" s="21" t="inlineStr">
        <is>
          <t>KESTREL WIND</t>
        </is>
      </c>
      <c r="O491" s="21" t="n">
        <v>48.1</v>
      </c>
      <c r="P491" s="21" t="n">
        <v>10.4</v>
      </c>
      <c r="Q491" s="28" t="n">
        <v>45898</v>
      </c>
      <c r="R491" s="21" t="inlineStr"/>
    </row>
    <row r="492">
      <c r="A492" s="17" t="inlineStr">
        <is>
          <t>VB-1011</t>
        </is>
      </c>
      <c r="B492" s="17" t="inlineStr">
        <is>
          <t>Vessbank</t>
        </is>
      </c>
      <c r="C492" s="17" t="inlineStr">
        <is>
          <t>covered</t>
        </is>
      </c>
      <c r="D492" s="17" t="inlineStr">
        <is>
          <t>J</t>
        </is>
      </c>
      <c r="E492" s="17" t="n">
        <v>40</v>
      </c>
      <c r="F492" s="17" t="inlineStr">
        <is>
          <t>Medium</t>
        </is>
      </c>
      <c r="G492" s="17" t="inlineStr">
        <is>
          <t>COVERED</t>
        </is>
      </c>
      <c r="H492" s="17" t="n">
        <v>14</v>
      </c>
      <c r="I492" s="17" t="inlineStr">
        <is>
          <t>Water, 50A Power</t>
        </is>
      </c>
      <c r="J492" s="17" t="inlineStr">
        <is>
          <t>OCCUPIED</t>
        </is>
      </c>
      <c r="K492" s="17" t="inlineStr">
        <is>
          <t>MA-2024-1011</t>
        </is>
      </c>
      <c r="L492" s="17" t="inlineStr">
        <is>
          <t>WL-01187</t>
        </is>
      </c>
      <c r="M492" s="17" t="inlineStr">
        <is>
          <t>James Lee</t>
        </is>
      </c>
      <c r="N492" s="17" t="inlineStr">
        <is>
          <t>HALIBUT MOON</t>
        </is>
      </c>
      <c r="O492" s="17" t="n">
        <v>28.3</v>
      </c>
      <c r="P492" s="17" t="n">
        <v>10.4</v>
      </c>
      <c r="Q492" s="27" t="n">
        <v>46023</v>
      </c>
      <c r="R492" s="17" t="inlineStr"/>
    </row>
    <row r="493">
      <c r="A493" s="21" t="inlineStr">
        <is>
          <t>VB-1012</t>
        </is>
      </c>
      <c r="B493" s="21" t="inlineStr">
        <is>
          <t>Vessbank</t>
        </is>
      </c>
      <c r="C493" s="21" t="inlineStr">
        <is>
          <t>covered</t>
        </is>
      </c>
      <c r="D493" s="21" t="inlineStr">
        <is>
          <t>J</t>
        </is>
      </c>
      <c r="E493" s="21" t="n">
        <v>40</v>
      </c>
      <c r="F493" s="21" t="inlineStr">
        <is>
          <t>Medium</t>
        </is>
      </c>
      <c r="G493" s="21" t="inlineStr">
        <is>
          <t>COVERED</t>
        </is>
      </c>
      <c r="H493" s="21" t="n">
        <v>14</v>
      </c>
      <c r="I493" s="21" t="inlineStr">
        <is>
          <t>Water, 50A Power</t>
        </is>
      </c>
      <c r="J493" s="21" t="inlineStr">
        <is>
          <t>OCCUPIED</t>
        </is>
      </c>
      <c r="K493" s="21" t="inlineStr">
        <is>
          <t>MA-2024-1012</t>
        </is>
      </c>
      <c r="L493" s="21" t="inlineStr">
        <is>
          <t>WL-01323</t>
        </is>
      </c>
      <c r="M493" s="21" t="inlineStr">
        <is>
          <t>Melanie Alvarado</t>
        </is>
      </c>
      <c r="N493" s="21" t="inlineStr">
        <is>
          <t>MURRE LINE</t>
        </is>
      </c>
      <c r="O493" s="21" t="n">
        <v>57.4</v>
      </c>
      <c r="P493" s="21" t="n">
        <v>10.4</v>
      </c>
      <c r="Q493" s="28" t="n">
        <v>45776</v>
      </c>
      <c r="R493" s="21" t="inlineStr"/>
    </row>
    <row r="494">
      <c r="A494" s="17" t="inlineStr">
        <is>
          <t>VB-1013</t>
        </is>
      </c>
      <c r="B494" s="17" t="inlineStr">
        <is>
          <t>Vessbank</t>
        </is>
      </c>
      <c r="C494" s="17" t="inlineStr">
        <is>
          <t>covered</t>
        </is>
      </c>
      <c r="D494" s="17" t="inlineStr">
        <is>
          <t>J</t>
        </is>
      </c>
      <c r="E494" s="17" t="n">
        <v>28</v>
      </c>
      <c r="F494" s="17" t="inlineStr">
        <is>
          <t>Small</t>
        </is>
      </c>
      <c r="G494" s="17" t="inlineStr">
        <is>
          <t>COVERED</t>
        </is>
      </c>
      <c r="H494" s="17" t="n">
        <v>10</v>
      </c>
      <c r="I494" s="17" t="inlineStr">
        <is>
          <t>Water, 30A/50A Power</t>
        </is>
      </c>
      <c r="J494" s="17" t="inlineStr">
        <is>
          <t>OCCUPIED</t>
        </is>
      </c>
      <c r="K494" s="17" t="inlineStr">
        <is>
          <t>MA-2024-1013</t>
        </is>
      </c>
      <c r="L494" s="17" t="inlineStr">
        <is>
          <t>WL-02105</t>
        </is>
      </c>
      <c r="M494" s="17" t="inlineStr">
        <is>
          <t>Kenneth Underwood</t>
        </is>
      </c>
      <c r="N494" s="17" t="inlineStr">
        <is>
          <t>CORMORANT PASSAGE</t>
        </is>
      </c>
      <c r="O494" s="17" t="n">
        <v>21</v>
      </c>
      <c r="P494" s="17" t="n">
        <v>10.4</v>
      </c>
      <c r="Q494" s="27" t="n">
        <v>45689</v>
      </c>
      <c r="R494" s="17" t="inlineStr"/>
    </row>
    <row r="495">
      <c r="A495" s="21" t="inlineStr">
        <is>
          <t>VB-1014</t>
        </is>
      </c>
      <c r="B495" s="21" t="inlineStr">
        <is>
          <t>Vessbank</t>
        </is>
      </c>
      <c r="C495" s="21" t="inlineStr">
        <is>
          <t>covered</t>
        </is>
      </c>
      <c r="D495" s="21" t="inlineStr">
        <is>
          <t>J</t>
        </is>
      </c>
      <c r="E495" s="21" t="n">
        <v>36</v>
      </c>
      <c r="F495" s="21" t="inlineStr">
        <is>
          <t>Medium</t>
        </is>
      </c>
      <c r="G495" s="21" t="inlineStr">
        <is>
          <t>COVERED</t>
        </is>
      </c>
      <c r="H495" s="21" t="n">
        <v>13</v>
      </c>
      <c r="I495" s="21" t="inlineStr">
        <is>
          <t>Water, 50A Power</t>
        </is>
      </c>
      <c r="J495" s="21" t="inlineStr">
        <is>
          <t>OCCUPIED</t>
        </is>
      </c>
      <c r="K495" s="21" t="inlineStr">
        <is>
          <t>MA-2024-1014</t>
        </is>
      </c>
      <c r="L495" s="21" t="inlineStr">
        <is>
          <t>WL-02188</t>
        </is>
      </c>
      <c r="M495" s="21" t="inlineStr">
        <is>
          <t>Courtney Zamora</t>
        </is>
      </c>
      <c r="N495" s="21" t="inlineStr">
        <is>
          <t>OTTER LINE</t>
        </is>
      </c>
      <c r="O495" s="21" t="n">
        <v>32.3</v>
      </c>
      <c r="P495" s="21" t="n">
        <v>10.4</v>
      </c>
      <c r="Q495" s="28" t="n">
        <v>45599</v>
      </c>
      <c r="R495" s="21" t="inlineStr"/>
    </row>
    <row r="496">
      <c r="A496" s="17" t="inlineStr">
        <is>
          <t>VB-1015</t>
        </is>
      </c>
      <c r="B496" s="17" t="inlineStr">
        <is>
          <t>Vessbank</t>
        </is>
      </c>
      <c r="C496" s="17" t="inlineStr">
        <is>
          <t>covered</t>
        </is>
      </c>
      <c r="D496" s="17" t="inlineStr">
        <is>
          <t>J</t>
        </is>
      </c>
      <c r="E496" s="17" t="n">
        <v>36</v>
      </c>
      <c r="F496" s="17" t="inlineStr">
        <is>
          <t>Medium</t>
        </is>
      </c>
      <c r="G496" s="17" t="inlineStr">
        <is>
          <t>COVERED</t>
        </is>
      </c>
      <c r="H496" s="17" t="n">
        <v>13</v>
      </c>
      <c r="I496" s="17" t="inlineStr">
        <is>
          <t>Water, 50A Power</t>
        </is>
      </c>
      <c r="J496" s="17" t="inlineStr">
        <is>
          <t>OCCUPIED</t>
        </is>
      </c>
      <c r="K496" s="17" t="inlineStr">
        <is>
          <t>MA-2024-1015</t>
        </is>
      </c>
      <c r="L496" s="17" t="inlineStr">
        <is>
          <t>WL-01478</t>
        </is>
      </c>
      <c r="M496" s="17" t="inlineStr">
        <is>
          <t>William Thomas</t>
        </is>
      </c>
      <c r="N496" s="17" t="inlineStr">
        <is>
          <t>BRANT CREST</t>
        </is>
      </c>
      <c r="O496" s="17" t="n">
        <v>38.1</v>
      </c>
      <c r="P496" s="17" t="n">
        <v>10.4</v>
      </c>
      <c r="Q496" s="27" t="n">
        <v>45899</v>
      </c>
      <c r="R496" s="17" t="inlineStr"/>
    </row>
    <row r="497">
      <c r="A497" s="21" t="inlineStr">
        <is>
          <t>VB-1016</t>
        </is>
      </c>
      <c r="B497" s="21" t="inlineStr">
        <is>
          <t>Vessbank</t>
        </is>
      </c>
      <c r="C497" s="21" t="inlineStr">
        <is>
          <t>covered</t>
        </is>
      </c>
      <c r="D497" s="21" t="inlineStr">
        <is>
          <t>J</t>
        </is>
      </c>
      <c r="E497" s="21" t="n">
        <v>24</v>
      </c>
      <c r="F497" s="21" t="inlineStr">
        <is>
          <t>Small</t>
        </is>
      </c>
      <c r="G497" s="21" t="inlineStr">
        <is>
          <t>COVERED</t>
        </is>
      </c>
      <c r="H497" s="21" t="n">
        <v>9</v>
      </c>
      <c r="I497" s="21" t="inlineStr">
        <is>
          <t>Water, 30A/50A Power</t>
        </is>
      </c>
      <c r="J497" s="21" t="inlineStr">
        <is>
          <t>OCCUPIED</t>
        </is>
      </c>
      <c r="K497" s="21" t="inlineStr">
        <is>
          <t>MA-2024-1016</t>
        </is>
      </c>
      <c r="L497" s="21" t="inlineStr">
        <is>
          <t>WL-03078</t>
        </is>
      </c>
      <c r="M497" s="21" t="inlineStr">
        <is>
          <t>Rachael Mitchell</t>
        </is>
      </c>
      <c r="N497" s="21" t="inlineStr">
        <is>
          <t>PETREL SONG</t>
        </is>
      </c>
      <c r="O497" s="21" t="n">
        <v>50</v>
      </c>
      <c r="P497" s="21" t="n">
        <v>10.4</v>
      </c>
      <c r="Q497" s="28" t="n">
        <v>46172</v>
      </c>
      <c r="R497" s="21" t="inlineStr"/>
    </row>
    <row r="498">
      <c r="A498" s="17" t="inlineStr">
        <is>
          <t>VB-1017</t>
        </is>
      </c>
      <c r="B498" s="17" t="inlineStr">
        <is>
          <t>Vessbank</t>
        </is>
      </c>
      <c r="C498" s="17" t="inlineStr">
        <is>
          <t>covered</t>
        </is>
      </c>
      <c r="D498" s="17" t="inlineStr">
        <is>
          <t>J</t>
        </is>
      </c>
      <c r="E498" s="17" t="n">
        <v>24</v>
      </c>
      <c r="F498" s="17" t="inlineStr">
        <is>
          <t>Small</t>
        </is>
      </c>
      <c r="G498" s="17" t="inlineStr">
        <is>
          <t>COVERED</t>
        </is>
      </c>
      <c r="H498" s="17" t="n">
        <v>9</v>
      </c>
      <c r="I498" s="17" t="inlineStr">
        <is>
          <t>Water, 30A/50A Power</t>
        </is>
      </c>
      <c r="J498" s="17" t="inlineStr">
        <is>
          <t>OCCUPIED</t>
        </is>
      </c>
      <c r="K498" s="17" t="inlineStr">
        <is>
          <t>MA-2024-1017</t>
        </is>
      </c>
      <c r="L498" s="17" t="inlineStr">
        <is>
          <t>WL-03104</t>
        </is>
      </c>
      <c r="M498" s="17" t="inlineStr">
        <is>
          <t>Jill Maldonado</t>
        </is>
      </c>
      <c r="N498" s="17" t="inlineStr">
        <is>
          <t>OSPREY MOON</t>
        </is>
      </c>
      <c r="O498" s="17" t="n">
        <v>34.6</v>
      </c>
      <c r="P498" s="17" t="n">
        <v>10.4</v>
      </c>
      <c r="Q498" s="27" t="n">
        <v>46049</v>
      </c>
      <c r="R498" s="17" t="inlineStr"/>
    </row>
    <row r="499">
      <c r="A499" s="21" t="inlineStr">
        <is>
          <t>VB-1018</t>
        </is>
      </c>
      <c r="B499" s="21" t="inlineStr">
        <is>
          <t>Vessbank</t>
        </is>
      </c>
      <c r="C499" s="21" t="inlineStr">
        <is>
          <t>covered</t>
        </is>
      </c>
      <c r="D499" s="21" t="inlineStr">
        <is>
          <t>J</t>
        </is>
      </c>
      <c r="E499" s="21" t="n">
        <v>36</v>
      </c>
      <c r="F499" s="21" t="inlineStr">
        <is>
          <t>Medium</t>
        </is>
      </c>
      <c r="G499" s="21" t="inlineStr">
        <is>
          <t>COVERED</t>
        </is>
      </c>
      <c r="H499" s="21" t="n">
        <v>13</v>
      </c>
      <c r="I499" s="21" t="inlineStr">
        <is>
          <t>Water, 50A Power</t>
        </is>
      </c>
      <c r="J499" s="21" t="inlineStr">
        <is>
          <t>OCCUPIED</t>
        </is>
      </c>
      <c r="K499" s="21" t="inlineStr">
        <is>
          <t>MA-2024-1018</t>
        </is>
      </c>
      <c r="L499" s="21" t="inlineStr">
        <is>
          <t>WL-02100</t>
        </is>
      </c>
      <c r="M499" s="21" t="inlineStr">
        <is>
          <t>Michelle Pena</t>
        </is>
      </c>
      <c r="N499" s="21" t="inlineStr">
        <is>
          <t>POINT QUEEN</t>
        </is>
      </c>
      <c r="O499" s="21" t="n">
        <v>51.9</v>
      </c>
      <c r="P499" s="21" t="n">
        <v>10.4</v>
      </c>
      <c r="Q499" s="28" t="n">
        <v>46031</v>
      </c>
      <c r="R499" s="21" t="inlineStr"/>
    </row>
    <row r="500">
      <c r="A500" s="17" t="inlineStr">
        <is>
          <t>VB-1019</t>
        </is>
      </c>
      <c r="B500" s="17" t="inlineStr">
        <is>
          <t>Vessbank</t>
        </is>
      </c>
      <c r="C500" s="17" t="inlineStr">
        <is>
          <t>covered</t>
        </is>
      </c>
      <c r="D500" s="17" t="inlineStr">
        <is>
          <t>J</t>
        </is>
      </c>
      <c r="E500" s="17" t="n">
        <v>24</v>
      </c>
      <c r="F500" s="17" t="inlineStr">
        <is>
          <t>Small</t>
        </is>
      </c>
      <c r="G500" s="17" t="inlineStr">
        <is>
          <t>COVERED</t>
        </is>
      </c>
      <c r="H500" s="17" t="n">
        <v>9</v>
      </c>
      <c r="I500" s="17" t="inlineStr">
        <is>
          <t>Water, 30A/50A Power</t>
        </is>
      </c>
      <c r="J500" s="17" t="inlineStr">
        <is>
          <t>OCCUPIED</t>
        </is>
      </c>
      <c r="K500" s="17" t="inlineStr">
        <is>
          <t>MA-2024-1019</t>
        </is>
      </c>
      <c r="L500" s="17" t="inlineStr">
        <is>
          <t>WL-03674</t>
        </is>
      </c>
      <c r="M500" s="17" t="inlineStr">
        <is>
          <t>Savannah Scott</t>
        </is>
      </c>
      <c r="N500" s="17" t="inlineStr">
        <is>
          <t>MURRE QUEEN</t>
        </is>
      </c>
      <c r="O500" s="17" t="n">
        <v>33.4</v>
      </c>
      <c r="P500" s="17" t="n">
        <v>10.4</v>
      </c>
      <c r="Q500" s="27" t="n">
        <v>46036</v>
      </c>
      <c r="R500" s="17" t="inlineStr"/>
    </row>
    <row r="501">
      <c r="A501" s="21" t="inlineStr">
        <is>
          <t>VB-1020</t>
        </is>
      </c>
      <c r="B501" s="21" t="inlineStr">
        <is>
          <t>Vessbank</t>
        </is>
      </c>
      <c r="C501" s="21" t="inlineStr">
        <is>
          <t>covered</t>
        </is>
      </c>
      <c r="D501" s="21" t="inlineStr">
        <is>
          <t>J</t>
        </is>
      </c>
      <c r="E501" s="21" t="n">
        <v>40</v>
      </c>
      <c r="F501" s="21" t="inlineStr">
        <is>
          <t>Medium</t>
        </is>
      </c>
      <c r="G501" s="21" t="inlineStr">
        <is>
          <t>COVERED</t>
        </is>
      </c>
      <c r="H501" s="21" t="n">
        <v>14</v>
      </c>
      <c r="I501" s="21" t="inlineStr">
        <is>
          <t>Water, 50A Power</t>
        </is>
      </c>
      <c r="J501" s="21" t="inlineStr">
        <is>
          <t>OCCUPIED</t>
        </is>
      </c>
      <c r="K501" s="21" t="inlineStr">
        <is>
          <t>MA-2024-1020</t>
        </is>
      </c>
      <c r="L501" s="21" t="inlineStr">
        <is>
          <t>WL-02112</t>
        </is>
      </c>
      <c r="M501" s="21" t="inlineStr">
        <is>
          <t>Molly Perez</t>
        </is>
      </c>
      <c r="N501" s="21" t="inlineStr">
        <is>
          <t>FOUL ROCK</t>
        </is>
      </c>
      <c r="O501" s="21" t="n">
        <v>36.8</v>
      </c>
      <c r="P501" s="21" t="n">
        <v>10.4</v>
      </c>
      <c r="Q501" s="28" t="n">
        <v>45739</v>
      </c>
      <c r="R501" s="21" t="inlineStr"/>
    </row>
    <row r="502">
      <c r="A502" s="17" t="inlineStr">
        <is>
          <t>VB-1021</t>
        </is>
      </c>
      <c r="B502" s="17" t="inlineStr">
        <is>
          <t>Vessbank</t>
        </is>
      </c>
      <c r="C502" s="17" t="inlineStr">
        <is>
          <t>covered</t>
        </is>
      </c>
      <c r="D502" s="17" t="inlineStr">
        <is>
          <t>J</t>
        </is>
      </c>
      <c r="E502" s="17" t="n">
        <v>40</v>
      </c>
      <c r="F502" s="17" t="inlineStr">
        <is>
          <t>Medium</t>
        </is>
      </c>
      <c r="G502" s="17" t="inlineStr">
        <is>
          <t>COVERED</t>
        </is>
      </c>
      <c r="H502" s="17" t="n">
        <v>14</v>
      </c>
      <c r="I502" s="17" t="inlineStr">
        <is>
          <t>Water, 50A Power</t>
        </is>
      </c>
      <c r="J502" s="17" t="inlineStr">
        <is>
          <t>OCCUPIED</t>
        </is>
      </c>
      <c r="K502" s="17" t="inlineStr">
        <is>
          <t>MA-2024-1021</t>
        </is>
      </c>
      <c r="L502" s="17" t="inlineStr">
        <is>
          <t>WL-03142</t>
        </is>
      </c>
      <c r="M502" s="17" t="inlineStr">
        <is>
          <t>Tommy Bennett</t>
        </is>
      </c>
      <c r="N502" s="17" t="inlineStr">
        <is>
          <t>POINT ROCK</t>
        </is>
      </c>
      <c r="O502" s="17" t="n">
        <v>40.5</v>
      </c>
      <c r="P502" s="17" t="n">
        <v>10.4</v>
      </c>
      <c r="Q502" s="27" t="n">
        <v>46049</v>
      </c>
      <c r="R502" s="17" t="inlineStr"/>
    </row>
    <row r="503">
      <c r="A503" s="21" t="inlineStr">
        <is>
          <t>VB-1022</t>
        </is>
      </c>
      <c r="B503" s="21" t="inlineStr">
        <is>
          <t>Vessbank</t>
        </is>
      </c>
      <c r="C503" s="21" t="inlineStr">
        <is>
          <t>covered</t>
        </is>
      </c>
      <c r="D503" s="21" t="inlineStr">
        <is>
          <t>J</t>
        </is>
      </c>
      <c r="E503" s="21" t="n">
        <v>36</v>
      </c>
      <c r="F503" s="21" t="inlineStr">
        <is>
          <t>Medium</t>
        </is>
      </c>
      <c r="G503" s="21" t="inlineStr">
        <is>
          <t>COVERED</t>
        </is>
      </c>
      <c r="H503" s="21" t="n">
        <v>13</v>
      </c>
      <c r="I503" s="21" t="inlineStr">
        <is>
          <t>Water, 50A Power</t>
        </is>
      </c>
      <c r="J503" s="21" t="inlineStr">
        <is>
          <t>OCCUPIED</t>
        </is>
      </c>
      <c r="K503" s="21" t="inlineStr">
        <is>
          <t>MA-2024-1022</t>
        </is>
      </c>
      <c r="L503" s="21" t="inlineStr">
        <is>
          <t>WL-01981</t>
        </is>
      </c>
      <c r="M503" s="21" t="inlineStr">
        <is>
          <t>Kathleen Walker</t>
        </is>
      </c>
      <c r="N503" s="21" t="inlineStr">
        <is>
          <t>HERON HARBOR</t>
        </is>
      </c>
      <c r="O503" s="21" t="n">
        <v>56.3</v>
      </c>
      <c r="P503" s="21" t="n">
        <v>10.4</v>
      </c>
      <c r="Q503" s="28" t="n">
        <v>45668</v>
      </c>
      <c r="R503" s="21" t="inlineStr"/>
    </row>
    <row r="504">
      <c r="A504" s="17" t="inlineStr">
        <is>
          <t>VB-1023</t>
        </is>
      </c>
      <c r="B504" s="17" t="inlineStr">
        <is>
          <t>Vessbank</t>
        </is>
      </c>
      <c r="C504" s="17" t="inlineStr">
        <is>
          <t>covered</t>
        </is>
      </c>
      <c r="D504" s="17" t="inlineStr">
        <is>
          <t>J</t>
        </is>
      </c>
      <c r="E504" s="17" t="n">
        <v>28</v>
      </c>
      <c r="F504" s="17" t="inlineStr">
        <is>
          <t>Small</t>
        </is>
      </c>
      <c r="G504" s="17" t="inlineStr">
        <is>
          <t>COVERED</t>
        </is>
      </c>
      <c r="H504" s="17" t="n">
        <v>10</v>
      </c>
      <c r="I504" s="17" t="inlineStr">
        <is>
          <t>Water, 30A/50A Power</t>
        </is>
      </c>
      <c r="J504" s="17" t="inlineStr">
        <is>
          <t>OCCUPIED</t>
        </is>
      </c>
      <c r="K504" s="17" t="inlineStr">
        <is>
          <t>MA-2024-1023</t>
        </is>
      </c>
      <c r="L504" s="17" t="inlineStr">
        <is>
          <t>WL-01467</t>
        </is>
      </c>
      <c r="M504" s="17" t="inlineStr">
        <is>
          <t>Walter Soto</t>
        </is>
      </c>
      <c r="N504" s="17" t="inlineStr">
        <is>
          <t>MURRE BAY</t>
        </is>
      </c>
      <c r="O504" s="17" t="n">
        <v>29.6</v>
      </c>
      <c r="P504" s="17" t="n">
        <v>10.4</v>
      </c>
      <c r="Q504" s="27" t="n">
        <v>45995</v>
      </c>
      <c r="R504" s="17" t="inlineStr"/>
    </row>
    <row r="505">
      <c r="A505" s="21" t="inlineStr">
        <is>
          <t>VB-1024</t>
        </is>
      </c>
      <c r="B505" s="21" t="inlineStr">
        <is>
          <t>Vessbank</t>
        </is>
      </c>
      <c r="C505" s="21" t="inlineStr">
        <is>
          <t>covered</t>
        </is>
      </c>
      <c r="D505" s="21" t="inlineStr">
        <is>
          <t>J</t>
        </is>
      </c>
      <c r="E505" s="21" t="n">
        <v>32</v>
      </c>
      <c r="F505" s="21" t="inlineStr">
        <is>
          <t>Medium</t>
        </is>
      </c>
      <c r="G505" s="21" t="inlineStr">
        <is>
          <t>COVERED</t>
        </is>
      </c>
      <c r="H505" s="21" t="n">
        <v>12</v>
      </c>
      <c r="I505" s="21" t="inlineStr">
        <is>
          <t>Water, 30A/50A Power</t>
        </is>
      </c>
      <c r="J505" s="21" t="inlineStr">
        <is>
          <t>OCCUPIED</t>
        </is>
      </c>
      <c r="K505" s="21" t="inlineStr">
        <is>
          <t>MA-2024-1024</t>
        </is>
      </c>
      <c r="L505" s="21" t="inlineStr">
        <is>
          <t>WL-02463</t>
        </is>
      </c>
      <c r="M505" s="21" t="inlineStr">
        <is>
          <t>Lauren Oconnor</t>
        </is>
      </c>
      <c r="N505" s="21" t="inlineStr">
        <is>
          <t>PINTAIL BAY</t>
        </is>
      </c>
      <c r="O505" s="21" t="n">
        <v>55.7</v>
      </c>
      <c r="P505" s="21" t="n">
        <v>10.4</v>
      </c>
      <c r="Q505" s="28" t="n">
        <v>45890</v>
      </c>
      <c r="R505" s="21" t="inlineStr"/>
    </row>
    <row r="506">
      <c r="A506" s="17" t="inlineStr">
        <is>
          <t>EW-0101</t>
        </is>
      </c>
      <c r="B506" s="17" t="inlineStr">
        <is>
          <t>Eastwey</t>
        </is>
      </c>
      <c r="C506" s="17" t="inlineStr">
        <is>
          <t>open</t>
        </is>
      </c>
      <c r="D506" s="17" t="inlineStr">
        <is>
          <t>A</t>
        </is>
      </c>
      <c r="E506" s="17" t="n">
        <v>80</v>
      </c>
      <c r="F506" s="17" t="inlineStr">
        <is>
          <t>XLarge</t>
        </is>
      </c>
      <c r="G506" s="17" t="inlineStr">
        <is>
          <t>OPEN</t>
        </is>
      </c>
      <c r="H506" s="17" t="n">
        <v>24</v>
      </c>
      <c r="I506" s="17" t="inlineStr">
        <is>
          <t>Water, 100A Power, Pump-Out</t>
        </is>
      </c>
      <c r="J506" s="17" t="inlineStr">
        <is>
          <t>OCCUPIED</t>
        </is>
      </c>
      <c r="K506" s="17" t="inlineStr">
        <is>
          <t>MA-2024-0101</t>
        </is>
      </c>
      <c r="L506" s="17" t="inlineStr">
        <is>
          <t>WL-01414</t>
        </is>
      </c>
      <c r="M506" s="17" t="inlineStr">
        <is>
          <t>Phillip Massey</t>
        </is>
      </c>
      <c r="N506" s="17" t="inlineStr">
        <is>
          <t>POINT SHORE</t>
        </is>
      </c>
      <c r="O506" s="17" t="n">
        <v>29.3</v>
      </c>
      <c r="P506" s="17" t="n">
        <v>7.55</v>
      </c>
      <c r="Q506" s="27" t="n">
        <v>46060</v>
      </c>
      <c r="R506" s="17" t="inlineStr">
        <is>
          <t xml:space="preserve"> </t>
        </is>
      </c>
    </row>
    <row r="507">
      <c r="A507" s="21" t="inlineStr">
        <is>
          <t>EW-0102</t>
        </is>
      </c>
      <c r="B507" s="21" t="inlineStr">
        <is>
          <t>Eastwey</t>
        </is>
      </c>
      <c r="C507" s="21" t="inlineStr">
        <is>
          <t>open</t>
        </is>
      </c>
      <c r="D507" s="21" t="inlineStr">
        <is>
          <t>A</t>
        </is>
      </c>
      <c r="E507" s="21" t="n">
        <v>24</v>
      </c>
      <c r="F507" s="21" t="inlineStr">
        <is>
          <t>Small</t>
        </is>
      </c>
      <c r="G507" s="21" t="inlineStr">
        <is>
          <t>OPEN</t>
        </is>
      </c>
      <c r="H507" s="21" t="n">
        <v>9</v>
      </c>
      <c r="I507" s="21" t="inlineStr">
        <is>
          <t>Water, 30A/50A Power</t>
        </is>
      </c>
      <c r="J507" s="21" t="inlineStr">
        <is>
          <t>OCCUPIED</t>
        </is>
      </c>
      <c r="K507" s="21" t="inlineStr">
        <is>
          <t>MA-2024-0102</t>
        </is>
      </c>
      <c r="L507" s="21" t="inlineStr">
        <is>
          <t>WL-03666</t>
        </is>
      </c>
      <c r="M507" s="21" t="inlineStr">
        <is>
          <t>Andrea Franco</t>
        </is>
      </c>
      <c r="N507" s="21" t="inlineStr">
        <is>
          <t>GRAY SONG</t>
        </is>
      </c>
      <c r="O507" s="21" t="n">
        <v>55.3</v>
      </c>
      <c r="P507" s="21" t="n">
        <v>7.55</v>
      </c>
      <c r="Q507" s="28" t="n">
        <v>45586</v>
      </c>
      <c r="R507" s="21" t="inlineStr"/>
    </row>
    <row r="508">
      <c r="A508" s="17" t="inlineStr">
        <is>
          <t>EW-0103</t>
        </is>
      </c>
      <c r="B508" s="17" t="inlineStr">
        <is>
          <t>Eastwey</t>
        </is>
      </c>
      <c r="C508" s="17" t="inlineStr">
        <is>
          <t>open</t>
        </is>
      </c>
      <c r="D508" s="17" t="inlineStr">
        <is>
          <t>A</t>
        </is>
      </c>
      <c r="E508" s="17" t="n">
        <v>36</v>
      </c>
      <c r="F508" s="17" t="inlineStr">
        <is>
          <t>Medium</t>
        </is>
      </c>
      <c r="G508" s="17" t="inlineStr">
        <is>
          <t>OPEN</t>
        </is>
      </c>
      <c r="H508" s="17" t="n">
        <v>13</v>
      </c>
      <c r="I508" s="17" t="inlineStr">
        <is>
          <t>Water, 50A Power</t>
        </is>
      </c>
      <c r="J508" s="17" t="inlineStr">
        <is>
          <t>OCCUPIED</t>
        </is>
      </c>
      <c r="K508" s="17" t="inlineStr">
        <is>
          <t>MA-2024-0103</t>
        </is>
      </c>
      <c r="L508" s="17" t="inlineStr">
        <is>
          <t>WL-01149</t>
        </is>
      </c>
      <c r="M508" s="17" t="inlineStr">
        <is>
          <t>David Hoffman</t>
        </is>
      </c>
      <c r="N508" s="17" t="inlineStr">
        <is>
          <t>MURRE RUNNER</t>
        </is>
      </c>
      <c r="O508" s="17" t="n">
        <v>42.6</v>
      </c>
      <c r="P508" s="17" t="n">
        <v>7.55</v>
      </c>
      <c r="Q508" s="27" t="n">
        <v>46009</v>
      </c>
      <c r="R508" s="17" t="inlineStr"/>
    </row>
    <row r="509">
      <c r="A509" s="21" t="inlineStr">
        <is>
          <t>EW-0104</t>
        </is>
      </c>
      <c r="B509" s="21" t="inlineStr">
        <is>
          <t>Eastwey</t>
        </is>
      </c>
      <c r="C509" s="21" t="inlineStr">
        <is>
          <t>open</t>
        </is>
      </c>
      <c r="D509" s="21" t="inlineStr">
        <is>
          <t>A</t>
        </is>
      </c>
      <c r="E509" s="21" t="n">
        <v>40</v>
      </c>
      <c r="F509" s="21" t="inlineStr">
        <is>
          <t>Medium</t>
        </is>
      </c>
      <c r="G509" s="21" t="inlineStr">
        <is>
          <t>OPEN</t>
        </is>
      </c>
      <c r="H509" s="21" t="n">
        <v>14</v>
      </c>
      <c r="I509" s="21" t="inlineStr">
        <is>
          <t>Water, 50A Power</t>
        </is>
      </c>
      <c r="J509" s="21" t="inlineStr">
        <is>
          <t>MAINTENANCE</t>
        </is>
      </c>
      <c r="K509" s="21" t="inlineStr"/>
      <c r="L509" s="21" t="inlineStr"/>
      <c r="M509" s="21" t="inlineStr"/>
      <c r="N509" s="21" t="inlineStr"/>
      <c r="O509" s="21" t="inlineStr"/>
      <c r="P509" s="21" t="n">
        <v>7.55</v>
      </c>
      <c r="Q509" s="28" t="n">
        <v>45951</v>
      </c>
      <c r="R509" s="21" t="inlineStr"/>
    </row>
    <row r="510">
      <c r="A510" s="17" t="inlineStr">
        <is>
          <t>EW-0105</t>
        </is>
      </c>
      <c r="B510" s="17" t="inlineStr">
        <is>
          <t>Eastwey</t>
        </is>
      </c>
      <c r="C510" s="17" t="inlineStr">
        <is>
          <t>open</t>
        </is>
      </c>
      <c r="D510" s="17" t="inlineStr">
        <is>
          <t>A</t>
        </is>
      </c>
      <c r="E510" s="17" t="n">
        <v>36</v>
      </c>
      <c r="F510" s="17" t="inlineStr">
        <is>
          <t>Medium</t>
        </is>
      </c>
      <c r="G510" s="17" t="inlineStr">
        <is>
          <t>OPEN</t>
        </is>
      </c>
      <c r="H510" s="17" t="n">
        <v>13</v>
      </c>
      <c r="I510" s="17" t="inlineStr">
        <is>
          <t>Water, 50A Power</t>
        </is>
      </c>
      <c r="J510" s="17" t="inlineStr">
        <is>
          <t>OCCUPIED</t>
        </is>
      </c>
      <c r="K510" s="17" t="inlineStr">
        <is>
          <t>MA-2024-0105</t>
        </is>
      </c>
      <c r="L510" s="17" t="inlineStr">
        <is>
          <t>WL-03242</t>
        </is>
      </c>
      <c r="M510" s="17" t="inlineStr">
        <is>
          <t>Micheal Navarro</t>
        </is>
      </c>
      <c r="N510" s="17" t="inlineStr">
        <is>
          <t>SABLE MOON</t>
        </is>
      </c>
      <c r="O510" s="17" t="n">
        <v>60.2</v>
      </c>
      <c r="P510" s="17" t="n">
        <v>7.55</v>
      </c>
      <c r="Q510" s="27" t="n">
        <v>46063</v>
      </c>
      <c r="R510" s="17" t="inlineStr"/>
    </row>
    <row r="511">
      <c r="A511" s="21" t="inlineStr">
        <is>
          <t>EW-0106</t>
        </is>
      </c>
      <c r="B511" s="21" t="inlineStr">
        <is>
          <t>Eastwey</t>
        </is>
      </c>
      <c r="C511" s="21" t="inlineStr">
        <is>
          <t>open</t>
        </is>
      </c>
      <c r="D511" s="21" t="inlineStr">
        <is>
          <t>A</t>
        </is>
      </c>
      <c r="E511" s="21" t="n">
        <v>45</v>
      </c>
      <c r="F511" s="21" t="inlineStr">
        <is>
          <t>Large</t>
        </is>
      </c>
      <c r="G511" s="21" t="inlineStr">
        <is>
          <t>OPEN</t>
        </is>
      </c>
      <c r="H511" s="21" t="n">
        <v>16</v>
      </c>
      <c r="I511" s="21" t="inlineStr">
        <is>
          <t>Water, 50A Power, Pump-Out</t>
        </is>
      </c>
      <c r="J511" s="21" t="inlineStr">
        <is>
          <t>OCCUPIED</t>
        </is>
      </c>
      <c r="K511" s="21" t="inlineStr">
        <is>
          <t>MA-2024-0106</t>
        </is>
      </c>
      <c r="L511" s="21" t="inlineStr">
        <is>
          <t>WL-03380</t>
        </is>
      </c>
      <c r="M511" s="21" t="inlineStr">
        <is>
          <t>Charles Snyder</t>
        </is>
      </c>
      <c r="N511" s="21" t="inlineStr">
        <is>
          <t>PETREL STAR</t>
        </is>
      </c>
      <c r="O511" s="21" t="n">
        <v>47.5</v>
      </c>
      <c r="P511" s="21" t="n">
        <v>7.55</v>
      </c>
      <c r="Q511" s="28" t="n">
        <v>46006</v>
      </c>
      <c r="R511" s="21" t="inlineStr"/>
    </row>
    <row r="512">
      <c r="A512" s="17" t="inlineStr">
        <is>
          <t>EW-0107</t>
        </is>
      </c>
      <c r="B512" s="17" t="inlineStr">
        <is>
          <t>Eastwey</t>
        </is>
      </c>
      <c r="C512" s="17" t="inlineStr">
        <is>
          <t>open</t>
        </is>
      </c>
      <c r="D512" s="17" t="inlineStr">
        <is>
          <t>A</t>
        </is>
      </c>
      <c r="E512" s="17" t="n">
        <v>28</v>
      </c>
      <c r="F512" s="17" t="inlineStr">
        <is>
          <t>Small</t>
        </is>
      </c>
      <c r="G512" s="17" t="inlineStr">
        <is>
          <t>OPEN</t>
        </is>
      </c>
      <c r="H512" s="17" t="n">
        <v>10</v>
      </c>
      <c r="I512" s="17" t="inlineStr">
        <is>
          <t>Water, 30A/50A Power</t>
        </is>
      </c>
      <c r="J512" s="17" t="inlineStr">
        <is>
          <t>OCCUPIED</t>
        </is>
      </c>
      <c r="K512" s="17" t="inlineStr">
        <is>
          <t>MA-2024-0107</t>
        </is>
      </c>
      <c r="L512" s="17" t="inlineStr">
        <is>
          <t>WL-01368</t>
        </is>
      </c>
      <c r="M512" s="17" t="inlineStr">
        <is>
          <t>Justin Turner</t>
        </is>
      </c>
      <c r="N512" s="17" t="inlineStr">
        <is>
          <t>SABLE WIND</t>
        </is>
      </c>
      <c r="O512" s="17" t="n">
        <v>23.7</v>
      </c>
      <c r="P512" s="17" t="n">
        <v>7.55</v>
      </c>
      <c r="Q512" s="27" t="n">
        <v>45933</v>
      </c>
      <c r="R512" s="17" t="inlineStr"/>
    </row>
    <row r="513">
      <c r="A513" s="21" t="inlineStr">
        <is>
          <t>EW-0108</t>
        </is>
      </c>
      <c r="B513" s="21" t="inlineStr">
        <is>
          <t>Eastwey</t>
        </is>
      </c>
      <c r="C513" s="21" t="inlineStr">
        <is>
          <t>open</t>
        </is>
      </c>
      <c r="D513" s="21" t="inlineStr">
        <is>
          <t>A</t>
        </is>
      </c>
      <c r="E513" s="21" t="n">
        <v>40</v>
      </c>
      <c r="F513" s="21" t="inlineStr">
        <is>
          <t>Medium</t>
        </is>
      </c>
      <c r="G513" s="21" t="inlineStr">
        <is>
          <t>OPEN</t>
        </is>
      </c>
      <c r="H513" s="21" t="n">
        <v>14</v>
      </c>
      <c r="I513" s="21" t="inlineStr">
        <is>
          <t>Water, 50A Power</t>
        </is>
      </c>
      <c r="J513" s="21" t="inlineStr">
        <is>
          <t>OCCUPIED</t>
        </is>
      </c>
      <c r="K513" s="21" t="inlineStr">
        <is>
          <t>MA-2024-0108</t>
        </is>
      </c>
      <c r="L513" s="21" t="inlineStr">
        <is>
          <t>WL-02070</t>
        </is>
      </c>
      <c r="M513" s="21" t="inlineStr">
        <is>
          <t>Leslie Thomas</t>
        </is>
      </c>
      <c r="N513" s="21" t="inlineStr">
        <is>
          <t>FOUL ROCK</t>
        </is>
      </c>
      <c r="O513" s="21" t="n">
        <v>59.3</v>
      </c>
      <c r="P513" s="21" t="n">
        <v>7.55</v>
      </c>
      <c r="Q513" s="28" t="n">
        <v>45931</v>
      </c>
      <c r="R513" s="21" t="inlineStr"/>
    </row>
    <row r="514">
      <c r="A514" s="17" t="inlineStr">
        <is>
          <t>EW-0109</t>
        </is>
      </c>
      <c r="B514" s="17" t="inlineStr">
        <is>
          <t>Eastwey</t>
        </is>
      </c>
      <c r="C514" s="17" t="inlineStr">
        <is>
          <t>open</t>
        </is>
      </c>
      <c r="D514" s="17" t="inlineStr">
        <is>
          <t>A</t>
        </is>
      </c>
      <c r="E514" s="17" t="n">
        <v>60</v>
      </c>
      <c r="F514" s="17" t="inlineStr">
        <is>
          <t>XLarge</t>
        </is>
      </c>
      <c r="G514" s="17" t="inlineStr">
        <is>
          <t>OPEN</t>
        </is>
      </c>
      <c r="H514" s="17" t="n">
        <v>20</v>
      </c>
      <c r="I514" s="17" t="inlineStr">
        <is>
          <t>Water, 100A Power, Pump-Out</t>
        </is>
      </c>
      <c r="J514" s="17" t="inlineStr">
        <is>
          <t>OCCUPIED</t>
        </is>
      </c>
      <c r="K514" s="17" t="inlineStr">
        <is>
          <t>MA-2024-0109</t>
        </is>
      </c>
      <c r="L514" s="17" t="inlineStr">
        <is>
          <t>WL-03624</t>
        </is>
      </c>
      <c r="M514" s="17" t="inlineStr">
        <is>
          <t>Robert Rodriguez</t>
        </is>
      </c>
      <c r="N514" s="17" t="inlineStr">
        <is>
          <t>COHO ANN</t>
        </is>
      </c>
      <c r="O514" s="17" t="n">
        <v>30.9</v>
      </c>
      <c r="P514" s="17" t="n">
        <v>7.55</v>
      </c>
      <c r="Q514" s="27" t="n">
        <v>45757</v>
      </c>
      <c r="R514" s="17" t="inlineStr"/>
    </row>
    <row r="515">
      <c r="A515" s="21" t="inlineStr">
        <is>
          <t>EW-0110</t>
        </is>
      </c>
      <c r="B515" s="21" t="inlineStr">
        <is>
          <t>Eastwey</t>
        </is>
      </c>
      <c r="C515" s="21" t="inlineStr">
        <is>
          <t>open</t>
        </is>
      </c>
      <c r="D515" s="21" t="inlineStr">
        <is>
          <t>A</t>
        </is>
      </c>
      <c r="E515" s="21" t="n">
        <v>28</v>
      </c>
      <c r="F515" s="21" t="inlineStr">
        <is>
          <t>Small</t>
        </is>
      </c>
      <c r="G515" s="21" t="inlineStr">
        <is>
          <t>OPEN</t>
        </is>
      </c>
      <c r="H515" s="21" t="n">
        <v>10</v>
      </c>
      <c r="I515" s="21" t="inlineStr">
        <is>
          <t>Water, 30A/50A Power</t>
        </is>
      </c>
      <c r="J515" s="21" t="inlineStr">
        <is>
          <t>OCCUPIED</t>
        </is>
      </c>
      <c r="K515" s="21" t="inlineStr">
        <is>
          <t>MA-2024-0110</t>
        </is>
      </c>
      <c r="L515" s="21" t="inlineStr">
        <is>
          <t>WL-01831</t>
        </is>
      </c>
      <c r="M515" s="21" t="inlineStr">
        <is>
          <t>Angela Andersen</t>
        </is>
      </c>
      <c r="N515" s="21" t="inlineStr">
        <is>
          <t>BRANT WAKE</t>
        </is>
      </c>
      <c r="O515" s="21" t="n">
        <v>36.3</v>
      </c>
      <c r="P515" s="21" t="n">
        <v>7.55</v>
      </c>
      <c r="Q515" s="28" t="n">
        <v>45832</v>
      </c>
      <c r="R515" s="21" t="inlineStr"/>
    </row>
    <row r="516">
      <c r="A516" s="17" t="inlineStr">
        <is>
          <t>EW-0111</t>
        </is>
      </c>
      <c r="B516" s="17" t="inlineStr">
        <is>
          <t>Eastwey</t>
        </is>
      </c>
      <c r="C516" s="17" t="inlineStr">
        <is>
          <t>open</t>
        </is>
      </c>
      <c r="D516" s="17" t="inlineStr">
        <is>
          <t>A</t>
        </is>
      </c>
      <c r="E516" s="17" t="n">
        <v>28</v>
      </c>
      <c r="F516" s="17" t="inlineStr">
        <is>
          <t>Small</t>
        </is>
      </c>
      <c r="G516" s="17" t="inlineStr">
        <is>
          <t>OPEN</t>
        </is>
      </c>
      <c r="H516" s="17" t="n">
        <v>10</v>
      </c>
      <c r="I516" s="17" t="inlineStr">
        <is>
          <t>Water, 30A/50A Power</t>
        </is>
      </c>
      <c r="J516" s="17" t="inlineStr">
        <is>
          <t>OCCUPIED</t>
        </is>
      </c>
      <c r="K516" s="17" t="inlineStr">
        <is>
          <t>MA-2024-0111</t>
        </is>
      </c>
      <c r="L516" s="17" t="inlineStr">
        <is>
          <t>WL-01617</t>
        </is>
      </c>
      <c r="M516" s="17" t="inlineStr">
        <is>
          <t>James Ferguson</t>
        </is>
      </c>
      <c r="N516" s="17" t="inlineStr">
        <is>
          <t>POINT DANCER</t>
        </is>
      </c>
      <c r="O516" s="17" t="n">
        <v>43.9</v>
      </c>
      <c r="P516" s="17" t="n">
        <v>7.55</v>
      </c>
      <c r="Q516" s="27" t="n">
        <v>46042</v>
      </c>
      <c r="R516" s="17" t="inlineStr"/>
    </row>
    <row r="517">
      <c r="A517" s="21" t="inlineStr">
        <is>
          <t>EW-0112</t>
        </is>
      </c>
      <c r="B517" s="21" t="inlineStr">
        <is>
          <t>Eastwey</t>
        </is>
      </c>
      <c r="C517" s="21" t="inlineStr">
        <is>
          <t>open</t>
        </is>
      </c>
      <c r="D517" s="21" t="inlineStr">
        <is>
          <t>A</t>
        </is>
      </c>
      <c r="E517" s="21" t="n">
        <v>70</v>
      </c>
      <c r="F517" s="21" t="inlineStr">
        <is>
          <t>XLarge</t>
        </is>
      </c>
      <c r="G517" s="21" t="inlineStr">
        <is>
          <t>OPEN</t>
        </is>
      </c>
      <c r="H517" s="21" t="n">
        <v>22</v>
      </c>
      <c r="I517" s="21" t="inlineStr">
        <is>
          <t>Water, 100A Power, Pump-Out</t>
        </is>
      </c>
      <c r="J517" s="21" t="inlineStr">
        <is>
          <t>OCCUPIED</t>
        </is>
      </c>
      <c r="K517" s="21" t="inlineStr">
        <is>
          <t>MA-2024-0112</t>
        </is>
      </c>
      <c r="L517" s="21" t="inlineStr">
        <is>
          <t>WL-01533</t>
        </is>
      </c>
      <c r="M517" s="21" t="inlineStr">
        <is>
          <t>Beth Cooper</t>
        </is>
      </c>
      <c r="N517" s="21" t="inlineStr">
        <is>
          <t>SPINDRIFT WIND</t>
        </is>
      </c>
      <c r="O517" s="21" t="n">
        <v>38.7</v>
      </c>
      <c r="P517" s="21" t="n">
        <v>7.55</v>
      </c>
      <c r="Q517" s="28" t="n">
        <v>46194</v>
      </c>
      <c r="R517" s="21" t="inlineStr"/>
    </row>
    <row r="518">
      <c r="A518" s="17" t="inlineStr">
        <is>
          <t>EW-0113</t>
        </is>
      </c>
      <c r="B518" s="17" t="inlineStr">
        <is>
          <t>Eastwey</t>
        </is>
      </c>
      <c r="C518" s="17" t="inlineStr">
        <is>
          <t>open</t>
        </is>
      </c>
      <c r="D518" s="17" t="inlineStr">
        <is>
          <t>A</t>
        </is>
      </c>
      <c r="E518" s="17" t="n">
        <v>45</v>
      </c>
      <c r="F518" s="17" t="inlineStr">
        <is>
          <t>Large</t>
        </is>
      </c>
      <c r="G518" s="17" t="inlineStr">
        <is>
          <t>OPEN</t>
        </is>
      </c>
      <c r="H518" s="17" t="n">
        <v>16</v>
      </c>
      <c r="I518" s="17" t="inlineStr">
        <is>
          <t>Water, 50A Power, Pump-Out</t>
        </is>
      </c>
      <c r="J518" s="17" t="inlineStr">
        <is>
          <t>OCCUPIED</t>
        </is>
      </c>
      <c r="K518" s="17" t="inlineStr">
        <is>
          <t>MA-2024-0113</t>
        </is>
      </c>
      <c r="L518" s="17" t="inlineStr">
        <is>
          <t>WL-01482</t>
        </is>
      </c>
      <c r="M518" s="17" t="inlineStr">
        <is>
          <t>Brandon Boyer</t>
        </is>
      </c>
      <c r="N518" s="17" t="inlineStr">
        <is>
          <t>TIDE MOON</t>
        </is>
      </c>
      <c r="O518" s="17" t="n">
        <v>61.3</v>
      </c>
      <c r="P518" s="17" t="n">
        <v>7.55</v>
      </c>
      <c r="Q518" s="27" t="n">
        <v>46054</v>
      </c>
      <c r="R518" s="17" t="inlineStr"/>
    </row>
    <row r="519">
      <c r="A519" s="21" t="inlineStr">
        <is>
          <t>EW-0114</t>
        </is>
      </c>
      <c r="B519" s="21" t="inlineStr">
        <is>
          <t>Eastwey</t>
        </is>
      </c>
      <c r="C519" s="21" t="inlineStr">
        <is>
          <t>open</t>
        </is>
      </c>
      <c r="D519" s="21" t="inlineStr">
        <is>
          <t>A</t>
        </is>
      </c>
      <c r="E519" s="21" t="n">
        <v>24</v>
      </c>
      <c r="F519" s="21" t="inlineStr">
        <is>
          <t>Small</t>
        </is>
      </c>
      <c r="G519" s="21" t="inlineStr">
        <is>
          <t>OPEN</t>
        </is>
      </c>
      <c r="H519" s="21" t="n">
        <v>9</v>
      </c>
      <c r="I519" s="21" t="inlineStr">
        <is>
          <t>Water, 30A/50A Power</t>
        </is>
      </c>
      <c r="J519" s="21" t="inlineStr">
        <is>
          <t>OCCUPIED</t>
        </is>
      </c>
      <c r="K519" s="21" t="inlineStr">
        <is>
          <t>MA-2024-0114</t>
        </is>
      </c>
      <c r="L519" s="21" t="inlineStr">
        <is>
          <t>WL-03340</t>
        </is>
      </c>
      <c r="M519" s="21" t="inlineStr">
        <is>
          <t>Linda Gonzalez</t>
        </is>
      </c>
      <c r="N519" s="21" t="inlineStr">
        <is>
          <t>HALIBUT ROSE</t>
        </is>
      </c>
      <c r="O519" s="21" t="n">
        <v>41.6</v>
      </c>
      <c r="P519" s="21" t="n">
        <v>7.55</v>
      </c>
      <c r="Q519" s="28" t="n">
        <v>45622</v>
      </c>
      <c r="R519" s="21" t="inlineStr"/>
    </row>
    <row r="520">
      <c r="A520" s="17" t="inlineStr">
        <is>
          <t>EW-0115</t>
        </is>
      </c>
      <c r="B520" s="17" t="inlineStr">
        <is>
          <t>Eastwey</t>
        </is>
      </c>
      <c r="C520" s="17" t="inlineStr">
        <is>
          <t>open</t>
        </is>
      </c>
      <c r="D520" s="17" t="inlineStr">
        <is>
          <t>A</t>
        </is>
      </c>
      <c r="E520" s="17" t="n">
        <v>32</v>
      </c>
      <c r="F520" s="17" t="inlineStr">
        <is>
          <t>Medium</t>
        </is>
      </c>
      <c r="G520" s="17" t="inlineStr">
        <is>
          <t>OPEN</t>
        </is>
      </c>
      <c r="H520" s="17" t="n">
        <v>12</v>
      </c>
      <c r="I520" s="17" t="inlineStr">
        <is>
          <t>Water, 30A/50A Power</t>
        </is>
      </c>
      <c r="J520" s="17" t="inlineStr">
        <is>
          <t>OCCUPIED</t>
        </is>
      </c>
      <c r="K520" s="17" t="inlineStr">
        <is>
          <t>MA-2024-0115</t>
        </is>
      </c>
      <c r="L520" s="17" t="inlineStr">
        <is>
          <t>WL-01809</t>
        </is>
      </c>
      <c r="M520" s="17" t="inlineStr">
        <is>
          <t>Tim Banks</t>
        </is>
      </c>
      <c r="N520" s="17" t="inlineStr">
        <is>
          <t>BRANT RUNNER</t>
        </is>
      </c>
      <c r="O520" s="17" t="n">
        <v>38.4</v>
      </c>
      <c r="P520" s="17" t="n">
        <v>7.55</v>
      </c>
      <c r="Q520" s="27" t="n">
        <v>45882</v>
      </c>
      <c r="R520" s="17" t="inlineStr"/>
    </row>
    <row r="521">
      <c r="A521" s="21" t="inlineStr">
        <is>
          <t>EW-0116</t>
        </is>
      </c>
      <c r="B521" s="21" t="inlineStr">
        <is>
          <t>Eastwey</t>
        </is>
      </c>
      <c r="C521" s="21" t="inlineStr">
        <is>
          <t>open</t>
        </is>
      </c>
      <c r="D521" s="21" t="inlineStr">
        <is>
          <t>A</t>
        </is>
      </c>
      <c r="E521" s="21" t="n">
        <v>32</v>
      </c>
      <c r="F521" s="21" t="inlineStr">
        <is>
          <t>Medium</t>
        </is>
      </c>
      <c r="G521" s="21" t="inlineStr">
        <is>
          <t>OPEN</t>
        </is>
      </c>
      <c r="H521" s="21" t="n">
        <v>12</v>
      </c>
      <c r="I521" s="21" t="inlineStr">
        <is>
          <t>Water, 30A/50A Power</t>
        </is>
      </c>
      <c r="J521" s="21" t="inlineStr">
        <is>
          <t>OCCUPIED</t>
        </is>
      </c>
      <c r="K521" s="21" t="inlineStr">
        <is>
          <t>MA-2024-0116</t>
        </is>
      </c>
      <c r="L521" s="21" t="inlineStr">
        <is>
          <t>WL-02558</t>
        </is>
      </c>
      <c r="M521" s="21" t="inlineStr">
        <is>
          <t>Edward Hardy</t>
        </is>
      </c>
      <c r="N521" s="21" t="inlineStr">
        <is>
          <t>HALIBUT QUEEN</t>
        </is>
      </c>
      <c r="O521" s="21" t="n">
        <v>25.7</v>
      </c>
      <c r="P521" s="21" t="n">
        <v>7.55</v>
      </c>
      <c r="Q521" s="28" t="n">
        <v>45567</v>
      </c>
      <c r="R521" s="21" t="inlineStr"/>
    </row>
    <row r="522">
      <c r="A522" s="17" t="inlineStr">
        <is>
          <t>EW-0117</t>
        </is>
      </c>
      <c r="B522" s="17" t="inlineStr">
        <is>
          <t>Eastwey</t>
        </is>
      </c>
      <c r="C522" s="17" t="inlineStr">
        <is>
          <t>open</t>
        </is>
      </c>
      <c r="D522" s="17" t="inlineStr">
        <is>
          <t>A</t>
        </is>
      </c>
      <c r="E522" s="17" t="n">
        <v>80</v>
      </c>
      <c r="F522" s="17" t="inlineStr">
        <is>
          <t>XLarge</t>
        </is>
      </c>
      <c r="G522" s="17" t="inlineStr">
        <is>
          <t>OPEN</t>
        </is>
      </c>
      <c r="H522" s="17" t="n">
        <v>24</v>
      </c>
      <c r="I522" s="17" t="inlineStr">
        <is>
          <t>Water, 100A Power, Pump-Out</t>
        </is>
      </c>
      <c r="J522" s="17" t="inlineStr">
        <is>
          <t>GUEST</t>
        </is>
      </c>
      <c r="K522" s="17" t="inlineStr"/>
      <c r="L522" s="17" t="inlineStr"/>
      <c r="M522" s="17" t="inlineStr"/>
      <c r="N522" s="17" t="inlineStr"/>
      <c r="O522" s="17" t="inlineStr"/>
      <c r="P522" s="17" t="n">
        <v>7.55</v>
      </c>
      <c r="Q522" s="27" t="n">
        <v>46032</v>
      </c>
      <c r="R522" s="17" t="inlineStr"/>
    </row>
    <row r="523">
      <c r="A523" s="21" t="inlineStr">
        <is>
          <t>EW-0118</t>
        </is>
      </c>
      <c r="B523" s="21" t="inlineStr">
        <is>
          <t>Eastwey</t>
        </is>
      </c>
      <c r="C523" s="21" t="inlineStr">
        <is>
          <t>open</t>
        </is>
      </c>
      <c r="D523" s="21" t="inlineStr">
        <is>
          <t>A</t>
        </is>
      </c>
      <c r="E523" s="21" t="n">
        <v>45</v>
      </c>
      <c r="F523" s="21" t="inlineStr">
        <is>
          <t>Large</t>
        </is>
      </c>
      <c r="G523" s="21" t="inlineStr">
        <is>
          <t>OPEN</t>
        </is>
      </c>
      <c r="H523" s="21" t="n">
        <v>16</v>
      </c>
      <c r="I523" s="21" t="inlineStr">
        <is>
          <t>Water, 50A Power, Pump-Out</t>
        </is>
      </c>
      <c r="J523" s="21" t="inlineStr">
        <is>
          <t>OCCUPIED</t>
        </is>
      </c>
      <c r="K523" s="21" t="inlineStr">
        <is>
          <t>MA-2024-0118</t>
        </is>
      </c>
      <c r="L523" s="21" t="inlineStr">
        <is>
          <t>WL-03472</t>
        </is>
      </c>
      <c r="M523" s="21" t="inlineStr">
        <is>
          <t>Robert Shea</t>
        </is>
      </c>
      <c r="N523" s="21" t="inlineStr">
        <is>
          <t>HALIBUT ROSE</t>
        </is>
      </c>
      <c r="O523" s="21" t="n">
        <v>48.3</v>
      </c>
      <c r="P523" s="21" t="n">
        <v>7.55</v>
      </c>
      <c r="Q523" s="28" t="n">
        <v>45862</v>
      </c>
      <c r="R523" s="21" t="inlineStr"/>
    </row>
    <row r="524">
      <c r="A524" s="17" t="inlineStr">
        <is>
          <t>EW-0119</t>
        </is>
      </c>
      <c r="B524" s="17" t="inlineStr">
        <is>
          <t>Eastwey</t>
        </is>
      </c>
      <c r="C524" s="17" t="inlineStr">
        <is>
          <t>open</t>
        </is>
      </c>
      <c r="D524" s="17" t="inlineStr">
        <is>
          <t>A</t>
        </is>
      </c>
      <c r="E524" s="17" t="n">
        <v>32</v>
      </c>
      <c r="F524" s="17" t="inlineStr">
        <is>
          <t>Medium</t>
        </is>
      </c>
      <c r="G524" s="17" t="inlineStr">
        <is>
          <t>OPEN</t>
        </is>
      </c>
      <c r="H524" s="17" t="n">
        <v>12</v>
      </c>
      <c r="I524" s="17" t="inlineStr">
        <is>
          <t>Water, 30A/50A Power</t>
        </is>
      </c>
      <c r="J524" s="17" t="inlineStr">
        <is>
          <t>OCCUPIED</t>
        </is>
      </c>
      <c r="K524" s="17" t="inlineStr">
        <is>
          <t>MA-2024-0119</t>
        </is>
      </c>
      <c r="L524" s="17" t="inlineStr">
        <is>
          <t>WL-02417</t>
        </is>
      </c>
      <c r="M524" s="17" t="inlineStr">
        <is>
          <t>Eric Benjamin</t>
        </is>
      </c>
      <c r="N524" s="17" t="inlineStr">
        <is>
          <t>OTTER WEATHER</t>
        </is>
      </c>
      <c r="O524" s="17" t="n">
        <v>48.3</v>
      </c>
      <c r="P524" s="17" t="n">
        <v>7.55</v>
      </c>
      <c r="Q524" s="27" t="n">
        <v>45757</v>
      </c>
      <c r="R524" s="17" t="inlineStr"/>
    </row>
    <row r="525">
      <c r="A525" s="21" t="inlineStr">
        <is>
          <t>EW-0120</t>
        </is>
      </c>
      <c r="B525" s="21" t="inlineStr">
        <is>
          <t>Eastwey</t>
        </is>
      </c>
      <c r="C525" s="21" t="inlineStr">
        <is>
          <t>open</t>
        </is>
      </c>
      <c r="D525" s="21" t="inlineStr">
        <is>
          <t>A</t>
        </is>
      </c>
      <c r="E525" s="21" t="n">
        <v>80</v>
      </c>
      <c r="F525" s="21" t="inlineStr">
        <is>
          <t>XLarge</t>
        </is>
      </c>
      <c r="G525" s="21" t="inlineStr">
        <is>
          <t>OPEN</t>
        </is>
      </c>
      <c r="H525" s="21" t="n">
        <v>24</v>
      </c>
      <c r="I525" s="21" t="inlineStr">
        <is>
          <t>Water, 100A Power, Pump-Out</t>
        </is>
      </c>
      <c r="J525" s="21" t="inlineStr">
        <is>
          <t>OCCUPIED</t>
        </is>
      </c>
      <c r="K525" s="21" t="inlineStr">
        <is>
          <t>MA-2024-0120</t>
        </is>
      </c>
      <c r="L525" s="21" t="inlineStr">
        <is>
          <t>WL-02149</t>
        </is>
      </c>
      <c r="M525" s="21" t="inlineStr">
        <is>
          <t>Tonya Bowman</t>
        </is>
      </c>
      <c r="N525" s="21" t="inlineStr">
        <is>
          <t>PETREL LINE</t>
        </is>
      </c>
      <c r="O525" s="21" t="n">
        <v>59.3</v>
      </c>
      <c r="P525" s="21" t="n">
        <v>7.55</v>
      </c>
      <c r="Q525" s="28" t="n">
        <v>45622</v>
      </c>
      <c r="R525" s="21" t="inlineStr"/>
    </row>
    <row r="526">
      <c r="A526" s="17" t="inlineStr">
        <is>
          <t>EW-0121</t>
        </is>
      </c>
      <c r="B526" s="17" t="inlineStr">
        <is>
          <t>Eastwey</t>
        </is>
      </c>
      <c r="C526" s="17" t="inlineStr">
        <is>
          <t>open</t>
        </is>
      </c>
      <c r="D526" s="17" t="inlineStr">
        <is>
          <t>A</t>
        </is>
      </c>
      <c r="E526" s="17" t="n">
        <v>28</v>
      </c>
      <c r="F526" s="17" t="inlineStr">
        <is>
          <t>Small</t>
        </is>
      </c>
      <c r="G526" s="17" t="inlineStr">
        <is>
          <t>OPEN</t>
        </is>
      </c>
      <c r="H526" s="17" t="n">
        <v>10</v>
      </c>
      <c r="I526" s="17" t="inlineStr">
        <is>
          <t>Water, 30A/50A Power</t>
        </is>
      </c>
      <c r="J526" s="17" t="inlineStr">
        <is>
          <t>OCCUPIED</t>
        </is>
      </c>
      <c r="K526" s="17" t="inlineStr">
        <is>
          <t>MA-2024-0121</t>
        </is>
      </c>
      <c r="L526" s="17" t="inlineStr">
        <is>
          <t>WL-01125</t>
        </is>
      </c>
      <c r="M526" s="17" t="inlineStr">
        <is>
          <t>Brandi Baker</t>
        </is>
      </c>
      <c r="N526" s="17" t="inlineStr">
        <is>
          <t>SPINDRIFT ROSE</t>
        </is>
      </c>
      <c r="O526" s="17" t="n">
        <v>37.9</v>
      </c>
      <c r="P526" s="17" t="n">
        <v>7.55</v>
      </c>
      <c r="Q526" s="27" t="n">
        <v>45782</v>
      </c>
      <c r="R526" s="17" t="inlineStr"/>
    </row>
    <row r="527">
      <c r="A527" s="21" t="inlineStr">
        <is>
          <t>EW-0122</t>
        </is>
      </c>
      <c r="B527" s="21" t="inlineStr">
        <is>
          <t>Eastwey</t>
        </is>
      </c>
      <c r="C527" s="21" t="inlineStr">
        <is>
          <t>open</t>
        </is>
      </c>
      <c r="D527" s="21" t="inlineStr">
        <is>
          <t>A</t>
        </is>
      </c>
      <c r="E527" s="21" t="n">
        <v>70</v>
      </c>
      <c r="F527" s="21" t="inlineStr">
        <is>
          <t>XLarge</t>
        </is>
      </c>
      <c r="G527" s="21" t="inlineStr">
        <is>
          <t>OPEN</t>
        </is>
      </c>
      <c r="H527" s="21" t="n">
        <v>22</v>
      </c>
      <c r="I527" s="21" t="inlineStr">
        <is>
          <t>Water, 100A Power, Pump-Out</t>
        </is>
      </c>
      <c r="J527" s="21" t="inlineStr">
        <is>
          <t>OCCUPIED</t>
        </is>
      </c>
      <c r="K527" s="21" t="inlineStr">
        <is>
          <t>MA-2024-0122</t>
        </is>
      </c>
      <c r="L527" s="21" t="inlineStr">
        <is>
          <t>WL-03816</t>
        </is>
      </c>
      <c r="M527" s="21" t="inlineStr">
        <is>
          <t>Brittany Lopez</t>
        </is>
      </c>
      <c r="N527" s="21" t="inlineStr">
        <is>
          <t>PETREL ROSE</t>
        </is>
      </c>
      <c r="O527" s="21" t="n">
        <v>25.7</v>
      </c>
      <c r="P527" s="21" t="n">
        <v>7.55</v>
      </c>
      <c r="Q527" s="28" t="n">
        <v>46164</v>
      </c>
      <c r="R527" s="21" t="inlineStr"/>
    </row>
    <row r="528">
      <c r="A528" s="17" t="inlineStr">
        <is>
          <t>EW-0123</t>
        </is>
      </c>
      <c r="B528" s="17" t="inlineStr">
        <is>
          <t>Eastwey</t>
        </is>
      </c>
      <c r="C528" s="17" t="inlineStr">
        <is>
          <t>open</t>
        </is>
      </c>
      <c r="D528" s="17" t="inlineStr">
        <is>
          <t>A</t>
        </is>
      </c>
      <c r="E528" s="17" t="n">
        <v>28</v>
      </c>
      <c r="F528" s="17" t="inlineStr">
        <is>
          <t>Small</t>
        </is>
      </c>
      <c r="G528" s="17" t="inlineStr">
        <is>
          <t>OPEN</t>
        </is>
      </c>
      <c r="H528" s="17" t="n">
        <v>10</v>
      </c>
      <c r="I528" s="17" t="inlineStr">
        <is>
          <t>Water, 30A/50A Power</t>
        </is>
      </c>
      <c r="J528" s="17" t="inlineStr">
        <is>
          <t>OCCUPIED</t>
        </is>
      </c>
      <c r="K528" s="17" t="inlineStr">
        <is>
          <t>MA-2024-0123</t>
        </is>
      </c>
      <c r="L528" s="17" t="inlineStr">
        <is>
          <t>WL-03203</t>
        </is>
      </c>
      <c r="M528" s="17" t="inlineStr">
        <is>
          <t>Kyle Shepard</t>
        </is>
      </c>
      <c r="N528" s="17" t="inlineStr">
        <is>
          <t>PINTAIL WAKE</t>
        </is>
      </c>
      <c r="O528" s="17" t="n">
        <v>44.4</v>
      </c>
      <c r="P528" s="17" t="n">
        <v>7.55</v>
      </c>
      <c r="Q528" s="27" t="n">
        <v>45746</v>
      </c>
      <c r="R528" s="17" t="inlineStr"/>
    </row>
    <row r="529">
      <c r="A529" s="21" t="inlineStr">
        <is>
          <t>EW-0124</t>
        </is>
      </c>
      <c r="B529" s="21" t="inlineStr">
        <is>
          <t>Eastwey</t>
        </is>
      </c>
      <c r="C529" s="21" t="inlineStr">
        <is>
          <t>open</t>
        </is>
      </c>
      <c r="D529" s="21" t="inlineStr">
        <is>
          <t>A</t>
        </is>
      </c>
      <c r="E529" s="21" t="n">
        <v>32</v>
      </c>
      <c r="F529" s="21" t="inlineStr">
        <is>
          <t>Medium</t>
        </is>
      </c>
      <c r="G529" s="21" t="inlineStr">
        <is>
          <t>OPEN</t>
        </is>
      </c>
      <c r="H529" s="21" t="n">
        <v>12</v>
      </c>
      <c r="I529" s="21" t="inlineStr">
        <is>
          <t>Water, 30A/50A Power</t>
        </is>
      </c>
      <c r="J529" s="21" t="inlineStr">
        <is>
          <t>OCCUPIED</t>
        </is>
      </c>
      <c r="K529" s="21" t="inlineStr">
        <is>
          <t>MA-2024-0124</t>
        </is>
      </c>
      <c r="L529" s="21" t="inlineStr">
        <is>
          <t>WL-03361</t>
        </is>
      </c>
      <c r="M529" s="21" t="inlineStr">
        <is>
          <t>Donna Robertson</t>
        </is>
      </c>
      <c r="N529" s="21" t="inlineStr">
        <is>
          <t>SPINDRIFT RUNNER</t>
        </is>
      </c>
      <c r="O529" s="21" t="n">
        <v>55.7</v>
      </c>
      <c r="P529" s="21" t="n">
        <v>7.55</v>
      </c>
      <c r="Q529" s="28" t="n">
        <v>45728</v>
      </c>
      <c r="R529" s="21" t="inlineStr"/>
    </row>
    <row r="530">
      <c r="A530" s="17" t="inlineStr">
        <is>
          <t>EW-0201</t>
        </is>
      </c>
      <c r="B530" s="17" t="inlineStr">
        <is>
          <t>Eastwey</t>
        </is>
      </c>
      <c r="C530" s="17" t="inlineStr">
        <is>
          <t>open</t>
        </is>
      </c>
      <c r="D530" s="17" t="inlineStr">
        <is>
          <t>B</t>
        </is>
      </c>
      <c r="E530" s="17" t="n">
        <v>36</v>
      </c>
      <c r="F530" s="17" t="inlineStr">
        <is>
          <t>Medium</t>
        </is>
      </c>
      <c r="G530" s="17" t="inlineStr">
        <is>
          <t>OPEN</t>
        </is>
      </c>
      <c r="H530" s="17" t="n">
        <v>13</v>
      </c>
      <c r="I530" s="17" t="inlineStr">
        <is>
          <t>Water, 50A Power</t>
        </is>
      </c>
      <c r="J530" s="17" t="inlineStr">
        <is>
          <t>OCCUPIED</t>
        </is>
      </c>
      <c r="K530" s="17" t="inlineStr">
        <is>
          <t>MA-2024-0201</t>
        </is>
      </c>
      <c r="L530" s="17" t="inlineStr">
        <is>
          <t>WL-02818</t>
        </is>
      </c>
      <c r="M530" s="17" t="inlineStr">
        <is>
          <t>Andrew Bryan</t>
        </is>
      </c>
      <c r="N530" s="17" t="inlineStr">
        <is>
          <t>SALISH ROSE</t>
        </is>
      </c>
      <c r="O530" s="17" t="n">
        <v>39.3</v>
      </c>
      <c r="P530" s="17" t="n">
        <v>7.55</v>
      </c>
      <c r="Q530" s="27" t="n">
        <v>46072</v>
      </c>
      <c r="R530" s="17" t="inlineStr"/>
    </row>
    <row r="531">
      <c r="A531" s="21" t="inlineStr">
        <is>
          <t>EW-0202</t>
        </is>
      </c>
      <c r="B531" s="21" t="inlineStr">
        <is>
          <t>Eastwey</t>
        </is>
      </c>
      <c r="C531" s="21" t="inlineStr">
        <is>
          <t>open</t>
        </is>
      </c>
      <c r="D531" s="21" t="inlineStr">
        <is>
          <t>B</t>
        </is>
      </c>
      <c r="E531" s="21" t="n">
        <v>32</v>
      </c>
      <c r="F531" s="21" t="inlineStr">
        <is>
          <t>Medium</t>
        </is>
      </c>
      <c r="G531" s="21" t="inlineStr">
        <is>
          <t>OPEN</t>
        </is>
      </c>
      <c r="H531" s="21" t="n">
        <v>12</v>
      </c>
      <c r="I531" s="21" t="inlineStr">
        <is>
          <t>Water, 30A/50A Power</t>
        </is>
      </c>
      <c r="J531" s="21" t="inlineStr">
        <is>
          <t>OCCUPIED</t>
        </is>
      </c>
      <c r="K531" s="21" t="inlineStr">
        <is>
          <t>MA-2024-0202</t>
        </is>
      </c>
      <c r="L531" s="21" t="inlineStr">
        <is>
          <t>WL-03332</t>
        </is>
      </c>
      <c r="M531" s="21" t="inlineStr">
        <is>
          <t>Amanda Rodgers</t>
        </is>
      </c>
      <c r="N531" s="21" t="inlineStr">
        <is>
          <t>MURRE SOUND</t>
        </is>
      </c>
      <c r="O531" s="21" t="n">
        <v>49.2</v>
      </c>
      <c r="P531" s="21" t="n">
        <v>7.55</v>
      </c>
      <c r="Q531" s="28" t="n">
        <v>45747</v>
      </c>
      <c r="R531" s="21" t="inlineStr"/>
    </row>
    <row r="532">
      <c r="A532" s="17" t="inlineStr">
        <is>
          <t>EW-0203</t>
        </is>
      </c>
      <c r="B532" s="17" t="inlineStr">
        <is>
          <t>Eastwey</t>
        </is>
      </c>
      <c r="C532" s="17" t="inlineStr">
        <is>
          <t>open</t>
        </is>
      </c>
      <c r="D532" s="17" t="inlineStr">
        <is>
          <t>B</t>
        </is>
      </c>
      <c r="E532" s="17" t="n">
        <v>28</v>
      </c>
      <c r="F532" s="17" t="inlineStr">
        <is>
          <t>Small</t>
        </is>
      </c>
      <c r="G532" s="17" t="inlineStr">
        <is>
          <t>OPEN</t>
        </is>
      </c>
      <c r="H532" s="17" t="n">
        <v>10</v>
      </c>
      <c r="I532" s="17" t="inlineStr">
        <is>
          <t>Water, 30A/50A Power</t>
        </is>
      </c>
      <c r="J532" s="17" t="inlineStr">
        <is>
          <t>OCCUPIED</t>
        </is>
      </c>
      <c r="K532" s="17" t="inlineStr">
        <is>
          <t>MA-2024-0203</t>
        </is>
      </c>
      <c r="L532" s="17" t="inlineStr">
        <is>
          <t>WL-02676</t>
        </is>
      </c>
      <c r="M532" s="17" t="inlineStr">
        <is>
          <t>Janice Walker</t>
        </is>
      </c>
      <c r="N532" s="17" t="inlineStr">
        <is>
          <t>BRANT DANCER</t>
        </is>
      </c>
      <c r="O532" s="17" t="n">
        <v>34.1</v>
      </c>
      <c r="P532" s="17" t="n">
        <v>7.55</v>
      </c>
      <c r="Q532" s="27" t="n">
        <v>45605</v>
      </c>
      <c r="R532" s="17" t="inlineStr"/>
    </row>
    <row r="533">
      <c r="A533" s="21" t="inlineStr">
        <is>
          <t>EW-0204</t>
        </is>
      </c>
      <c r="B533" s="21" t="inlineStr">
        <is>
          <t>Eastwey</t>
        </is>
      </c>
      <c r="C533" s="21" t="inlineStr">
        <is>
          <t>open</t>
        </is>
      </c>
      <c r="D533" s="21" t="inlineStr">
        <is>
          <t>B</t>
        </is>
      </c>
      <c r="E533" s="21" t="n">
        <v>40</v>
      </c>
      <c r="F533" s="21" t="inlineStr">
        <is>
          <t>Medium</t>
        </is>
      </c>
      <c r="G533" s="21" t="inlineStr">
        <is>
          <t>OPEN</t>
        </is>
      </c>
      <c r="H533" s="21" t="n">
        <v>14</v>
      </c>
      <c r="I533" s="21" t="inlineStr">
        <is>
          <t>Water, 50A Power</t>
        </is>
      </c>
      <c r="J533" s="21" t="inlineStr">
        <is>
          <t>OCCUPIED</t>
        </is>
      </c>
      <c r="K533" s="21" t="inlineStr">
        <is>
          <t>MA-2024-0204</t>
        </is>
      </c>
      <c r="L533" s="21" t="inlineStr">
        <is>
          <t>WL-01545</t>
        </is>
      </c>
      <c r="M533" s="21" t="inlineStr">
        <is>
          <t>Jessica King</t>
        </is>
      </c>
      <c r="N533" s="21" t="inlineStr">
        <is>
          <t>TIDE HARBOR</t>
        </is>
      </c>
      <c r="O533" s="21" t="n">
        <v>21.1</v>
      </c>
      <c r="P533" s="21" t="n">
        <v>7.55</v>
      </c>
      <c r="Q533" s="28" t="n">
        <v>45836</v>
      </c>
      <c r="R533" s="21" t="inlineStr"/>
    </row>
    <row r="534">
      <c r="A534" s="17" t="inlineStr">
        <is>
          <t>EW-0205</t>
        </is>
      </c>
      <c r="B534" s="17" t="inlineStr">
        <is>
          <t>Eastwey</t>
        </is>
      </c>
      <c r="C534" s="17" t="inlineStr">
        <is>
          <t>open</t>
        </is>
      </c>
      <c r="D534" s="17" t="inlineStr">
        <is>
          <t>B</t>
        </is>
      </c>
      <c r="E534" s="17" t="n">
        <v>60</v>
      </c>
      <c r="F534" s="17" t="inlineStr">
        <is>
          <t>XLarge</t>
        </is>
      </c>
      <c r="G534" s="17" t="inlineStr">
        <is>
          <t>OPEN</t>
        </is>
      </c>
      <c r="H534" s="17" t="n">
        <v>20</v>
      </c>
      <c r="I534" s="17" t="inlineStr">
        <is>
          <t>Water, 100A Power, Pump-Out</t>
        </is>
      </c>
      <c r="J534" s="17" t="inlineStr">
        <is>
          <t>MAINTENANCE</t>
        </is>
      </c>
      <c r="K534" s="17" t="inlineStr"/>
      <c r="L534" s="17" t="inlineStr"/>
      <c r="M534" s="17" t="inlineStr"/>
      <c r="N534" s="17" t="inlineStr"/>
      <c r="O534" s="17" t="inlineStr"/>
      <c r="P534" s="17" t="n">
        <v>7.55</v>
      </c>
      <c r="Q534" s="27" t="n">
        <v>45583</v>
      </c>
      <c r="R534" s="17" t="inlineStr"/>
    </row>
    <row r="535">
      <c r="A535" s="21" t="inlineStr">
        <is>
          <t>EW-0206</t>
        </is>
      </c>
      <c r="B535" s="21" t="inlineStr">
        <is>
          <t>Eastwey</t>
        </is>
      </c>
      <c r="C535" s="21" t="inlineStr">
        <is>
          <t>open</t>
        </is>
      </c>
      <c r="D535" s="21" t="inlineStr">
        <is>
          <t>B</t>
        </is>
      </c>
      <c r="E535" s="21" t="n">
        <v>24</v>
      </c>
      <c r="F535" s="21" t="inlineStr">
        <is>
          <t>Small</t>
        </is>
      </c>
      <c r="G535" s="21" t="inlineStr">
        <is>
          <t>OPEN</t>
        </is>
      </c>
      <c r="H535" s="21" t="n">
        <v>9</v>
      </c>
      <c r="I535" s="21" t="inlineStr">
        <is>
          <t>Water, 30A/50A Power</t>
        </is>
      </c>
      <c r="J535" s="21" t="inlineStr">
        <is>
          <t>OCCUPIED</t>
        </is>
      </c>
      <c r="K535" s="21" t="inlineStr">
        <is>
          <t>MA-2024-0206</t>
        </is>
      </c>
      <c r="L535" s="21" t="inlineStr">
        <is>
          <t>WL-01286</t>
        </is>
      </c>
      <c r="M535" s="21" t="inlineStr">
        <is>
          <t>Kevin Wiley</t>
        </is>
      </c>
      <c r="N535" s="21" t="inlineStr">
        <is>
          <t>TIDE STAR</t>
        </is>
      </c>
      <c r="O535" s="21" t="n">
        <v>35.2</v>
      </c>
      <c r="P535" s="21" t="n">
        <v>7.55</v>
      </c>
      <c r="Q535" s="28" t="n">
        <v>45975</v>
      </c>
      <c r="R535" s="21" t="inlineStr"/>
    </row>
    <row r="536">
      <c r="A536" s="17" t="inlineStr">
        <is>
          <t>EW-0207</t>
        </is>
      </c>
      <c r="B536" s="17" t="inlineStr">
        <is>
          <t>Eastwey</t>
        </is>
      </c>
      <c r="C536" s="17" t="inlineStr">
        <is>
          <t>open</t>
        </is>
      </c>
      <c r="D536" s="17" t="inlineStr">
        <is>
          <t>B</t>
        </is>
      </c>
      <c r="E536" s="17" t="n">
        <v>45</v>
      </c>
      <c r="F536" s="17" t="inlineStr">
        <is>
          <t>Large</t>
        </is>
      </c>
      <c r="G536" s="17" t="inlineStr">
        <is>
          <t>OPEN</t>
        </is>
      </c>
      <c r="H536" s="17" t="n">
        <v>16</v>
      </c>
      <c r="I536" s="17" t="inlineStr">
        <is>
          <t>Water, 50A Power, Pump-Out</t>
        </is>
      </c>
      <c r="J536" s="17" t="inlineStr">
        <is>
          <t>OCCUPIED</t>
        </is>
      </c>
      <c r="K536" s="17" t="inlineStr">
        <is>
          <t>MA-2024-0207</t>
        </is>
      </c>
      <c r="L536" s="17" t="inlineStr">
        <is>
          <t>WL-01486</t>
        </is>
      </c>
      <c r="M536" s="17" t="inlineStr">
        <is>
          <t>Stacey Spears</t>
        </is>
      </c>
      <c r="N536" s="17" t="inlineStr">
        <is>
          <t>SALISH HARBOR</t>
        </is>
      </c>
      <c r="O536" s="17" t="n">
        <v>42.1</v>
      </c>
      <c r="P536" s="17" t="n">
        <v>7.55</v>
      </c>
      <c r="Q536" s="27" t="n">
        <v>45791</v>
      </c>
      <c r="R536" s="17" t="inlineStr"/>
    </row>
    <row r="537">
      <c r="A537" s="21" t="inlineStr">
        <is>
          <t>EW-0208</t>
        </is>
      </c>
      <c r="B537" s="21" t="inlineStr">
        <is>
          <t>Eastwey</t>
        </is>
      </c>
      <c r="C537" s="21" t="inlineStr">
        <is>
          <t>open</t>
        </is>
      </c>
      <c r="D537" s="21" t="inlineStr">
        <is>
          <t>B</t>
        </is>
      </c>
      <c r="E537" s="21" t="n">
        <v>32</v>
      </c>
      <c r="F537" s="21" t="inlineStr">
        <is>
          <t>Medium</t>
        </is>
      </c>
      <c r="G537" s="21" t="inlineStr">
        <is>
          <t>OPEN</t>
        </is>
      </c>
      <c r="H537" s="21" t="n">
        <v>12</v>
      </c>
      <c r="I537" s="21" t="inlineStr">
        <is>
          <t>Water, 30A/50A Power</t>
        </is>
      </c>
      <c r="J537" s="21" t="inlineStr">
        <is>
          <t>OCCUPIED</t>
        </is>
      </c>
      <c r="K537" s="21" t="inlineStr">
        <is>
          <t>MA-2024-0208</t>
        </is>
      </c>
      <c r="L537" s="21" t="inlineStr">
        <is>
          <t>WL-03130</t>
        </is>
      </c>
      <c r="M537" s="21" t="inlineStr">
        <is>
          <t>Nicole Berger</t>
        </is>
      </c>
      <c r="N537" s="21" t="inlineStr">
        <is>
          <t>MURRE BAY</t>
        </is>
      </c>
      <c r="O537" s="21" t="n">
        <v>24.5</v>
      </c>
      <c r="P537" s="21" t="n">
        <v>7.55</v>
      </c>
      <c r="Q537" s="28" t="n">
        <v>45629</v>
      </c>
      <c r="R537" s="21" t="inlineStr"/>
    </row>
    <row r="538">
      <c r="A538" s="17" t="inlineStr">
        <is>
          <t>EW-0209</t>
        </is>
      </c>
      <c r="B538" s="17" t="inlineStr">
        <is>
          <t>Eastwey</t>
        </is>
      </c>
      <c r="C538" s="17" t="inlineStr">
        <is>
          <t>open</t>
        </is>
      </c>
      <c r="D538" s="17" t="inlineStr">
        <is>
          <t>B</t>
        </is>
      </c>
      <c r="E538" s="17" t="n">
        <v>36</v>
      </c>
      <c r="F538" s="17" t="inlineStr">
        <is>
          <t>Medium</t>
        </is>
      </c>
      <c r="G538" s="17" t="inlineStr">
        <is>
          <t>OPEN</t>
        </is>
      </c>
      <c r="H538" s="17" t="n">
        <v>13</v>
      </c>
      <c r="I538" s="17" t="inlineStr">
        <is>
          <t>Water, 50A Power</t>
        </is>
      </c>
      <c r="J538" s="17" t="inlineStr">
        <is>
          <t>OCCUPIED</t>
        </is>
      </c>
      <c r="K538" s="17" t="inlineStr">
        <is>
          <t>MA-2024-0209</t>
        </is>
      </c>
      <c r="L538" s="17" t="inlineStr">
        <is>
          <t>WL-02673</t>
        </is>
      </c>
      <c r="M538" s="17" t="inlineStr">
        <is>
          <t>Rodney Watson</t>
        </is>
      </c>
      <c r="N538" s="17" t="inlineStr">
        <is>
          <t>GRAY MOON</t>
        </is>
      </c>
      <c r="O538" s="17" t="n">
        <v>30.4</v>
      </c>
      <c r="P538" s="17" t="n">
        <v>7.55</v>
      </c>
      <c r="Q538" s="27" t="n">
        <v>46152</v>
      </c>
      <c r="R538" s="17" t="inlineStr"/>
    </row>
    <row r="539">
      <c r="A539" s="21" t="inlineStr">
        <is>
          <t>EW-0210</t>
        </is>
      </c>
      <c r="B539" s="21" t="inlineStr">
        <is>
          <t>Eastwey</t>
        </is>
      </c>
      <c r="C539" s="21" t="inlineStr">
        <is>
          <t>open</t>
        </is>
      </c>
      <c r="D539" s="21" t="inlineStr">
        <is>
          <t>B</t>
        </is>
      </c>
      <c r="E539" s="21" t="n">
        <v>24</v>
      </c>
      <c r="F539" s="21" t="inlineStr">
        <is>
          <t>Small</t>
        </is>
      </c>
      <c r="G539" s="21" t="inlineStr">
        <is>
          <t>OPEN</t>
        </is>
      </c>
      <c r="H539" s="21" t="n">
        <v>9</v>
      </c>
      <c r="I539" s="21" t="inlineStr">
        <is>
          <t>Water, 30A/50A Power</t>
        </is>
      </c>
      <c r="J539" s="21" t="inlineStr">
        <is>
          <t>OCCUPIED</t>
        </is>
      </c>
      <c r="K539" s="21" t="inlineStr">
        <is>
          <t>MA-2024-0210</t>
        </is>
      </c>
      <c r="L539" s="21" t="inlineStr">
        <is>
          <t>WL-01729</t>
        </is>
      </c>
      <c r="M539" s="21" t="inlineStr">
        <is>
          <t>Whitney Baker</t>
        </is>
      </c>
      <c r="N539" s="21" t="inlineStr">
        <is>
          <t>PETREL BAY</t>
        </is>
      </c>
      <c r="O539" s="21" t="n">
        <v>39.6</v>
      </c>
      <c r="P539" s="21" t="n">
        <v>7.55</v>
      </c>
      <c r="Q539" s="28" t="n">
        <v>46183</v>
      </c>
      <c r="R539" s="21" t="inlineStr"/>
    </row>
    <row r="540">
      <c r="A540" s="17" t="inlineStr">
        <is>
          <t>EW-0211</t>
        </is>
      </c>
      <c r="B540" s="17" t="inlineStr">
        <is>
          <t>Eastwey</t>
        </is>
      </c>
      <c r="C540" s="17" t="inlineStr">
        <is>
          <t>open</t>
        </is>
      </c>
      <c r="D540" s="17" t="inlineStr">
        <is>
          <t>B</t>
        </is>
      </c>
      <c r="E540" s="17" t="n">
        <v>50</v>
      </c>
      <c r="F540" s="17" t="inlineStr">
        <is>
          <t>Large</t>
        </is>
      </c>
      <c r="G540" s="17" t="inlineStr">
        <is>
          <t>OPEN</t>
        </is>
      </c>
      <c r="H540" s="17" t="n">
        <v>18</v>
      </c>
      <c r="I540" s="17" t="inlineStr">
        <is>
          <t>Water, 50A Power, Pump-Out</t>
        </is>
      </c>
      <c r="J540" s="17" t="inlineStr">
        <is>
          <t>OCCUPIED</t>
        </is>
      </c>
      <c r="K540" s="17" t="inlineStr">
        <is>
          <t>MA-2024-0211</t>
        </is>
      </c>
      <c r="L540" s="17" t="inlineStr">
        <is>
          <t>WL-02171</t>
        </is>
      </c>
      <c r="M540" s="17" t="inlineStr">
        <is>
          <t>Andrea Hill</t>
        </is>
      </c>
      <c r="N540" s="17" t="inlineStr">
        <is>
          <t>KESTREL MIST</t>
        </is>
      </c>
      <c r="O540" s="17" t="n">
        <v>41.5</v>
      </c>
      <c r="P540" s="17" t="n">
        <v>7.55</v>
      </c>
      <c r="Q540" s="27" t="n">
        <v>45732</v>
      </c>
      <c r="R540" s="17" t="inlineStr"/>
    </row>
    <row r="541">
      <c r="A541" s="21" t="inlineStr">
        <is>
          <t>EW-0212</t>
        </is>
      </c>
      <c r="B541" s="21" t="inlineStr">
        <is>
          <t>Eastwey</t>
        </is>
      </c>
      <c r="C541" s="21" t="inlineStr">
        <is>
          <t>open</t>
        </is>
      </c>
      <c r="D541" s="21" t="inlineStr">
        <is>
          <t>B</t>
        </is>
      </c>
      <c r="E541" s="21" t="n">
        <v>32</v>
      </c>
      <c r="F541" s="21" t="inlineStr">
        <is>
          <t>Medium</t>
        </is>
      </c>
      <c r="G541" s="21" t="inlineStr">
        <is>
          <t>OPEN</t>
        </is>
      </c>
      <c r="H541" s="21" t="n">
        <v>12</v>
      </c>
      <c r="I541" s="21" t="inlineStr">
        <is>
          <t>Water, 30A/50A Power</t>
        </is>
      </c>
      <c r="J541" s="21" t="inlineStr">
        <is>
          <t>OCCUPIED</t>
        </is>
      </c>
      <c r="K541" s="21" t="inlineStr">
        <is>
          <t>MA-2024-0212</t>
        </is>
      </c>
      <c r="L541" s="21" t="inlineStr">
        <is>
          <t>WL-01589</t>
        </is>
      </c>
      <c r="M541" s="21" t="inlineStr">
        <is>
          <t>Caitlin Klein</t>
        </is>
      </c>
      <c r="N541" s="21" t="inlineStr">
        <is>
          <t>HALIBUT SOUND</t>
        </is>
      </c>
      <c r="O541" s="21" t="n">
        <v>19.5</v>
      </c>
      <c r="P541" s="21" t="n">
        <v>7.55</v>
      </c>
      <c r="Q541" s="28" t="n">
        <v>45874</v>
      </c>
      <c r="R541" s="21" t="inlineStr"/>
    </row>
    <row r="542">
      <c r="A542" s="17" t="inlineStr">
        <is>
          <t>EW-0213</t>
        </is>
      </c>
      <c r="B542" s="17" t="inlineStr">
        <is>
          <t>Eastwey</t>
        </is>
      </c>
      <c r="C542" s="17" t="inlineStr">
        <is>
          <t>open</t>
        </is>
      </c>
      <c r="D542" s="17" t="inlineStr">
        <is>
          <t>B</t>
        </is>
      </c>
      <c r="E542" s="17" t="n">
        <v>28</v>
      </c>
      <c r="F542" s="17" t="inlineStr">
        <is>
          <t>Small</t>
        </is>
      </c>
      <c r="G542" s="17" t="inlineStr">
        <is>
          <t>OPEN</t>
        </is>
      </c>
      <c r="H542" s="17" t="n">
        <v>10</v>
      </c>
      <c r="I542" s="17" t="inlineStr">
        <is>
          <t>Water, 30A/50A Power</t>
        </is>
      </c>
      <c r="J542" s="17" t="inlineStr">
        <is>
          <t>GUEST</t>
        </is>
      </c>
      <c r="K542" s="17" t="inlineStr"/>
      <c r="L542" s="17" t="inlineStr"/>
      <c r="M542" s="17" t="inlineStr"/>
      <c r="N542" s="17" t="inlineStr"/>
      <c r="O542" s="17" t="inlineStr"/>
      <c r="P542" s="17" t="n">
        <v>7.55</v>
      </c>
      <c r="Q542" s="27" t="n">
        <v>46119</v>
      </c>
      <c r="R542" s="17" t="inlineStr"/>
    </row>
    <row r="543">
      <c r="A543" s="21" t="inlineStr">
        <is>
          <t>EW-0214</t>
        </is>
      </c>
      <c r="B543" s="21" t="inlineStr">
        <is>
          <t>Eastwey</t>
        </is>
      </c>
      <c r="C543" s="21" t="inlineStr">
        <is>
          <t>open</t>
        </is>
      </c>
      <c r="D543" s="21" t="inlineStr">
        <is>
          <t>B</t>
        </is>
      </c>
      <c r="E543" s="21" t="n">
        <v>60</v>
      </c>
      <c r="F543" s="21" t="inlineStr">
        <is>
          <t>XLarge</t>
        </is>
      </c>
      <c r="G543" s="21" t="inlineStr">
        <is>
          <t>OPEN</t>
        </is>
      </c>
      <c r="H543" s="21" t="n">
        <v>20</v>
      </c>
      <c r="I543" s="21" t="inlineStr">
        <is>
          <t>Water, 100A Power, Pump-Out</t>
        </is>
      </c>
      <c r="J543" s="21" t="inlineStr">
        <is>
          <t>OCCUPIED</t>
        </is>
      </c>
      <c r="K543" s="21" t="inlineStr">
        <is>
          <t>MA-2024-0214</t>
        </is>
      </c>
      <c r="L543" s="21" t="inlineStr">
        <is>
          <t>WL-01651</t>
        </is>
      </c>
      <c r="M543" s="21" t="inlineStr">
        <is>
          <t>Kayla Lawson</t>
        </is>
      </c>
      <c r="N543" s="21" t="inlineStr">
        <is>
          <t>PETREL RUNNER</t>
        </is>
      </c>
      <c r="O543" s="21" t="n">
        <v>23.2</v>
      </c>
      <c r="P543" s="21" t="n">
        <v>7.55</v>
      </c>
      <c r="Q543" s="28" t="n">
        <v>46196</v>
      </c>
      <c r="R543" s="21" t="inlineStr"/>
    </row>
    <row r="544">
      <c r="A544" s="17" t="inlineStr">
        <is>
          <t>EW-0215</t>
        </is>
      </c>
      <c r="B544" s="17" t="inlineStr">
        <is>
          <t>Eastwey</t>
        </is>
      </c>
      <c r="C544" s="17" t="inlineStr">
        <is>
          <t>open</t>
        </is>
      </c>
      <c r="D544" s="17" t="inlineStr">
        <is>
          <t>B</t>
        </is>
      </c>
      <c r="E544" s="17" t="n">
        <v>32</v>
      </c>
      <c r="F544" s="17" t="inlineStr">
        <is>
          <t>Medium</t>
        </is>
      </c>
      <c r="G544" s="17" t="inlineStr">
        <is>
          <t>OPEN</t>
        </is>
      </c>
      <c r="H544" s="17" t="n">
        <v>12</v>
      </c>
      <c r="I544" s="17" t="inlineStr">
        <is>
          <t>Water, 30A/50A Power</t>
        </is>
      </c>
      <c r="J544" s="17" t="inlineStr">
        <is>
          <t>OCCUPIED</t>
        </is>
      </c>
      <c r="K544" s="17" t="inlineStr">
        <is>
          <t>MA-2024-0215</t>
        </is>
      </c>
      <c r="L544" s="17" t="inlineStr">
        <is>
          <t>WL-03669</t>
        </is>
      </c>
      <c r="M544" s="17" t="inlineStr">
        <is>
          <t>Samantha Powers</t>
        </is>
      </c>
      <c r="N544" s="17" t="inlineStr">
        <is>
          <t>OTTER REACH</t>
        </is>
      </c>
      <c r="O544" s="17" t="n">
        <v>20.4</v>
      </c>
      <c r="P544" s="17" t="n">
        <v>7.55</v>
      </c>
      <c r="Q544" s="27" t="n">
        <v>46186</v>
      </c>
      <c r="R544" s="17" t="inlineStr"/>
    </row>
    <row r="545">
      <c r="A545" s="21" t="inlineStr">
        <is>
          <t>EW-0216</t>
        </is>
      </c>
      <c r="B545" s="21" t="inlineStr">
        <is>
          <t>Eastwey</t>
        </is>
      </c>
      <c r="C545" s="21" t="inlineStr">
        <is>
          <t>open</t>
        </is>
      </c>
      <c r="D545" s="21" t="inlineStr">
        <is>
          <t>B</t>
        </is>
      </c>
      <c r="E545" s="21" t="n">
        <v>50</v>
      </c>
      <c r="F545" s="21" t="inlineStr">
        <is>
          <t>Large</t>
        </is>
      </c>
      <c r="G545" s="21" t="inlineStr">
        <is>
          <t>OPEN</t>
        </is>
      </c>
      <c r="H545" s="21" t="n">
        <v>18</v>
      </c>
      <c r="I545" s="21" t="inlineStr">
        <is>
          <t>Water, 50A Power, Pump-Out</t>
        </is>
      </c>
      <c r="J545" s="21" t="inlineStr">
        <is>
          <t>OCCUPIED</t>
        </is>
      </c>
      <c r="K545" s="21" t="inlineStr">
        <is>
          <t>MA-2024-0216</t>
        </is>
      </c>
      <c r="L545" s="21" t="inlineStr">
        <is>
          <t>WL-01352</t>
        </is>
      </c>
      <c r="M545" s="21" t="inlineStr">
        <is>
          <t>Donald Hoffman</t>
        </is>
      </c>
      <c r="N545" s="21" t="inlineStr">
        <is>
          <t>MURRE VEER</t>
        </is>
      </c>
      <c r="O545" s="21" t="n">
        <v>42.6</v>
      </c>
      <c r="P545" s="21" t="n">
        <v>7.55</v>
      </c>
      <c r="Q545" s="28" t="n">
        <v>46185</v>
      </c>
      <c r="R545" s="21" t="inlineStr"/>
    </row>
    <row r="546">
      <c r="A546" s="17" t="inlineStr">
        <is>
          <t>EW-0217</t>
        </is>
      </c>
      <c r="B546" s="17" t="inlineStr">
        <is>
          <t>Eastwey</t>
        </is>
      </c>
      <c r="C546" s="17" t="inlineStr">
        <is>
          <t>open</t>
        </is>
      </c>
      <c r="D546" s="17" t="inlineStr">
        <is>
          <t>B</t>
        </is>
      </c>
      <c r="E546" s="17" t="n">
        <v>32</v>
      </c>
      <c r="F546" s="17" t="inlineStr">
        <is>
          <t>Medium</t>
        </is>
      </c>
      <c r="G546" s="17" t="inlineStr">
        <is>
          <t>OPEN</t>
        </is>
      </c>
      <c r="H546" s="17" t="n">
        <v>12</v>
      </c>
      <c r="I546" s="17" t="inlineStr">
        <is>
          <t>Water, 30A/50A Power</t>
        </is>
      </c>
      <c r="J546" s="17" t="inlineStr">
        <is>
          <t>OCCUPIED</t>
        </is>
      </c>
      <c r="K546" s="17" t="inlineStr">
        <is>
          <t>MA-2024-0217</t>
        </is>
      </c>
      <c r="L546" s="17" t="inlineStr">
        <is>
          <t>WL-01566</t>
        </is>
      </c>
      <c r="M546" s="17" t="inlineStr">
        <is>
          <t>Sara Garcia</t>
        </is>
      </c>
      <c r="N546" s="17" t="inlineStr">
        <is>
          <t>HALIBUT STAR</t>
        </is>
      </c>
      <c r="O546" s="17" t="n">
        <v>32.9</v>
      </c>
      <c r="P546" s="17" t="n">
        <v>7.55</v>
      </c>
      <c r="Q546" s="27" t="n">
        <v>45643</v>
      </c>
      <c r="R546" s="17" t="inlineStr"/>
    </row>
    <row r="547">
      <c r="A547" s="21" t="inlineStr">
        <is>
          <t>EW-0218</t>
        </is>
      </c>
      <c r="B547" s="21" t="inlineStr">
        <is>
          <t>Eastwey</t>
        </is>
      </c>
      <c r="C547" s="21" t="inlineStr">
        <is>
          <t>open</t>
        </is>
      </c>
      <c r="D547" s="21" t="inlineStr">
        <is>
          <t>B</t>
        </is>
      </c>
      <c r="E547" s="21" t="n">
        <v>36</v>
      </c>
      <c r="F547" s="21" t="inlineStr">
        <is>
          <t>Medium</t>
        </is>
      </c>
      <c r="G547" s="21" t="inlineStr">
        <is>
          <t>OPEN</t>
        </is>
      </c>
      <c r="H547" s="21" t="n">
        <v>13</v>
      </c>
      <c r="I547" s="21" t="inlineStr">
        <is>
          <t>Water, 50A Power</t>
        </is>
      </c>
      <c r="J547" s="21" t="inlineStr">
        <is>
          <t>OCCUPIED</t>
        </is>
      </c>
      <c r="K547" s="21" t="inlineStr">
        <is>
          <t>MA-2024-0218</t>
        </is>
      </c>
      <c r="L547" s="21" t="inlineStr">
        <is>
          <t>WL-01012</t>
        </is>
      </c>
      <c r="M547" s="21" t="inlineStr">
        <is>
          <t>Janet Jones</t>
        </is>
      </c>
      <c r="N547" s="21" t="inlineStr">
        <is>
          <t>SALISH REACH</t>
        </is>
      </c>
      <c r="O547" s="21" t="n">
        <v>23</v>
      </c>
      <c r="P547" s="21" t="n">
        <v>7.55</v>
      </c>
      <c r="Q547" s="28" t="n">
        <v>45967</v>
      </c>
      <c r="R547" s="21" t="inlineStr"/>
    </row>
    <row r="548">
      <c r="A548" s="17" t="inlineStr">
        <is>
          <t>EW-0219</t>
        </is>
      </c>
      <c r="B548" s="17" t="inlineStr">
        <is>
          <t>Eastwey</t>
        </is>
      </c>
      <c r="C548" s="17" t="inlineStr">
        <is>
          <t>open</t>
        </is>
      </c>
      <c r="D548" s="17" t="inlineStr">
        <is>
          <t>B</t>
        </is>
      </c>
      <c r="E548" s="17" t="n">
        <v>70</v>
      </c>
      <c r="F548" s="17" t="inlineStr">
        <is>
          <t>XLarge</t>
        </is>
      </c>
      <c r="G548" s="17" t="inlineStr">
        <is>
          <t>OPEN</t>
        </is>
      </c>
      <c r="H548" s="17" t="n">
        <v>22</v>
      </c>
      <c r="I548" s="17" t="inlineStr">
        <is>
          <t>Water, 100A Power, Pump-Out</t>
        </is>
      </c>
      <c r="J548" s="17" t="inlineStr">
        <is>
          <t>OCCUPIED</t>
        </is>
      </c>
      <c r="K548" s="17" t="inlineStr">
        <is>
          <t>MA-2024-0219</t>
        </is>
      </c>
      <c r="L548" s="17" t="inlineStr">
        <is>
          <t>WL-02243</t>
        </is>
      </c>
      <c r="M548" s="17" t="inlineStr">
        <is>
          <t>Andrew Miller</t>
        </is>
      </c>
      <c r="N548" s="17" t="inlineStr">
        <is>
          <t>SANDERLING BAY</t>
        </is>
      </c>
      <c r="O548" s="17" t="n">
        <v>21.3</v>
      </c>
      <c r="P548" s="17" t="n">
        <v>7.55</v>
      </c>
      <c r="Q548" s="27" t="n">
        <v>45769</v>
      </c>
      <c r="R548" s="17" t="inlineStr"/>
    </row>
    <row r="549">
      <c r="A549" s="21" t="inlineStr">
        <is>
          <t>EW-0220</t>
        </is>
      </c>
      <c r="B549" s="21" t="inlineStr">
        <is>
          <t>Eastwey</t>
        </is>
      </c>
      <c r="C549" s="21" t="inlineStr">
        <is>
          <t>open</t>
        </is>
      </c>
      <c r="D549" s="21" t="inlineStr">
        <is>
          <t>B</t>
        </is>
      </c>
      <c r="E549" s="21" t="n">
        <v>40</v>
      </c>
      <c r="F549" s="21" t="inlineStr">
        <is>
          <t>Medium</t>
        </is>
      </c>
      <c r="G549" s="21" t="inlineStr">
        <is>
          <t>OPEN</t>
        </is>
      </c>
      <c r="H549" s="21" t="n">
        <v>14</v>
      </c>
      <c r="I549" s="21" t="inlineStr">
        <is>
          <t>Water, 50A Power</t>
        </is>
      </c>
      <c r="J549" s="21" t="inlineStr">
        <is>
          <t>OCCUPIED</t>
        </is>
      </c>
      <c r="K549" s="21" t="inlineStr">
        <is>
          <t>MA-2024-0220</t>
        </is>
      </c>
      <c r="L549" s="21" t="inlineStr">
        <is>
          <t>WL-01203</t>
        </is>
      </c>
      <c r="M549" s="21" t="inlineStr">
        <is>
          <t>Tracy Conrad</t>
        </is>
      </c>
      <c r="N549" s="21" t="inlineStr">
        <is>
          <t>FOUL ANN</t>
        </is>
      </c>
      <c r="O549" s="21" t="n">
        <v>22.1</v>
      </c>
      <c r="P549" s="21" t="n">
        <v>7.55</v>
      </c>
      <c r="Q549" s="28" t="n">
        <v>46177</v>
      </c>
      <c r="R549" s="21" t="inlineStr"/>
    </row>
    <row r="550">
      <c r="A550" s="17" t="inlineStr">
        <is>
          <t>EW-0221</t>
        </is>
      </c>
      <c r="B550" s="17" t="inlineStr">
        <is>
          <t>Eastwey</t>
        </is>
      </c>
      <c r="C550" s="17" t="inlineStr">
        <is>
          <t>open</t>
        </is>
      </c>
      <c r="D550" s="17" t="inlineStr">
        <is>
          <t>B</t>
        </is>
      </c>
      <c r="E550" s="17" t="n">
        <v>28</v>
      </c>
      <c r="F550" s="17" t="inlineStr">
        <is>
          <t>Small</t>
        </is>
      </c>
      <c r="G550" s="17" t="inlineStr">
        <is>
          <t>OPEN</t>
        </is>
      </c>
      <c r="H550" s="17" t="n">
        <v>10</v>
      </c>
      <c r="I550" s="17" t="inlineStr">
        <is>
          <t>Water, 30A/50A Power</t>
        </is>
      </c>
      <c r="J550" s="17" t="inlineStr">
        <is>
          <t>OCCUPIED</t>
        </is>
      </c>
      <c r="K550" s="17" t="inlineStr">
        <is>
          <t>MA-2024-0221</t>
        </is>
      </c>
      <c r="L550" s="17" t="inlineStr">
        <is>
          <t>WL-02645</t>
        </is>
      </c>
      <c r="M550" s="17" t="inlineStr">
        <is>
          <t>Rose Gonzalez</t>
        </is>
      </c>
      <c r="N550" s="17" t="inlineStr">
        <is>
          <t>PETREL ROSE</t>
        </is>
      </c>
      <c r="O550" s="17" t="n">
        <v>57.1</v>
      </c>
      <c r="P550" s="17" t="n">
        <v>7.55</v>
      </c>
      <c r="Q550" s="27" t="n">
        <v>45766</v>
      </c>
      <c r="R550" s="17" t="inlineStr"/>
    </row>
    <row r="551">
      <c r="A551" s="21" t="inlineStr">
        <is>
          <t>EW-0222</t>
        </is>
      </c>
      <c r="B551" s="21" t="inlineStr">
        <is>
          <t>Eastwey</t>
        </is>
      </c>
      <c r="C551" s="21" t="inlineStr">
        <is>
          <t>open</t>
        </is>
      </c>
      <c r="D551" s="21" t="inlineStr">
        <is>
          <t>B</t>
        </is>
      </c>
      <c r="E551" s="21" t="n">
        <v>24</v>
      </c>
      <c r="F551" s="21" t="inlineStr">
        <is>
          <t>Small</t>
        </is>
      </c>
      <c r="G551" s="21" t="inlineStr">
        <is>
          <t>OPEN</t>
        </is>
      </c>
      <c r="H551" s="21" t="n">
        <v>9</v>
      </c>
      <c r="I551" s="21" t="inlineStr">
        <is>
          <t>Water, 30A/50A Power</t>
        </is>
      </c>
      <c r="J551" s="21" t="inlineStr">
        <is>
          <t>OCCUPIED</t>
        </is>
      </c>
      <c r="K551" s="21" t="inlineStr">
        <is>
          <t>MA-2024-0222</t>
        </is>
      </c>
      <c r="L551" s="21" t="inlineStr">
        <is>
          <t>WL-02910</t>
        </is>
      </c>
      <c r="M551" s="21" t="inlineStr">
        <is>
          <t>David Taylor</t>
        </is>
      </c>
      <c r="N551" s="21" t="inlineStr">
        <is>
          <t>GRAY MIST</t>
        </is>
      </c>
      <c r="O551" s="21" t="n">
        <v>29.3</v>
      </c>
      <c r="P551" s="21" t="n">
        <v>7.55</v>
      </c>
      <c r="Q551" s="28" t="n">
        <v>46043</v>
      </c>
      <c r="R551" s="21" t="inlineStr"/>
    </row>
    <row r="552">
      <c r="A552" s="17" t="inlineStr">
        <is>
          <t>EW-0223</t>
        </is>
      </c>
      <c r="B552" s="17" t="inlineStr">
        <is>
          <t>Eastwey</t>
        </is>
      </c>
      <c r="C552" s="17" t="inlineStr">
        <is>
          <t>open</t>
        </is>
      </c>
      <c r="D552" s="17" t="inlineStr">
        <is>
          <t>B</t>
        </is>
      </c>
      <c r="E552" s="17" t="n">
        <v>36</v>
      </c>
      <c r="F552" s="17" t="inlineStr">
        <is>
          <t>Medium</t>
        </is>
      </c>
      <c r="G552" s="17" t="inlineStr">
        <is>
          <t>OPEN</t>
        </is>
      </c>
      <c r="H552" s="17" t="n">
        <v>13</v>
      </c>
      <c r="I552" s="17" t="inlineStr">
        <is>
          <t>Water, 50A Power</t>
        </is>
      </c>
      <c r="J552" s="17" t="inlineStr">
        <is>
          <t>OCCUPIED</t>
        </is>
      </c>
      <c r="K552" s="17" t="inlineStr">
        <is>
          <t>MA-2024-0223</t>
        </is>
      </c>
      <c r="L552" s="17" t="inlineStr">
        <is>
          <t>WL-01945</t>
        </is>
      </c>
      <c r="M552" s="17" t="inlineStr">
        <is>
          <t>Jacob Bonilla</t>
        </is>
      </c>
      <c r="N552" s="17" t="inlineStr">
        <is>
          <t>ANCHOR HARBOR</t>
        </is>
      </c>
      <c r="O552" s="17" t="n">
        <v>19</v>
      </c>
      <c r="P552" s="17" t="n">
        <v>7.55</v>
      </c>
      <c r="Q552" s="27" t="n">
        <v>46165</v>
      </c>
      <c r="R552" s="17" t="inlineStr"/>
    </row>
    <row r="553">
      <c r="A553" s="21" t="inlineStr">
        <is>
          <t>EW-0224</t>
        </is>
      </c>
      <c r="B553" s="21" t="inlineStr">
        <is>
          <t>Eastwey</t>
        </is>
      </c>
      <c r="C553" s="21" t="inlineStr">
        <is>
          <t>open</t>
        </is>
      </c>
      <c r="D553" s="21" t="inlineStr">
        <is>
          <t>B</t>
        </is>
      </c>
      <c r="E553" s="21" t="n">
        <v>24</v>
      </c>
      <c r="F553" s="21" t="inlineStr">
        <is>
          <t>Small</t>
        </is>
      </c>
      <c r="G553" s="21" t="inlineStr">
        <is>
          <t>OPEN</t>
        </is>
      </c>
      <c r="H553" s="21" t="n">
        <v>9</v>
      </c>
      <c r="I553" s="21" t="inlineStr">
        <is>
          <t>Water, 30A/50A Power</t>
        </is>
      </c>
      <c r="J553" s="21" t="inlineStr">
        <is>
          <t>OCCUPIED</t>
        </is>
      </c>
      <c r="K553" s="21" t="inlineStr">
        <is>
          <t>MA-2024-0224</t>
        </is>
      </c>
      <c r="L553" s="21" t="inlineStr">
        <is>
          <t>WL-01127</t>
        </is>
      </c>
      <c r="M553" s="21" t="inlineStr">
        <is>
          <t>Thomas Hawkins</t>
        </is>
      </c>
      <c r="N553" s="21" t="inlineStr">
        <is>
          <t>SALISH ROSE</t>
        </is>
      </c>
      <c r="O553" s="21" t="n">
        <v>49.6</v>
      </c>
      <c r="P553" s="21" t="n">
        <v>7.55</v>
      </c>
      <c r="Q553" s="28" t="n">
        <v>46016</v>
      </c>
      <c r="R553" s="21" t="inlineStr"/>
    </row>
    <row r="554">
      <c r="A554" s="17" t="inlineStr">
        <is>
          <t>EW-0301</t>
        </is>
      </c>
      <c r="B554" s="17" t="inlineStr">
        <is>
          <t>Eastwey</t>
        </is>
      </c>
      <c r="C554" s="17" t="inlineStr">
        <is>
          <t>open</t>
        </is>
      </c>
      <c r="D554" s="17" t="inlineStr">
        <is>
          <t>C</t>
        </is>
      </c>
      <c r="E554" s="17" t="n">
        <v>28</v>
      </c>
      <c r="F554" s="17" t="inlineStr">
        <is>
          <t>Small</t>
        </is>
      </c>
      <c r="G554" s="17" t="inlineStr">
        <is>
          <t>OPEN</t>
        </is>
      </c>
      <c r="H554" s="17" t="n">
        <v>10</v>
      </c>
      <c r="I554" s="17" t="inlineStr">
        <is>
          <t>Water, 30A/50A Power</t>
        </is>
      </c>
      <c r="J554" s="17" t="inlineStr">
        <is>
          <t>RESERVED</t>
        </is>
      </c>
      <c r="K554" s="17" t="inlineStr"/>
      <c r="L554" s="17" t="inlineStr"/>
      <c r="M554" s="17" t="inlineStr"/>
      <c r="N554" s="17" t="inlineStr"/>
      <c r="O554" s="17" t="inlineStr"/>
      <c r="P554" s="17" t="n">
        <v>7.55</v>
      </c>
      <c r="Q554" s="27" t="n">
        <v>46150</v>
      </c>
      <c r="R554" s="17" t="inlineStr"/>
    </row>
    <row r="555">
      <c r="A555" s="21" t="inlineStr">
        <is>
          <t>EW-0302</t>
        </is>
      </c>
      <c r="B555" s="21" t="inlineStr">
        <is>
          <t>Eastwey</t>
        </is>
      </c>
      <c r="C555" s="21" t="inlineStr">
        <is>
          <t>open</t>
        </is>
      </c>
      <c r="D555" s="21" t="inlineStr">
        <is>
          <t>C</t>
        </is>
      </c>
      <c r="E555" s="21" t="n">
        <v>40</v>
      </c>
      <c r="F555" s="21" t="inlineStr">
        <is>
          <t>Medium</t>
        </is>
      </c>
      <c r="G555" s="21" t="inlineStr">
        <is>
          <t>OPEN</t>
        </is>
      </c>
      <c r="H555" s="21" t="n">
        <v>14</v>
      </c>
      <c r="I555" s="21" t="inlineStr">
        <is>
          <t>Water, 50A Power</t>
        </is>
      </c>
      <c r="J555" s="21" t="inlineStr">
        <is>
          <t>OCCUPIED</t>
        </is>
      </c>
      <c r="K555" s="21" t="inlineStr">
        <is>
          <t>MA-2024-0302</t>
        </is>
      </c>
      <c r="L555" s="21" t="inlineStr">
        <is>
          <t>WL-01910</t>
        </is>
      </c>
      <c r="M555" s="21" t="inlineStr">
        <is>
          <t>Charles Gates</t>
        </is>
      </c>
      <c r="N555" s="21" t="inlineStr">
        <is>
          <t>PINTAIL WIND</t>
        </is>
      </c>
      <c r="O555" s="21" t="n">
        <v>49.2</v>
      </c>
      <c r="P555" s="21" t="n">
        <v>7.55</v>
      </c>
      <c r="Q555" s="28" t="n">
        <v>46197</v>
      </c>
      <c r="R555" s="21" t="inlineStr"/>
    </row>
    <row r="556">
      <c r="A556" s="17" t="inlineStr">
        <is>
          <t>EW-0303</t>
        </is>
      </c>
      <c r="B556" s="17" t="inlineStr">
        <is>
          <t>Eastwey</t>
        </is>
      </c>
      <c r="C556" s="17" t="inlineStr">
        <is>
          <t>open</t>
        </is>
      </c>
      <c r="D556" s="17" t="inlineStr">
        <is>
          <t>C</t>
        </is>
      </c>
      <c r="E556" s="17" t="n">
        <v>40</v>
      </c>
      <c r="F556" s="17" t="inlineStr">
        <is>
          <t>Medium</t>
        </is>
      </c>
      <c r="G556" s="17" t="inlineStr">
        <is>
          <t>OPEN</t>
        </is>
      </c>
      <c r="H556" s="17" t="n">
        <v>14</v>
      </c>
      <c r="I556" s="17" t="inlineStr">
        <is>
          <t>Water, 50A Power</t>
        </is>
      </c>
      <c r="J556" s="17" t="inlineStr">
        <is>
          <t>OCCUPIED</t>
        </is>
      </c>
      <c r="K556" s="17" t="inlineStr">
        <is>
          <t>MA-2024-0303</t>
        </is>
      </c>
      <c r="L556" s="17" t="inlineStr">
        <is>
          <t>WL-01094</t>
        </is>
      </c>
      <c r="M556" s="17" t="inlineStr">
        <is>
          <t>Denise Jenkins</t>
        </is>
      </c>
      <c r="N556" s="17" t="inlineStr">
        <is>
          <t>HALIBUT BAY</t>
        </is>
      </c>
      <c r="O556" s="17" t="n">
        <v>29.4</v>
      </c>
      <c r="P556" s="17" t="n">
        <v>7.55</v>
      </c>
      <c r="Q556" s="27" t="n">
        <v>46173</v>
      </c>
      <c r="R556" s="17" t="inlineStr"/>
    </row>
    <row r="557">
      <c r="A557" s="21" t="inlineStr">
        <is>
          <t>EW-0304</t>
        </is>
      </c>
      <c r="B557" s="21" t="inlineStr">
        <is>
          <t>Eastwey</t>
        </is>
      </c>
      <c r="C557" s="21" t="inlineStr">
        <is>
          <t>open</t>
        </is>
      </c>
      <c r="D557" s="21" t="inlineStr">
        <is>
          <t>C</t>
        </is>
      </c>
      <c r="E557" s="21" t="n">
        <v>36</v>
      </c>
      <c r="F557" s="21" t="inlineStr">
        <is>
          <t>Medium</t>
        </is>
      </c>
      <c r="G557" s="21" t="inlineStr">
        <is>
          <t>OPEN</t>
        </is>
      </c>
      <c r="H557" s="21" t="n">
        <v>13</v>
      </c>
      <c r="I557" s="21" t="inlineStr">
        <is>
          <t>Water, 50A Power</t>
        </is>
      </c>
      <c r="J557" s="21" t="inlineStr">
        <is>
          <t>OCCUPIED</t>
        </is>
      </c>
      <c r="K557" s="21" t="inlineStr">
        <is>
          <t>MA-2024-0304</t>
        </is>
      </c>
      <c r="L557" s="21" t="inlineStr">
        <is>
          <t>WL-03721</t>
        </is>
      </c>
      <c r="M557" s="21" t="inlineStr">
        <is>
          <t>Ann Vaughn</t>
        </is>
      </c>
      <c r="N557" s="21" t="inlineStr">
        <is>
          <t>TIDE RUNNER</t>
        </is>
      </c>
      <c r="O557" s="21" t="n">
        <v>39.1</v>
      </c>
      <c r="P557" s="21" t="n">
        <v>7.55</v>
      </c>
      <c r="Q557" s="28" t="n">
        <v>45786</v>
      </c>
      <c r="R557" s="21" t="inlineStr"/>
    </row>
    <row r="558">
      <c r="A558" s="17" t="inlineStr">
        <is>
          <t>EW-0305</t>
        </is>
      </c>
      <c r="B558" s="17" t="inlineStr">
        <is>
          <t>Eastwey</t>
        </is>
      </c>
      <c r="C558" s="17" t="inlineStr">
        <is>
          <t>open</t>
        </is>
      </c>
      <c r="D558" s="17" t="inlineStr">
        <is>
          <t>C</t>
        </is>
      </c>
      <c r="E558" s="17" t="n">
        <v>40</v>
      </c>
      <c r="F558" s="17" t="inlineStr">
        <is>
          <t>Medium</t>
        </is>
      </c>
      <c r="G558" s="17" t="inlineStr">
        <is>
          <t>OPEN</t>
        </is>
      </c>
      <c r="H558" s="17" t="n">
        <v>14</v>
      </c>
      <c r="I558" s="17" t="inlineStr">
        <is>
          <t>Water, 50A Power</t>
        </is>
      </c>
      <c r="J558" s="17" t="inlineStr">
        <is>
          <t>OCCUPIED</t>
        </is>
      </c>
      <c r="K558" s="17" t="inlineStr">
        <is>
          <t>MA-2024-0305</t>
        </is>
      </c>
      <c r="L558" s="17" t="inlineStr">
        <is>
          <t>WL-02577</t>
        </is>
      </c>
      <c r="M558" s="17" t="inlineStr">
        <is>
          <t>Aaron Higgins</t>
        </is>
      </c>
      <c r="N558" s="17" t="inlineStr">
        <is>
          <t>FOUL MOON</t>
        </is>
      </c>
      <c r="O558" s="17" t="n">
        <v>61.9</v>
      </c>
      <c r="P558" s="17" t="n">
        <v>7.55</v>
      </c>
      <c r="Q558" s="27" t="n">
        <v>46034</v>
      </c>
      <c r="R558" s="17" t="inlineStr"/>
    </row>
    <row r="559">
      <c r="A559" s="21" t="inlineStr">
        <is>
          <t>EW-0306</t>
        </is>
      </c>
      <c r="B559" s="21" t="inlineStr">
        <is>
          <t>Eastwey</t>
        </is>
      </c>
      <c r="C559" s="21" t="inlineStr">
        <is>
          <t>open</t>
        </is>
      </c>
      <c r="D559" s="21" t="inlineStr">
        <is>
          <t>C</t>
        </is>
      </c>
      <c r="E559" s="21" t="n">
        <v>50</v>
      </c>
      <c r="F559" s="21" t="inlineStr">
        <is>
          <t>Large</t>
        </is>
      </c>
      <c r="G559" s="21" t="inlineStr">
        <is>
          <t>OPEN</t>
        </is>
      </c>
      <c r="H559" s="21" t="n">
        <v>18</v>
      </c>
      <c r="I559" s="21" t="inlineStr">
        <is>
          <t>Water, 50A Power, Pump-Out</t>
        </is>
      </c>
      <c r="J559" s="21" t="inlineStr">
        <is>
          <t>OCCUPIED</t>
        </is>
      </c>
      <c r="K559" s="21" t="inlineStr">
        <is>
          <t>MA-2024-0306</t>
        </is>
      </c>
      <c r="L559" s="21" t="inlineStr">
        <is>
          <t>WL-01860</t>
        </is>
      </c>
      <c r="M559" s="21" t="inlineStr">
        <is>
          <t>Justin Brown</t>
        </is>
      </c>
      <c r="N559" s="21" t="inlineStr">
        <is>
          <t>PETREL LINE</t>
        </is>
      </c>
      <c r="O559" s="21" t="n">
        <v>21</v>
      </c>
      <c r="P559" s="21" t="n">
        <v>7.55</v>
      </c>
      <c r="Q559" s="28" t="n">
        <v>45598</v>
      </c>
      <c r="R559" s="21" t="inlineStr"/>
    </row>
    <row r="560">
      <c r="A560" s="17" t="inlineStr">
        <is>
          <t>EW-0307</t>
        </is>
      </c>
      <c r="B560" s="17" t="inlineStr">
        <is>
          <t>Eastwey</t>
        </is>
      </c>
      <c r="C560" s="17" t="inlineStr">
        <is>
          <t>open</t>
        </is>
      </c>
      <c r="D560" s="17" t="inlineStr">
        <is>
          <t>C</t>
        </is>
      </c>
      <c r="E560" s="17" t="n">
        <v>70</v>
      </c>
      <c r="F560" s="17" t="inlineStr">
        <is>
          <t>XLarge</t>
        </is>
      </c>
      <c r="G560" s="17" t="inlineStr">
        <is>
          <t>OPEN</t>
        </is>
      </c>
      <c r="H560" s="17" t="n">
        <v>22</v>
      </c>
      <c r="I560" s="17" t="inlineStr">
        <is>
          <t>Water, 100A Power, Pump-Out</t>
        </is>
      </c>
      <c r="J560" s="17" t="inlineStr">
        <is>
          <t>OCCUPIED</t>
        </is>
      </c>
      <c r="K560" s="17" t="inlineStr">
        <is>
          <t>MA-2024-0307</t>
        </is>
      </c>
      <c r="L560" s="17" t="inlineStr">
        <is>
          <t>WL-01183</t>
        </is>
      </c>
      <c r="M560" s="17" t="inlineStr">
        <is>
          <t>Shelley Tucker</t>
        </is>
      </c>
      <c r="N560" s="17" t="inlineStr">
        <is>
          <t>SPINDRIFT SOUND</t>
        </is>
      </c>
      <c r="O560" s="17" t="n">
        <v>19.3</v>
      </c>
      <c r="P560" s="17" t="n">
        <v>7.55</v>
      </c>
      <c r="Q560" s="27" t="n">
        <v>46073</v>
      </c>
      <c r="R560" s="17" t="inlineStr"/>
    </row>
    <row r="561">
      <c r="A561" s="21" t="inlineStr">
        <is>
          <t>EW-0308</t>
        </is>
      </c>
      <c r="B561" s="21" t="inlineStr">
        <is>
          <t>Eastwey</t>
        </is>
      </c>
      <c r="C561" s="21" t="inlineStr">
        <is>
          <t>open</t>
        </is>
      </c>
      <c r="D561" s="21" t="inlineStr">
        <is>
          <t>C</t>
        </is>
      </c>
      <c r="E561" s="21" t="n">
        <v>28</v>
      </c>
      <c r="F561" s="21" t="inlineStr">
        <is>
          <t>Small</t>
        </is>
      </c>
      <c r="G561" s="21" t="inlineStr">
        <is>
          <t>OPEN</t>
        </is>
      </c>
      <c r="H561" s="21" t="n">
        <v>10</v>
      </c>
      <c r="I561" s="21" t="inlineStr">
        <is>
          <t>Water, 30A/50A Power</t>
        </is>
      </c>
      <c r="J561" s="21" t="inlineStr">
        <is>
          <t>OCCUPIED</t>
        </is>
      </c>
      <c r="K561" s="21" t="inlineStr">
        <is>
          <t>MA-2024-0308</t>
        </is>
      </c>
      <c r="L561" s="21" t="inlineStr">
        <is>
          <t>WL-02107</t>
        </is>
      </c>
      <c r="M561" s="21" t="inlineStr">
        <is>
          <t>Brittany Baldwin</t>
        </is>
      </c>
      <c r="N561" s="21" t="inlineStr">
        <is>
          <t>SCOTER RUNNER</t>
        </is>
      </c>
      <c r="O561" s="21" t="n">
        <v>26.7</v>
      </c>
      <c r="P561" s="21" t="n">
        <v>7.55</v>
      </c>
      <c r="Q561" s="28" t="n">
        <v>46053</v>
      </c>
      <c r="R561" s="21" t="inlineStr"/>
    </row>
    <row r="562">
      <c r="A562" s="17" t="inlineStr">
        <is>
          <t>EW-0309</t>
        </is>
      </c>
      <c r="B562" s="17" t="inlineStr">
        <is>
          <t>Eastwey</t>
        </is>
      </c>
      <c r="C562" s="17" t="inlineStr">
        <is>
          <t>open</t>
        </is>
      </c>
      <c r="D562" s="17" t="inlineStr">
        <is>
          <t>C</t>
        </is>
      </c>
      <c r="E562" s="17" t="n">
        <v>50</v>
      </c>
      <c r="F562" s="17" t="inlineStr">
        <is>
          <t>Large</t>
        </is>
      </c>
      <c r="G562" s="17" t="inlineStr">
        <is>
          <t>OPEN</t>
        </is>
      </c>
      <c r="H562" s="17" t="n">
        <v>18</v>
      </c>
      <c r="I562" s="17" t="inlineStr">
        <is>
          <t>Water, 50A Power, Pump-Out</t>
        </is>
      </c>
      <c r="J562" s="17" t="inlineStr">
        <is>
          <t>OCCUPIED</t>
        </is>
      </c>
      <c r="K562" s="17" t="inlineStr">
        <is>
          <t>MA-2024-0309</t>
        </is>
      </c>
      <c r="L562" s="17" t="inlineStr">
        <is>
          <t>WL-01963</t>
        </is>
      </c>
      <c r="M562" s="17" t="inlineStr">
        <is>
          <t>Erik Beck</t>
        </is>
      </c>
      <c r="N562" s="17" t="inlineStr">
        <is>
          <t>KESTREL CREST</t>
        </is>
      </c>
      <c r="O562" s="17" t="n">
        <v>43.4</v>
      </c>
      <c r="P562" s="17" t="n">
        <v>7.55</v>
      </c>
      <c r="Q562" s="27" t="n">
        <v>45878</v>
      </c>
      <c r="R562" s="17" t="inlineStr"/>
    </row>
    <row r="563">
      <c r="A563" s="21" t="inlineStr">
        <is>
          <t>EW-0310</t>
        </is>
      </c>
      <c r="B563" s="21" t="inlineStr">
        <is>
          <t>Eastwey</t>
        </is>
      </c>
      <c r="C563" s="21" t="inlineStr">
        <is>
          <t>open</t>
        </is>
      </c>
      <c r="D563" s="21" t="inlineStr">
        <is>
          <t>C</t>
        </is>
      </c>
      <c r="E563" s="21" t="n">
        <v>24</v>
      </c>
      <c r="F563" s="21" t="inlineStr">
        <is>
          <t>Small</t>
        </is>
      </c>
      <c r="G563" s="21" t="inlineStr">
        <is>
          <t>OPEN</t>
        </is>
      </c>
      <c r="H563" s="21" t="n">
        <v>9</v>
      </c>
      <c r="I563" s="21" t="inlineStr">
        <is>
          <t>Water, 30A/50A Power</t>
        </is>
      </c>
      <c r="J563" s="21" t="inlineStr">
        <is>
          <t>VACANT</t>
        </is>
      </c>
      <c r="K563" s="21" t="inlineStr"/>
      <c r="L563" s="21" t="inlineStr"/>
      <c r="M563" s="21" t="inlineStr"/>
      <c r="N563" s="21" t="inlineStr"/>
      <c r="O563" s="21" t="inlineStr"/>
      <c r="P563" s="21" t="n">
        <v>7.55</v>
      </c>
      <c r="Q563" s="28" t="n">
        <v>45598</v>
      </c>
      <c r="R563" s="21" t="inlineStr"/>
    </row>
    <row r="564">
      <c r="A564" s="17" t="inlineStr">
        <is>
          <t>EW-0311</t>
        </is>
      </c>
      <c r="B564" s="17" t="inlineStr">
        <is>
          <t>Eastwey</t>
        </is>
      </c>
      <c r="C564" s="17" t="inlineStr">
        <is>
          <t>open</t>
        </is>
      </c>
      <c r="D564" s="17" t="inlineStr">
        <is>
          <t>C</t>
        </is>
      </c>
      <c r="E564" s="17" t="n">
        <v>32</v>
      </c>
      <c r="F564" s="17" t="inlineStr">
        <is>
          <t>Medium</t>
        </is>
      </c>
      <c r="G564" s="17" t="inlineStr">
        <is>
          <t>OPEN</t>
        </is>
      </c>
      <c r="H564" s="17" t="n">
        <v>12</v>
      </c>
      <c r="I564" s="17" t="inlineStr">
        <is>
          <t>Water, 30A/50A Power</t>
        </is>
      </c>
      <c r="J564" s="17" t="inlineStr">
        <is>
          <t>OCCUPIED</t>
        </is>
      </c>
      <c r="K564" s="17" t="inlineStr">
        <is>
          <t>MA-2024-0311</t>
        </is>
      </c>
      <c r="L564" s="17" t="inlineStr">
        <is>
          <t>WL-02248</t>
        </is>
      </c>
      <c r="M564" s="17" t="inlineStr">
        <is>
          <t>Devon Griffin</t>
        </is>
      </c>
      <c r="N564" s="17" t="inlineStr">
        <is>
          <t>SPINDRIFT WAKE</t>
        </is>
      </c>
      <c r="O564" s="17" t="n">
        <v>22.3</v>
      </c>
      <c r="P564" s="17" t="n">
        <v>7.55</v>
      </c>
      <c r="Q564" s="27" t="n">
        <v>45584</v>
      </c>
      <c r="R564" s="17" t="inlineStr"/>
    </row>
    <row r="565">
      <c r="A565" s="21" t="inlineStr">
        <is>
          <t>EW-0312</t>
        </is>
      </c>
      <c r="B565" s="21" t="inlineStr">
        <is>
          <t>Eastwey</t>
        </is>
      </c>
      <c r="C565" s="21" t="inlineStr">
        <is>
          <t>open</t>
        </is>
      </c>
      <c r="D565" s="21" t="inlineStr">
        <is>
          <t>C</t>
        </is>
      </c>
      <c r="E565" s="21" t="n">
        <v>28</v>
      </c>
      <c r="F565" s="21" t="inlineStr">
        <is>
          <t>Small</t>
        </is>
      </c>
      <c r="G565" s="21" t="inlineStr">
        <is>
          <t>OPEN</t>
        </is>
      </c>
      <c r="H565" s="21" t="n">
        <v>10</v>
      </c>
      <c r="I565" s="21" t="inlineStr">
        <is>
          <t>Water, 30A/50A Power</t>
        </is>
      </c>
      <c r="J565" s="21" t="inlineStr">
        <is>
          <t>OCCUPIED</t>
        </is>
      </c>
      <c r="K565" s="21" t="inlineStr">
        <is>
          <t>MA-2024-0312</t>
        </is>
      </c>
      <c r="L565" s="21" t="inlineStr">
        <is>
          <t>WL-03809</t>
        </is>
      </c>
      <c r="M565" s="21" t="inlineStr">
        <is>
          <t>Richard Mcguire</t>
        </is>
      </c>
      <c r="N565" s="21" t="inlineStr">
        <is>
          <t>SALISH DANCER</t>
        </is>
      </c>
      <c r="O565" s="21" t="n">
        <v>30.1</v>
      </c>
      <c r="P565" s="21" t="n">
        <v>7.55</v>
      </c>
      <c r="Q565" s="28" t="n">
        <v>45999</v>
      </c>
      <c r="R565" s="21" t="inlineStr"/>
    </row>
    <row r="566">
      <c r="A566" s="17" t="inlineStr">
        <is>
          <t>EW-0313</t>
        </is>
      </c>
      <c r="B566" s="17" t="inlineStr">
        <is>
          <t>Eastwey</t>
        </is>
      </c>
      <c r="C566" s="17" t="inlineStr">
        <is>
          <t>open</t>
        </is>
      </c>
      <c r="D566" s="17" t="inlineStr">
        <is>
          <t>C</t>
        </is>
      </c>
      <c r="E566" s="17" t="n">
        <v>50</v>
      </c>
      <c r="F566" s="17" t="inlineStr">
        <is>
          <t>Large</t>
        </is>
      </c>
      <c r="G566" s="17" t="inlineStr">
        <is>
          <t>OPEN</t>
        </is>
      </c>
      <c r="H566" s="17" t="n">
        <v>18</v>
      </c>
      <c r="I566" s="17" t="inlineStr">
        <is>
          <t>Water, 50A Power, Pump-Out</t>
        </is>
      </c>
      <c r="J566" s="17" t="inlineStr">
        <is>
          <t>OCCUPIED</t>
        </is>
      </c>
      <c r="K566" s="17" t="inlineStr">
        <is>
          <t>MA-2024-0313</t>
        </is>
      </c>
      <c r="L566" s="17" t="inlineStr">
        <is>
          <t>WL-01429</t>
        </is>
      </c>
      <c r="M566" s="17" t="inlineStr">
        <is>
          <t>Teresa Evans</t>
        </is>
      </c>
      <c r="N566" s="17" t="inlineStr">
        <is>
          <t>SEAL SOUND</t>
        </is>
      </c>
      <c r="O566" s="17" t="n">
        <v>21.8</v>
      </c>
      <c r="P566" s="17" t="n">
        <v>7.55</v>
      </c>
      <c r="Q566" s="27" t="n">
        <v>46006</v>
      </c>
      <c r="R566" s="17" t="inlineStr"/>
    </row>
    <row r="567">
      <c r="A567" s="21" t="inlineStr">
        <is>
          <t>EW-0314</t>
        </is>
      </c>
      <c r="B567" s="21" t="inlineStr">
        <is>
          <t>Eastwey</t>
        </is>
      </c>
      <c r="C567" s="21" t="inlineStr">
        <is>
          <t>open</t>
        </is>
      </c>
      <c r="D567" s="21" t="inlineStr">
        <is>
          <t>C</t>
        </is>
      </c>
      <c r="E567" s="21" t="n">
        <v>32</v>
      </c>
      <c r="F567" s="21" t="inlineStr">
        <is>
          <t>Medium</t>
        </is>
      </c>
      <c r="G567" s="21" t="inlineStr">
        <is>
          <t>OPEN</t>
        </is>
      </c>
      <c r="H567" s="21" t="n">
        <v>12</v>
      </c>
      <c r="I567" s="21" t="inlineStr">
        <is>
          <t>Water, 30A/50A Power</t>
        </is>
      </c>
      <c r="J567" s="21" t="inlineStr">
        <is>
          <t>OCCUPIED</t>
        </is>
      </c>
      <c r="K567" s="21" t="inlineStr">
        <is>
          <t>MA-2024-0314</t>
        </is>
      </c>
      <c r="L567" s="21" t="inlineStr">
        <is>
          <t>WL-01716</t>
        </is>
      </c>
      <c r="M567" s="21" t="inlineStr">
        <is>
          <t>Christina Olsen</t>
        </is>
      </c>
      <c r="N567" s="21" t="inlineStr">
        <is>
          <t>SPINDRIFT MOON</t>
        </is>
      </c>
      <c r="O567" s="21" t="n">
        <v>32.5</v>
      </c>
      <c r="P567" s="21" t="n">
        <v>7.55</v>
      </c>
      <c r="Q567" s="28" t="n">
        <v>46034</v>
      </c>
      <c r="R567" s="21" t="inlineStr"/>
    </row>
    <row r="568">
      <c r="A568" s="17" t="inlineStr">
        <is>
          <t>EW-0315</t>
        </is>
      </c>
      <c r="B568" s="17" t="inlineStr">
        <is>
          <t>Eastwey</t>
        </is>
      </c>
      <c r="C568" s="17" t="inlineStr">
        <is>
          <t>open</t>
        </is>
      </c>
      <c r="D568" s="17" t="inlineStr">
        <is>
          <t>C</t>
        </is>
      </c>
      <c r="E568" s="17" t="n">
        <v>24</v>
      </c>
      <c r="F568" s="17" t="inlineStr">
        <is>
          <t>Small</t>
        </is>
      </c>
      <c r="G568" s="17" t="inlineStr">
        <is>
          <t>OPEN</t>
        </is>
      </c>
      <c r="H568" s="17" t="n">
        <v>9</v>
      </c>
      <c r="I568" s="17" t="inlineStr">
        <is>
          <t>Water, 30A/50A Power</t>
        </is>
      </c>
      <c r="J568" s="17" t="inlineStr">
        <is>
          <t>OCCUPIED</t>
        </is>
      </c>
      <c r="K568" s="17" t="inlineStr">
        <is>
          <t>MA-2024-0315</t>
        </is>
      </c>
      <c r="L568" s="17" t="inlineStr">
        <is>
          <t>WL-01385</t>
        </is>
      </c>
      <c r="M568" s="17" t="inlineStr">
        <is>
          <t>Amanda Morrison</t>
        </is>
      </c>
      <c r="N568" s="17" t="inlineStr">
        <is>
          <t>DRIFT CREST</t>
        </is>
      </c>
      <c r="O568" s="17" t="n">
        <v>43.2</v>
      </c>
      <c r="P568" s="17" t="n">
        <v>7.55</v>
      </c>
      <c r="Q568" s="27" t="n">
        <v>45943</v>
      </c>
      <c r="R568" s="17" t="inlineStr"/>
    </row>
    <row r="569">
      <c r="A569" s="21" t="inlineStr">
        <is>
          <t>EW-0316</t>
        </is>
      </c>
      <c r="B569" s="21" t="inlineStr">
        <is>
          <t>Eastwey</t>
        </is>
      </c>
      <c r="C569" s="21" t="inlineStr">
        <is>
          <t>open</t>
        </is>
      </c>
      <c r="D569" s="21" t="inlineStr">
        <is>
          <t>C</t>
        </is>
      </c>
      <c r="E569" s="21" t="n">
        <v>36</v>
      </c>
      <c r="F569" s="21" t="inlineStr">
        <is>
          <t>Medium</t>
        </is>
      </c>
      <c r="G569" s="21" t="inlineStr">
        <is>
          <t>OPEN</t>
        </is>
      </c>
      <c r="H569" s="21" t="n">
        <v>13</v>
      </c>
      <c r="I569" s="21" t="inlineStr">
        <is>
          <t>Water, 50A Power</t>
        </is>
      </c>
      <c r="J569" s="21" t="inlineStr">
        <is>
          <t>OCCUPIED</t>
        </is>
      </c>
      <c r="K569" s="21" t="inlineStr">
        <is>
          <t>MA-2024-0316</t>
        </is>
      </c>
      <c r="L569" s="21" t="inlineStr">
        <is>
          <t>WL-02940</t>
        </is>
      </c>
      <c r="M569" s="21" t="inlineStr">
        <is>
          <t>Leah Carter</t>
        </is>
      </c>
      <c r="N569" s="21" t="inlineStr">
        <is>
          <t>POINT GLIDE</t>
        </is>
      </c>
      <c r="O569" s="21" t="n">
        <v>60.1</v>
      </c>
      <c r="P569" s="21" t="n">
        <v>7.55</v>
      </c>
      <c r="Q569" s="28" t="n">
        <v>45652</v>
      </c>
      <c r="R569" s="21" t="inlineStr"/>
    </row>
    <row r="570">
      <c r="A570" s="17" t="inlineStr">
        <is>
          <t>EW-0317</t>
        </is>
      </c>
      <c r="B570" s="17" t="inlineStr">
        <is>
          <t>Eastwey</t>
        </is>
      </c>
      <c r="C570" s="17" t="inlineStr">
        <is>
          <t>open</t>
        </is>
      </c>
      <c r="D570" s="17" t="inlineStr">
        <is>
          <t>C</t>
        </is>
      </c>
      <c r="E570" s="17" t="n">
        <v>36</v>
      </c>
      <c r="F570" s="17" t="inlineStr">
        <is>
          <t>Medium</t>
        </is>
      </c>
      <c r="G570" s="17" t="inlineStr">
        <is>
          <t>OPEN</t>
        </is>
      </c>
      <c r="H570" s="17" t="n">
        <v>13</v>
      </c>
      <c r="I570" s="17" t="inlineStr">
        <is>
          <t>Water, 50A Power</t>
        </is>
      </c>
      <c r="J570" s="17" t="inlineStr">
        <is>
          <t>OCCUPIED</t>
        </is>
      </c>
      <c r="K570" s="17" t="inlineStr">
        <is>
          <t>MA-2024-0317</t>
        </is>
      </c>
      <c r="L570" s="17" t="inlineStr">
        <is>
          <t>WL-02017</t>
        </is>
      </c>
      <c r="M570" s="17" t="inlineStr">
        <is>
          <t>Gary Horton</t>
        </is>
      </c>
      <c r="N570" s="17" t="inlineStr">
        <is>
          <t>FOUL VEER</t>
        </is>
      </c>
      <c r="O570" s="17" t="n">
        <v>44.2</v>
      </c>
      <c r="P570" s="17" t="n">
        <v>7.55</v>
      </c>
      <c r="Q570" s="27" t="n">
        <v>45705</v>
      </c>
      <c r="R570" s="17" t="inlineStr"/>
    </row>
    <row r="571">
      <c r="A571" s="21" t="inlineStr">
        <is>
          <t>EW-0318</t>
        </is>
      </c>
      <c r="B571" s="21" t="inlineStr">
        <is>
          <t>Eastwey</t>
        </is>
      </c>
      <c r="C571" s="21" t="inlineStr">
        <is>
          <t>open</t>
        </is>
      </c>
      <c r="D571" s="21" t="inlineStr">
        <is>
          <t>C</t>
        </is>
      </c>
      <c r="E571" s="21" t="n">
        <v>32</v>
      </c>
      <c r="F571" s="21" t="inlineStr">
        <is>
          <t>Medium</t>
        </is>
      </c>
      <c r="G571" s="21" t="inlineStr">
        <is>
          <t>OPEN</t>
        </is>
      </c>
      <c r="H571" s="21" t="n">
        <v>12</v>
      </c>
      <c r="I571" s="21" t="inlineStr">
        <is>
          <t>Water, 30A/50A Power</t>
        </is>
      </c>
      <c r="J571" s="21" t="inlineStr">
        <is>
          <t>OCCUPIED</t>
        </is>
      </c>
      <c r="K571" s="21" t="inlineStr">
        <is>
          <t>MA-2024-0318</t>
        </is>
      </c>
      <c r="L571" s="21" t="inlineStr">
        <is>
          <t>WL-03162</t>
        </is>
      </c>
      <c r="M571" s="21" t="inlineStr">
        <is>
          <t>Sarah Edwards</t>
        </is>
      </c>
      <c r="N571" s="21" t="inlineStr">
        <is>
          <t>KESTREL CREST</t>
        </is>
      </c>
      <c r="O571" s="21" t="n">
        <v>37</v>
      </c>
      <c r="P571" s="21" t="n">
        <v>7.55</v>
      </c>
      <c r="Q571" s="28" t="n">
        <v>45917</v>
      </c>
      <c r="R571" s="21" t="inlineStr"/>
    </row>
    <row r="572">
      <c r="A572" s="17" t="inlineStr">
        <is>
          <t>EW-0319</t>
        </is>
      </c>
      <c r="B572" s="17" t="inlineStr">
        <is>
          <t>Eastwey</t>
        </is>
      </c>
      <c r="C572" s="17" t="inlineStr">
        <is>
          <t>open</t>
        </is>
      </c>
      <c r="D572" s="17" t="inlineStr">
        <is>
          <t>C</t>
        </is>
      </c>
      <c r="E572" s="17" t="n">
        <v>70</v>
      </c>
      <c r="F572" s="17" t="inlineStr">
        <is>
          <t>XLarge</t>
        </is>
      </c>
      <c r="G572" s="17" t="inlineStr">
        <is>
          <t>OPEN</t>
        </is>
      </c>
      <c r="H572" s="17" t="n">
        <v>22</v>
      </c>
      <c r="I572" s="17" t="inlineStr">
        <is>
          <t>Water, 100A Power, Pump-Out</t>
        </is>
      </c>
      <c r="J572" s="17" t="inlineStr">
        <is>
          <t>OCCUPIED</t>
        </is>
      </c>
      <c r="K572" s="17" t="inlineStr">
        <is>
          <t>MA-2024-0319</t>
        </is>
      </c>
      <c r="L572" s="17" t="inlineStr">
        <is>
          <t>WL-02697</t>
        </is>
      </c>
      <c r="M572" s="17" t="inlineStr">
        <is>
          <t>Wendy Green</t>
        </is>
      </c>
      <c r="N572" s="17" t="inlineStr">
        <is>
          <t>WIDGEON ANN</t>
        </is>
      </c>
      <c r="O572" s="17" t="n">
        <v>56.8</v>
      </c>
      <c r="P572" s="17" t="n">
        <v>7.55</v>
      </c>
      <c r="Q572" s="27" t="n">
        <v>45876</v>
      </c>
      <c r="R572" s="17" t="inlineStr"/>
    </row>
    <row r="573">
      <c r="A573" s="21" t="inlineStr">
        <is>
          <t>EW-0320</t>
        </is>
      </c>
      <c r="B573" s="21" t="inlineStr">
        <is>
          <t>Eastwey</t>
        </is>
      </c>
      <c r="C573" s="21" t="inlineStr">
        <is>
          <t>open</t>
        </is>
      </c>
      <c r="D573" s="21" t="inlineStr">
        <is>
          <t>C</t>
        </is>
      </c>
      <c r="E573" s="21" t="n">
        <v>60</v>
      </c>
      <c r="F573" s="21" t="inlineStr">
        <is>
          <t>XLarge</t>
        </is>
      </c>
      <c r="G573" s="21" t="inlineStr">
        <is>
          <t>OPEN</t>
        </is>
      </c>
      <c r="H573" s="21" t="n">
        <v>20</v>
      </c>
      <c r="I573" s="21" t="inlineStr">
        <is>
          <t>Water, 100A Power, Pump-Out</t>
        </is>
      </c>
      <c r="J573" s="21" t="inlineStr">
        <is>
          <t>VACANT</t>
        </is>
      </c>
      <c r="K573" s="21" t="inlineStr"/>
      <c r="L573" s="21" t="inlineStr"/>
      <c r="M573" s="21" t="inlineStr"/>
      <c r="N573" s="21" t="inlineStr"/>
      <c r="O573" s="21" t="inlineStr"/>
      <c r="P573" s="21" t="n">
        <v>7.55</v>
      </c>
      <c r="Q573" s="28" t="n">
        <v>46149</v>
      </c>
      <c r="R573" s="21" t="inlineStr"/>
    </row>
    <row r="574">
      <c r="A574" s="17" t="inlineStr">
        <is>
          <t>EW-0321</t>
        </is>
      </c>
      <c r="B574" s="17" t="inlineStr">
        <is>
          <t>Eastwey</t>
        </is>
      </c>
      <c r="C574" s="17" t="inlineStr">
        <is>
          <t>open</t>
        </is>
      </c>
      <c r="D574" s="17" t="inlineStr">
        <is>
          <t>C</t>
        </is>
      </c>
      <c r="E574" s="17" t="n">
        <v>70</v>
      </c>
      <c r="F574" s="17" t="inlineStr">
        <is>
          <t>XLarge</t>
        </is>
      </c>
      <c r="G574" s="17" t="inlineStr">
        <is>
          <t>OPEN</t>
        </is>
      </c>
      <c r="H574" s="17" t="n">
        <v>22</v>
      </c>
      <c r="I574" s="17" t="inlineStr">
        <is>
          <t>Water, 100A Power, Pump-Out</t>
        </is>
      </c>
      <c r="J574" s="17" t="inlineStr">
        <is>
          <t>OCCUPIED</t>
        </is>
      </c>
      <c r="K574" s="17" t="inlineStr">
        <is>
          <t>MA-2024-0321</t>
        </is>
      </c>
      <c r="L574" s="17" t="inlineStr">
        <is>
          <t>WL-02660</t>
        </is>
      </c>
      <c r="M574" s="17" t="inlineStr">
        <is>
          <t>Bridget Moore</t>
        </is>
      </c>
      <c r="N574" s="17" t="inlineStr">
        <is>
          <t>OSPREY REACH</t>
        </is>
      </c>
      <c r="O574" s="17" t="n">
        <v>18.7</v>
      </c>
      <c r="P574" s="17" t="n">
        <v>7.55</v>
      </c>
      <c r="Q574" s="27" t="n">
        <v>46147</v>
      </c>
      <c r="R574" s="17" t="inlineStr"/>
    </row>
    <row r="575">
      <c r="A575" s="21" t="inlineStr">
        <is>
          <t>EW-0322</t>
        </is>
      </c>
      <c r="B575" s="21" t="inlineStr">
        <is>
          <t>Eastwey</t>
        </is>
      </c>
      <c r="C575" s="21" t="inlineStr">
        <is>
          <t>open</t>
        </is>
      </c>
      <c r="D575" s="21" t="inlineStr">
        <is>
          <t>C</t>
        </is>
      </c>
      <c r="E575" s="21" t="n">
        <v>28</v>
      </c>
      <c r="F575" s="21" t="inlineStr">
        <is>
          <t>Small</t>
        </is>
      </c>
      <c r="G575" s="21" t="inlineStr">
        <is>
          <t>OPEN</t>
        </is>
      </c>
      <c r="H575" s="21" t="n">
        <v>10</v>
      </c>
      <c r="I575" s="21" t="inlineStr">
        <is>
          <t>Water, 30A/50A Power</t>
        </is>
      </c>
      <c r="J575" s="21" t="inlineStr">
        <is>
          <t>OCCUPIED</t>
        </is>
      </c>
      <c r="K575" s="21" t="inlineStr">
        <is>
          <t>MA-2024-0322</t>
        </is>
      </c>
      <c r="L575" s="21" t="inlineStr">
        <is>
          <t>WL-02010</t>
        </is>
      </c>
      <c r="M575" s="21" t="inlineStr">
        <is>
          <t>Anthony Thompson</t>
        </is>
      </c>
      <c r="N575" s="21" t="inlineStr">
        <is>
          <t>GRAY RUNNER</t>
        </is>
      </c>
      <c r="O575" s="21" t="n">
        <v>56.7</v>
      </c>
      <c r="P575" s="21" t="n">
        <v>7.55</v>
      </c>
      <c r="Q575" s="28" t="n">
        <v>45975</v>
      </c>
      <c r="R575" s="21" t="inlineStr"/>
    </row>
    <row r="576">
      <c r="A576" s="17" t="inlineStr">
        <is>
          <t>EW-0323</t>
        </is>
      </c>
      <c r="B576" s="17" t="inlineStr">
        <is>
          <t>Eastwey</t>
        </is>
      </c>
      <c r="C576" s="17" t="inlineStr">
        <is>
          <t>open</t>
        </is>
      </c>
      <c r="D576" s="17" t="inlineStr">
        <is>
          <t>C</t>
        </is>
      </c>
      <c r="E576" s="17" t="n">
        <v>36</v>
      </c>
      <c r="F576" s="17" t="inlineStr">
        <is>
          <t>Medium</t>
        </is>
      </c>
      <c r="G576" s="17" t="inlineStr">
        <is>
          <t>OPEN</t>
        </is>
      </c>
      <c r="H576" s="17" t="n">
        <v>13</v>
      </c>
      <c r="I576" s="17" t="inlineStr">
        <is>
          <t>Water, 50A Power</t>
        </is>
      </c>
      <c r="J576" s="17" t="inlineStr">
        <is>
          <t>OCCUPIED</t>
        </is>
      </c>
      <c r="K576" s="17" t="inlineStr">
        <is>
          <t>MA-2024-0323</t>
        </is>
      </c>
      <c r="L576" s="17" t="inlineStr">
        <is>
          <t>WL-02685</t>
        </is>
      </c>
      <c r="M576" s="17" t="inlineStr">
        <is>
          <t>Stephanie Hill</t>
        </is>
      </c>
      <c r="N576" s="17" t="inlineStr">
        <is>
          <t>MURRE MOON</t>
        </is>
      </c>
      <c r="O576" s="17" t="n">
        <v>50.2</v>
      </c>
      <c r="P576" s="17" t="n">
        <v>7.55</v>
      </c>
      <c r="Q576" s="27" t="n">
        <v>45878</v>
      </c>
      <c r="R576" s="17" t="inlineStr"/>
    </row>
    <row r="577">
      <c r="A577" s="21" t="inlineStr">
        <is>
          <t>EW-0324</t>
        </is>
      </c>
      <c r="B577" s="21" t="inlineStr">
        <is>
          <t>Eastwey</t>
        </is>
      </c>
      <c r="C577" s="21" t="inlineStr">
        <is>
          <t>open</t>
        </is>
      </c>
      <c r="D577" s="21" t="inlineStr">
        <is>
          <t>C</t>
        </is>
      </c>
      <c r="E577" s="21" t="n">
        <v>80</v>
      </c>
      <c r="F577" s="21" t="inlineStr">
        <is>
          <t>XLarge</t>
        </is>
      </c>
      <c r="G577" s="21" t="inlineStr">
        <is>
          <t>OPEN</t>
        </is>
      </c>
      <c r="H577" s="21" t="n">
        <v>24</v>
      </c>
      <c r="I577" s="21" t="inlineStr">
        <is>
          <t>Water, 100A Power, Pump-Out</t>
        </is>
      </c>
      <c r="J577" s="21" t="inlineStr">
        <is>
          <t>OCCUPIED</t>
        </is>
      </c>
      <c r="K577" s="21" t="inlineStr">
        <is>
          <t>MA-2024-0324</t>
        </is>
      </c>
      <c r="L577" s="21" t="inlineStr">
        <is>
          <t>WL-02459</t>
        </is>
      </c>
      <c r="M577" s="21" t="inlineStr">
        <is>
          <t>Kimberly Smith</t>
        </is>
      </c>
      <c r="N577" s="21" t="inlineStr">
        <is>
          <t>ANCHOR ANN</t>
        </is>
      </c>
      <c r="O577" s="21" t="n">
        <v>19.3</v>
      </c>
      <c r="P577" s="21" t="n">
        <v>7.55</v>
      </c>
      <c r="Q577" s="28" t="n">
        <v>45867</v>
      </c>
      <c r="R577" s="21" t="inlineStr"/>
    </row>
    <row r="578">
      <c r="A578" s="17" t="inlineStr">
        <is>
          <t>EW-0401</t>
        </is>
      </c>
      <c r="B578" s="17" t="inlineStr">
        <is>
          <t>Eastwey</t>
        </is>
      </c>
      <c r="C578" s="17" t="inlineStr">
        <is>
          <t>open</t>
        </is>
      </c>
      <c r="D578" s="17" t="inlineStr">
        <is>
          <t>D</t>
        </is>
      </c>
      <c r="E578" s="17" t="n">
        <v>28</v>
      </c>
      <c r="F578" s="17" t="inlineStr">
        <is>
          <t>Small</t>
        </is>
      </c>
      <c r="G578" s="17" t="inlineStr">
        <is>
          <t>OPEN</t>
        </is>
      </c>
      <c r="H578" s="17" t="n">
        <v>10</v>
      </c>
      <c r="I578" s="17" t="inlineStr">
        <is>
          <t>Water, 30A/50A Power</t>
        </is>
      </c>
      <c r="J578" s="17" t="inlineStr">
        <is>
          <t>OCCUPIED</t>
        </is>
      </c>
      <c r="K578" s="17" t="inlineStr">
        <is>
          <t>MA-2024-0401</t>
        </is>
      </c>
      <c r="L578" s="17" t="inlineStr">
        <is>
          <t>WL-02377</t>
        </is>
      </c>
      <c r="M578" s="17" t="inlineStr">
        <is>
          <t>Tammy Patterson</t>
        </is>
      </c>
      <c r="N578" s="17" t="inlineStr">
        <is>
          <t>KESTREL MOON</t>
        </is>
      </c>
      <c r="O578" s="17" t="n">
        <v>50.5</v>
      </c>
      <c r="P578" s="17" t="n">
        <v>7.55</v>
      </c>
      <c r="Q578" s="27" t="n">
        <v>46132</v>
      </c>
      <c r="R578" s="17" t="inlineStr"/>
    </row>
    <row r="579">
      <c r="A579" s="21" t="inlineStr">
        <is>
          <t>EW-0402</t>
        </is>
      </c>
      <c r="B579" s="21" t="inlineStr">
        <is>
          <t>Eastwey</t>
        </is>
      </c>
      <c r="C579" s="21" t="inlineStr">
        <is>
          <t>open</t>
        </is>
      </c>
      <c r="D579" s="21" t="inlineStr">
        <is>
          <t>D</t>
        </is>
      </c>
      <c r="E579" s="21" t="n">
        <v>40</v>
      </c>
      <c r="F579" s="21" t="inlineStr">
        <is>
          <t>Medium</t>
        </is>
      </c>
      <c r="G579" s="21" t="inlineStr">
        <is>
          <t>OPEN</t>
        </is>
      </c>
      <c r="H579" s="21" t="n">
        <v>14</v>
      </c>
      <c r="I579" s="21" t="inlineStr">
        <is>
          <t>Water, 50A Power</t>
        </is>
      </c>
      <c r="J579" s="21" t="inlineStr">
        <is>
          <t>OCCUPIED</t>
        </is>
      </c>
      <c r="K579" s="21" t="inlineStr">
        <is>
          <t>MA-2024-0402</t>
        </is>
      </c>
      <c r="L579" s="21" t="inlineStr">
        <is>
          <t>WL-01741</t>
        </is>
      </c>
      <c r="M579" s="21" t="inlineStr">
        <is>
          <t>Lisa Burton</t>
        </is>
      </c>
      <c r="N579" s="21" t="inlineStr">
        <is>
          <t>SPINDRIFT DANCER</t>
        </is>
      </c>
      <c r="O579" s="21" t="n">
        <v>31.6</v>
      </c>
      <c r="P579" s="21" t="n">
        <v>7.55</v>
      </c>
      <c r="Q579" s="28" t="n">
        <v>45698</v>
      </c>
      <c r="R579" s="21" t="inlineStr"/>
    </row>
    <row r="580">
      <c r="A580" s="17" t="inlineStr">
        <is>
          <t>EW-0403</t>
        </is>
      </c>
      <c r="B580" s="17" t="inlineStr">
        <is>
          <t>Eastwey</t>
        </is>
      </c>
      <c r="C580" s="17" t="inlineStr">
        <is>
          <t>open</t>
        </is>
      </c>
      <c r="D580" s="17" t="inlineStr">
        <is>
          <t>D</t>
        </is>
      </c>
      <c r="E580" s="17" t="n">
        <v>50</v>
      </c>
      <c r="F580" s="17" t="inlineStr">
        <is>
          <t>Large</t>
        </is>
      </c>
      <c r="G580" s="17" t="inlineStr">
        <is>
          <t>OPEN</t>
        </is>
      </c>
      <c r="H580" s="17" t="n">
        <v>18</v>
      </c>
      <c r="I580" s="17" t="inlineStr">
        <is>
          <t>Water, 50A Power, Pump-Out</t>
        </is>
      </c>
      <c r="J580" s="17" t="inlineStr">
        <is>
          <t>OCCUPIED</t>
        </is>
      </c>
      <c r="K580" s="17" t="inlineStr">
        <is>
          <t>MA-2024-0403</t>
        </is>
      </c>
      <c r="L580" s="17" t="inlineStr">
        <is>
          <t>WL-01209</t>
        </is>
      </c>
      <c r="M580" s="17" t="inlineStr">
        <is>
          <t>Amy Luna</t>
        </is>
      </c>
      <c r="N580" s="17" t="inlineStr">
        <is>
          <t>BRANT VEER</t>
        </is>
      </c>
      <c r="O580" s="17" t="n">
        <v>60</v>
      </c>
      <c r="P580" s="17" t="n">
        <v>7.55</v>
      </c>
      <c r="Q580" s="27" t="n">
        <v>45741</v>
      </c>
      <c r="R580" s="17" t="inlineStr"/>
    </row>
    <row r="581">
      <c r="A581" s="21" t="inlineStr">
        <is>
          <t>EW-0404</t>
        </is>
      </c>
      <c r="B581" s="21" t="inlineStr">
        <is>
          <t>Eastwey</t>
        </is>
      </c>
      <c r="C581" s="21" t="inlineStr">
        <is>
          <t>open</t>
        </is>
      </c>
      <c r="D581" s="21" t="inlineStr">
        <is>
          <t>D</t>
        </is>
      </c>
      <c r="E581" s="21" t="n">
        <v>70</v>
      </c>
      <c r="F581" s="21" t="inlineStr">
        <is>
          <t>XLarge</t>
        </is>
      </c>
      <c r="G581" s="21" t="inlineStr">
        <is>
          <t>OPEN</t>
        </is>
      </c>
      <c r="H581" s="21" t="n">
        <v>22</v>
      </c>
      <c r="I581" s="21" t="inlineStr">
        <is>
          <t>Water, 100A Power, Pump-Out</t>
        </is>
      </c>
      <c r="J581" s="21" t="inlineStr">
        <is>
          <t>OCCUPIED</t>
        </is>
      </c>
      <c r="K581" s="21" t="inlineStr">
        <is>
          <t>MA-2024-0404</t>
        </is>
      </c>
      <c r="L581" s="21" t="inlineStr">
        <is>
          <t>WL-01370</t>
        </is>
      </c>
      <c r="M581" s="21" t="inlineStr">
        <is>
          <t>James Graham</t>
        </is>
      </c>
      <c r="N581" s="21" t="inlineStr">
        <is>
          <t>SABLE ROSE</t>
        </is>
      </c>
      <c r="O581" s="21" t="n">
        <v>31.8</v>
      </c>
      <c r="P581" s="21" t="n">
        <v>7.55</v>
      </c>
      <c r="Q581" s="28" t="n">
        <v>45689</v>
      </c>
      <c r="R581" s="21" t="inlineStr"/>
    </row>
    <row r="582">
      <c r="A582" s="17" t="inlineStr">
        <is>
          <t>EW-0405</t>
        </is>
      </c>
      <c r="B582" s="17" t="inlineStr">
        <is>
          <t>Eastwey</t>
        </is>
      </c>
      <c r="C582" s="17" t="inlineStr">
        <is>
          <t>open</t>
        </is>
      </c>
      <c r="D582" s="17" t="inlineStr">
        <is>
          <t>D</t>
        </is>
      </c>
      <c r="E582" s="17" t="n">
        <v>24</v>
      </c>
      <c r="F582" s="17" t="inlineStr">
        <is>
          <t>Small</t>
        </is>
      </c>
      <c r="G582" s="17" t="inlineStr">
        <is>
          <t>OPEN</t>
        </is>
      </c>
      <c r="H582" s="17" t="n">
        <v>9</v>
      </c>
      <c r="I582" s="17" t="inlineStr">
        <is>
          <t>Water, 30A/50A Power</t>
        </is>
      </c>
      <c r="J582" s="17" t="inlineStr">
        <is>
          <t>OCCUPIED</t>
        </is>
      </c>
      <c r="K582" s="17" t="inlineStr">
        <is>
          <t>MA-2024-0405</t>
        </is>
      </c>
      <c r="L582" s="17" t="inlineStr">
        <is>
          <t>WL-02480</t>
        </is>
      </c>
      <c r="M582" s="17" t="inlineStr">
        <is>
          <t>Rachel Edwards</t>
        </is>
      </c>
      <c r="N582" s="17" t="inlineStr">
        <is>
          <t>PINTAIL VEER</t>
        </is>
      </c>
      <c r="O582" s="17" t="n">
        <v>46.9</v>
      </c>
      <c r="P582" s="17" t="n">
        <v>7.55</v>
      </c>
      <c r="Q582" s="27" t="n">
        <v>45972</v>
      </c>
      <c r="R582" s="17" t="inlineStr"/>
    </row>
    <row r="583">
      <c r="A583" s="21" t="inlineStr">
        <is>
          <t>EW-0406</t>
        </is>
      </c>
      <c r="B583" s="21" t="inlineStr">
        <is>
          <t>Eastwey</t>
        </is>
      </c>
      <c r="C583" s="21" t="inlineStr">
        <is>
          <t>open</t>
        </is>
      </c>
      <c r="D583" s="21" t="inlineStr">
        <is>
          <t>D</t>
        </is>
      </c>
      <c r="E583" s="21" t="n">
        <v>40</v>
      </c>
      <c r="F583" s="21" t="inlineStr">
        <is>
          <t>Medium</t>
        </is>
      </c>
      <c r="G583" s="21" t="inlineStr">
        <is>
          <t>OPEN</t>
        </is>
      </c>
      <c r="H583" s="21" t="n">
        <v>14</v>
      </c>
      <c r="I583" s="21" t="inlineStr">
        <is>
          <t>Water, 50A Power</t>
        </is>
      </c>
      <c r="J583" s="21" t="inlineStr">
        <is>
          <t>OCCUPIED</t>
        </is>
      </c>
      <c r="K583" s="21" t="inlineStr">
        <is>
          <t>MA-2024-0406</t>
        </is>
      </c>
      <c r="L583" s="21" t="inlineStr">
        <is>
          <t>WL-02810</t>
        </is>
      </c>
      <c r="M583" s="21" t="inlineStr">
        <is>
          <t>Steven Morgan</t>
        </is>
      </c>
      <c r="N583" s="21" t="inlineStr">
        <is>
          <t>PINTAIL MIST</t>
        </is>
      </c>
      <c r="O583" s="21" t="n">
        <v>29.4</v>
      </c>
      <c r="P583" s="21" t="n">
        <v>7.55</v>
      </c>
      <c r="Q583" s="28" t="n">
        <v>45754</v>
      </c>
      <c r="R583" s="21" t="inlineStr"/>
    </row>
    <row r="584">
      <c r="A584" s="17" t="inlineStr">
        <is>
          <t>EW-0407</t>
        </is>
      </c>
      <c r="B584" s="17" t="inlineStr">
        <is>
          <t>Eastwey</t>
        </is>
      </c>
      <c r="C584" s="17" t="inlineStr">
        <is>
          <t>open</t>
        </is>
      </c>
      <c r="D584" s="17" t="inlineStr">
        <is>
          <t>D</t>
        </is>
      </c>
      <c r="E584" s="17" t="n">
        <v>45</v>
      </c>
      <c r="F584" s="17" t="inlineStr">
        <is>
          <t>Large</t>
        </is>
      </c>
      <c r="G584" s="17" t="inlineStr">
        <is>
          <t>OPEN</t>
        </is>
      </c>
      <c r="H584" s="17" t="n">
        <v>16</v>
      </c>
      <c r="I584" s="17" t="inlineStr">
        <is>
          <t>Water, 50A Power, Pump-Out</t>
        </is>
      </c>
      <c r="J584" s="17" t="inlineStr">
        <is>
          <t>OCCUPIED</t>
        </is>
      </c>
      <c r="K584" s="17" t="inlineStr">
        <is>
          <t>MA-2024-0407</t>
        </is>
      </c>
      <c r="L584" s="17" t="inlineStr">
        <is>
          <t>WL-02314</t>
        </is>
      </c>
      <c r="M584" s="17" t="inlineStr">
        <is>
          <t>David Silva</t>
        </is>
      </c>
      <c r="N584" s="17" t="inlineStr">
        <is>
          <t>KESTREL SONG</t>
        </is>
      </c>
      <c r="O584" s="17" t="n">
        <v>31.1</v>
      </c>
      <c r="P584" s="17" t="n">
        <v>7.55</v>
      </c>
      <c r="Q584" s="27" t="n">
        <v>46039</v>
      </c>
      <c r="R584" s="17" t="inlineStr"/>
    </row>
    <row r="585">
      <c r="A585" s="21" t="inlineStr">
        <is>
          <t>EW-0408</t>
        </is>
      </c>
      <c r="B585" s="21" t="inlineStr">
        <is>
          <t>Eastwey</t>
        </is>
      </c>
      <c r="C585" s="21" t="inlineStr">
        <is>
          <t>open</t>
        </is>
      </c>
      <c r="D585" s="21" t="inlineStr">
        <is>
          <t>D</t>
        </is>
      </c>
      <c r="E585" s="21" t="n">
        <v>28</v>
      </c>
      <c r="F585" s="21" t="inlineStr">
        <is>
          <t>Small</t>
        </is>
      </c>
      <c r="G585" s="21" t="inlineStr">
        <is>
          <t>OPEN</t>
        </is>
      </c>
      <c r="H585" s="21" t="n">
        <v>10</v>
      </c>
      <c r="I585" s="21" t="inlineStr">
        <is>
          <t>Water, 30A/50A Power</t>
        </is>
      </c>
      <c r="J585" s="21" t="inlineStr">
        <is>
          <t>OCCUPIED</t>
        </is>
      </c>
      <c r="K585" s="21" t="inlineStr">
        <is>
          <t>MA-2024-0408</t>
        </is>
      </c>
      <c r="L585" s="21" t="inlineStr">
        <is>
          <t>WL-02705</t>
        </is>
      </c>
      <c r="M585" s="21" t="inlineStr">
        <is>
          <t>Amy Smith</t>
        </is>
      </c>
      <c r="N585" s="21" t="inlineStr">
        <is>
          <t>OTTER LINE</t>
        </is>
      </c>
      <c r="O585" s="21" t="n">
        <v>59.4</v>
      </c>
      <c r="P585" s="21" t="n">
        <v>7.55</v>
      </c>
      <c r="Q585" s="28" t="n">
        <v>46033</v>
      </c>
      <c r="R585" s="21" t="inlineStr"/>
    </row>
    <row r="586">
      <c r="A586" s="17" t="inlineStr">
        <is>
          <t>EW-0409</t>
        </is>
      </c>
      <c r="B586" s="17" t="inlineStr">
        <is>
          <t>Eastwey</t>
        </is>
      </c>
      <c r="C586" s="17" t="inlineStr">
        <is>
          <t>open</t>
        </is>
      </c>
      <c r="D586" s="17" t="inlineStr">
        <is>
          <t>D</t>
        </is>
      </c>
      <c r="E586" s="17" t="n">
        <v>70</v>
      </c>
      <c r="F586" s="17" t="inlineStr">
        <is>
          <t>XLarge</t>
        </is>
      </c>
      <c r="G586" s="17" t="inlineStr">
        <is>
          <t>OPEN</t>
        </is>
      </c>
      <c r="H586" s="17" t="n">
        <v>22</v>
      </c>
      <c r="I586" s="17" t="inlineStr">
        <is>
          <t>Water, 100A Power, Pump-Out</t>
        </is>
      </c>
      <c r="J586" s="17" t="inlineStr">
        <is>
          <t>OCCUPIED</t>
        </is>
      </c>
      <c r="K586" s="17" t="inlineStr">
        <is>
          <t>MA-2024-0409</t>
        </is>
      </c>
      <c r="L586" s="17" t="inlineStr">
        <is>
          <t>WL-01264</t>
        </is>
      </c>
      <c r="M586" s="17" t="inlineStr">
        <is>
          <t>Jeffery Lewis</t>
        </is>
      </c>
      <c r="N586" s="17" t="inlineStr">
        <is>
          <t>GRAY SOUND</t>
        </is>
      </c>
      <c r="O586" s="17" t="n">
        <v>51.6</v>
      </c>
      <c r="P586" s="17" t="n">
        <v>7.55</v>
      </c>
      <c r="Q586" s="27" t="n">
        <v>46111</v>
      </c>
      <c r="R586" s="17" t="inlineStr"/>
    </row>
    <row r="587">
      <c r="A587" s="21" t="inlineStr">
        <is>
          <t>EW-0410</t>
        </is>
      </c>
      <c r="B587" s="21" t="inlineStr">
        <is>
          <t>Eastwey</t>
        </is>
      </c>
      <c r="C587" s="21" t="inlineStr">
        <is>
          <t>open</t>
        </is>
      </c>
      <c r="D587" s="21" t="inlineStr">
        <is>
          <t>D</t>
        </is>
      </c>
      <c r="E587" s="21" t="n">
        <v>32</v>
      </c>
      <c r="F587" s="21" t="inlineStr">
        <is>
          <t>Medium</t>
        </is>
      </c>
      <c r="G587" s="21" t="inlineStr">
        <is>
          <t>OPEN</t>
        </is>
      </c>
      <c r="H587" s="21" t="n">
        <v>12</v>
      </c>
      <c r="I587" s="21" t="inlineStr">
        <is>
          <t>Water, 30A/50A Power</t>
        </is>
      </c>
      <c r="J587" s="21" t="inlineStr">
        <is>
          <t>OCCUPIED</t>
        </is>
      </c>
      <c r="K587" s="21" t="inlineStr">
        <is>
          <t>MA-2024-0410</t>
        </is>
      </c>
      <c r="L587" s="21" t="inlineStr">
        <is>
          <t>WL-02449</t>
        </is>
      </c>
      <c r="M587" s="21" t="inlineStr">
        <is>
          <t>Herbert Johnson</t>
        </is>
      </c>
      <c r="N587" s="21" t="inlineStr">
        <is>
          <t>SCOTER RUNNER</t>
        </is>
      </c>
      <c r="O587" s="21" t="n">
        <v>44.8</v>
      </c>
      <c r="P587" s="21" t="n">
        <v>7.55</v>
      </c>
      <c r="Q587" s="28" t="n">
        <v>45903</v>
      </c>
      <c r="R587" s="21" t="inlineStr"/>
    </row>
    <row r="588">
      <c r="A588" s="17" t="inlineStr">
        <is>
          <t>EW-0411</t>
        </is>
      </c>
      <c r="B588" s="17" t="inlineStr">
        <is>
          <t>Eastwey</t>
        </is>
      </c>
      <c r="C588" s="17" t="inlineStr">
        <is>
          <t>open</t>
        </is>
      </c>
      <c r="D588" s="17" t="inlineStr">
        <is>
          <t>D</t>
        </is>
      </c>
      <c r="E588" s="17" t="n">
        <v>70</v>
      </c>
      <c r="F588" s="17" t="inlineStr">
        <is>
          <t>XLarge</t>
        </is>
      </c>
      <c r="G588" s="17" t="inlineStr">
        <is>
          <t>OPEN</t>
        </is>
      </c>
      <c r="H588" s="17" t="n">
        <v>22</v>
      </c>
      <c r="I588" s="17" t="inlineStr">
        <is>
          <t>Water, 100A Power, Pump-Out</t>
        </is>
      </c>
      <c r="J588" s="17" t="inlineStr">
        <is>
          <t>OCCUPIED</t>
        </is>
      </c>
      <c r="K588" s="17" t="inlineStr">
        <is>
          <t>MA-2024-0411</t>
        </is>
      </c>
      <c r="L588" s="17" t="inlineStr">
        <is>
          <t>WL-01489</t>
        </is>
      </c>
      <c r="M588" s="17" t="inlineStr">
        <is>
          <t>Donna Thomas</t>
        </is>
      </c>
      <c r="N588" s="17" t="inlineStr">
        <is>
          <t>TIDE STAR</t>
        </is>
      </c>
      <c r="O588" s="17" t="n">
        <v>26.8</v>
      </c>
      <c r="P588" s="17" t="n">
        <v>7.55</v>
      </c>
      <c r="Q588" s="27" t="n">
        <v>45783</v>
      </c>
      <c r="R588" s="17" t="inlineStr"/>
    </row>
    <row r="589">
      <c r="A589" s="21" t="inlineStr">
        <is>
          <t>EW-0412</t>
        </is>
      </c>
      <c r="B589" s="21" t="inlineStr">
        <is>
          <t>Eastwey</t>
        </is>
      </c>
      <c r="C589" s="21" t="inlineStr">
        <is>
          <t>open</t>
        </is>
      </c>
      <c r="D589" s="21" t="inlineStr">
        <is>
          <t>D</t>
        </is>
      </c>
      <c r="E589" s="21" t="n">
        <v>70</v>
      </c>
      <c r="F589" s="21" t="inlineStr">
        <is>
          <t>XLarge</t>
        </is>
      </c>
      <c r="G589" s="21" t="inlineStr">
        <is>
          <t>OPEN</t>
        </is>
      </c>
      <c r="H589" s="21" t="n">
        <v>22</v>
      </c>
      <c r="I589" s="21" t="inlineStr">
        <is>
          <t>Water, 100A Power, Pump-Out</t>
        </is>
      </c>
      <c r="J589" s="21" t="inlineStr">
        <is>
          <t>OCCUPIED</t>
        </is>
      </c>
      <c r="K589" s="21" t="inlineStr">
        <is>
          <t>MA-2024-0412</t>
        </is>
      </c>
      <c r="L589" s="21" t="inlineStr">
        <is>
          <t>WL-01854</t>
        </is>
      </c>
      <c r="M589" s="21" t="inlineStr">
        <is>
          <t>Vincent Simon</t>
        </is>
      </c>
      <c r="N589" s="21" t="inlineStr">
        <is>
          <t>CORMORANT GLIDE</t>
        </is>
      </c>
      <c r="O589" s="21" t="n">
        <v>42.5</v>
      </c>
      <c r="P589" s="21" t="n">
        <v>7.55</v>
      </c>
      <c r="Q589" s="28" t="n">
        <v>46128</v>
      </c>
      <c r="R589" s="21" t="inlineStr"/>
    </row>
    <row r="590">
      <c r="A590" s="17" t="inlineStr">
        <is>
          <t>EW-0413</t>
        </is>
      </c>
      <c r="B590" s="17" t="inlineStr">
        <is>
          <t>Eastwey</t>
        </is>
      </c>
      <c r="C590" s="17" t="inlineStr">
        <is>
          <t>open</t>
        </is>
      </c>
      <c r="D590" s="17" t="inlineStr">
        <is>
          <t>D</t>
        </is>
      </c>
      <c r="E590" s="17" t="n">
        <v>70</v>
      </c>
      <c r="F590" s="17" t="inlineStr">
        <is>
          <t>XLarge</t>
        </is>
      </c>
      <c r="G590" s="17" t="inlineStr">
        <is>
          <t>OPEN</t>
        </is>
      </c>
      <c r="H590" s="17" t="n">
        <v>22</v>
      </c>
      <c r="I590" s="17" t="inlineStr">
        <is>
          <t>Water, 100A Power, Pump-Out</t>
        </is>
      </c>
      <c r="J590" s="17" t="inlineStr">
        <is>
          <t>OCCUPIED</t>
        </is>
      </c>
      <c r="K590" s="17" t="inlineStr">
        <is>
          <t>MA-2024-0413</t>
        </is>
      </c>
      <c r="L590" s="17" t="inlineStr">
        <is>
          <t>WL-02169</t>
        </is>
      </c>
      <c r="M590" s="17" t="inlineStr">
        <is>
          <t>Maria Weber</t>
        </is>
      </c>
      <c r="N590" s="17" t="inlineStr">
        <is>
          <t>COHO REACH</t>
        </is>
      </c>
      <c r="O590" s="17" t="n">
        <v>58.8</v>
      </c>
      <c r="P590" s="17" t="n">
        <v>7.55</v>
      </c>
      <c r="Q590" s="27" t="n">
        <v>45938</v>
      </c>
      <c r="R590" s="17" t="inlineStr"/>
    </row>
    <row r="591">
      <c r="A591" s="21" t="inlineStr">
        <is>
          <t>EW-0414</t>
        </is>
      </c>
      <c r="B591" s="21" t="inlineStr">
        <is>
          <t>Eastwey</t>
        </is>
      </c>
      <c r="C591" s="21" t="inlineStr">
        <is>
          <t>open</t>
        </is>
      </c>
      <c r="D591" s="21" t="inlineStr">
        <is>
          <t>D</t>
        </is>
      </c>
      <c r="E591" s="21" t="n">
        <v>40</v>
      </c>
      <c r="F591" s="21" t="inlineStr">
        <is>
          <t>Medium</t>
        </is>
      </c>
      <c r="G591" s="21" t="inlineStr">
        <is>
          <t>OPEN</t>
        </is>
      </c>
      <c r="H591" s="21" t="n">
        <v>14</v>
      </c>
      <c r="I591" s="21" t="inlineStr">
        <is>
          <t>Water, 50A Power</t>
        </is>
      </c>
      <c r="J591" s="21" t="inlineStr">
        <is>
          <t>OCCUPIED</t>
        </is>
      </c>
      <c r="K591" s="21" t="inlineStr">
        <is>
          <t>MA-2024-0414</t>
        </is>
      </c>
      <c r="L591" s="21" t="inlineStr">
        <is>
          <t>WL-02221</t>
        </is>
      </c>
      <c r="M591" s="21" t="inlineStr">
        <is>
          <t>Jason Howe</t>
        </is>
      </c>
      <c r="N591" s="21" t="inlineStr">
        <is>
          <t>DRIFT ROCK</t>
        </is>
      </c>
      <c r="O591" s="21" t="n">
        <v>20.6</v>
      </c>
      <c r="P591" s="21" t="n">
        <v>7.55</v>
      </c>
      <c r="Q591" s="28" t="n">
        <v>45685</v>
      </c>
      <c r="R591" s="21" t="inlineStr"/>
    </row>
    <row r="592">
      <c r="A592" s="17" t="inlineStr">
        <is>
          <t>EW-0415</t>
        </is>
      </c>
      <c r="B592" s="17" t="inlineStr">
        <is>
          <t>Eastwey</t>
        </is>
      </c>
      <c r="C592" s="17" t="inlineStr">
        <is>
          <t>open</t>
        </is>
      </c>
      <c r="D592" s="17" t="inlineStr">
        <is>
          <t>D</t>
        </is>
      </c>
      <c r="E592" s="17" t="n">
        <v>24</v>
      </c>
      <c r="F592" s="17" t="inlineStr">
        <is>
          <t>Small</t>
        </is>
      </c>
      <c r="G592" s="17" t="inlineStr">
        <is>
          <t>OPEN</t>
        </is>
      </c>
      <c r="H592" s="17" t="n">
        <v>9</v>
      </c>
      <c r="I592" s="17" t="inlineStr">
        <is>
          <t>Water, 30A/50A Power</t>
        </is>
      </c>
      <c r="J592" s="17" t="inlineStr">
        <is>
          <t>OCCUPIED</t>
        </is>
      </c>
      <c r="K592" s="17" t="inlineStr">
        <is>
          <t>MA-2024-0415</t>
        </is>
      </c>
      <c r="L592" s="17" t="inlineStr">
        <is>
          <t>WL-02536</t>
        </is>
      </c>
      <c r="M592" s="17" t="inlineStr">
        <is>
          <t>Christian Ellis</t>
        </is>
      </c>
      <c r="N592" s="17" t="inlineStr">
        <is>
          <t>WIDGEON LIGHT</t>
        </is>
      </c>
      <c r="O592" s="17" t="n">
        <v>42.4</v>
      </c>
      <c r="P592" s="17" t="n">
        <v>7.55</v>
      </c>
      <c r="Q592" s="27" t="n">
        <v>46115</v>
      </c>
      <c r="R592" s="17" t="inlineStr"/>
    </row>
    <row r="593">
      <c r="A593" s="21" t="inlineStr">
        <is>
          <t>EW-0416</t>
        </is>
      </c>
      <c r="B593" s="21" t="inlineStr">
        <is>
          <t>Eastwey</t>
        </is>
      </c>
      <c r="C593" s="21" t="inlineStr">
        <is>
          <t>open</t>
        </is>
      </c>
      <c r="D593" s="21" t="inlineStr">
        <is>
          <t>D</t>
        </is>
      </c>
      <c r="E593" s="21" t="n">
        <v>24</v>
      </c>
      <c r="F593" s="21" t="inlineStr">
        <is>
          <t>Small</t>
        </is>
      </c>
      <c r="G593" s="21" t="inlineStr">
        <is>
          <t>OPEN</t>
        </is>
      </c>
      <c r="H593" s="21" t="n">
        <v>9</v>
      </c>
      <c r="I593" s="21" t="inlineStr">
        <is>
          <t>Water, 30A/50A Power</t>
        </is>
      </c>
      <c r="J593" s="21" t="inlineStr">
        <is>
          <t>OCCUPIED</t>
        </is>
      </c>
      <c r="K593" s="21" t="inlineStr">
        <is>
          <t>MA-2024-0416</t>
        </is>
      </c>
      <c r="L593" s="21" t="inlineStr">
        <is>
          <t>WL-02988</t>
        </is>
      </c>
      <c r="M593" s="21" t="inlineStr">
        <is>
          <t>Jamie Roberts</t>
        </is>
      </c>
      <c r="N593" s="21" t="inlineStr">
        <is>
          <t>OTTER PASSAGE</t>
        </is>
      </c>
      <c r="O593" s="21" t="n">
        <v>33.7</v>
      </c>
      <c r="P593" s="21" t="n">
        <v>7.55</v>
      </c>
      <c r="Q593" s="28" t="n">
        <v>46050</v>
      </c>
      <c r="R593" s="21" t="inlineStr"/>
    </row>
    <row r="594">
      <c r="A594" s="17" t="inlineStr">
        <is>
          <t>EW-0417</t>
        </is>
      </c>
      <c r="B594" s="17" t="inlineStr">
        <is>
          <t>Eastwey</t>
        </is>
      </c>
      <c r="C594" s="17" t="inlineStr">
        <is>
          <t>open</t>
        </is>
      </c>
      <c r="D594" s="17" t="inlineStr">
        <is>
          <t>D</t>
        </is>
      </c>
      <c r="E594" s="17" t="n">
        <v>28</v>
      </c>
      <c r="F594" s="17" t="inlineStr">
        <is>
          <t>Small</t>
        </is>
      </c>
      <c r="G594" s="17" t="inlineStr">
        <is>
          <t>OPEN</t>
        </is>
      </c>
      <c r="H594" s="17" t="n">
        <v>10</v>
      </c>
      <c r="I594" s="17" t="inlineStr">
        <is>
          <t>Water, 30A/50A Power</t>
        </is>
      </c>
      <c r="J594" s="17" t="inlineStr">
        <is>
          <t>OCCUPIED</t>
        </is>
      </c>
      <c r="K594" s="17" t="inlineStr">
        <is>
          <t>MA-2024-0417</t>
        </is>
      </c>
      <c r="L594" s="17" t="inlineStr">
        <is>
          <t>WL-01997</t>
        </is>
      </c>
      <c r="M594" s="17" t="inlineStr">
        <is>
          <t>Laura Avila</t>
        </is>
      </c>
      <c r="N594" s="17" t="inlineStr">
        <is>
          <t>OSPREY LIGHT</t>
        </is>
      </c>
      <c r="O594" s="17" t="n">
        <v>56.9</v>
      </c>
      <c r="P594" s="17" t="n">
        <v>7.55</v>
      </c>
      <c r="Q594" s="27" t="n">
        <v>45605</v>
      </c>
      <c r="R594" s="17" t="inlineStr"/>
    </row>
    <row r="595">
      <c r="A595" s="21" t="inlineStr">
        <is>
          <t>EW-0418</t>
        </is>
      </c>
      <c r="B595" s="21" t="inlineStr">
        <is>
          <t>Eastwey</t>
        </is>
      </c>
      <c r="C595" s="21" t="inlineStr">
        <is>
          <t>open</t>
        </is>
      </c>
      <c r="D595" s="21" t="inlineStr">
        <is>
          <t>D</t>
        </is>
      </c>
      <c r="E595" s="21" t="n">
        <v>24</v>
      </c>
      <c r="F595" s="21" t="inlineStr">
        <is>
          <t>Small</t>
        </is>
      </c>
      <c r="G595" s="21" t="inlineStr">
        <is>
          <t>OPEN</t>
        </is>
      </c>
      <c r="H595" s="21" t="n">
        <v>9</v>
      </c>
      <c r="I595" s="21" t="inlineStr">
        <is>
          <t>Water, 30A/50A Power</t>
        </is>
      </c>
      <c r="J595" s="21" t="inlineStr">
        <is>
          <t>OCCUPIED</t>
        </is>
      </c>
      <c r="K595" s="21" t="inlineStr">
        <is>
          <t>MA-2024-0418</t>
        </is>
      </c>
      <c r="L595" s="21" t="inlineStr">
        <is>
          <t>WL-02772</t>
        </is>
      </c>
      <c r="M595" s="21" t="inlineStr">
        <is>
          <t>Sarah Chambers</t>
        </is>
      </c>
      <c r="N595" s="21" t="inlineStr">
        <is>
          <t>OTTER SONG</t>
        </is>
      </c>
      <c r="O595" s="21" t="n">
        <v>58</v>
      </c>
      <c r="P595" s="21" t="n">
        <v>7.55</v>
      </c>
      <c r="Q595" s="28" t="n">
        <v>45698</v>
      </c>
      <c r="R595" s="21" t="inlineStr"/>
    </row>
    <row r="596">
      <c r="A596" s="17" t="inlineStr">
        <is>
          <t>EW-0419</t>
        </is>
      </c>
      <c r="B596" s="17" t="inlineStr">
        <is>
          <t>Eastwey</t>
        </is>
      </c>
      <c r="C596" s="17" t="inlineStr">
        <is>
          <t>open</t>
        </is>
      </c>
      <c r="D596" s="17" t="inlineStr">
        <is>
          <t>D</t>
        </is>
      </c>
      <c r="E596" s="17" t="n">
        <v>45</v>
      </c>
      <c r="F596" s="17" t="inlineStr">
        <is>
          <t>Large</t>
        </is>
      </c>
      <c r="G596" s="17" t="inlineStr">
        <is>
          <t>OPEN</t>
        </is>
      </c>
      <c r="H596" s="17" t="n">
        <v>16</v>
      </c>
      <c r="I596" s="17" t="inlineStr">
        <is>
          <t>Water, 50A Power, Pump-Out</t>
        </is>
      </c>
      <c r="J596" s="17" t="inlineStr">
        <is>
          <t>OCCUPIED</t>
        </is>
      </c>
      <c r="K596" s="17" t="inlineStr">
        <is>
          <t>MA-2024-0419</t>
        </is>
      </c>
      <c r="L596" s="17" t="inlineStr">
        <is>
          <t>WL-03750</t>
        </is>
      </c>
      <c r="M596" s="17" t="inlineStr">
        <is>
          <t>Michael Phillips</t>
        </is>
      </c>
      <c r="N596" s="17" t="inlineStr">
        <is>
          <t>COHO STAR</t>
        </is>
      </c>
      <c r="O596" s="17" t="n">
        <v>36.5</v>
      </c>
      <c r="P596" s="17" t="n">
        <v>7.55</v>
      </c>
      <c r="Q596" s="27" t="n">
        <v>46135</v>
      </c>
      <c r="R596" s="17" t="inlineStr"/>
    </row>
    <row r="597">
      <c r="A597" s="21" t="inlineStr">
        <is>
          <t>EW-0420</t>
        </is>
      </c>
      <c r="B597" s="21" t="inlineStr">
        <is>
          <t>Eastwey</t>
        </is>
      </c>
      <c r="C597" s="21" t="inlineStr">
        <is>
          <t>open</t>
        </is>
      </c>
      <c r="D597" s="21" t="inlineStr">
        <is>
          <t>D</t>
        </is>
      </c>
      <c r="E597" s="21" t="n">
        <v>32</v>
      </c>
      <c r="F597" s="21" t="inlineStr">
        <is>
          <t>Medium</t>
        </is>
      </c>
      <c r="G597" s="21" t="inlineStr">
        <is>
          <t>OPEN</t>
        </is>
      </c>
      <c r="H597" s="21" t="n">
        <v>12</v>
      </c>
      <c r="I597" s="21" t="inlineStr">
        <is>
          <t>Water, 30A/50A Power</t>
        </is>
      </c>
      <c r="J597" s="21" t="inlineStr">
        <is>
          <t>OCCUPIED</t>
        </is>
      </c>
      <c r="K597" s="21" t="inlineStr">
        <is>
          <t>MA-2024-0420</t>
        </is>
      </c>
      <c r="L597" s="21" t="inlineStr">
        <is>
          <t>WL-03050</t>
        </is>
      </c>
      <c r="M597" s="21" t="inlineStr">
        <is>
          <t>Justin Pearson</t>
        </is>
      </c>
      <c r="N597" s="21" t="inlineStr">
        <is>
          <t>PETREL CREST</t>
        </is>
      </c>
      <c r="O597" s="21" t="n">
        <v>21.8</v>
      </c>
      <c r="P597" s="21" t="n">
        <v>7.55</v>
      </c>
      <c r="Q597" s="28" t="n">
        <v>45855</v>
      </c>
      <c r="R597" s="21" t="inlineStr">
        <is>
          <t xml:space="preserve"> </t>
        </is>
      </c>
    </row>
    <row r="598">
      <c r="A598" s="17" t="inlineStr">
        <is>
          <t>EW-0421</t>
        </is>
      </c>
      <c r="B598" s="17" t="inlineStr">
        <is>
          <t>Eastwey</t>
        </is>
      </c>
      <c r="C598" s="17" t="inlineStr">
        <is>
          <t>open</t>
        </is>
      </c>
      <c r="D598" s="17" t="inlineStr">
        <is>
          <t>D</t>
        </is>
      </c>
      <c r="E598" s="17" t="n">
        <v>36</v>
      </c>
      <c r="F598" s="17" t="inlineStr">
        <is>
          <t>Medium</t>
        </is>
      </c>
      <c r="G598" s="17" t="inlineStr">
        <is>
          <t>OPEN</t>
        </is>
      </c>
      <c r="H598" s="17" t="n">
        <v>13</v>
      </c>
      <c r="I598" s="17" t="inlineStr">
        <is>
          <t>Water, 50A Power</t>
        </is>
      </c>
      <c r="J598" s="17" t="inlineStr">
        <is>
          <t>OCCUPIED</t>
        </is>
      </c>
      <c r="K598" s="17" t="inlineStr">
        <is>
          <t>MA-2024-0421</t>
        </is>
      </c>
      <c r="L598" s="17" t="inlineStr">
        <is>
          <t>WL-01420</t>
        </is>
      </c>
      <c r="M598" s="17" t="inlineStr">
        <is>
          <t>Patricia Wilson</t>
        </is>
      </c>
      <c r="N598" s="17" t="inlineStr">
        <is>
          <t>PETREL ROSE</t>
        </is>
      </c>
      <c r="O598" s="17" t="n">
        <v>26.2</v>
      </c>
      <c r="P598" s="17" t="n">
        <v>7.55</v>
      </c>
      <c r="Q598" s="27" t="n">
        <v>46077</v>
      </c>
      <c r="R598" s="17" t="inlineStr"/>
    </row>
    <row r="599">
      <c r="A599" s="21" t="inlineStr">
        <is>
          <t>EW-0422</t>
        </is>
      </c>
      <c r="B599" s="21" t="inlineStr">
        <is>
          <t>Eastwey</t>
        </is>
      </c>
      <c r="C599" s="21" t="inlineStr">
        <is>
          <t>open</t>
        </is>
      </c>
      <c r="D599" s="21" t="inlineStr">
        <is>
          <t>D</t>
        </is>
      </c>
      <c r="E599" s="21" t="n">
        <v>60</v>
      </c>
      <c r="F599" s="21" t="inlineStr">
        <is>
          <t>XLarge</t>
        </is>
      </c>
      <c r="G599" s="21" t="inlineStr">
        <is>
          <t>OPEN</t>
        </is>
      </c>
      <c r="H599" s="21" t="n">
        <v>20</v>
      </c>
      <c r="I599" s="21" t="inlineStr">
        <is>
          <t>Water, 100A Power, Pump-Out</t>
        </is>
      </c>
      <c r="J599" s="21" t="inlineStr">
        <is>
          <t>MAINTENANCE</t>
        </is>
      </c>
      <c r="K599" s="21" t="inlineStr"/>
      <c r="L599" s="21" t="inlineStr"/>
      <c r="M599" s="21" t="inlineStr"/>
      <c r="N599" s="21" t="inlineStr"/>
      <c r="O599" s="21" t="inlineStr"/>
      <c r="P599" s="21" t="n">
        <v>7.55</v>
      </c>
      <c r="Q599" s="28" t="n">
        <v>46115</v>
      </c>
      <c r="R599" s="21" t="inlineStr"/>
    </row>
    <row r="600">
      <c r="A600" s="17" t="inlineStr">
        <is>
          <t>EW-0423</t>
        </is>
      </c>
      <c r="B600" s="17" t="inlineStr">
        <is>
          <t>Eastwey</t>
        </is>
      </c>
      <c r="C600" s="17" t="inlineStr">
        <is>
          <t>open</t>
        </is>
      </c>
      <c r="D600" s="17" t="inlineStr">
        <is>
          <t>D</t>
        </is>
      </c>
      <c r="E600" s="17" t="n">
        <v>70</v>
      </c>
      <c r="F600" s="17" t="inlineStr">
        <is>
          <t>XLarge</t>
        </is>
      </c>
      <c r="G600" s="17" t="inlineStr">
        <is>
          <t>OPEN</t>
        </is>
      </c>
      <c r="H600" s="17" t="n">
        <v>22</v>
      </c>
      <c r="I600" s="17" t="inlineStr">
        <is>
          <t>Water, 100A Power, Pump-Out</t>
        </is>
      </c>
      <c r="J600" s="17" t="inlineStr">
        <is>
          <t>OCCUPIED</t>
        </is>
      </c>
      <c r="K600" s="17" t="inlineStr">
        <is>
          <t>MA-2024-0423</t>
        </is>
      </c>
      <c r="L600" s="17" t="inlineStr">
        <is>
          <t>WL-01906</t>
        </is>
      </c>
      <c r="M600" s="17" t="inlineStr">
        <is>
          <t>Jessica Flores</t>
        </is>
      </c>
      <c r="N600" s="17" t="inlineStr">
        <is>
          <t>PINTAIL ROCK</t>
        </is>
      </c>
      <c r="O600" s="17" t="n">
        <v>37.2</v>
      </c>
      <c r="P600" s="17" t="n">
        <v>7.55</v>
      </c>
      <c r="Q600" s="27" t="n">
        <v>46093</v>
      </c>
      <c r="R600" s="17" t="inlineStr"/>
    </row>
    <row r="601">
      <c r="A601" s="21" t="inlineStr">
        <is>
          <t>EW-0424</t>
        </is>
      </c>
      <c r="B601" s="21" t="inlineStr">
        <is>
          <t>Eastwey</t>
        </is>
      </c>
      <c r="C601" s="21" t="inlineStr">
        <is>
          <t>open</t>
        </is>
      </c>
      <c r="D601" s="21" t="inlineStr">
        <is>
          <t>D</t>
        </is>
      </c>
      <c r="E601" s="21" t="n">
        <v>45</v>
      </c>
      <c r="F601" s="21" t="inlineStr">
        <is>
          <t>Large</t>
        </is>
      </c>
      <c r="G601" s="21" t="inlineStr">
        <is>
          <t>OPEN</t>
        </is>
      </c>
      <c r="H601" s="21" t="n">
        <v>16</v>
      </c>
      <c r="I601" s="21" t="inlineStr">
        <is>
          <t>Water, 50A Power, Pump-Out</t>
        </is>
      </c>
      <c r="J601" s="21" t="inlineStr">
        <is>
          <t>OCCUPIED</t>
        </is>
      </c>
      <c r="K601" s="21" t="inlineStr">
        <is>
          <t>MA-2024-0424</t>
        </is>
      </c>
      <c r="L601" s="21" t="inlineStr">
        <is>
          <t>WL-03790</t>
        </is>
      </c>
      <c r="M601" s="21" t="inlineStr">
        <is>
          <t>Bradley Walker</t>
        </is>
      </c>
      <c r="N601" s="21" t="inlineStr">
        <is>
          <t>DRIFT STAR</t>
        </is>
      </c>
      <c r="O601" s="21" t="n">
        <v>51.9</v>
      </c>
      <c r="P601" s="21" t="n">
        <v>7.55</v>
      </c>
      <c r="Q601" s="28" t="n">
        <v>45826</v>
      </c>
      <c r="R601" s="21" t="inlineStr"/>
    </row>
    <row r="602">
      <c r="A602" s="17" t="inlineStr">
        <is>
          <t>EW-0501</t>
        </is>
      </c>
      <c r="B602" s="17" t="inlineStr">
        <is>
          <t>Eastwey</t>
        </is>
      </c>
      <c r="C602" s="17" t="inlineStr">
        <is>
          <t>open</t>
        </is>
      </c>
      <c r="D602" s="17" t="inlineStr">
        <is>
          <t>E</t>
        </is>
      </c>
      <c r="E602" s="17" t="n">
        <v>24</v>
      </c>
      <c r="F602" s="17" t="inlineStr">
        <is>
          <t>Small</t>
        </is>
      </c>
      <c r="G602" s="17" t="inlineStr">
        <is>
          <t>OPEN</t>
        </is>
      </c>
      <c r="H602" s="17" t="n">
        <v>9</v>
      </c>
      <c r="I602" s="17" t="inlineStr">
        <is>
          <t>Water, 30A/50A Power</t>
        </is>
      </c>
      <c r="J602" s="17" t="inlineStr">
        <is>
          <t>VACANT</t>
        </is>
      </c>
      <c r="K602" s="17" t="inlineStr"/>
      <c r="L602" s="17" t="inlineStr"/>
      <c r="M602" s="17" t="inlineStr"/>
      <c r="N602" s="17" t="inlineStr"/>
      <c r="O602" s="17" t="inlineStr"/>
      <c r="P602" s="17" t="n">
        <v>7.55</v>
      </c>
      <c r="Q602" s="27" t="n">
        <v>45973</v>
      </c>
      <c r="R602" s="17" t="inlineStr"/>
    </row>
    <row r="603">
      <c r="A603" s="21" t="inlineStr">
        <is>
          <t>EW-0502</t>
        </is>
      </c>
      <c r="B603" s="21" t="inlineStr">
        <is>
          <t>Eastwey</t>
        </is>
      </c>
      <c r="C603" s="21" t="inlineStr">
        <is>
          <t>open</t>
        </is>
      </c>
      <c r="D603" s="21" t="inlineStr">
        <is>
          <t>E</t>
        </is>
      </c>
      <c r="E603" s="21" t="n">
        <v>32</v>
      </c>
      <c r="F603" s="21" t="inlineStr">
        <is>
          <t>Medium</t>
        </is>
      </c>
      <c r="G603" s="21" t="inlineStr">
        <is>
          <t>OPEN</t>
        </is>
      </c>
      <c r="H603" s="21" t="n">
        <v>12</v>
      </c>
      <c r="I603" s="21" t="inlineStr">
        <is>
          <t>Water, 30A/50A Power</t>
        </is>
      </c>
      <c r="J603" s="21" t="inlineStr">
        <is>
          <t>OCCUPIED</t>
        </is>
      </c>
      <c r="K603" s="21" t="inlineStr">
        <is>
          <t>MA-2024-0502</t>
        </is>
      </c>
      <c r="L603" s="21" t="inlineStr">
        <is>
          <t>WL-02559</t>
        </is>
      </c>
      <c r="M603" s="21" t="inlineStr">
        <is>
          <t>Joshua Alvarado</t>
        </is>
      </c>
      <c r="N603" s="21" t="inlineStr">
        <is>
          <t>SANDERLING SOUND</t>
        </is>
      </c>
      <c r="O603" s="21" t="n">
        <v>46.4</v>
      </c>
      <c r="P603" s="21" t="n">
        <v>7.55</v>
      </c>
      <c r="Q603" s="28" t="n">
        <v>46126</v>
      </c>
      <c r="R603" s="21" t="inlineStr"/>
    </row>
    <row r="604">
      <c r="A604" s="17" t="inlineStr">
        <is>
          <t>EW-0503</t>
        </is>
      </c>
      <c r="B604" s="17" t="inlineStr">
        <is>
          <t>Eastwey</t>
        </is>
      </c>
      <c r="C604" s="17" t="inlineStr">
        <is>
          <t>open</t>
        </is>
      </c>
      <c r="D604" s="17" t="inlineStr">
        <is>
          <t>E</t>
        </is>
      </c>
      <c r="E604" s="17" t="n">
        <v>36</v>
      </c>
      <c r="F604" s="17" t="inlineStr">
        <is>
          <t>Medium</t>
        </is>
      </c>
      <c r="G604" s="17" t="inlineStr">
        <is>
          <t>OPEN</t>
        </is>
      </c>
      <c r="H604" s="17" t="n">
        <v>13</v>
      </c>
      <c r="I604" s="17" t="inlineStr">
        <is>
          <t>Water, 50A Power</t>
        </is>
      </c>
      <c r="J604" s="17" t="inlineStr">
        <is>
          <t>OCCUPIED</t>
        </is>
      </c>
      <c r="K604" s="17" t="inlineStr">
        <is>
          <t>MA-2024-0503</t>
        </is>
      </c>
      <c r="L604" s="17" t="inlineStr">
        <is>
          <t>WL-01756</t>
        </is>
      </c>
      <c r="M604" s="17" t="inlineStr">
        <is>
          <t>Alexander Mcdonald</t>
        </is>
      </c>
      <c r="N604" s="17" t="inlineStr">
        <is>
          <t>OSPREY ROSE</t>
        </is>
      </c>
      <c r="O604" s="17" t="n">
        <v>58.9</v>
      </c>
      <c r="P604" s="17" t="n">
        <v>7.55</v>
      </c>
      <c r="Q604" s="27" t="n">
        <v>45821</v>
      </c>
      <c r="R604" s="17" t="inlineStr"/>
    </row>
    <row r="605">
      <c r="A605" s="21" t="inlineStr">
        <is>
          <t>EW-0504</t>
        </is>
      </c>
      <c r="B605" s="21" t="inlineStr">
        <is>
          <t>Eastwey</t>
        </is>
      </c>
      <c r="C605" s="21" t="inlineStr">
        <is>
          <t>open</t>
        </is>
      </c>
      <c r="D605" s="21" t="inlineStr">
        <is>
          <t>E</t>
        </is>
      </c>
      <c r="E605" s="21" t="n">
        <v>28</v>
      </c>
      <c r="F605" s="21" t="inlineStr">
        <is>
          <t>Small</t>
        </is>
      </c>
      <c r="G605" s="21" t="inlineStr">
        <is>
          <t>OPEN</t>
        </is>
      </c>
      <c r="H605" s="21" t="n">
        <v>10</v>
      </c>
      <c r="I605" s="21" t="inlineStr">
        <is>
          <t>Water, 30A/50A Power</t>
        </is>
      </c>
      <c r="J605" s="21" t="inlineStr">
        <is>
          <t>OCCUPIED</t>
        </is>
      </c>
      <c r="K605" s="21" t="inlineStr">
        <is>
          <t>MA-2024-0504</t>
        </is>
      </c>
      <c r="L605" s="21" t="inlineStr">
        <is>
          <t>WL-02218</t>
        </is>
      </c>
      <c r="M605" s="21" t="inlineStr">
        <is>
          <t>Dawn Mccarthy</t>
        </is>
      </c>
      <c r="N605" s="21" t="inlineStr">
        <is>
          <t>HERON QUEEN</t>
        </is>
      </c>
      <c r="O605" s="21" t="n">
        <v>54.2</v>
      </c>
      <c r="P605" s="21" t="n">
        <v>7.55</v>
      </c>
      <c r="Q605" s="28" t="n">
        <v>46199</v>
      </c>
      <c r="R605" s="21" t="inlineStr"/>
    </row>
    <row r="606">
      <c r="A606" s="17" t="inlineStr">
        <is>
          <t>EW-0505</t>
        </is>
      </c>
      <c r="B606" s="17" t="inlineStr">
        <is>
          <t>Eastwey</t>
        </is>
      </c>
      <c r="C606" s="17" t="inlineStr">
        <is>
          <t>open</t>
        </is>
      </c>
      <c r="D606" s="17" t="inlineStr">
        <is>
          <t>E</t>
        </is>
      </c>
      <c r="E606" s="17" t="n">
        <v>32</v>
      </c>
      <c r="F606" s="17" t="inlineStr">
        <is>
          <t>Medium</t>
        </is>
      </c>
      <c r="G606" s="17" t="inlineStr">
        <is>
          <t>OPEN</t>
        </is>
      </c>
      <c r="H606" s="17" t="n">
        <v>12</v>
      </c>
      <c r="I606" s="17" t="inlineStr">
        <is>
          <t>Water, 30A/50A Power</t>
        </is>
      </c>
      <c r="J606" s="17" t="inlineStr">
        <is>
          <t>OCCUPIED</t>
        </is>
      </c>
      <c r="K606" s="17" t="inlineStr">
        <is>
          <t>MA-2024-0505</t>
        </is>
      </c>
      <c r="L606" s="17" t="inlineStr">
        <is>
          <t>WL-02464</t>
        </is>
      </c>
      <c r="M606" s="17" t="inlineStr">
        <is>
          <t>Lisa Perez</t>
        </is>
      </c>
      <c r="N606" s="17" t="inlineStr">
        <is>
          <t>COHO QUEEN</t>
        </is>
      </c>
      <c r="O606" s="17" t="n">
        <v>26.2</v>
      </c>
      <c r="P606" s="17" t="n">
        <v>7.55</v>
      </c>
      <c r="Q606" s="27" t="n">
        <v>45907</v>
      </c>
      <c r="R606" s="17" t="inlineStr"/>
    </row>
    <row r="607">
      <c r="A607" s="21" t="inlineStr">
        <is>
          <t>EW-0506</t>
        </is>
      </c>
      <c r="B607" s="21" t="inlineStr">
        <is>
          <t>Eastwey</t>
        </is>
      </c>
      <c r="C607" s="21" t="inlineStr">
        <is>
          <t>open</t>
        </is>
      </c>
      <c r="D607" s="21" t="inlineStr">
        <is>
          <t>E</t>
        </is>
      </c>
      <c r="E607" s="21" t="n">
        <v>60</v>
      </c>
      <c r="F607" s="21" t="inlineStr">
        <is>
          <t>XLarge</t>
        </is>
      </c>
      <c r="G607" s="21" t="inlineStr">
        <is>
          <t>OPEN</t>
        </is>
      </c>
      <c r="H607" s="21" t="n">
        <v>20</v>
      </c>
      <c r="I607" s="21" t="inlineStr">
        <is>
          <t>Water, 100A Power, Pump-Out</t>
        </is>
      </c>
      <c r="J607" s="21" t="inlineStr">
        <is>
          <t>OCCUPIED</t>
        </is>
      </c>
      <c r="K607" s="21" t="inlineStr">
        <is>
          <t>MA-2024-0506</t>
        </is>
      </c>
      <c r="L607" s="21" t="inlineStr">
        <is>
          <t>WL-01608</t>
        </is>
      </c>
      <c r="M607" s="21" t="inlineStr">
        <is>
          <t>Madeline Wright</t>
        </is>
      </c>
      <c r="N607" s="21" t="inlineStr">
        <is>
          <t>TIDE LINE</t>
        </is>
      </c>
      <c r="O607" s="21" t="n">
        <v>37.4</v>
      </c>
      <c r="P607" s="21" t="n">
        <v>7.55</v>
      </c>
      <c r="Q607" s="28" t="n">
        <v>45948</v>
      </c>
      <c r="R607" s="21" t="inlineStr"/>
    </row>
    <row r="608">
      <c r="A608" s="17" t="inlineStr">
        <is>
          <t>EW-0507</t>
        </is>
      </c>
      <c r="B608" s="17" t="inlineStr">
        <is>
          <t>Eastwey</t>
        </is>
      </c>
      <c r="C608" s="17" t="inlineStr">
        <is>
          <t>open</t>
        </is>
      </c>
      <c r="D608" s="17" t="inlineStr">
        <is>
          <t>E</t>
        </is>
      </c>
      <c r="E608" s="17" t="n">
        <v>70</v>
      </c>
      <c r="F608" s="17" t="inlineStr">
        <is>
          <t>XLarge</t>
        </is>
      </c>
      <c r="G608" s="17" t="inlineStr">
        <is>
          <t>OPEN</t>
        </is>
      </c>
      <c r="H608" s="17" t="n">
        <v>22</v>
      </c>
      <c r="I608" s="17" t="inlineStr">
        <is>
          <t>Water, 100A Power, Pump-Out</t>
        </is>
      </c>
      <c r="J608" s="17" t="inlineStr">
        <is>
          <t>OCCUPIED</t>
        </is>
      </c>
      <c r="K608" s="17" t="inlineStr">
        <is>
          <t>MA-2024-0507</t>
        </is>
      </c>
      <c r="L608" s="17" t="inlineStr">
        <is>
          <t>WL-02869</t>
        </is>
      </c>
      <c r="M608" s="17" t="inlineStr">
        <is>
          <t>George Robbins</t>
        </is>
      </c>
      <c r="N608" s="17" t="inlineStr">
        <is>
          <t>ANCHOR HARBOR</t>
        </is>
      </c>
      <c r="O608" s="17" t="n">
        <v>55.2</v>
      </c>
      <c r="P608" s="17" t="n">
        <v>7.55</v>
      </c>
      <c r="Q608" s="27" t="n">
        <v>45723</v>
      </c>
      <c r="R608" s="17" t="inlineStr"/>
    </row>
    <row r="609">
      <c r="A609" s="21" t="inlineStr">
        <is>
          <t>EW-0508</t>
        </is>
      </c>
      <c r="B609" s="21" t="inlineStr">
        <is>
          <t>Eastwey</t>
        </is>
      </c>
      <c r="C609" s="21" t="inlineStr">
        <is>
          <t>open</t>
        </is>
      </c>
      <c r="D609" s="21" t="inlineStr">
        <is>
          <t>E</t>
        </is>
      </c>
      <c r="E609" s="21" t="n">
        <v>36</v>
      </c>
      <c r="F609" s="21" t="inlineStr">
        <is>
          <t>Medium</t>
        </is>
      </c>
      <c r="G609" s="21" t="inlineStr">
        <is>
          <t>OPEN</t>
        </is>
      </c>
      <c r="H609" s="21" t="n">
        <v>13</v>
      </c>
      <c r="I609" s="21" t="inlineStr">
        <is>
          <t>Water, 50A Power</t>
        </is>
      </c>
      <c r="J609" s="21" t="inlineStr">
        <is>
          <t>OCCUPIED</t>
        </is>
      </c>
      <c r="K609" s="21" t="inlineStr">
        <is>
          <t>MA-2024-0508</t>
        </is>
      </c>
      <c r="L609" s="21" t="inlineStr">
        <is>
          <t>WL-03534</t>
        </is>
      </c>
      <c r="M609" s="21" t="inlineStr">
        <is>
          <t>Henry Morris</t>
        </is>
      </c>
      <c r="N609" s="21" t="inlineStr">
        <is>
          <t>SABLE MIST</t>
        </is>
      </c>
      <c r="O609" s="21" t="n">
        <v>59.7</v>
      </c>
      <c r="P609" s="21" t="n">
        <v>7.55</v>
      </c>
      <c r="Q609" s="28" t="n">
        <v>45584</v>
      </c>
      <c r="R609" s="21" t="inlineStr"/>
    </row>
    <row r="610">
      <c r="A610" s="17" t="inlineStr">
        <is>
          <t>EW-0509</t>
        </is>
      </c>
      <c r="B610" s="17" t="inlineStr">
        <is>
          <t>Eastwey</t>
        </is>
      </c>
      <c r="C610" s="17" t="inlineStr">
        <is>
          <t>open</t>
        </is>
      </c>
      <c r="D610" s="17" t="inlineStr">
        <is>
          <t>E</t>
        </is>
      </c>
      <c r="E610" s="17" t="n">
        <v>40</v>
      </c>
      <c r="F610" s="17" t="inlineStr">
        <is>
          <t>Medium</t>
        </is>
      </c>
      <c r="G610" s="17" t="inlineStr">
        <is>
          <t>OPEN</t>
        </is>
      </c>
      <c r="H610" s="17" t="n">
        <v>14</v>
      </c>
      <c r="I610" s="17" t="inlineStr">
        <is>
          <t>Water, 50A Power</t>
        </is>
      </c>
      <c r="J610" s="17" t="inlineStr">
        <is>
          <t>GUEST</t>
        </is>
      </c>
      <c r="K610" s="17" t="inlineStr"/>
      <c r="L610" s="17" t="inlineStr"/>
      <c r="M610" s="17" t="inlineStr"/>
      <c r="N610" s="17" t="inlineStr"/>
      <c r="O610" s="17" t="inlineStr"/>
      <c r="P610" s="17" t="n">
        <v>7.55</v>
      </c>
      <c r="Q610" s="27" t="n">
        <v>45947</v>
      </c>
      <c r="R610" s="17" t="inlineStr"/>
    </row>
    <row r="611">
      <c r="A611" s="21" t="inlineStr">
        <is>
          <t>EW-0510</t>
        </is>
      </c>
      <c r="B611" s="21" t="inlineStr">
        <is>
          <t>Eastwey</t>
        </is>
      </c>
      <c r="C611" s="21" t="inlineStr">
        <is>
          <t>open</t>
        </is>
      </c>
      <c r="D611" s="21" t="inlineStr">
        <is>
          <t>E</t>
        </is>
      </c>
      <c r="E611" s="21" t="n">
        <v>28</v>
      </c>
      <c r="F611" s="21" t="inlineStr">
        <is>
          <t>Small</t>
        </is>
      </c>
      <c r="G611" s="21" t="inlineStr">
        <is>
          <t>OPEN</t>
        </is>
      </c>
      <c r="H611" s="21" t="n">
        <v>10</v>
      </c>
      <c r="I611" s="21" t="inlineStr">
        <is>
          <t>Water, 30A/50A Power</t>
        </is>
      </c>
      <c r="J611" s="21" t="inlineStr">
        <is>
          <t>OCCUPIED</t>
        </is>
      </c>
      <c r="K611" s="21" t="inlineStr">
        <is>
          <t>MA-2024-0510</t>
        </is>
      </c>
      <c r="L611" s="21" t="inlineStr">
        <is>
          <t>WL-03346</t>
        </is>
      </c>
      <c r="M611" s="21" t="inlineStr">
        <is>
          <t>Andrew Miller</t>
        </is>
      </c>
      <c r="N611" s="21" t="inlineStr">
        <is>
          <t>KESTREL BAY</t>
        </is>
      </c>
      <c r="O611" s="21" t="n">
        <v>52.5</v>
      </c>
      <c r="P611" s="21" t="n">
        <v>7.55</v>
      </c>
      <c r="Q611" s="28" t="n">
        <v>46049</v>
      </c>
      <c r="R611" s="21" t="inlineStr"/>
    </row>
    <row r="612">
      <c r="A612" s="17" t="inlineStr">
        <is>
          <t>EW-0511</t>
        </is>
      </c>
      <c r="B612" s="17" t="inlineStr">
        <is>
          <t>Eastwey</t>
        </is>
      </c>
      <c r="C612" s="17" t="inlineStr">
        <is>
          <t>open</t>
        </is>
      </c>
      <c r="D612" s="17" t="inlineStr">
        <is>
          <t>E</t>
        </is>
      </c>
      <c r="E612" s="17" t="n">
        <v>28</v>
      </c>
      <c r="F612" s="17" t="inlineStr">
        <is>
          <t>Small</t>
        </is>
      </c>
      <c r="G612" s="17" t="inlineStr">
        <is>
          <t>OPEN</t>
        </is>
      </c>
      <c r="H612" s="17" t="n">
        <v>10</v>
      </c>
      <c r="I612" s="17" t="inlineStr">
        <is>
          <t>Water, 30A/50A Power</t>
        </is>
      </c>
      <c r="J612" s="17" t="inlineStr">
        <is>
          <t>OCCUPIED</t>
        </is>
      </c>
      <c r="K612" s="17" t="inlineStr">
        <is>
          <t>MA-2024-0511</t>
        </is>
      </c>
      <c r="L612" s="17" t="inlineStr">
        <is>
          <t>WL-03287</t>
        </is>
      </c>
      <c r="M612" s="17" t="inlineStr">
        <is>
          <t>Deborah Holmes</t>
        </is>
      </c>
      <c r="N612" s="17" t="inlineStr">
        <is>
          <t>FOUL STAR</t>
        </is>
      </c>
      <c r="O612" s="17" t="n">
        <v>35.3</v>
      </c>
      <c r="P612" s="17" t="n">
        <v>7.55</v>
      </c>
      <c r="Q612" s="27" t="n">
        <v>46048</v>
      </c>
      <c r="R612" s="17" t="inlineStr"/>
    </row>
    <row r="613">
      <c r="A613" s="21" t="inlineStr">
        <is>
          <t>EW-0512</t>
        </is>
      </c>
      <c r="B613" s="21" t="inlineStr">
        <is>
          <t>Eastwey</t>
        </is>
      </c>
      <c r="C613" s="21" t="inlineStr">
        <is>
          <t>open</t>
        </is>
      </c>
      <c r="D613" s="21" t="inlineStr">
        <is>
          <t>E</t>
        </is>
      </c>
      <c r="E613" s="21" t="n">
        <v>60</v>
      </c>
      <c r="F613" s="21" t="inlineStr">
        <is>
          <t>XLarge</t>
        </is>
      </c>
      <c r="G613" s="21" t="inlineStr">
        <is>
          <t>OPEN</t>
        </is>
      </c>
      <c r="H613" s="21" t="n">
        <v>20</v>
      </c>
      <c r="I613" s="21" t="inlineStr">
        <is>
          <t>Water, 100A Power, Pump-Out</t>
        </is>
      </c>
      <c r="J613" s="21" t="inlineStr">
        <is>
          <t>OCCUPIED</t>
        </is>
      </c>
      <c r="K613" s="21" t="inlineStr">
        <is>
          <t>MA-2024-0512</t>
        </is>
      </c>
      <c r="L613" s="21" t="inlineStr">
        <is>
          <t>WL-02879</t>
        </is>
      </c>
      <c r="M613" s="21" t="inlineStr">
        <is>
          <t>Vincent Long</t>
        </is>
      </c>
      <c r="N613" s="21" t="inlineStr">
        <is>
          <t>DRIFT LINE</t>
        </is>
      </c>
      <c r="O613" s="21" t="n">
        <v>43.8</v>
      </c>
      <c r="P613" s="21" t="n">
        <v>7.55</v>
      </c>
      <c r="Q613" s="28" t="n">
        <v>45719</v>
      </c>
      <c r="R613" s="21" t="inlineStr"/>
    </row>
    <row r="614">
      <c r="A614" s="17" t="inlineStr">
        <is>
          <t>EW-0513</t>
        </is>
      </c>
      <c r="B614" s="17" t="inlineStr">
        <is>
          <t>Eastwey</t>
        </is>
      </c>
      <c r="C614" s="17" t="inlineStr">
        <is>
          <t>open</t>
        </is>
      </c>
      <c r="D614" s="17" t="inlineStr">
        <is>
          <t>E</t>
        </is>
      </c>
      <c r="E614" s="17" t="n">
        <v>24</v>
      </c>
      <c r="F614" s="17" t="inlineStr">
        <is>
          <t>Small</t>
        </is>
      </c>
      <c r="G614" s="17" t="inlineStr">
        <is>
          <t>OPEN</t>
        </is>
      </c>
      <c r="H614" s="17" t="n">
        <v>9</v>
      </c>
      <c r="I614" s="17" t="inlineStr">
        <is>
          <t>Water, 30A/50A Power</t>
        </is>
      </c>
      <c r="J614" s="17" t="inlineStr">
        <is>
          <t>OCCUPIED</t>
        </is>
      </c>
      <c r="K614" s="17" t="inlineStr">
        <is>
          <t>MA-2024-0513</t>
        </is>
      </c>
      <c r="L614" s="17" t="inlineStr">
        <is>
          <t>WL-01694</t>
        </is>
      </c>
      <c r="M614" s="17" t="inlineStr">
        <is>
          <t>Cory Aguirre</t>
        </is>
      </c>
      <c r="N614" s="17" t="inlineStr">
        <is>
          <t>HERON REACH</t>
        </is>
      </c>
      <c r="O614" s="17" t="n">
        <v>40.1</v>
      </c>
      <c r="P614" s="17" t="n">
        <v>7.55</v>
      </c>
      <c r="Q614" s="27" t="n">
        <v>45853</v>
      </c>
      <c r="R614" s="17" t="inlineStr"/>
    </row>
    <row r="615">
      <c r="A615" s="21" t="inlineStr">
        <is>
          <t>EW-0514</t>
        </is>
      </c>
      <c r="B615" s="21" t="inlineStr">
        <is>
          <t>Eastwey</t>
        </is>
      </c>
      <c r="C615" s="21" t="inlineStr">
        <is>
          <t>open</t>
        </is>
      </c>
      <c r="D615" s="21" t="inlineStr">
        <is>
          <t>E</t>
        </is>
      </c>
      <c r="E615" s="21" t="n">
        <v>24</v>
      </c>
      <c r="F615" s="21" t="inlineStr">
        <is>
          <t>Small</t>
        </is>
      </c>
      <c r="G615" s="21" t="inlineStr">
        <is>
          <t>OPEN</t>
        </is>
      </c>
      <c r="H615" s="21" t="n">
        <v>9</v>
      </c>
      <c r="I615" s="21" t="inlineStr">
        <is>
          <t>Water, 30A/50A Power</t>
        </is>
      </c>
      <c r="J615" s="21" t="inlineStr">
        <is>
          <t>OCCUPIED</t>
        </is>
      </c>
      <c r="K615" s="21" t="inlineStr">
        <is>
          <t>MA-2024-0514</t>
        </is>
      </c>
      <c r="L615" s="21" t="inlineStr">
        <is>
          <t>WL-02692</t>
        </is>
      </c>
      <c r="M615" s="21" t="inlineStr">
        <is>
          <t>Benjamin Vasquez</t>
        </is>
      </c>
      <c r="N615" s="21" t="inlineStr">
        <is>
          <t>SABLE SONG</t>
        </is>
      </c>
      <c r="O615" s="21" t="n">
        <v>50.2</v>
      </c>
      <c r="P615" s="21" t="n">
        <v>7.55</v>
      </c>
      <c r="Q615" s="28" t="n">
        <v>45642</v>
      </c>
      <c r="R615" s="21" t="inlineStr"/>
    </row>
    <row r="616">
      <c r="A616" s="17" t="inlineStr">
        <is>
          <t>EW-0515</t>
        </is>
      </c>
      <c r="B616" s="17" t="inlineStr">
        <is>
          <t>Eastwey</t>
        </is>
      </c>
      <c r="C616" s="17" t="inlineStr">
        <is>
          <t>open</t>
        </is>
      </c>
      <c r="D616" s="17" t="inlineStr">
        <is>
          <t>E</t>
        </is>
      </c>
      <c r="E616" s="17" t="n">
        <v>24</v>
      </c>
      <c r="F616" s="17" t="inlineStr">
        <is>
          <t>Small</t>
        </is>
      </c>
      <c r="G616" s="17" t="inlineStr">
        <is>
          <t>OPEN</t>
        </is>
      </c>
      <c r="H616" s="17" t="n">
        <v>9</v>
      </c>
      <c r="I616" s="17" t="inlineStr">
        <is>
          <t>Water, 30A/50A Power</t>
        </is>
      </c>
      <c r="J616" s="17" t="inlineStr">
        <is>
          <t>OCCUPIED</t>
        </is>
      </c>
      <c r="K616" s="17" t="inlineStr">
        <is>
          <t>MA-2024-0515</t>
        </is>
      </c>
      <c r="L616" s="17" t="inlineStr">
        <is>
          <t>WL-01936</t>
        </is>
      </c>
      <c r="M616" s="17" t="inlineStr">
        <is>
          <t>Deanna Livingston</t>
        </is>
      </c>
      <c r="N616" s="17" t="inlineStr">
        <is>
          <t>WIDGEON MIST</t>
        </is>
      </c>
      <c r="O616" s="17" t="n">
        <v>61</v>
      </c>
      <c r="P616" s="17" t="n">
        <v>7.55</v>
      </c>
      <c r="Q616" s="27" t="n">
        <v>45815</v>
      </c>
      <c r="R616" s="17" t="inlineStr"/>
    </row>
    <row r="617">
      <c r="A617" s="21" t="inlineStr">
        <is>
          <t>EW-0516</t>
        </is>
      </c>
      <c r="B617" s="21" t="inlineStr">
        <is>
          <t>Eastwey</t>
        </is>
      </c>
      <c r="C617" s="21" t="inlineStr">
        <is>
          <t>open</t>
        </is>
      </c>
      <c r="D617" s="21" t="inlineStr">
        <is>
          <t>E</t>
        </is>
      </c>
      <c r="E617" s="21" t="n">
        <v>40</v>
      </c>
      <c r="F617" s="21" t="inlineStr">
        <is>
          <t>Medium</t>
        </is>
      </c>
      <c r="G617" s="21" t="inlineStr">
        <is>
          <t>OPEN</t>
        </is>
      </c>
      <c r="H617" s="21" t="n">
        <v>14</v>
      </c>
      <c r="I617" s="21" t="inlineStr">
        <is>
          <t>Water, 50A Power</t>
        </is>
      </c>
      <c r="J617" s="21" t="inlineStr">
        <is>
          <t>OCCUPIED</t>
        </is>
      </c>
      <c r="K617" s="21" t="inlineStr">
        <is>
          <t>MA-2024-0516</t>
        </is>
      </c>
      <c r="L617" s="21" t="inlineStr">
        <is>
          <t>WL-03909</t>
        </is>
      </c>
      <c r="M617" s="21" t="inlineStr">
        <is>
          <t>Elizabeth Edwards</t>
        </is>
      </c>
      <c r="N617" s="21" t="inlineStr">
        <is>
          <t>ANCHOR WIND</t>
        </is>
      </c>
      <c r="O617" s="21" t="n">
        <v>30.5</v>
      </c>
      <c r="P617" s="21" t="n">
        <v>7.55</v>
      </c>
      <c r="Q617" s="28" t="n">
        <v>46151</v>
      </c>
      <c r="R617" s="21" t="inlineStr"/>
    </row>
    <row r="618">
      <c r="A618" s="17" t="inlineStr">
        <is>
          <t>EW-0517</t>
        </is>
      </c>
      <c r="B618" s="17" t="inlineStr">
        <is>
          <t>Eastwey</t>
        </is>
      </c>
      <c r="C618" s="17" t="inlineStr">
        <is>
          <t>open</t>
        </is>
      </c>
      <c r="D618" s="17" t="inlineStr">
        <is>
          <t>E</t>
        </is>
      </c>
      <c r="E618" s="17" t="n">
        <v>24</v>
      </c>
      <c r="F618" s="17" t="inlineStr">
        <is>
          <t>Small</t>
        </is>
      </c>
      <c r="G618" s="17" t="inlineStr">
        <is>
          <t>OPEN</t>
        </is>
      </c>
      <c r="H618" s="17" t="n">
        <v>9</v>
      </c>
      <c r="I618" s="17" t="inlineStr">
        <is>
          <t>Water, 30A/50A Power</t>
        </is>
      </c>
      <c r="J618" s="17" t="inlineStr">
        <is>
          <t>OCCUPIED</t>
        </is>
      </c>
      <c r="K618" s="17" t="inlineStr">
        <is>
          <t>MA-2024-0517</t>
        </is>
      </c>
      <c r="L618" s="17" t="inlineStr">
        <is>
          <t>WL-01673</t>
        </is>
      </c>
      <c r="M618" s="17" t="inlineStr">
        <is>
          <t>Kellie Lee</t>
        </is>
      </c>
      <c r="N618" s="17" t="inlineStr">
        <is>
          <t>WIDGEON WIND</t>
        </is>
      </c>
      <c r="O618" s="17" t="n">
        <v>38.6</v>
      </c>
      <c r="P618" s="17" t="n">
        <v>7.55</v>
      </c>
      <c r="Q618" s="27" t="n">
        <v>45763</v>
      </c>
      <c r="R618" s="17" t="inlineStr"/>
    </row>
    <row r="619">
      <c r="A619" s="21" t="inlineStr">
        <is>
          <t>EW-0518</t>
        </is>
      </c>
      <c r="B619" s="21" t="inlineStr">
        <is>
          <t>Eastwey</t>
        </is>
      </c>
      <c r="C619" s="21" t="inlineStr">
        <is>
          <t>open</t>
        </is>
      </c>
      <c r="D619" s="21" t="inlineStr">
        <is>
          <t>E</t>
        </is>
      </c>
      <c r="E619" s="21" t="n">
        <v>50</v>
      </c>
      <c r="F619" s="21" t="inlineStr">
        <is>
          <t>Large</t>
        </is>
      </c>
      <c r="G619" s="21" t="inlineStr">
        <is>
          <t>OPEN</t>
        </is>
      </c>
      <c r="H619" s="21" t="n">
        <v>18</v>
      </c>
      <c r="I619" s="21" t="inlineStr">
        <is>
          <t>Water, 50A Power, Pump-Out</t>
        </is>
      </c>
      <c r="J619" s="21" t="inlineStr">
        <is>
          <t>OCCUPIED</t>
        </is>
      </c>
      <c r="K619" s="21" t="inlineStr">
        <is>
          <t>MA-2024-0518</t>
        </is>
      </c>
      <c r="L619" s="21" t="inlineStr">
        <is>
          <t>WL-01433</t>
        </is>
      </c>
      <c r="M619" s="21" t="inlineStr">
        <is>
          <t>Lisa Aguilar</t>
        </is>
      </c>
      <c r="N619" s="21" t="inlineStr">
        <is>
          <t>OSPREY BAY</t>
        </is>
      </c>
      <c r="O619" s="21" t="n">
        <v>36.8</v>
      </c>
      <c r="P619" s="21" t="n">
        <v>7.55</v>
      </c>
      <c r="Q619" s="28" t="n">
        <v>45707</v>
      </c>
      <c r="R619" s="21" t="inlineStr"/>
    </row>
    <row r="620">
      <c r="A620" s="17" t="inlineStr">
        <is>
          <t>EW-0519</t>
        </is>
      </c>
      <c r="B620" s="17" t="inlineStr">
        <is>
          <t>Eastwey</t>
        </is>
      </c>
      <c r="C620" s="17" t="inlineStr">
        <is>
          <t>open</t>
        </is>
      </c>
      <c r="D620" s="17" t="inlineStr">
        <is>
          <t>E</t>
        </is>
      </c>
      <c r="E620" s="17" t="n">
        <v>32</v>
      </c>
      <c r="F620" s="17" t="inlineStr">
        <is>
          <t>Medium</t>
        </is>
      </c>
      <c r="G620" s="17" t="inlineStr">
        <is>
          <t>OPEN</t>
        </is>
      </c>
      <c r="H620" s="17" t="n">
        <v>12</v>
      </c>
      <c r="I620" s="17" t="inlineStr">
        <is>
          <t>Water, 30A/50A Power</t>
        </is>
      </c>
      <c r="J620" s="17" t="inlineStr">
        <is>
          <t>OCCUPIED</t>
        </is>
      </c>
      <c r="K620" s="17" t="inlineStr">
        <is>
          <t>MA-2024-0519</t>
        </is>
      </c>
      <c r="L620" s="17" t="inlineStr">
        <is>
          <t>WL-01765</t>
        </is>
      </c>
      <c r="M620" s="17" t="inlineStr">
        <is>
          <t>Donald Edwards</t>
        </is>
      </c>
      <c r="N620" s="17" t="inlineStr">
        <is>
          <t>HALIBUT ANN</t>
        </is>
      </c>
      <c r="O620" s="17" t="n">
        <v>53.2</v>
      </c>
      <c r="P620" s="17" t="n">
        <v>7.55</v>
      </c>
      <c r="Q620" s="27" t="n">
        <v>45929</v>
      </c>
      <c r="R620" s="17" t="inlineStr"/>
    </row>
    <row r="621">
      <c r="A621" s="21" t="inlineStr">
        <is>
          <t>EW-0520</t>
        </is>
      </c>
      <c r="B621" s="21" t="inlineStr">
        <is>
          <t>Eastwey</t>
        </is>
      </c>
      <c r="C621" s="21" t="inlineStr">
        <is>
          <t>open</t>
        </is>
      </c>
      <c r="D621" s="21" t="inlineStr">
        <is>
          <t>E</t>
        </is>
      </c>
      <c r="E621" s="21" t="n">
        <v>24</v>
      </c>
      <c r="F621" s="21" t="inlineStr">
        <is>
          <t>Small</t>
        </is>
      </c>
      <c r="G621" s="21" t="inlineStr">
        <is>
          <t>OPEN</t>
        </is>
      </c>
      <c r="H621" s="21" t="n">
        <v>9</v>
      </c>
      <c r="I621" s="21" t="inlineStr">
        <is>
          <t>Water, 30A/50A Power</t>
        </is>
      </c>
      <c r="J621" s="21" t="inlineStr">
        <is>
          <t>OCCUPIED</t>
        </is>
      </c>
      <c r="K621" s="21" t="inlineStr">
        <is>
          <t>MA-2024-0520</t>
        </is>
      </c>
      <c r="L621" s="21" t="inlineStr">
        <is>
          <t>WL-02696</t>
        </is>
      </c>
      <c r="M621" s="21" t="inlineStr">
        <is>
          <t>Hunter Galloway</t>
        </is>
      </c>
      <c r="N621" s="21" t="inlineStr">
        <is>
          <t>PINTAIL LIGHT</t>
        </is>
      </c>
      <c r="O621" s="21" t="n">
        <v>26.9</v>
      </c>
      <c r="P621" s="21" t="n">
        <v>7.55</v>
      </c>
      <c r="Q621" s="28" t="n">
        <v>45658</v>
      </c>
      <c r="R621" s="21" t="inlineStr"/>
    </row>
    <row r="622">
      <c r="A622" s="17" t="inlineStr">
        <is>
          <t>EW-0521</t>
        </is>
      </c>
      <c r="B622" s="17" t="inlineStr">
        <is>
          <t>Eastwey</t>
        </is>
      </c>
      <c r="C622" s="17" t="inlineStr">
        <is>
          <t>open</t>
        </is>
      </c>
      <c r="D622" s="17" t="inlineStr">
        <is>
          <t>E</t>
        </is>
      </c>
      <c r="E622" s="17" t="n">
        <v>50</v>
      </c>
      <c r="F622" s="17" t="inlineStr">
        <is>
          <t>Large</t>
        </is>
      </c>
      <c r="G622" s="17" t="inlineStr">
        <is>
          <t>OPEN</t>
        </is>
      </c>
      <c r="H622" s="17" t="n">
        <v>18</v>
      </c>
      <c r="I622" s="17" t="inlineStr">
        <is>
          <t>Water, 50A Power, Pump-Out</t>
        </is>
      </c>
      <c r="J622" s="17" t="inlineStr">
        <is>
          <t>OCCUPIED</t>
        </is>
      </c>
      <c r="K622" s="17" t="inlineStr">
        <is>
          <t>MA-2024-0521</t>
        </is>
      </c>
      <c r="L622" s="17" t="inlineStr">
        <is>
          <t>WL-02992</t>
        </is>
      </c>
      <c r="M622" s="17" t="inlineStr">
        <is>
          <t>Emily Cox</t>
        </is>
      </c>
      <c r="N622" s="17" t="inlineStr">
        <is>
          <t>SALISH DANCER</t>
        </is>
      </c>
      <c r="O622" s="17" t="n">
        <v>38.3</v>
      </c>
      <c r="P622" s="17" t="n">
        <v>7.55</v>
      </c>
      <c r="Q622" s="27" t="n">
        <v>46180</v>
      </c>
      <c r="R622" s="17" t="inlineStr">
        <is>
          <t xml:space="preserve"> </t>
        </is>
      </c>
    </row>
    <row r="623">
      <c r="A623" s="21" t="inlineStr">
        <is>
          <t>EW-0522</t>
        </is>
      </c>
      <c r="B623" s="21" t="inlineStr">
        <is>
          <t>Eastwey</t>
        </is>
      </c>
      <c r="C623" s="21" t="inlineStr">
        <is>
          <t>open</t>
        </is>
      </c>
      <c r="D623" s="21" t="inlineStr">
        <is>
          <t>E</t>
        </is>
      </c>
      <c r="E623" s="21" t="n">
        <v>36</v>
      </c>
      <c r="F623" s="21" t="inlineStr">
        <is>
          <t>Medium</t>
        </is>
      </c>
      <c r="G623" s="21" t="inlineStr">
        <is>
          <t>OPEN</t>
        </is>
      </c>
      <c r="H623" s="21" t="n">
        <v>13</v>
      </c>
      <c r="I623" s="21" t="inlineStr">
        <is>
          <t>Water, 50A Power</t>
        </is>
      </c>
      <c r="J623" s="21" t="inlineStr">
        <is>
          <t>OCCUPIED</t>
        </is>
      </c>
      <c r="K623" s="21" t="inlineStr">
        <is>
          <t>MA-2024-0522</t>
        </is>
      </c>
      <c r="L623" s="21" t="inlineStr">
        <is>
          <t>WL-03629</t>
        </is>
      </c>
      <c r="M623" s="21" t="inlineStr">
        <is>
          <t>Justin Parks</t>
        </is>
      </c>
      <c r="N623" s="21" t="inlineStr">
        <is>
          <t>COHO WIND</t>
        </is>
      </c>
      <c r="O623" s="21" t="n">
        <v>26.5</v>
      </c>
      <c r="P623" s="21" t="n">
        <v>7.55</v>
      </c>
      <c r="Q623" s="28" t="n">
        <v>45652</v>
      </c>
      <c r="R623" s="21" t="inlineStr"/>
    </row>
    <row r="624">
      <c r="A624" s="17" t="inlineStr">
        <is>
          <t>EW-0523</t>
        </is>
      </c>
      <c r="B624" s="17" t="inlineStr">
        <is>
          <t>Eastwey</t>
        </is>
      </c>
      <c r="C624" s="17" t="inlineStr">
        <is>
          <t>open</t>
        </is>
      </c>
      <c r="D624" s="17" t="inlineStr">
        <is>
          <t>E</t>
        </is>
      </c>
      <c r="E624" s="17" t="n">
        <v>24</v>
      </c>
      <c r="F624" s="17" t="inlineStr">
        <is>
          <t>Small</t>
        </is>
      </c>
      <c r="G624" s="17" t="inlineStr">
        <is>
          <t>OPEN</t>
        </is>
      </c>
      <c r="H624" s="17" t="n">
        <v>9</v>
      </c>
      <c r="I624" s="17" t="inlineStr">
        <is>
          <t>Water, 30A/50A Power</t>
        </is>
      </c>
      <c r="J624" s="17" t="inlineStr">
        <is>
          <t>OCCUPIED</t>
        </is>
      </c>
      <c r="K624" s="17" t="inlineStr">
        <is>
          <t>MA-2024-0523</t>
        </is>
      </c>
      <c r="L624" s="17" t="inlineStr">
        <is>
          <t>WL-01972</t>
        </is>
      </c>
      <c r="M624" s="17" t="inlineStr">
        <is>
          <t>Robyn Torres</t>
        </is>
      </c>
      <c r="N624" s="17" t="inlineStr">
        <is>
          <t>BRANT DANCER</t>
        </is>
      </c>
      <c r="O624" s="17" t="n">
        <v>57.9</v>
      </c>
      <c r="P624" s="17" t="n">
        <v>7.55</v>
      </c>
      <c r="Q624" s="27" t="n">
        <v>46022</v>
      </c>
      <c r="R624" s="17" t="inlineStr"/>
    </row>
    <row r="625">
      <c r="A625" s="21" t="inlineStr">
        <is>
          <t>EW-0524</t>
        </is>
      </c>
      <c r="B625" s="21" t="inlineStr">
        <is>
          <t>Eastwey</t>
        </is>
      </c>
      <c r="C625" s="21" t="inlineStr">
        <is>
          <t>open</t>
        </is>
      </c>
      <c r="D625" s="21" t="inlineStr">
        <is>
          <t>E</t>
        </is>
      </c>
      <c r="E625" s="21" t="n">
        <v>32</v>
      </c>
      <c r="F625" s="21" t="inlineStr">
        <is>
          <t>Medium</t>
        </is>
      </c>
      <c r="G625" s="21" t="inlineStr">
        <is>
          <t>OPEN</t>
        </is>
      </c>
      <c r="H625" s="21" t="n">
        <v>12</v>
      </c>
      <c r="I625" s="21" t="inlineStr">
        <is>
          <t>Water, 30A/50A Power</t>
        </is>
      </c>
      <c r="J625" s="21" t="inlineStr">
        <is>
          <t>OCCUPIED</t>
        </is>
      </c>
      <c r="K625" s="21" t="inlineStr">
        <is>
          <t>MA-2024-0524</t>
        </is>
      </c>
      <c r="L625" s="21" t="inlineStr">
        <is>
          <t>WL-01298</t>
        </is>
      </c>
      <c r="M625" s="21" t="inlineStr">
        <is>
          <t>Jason Boyd</t>
        </is>
      </c>
      <c r="N625" s="21" t="inlineStr">
        <is>
          <t>SALISH SHORE</t>
        </is>
      </c>
      <c r="O625" s="21" t="n">
        <v>19.2</v>
      </c>
      <c r="P625" s="21" t="n">
        <v>7.55</v>
      </c>
      <c r="Q625" s="28" t="n">
        <v>46025</v>
      </c>
      <c r="R625" s="21" t="inlineStr"/>
    </row>
    <row r="626">
      <c r="A626" s="17" t="inlineStr">
        <is>
          <t>EW-0601</t>
        </is>
      </c>
      <c r="B626" s="17" t="inlineStr">
        <is>
          <t>Eastwey</t>
        </is>
      </c>
      <c r="C626" s="17" t="inlineStr">
        <is>
          <t>open</t>
        </is>
      </c>
      <c r="D626" s="17" t="inlineStr">
        <is>
          <t>F</t>
        </is>
      </c>
      <c r="E626" s="17" t="n">
        <v>24</v>
      </c>
      <c r="F626" s="17" t="inlineStr">
        <is>
          <t>Small</t>
        </is>
      </c>
      <c r="G626" s="17" t="inlineStr">
        <is>
          <t>OPEN</t>
        </is>
      </c>
      <c r="H626" s="17" t="n">
        <v>9</v>
      </c>
      <c r="I626" s="17" t="inlineStr">
        <is>
          <t>Water, 30A/50A Power</t>
        </is>
      </c>
      <c r="J626" s="17" t="inlineStr">
        <is>
          <t>OCCUPIED</t>
        </is>
      </c>
      <c r="K626" s="17" t="inlineStr">
        <is>
          <t>MA-2024-0601</t>
        </is>
      </c>
      <c r="L626" s="17" t="inlineStr">
        <is>
          <t>WL-02782</t>
        </is>
      </c>
      <c r="M626" s="17" t="inlineStr">
        <is>
          <t>Judy Adams</t>
        </is>
      </c>
      <c r="N626" s="17" t="inlineStr">
        <is>
          <t>DRIFT WEATHER</t>
        </is>
      </c>
      <c r="O626" s="17" t="n">
        <v>22.8</v>
      </c>
      <c r="P626" s="17" t="n">
        <v>7.55</v>
      </c>
      <c r="Q626" s="27" t="n">
        <v>45871</v>
      </c>
      <c r="R626" s="17" t="inlineStr"/>
    </row>
    <row r="627">
      <c r="A627" s="21" t="inlineStr">
        <is>
          <t>EW-0602</t>
        </is>
      </c>
      <c r="B627" s="21" t="inlineStr">
        <is>
          <t>Eastwey</t>
        </is>
      </c>
      <c r="C627" s="21" t="inlineStr">
        <is>
          <t>open</t>
        </is>
      </c>
      <c r="D627" s="21" t="inlineStr">
        <is>
          <t>F</t>
        </is>
      </c>
      <c r="E627" s="21" t="n">
        <v>50</v>
      </c>
      <c r="F627" s="21" t="inlineStr">
        <is>
          <t>Large</t>
        </is>
      </c>
      <c r="G627" s="21" t="inlineStr">
        <is>
          <t>OPEN</t>
        </is>
      </c>
      <c r="H627" s="21" t="n">
        <v>18</v>
      </c>
      <c r="I627" s="21" t="inlineStr">
        <is>
          <t>Water, 50A Power, Pump-Out</t>
        </is>
      </c>
      <c r="J627" s="21" t="inlineStr">
        <is>
          <t>OCCUPIED</t>
        </is>
      </c>
      <c r="K627" s="21" t="inlineStr">
        <is>
          <t>MA-2024-0602</t>
        </is>
      </c>
      <c r="L627" s="21" t="inlineStr">
        <is>
          <t>WL-02572</t>
        </is>
      </c>
      <c r="M627" s="21" t="inlineStr">
        <is>
          <t>Kelly Cox</t>
        </is>
      </c>
      <c r="N627" s="21" t="inlineStr">
        <is>
          <t>DRIFT SHORE</t>
        </is>
      </c>
      <c r="O627" s="21" t="n">
        <v>26.9</v>
      </c>
      <c r="P627" s="21" t="n">
        <v>7.55</v>
      </c>
      <c r="Q627" s="28" t="n">
        <v>45725</v>
      </c>
      <c r="R627" s="21" t="inlineStr"/>
    </row>
    <row r="628">
      <c r="A628" s="17" t="inlineStr">
        <is>
          <t>EW-0603</t>
        </is>
      </c>
      <c r="B628" s="17" t="inlineStr">
        <is>
          <t>Eastwey</t>
        </is>
      </c>
      <c r="C628" s="17" t="inlineStr">
        <is>
          <t>open</t>
        </is>
      </c>
      <c r="D628" s="17" t="inlineStr">
        <is>
          <t>F</t>
        </is>
      </c>
      <c r="E628" s="17" t="n">
        <v>24</v>
      </c>
      <c r="F628" s="17" t="inlineStr">
        <is>
          <t>Small</t>
        </is>
      </c>
      <c r="G628" s="17" t="inlineStr">
        <is>
          <t>OPEN</t>
        </is>
      </c>
      <c r="H628" s="17" t="n">
        <v>9</v>
      </c>
      <c r="I628" s="17" t="inlineStr">
        <is>
          <t>Water, 30A/50A Power</t>
        </is>
      </c>
      <c r="J628" s="17" t="inlineStr">
        <is>
          <t>OCCUPIED</t>
        </is>
      </c>
      <c r="K628" s="17" t="inlineStr">
        <is>
          <t>MA-2024-0603</t>
        </is>
      </c>
      <c r="L628" s="17" t="inlineStr">
        <is>
          <t>WL-03665</t>
        </is>
      </c>
      <c r="M628" s="17" t="inlineStr">
        <is>
          <t>Maria Middleton</t>
        </is>
      </c>
      <c r="N628" s="17" t="inlineStr">
        <is>
          <t>ANCHOR MOON</t>
        </is>
      </c>
      <c r="O628" s="17" t="n">
        <v>22</v>
      </c>
      <c r="P628" s="17" t="n">
        <v>7.55</v>
      </c>
      <c r="Q628" s="27" t="n">
        <v>45597</v>
      </c>
      <c r="R628" s="17" t="inlineStr"/>
    </row>
    <row r="629">
      <c r="A629" s="21" t="inlineStr">
        <is>
          <t>EW-0604</t>
        </is>
      </c>
      <c r="B629" s="21" t="inlineStr">
        <is>
          <t>Eastwey</t>
        </is>
      </c>
      <c r="C629" s="21" t="inlineStr">
        <is>
          <t>open</t>
        </is>
      </c>
      <c r="D629" s="21" t="inlineStr">
        <is>
          <t>F</t>
        </is>
      </c>
      <c r="E629" s="21" t="n">
        <v>60</v>
      </c>
      <c r="F629" s="21" t="inlineStr">
        <is>
          <t>XLarge</t>
        </is>
      </c>
      <c r="G629" s="21" t="inlineStr">
        <is>
          <t>OPEN</t>
        </is>
      </c>
      <c r="H629" s="21" t="n">
        <v>20</v>
      </c>
      <c r="I629" s="21" t="inlineStr">
        <is>
          <t>Water, 100A Power, Pump-Out</t>
        </is>
      </c>
      <c r="J629" s="21" t="inlineStr">
        <is>
          <t>OCCUPIED</t>
        </is>
      </c>
      <c r="K629" s="21" t="inlineStr">
        <is>
          <t>MA-2024-0604</t>
        </is>
      </c>
      <c r="L629" s="21" t="inlineStr">
        <is>
          <t>WL-02293</t>
        </is>
      </c>
      <c r="M629" s="21" t="inlineStr">
        <is>
          <t>Brian Alexander</t>
        </is>
      </c>
      <c r="N629" s="21" t="inlineStr">
        <is>
          <t>SANDERLING WIND</t>
        </is>
      </c>
      <c r="O629" s="21" t="n">
        <v>35</v>
      </c>
      <c r="P629" s="21" t="n">
        <v>7.55</v>
      </c>
      <c r="Q629" s="28" t="n">
        <v>46035</v>
      </c>
      <c r="R629" s="21" t="inlineStr"/>
    </row>
    <row r="630">
      <c r="A630" s="17" t="inlineStr">
        <is>
          <t>EW-0605</t>
        </is>
      </c>
      <c r="B630" s="17" t="inlineStr">
        <is>
          <t>Eastwey</t>
        </is>
      </c>
      <c r="C630" s="17" t="inlineStr">
        <is>
          <t>open</t>
        </is>
      </c>
      <c r="D630" s="17" t="inlineStr">
        <is>
          <t>F</t>
        </is>
      </c>
      <c r="E630" s="17" t="n">
        <v>40</v>
      </c>
      <c r="F630" s="17" t="inlineStr">
        <is>
          <t>Medium</t>
        </is>
      </c>
      <c r="G630" s="17" t="inlineStr">
        <is>
          <t>OPEN</t>
        </is>
      </c>
      <c r="H630" s="17" t="n">
        <v>14</v>
      </c>
      <c r="I630" s="17" t="inlineStr">
        <is>
          <t>Water, 50A Power</t>
        </is>
      </c>
      <c r="J630" s="17" t="inlineStr">
        <is>
          <t>OCCUPIED</t>
        </is>
      </c>
      <c r="K630" s="17" t="inlineStr">
        <is>
          <t>MA-2024-0605</t>
        </is>
      </c>
      <c r="L630" s="17" t="inlineStr">
        <is>
          <t>WL-02016</t>
        </is>
      </c>
      <c r="M630" s="17" t="inlineStr">
        <is>
          <t>Andrea Garza</t>
        </is>
      </c>
      <c r="N630" s="17" t="inlineStr">
        <is>
          <t>MURRE MOON</t>
        </is>
      </c>
      <c r="O630" s="17" t="n">
        <v>54.9</v>
      </c>
      <c r="P630" s="17" t="n">
        <v>7.55</v>
      </c>
      <c r="Q630" s="27" t="n">
        <v>45994</v>
      </c>
      <c r="R630" s="17" t="inlineStr"/>
    </row>
    <row r="631">
      <c r="A631" s="21" t="inlineStr">
        <is>
          <t>EW-0606</t>
        </is>
      </c>
      <c r="B631" s="21" t="inlineStr">
        <is>
          <t>Eastwey</t>
        </is>
      </c>
      <c r="C631" s="21" t="inlineStr">
        <is>
          <t>open</t>
        </is>
      </c>
      <c r="D631" s="21" t="inlineStr">
        <is>
          <t>F</t>
        </is>
      </c>
      <c r="E631" s="21" t="n">
        <v>45</v>
      </c>
      <c r="F631" s="21" t="inlineStr">
        <is>
          <t>Large</t>
        </is>
      </c>
      <c r="G631" s="21" t="inlineStr">
        <is>
          <t>OPEN</t>
        </is>
      </c>
      <c r="H631" s="21" t="n">
        <v>16</v>
      </c>
      <c r="I631" s="21" t="inlineStr">
        <is>
          <t>Water, 50A Power, Pump-Out</t>
        </is>
      </c>
      <c r="J631" s="21" t="inlineStr">
        <is>
          <t>OCCUPIED</t>
        </is>
      </c>
      <c r="K631" s="21" t="inlineStr">
        <is>
          <t>MA-2024-0606</t>
        </is>
      </c>
      <c r="L631" s="21" t="inlineStr">
        <is>
          <t>WL-03431</t>
        </is>
      </c>
      <c r="M631" s="21" t="inlineStr">
        <is>
          <t>Lisa Cochran</t>
        </is>
      </c>
      <c r="N631" s="21" t="inlineStr">
        <is>
          <t>PETREL GLIDE</t>
        </is>
      </c>
      <c r="O631" s="21" t="n">
        <v>53.8</v>
      </c>
      <c r="P631" s="21" t="n">
        <v>7.55</v>
      </c>
      <c r="Q631" s="28" t="n">
        <v>46032</v>
      </c>
      <c r="R631" s="21" t="inlineStr"/>
    </row>
    <row r="632">
      <c r="A632" s="17" t="inlineStr">
        <is>
          <t>EW-0607</t>
        </is>
      </c>
      <c r="B632" s="17" t="inlineStr">
        <is>
          <t>Eastwey</t>
        </is>
      </c>
      <c r="C632" s="17" t="inlineStr">
        <is>
          <t>open</t>
        </is>
      </c>
      <c r="D632" s="17" t="inlineStr">
        <is>
          <t>F</t>
        </is>
      </c>
      <c r="E632" s="17" t="n">
        <v>24</v>
      </c>
      <c r="F632" s="17" t="inlineStr">
        <is>
          <t>Small</t>
        </is>
      </c>
      <c r="G632" s="17" t="inlineStr">
        <is>
          <t>OPEN</t>
        </is>
      </c>
      <c r="H632" s="17" t="n">
        <v>9</v>
      </c>
      <c r="I632" s="17" t="inlineStr">
        <is>
          <t>Water, 30A/50A Power</t>
        </is>
      </c>
      <c r="J632" s="17" t="inlineStr">
        <is>
          <t>OCCUPIED</t>
        </is>
      </c>
      <c r="K632" s="17" t="inlineStr">
        <is>
          <t>MA-2024-0607</t>
        </is>
      </c>
      <c r="L632" s="17" t="inlineStr">
        <is>
          <t>WL-02210</t>
        </is>
      </c>
      <c r="M632" s="17" t="inlineStr">
        <is>
          <t>Erika Huber</t>
        </is>
      </c>
      <c r="N632" s="17" t="inlineStr">
        <is>
          <t>PETREL VEER</t>
        </is>
      </c>
      <c r="O632" s="17" t="n">
        <v>40</v>
      </c>
      <c r="P632" s="17" t="n">
        <v>7.55</v>
      </c>
      <c r="Q632" s="27" t="n">
        <v>46172</v>
      </c>
      <c r="R632" s="17" t="inlineStr"/>
    </row>
    <row r="633">
      <c r="A633" s="21" t="inlineStr">
        <is>
          <t>EW-0608</t>
        </is>
      </c>
      <c r="B633" s="21" t="inlineStr">
        <is>
          <t>Eastwey</t>
        </is>
      </c>
      <c r="C633" s="21" t="inlineStr">
        <is>
          <t>open</t>
        </is>
      </c>
      <c r="D633" s="21" t="inlineStr">
        <is>
          <t>F</t>
        </is>
      </c>
      <c r="E633" s="21" t="n">
        <v>28</v>
      </c>
      <c r="F633" s="21" t="inlineStr">
        <is>
          <t>Small</t>
        </is>
      </c>
      <c r="G633" s="21" t="inlineStr">
        <is>
          <t>OPEN</t>
        </is>
      </c>
      <c r="H633" s="21" t="n">
        <v>10</v>
      </c>
      <c r="I633" s="21" t="inlineStr">
        <is>
          <t>Water, 30A/50A Power</t>
        </is>
      </c>
      <c r="J633" s="21" t="inlineStr">
        <is>
          <t>OCCUPIED</t>
        </is>
      </c>
      <c r="K633" s="21" t="inlineStr">
        <is>
          <t>MA-2024-0608</t>
        </is>
      </c>
      <c r="L633" s="21" t="inlineStr">
        <is>
          <t>WL-02498</t>
        </is>
      </c>
      <c r="M633" s="21" t="inlineStr">
        <is>
          <t>Patrick Herrera</t>
        </is>
      </c>
      <c r="N633" s="21" t="inlineStr">
        <is>
          <t>OTTER BAY</t>
        </is>
      </c>
      <c r="O633" s="21" t="n">
        <v>42.7</v>
      </c>
      <c r="P633" s="21" t="n">
        <v>7.55</v>
      </c>
      <c r="Q633" s="28" t="n">
        <v>45694</v>
      </c>
      <c r="R633" s="21" t="inlineStr"/>
    </row>
    <row r="634">
      <c r="A634" s="17" t="inlineStr">
        <is>
          <t>EW-0609</t>
        </is>
      </c>
      <c r="B634" s="17" t="inlineStr">
        <is>
          <t>Eastwey</t>
        </is>
      </c>
      <c r="C634" s="17" t="inlineStr">
        <is>
          <t>open</t>
        </is>
      </c>
      <c r="D634" s="17" t="inlineStr">
        <is>
          <t>F</t>
        </is>
      </c>
      <c r="E634" s="17" t="n">
        <v>28</v>
      </c>
      <c r="F634" s="17" t="inlineStr">
        <is>
          <t>Small</t>
        </is>
      </c>
      <c r="G634" s="17" t="inlineStr">
        <is>
          <t>OPEN</t>
        </is>
      </c>
      <c r="H634" s="17" t="n">
        <v>10</v>
      </c>
      <c r="I634" s="17" t="inlineStr">
        <is>
          <t>Water, 30A/50A Power</t>
        </is>
      </c>
      <c r="J634" s="17" t="inlineStr">
        <is>
          <t>OCCUPIED</t>
        </is>
      </c>
      <c r="K634" s="17" t="inlineStr">
        <is>
          <t>MA-2024-0609</t>
        </is>
      </c>
      <c r="L634" s="17" t="inlineStr">
        <is>
          <t>WL-01511</t>
        </is>
      </c>
      <c r="M634" s="17" t="inlineStr">
        <is>
          <t>Nancy Sullivan</t>
        </is>
      </c>
      <c r="N634" s="17" t="inlineStr">
        <is>
          <t>WIDGEON SOUND</t>
        </is>
      </c>
      <c r="O634" s="17" t="n">
        <v>51.6</v>
      </c>
      <c r="P634" s="17" t="n">
        <v>7.55</v>
      </c>
      <c r="Q634" s="27" t="n">
        <v>45794</v>
      </c>
      <c r="R634" s="17" t="inlineStr"/>
    </row>
    <row r="635">
      <c r="A635" s="21" t="inlineStr">
        <is>
          <t>EW-0610</t>
        </is>
      </c>
      <c r="B635" s="21" t="inlineStr">
        <is>
          <t>Eastwey</t>
        </is>
      </c>
      <c r="C635" s="21" t="inlineStr">
        <is>
          <t>open</t>
        </is>
      </c>
      <c r="D635" s="21" t="inlineStr">
        <is>
          <t>F</t>
        </is>
      </c>
      <c r="E635" s="21" t="n">
        <v>28</v>
      </c>
      <c r="F635" s="21" t="inlineStr">
        <is>
          <t>Small</t>
        </is>
      </c>
      <c r="G635" s="21" t="inlineStr">
        <is>
          <t>OPEN</t>
        </is>
      </c>
      <c r="H635" s="21" t="n">
        <v>10</v>
      </c>
      <c r="I635" s="21" t="inlineStr">
        <is>
          <t>Water, 30A/50A Power</t>
        </is>
      </c>
      <c r="J635" s="21" t="inlineStr">
        <is>
          <t>OCCUPIED</t>
        </is>
      </c>
      <c r="K635" s="21" t="inlineStr">
        <is>
          <t>MA-2024-0610</t>
        </is>
      </c>
      <c r="L635" s="21" t="inlineStr">
        <is>
          <t>WL-02561</t>
        </is>
      </c>
      <c r="M635" s="21" t="inlineStr">
        <is>
          <t>Kayla Carpenter</t>
        </is>
      </c>
      <c r="N635" s="21" t="inlineStr">
        <is>
          <t>OSPREY ROSE</t>
        </is>
      </c>
      <c r="O635" s="21" t="n">
        <v>50.3</v>
      </c>
      <c r="P635" s="21" t="n">
        <v>7.55</v>
      </c>
      <c r="Q635" s="28" t="n">
        <v>45822</v>
      </c>
      <c r="R635" s="21" t="inlineStr"/>
    </row>
    <row r="636">
      <c r="A636" s="17" t="inlineStr">
        <is>
          <t>EW-0611</t>
        </is>
      </c>
      <c r="B636" s="17" t="inlineStr">
        <is>
          <t>Eastwey</t>
        </is>
      </c>
      <c r="C636" s="17" t="inlineStr">
        <is>
          <t>open</t>
        </is>
      </c>
      <c r="D636" s="17" t="inlineStr">
        <is>
          <t>F</t>
        </is>
      </c>
      <c r="E636" s="17" t="n">
        <v>24</v>
      </c>
      <c r="F636" s="17" t="inlineStr">
        <is>
          <t>Small</t>
        </is>
      </c>
      <c r="G636" s="17" t="inlineStr">
        <is>
          <t>OPEN</t>
        </is>
      </c>
      <c r="H636" s="17" t="n">
        <v>9</v>
      </c>
      <c r="I636" s="17" t="inlineStr">
        <is>
          <t>Water, 30A/50A Power</t>
        </is>
      </c>
      <c r="J636" s="17" t="inlineStr">
        <is>
          <t>OCCUPIED</t>
        </is>
      </c>
      <c r="K636" s="17" t="inlineStr">
        <is>
          <t>MA-2024-0611</t>
        </is>
      </c>
      <c r="L636" s="17" t="inlineStr">
        <is>
          <t>WL-01796</t>
        </is>
      </c>
      <c r="M636" s="17" t="inlineStr">
        <is>
          <t>Michael Phillips</t>
        </is>
      </c>
      <c r="N636" s="17" t="inlineStr">
        <is>
          <t>SABLE ROCK</t>
        </is>
      </c>
      <c r="O636" s="17" t="n">
        <v>47</v>
      </c>
      <c r="P636" s="17" t="n">
        <v>7.55</v>
      </c>
      <c r="Q636" s="27" t="n">
        <v>45680</v>
      </c>
      <c r="R636" s="17" t="inlineStr"/>
    </row>
    <row r="637">
      <c r="A637" s="21" t="inlineStr">
        <is>
          <t>EW-0612</t>
        </is>
      </c>
      <c r="B637" s="21" t="inlineStr">
        <is>
          <t>Eastwey</t>
        </is>
      </c>
      <c r="C637" s="21" t="inlineStr">
        <is>
          <t>open</t>
        </is>
      </c>
      <c r="D637" s="21" t="inlineStr">
        <is>
          <t>F</t>
        </is>
      </c>
      <c r="E637" s="21" t="n">
        <v>70</v>
      </c>
      <c r="F637" s="21" t="inlineStr">
        <is>
          <t>XLarge</t>
        </is>
      </c>
      <c r="G637" s="21" t="inlineStr">
        <is>
          <t>OPEN</t>
        </is>
      </c>
      <c r="H637" s="21" t="n">
        <v>22</v>
      </c>
      <c r="I637" s="21" t="inlineStr">
        <is>
          <t>Water, 100A Power, Pump-Out</t>
        </is>
      </c>
      <c r="J637" s="21" t="inlineStr">
        <is>
          <t>VACANT</t>
        </is>
      </c>
      <c r="K637" s="21" t="inlineStr"/>
      <c r="L637" s="21" t="inlineStr"/>
      <c r="M637" s="21" t="inlineStr"/>
      <c r="N637" s="21" t="inlineStr"/>
      <c r="O637" s="21" t="inlineStr"/>
      <c r="P637" s="21" t="n">
        <v>7.55</v>
      </c>
      <c r="Q637" s="28" t="n">
        <v>46019</v>
      </c>
      <c r="R637" s="21" t="inlineStr"/>
    </row>
    <row r="638">
      <c r="A638" s="17" t="inlineStr">
        <is>
          <t>EW-0613</t>
        </is>
      </c>
      <c r="B638" s="17" t="inlineStr">
        <is>
          <t>Eastwey</t>
        </is>
      </c>
      <c r="C638" s="17" t="inlineStr">
        <is>
          <t>open</t>
        </is>
      </c>
      <c r="D638" s="17" t="inlineStr">
        <is>
          <t>F</t>
        </is>
      </c>
      <c r="E638" s="17" t="n">
        <v>36</v>
      </c>
      <c r="F638" s="17" t="inlineStr">
        <is>
          <t>Medium</t>
        </is>
      </c>
      <c r="G638" s="17" t="inlineStr">
        <is>
          <t>OPEN</t>
        </is>
      </c>
      <c r="H638" s="17" t="n">
        <v>13</v>
      </c>
      <c r="I638" s="17" t="inlineStr">
        <is>
          <t>Water, 50A Power</t>
        </is>
      </c>
      <c r="J638" s="17" t="inlineStr">
        <is>
          <t>MAINTENANCE</t>
        </is>
      </c>
      <c r="K638" s="17" t="inlineStr"/>
      <c r="L638" s="17" t="inlineStr"/>
      <c r="M638" s="17" t="inlineStr"/>
      <c r="N638" s="17" t="inlineStr"/>
      <c r="O638" s="17" t="inlineStr"/>
      <c r="P638" s="17" t="n">
        <v>7.55</v>
      </c>
      <c r="Q638" s="27" t="n">
        <v>45939</v>
      </c>
      <c r="R638" s="17" t="inlineStr"/>
    </row>
    <row r="639">
      <c r="A639" s="21" t="inlineStr">
        <is>
          <t>EW-0614</t>
        </is>
      </c>
      <c r="B639" s="21" t="inlineStr">
        <is>
          <t>Eastwey</t>
        </is>
      </c>
      <c r="C639" s="21" t="inlineStr">
        <is>
          <t>open</t>
        </is>
      </c>
      <c r="D639" s="21" t="inlineStr">
        <is>
          <t>F</t>
        </is>
      </c>
      <c r="E639" s="21" t="n">
        <v>45</v>
      </c>
      <c r="F639" s="21" t="inlineStr">
        <is>
          <t>Large</t>
        </is>
      </c>
      <c r="G639" s="21" t="inlineStr">
        <is>
          <t>OPEN</t>
        </is>
      </c>
      <c r="H639" s="21" t="n">
        <v>16</v>
      </c>
      <c r="I639" s="21" t="inlineStr">
        <is>
          <t>Water, 50A Power, Pump-Out</t>
        </is>
      </c>
      <c r="J639" s="21" t="inlineStr">
        <is>
          <t>OCCUPIED</t>
        </is>
      </c>
      <c r="K639" s="21" t="inlineStr">
        <is>
          <t>MA-2024-0614</t>
        </is>
      </c>
      <c r="L639" s="21" t="inlineStr">
        <is>
          <t>WL-02310</t>
        </is>
      </c>
      <c r="M639" s="21" t="inlineStr">
        <is>
          <t>Kristy Bell</t>
        </is>
      </c>
      <c r="N639" s="21" t="inlineStr">
        <is>
          <t>POINT BAY</t>
        </is>
      </c>
      <c r="O639" s="21" t="n">
        <v>53</v>
      </c>
      <c r="P639" s="21" t="n">
        <v>7.55</v>
      </c>
      <c r="Q639" s="28" t="n">
        <v>45820</v>
      </c>
      <c r="R639" s="21" t="inlineStr"/>
    </row>
    <row r="640">
      <c r="A640" s="17" t="inlineStr">
        <is>
          <t>EW-0615</t>
        </is>
      </c>
      <c r="B640" s="17" t="inlineStr">
        <is>
          <t>Eastwey</t>
        </is>
      </c>
      <c r="C640" s="17" t="inlineStr">
        <is>
          <t>open</t>
        </is>
      </c>
      <c r="D640" s="17" t="inlineStr">
        <is>
          <t>F</t>
        </is>
      </c>
      <c r="E640" s="17" t="n">
        <v>45</v>
      </c>
      <c r="F640" s="17" t="inlineStr">
        <is>
          <t>Large</t>
        </is>
      </c>
      <c r="G640" s="17" t="inlineStr">
        <is>
          <t>OPEN</t>
        </is>
      </c>
      <c r="H640" s="17" t="n">
        <v>16</v>
      </c>
      <c r="I640" s="17" t="inlineStr">
        <is>
          <t>Water, 50A Power, Pump-Out</t>
        </is>
      </c>
      <c r="J640" s="17" t="inlineStr">
        <is>
          <t>OCCUPIED</t>
        </is>
      </c>
      <c r="K640" s="17" t="inlineStr">
        <is>
          <t>MA-2024-0615</t>
        </is>
      </c>
      <c r="L640" s="17" t="inlineStr">
        <is>
          <t>WL-03561</t>
        </is>
      </c>
      <c r="M640" s="17" t="inlineStr">
        <is>
          <t>Rebecca Crawford</t>
        </is>
      </c>
      <c r="N640" s="17" t="inlineStr">
        <is>
          <t>PINTAIL LINE</t>
        </is>
      </c>
      <c r="O640" s="17" t="n">
        <v>23.5</v>
      </c>
      <c r="P640" s="17" t="n">
        <v>7.55</v>
      </c>
      <c r="Q640" s="27" t="n">
        <v>45756</v>
      </c>
      <c r="R640" s="17" t="inlineStr"/>
    </row>
    <row r="641">
      <c r="A641" s="21" t="inlineStr">
        <is>
          <t>EW-0616</t>
        </is>
      </c>
      <c r="B641" s="21" t="inlineStr">
        <is>
          <t>Eastwey</t>
        </is>
      </c>
      <c r="C641" s="21" t="inlineStr">
        <is>
          <t>open</t>
        </is>
      </c>
      <c r="D641" s="21" t="inlineStr">
        <is>
          <t>F</t>
        </is>
      </c>
      <c r="E641" s="21" t="n">
        <v>36</v>
      </c>
      <c r="F641" s="21" t="inlineStr">
        <is>
          <t>Medium</t>
        </is>
      </c>
      <c r="G641" s="21" t="inlineStr">
        <is>
          <t>OPEN</t>
        </is>
      </c>
      <c r="H641" s="21" t="n">
        <v>13</v>
      </c>
      <c r="I641" s="21" t="inlineStr">
        <is>
          <t>Water, 50A Power</t>
        </is>
      </c>
      <c r="J641" s="21" t="inlineStr">
        <is>
          <t>OCCUPIED</t>
        </is>
      </c>
      <c r="K641" s="21" t="inlineStr">
        <is>
          <t>MA-2024-0616</t>
        </is>
      </c>
      <c r="L641" s="21" t="inlineStr">
        <is>
          <t>WL-01289</t>
        </is>
      </c>
      <c r="M641" s="21" t="inlineStr">
        <is>
          <t>Harry Faulkner</t>
        </is>
      </c>
      <c r="N641" s="21" t="inlineStr">
        <is>
          <t>PINTAIL RUNNER</t>
        </is>
      </c>
      <c r="O641" s="21" t="n">
        <v>42.6</v>
      </c>
      <c r="P641" s="21" t="n">
        <v>7.55</v>
      </c>
      <c r="Q641" s="28" t="n">
        <v>46146</v>
      </c>
      <c r="R641" s="21" t="inlineStr"/>
    </row>
    <row r="642">
      <c r="A642" s="17" t="inlineStr">
        <is>
          <t>EW-0617</t>
        </is>
      </c>
      <c r="B642" s="17" t="inlineStr">
        <is>
          <t>Eastwey</t>
        </is>
      </c>
      <c r="C642" s="17" t="inlineStr">
        <is>
          <t>open</t>
        </is>
      </c>
      <c r="D642" s="17" t="inlineStr">
        <is>
          <t>F</t>
        </is>
      </c>
      <c r="E642" s="17" t="n">
        <v>70</v>
      </c>
      <c r="F642" s="17" t="inlineStr">
        <is>
          <t>XLarge</t>
        </is>
      </c>
      <c r="G642" s="17" t="inlineStr">
        <is>
          <t>OPEN</t>
        </is>
      </c>
      <c r="H642" s="17" t="n">
        <v>22</v>
      </c>
      <c r="I642" s="17" t="inlineStr">
        <is>
          <t>Water, 100A Power, Pump-Out</t>
        </is>
      </c>
      <c r="J642" s="17" t="inlineStr">
        <is>
          <t>OCCUPIED</t>
        </is>
      </c>
      <c r="K642" s="17" t="inlineStr">
        <is>
          <t>MA-2024-0617</t>
        </is>
      </c>
      <c r="L642" s="17" t="inlineStr">
        <is>
          <t>WL-01818</t>
        </is>
      </c>
      <c r="M642" s="17" t="inlineStr">
        <is>
          <t>Natasha Higgins</t>
        </is>
      </c>
      <c r="N642" s="17" t="inlineStr">
        <is>
          <t>TIDE SOUND</t>
        </is>
      </c>
      <c r="O642" s="17" t="n">
        <v>27</v>
      </c>
      <c r="P642" s="17" t="n">
        <v>7.55</v>
      </c>
      <c r="Q642" s="27" t="n">
        <v>45739</v>
      </c>
      <c r="R642" s="17" t="inlineStr"/>
    </row>
    <row r="643">
      <c r="A643" s="21" t="inlineStr">
        <is>
          <t>EW-0618</t>
        </is>
      </c>
      <c r="B643" s="21" t="inlineStr">
        <is>
          <t>Eastwey</t>
        </is>
      </c>
      <c r="C643" s="21" t="inlineStr">
        <is>
          <t>open</t>
        </is>
      </c>
      <c r="D643" s="21" t="inlineStr">
        <is>
          <t>F</t>
        </is>
      </c>
      <c r="E643" s="21" t="n">
        <v>28</v>
      </c>
      <c r="F643" s="21" t="inlineStr">
        <is>
          <t>Small</t>
        </is>
      </c>
      <c r="G643" s="21" t="inlineStr">
        <is>
          <t>OPEN</t>
        </is>
      </c>
      <c r="H643" s="21" t="n">
        <v>10</v>
      </c>
      <c r="I643" s="21" t="inlineStr">
        <is>
          <t>Water, 30A/50A Power</t>
        </is>
      </c>
      <c r="J643" s="21" t="inlineStr">
        <is>
          <t>OCCUPIED</t>
        </is>
      </c>
      <c r="K643" s="21" t="inlineStr">
        <is>
          <t>MA-2024-0618</t>
        </is>
      </c>
      <c r="L643" s="21" t="inlineStr">
        <is>
          <t>WL-01884</t>
        </is>
      </c>
      <c r="M643" s="21" t="inlineStr">
        <is>
          <t>Rebecca Price</t>
        </is>
      </c>
      <c r="N643" s="21" t="inlineStr">
        <is>
          <t>TIDE HARBOR</t>
        </is>
      </c>
      <c r="O643" s="21" t="n">
        <v>27.3</v>
      </c>
      <c r="P643" s="21" t="n">
        <v>7.55</v>
      </c>
      <c r="Q643" s="28" t="n">
        <v>45869</v>
      </c>
      <c r="R643" s="21" t="inlineStr"/>
    </row>
    <row r="644">
      <c r="A644" s="17" t="inlineStr">
        <is>
          <t>EW-0619</t>
        </is>
      </c>
      <c r="B644" s="17" t="inlineStr">
        <is>
          <t>Eastwey</t>
        </is>
      </c>
      <c r="C644" s="17" t="inlineStr">
        <is>
          <t>open</t>
        </is>
      </c>
      <c r="D644" s="17" t="inlineStr">
        <is>
          <t>F</t>
        </is>
      </c>
      <c r="E644" s="17" t="n">
        <v>45</v>
      </c>
      <c r="F644" s="17" t="inlineStr">
        <is>
          <t>Large</t>
        </is>
      </c>
      <c r="G644" s="17" t="inlineStr">
        <is>
          <t>OPEN</t>
        </is>
      </c>
      <c r="H644" s="17" t="n">
        <v>16</v>
      </c>
      <c r="I644" s="17" t="inlineStr">
        <is>
          <t>Water, 50A Power, Pump-Out</t>
        </is>
      </c>
      <c r="J644" s="17" t="inlineStr">
        <is>
          <t>GUEST</t>
        </is>
      </c>
      <c r="K644" s="17" t="inlineStr"/>
      <c r="L644" s="17" t="inlineStr"/>
      <c r="M644" s="17" t="inlineStr"/>
      <c r="N644" s="17" t="inlineStr"/>
      <c r="O644" s="17" t="inlineStr"/>
      <c r="P644" s="17" t="n">
        <v>7.55</v>
      </c>
      <c r="Q644" s="27" t="n">
        <v>46100</v>
      </c>
      <c r="R644" s="17" t="inlineStr"/>
    </row>
    <row r="645">
      <c r="A645" s="21" t="inlineStr">
        <is>
          <t>EW-0620</t>
        </is>
      </c>
      <c r="B645" s="21" t="inlineStr">
        <is>
          <t>Eastwey</t>
        </is>
      </c>
      <c r="C645" s="21" t="inlineStr">
        <is>
          <t>open</t>
        </is>
      </c>
      <c r="D645" s="21" t="inlineStr">
        <is>
          <t>F</t>
        </is>
      </c>
      <c r="E645" s="21" t="n">
        <v>70</v>
      </c>
      <c r="F645" s="21" t="inlineStr">
        <is>
          <t>XLarge</t>
        </is>
      </c>
      <c r="G645" s="21" t="inlineStr">
        <is>
          <t>OPEN</t>
        </is>
      </c>
      <c r="H645" s="21" t="n">
        <v>22</v>
      </c>
      <c r="I645" s="21" t="inlineStr">
        <is>
          <t>Water, 100A Power, Pump-Out</t>
        </is>
      </c>
      <c r="J645" s="21" t="inlineStr">
        <is>
          <t>RESERVED</t>
        </is>
      </c>
      <c r="K645" s="21" t="inlineStr"/>
      <c r="L645" s="21" t="inlineStr"/>
      <c r="M645" s="21" t="inlineStr"/>
      <c r="N645" s="21" t="inlineStr"/>
      <c r="O645" s="21" t="inlineStr"/>
      <c r="P645" s="21" t="n">
        <v>7.55</v>
      </c>
      <c r="Q645" s="28" t="n">
        <v>46121</v>
      </c>
      <c r="R645" s="21" t="inlineStr"/>
    </row>
    <row r="646">
      <c r="A646" s="17" t="inlineStr">
        <is>
          <t>EW-0621</t>
        </is>
      </c>
      <c r="B646" s="17" t="inlineStr">
        <is>
          <t>Eastwey</t>
        </is>
      </c>
      <c r="C646" s="17" t="inlineStr">
        <is>
          <t>open</t>
        </is>
      </c>
      <c r="D646" s="17" t="inlineStr">
        <is>
          <t>F</t>
        </is>
      </c>
      <c r="E646" s="17" t="n">
        <v>80</v>
      </c>
      <c r="F646" s="17" t="inlineStr">
        <is>
          <t>XLarge</t>
        </is>
      </c>
      <c r="G646" s="17" t="inlineStr">
        <is>
          <t>OPEN</t>
        </is>
      </c>
      <c r="H646" s="17" t="n">
        <v>24</v>
      </c>
      <c r="I646" s="17" t="inlineStr">
        <is>
          <t>Water, 100A Power, Pump-Out</t>
        </is>
      </c>
      <c r="J646" s="17" t="inlineStr">
        <is>
          <t>OCCUPIED</t>
        </is>
      </c>
      <c r="K646" s="17" t="inlineStr">
        <is>
          <t>MA-2024-0621</t>
        </is>
      </c>
      <c r="L646" s="17" t="inlineStr">
        <is>
          <t>WL-01004</t>
        </is>
      </c>
      <c r="M646" s="17" t="inlineStr">
        <is>
          <t>Joseph Lopez</t>
        </is>
      </c>
      <c r="N646" s="17" t="inlineStr">
        <is>
          <t>OTTER HARBOR</t>
        </is>
      </c>
      <c r="O646" s="17" t="n">
        <v>61.6</v>
      </c>
      <c r="P646" s="17" t="n">
        <v>7.55</v>
      </c>
      <c r="Q646" s="27" t="n">
        <v>46094</v>
      </c>
      <c r="R646" s="17" t="inlineStr"/>
    </row>
    <row r="647">
      <c r="A647" s="21" t="inlineStr">
        <is>
          <t>EW-0622</t>
        </is>
      </c>
      <c r="B647" s="21" t="inlineStr">
        <is>
          <t>Eastwey</t>
        </is>
      </c>
      <c r="C647" s="21" t="inlineStr">
        <is>
          <t>open</t>
        </is>
      </c>
      <c r="D647" s="21" t="inlineStr">
        <is>
          <t>F</t>
        </is>
      </c>
      <c r="E647" s="21" t="n">
        <v>70</v>
      </c>
      <c r="F647" s="21" t="inlineStr">
        <is>
          <t>XLarge</t>
        </is>
      </c>
      <c r="G647" s="21" t="inlineStr">
        <is>
          <t>OPEN</t>
        </is>
      </c>
      <c r="H647" s="21" t="n">
        <v>22</v>
      </c>
      <c r="I647" s="21" t="inlineStr">
        <is>
          <t>Water, 100A Power, Pump-Out</t>
        </is>
      </c>
      <c r="J647" s="21" t="inlineStr">
        <is>
          <t>VACANT</t>
        </is>
      </c>
      <c r="K647" s="21" t="inlineStr"/>
      <c r="L647" s="21" t="inlineStr"/>
      <c r="M647" s="21" t="inlineStr"/>
      <c r="N647" s="21" t="inlineStr"/>
      <c r="O647" s="21" t="inlineStr"/>
      <c r="P647" s="21" t="n">
        <v>7.55</v>
      </c>
      <c r="Q647" s="28" t="n">
        <v>45688</v>
      </c>
      <c r="R647" s="21" t="inlineStr"/>
    </row>
    <row r="648">
      <c r="A648" s="17" t="inlineStr">
        <is>
          <t>EW-0623</t>
        </is>
      </c>
      <c r="B648" s="17" t="inlineStr">
        <is>
          <t>Eastwey</t>
        </is>
      </c>
      <c r="C648" s="17" t="inlineStr">
        <is>
          <t>open</t>
        </is>
      </c>
      <c r="D648" s="17" t="inlineStr">
        <is>
          <t>F</t>
        </is>
      </c>
      <c r="E648" s="17" t="n">
        <v>32</v>
      </c>
      <c r="F648" s="17" t="inlineStr">
        <is>
          <t>Medium</t>
        </is>
      </c>
      <c r="G648" s="17" t="inlineStr">
        <is>
          <t>OPEN</t>
        </is>
      </c>
      <c r="H648" s="17" t="n">
        <v>12</v>
      </c>
      <c r="I648" s="17" t="inlineStr">
        <is>
          <t>Water, 30A/50A Power</t>
        </is>
      </c>
      <c r="J648" s="17" t="inlineStr">
        <is>
          <t>OCCUPIED</t>
        </is>
      </c>
      <c r="K648" s="17" t="inlineStr">
        <is>
          <t>MA-2024-0623</t>
        </is>
      </c>
      <c r="L648" s="17" t="inlineStr">
        <is>
          <t>WL-02886</t>
        </is>
      </c>
      <c r="M648" s="17" t="inlineStr">
        <is>
          <t>Sarah Woods</t>
        </is>
      </c>
      <c r="N648" s="17" t="inlineStr">
        <is>
          <t>BRANT GLIDE</t>
        </is>
      </c>
      <c r="O648" s="17" t="n">
        <v>61.8</v>
      </c>
      <c r="P648" s="17" t="n">
        <v>7.55</v>
      </c>
      <c r="Q648" s="27" t="n">
        <v>46190</v>
      </c>
      <c r="R648" s="17" t="inlineStr"/>
    </row>
    <row r="649">
      <c r="A649" s="21" t="inlineStr">
        <is>
          <t>EW-0624</t>
        </is>
      </c>
      <c r="B649" s="21" t="inlineStr">
        <is>
          <t>Eastwey</t>
        </is>
      </c>
      <c r="C649" s="21" t="inlineStr">
        <is>
          <t>open</t>
        </is>
      </c>
      <c r="D649" s="21" t="inlineStr">
        <is>
          <t>F</t>
        </is>
      </c>
      <c r="E649" s="21" t="n">
        <v>60</v>
      </c>
      <c r="F649" s="21" t="inlineStr">
        <is>
          <t>XLarge</t>
        </is>
      </c>
      <c r="G649" s="21" t="inlineStr">
        <is>
          <t>OPEN</t>
        </is>
      </c>
      <c r="H649" s="21" t="n">
        <v>20</v>
      </c>
      <c r="I649" s="21" t="inlineStr">
        <is>
          <t>Water, 100A Power, Pump-Out</t>
        </is>
      </c>
      <c r="J649" s="21" t="inlineStr">
        <is>
          <t>OCCUPIED</t>
        </is>
      </c>
      <c r="K649" s="21" t="inlineStr">
        <is>
          <t>MA-2024-0624</t>
        </is>
      </c>
      <c r="L649" s="21" t="inlineStr">
        <is>
          <t>WL-01257</t>
        </is>
      </c>
      <c r="M649" s="21" t="inlineStr">
        <is>
          <t>Steven Parrish</t>
        </is>
      </c>
      <c r="N649" s="21" t="inlineStr">
        <is>
          <t>CORMORANT LIGHT</t>
        </is>
      </c>
      <c r="O649" s="21" t="n">
        <v>47.3</v>
      </c>
      <c r="P649" s="21" t="n">
        <v>7.55</v>
      </c>
      <c r="Q649" s="28" t="n">
        <v>46125</v>
      </c>
      <c r="R649" s="21" t="inlineStr"/>
    </row>
    <row r="650">
      <c r="A650" s="17" t="inlineStr">
        <is>
          <t>EW-0701</t>
        </is>
      </c>
      <c r="B650" s="17" t="inlineStr">
        <is>
          <t>Eastwey</t>
        </is>
      </c>
      <c r="C650" s="17" t="inlineStr">
        <is>
          <t>open</t>
        </is>
      </c>
      <c r="D650" s="17" t="inlineStr">
        <is>
          <t>G</t>
        </is>
      </c>
      <c r="E650" s="17" t="n">
        <v>60</v>
      </c>
      <c r="F650" s="17" t="inlineStr">
        <is>
          <t>XLarge</t>
        </is>
      </c>
      <c r="G650" s="17" t="inlineStr">
        <is>
          <t>OPEN</t>
        </is>
      </c>
      <c r="H650" s="17" t="n">
        <v>20</v>
      </c>
      <c r="I650" s="17" t="inlineStr">
        <is>
          <t>Water, 100A Power, Pump-Out</t>
        </is>
      </c>
      <c r="J650" s="17" t="inlineStr">
        <is>
          <t>VACANT</t>
        </is>
      </c>
      <c r="K650" s="17" t="inlineStr"/>
      <c r="L650" s="17" t="inlineStr"/>
      <c r="M650" s="17" t="inlineStr"/>
      <c r="N650" s="17" t="inlineStr"/>
      <c r="O650" s="17" t="inlineStr"/>
      <c r="P650" s="17" t="n">
        <v>7.55</v>
      </c>
      <c r="Q650" s="27" t="n">
        <v>45901</v>
      </c>
      <c r="R650" s="17" t="inlineStr"/>
    </row>
    <row r="651">
      <c r="A651" s="21" t="inlineStr">
        <is>
          <t>EW-0702</t>
        </is>
      </c>
      <c r="B651" s="21" t="inlineStr">
        <is>
          <t>Eastwey</t>
        </is>
      </c>
      <c r="C651" s="21" t="inlineStr">
        <is>
          <t>open</t>
        </is>
      </c>
      <c r="D651" s="21" t="inlineStr">
        <is>
          <t>G</t>
        </is>
      </c>
      <c r="E651" s="21" t="n">
        <v>45</v>
      </c>
      <c r="F651" s="21" t="inlineStr">
        <is>
          <t>Large</t>
        </is>
      </c>
      <c r="G651" s="21" t="inlineStr">
        <is>
          <t>OPEN</t>
        </is>
      </c>
      <c r="H651" s="21" t="n">
        <v>16</v>
      </c>
      <c r="I651" s="21" t="inlineStr">
        <is>
          <t>Water, 50A Power, Pump-Out</t>
        </is>
      </c>
      <c r="J651" s="21" t="inlineStr">
        <is>
          <t>OCCUPIED</t>
        </is>
      </c>
      <c r="K651" s="21" t="inlineStr">
        <is>
          <t>MA-2024-0702</t>
        </is>
      </c>
      <c r="L651" s="21" t="inlineStr">
        <is>
          <t>WL-02343</t>
        </is>
      </c>
      <c r="M651" s="21" t="inlineStr">
        <is>
          <t>Nicole Mata</t>
        </is>
      </c>
      <c r="N651" s="21" t="inlineStr">
        <is>
          <t>COHO HARBOR</t>
        </is>
      </c>
      <c r="O651" s="21" t="n">
        <v>24</v>
      </c>
      <c r="P651" s="21" t="n">
        <v>7.55</v>
      </c>
      <c r="Q651" s="28" t="n">
        <v>45692</v>
      </c>
      <c r="R651" s="21" t="inlineStr"/>
    </row>
    <row r="652">
      <c r="A652" s="17" t="inlineStr">
        <is>
          <t>EW-0703</t>
        </is>
      </c>
      <c r="B652" s="17" t="inlineStr">
        <is>
          <t>Eastwey</t>
        </is>
      </c>
      <c r="C652" s="17" t="inlineStr">
        <is>
          <t>open</t>
        </is>
      </c>
      <c r="D652" s="17" t="inlineStr">
        <is>
          <t>G</t>
        </is>
      </c>
      <c r="E652" s="17" t="n">
        <v>32</v>
      </c>
      <c r="F652" s="17" t="inlineStr">
        <is>
          <t>Medium</t>
        </is>
      </c>
      <c r="G652" s="17" t="inlineStr">
        <is>
          <t>OPEN</t>
        </is>
      </c>
      <c r="H652" s="17" t="n">
        <v>12</v>
      </c>
      <c r="I652" s="17" t="inlineStr">
        <is>
          <t>Water, 30A/50A Power</t>
        </is>
      </c>
      <c r="J652" s="17" t="inlineStr">
        <is>
          <t>OCCUPIED</t>
        </is>
      </c>
      <c r="K652" s="17" t="inlineStr">
        <is>
          <t>MA-2024-0703</t>
        </is>
      </c>
      <c r="L652" s="17" t="inlineStr">
        <is>
          <t>WL-01158</t>
        </is>
      </c>
      <c r="M652" s="17" t="inlineStr">
        <is>
          <t>Scott Gutierrez</t>
        </is>
      </c>
      <c r="N652" s="17" t="inlineStr">
        <is>
          <t>COHO STAR</t>
        </is>
      </c>
      <c r="O652" s="17" t="n">
        <v>51.2</v>
      </c>
      <c r="P652" s="17" t="n">
        <v>7.55</v>
      </c>
      <c r="Q652" s="27" t="n">
        <v>45715</v>
      </c>
      <c r="R652" s="17" t="inlineStr"/>
    </row>
    <row r="653">
      <c r="A653" s="21" t="inlineStr">
        <is>
          <t>EW-0704</t>
        </is>
      </c>
      <c r="B653" s="21" t="inlineStr">
        <is>
          <t>Eastwey</t>
        </is>
      </c>
      <c r="C653" s="21" t="inlineStr">
        <is>
          <t>open</t>
        </is>
      </c>
      <c r="D653" s="21" t="inlineStr">
        <is>
          <t>G</t>
        </is>
      </c>
      <c r="E653" s="21" t="n">
        <v>32</v>
      </c>
      <c r="F653" s="21" t="inlineStr">
        <is>
          <t>Medium</t>
        </is>
      </c>
      <c r="G653" s="21" t="inlineStr">
        <is>
          <t>OPEN</t>
        </is>
      </c>
      <c r="H653" s="21" t="n">
        <v>12</v>
      </c>
      <c r="I653" s="21" t="inlineStr">
        <is>
          <t>Water, 30A/50A Power</t>
        </is>
      </c>
      <c r="J653" s="21" t="inlineStr">
        <is>
          <t>OCCUPIED</t>
        </is>
      </c>
      <c r="K653" s="21" t="inlineStr">
        <is>
          <t>MA-2024-0704</t>
        </is>
      </c>
      <c r="L653" s="21" t="inlineStr">
        <is>
          <t>WL-03717</t>
        </is>
      </c>
      <c r="M653" s="21" t="inlineStr">
        <is>
          <t>Roy Schmitt</t>
        </is>
      </c>
      <c r="N653" s="21" t="inlineStr">
        <is>
          <t>OSPREY SHORE</t>
        </is>
      </c>
      <c r="O653" s="21" t="n">
        <v>44.2</v>
      </c>
      <c r="P653" s="21" t="n">
        <v>7.55</v>
      </c>
      <c r="Q653" s="28" t="n">
        <v>45675</v>
      </c>
      <c r="R653" s="21" t="inlineStr"/>
    </row>
    <row r="654">
      <c r="A654" s="17" t="inlineStr">
        <is>
          <t>EW-0705</t>
        </is>
      </c>
      <c r="B654" s="17" t="inlineStr">
        <is>
          <t>Eastwey</t>
        </is>
      </c>
      <c r="C654" s="17" t="inlineStr">
        <is>
          <t>open</t>
        </is>
      </c>
      <c r="D654" s="17" t="inlineStr">
        <is>
          <t>G</t>
        </is>
      </c>
      <c r="E654" s="17" t="n">
        <v>40</v>
      </c>
      <c r="F654" s="17" t="inlineStr">
        <is>
          <t>Medium</t>
        </is>
      </c>
      <c r="G654" s="17" t="inlineStr">
        <is>
          <t>OPEN</t>
        </is>
      </c>
      <c r="H654" s="17" t="n">
        <v>14</v>
      </c>
      <c r="I654" s="17" t="inlineStr">
        <is>
          <t>Water, 50A Power</t>
        </is>
      </c>
      <c r="J654" s="17" t="inlineStr">
        <is>
          <t>OCCUPIED</t>
        </is>
      </c>
      <c r="K654" s="17" t="inlineStr">
        <is>
          <t>MA-2024-0705</t>
        </is>
      </c>
      <c r="L654" s="17" t="inlineStr">
        <is>
          <t>WL-01681</t>
        </is>
      </c>
      <c r="M654" s="17" t="inlineStr">
        <is>
          <t>Trevor Jones</t>
        </is>
      </c>
      <c r="N654" s="17" t="inlineStr">
        <is>
          <t>TIDE MIST</t>
        </is>
      </c>
      <c r="O654" s="17" t="n">
        <v>50.3</v>
      </c>
      <c r="P654" s="17" t="n">
        <v>7.55</v>
      </c>
      <c r="Q654" s="27" t="n">
        <v>45721</v>
      </c>
      <c r="R654" s="17" t="inlineStr"/>
    </row>
    <row r="655">
      <c r="A655" s="21" t="inlineStr">
        <is>
          <t>EW-0706</t>
        </is>
      </c>
      <c r="B655" s="21" t="inlineStr">
        <is>
          <t>Eastwey</t>
        </is>
      </c>
      <c r="C655" s="21" t="inlineStr">
        <is>
          <t>open</t>
        </is>
      </c>
      <c r="D655" s="21" t="inlineStr">
        <is>
          <t>G</t>
        </is>
      </c>
      <c r="E655" s="21" t="n">
        <v>36</v>
      </c>
      <c r="F655" s="21" t="inlineStr">
        <is>
          <t>Medium</t>
        </is>
      </c>
      <c r="G655" s="21" t="inlineStr">
        <is>
          <t>OPEN</t>
        </is>
      </c>
      <c r="H655" s="21" t="n">
        <v>13</v>
      </c>
      <c r="I655" s="21" t="inlineStr">
        <is>
          <t>Water, 50A Power</t>
        </is>
      </c>
      <c r="J655" s="21" t="inlineStr">
        <is>
          <t>OCCUPIED</t>
        </is>
      </c>
      <c r="K655" s="21" t="inlineStr">
        <is>
          <t>MA-2024-0706</t>
        </is>
      </c>
      <c r="L655" s="21" t="inlineStr">
        <is>
          <t>WL-03502</t>
        </is>
      </c>
      <c r="M655" s="21" t="inlineStr">
        <is>
          <t>Jennifer Bryant</t>
        </is>
      </c>
      <c r="N655" s="21" t="inlineStr">
        <is>
          <t>OSPREY DANCER</t>
        </is>
      </c>
      <c r="O655" s="21" t="n">
        <v>42.5</v>
      </c>
      <c r="P655" s="21" t="n">
        <v>7.55</v>
      </c>
      <c r="Q655" s="28" t="n">
        <v>45588</v>
      </c>
      <c r="R655" s="21" t="inlineStr"/>
    </row>
    <row r="656">
      <c r="A656" s="17" t="inlineStr">
        <is>
          <t>EW-0707</t>
        </is>
      </c>
      <c r="B656" s="17" t="inlineStr">
        <is>
          <t>Eastwey</t>
        </is>
      </c>
      <c r="C656" s="17" t="inlineStr">
        <is>
          <t>open</t>
        </is>
      </c>
      <c r="D656" s="17" t="inlineStr">
        <is>
          <t>G</t>
        </is>
      </c>
      <c r="E656" s="17" t="n">
        <v>28</v>
      </c>
      <c r="F656" s="17" t="inlineStr">
        <is>
          <t>Small</t>
        </is>
      </c>
      <c r="G656" s="17" t="inlineStr">
        <is>
          <t>OPEN</t>
        </is>
      </c>
      <c r="H656" s="17" t="n">
        <v>10</v>
      </c>
      <c r="I656" s="17" t="inlineStr">
        <is>
          <t>Water, 30A/50A Power</t>
        </is>
      </c>
      <c r="J656" s="17" t="inlineStr">
        <is>
          <t>MAINTENANCE</t>
        </is>
      </c>
      <c r="K656" s="17" t="inlineStr"/>
      <c r="L656" s="17" t="inlineStr"/>
      <c r="M656" s="17" t="inlineStr"/>
      <c r="N656" s="17" t="inlineStr"/>
      <c r="O656" s="17" t="inlineStr"/>
      <c r="P656" s="17" t="n">
        <v>7.55</v>
      </c>
      <c r="Q656" s="27" t="n">
        <v>45899</v>
      </c>
      <c r="R656" s="17" t="inlineStr"/>
    </row>
    <row r="657">
      <c r="A657" s="21" t="inlineStr">
        <is>
          <t>EW-0708</t>
        </is>
      </c>
      <c r="B657" s="21" t="inlineStr">
        <is>
          <t>Eastwey</t>
        </is>
      </c>
      <c r="C657" s="21" t="inlineStr">
        <is>
          <t>open</t>
        </is>
      </c>
      <c r="D657" s="21" t="inlineStr">
        <is>
          <t>G</t>
        </is>
      </c>
      <c r="E657" s="21" t="n">
        <v>50</v>
      </c>
      <c r="F657" s="21" t="inlineStr">
        <is>
          <t>Large</t>
        </is>
      </c>
      <c r="G657" s="21" t="inlineStr">
        <is>
          <t>OPEN</t>
        </is>
      </c>
      <c r="H657" s="21" t="n">
        <v>18</v>
      </c>
      <c r="I657" s="21" t="inlineStr">
        <is>
          <t>Water, 50A Power, Pump-Out</t>
        </is>
      </c>
      <c r="J657" s="21" t="inlineStr">
        <is>
          <t>OCCUPIED</t>
        </is>
      </c>
      <c r="K657" s="21" t="inlineStr">
        <is>
          <t>MA-2024-0708</t>
        </is>
      </c>
      <c r="L657" s="21" t="inlineStr">
        <is>
          <t>WL-02872</t>
        </is>
      </c>
      <c r="M657" s="21" t="inlineStr">
        <is>
          <t>Jessica Fitzgerald</t>
        </is>
      </c>
      <c r="N657" s="21" t="inlineStr">
        <is>
          <t>SALISH STAR</t>
        </is>
      </c>
      <c r="O657" s="21" t="n">
        <v>44.2</v>
      </c>
      <c r="P657" s="21" t="n">
        <v>7.55</v>
      </c>
      <c r="Q657" s="28" t="n">
        <v>45570</v>
      </c>
      <c r="R657" s="21" t="inlineStr"/>
    </row>
    <row r="658">
      <c r="A658" s="17" t="inlineStr">
        <is>
          <t>EW-0709</t>
        </is>
      </c>
      <c r="B658" s="17" t="inlineStr">
        <is>
          <t>Eastwey</t>
        </is>
      </c>
      <c r="C658" s="17" t="inlineStr">
        <is>
          <t>open</t>
        </is>
      </c>
      <c r="D658" s="17" t="inlineStr">
        <is>
          <t>G</t>
        </is>
      </c>
      <c r="E658" s="17" t="n">
        <v>28</v>
      </c>
      <c r="F658" s="17" t="inlineStr">
        <is>
          <t>Small</t>
        </is>
      </c>
      <c r="G658" s="17" t="inlineStr">
        <is>
          <t>OPEN</t>
        </is>
      </c>
      <c r="H658" s="17" t="n">
        <v>10</v>
      </c>
      <c r="I658" s="17" t="inlineStr">
        <is>
          <t>Water, 30A/50A Power</t>
        </is>
      </c>
      <c r="J658" s="17" t="inlineStr">
        <is>
          <t>OCCUPIED</t>
        </is>
      </c>
      <c r="K658" s="17" t="inlineStr">
        <is>
          <t>MA-2024-0709</t>
        </is>
      </c>
      <c r="L658" s="17" t="inlineStr">
        <is>
          <t>WL-01255</t>
        </is>
      </c>
      <c r="M658" s="17" t="inlineStr">
        <is>
          <t>Dana Walker</t>
        </is>
      </c>
      <c r="N658" s="17" t="inlineStr">
        <is>
          <t>SCOTER WIND</t>
        </is>
      </c>
      <c r="O658" s="17" t="n">
        <v>23.6</v>
      </c>
      <c r="P658" s="17" t="n">
        <v>7.55</v>
      </c>
      <c r="Q658" s="27" t="n">
        <v>46167</v>
      </c>
      <c r="R658" s="17" t="inlineStr"/>
    </row>
    <row r="659">
      <c r="A659" s="21" t="inlineStr">
        <is>
          <t>EW-0710</t>
        </is>
      </c>
      <c r="B659" s="21" t="inlineStr">
        <is>
          <t>Eastwey</t>
        </is>
      </c>
      <c r="C659" s="21" t="inlineStr">
        <is>
          <t>open</t>
        </is>
      </c>
      <c r="D659" s="21" t="inlineStr">
        <is>
          <t>G</t>
        </is>
      </c>
      <c r="E659" s="21" t="n">
        <v>24</v>
      </c>
      <c r="F659" s="21" t="inlineStr">
        <is>
          <t>Small</t>
        </is>
      </c>
      <c r="G659" s="21" t="inlineStr">
        <is>
          <t>OPEN</t>
        </is>
      </c>
      <c r="H659" s="21" t="n">
        <v>9</v>
      </c>
      <c r="I659" s="21" t="inlineStr">
        <is>
          <t>Water, 30A/50A Power</t>
        </is>
      </c>
      <c r="J659" s="21" t="inlineStr">
        <is>
          <t>OCCUPIED</t>
        </is>
      </c>
      <c r="K659" s="21" t="inlineStr">
        <is>
          <t>MA-2024-0710</t>
        </is>
      </c>
      <c r="L659" s="21" t="inlineStr">
        <is>
          <t>WL-01290</t>
        </is>
      </c>
      <c r="M659" s="21" t="inlineStr">
        <is>
          <t>Laura Ball</t>
        </is>
      </c>
      <c r="N659" s="21" t="inlineStr">
        <is>
          <t>TIDE WIND</t>
        </is>
      </c>
      <c r="O659" s="21" t="n">
        <v>27.6</v>
      </c>
      <c r="P659" s="21" t="n">
        <v>7.55</v>
      </c>
      <c r="Q659" s="28" t="n">
        <v>46045</v>
      </c>
      <c r="R659" s="21" t="inlineStr"/>
    </row>
    <row r="660">
      <c r="A660" s="17" t="inlineStr">
        <is>
          <t>EW-0711</t>
        </is>
      </c>
      <c r="B660" s="17" t="inlineStr">
        <is>
          <t>Eastwey</t>
        </is>
      </c>
      <c r="C660" s="17" t="inlineStr">
        <is>
          <t>open</t>
        </is>
      </c>
      <c r="D660" s="17" t="inlineStr">
        <is>
          <t>G</t>
        </is>
      </c>
      <c r="E660" s="17" t="n">
        <v>36</v>
      </c>
      <c r="F660" s="17" t="inlineStr">
        <is>
          <t>Medium</t>
        </is>
      </c>
      <c r="G660" s="17" t="inlineStr">
        <is>
          <t>OPEN</t>
        </is>
      </c>
      <c r="H660" s="17" t="n">
        <v>13</v>
      </c>
      <c r="I660" s="17" t="inlineStr">
        <is>
          <t>Water, 50A Power</t>
        </is>
      </c>
      <c r="J660" s="17" t="inlineStr">
        <is>
          <t>VACANT</t>
        </is>
      </c>
      <c r="K660" s="17" t="inlineStr"/>
      <c r="L660" s="17" t="inlineStr"/>
      <c r="M660" s="17" t="inlineStr"/>
      <c r="N660" s="17" t="inlineStr"/>
      <c r="O660" s="17" t="inlineStr"/>
      <c r="P660" s="17" t="n">
        <v>7.55</v>
      </c>
      <c r="Q660" s="27" t="n">
        <v>46004</v>
      </c>
      <c r="R660" s="17" t="inlineStr"/>
    </row>
    <row r="661">
      <c r="A661" s="21" t="inlineStr">
        <is>
          <t>EW-0712</t>
        </is>
      </c>
      <c r="B661" s="21" t="inlineStr">
        <is>
          <t>Eastwey</t>
        </is>
      </c>
      <c r="C661" s="21" t="inlineStr">
        <is>
          <t>open</t>
        </is>
      </c>
      <c r="D661" s="21" t="inlineStr">
        <is>
          <t>G</t>
        </is>
      </c>
      <c r="E661" s="21" t="n">
        <v>32</v>
      </c>
      <c r="F661" s="21" t="inlineStr">
        <is>
          <t>Medium</t>
        </is>
      </c>
      <c r="G661" s="21" t="inlineStr">
        <is>
          <t>OPEN</t>
        </is>
      </c>
      <c r="H661" s="21" t="n">
        <v>12</v>
      </c>
      <c r="I661" s="21" t="inlineStr">
        <is>
          <t>Water, 30A/50A Power</t>
        </is>
      </c>
      <c r="J661" s="21" t="inlineStr">
        <is>
          <t>OCCUPIED</t>
        </is>
      </c>
      <c r="K661" s="21" t="inlineStr">
        <is>
          <t>MA-2024-0712</t>
        </is>
      </c>
      <c r="L661" s="21" t="inlineStr">
        <is>
          <t>WL-02411</t>
        </is>
      </c>
      <c r="M661" s="21" t="inlineStr">
        <is>
          <t>Brooke Kelly</t>
        </is>
      </c>
      <c r="N661" s="21" t="inlineStr">
        <is>
          <t>MURRE CREST</t>
        </is>
      </c>
      <c r="O661" s="21" t="n">
        <v>50.6</v>
      </c>
      <c r="P661" s="21" t="n">
        <v>7.55</v>
      </c>
      <c r="Q661" s="28" t="n">
        <v>45730</v>
      </c>
      <c r="R661" s="21" t="inlineStr"/>
    </row>
    <row r="662">
      <c r="A662" s="17" t="inlineStr">
        <is>
          <t>EW-0713</t>
        </is>
      </c>
      <c r="B662" s="17" t="inlineStr">
        <is>
          <t>Eastwey</t>
        </is>
      </c>
      <c r="C662" s="17" t="inlineStr">
        <is>
          <t>open</t>
        </is>
      </c>
      <c r="D662" s="17" t="inlineStr">
        <is>
          <t>G</t>
        </is>
      </c>
      <c r="E662" s="17" t="n">
        <v>32</v>
      </c>
      <c r="F662" s="17" t="inlineStr">
        <is>
          <t>Medium</t>
        </is>
      </c>
      <c r="G662" s="17" t="inlineStr">
        <is>
          <t>OPEN</t>
        </is>
      </c>
      <c r="H662" s="17" t="n">
        <v>12</v>
      </c>
      <c r="I662" s="17" t="inlineStr">
        <is>
          <t>Water, 30A/50A Power</t>
        </is>
      </c>
      <c r="J662" s="17" t="inlineStr">
        <is>
          <t>OCCUPIED</t>
        </is>
      </c>
      <c r="K662" s="17" t="inlineStr">
        <is>
          <t>MA-2024-0713</t>
        </is>
      </c>
      <c r="L662" s="17" t="inlineStr">
        <is>
          <t>WL-03726</t>
        </is>
      </c>
      <c r="M662" s="17" t="inlineStr">
        <is>
          <t>Christina Johnson</t>
        </is>
      </c>
      <c r="N662" s="17" t="inlineStr">
        <is>
          <t>PETREL QUEEN</t>
        </is>
      </c>
      <c r="O662" s="17" t="n">
        <v>32.3</v>
      </c>
      <c r="P662" s="17" t="n">
        <v>7.55</v>
      </c>
      <c r="Q662" s="27" t="n">
        <v>46152</v>
      </c>
      <c r="R662" s="17" t="inlineStr"/>
    </row>
    <row r="663">
      <c r="A663" s="21" t="inlineStr">
        <is>
          <t>EW-0714</t>
        </is>
      </c>
      <c r="B663" s="21" t="inlineStr">
        <is>
          <t>Eastwey</t>
        </is>
      </c>
      <c r="C663" s="21" t="inlineStr">
        <is>
          <t>open</t>
        </is>
      </c>
      <c r="D663" s="21" t="inlineStr">
        <is>
          <t>G</t>
        </is>
      </c>
      <c r="E663" s="21" t="n">
        <v>50</v>
      </c>
      <c r="F663" s="21" t="inlineStr">
        <is>
          <t>Large</t>
        </is>
      </c>
      <c r="G663" s="21" t="inlineStr">
        <is>
          <t>OPEN</t>
        </is>
      </c>
      <c r="H663" s="21" t="n">
        <v>18</v>
      </c>
      <c r="I663" s="21" t="inlineStr">
        <is>
          <t>Water, 50A Power, Pump-Out</t>
        </is>
      </c>
      <c r="J663" s="21" t="inlineStr">
        <is>
          <t>OCCUPIED</t>
        </is>
      </c>
      <c r="K663" s="21" t="inlineStr">
        <is>
          <t>MA-2024-0714</t>
        </is>
      </c>
      <c r="L663" s="21" t="inlineStr">
        <is>
          <t>WL-03863</t>
        </is>
      </c>
      <c r="M663" s="21" t="inlineStr">
        <is>
          <t>Brianna Phillips</t>
        </is>
      </c>
      <c r="N663" s="21" t="inlineStr">
        <is>
          <t>HERON LIGHT</t>
        </is>
      </c>
      <c r="O663" s="21" t="n">
        <v>59.1</v>
      </c>
      <c r="P663" s="21" t="n">
        <v>7.55</v>
      </c>
      <c r="Q663" s="28" t="n">
        <v>45596</v>
      </c>
      <c r="R663" s="21" t="inlineStr"/>
    </row>
    <row r="664">
      <c r="A664" s="17" t="inlineStr">
        <is>
          <t>EW-0715</t>
        </is>
      </c>
      <c r="B664" s="17" t="inlineStr">
        <is>
          <t>Eastwey</t>
        </is>
      </c>
      <c r="C664" s="17" t="inlineStr">
        <is>
          <t>open</t>
        </is>
      </c>
      <c r="D664" s="17" t="inlineStr">
        <is>
          <t>G</t>
        </is>
      </c>
      <c r="E664" s="17" t="n">
        <v>45</v>
      </c>
      <c r="F664" s="17" t="inlineStr">
        <is>
          <t>Large</t>
        </is>
      </c>
      <c r="G664" s="17" t="inlineStr">
        <is>
          <t>OPEN</t>
        </is>
      </c>
      <c r="H664" s="17" t="n">
        <v>16</v>
      </c>
      <c r="I664" s="17" t="inlineStr">
        <is>
          <t>Water, 50A Power, Pump-Out</t>
        </is>
      </c>
      <c r="J664" s="17" t="inlineStr">
        <is>
          <t>OCCUPIED</t>
        </is>
      </c>
      <c r="K664" s="17" t="inlineStr">
        <is>
          <t>MA-2024-0715</t>
        </is>
      </c>
      <c r="L664" s="17" t="inlineStr">
        <is>
          <t>WL-02155</t>
        </is>
      </c>
      <c r="M664" s="17" t="inlineStr">
        <is>
          <t>Jeremy Turner</t>
        </is>
      </c>
      <c r="N664" s="17" t="inlineStr">
        <is>
          <t>WIDGEON HARBOR</t>
        </is>
      </c>
      <c r="O664" s="17" t="n">
        <v>49.1</v>
      </c>
      <c r="P664" s="17" t="n">
        <v>7.55</v>
      </c>
      <c r="Q664" s="27" t="n">
        <v>45731</v>
      </c>
      <c r="R664" s="17" t="inlineStr"/>
    </row>
    <row r="665">
      <c r="A665" s="21" t="inlineStr">
        <is>
          <t>EW-0716</t>
        </is>
      </c>
      <c r="B665" s="21" t="inlineStr">
        <is>
          <t>Eastwey</t>
        </is>
      </c>
      <c r="C665" s="21" t="inlineStr">
        <is>
          <t>open</t>
        </is>
      </c>
      <c r="D665" s="21" t="inlineStr">
        <is>
          <t>G</t>
        </is>
      </c>
      <c r="E665" s="21" t="n">
        <v>28</v>
      </c>
      <c r="F665" s="21" t="inlineStr">
        <is>
          <t>Small</t>
        </is>
      </c>
      <c r="G665" s="21" t="inlineStr">
        <is>
          <t>OPEN</t>
        </is>
      </c>
      <c r="H665" s="21" t="n">
        <v>10</v>
      </c>
      <c r="I665" s="21" t="inlineStr">
        <is>
          <t>Water, 30A/50A Power</t>
        </is>
      </c>
      <c r="J665" s="21" t="inlineStr">
        <is>
          <t>OCCUPIED</t>
        </is>
      </c>
      <c r="K665" s="21" t="inlineStr">
        <is>
          <t>MA-2024-0716</t>
        </is>
      </c>
      <c r="L665" s="21" t="inlineStr">
        <is>
          <t>WL-02280</t>
        </is>
      </c>
      <c r="M665" s="21" t="inlineStr">
        <is>
          <t>Joseph Rogers</t>
        </is>
      </c>
      <c r="N665" s="21" t="inlineStr">
        <is>
          <t>CORMORANT RUNNER</t>
        </is>
      </c>
      <c r="O665" s="21" t="n">
        <v>21.9</v>
      </c>
      <c r="P665" s="21" t="n">
        <v>7.55</v>
      </c>
      <c r="Q665" s="28" t="n">
        <v>45795</v>
      </c>
      <c r="R665" s="21" t="inlineStr"/>
    </row>
    <row r="666">
      <c r="A666" s="17" t="inlineStr">
        <is>
          <t>EW-0717</t>
        </is>
      </c>
      <c r="B666" s="17" t="inlineStr">
        <is>
          <t>Eastwey</t>
        </is>
      </c>
      <c r="C666" s="17" t="inlineStr">
        <is>
          <t>open</t>
        </is>
      </c>
      <c r="D666" s="17" t="inlineStr">
        <is>
          <t>G</t>
        </is>
      </c>
      <c r="E666" s="17" t="n">
        <v>36</v>
      </c>
      <c r="F666" s="17" t="inlineStr">
        <is>
          <t>Medium</t>
        </is>
      </c>
      <c r="G666" s="17" t="inlineStr">
        <is>
          <t>OPEN</t>
        </is>
      </c>
      <c r="H666" s="17" t="n">
        <v>13</v>
      </c>
      <c r="I666" s="17" t="inlineStr">
        <is>
          <t>Water, 50A Power</t>
        </is>
      </c>
      <c r="J666" s="17" t="inlineStr">
        <is>
          <t>OCCUPIED</t>
        </is>
      </c>
      <c r="K666" s="17" t="inlineStr">
        <is>
          <t>MA-2024-0717</t>
        </is>
      </c>
      <c r="L666" s="17" t="inlineStr">
        <is>
          <t>WL-02403</t>
        </is>
      </c>
      <c r="M666" s="17" t="inlineStr">
        <is>
          <t>Courtney Powell</t>
        </is>
      </c>
      <c r="N666" s="17" t="inlineStr">
        <is>
          <t>ANCHOR BAY</t>
        </is>
      </c>
      <c r="O666" s="17" t="n">
        <v>39.5</v>
      </c>
      <c r="P666" s="17" t="n">
        <v>7.55</v>
      </c>
      <c r="Q666" s="27" t="n">
        <v>46091</v>
      </c>
      <c r="R666" s="17" t="inlineStr"/>
    </row>
    <row r="667">
      <c r="A667" s="21" t="inlineStr">
        <is>
          <t>EW-0718</t>
        </is>
      </c>
      <c r="B667" s="21" t="inlineStr">
        <is>
          <t>Eastwey</t>
        </is>
      </c>
      <c r="C667" s="21" t="inlineStr">
        <is>
          <t>open</t>
        </is>
      </c>
      <c r="D667" s="21" t="inlineStr">
        <is>
          <t>G</t>
        </is>
      </c>
      <c r="E667" s="21" t="n">
        <v>60</v>
      </c>
      <c r="F667" s="21" t="inlineStr">
        <is>
          <t>XLarge</t>
        </is>
      </c>
      <c r="G667" s="21" t="inlineStr">
        <is>
          <t>OPEN</t>
        </is>
      </c>
      <c r="H667" s="21" t="n">
        <v>20</v>
      </c>
      <c r="I667" s="21" t="inlineStr">
        <is>
          <t>Water, 100A Power, Pump-Out</t>
        </is>
      </c>
      <c r="J667" s="21" t="inlineStr">
        <is>
          <t>OCCUPIED</t>
        </is>
      </c>
      <c r="K667" s="21" t="inlineStr">
        <is>
          <t>MA-2024-0718</t>
        </is>
      </c>
      <c r="L667" s="21" t="inlineStr">
        <is>
          <t>WL-01159</t>
        </is>
      </c>
      <c r="M667" s="21" t="inlineStr">
        <is>
          <t>Jesus Rice</t>
        </is>
      </c>
      <c r="N667" s="21" t="inlineStr">
        <is>
          <t>HERON ROCK</t>
        </is>
      </c>
      <c r="O667" s="21" t="n">
        <v>35.8</v>
      </c>
      <c r="P667" s="21" t="n">
        <v>7.55</v>
      </c>
      <c r="Q667" s="28" t="n">
        <v>46141</v>
      </c>
      <c r="R667" s="21" t="inlineStr"/>
    </row>
    <row r="668">
      <c r="A668" s="17" t="inlineStr">
        <is>
          <t>EW-0719</t>
        </is>
      </c>
      <c r="B668" s="17" t="inlineStr">
        <is>
          <t>Eastwey</t>
        </is>
      </c>
      <c r="C668" s="17" t="inlineStr">
        <is>
          <t>open</t>
        </is>
      </c>
      <c r="D668" s="17" t="inlineStr">
        <is>
          <t>G</t>
        </is>
      </c>
      <c r="E668" s="17" t="n">
        <v>36</v>
      </c>
      <c r="F668" s="17" t="inlineStr">
        <is>
          <t>Medium</t>
        </is>
      </c>
      <c r="G668" s="17" t="inlineStr">
        <is>
          <t>OPEN</t>
        </is>
      </c>
      <c r="H668" s="17" t="n">
        <v>13</v>
      </c>
      <c r="I668" s="17" t="inlineStr">
        <is>
          <t>Water, 50A Power</t>
        </is>
      </c>
      <c r="J668" s="17" t="inlineStr">
        <is>
          <t>OCCUPIED</t>
        </is>
      </c>
      <c r="K668" s="17" t="inlineStr">
        <is>
          <t>MA-2024-0719</t>
        </is>
      </c>
      <c r="L668" s="17" t="inlineStr">
        <is>
          <t>WL-02799</t>
        </is>
      </c>
      <c r="M668" s="17" t="inlineStr">
        <is>
          <t>Amber Turner</t>
        </is>
      </c>
      <c r="N668" s="17" t="inlineStr">
        <is>
          <t>SCOTER MOON</t>
        </is>
      </c>
      <c r="O668" s="17" t="n">
        <v>51.1</v>
      </c>
      <c r="P668" s="17" t="n">
        <v>7.55</v>
      </c>
      <c r="Q668" s="27" t="n">
        <v>46001</v>
      </c>
      <c r="R668" s="17" t="inlineStr"/>
    </row>
    <row r="669">
      <c r="A669" s="21" t="inlineStr">
        <is>
          <t>EW-0720</t>
        </is>
      </c>
      <c r="B669" s="21" t="inlineStr">
        <is>
          <t>Eastwey</t>
        </is>
      </c>
      <c r="C669" s="21" t="inlineStr">
        <is>
          <t>open</t>
        </is>
      </c>
      <c r="D669" s="21" t="inlineStr">
        <is>
          <t>G</t>
        </is>
      </c>
      <c r="E669" s="21" t="n">
        <v>40</v>
      </c>
      <c r="F669" s="21" t="inlineStr">
        <is>
          <t>Medium</t>
        </is>
      </c>
      <c r="G669" s="21" t="inlineStr">
        <is>
          <t>OPEN</t>
        </is>
      </c>
      <c r="H669" s="21" t="n">
        <v>14</v>
      </c>
      <c r="I669" s="21" t="inlineStr">
        <is>
          <t>Water, 50A Power</t>
        </is>
      </c>
      <c r="J669" s="21" t="inlineStr">
        <is>
          <t>OCCUPIED</t>
        </is>
      </c>
      <c r="K669" s="21" t="inlineStr">
        <is>
          <t>MA-2024-0720</t>
        </is>
      </c>
      <c r="L669" s="21" t="inlineStr">
        <is>
          <t>WL-03636</t>
        </is>
      </c>
      <c r="M669" s="21" t="inlineStr">
        <is>
          <t>Amy Flores</t>
        </is>
      </c>
      <c r="N669" s="21" t="inlineStr">
        <is>
          <t>SCOTER BAY</t>
        </is>
      </c>
      <c r="O669" s="21" t="n">
        <v>29.3</v>
      </c>
      <c r="P669" s="21" t="n">
        <v>7.55</v>
      </c>
      <c r="Q669" s="28" t="n">
        <v>45657</v>
      </c>
      <c r="R669" s="21" t="inlineStr"/>
    </row>
    <row r="670">
      <c r="A670" s="17" t="inlineStr">
        <is>
          <t>EW-0721</t>
        </is>
      </c>
      <c r="B670" s="17" t="inlineStr">
        <is>
          <t>Eastwey</t>
        </is>
      </c>
      <c r="C670" s="17" t="inlineStr">
        <is>
          <t>open</t>
        </is>
      </c>
      <c r="D670" s="17" t="inlineStr">
        <is>
          <t>G</t>
        </is>
      </c>
      <c r="E670" s="17" t="n">
        <v>24</v>
      </c>
      <c r="F670" s="17" t="inlineStr">
        <is>
          <t>Small</t>
        </is>
      </c>
      <c r="G670" s="17" t="inlineStr">
        <is>
          <t>OPEN</t>
        </is>
      </c>
      <c r="H670" s="17" t="n">
        <v>9</v>
      </c>
      <c r="I670" s="17" t="inlineStr">
        <is>
          <t>Water, 30A/50A Power</t>
        </is>
      </c>
      <c r="J670" s="17" t="inlineStr">
        <is>
          <t>OCCUPIED</t>
        </is>
      </c>
      <c r="K670" s="17" t="inlineStr">
        <is>
          <t>MA-2024-0721</t>
        </is>
      </c>
      <c r="L670" s="17" t="inlineStr">
        <is>
          <t>WL-01657</t>
        </is>
      </c>
      <c r="M670" s="17" t="inlineStr">
        <is>
          <t>Chad Wells</t>
        </is>
      </c>
      <c r="N670" s="17" t="inlineStr">
        <is>
          <t>SEAL DANCER</t>
        </is>
      </c>
      <c r="O670" s="17" t="n">
        <v>46.9</v>
      </c>
      <c r="P670" s="17" t="n">
        <v>7.55</v>
      </c>
      <c r="Q670" s="27" t="n">
        <v>45974</v>
      </c>
      <c r="R670" s="17" t="inlineStr"/>
    </row>
    <row r="671">
      <c r="A671" s="21" t="inlineStr">
        <is>
          <t>EW-0722</t>
        </is>
      </c>
      <c r="B671" s="21" t="inlineStr">
        <is>
          <t>Eastwey</t>
        </is>
      </c>
      <c r="C671" s="21" t="inlineStr">
        <is>
          <t>open</t>
        </is>
      </c>
      <c r="D671" s="21" t="inlineStr">
        <is>
          <t>G</t>
        </is>
      </c>
      <c r="E671" s="21" t="n">
        <v>32</v>
      </c>
      <c r="F671" s="21" t="inlineStr">
        <is>
          <t>Medium</t>
        </is>
      </c>
      <c r="G671" s="21" t="inlineStr">
        <is>
          <t>OPEN</t>
        </is>
      </c>
      <c r="H671" s="21" t="n">
        <v>12</v>
      </c>
      <c r="I671" s="21" t="inlineStr">
        <is>
          <t>Water, 30A/50A Power</t>
        </is>
      </c>
      <c r="J671" s="21" t="inlineStr">
        <is>
          <t>OCCUPIED</t>
        </is>
      </c>
      <c r="K671" s="21" t="inlineStr">
        <is>
          <t>MA-2024-0722</t>
        </is>
      </c>
      <c r="L671" s="21" t="inlineStr">
        <is>
          <t>WL-02952</t>
        </is>
      </c>
      <c r="M671" s="21" t="inlineStr">
        <is>
          <t>Stacy Schroeder</t>
        </is>
      </c>
      <c r="N671" s="21" t="inlineStr">
        <is>
          <t>HERON WAKE</t>
        </is>
      </c>
      <c r="O671" s="21" t="n">
        <v>54.4</v>
      </c>
      <c r="P671" s="21" t="n">
        <v>7.55</v>
      </c>
      <c r="Q671" s="28" t="n">
        <v>45953</v>
      </c>
      <c r="R671" s="21" t="inlineStr"/>
    </row>
    <row r="672">
      <c r="A672" s="17" t="inlineStr">
        <is>
          <t>EW-0723</t>
        </is>
      </c>
      <c r="B672" s="17" t="inlineStr">
        <is>
          <t>Eastwey</t>
        </is>
      </c>
      <c r="C672" s="17" t="inlineStr">
        <is>
          <t>open</t>
        </is>
      </c>
      <c r="D672" s="17" t="inlineStr">
        <is>
          <t>G</t>
        </is>
      </c>
      <c r="E672" s="17" t="n">
        <v>50</v>
      </c>
      <c r="F672" s="17" t="inlineStr">
        <is>
          <t>Large</t>
        </is>
      </c>
      <c r="G672" s="17" t="inlineStr">
        <is>
          <t>OPEN</t>
        </is>
      </c>
      <c r="H672" s="17" t="n">
        <v>18</v>
      </c>
      <c r="I672" s="17" t="inlineStr">
        <is>
          <t>Water, 50A Power, Pump-Out</t>
        </is>
      </c>
      <c r="J672" s="17" t="inlineStr">
        <is>
          <t>OCCUPIED</t>
        </is>
      </c>
      <c r="K672" s="17" t="inlineStr">
        <is>
          <t>MA-2024-0723</t>
        </is>
      </c>
      <c r="L672" s="17" t="inlineStr">
        <is>
          <t>WL-03327</t>
        </is>
      </c>
      <c r="M672" s="17" t="inlineStr">
        <is>
          <t>Laura Zamora</t>
        </is>
      </c>
      <c r="N672" s="17" t="inlineStr">
        <is>
          <t>SPINDRIFT RUNNER</t>
        </is>
      </c>
      <c r="O672" s="17" t="n">
        <v>53.3</v>
      </c>
      <c r="P672" s="17" t="n">
        <v>7.55</v>
      </c>
      <c r="Q672" s="27" t="n">
        <v>45960</v>
      </c>
      <c r="R672" s="17" t="inlineStr"/>
    </row>
    <row r="673">
      <c r="A673" s="21" t="inlineStr">
        <is>
          <t>EW-0724</t>
        </is>
      </c>
      <c r="B673" s="21" t="inlineStr">
        <is>
          <t>Eastwey</t>
        </is>
      </c>
      <c r="C673" s="21" t="inlineStr">
        <is>
          <t>open</t>
        </is>
      </c>
      <c r="D673" s="21" t="inlineStr">
        <is>
          <t>G</t>
        </is>
      </c>
      <c r="E673" s="21" t="n">
        <v>70</v>
      </c>
      <c r="F673" s="21" t="inlineStr">
        <is>
          <t>XLarge</t>
        </is>
      </c>
      <c r="G673" s="21" t="inlineStr">
        <is>
          <t>OPEN</t>
        </is>
      </c>
      <c r="H673" s="21" t="n">
        <v>22</v>
      </c>
      <c r="I673" s="21" t="inlineStr">
        <is>
          <t>Water, 100A Power, Pump-Out</t>
        </is>
      </c>
      <c r="J673" s="21" t="inlineStr">
        <is>
          <t>OCCUPIED</t>
        </is>
      </c>
      <c r="K673" s="21" t="inlineStr">
        <is>
          <t>MA-2024-0724</t>
        </is>
      </c>
      <c r="L673" s="21" t="inlineStr">
        <is>
          <t>WL-02005</t>
        </is>
      </c>
      <c r="M673" s="21" t="inlineStr">
        <is>
          <t>Caitlin Howard</t>
        </is>
      </c>
      <c r="N673" s="21" t="inlineStr">
        <is>
          <t>WIDGEON DANCER</t>
        </is>
      </c>
      <c r="O673" s="21" t="n">
        <v>35.8</v>
      </c>
      <c r="P673" s="21" t="n">
        <v>7.55</v>
      </c>
      <c r="Q673" s="28" t="n">
        <v>45900</v>
      </c>
      <c r="R673" s="21" t="inlineStr"/>
    </row>
    <row r="674">
      <c r="A674" s="17" t="inlineStr">
        <is>
          <t>EW-0801</t>
        </is>
      </c>
      <c r="B674" s="17" t="inlineStr">
        <is>
          <t>Eastwey</t>
        </is>
      </c>
      <c r="C674" s="17" t="inlineStr">
        <is>
          <t>open</t>
        </is>
      </c>
      <c r="D674" s="17" t="inlineStr">
        <is>
          <t>H</t>
        </is>
      </c>
      <c r="E674" s="17" t="n">
        <v>45</v>
      </c>
      <c r="F674" s="17" t="inlineStr">
        <is>
          <t>Large</t>
        </is>
      </c>
      <c r="G674" s="17" t="inlineStr">
        <is>
          <t>OPEN</t>
        </is>
      </c>
      <c r="H674" s="17" t="n">
        <v>16</v>
      </c>
      <c r="I674" s="17" t="inlineStr">
        <is>
          <t>Water, 50A Power, Pump-Out</t>
        </is>
      </c>
      <c r="J674" s="17" t="inlineStr">
        <is>
          <t>OCCUPIED</t>
        </is>
      </c>
      <c r="K674" s="17" t="inlineStr">
        <is>
          <t>MA-2024-0801</t>
        </is>
      </c>
      <c r="L674" s="17" t="inlineStr">
        <is>
          <t>WL-02019</t>
        </is>
      </c>
      <c r="M674" s="17" t="inlineStr">
        <is>
          <t>James Cox</t>
        </is>
      </c>
      <c r="N674" s="17" t="inlineStr">
        <is>
          <t>SANDERLING REACH</t>
        </is>
      </c>
      <c r="O674" s="17" t="n">
        <v>22.3</v>
      </c>
      <c r="P674" s="17" t="n">
        <v>7.55</v>
      </c>
      <c r="Q674" s="27" t="n">
        <v>45778</v>
      </c>
      <c r="R674" s="17" t="inlineStr"/>
    </row>
    <row r="675">
      <c r="A675" s="21" t="inlineStr">
        <is>
          <t>EW-0802</t>
        </is>
      </c>
      <c r="B675" s="21" t="inlineStr">
        <is>
          <t>Eastwey</t>
        </is>
      </c>
      <c r="C675" s="21" t="inlineStr">
        <is>
          <t>open</t>
        </is>
      </c>
      <c r="D675" s="21" t="inlineStr">
        <is>
          <t>H</t>
        </is>
      </c>
      <c r="E675" s="21" t="n">
        <v>70</v>
      </c>
      <c r="F675" s="21" t="inlineStr">
        <is>
          <t>XLarge</t>
        </is>
      </c>
      <c r="G675" s="21" t="inlineStr">
        <is>
          <t>OPEN</t>
        </is>
      </c>
      <c r="H675" s="21" t="n">
        <v>22</v>
      </c>
      <c r="I675" s="21" t="inlineStr">
        <is>
          <t>Water, 100A Power, Pump-Out</t>
        </is>
      </c>
      <c r="J675" s="21" t="inlineStr">
        <is>
          <t>OCCUPIED</t>
        </is>
      </c>
      <c r="K675" s="21" t="inlineStr">
        <is>
          <t>MA-2024-0802</t>
        </is>
      </c>
      <c r="L675" s="21" t="inlineStr">
        <is>
          <t>WL-03780</t>
        </is>
      </c>
      <c r="M675" s="21" t="inlineStr">
        <is>
          <t>Carmen Maldonado</t>
        </is>
      </c>
      <c r="N675" s="21" t="inlineStr">
        <is>
          <t>OSPREY BAY</t>
        </is>
      </c>
      <c r="O675" s="21" t="n">
        <v>53.3</v>
      </c>
      <c r="P675" s="21" t="n">
        <v>7.55</v>
      </c>
      <c r="Q675" s="28" t="n">
        <v>45812</v>
      </c>
      <c r="R675" s="21" t="inlineStr"/>
    </row>
    <row r="676">
      <c r="A676" s="17" t="inlineStr">
        <is>
          <t>EW-0803</t>
        </is>
      </c>
      <c r="B676" s="17" t="inlineStr">
        <is>
          <t>Eastwey</t>
        </is>
      </c>
      <c r="C676" s="17" t="inlineStr">
        <is>
          <t>open</t>
        </is>
      </c>
      <c r="D676" s="17" t="inlineStr">
        <is>
          <t>H</t>
        </is>
      </c>
      <c r="E676" s="17" t="n">
        <v>28</v>
      </c>
      <c r="F676" s="17" t="inlineStr">
        <is>
          <t>Small</t>
        </is>
      </c>
      <c r="G676" s="17" t="inlineStr">
        <is>
          <t>OPEN</t>
        </is>
      </c>
      <c r="H676" s="17" t="n">
        <v>10</v>
      </c>
      <c r="I676" s="17" t="inlineStr">
        <is>
          <t>Water, 30A/50A Power</t>
        </is>
      </c>
      <c r="J676" s="17" t="inlineStr">
        <is>
          <t>OCCUPIED</t>
        </is>
      </c>
      <c r="K676" s="17" t="inlineStr">
        <is>
          <t>MA-2024-0803</t>
        </is>
      </c>
      <c r="L676" s="17" t="inlineStr">
        <is>
          <t>WL-03360</t>
        </is>
      </c>
      <c r="M676" s="17" t="inlineStr">
        <is>
          <t>Morgan Ramos</t>
        </is>
      </c>
      <c r="N676" s="17" t="inlineStr">
        <is>
          <t>PETREL BAY</t>
        </is>
      </c>
      <c r="O676" s="17" t="n">
        <v>56.4</v>
      </c>
      <c r="P676" s="17" t="n">
        <v>7.55</v>
      </c>
      <c r="Q676" s="27" t="n">
        <v>45789</v>
      </c>
      <c r="R676" s="17" t="inlineStr">
        <is>
          <t xml:space="preserve"> </t>
        </is>
      </c>
    </row>
    <row r="677">
      <c r="A677" s="21" t="inlineStr">
        <is>
          <t>EW-0804</t>
        </is>
      </c>
      <c r="B677" s="21" t="inlineStr">
        <is>
          <t>Eastwey</t>
        </is>
      </c>
      <c r="C677" s="21" t="inlineStr">
        <is>
          <t>open</t>
        </is>
      </c>
      <c r="D677" s="21" t="inlineStr">
        <is>
          <t>H</t>
        </is>
      </c>
      <c r="E677" s="21" t="n">
        <v>32</v>
      </c>
      <c r="F677" s="21" t="inlineStr">
        <is>
          <t>Medium</t>
        </is>
      </c>
      <c r="G677" s="21" t="inlineStr">
        <is>
          <t>OPEN</t>
        </is>
      </c>
      <c r="H677" s="21" t="n">
        <v>12</v>
      </c>
      <c r="I677" s="21" t="inlineStr">
        <is>
          <t>Water, 30A/50A Power</t>
        </is>
      </c>
      <c r="J677" s="21" t="inlineStr">
        <is>
          <t>OCCUPIED</t>
        </is>
      </c>
      <c r="K677" s="21" t="inlineStr">
        <is>
          <t>MA-2024-0804</t>
        </is>
      </c>
      <c r="L677" s="21" t="inlineStr">
        <is>
          <t>WL-03722</t>
        </is>
      </c>
      <c r="M677" s="21" t="inlineStr">
        <is>
          <t>Seth Stone</t>
        </is>
      </c>
      <c r="N677" s="21" t="inlineStr">
        <is>
          <t>WIDGEON SOUND</t>
        </is>
      </c>
      <c r="O677" s="21" t="n">
        <v>22.4</v>
      </c>
      <c r="P677" s="21" t="n">
        <v>7.55</v>
      </c>
      <c r="Q677" s="28" t="n">
        <v>45945</v>
      </c>
      <c r="R677" s="21" t="inlineStr"/>
    </row>
    <row r="678">
      <c r="A678" s="17" t="inlineStr">
        <is>
          <t>EW-0805</t>
        </is>
      </c>
      <c r="B678" s="17" t="inlineStr">
        <is>
          <t>Eastwey</t>
        </is>
      </c>
      <c r="C678" s="17" t="inlineStr">
        <is>
          <t>open</t>
        </is>
      </c>
      <c r="D678" s="17" t="inlineStr">
        <is>
          <t>H</t>
        </is>
      </c>
      <c r="E678" s="17" t="n">
        <v>28</v>
      </c>
      <c r="F678" s="17" t="inlineStr">
        <is>
          <t>Small</t>
        </is>
      </c>
      <c r="G678" s="17" t="inlineStr">
        <is>
          <t>OPEN</t>
        </is>
      </c>
      <c r="H678" s="17" t="n">
        <v>10</v>
      </c>
      <c r="I678" s="17" t="inlineStr">
        <is>
          <t>Water, 30A/50A Power</t>
        </is>
      </c>
      <c r="J678" s="17" t="inlineStr">
        <is>
          <t>OCCUPIED</t>
        </is>
      </c>
      <c r="K678" s="17" t="inlineStr">
        <is>
          <t>MA-2024-0805</t>
        </is>
      </c>
      <c r="L678" s="17" t="inlineStr">
        <is>
          <t>WL-01569</t>
        </is>
      </c>
      <c r="M678" s="17" t="inlineStr">
        <is>
          <t>Sherri Smith</t>
        </is>
      </c>
      <c r="N678" s="17" t="inlineStr">
        <is>
          <t>MURRE GLIDE</t>
        </is>
      </c>
      <c r="O678" s="17" t="n">
        <v>59</v>
      </c>
      <c r="P678" s="17" t="n">
        <v>7.55</v>
      </c>
      <c r="Q678" s="27" t="n">
        <v>45983</v>
      </c>
      <c r="R678" s="17" t="inlineStr"/>
    </row>
    <row r="679">
      <c r="A679" s="21" t="inlineStr">
        <is>
          <t>EW-0806</t>
        </is>
      </c>
      <c r="B679" s="21" t="inlineStr">
        <is>
          <t>Eastwey</t>
        </is>
      </c>
      <c r="C679" s="21" t="inlineStr">
        <is>
          <t>open</t>
        </is>
      </c>
      <c r="D679" s="21" t="inlineStr">
        <is>
          <t>H</t>
        </is>
      </c>
      <c r="E679" s="21" t="n">
        <v>36</v>
      </c>
      <c r="F679" s="21" t="inlineStr">
        <is>
          <t>Medium</t>
        </is>
      </c>
      <c r="G679" s="21" t="inlineStr">
        <is>
          <t>OPEN</t>
        </is>
      </c>
      <c r="H679" s="21" t="n">
        <v>13</v>
      </c>
      <c r="I679" s="21" t="inlineStr">
        <is>
          <t>Water, 50A Power</t>
        </is>
      </c>
      <c r="J679" s="21" t="inlineStr">
        <is>
          <t>OCCUPIED</t>
        </is>
      </c>
      <c r="K679" s="21" t="inlineStr">
        <is>
          <t>MA-2024-0806</t>
        </is>
      </c>
      <c r="L679" s="21" t="inlineStr">
        <is>
          <t>WL-01375</t>
        </is>
      </c>
      <c r="M679" s="21" t="inlineStr">
        <is>
          <t>Crystal Austin</t>
        </is>
      </c>
      <c r="N679" s="21" t="inlineStr">
        <is>
          <t>MURRE MOON</t>
        </is>
      </c>
      <c r="O679" s="21" t="n">
        <v>33.5</v>
      </c>
      <c r="P679" s="21" t="n">
        <v>7.55</v>
      </c>
      <c r="Q679" s="28" t="n">
        <v>46088</v>
      </c>
      <c r="R679" s="21" t="inlineStr"/>
    </row>
    <row r="680">
      <c r="A680" s="17" t="inlineStr">
        <is>
          <t>EW-0807</t>
        </is>
      </c>
      <c r="B680" s="17" t="inlineStr">
        <is>
          <t>Eastwey</t>
        </is>
      </c>
      <c r="C680" s="17" t="inlineStr">
        <is>
          <t>open</t>
        </is>
      </c>
      <c r="D680" s="17" t="inlineStr">
        <is>
          <t>H</t>
        </is>
      </c>
      <c r="E680" s="17" t="n">
        <v>28</v>
      </c>
      <c r="F680" s="17" t="inlineStr">
        <is>
          <t>Small</t>
        </is>
      </c>
      <c r="G680" s="17" t="inlineStr">
        <is>
          <t>OPEN</t>
        </is>
      </c>
      <c r="H680" s="17" t="n">
        <v>10</v>
      </c>
      <c r="I680" s="17" t="inlineStr">
        <is>
          <t>Water, 30A/50A Power</t>
        </is>
      </c>
      <c r="J680" s="17" t="inlineStr">
        <is>
          <t>OCCUPIED</t>
        </is>
      </c>
      <c r="K680" s="17" t="inlineStr">
        <is>
          <t>MA-2024-0807</t>
        </is>
      </c>
      <c r="L680" s="17" t="inlineStr">
        <is>
          <t>WL-03182</t>
        </is>
      </c>
      <c r="M680" s="17" t="inlineStr">
        <is>
          <t>Matthew Gonzalez</t>
        </is>
      </c>
      <c r="N680" s="17" t="inlineStr">
        <is>
          <t>OTTER GLIDE</t>
        </is>
      </c>
      <c r="O680" s="17" t="n">
        <v>29.3</v>
      </c>
      <c r="P680" s="17" t="n">
        <v>7.55</v>
      </c>
      <c r="Q680" s="27" t="n">
        <v>46084</v>
      </c>
      <c r="R680" s="17" t="inlineStr"/>
    </row>
    <row r="681">
      <c r="A681" s="21" t="inlineStr">
        <is>
          <t>EW-0808</t>
        </is>
      </c>
      <c r="B681" s="21" t="inlineStr">
        <is>
          <t>Eastwey</t>
        </is>
      </c>
      <c r="C681" s="21" t="inlineStr">
        <is>
          <t>open</t>
        </is>
      </c>
      <c r="D681" s="21" t="inlineStr">
        <is>
          <t>H</t>
        </is>
      </c>
      <c r="E681" s="21" t="n">
        <v>80</v>
      </c>
      <c r="F681" s="21" t="inlineStr">
        <is>
          <t>XLarge</t>
        </is>
      </c>
      <c r="G681" s="21" t="inlineStr">
        <is>
          <t>OPEN</t>
        </is>
      </c>
      <c r="H681" s="21" t="n">
        <v>24</v>
      </c>
      <c r="I681" s="21" t="inlineStr">
        <is>
          <t>Water, 100A Power, Pump-Out</t>
        </is>
      </c>
      <c r="J681" s="21" t="inlineStr">
        <is>
          <t>OCCUPIED</t>
        </is>
      </c>
      <c r="K681" s="21" t="inlineStr">
        <is>
          <t>MA-2024-0808</t>
        </is>
      </c>
      <c r="L681" s="21" t="inlineStr">
        <is>
          <t>WL-02311</t>
        </is>
      </c>
      <c r="M681" s="21" t="inlineStr">
        <is>
          <t>Catherine Martinez</t>
        </is>
      </c>
      <c r="N681" s="21" t="inlineStr">
        <is>
          <t>SALISH HARBOR</t>
        </is>
      </c>
      <c r="O681" s="21" t="n">
        <v>49.7</v>
      </c>
      <c r="P681" s="21" t="n">
        <v>7.55</v>
      </c>
      <c r="Q681" s="28" t="n">
        <v>45936</v>
      </c>
      <c r="R681" s="21" t="inlineStr"/>
    </row>
    <row r="682">
      <c r="A682" s="17" t="inlineStr">
        <is>
          <t>EW-0809</t>
        </is>
      </c>
      <c r="B682" s="17" t="inlineStr">
        <is>
          <t>Eastwey</t>
        </is>
      </c>
      <c r="C682" s="17" t="inlineStr">
        <is>
          <t>open</t>
        </is>
      </c>
      <c r="D682" s="17" t="inlineStr">
        <is>
          <t>H</t>
        </is>
      </c>
      <c r="E682" s="17" t="n">
        <v>70</v>
      </c>
      <c r="F682" s="17" t="inlineStr">
        <is>
          <t>XLarge</t>
        </is>
      </c>
      <c r="G682" s="17" t="inlineStr">
        <is>
          <t>OPEN</t>
        </is>
      </c>
      <c r="H682" s="17" t="n">
        <v>22</v>
      </c>
      <c r="I682" s="17" t="inlineStr">
        <is>
          <t>Water, 100A Power, Pump-Out</t>
        </is>
      </c>
      <c r="J682" s="17" t="inlineStr">
        <is>
          <t>OCCUPIED</t>
        </is>
      </c>
      <c r="K682" s="17" t="inlineStr">
        <is>
          <t>MA-2024-0809</t>
        </is>
      </c>
      <c r="L682" s="17" t="inlineStr">
        <is>
          <t>WL-02595</t>
        </is>
      </c>
      <c r="M682" s="17" t="inlineStr">
        <is>
          <t>Cheryl Wood</t>
        </is>
      </c>
      <c r="N682" s="17" t="inlineStr">
        <is>
          <t>MURRE VEER</t>
        </is>
      </c>
      <c r="O682" s="17" t="n">
        <v>58.3</v>
      </c>
      <c r="P682" s="17" t="n">
        <v>7.55</v>
      </c>
      <c r="Q682" s="27" t="n">
        <v>45730</v>
      </c>
      <c r="R682" s="17" t="inlineStr"/>
    </row>
    <row r="683">
      <c r="A683" s="21" t="inlineStr">
        <is>
          <t>EW-0810</t>
        </is>
      </c>
      <c r="B683" s="21" t="inlineStr">
        <is>
          <t>Eastwey</t>
        </is>
      </c>
      <c r="C683" s="21" t="inlineStr">
        <is>
          <t>open</t>
        </is>
      </c>
      <c r="D683" s="21" t="inlineStr">
        <is>
          <t>H</t>
        </is>
      </c>
      <c r="E683" s="21" t="n">
        <v>28</v>
      </c>
      <c r="F683" s="21" t="inlineStr">
        <is>
          <t>Small</t>
        </is>
      </c>
      <c r="G683" s="21" t="inlineStr">
        <is>
          <t>OPEN</t>
        </is>
      </c>
      <c r="H683" s="21" t="n">
        <v>10</v>
      </c>
      <c r="I683" s="21" t="inlineStr">
        <is>
          <t>Water, 30A/50A Power</t>
        </is>
      </c>
      <c r="J683" s="21" t="inlineStr">
        <is>
          <t>OCCUPIED</t>
        </is>
      </c>
      <c r="K683" s="21" t="inlineStr">
        <is>
          <t>MA-2024-0810</t>
        </is>
      </c>
      <c r="L683" s="21" t="inlineStr">
        <is>
          <t>WL-03518</t>
        </is>
      </c>
      <c r="M683" s="21" t="inlineStr">
        <is>
          <t>Jorge Donovan</t>
        </is>
      </c>
      <c r="N683" s="21" t="inlineStr">
        <is>
          <t>PETREL ROSE</t>
        </is>
      </c>
      <c r="O683" s="21" t="n">
        <v>26.3</v>
      </c>
      <c r="P683" s="21" t="n">
        <v>7.55</v>
      </c>
      <c r="Q683" s="28" t="n">
        <v>46014</v>
      </c>
      <c r="R683" s="21" t="inlineStr"/>
    </row>
    <row r="684">
      <c r="A684" s="17" t="inlineStr">
        <is>
          <t>EW-0811</t>
        </is>
      </c>
      <c r="B684" s="17" t="inlineStr">
        <is>
          <t>Eastwey</t>
        </is>
      </c>
      <c r="C684" s="17" t="inlineStr">
        <is>
          <t>open</t>
        </is>
      </c>
      <c r="D684" s="17" t="inlineStr">
        <is>
          <t>H</t>
        </is>
      </c>
      <c r="E684" s="17" t="n">
        <v>70</v>
      </c>
      <c r="F684" s="17" t="inlineStr">
        <is>
          <t>XLarge</t>
        </is>
      </c>
      <c r="G684" s="17" t="inlineStr">
        <is>
          <t>OPEN</t>
        </is>
      </c>
      <c r="H684" s="17" t="n">
        <v>22</v>
      </c>
      <c r="I684" s="17" t="inlineStr">
        <is>
          <t>Water, 100A Power, Pump-Out</t>
        </is>
      </c>
      <c r="J684" s="17" t="inlineStr">
        <is>
          <t>OCCUPIED</t>
        </is>
      </c>
      <c r="K684" s="17" t="inlineStr">
        <is>
          <t>MA-2024-0811</t>
        </is>
      </c>
      <c r="L684" s="17" t="inlineStr">
        <is>
          <t>WL-03708</t>
        </is>
      </c>
      <c r="M684" s="17" t="inlineStr">
        <is>
          <t>Catherine Anderson</t>
        </is>
      </c>
      <c r="N684" s="17" t="inlineStr">
        <is>
          <t>KESTREL BAY</t>
        </is>
      </c>
      <c r="O684" s="17" t="n">
        <v>61</v>
      </c>
      <c r="P684" s="17" t="n">
        <v>7.55</v>
      </c>
      <c r="Q684" s="27" t="n">
        <v>46030</v>
      </c>
      <c r="R684" s="17" t="inlineStr"/>
    </row>
    <row r="685">
      <c r="A685" s="21" t="inlineStr">
        <is>
          <t>EW-0812</t>
        </is>
      </c>
      <c r="B685" s="21" t="inlineStr">
        <is>
          <t>Eastwey</t>
        </is>
      </c>
      <c r="C685" s="21" t="inlineStr">
        <is>
          <t>open</t>
        </is>
      </c>
      <c r="D685" s="21" t="inlineStr">
        <is>
          <t>H</t>
        </is>
      </c>
      <c r="E685" s="21" t="n">
        <v>28</v>
      </c>
      <c r="F685" s="21" t="inlineStr">
        <is>
          <t>Small</t>
        </is>
      </c>
      <c r="G685" s="21" t="inlineStr">
        <is>
          <t>OPEN</t>
        </is>
      </c>
      <c r="H685" s="21" t="n">
        <v>10</v>
      </c>
      <c r="I685" s="21" t="inlineStr">
        <is>
          <t>Water, 30A/50A Power</t>
        </is>
      </c>
      <c r="J685" s="21" t="inlineStr">
        <is>
          <t>OCCUPIED</t>
        </is>
      </c>
      <c r="K685" s="21" t="inlineStr">
        <is>
          <t>MA-2024-0812</t>
        </is>
      </c>
      <c r="L685" s="21" t="inlineStr">
        <is>
          <t>WL-03679</t>
        </is>
      </c>
      <c r="M685" s="21" t="inlineStr">
        <is>
          <t>Tracy Page</t>
        </is>
      </c>
      <c r="N685" s="21" t="inlineStr">
        <is>
          <t>TIDE WAKE</t>
        </is>
      </c>
      <c r="O685" s="21" t="n">
        <v>26.4</v>
      </c>
      <c r="P685" s="21" t="n">
        <v>7.55</v>
      </c>
      <c r="Q685" s="28" t="n">
        <v>45899</v>
      </c>
      <c r="R685" s="21" t="inlineStr"/>
    </row>
    <row r="686">
      <c r="A686" s="17" t="inlineStr">
        <is>
          <t>EW-0813</t>
        </is>
      </c>
      <c r="B686" s="17" t="inlineStr">
        <is>
          <t>Eastwey</t>
        </is>
      </c>
      <c r="C686" s="17" t="inlineStr">
        <is>
          <t>open</t>
        </is>
      </c>
      <c r="D686" s="17" t="inlineStr">
        <is>
          <t>H</t>
        </is>
      </c>
      <c r="E686" s="17" t="n">
        <v>45</v>
      </c>
      <c r="F686" s="17" t="inlineStr">
        <is>
          <t>Large</t>
        </is>
      </c>
      <c r="G686" s="17" t="inlineStr">
        <is>
          <t>OPEN</t>
        </is>
      </c>
      <c r="H686" s="17" t="n">
        <v>16</v>
      </c>
      <c r="I686" s="17" t="inlineStr">
        <is>
          <t>Water, 50A Power, Pump-Out</t>
        </is>
      </c>
      <c r="J686" s="17" t="inlineStr">
        <is>
          <t>OCCUPIED</t>
        </is>
      </c>
      <c r="K686" s="17" t="inlineStr">
        <is>
          <t>MA-2024-0813</t>
        </is>
      </c>
      <c r="L686" s="17" t="inlineStr">
        <is>
          <t>WL-02198</t>
        </is>
      </c>
      <c r="M686" s="17" t="inlineStr">
        <is>
          <t>James Torres</t>
        </is>
      </c>
      <c r="N686" s="17" t="inlineStr">
        <is>
          <t>OSPREY PASSAGE</t>
        </is>
      </c>
      <c r="O686" s="17" t="n">
        <v>54.3</v>
      </c>
      <c r="P686" s="17" t="n">
        <v>7.55</v>
      </c>
      <c r="Q686" s="27" t="n">
        <v>45903</v>
      </c>
      <c r="R686" s="17" t="inlineStr"/>
    </row>
    <row r="687">
      <c r="A687" s="21" t="inlineStr">
        <is>
          <t>EW-0814</t>
        </is>
      </c>
      <c r="B687" s="21" t="inlineStr">
        <is>
          <t>Eastwey</t>
        </is>
      </c>
      <c r="C687" s="21" t="inlineStr">
        <is>
          <t>open</t>
        </is>
      </c>
      <c r="D687" s="21" t="inlineStr">
        <is>
          <t>H</t>
        </is>
      </c>
      <c r="E687" s="21" t="n">
        <v>40</v>
      </c>
      <c r="F687" s="21" t="inlineStr">
        <is>
          <t>Medium</t>
        </is>
      </c>
      <c r="G687" s="21" t="inlineStr">
        <is>
          <t>OPEN</t>
        </is>
      </c>
      <c r="H687" s="21" t="n">
        <v>14</v>
      </c>
      <c r="I687" s="21" t="inlineStr">
        <is>
          <t>Water, 50A Power</t>
        </is>
      </c>
      <c r="J687" s="21" t="inlineStr">
        <is>
          <t>OCCUPIED</t>
        </is>
      </c>
      <c r="K687" s="21" t="inlineStr">
        <is>
          <t>MA-2024-0814</t>
        </is>
      </c>
      <c r="L687" s="21" t="inlineStr">
        <is>
          <t>WL-01852</t>
        </is>
      </c>
      <c r="M687" s="21" t="inlineStr">
        <is>
          <t>Ross Erickson</t>
        </is>
      </c>
      <c r="N687" s="21" t="inlineStr">
        <is>
          <t>BRANT QUEEN</t>
        </is>
      </c>
      <c r="O687" s="21" t="n">
        <v>30.1</v>
      </c>
      <c r="P687" s="21" t="n">
        <v>7.55</v>
      </c>
      <c r="Q687" s="28" t="n">
        <v>46042</v>
      </c>
      <c r="R687" s="21" t="inlineStr"/>
    </row>
    <row r="688">
      <c r="A688" s="17" t="inlineStr">
        <is>
          <t>EW-0815</t>
        </is>
      </c>
      <c r="B688" s="17" t="inlineStr">
        <is>
          <t>Eastwey</t>
        </is>
      </c>
      <c r="C688" s="17" t="inlineStr">
        <is>
          <t>open</t>
        </is>
      </c>
      <c r="D688" s="17" t="inlineStr">
        <is>
          <t>H</t>
        </is>
      </c>
      <c r="E688" s="17" t="n">
        <v>50</v>
      </c>
      <c r="F688" s="17" t="inlineStr">
        <is>
          <t>Large</t>
        </is>
      </c>
      <c r="G688" s="17" t="inlineStr">
        <is>
          <t>OPEN</t>
        </is>
      </c>
      <c r="H688" s="17" t="n">
        <v>18</v>
      </c>
      <c r="I688" s="17" t="inlineStr">
        <is>
          <t>Water, 50A Power, Pump-Out</t>
        </is>
      </c>
      <c r="J688" s="17" t="inlineStr">
        <is>
          <t>OCCUPIED</t>
        </is>
      </c>
      <c r="K688" s="17" t="inlineStr">
        <is>
          <t>MA-2024-0815</t>
        </is>
      </c>
      <c r="L688" s="17" t="inlineStr">
        <is>
          <t>WL-03368</t>
        </is>
      </c>
      <c r="M688" s="17" t="inlineStr">
        <is>
          <t>Daniel Bowen</t>
        </is>
      </c>
      <c r="N688" s="17" t="inlineStr">
        <is>
          <t>DRIFT BAY</t>
        </is>
      </c>
      <c r="O688" s="17" t="n">
        <v>41.7</v>
      </c>
      <c r="P688" s="17" t="n">
        <v>7.55</v>
      </c>
      <c r="Q688" s="27" t="n">
        <v>46147</v>
      </c>
      <c r="R688" s="17" t="inlineStr"/>
    </row>
    <row r="689">
      <c r="A689" s="21" t="inlineStr">
        <is>
          <t>EW-0816</t>
        </is>
      </c>
      <c r="B689" s="21" t="inlineStr">
        <is>
          <t>Eastwey</t>
        </is>
      </c>
      <c r="C689" s="21" t="inlineStr">
        <is>
          <t>open</t>
        </is>
      </c>
      <c r="D689" s="21" t="inlineStr">
        <is>
          <t>H</t>
        </is>
      </c>
      <c r="E689" s="21" t="n">
        <v>80</v>
      </c>
      <c r="F689" s="21" t="inlineStr">
        <is>
          <t>XLarge</t>
        </is>
      </c>
      <c r="G689" s="21" t="inlineStr">
        <is>
          <t>OPEN</t>
        </is>
      </c>
      <c r="H689" s="21" t="n">
        <v>24</v>
      </c>
      <c r="I689" s="21" t="inlineStr">
        <is>
          <t>Water, 100A Power, Pump-Out</t>
        </is>
      </c>
      <c r="J689" s="21" t="inlineStr">
        <is>
          <t>OCCUPIED</t>
        </is>
      </c>
      <c r="K689" s="21" t="inlineStr">
        <is>
          <t>MA-2024-0816</t>
        </is>
      </c>
      <c r="L689" s="21" t="inlineStr">
        <is>
          <t>WL-02445</t>
        </is>
      </c>
      <c r="M689" s="21" t="inlineStr">
        <is>
          <t>Marcus Yee</t>
        </is>
      </c>
      <c r="N689" s="21" t="inlineStr">
        <is>
          <t>PINTAIL</t>
        </is>
      </c>
      <c r="O689" s="21" t="n">
        <v>39.4</v>
      </c>
      <c r="P689" s="21" t="n">
        <v>7.55</v>
      </c>
      <c r="Q689" s="28" t="n">
        <v>45979</v>
      </c>
      <c r="R689" s="21" t="inlineStr"/>
    </row>
    <row r="690">
      <c r="A690" s="17" t="inlineStr">
        <is>
          <t>EW-0817</t>
        </is>
      </c>
      <c r="B690" s="17" t="inlineStr">
        <is>
          <t>Eastwey</t>
        </is>
      </c>
      <c r="C690" s="17" t="inlineStr">
        <is>
          <t>open</t>
        </is>
      </c>
      <c r="D690" s="17" t="inlineStr">
        <is>
          <t>H</t>
        </is>
      </c>
      <c r="E690" s="17" t="n">
        <v>24</v>
      </c>
      <c r="F690" s="17" t="inlineStr">
        <is>
          <t>Small</t>
        </is>
      </c>
      <c r="G690" s="17" t="inlineStr">
        <is>
          <t>OPEN</t>
        </is>
      </c>
      <c r="H690" s="17" t="n">
        <v>9</v>
      </c>
      <c r="I690" s="17" t="inlineStr">
        <is>
          <t>Water, 30A/50A Power</t>
        </is>
      </c>
      <c r="J690" s="17" t="inlineStr">
        <is>
          <t>OCCUPIED</t>
        </is>
      </c>
      <c r="K690" s="17" t="inlineStr">
        <is>
          <t>MA-2024-0817</t>
        </is>
      </c>
      <c r="L690" s="17" t="inlineStr">
        <is>
          <t>WL-03434</t>
        </is>
      </c>
      <c r="M690" s="17" t="inlineStr">
        <is>
          <t>Michelle Caldwell</t>
        </is>
      </c>
      <c r="N690" s="17" t="inlineStr">
        <is>
          <t>SABLE VEER</t>
        </is>
      </c>
      <c r="O690" s="17" t="n">
        <v>35.5</v>
      </c>
      <c r="P690" s="17" t="n">
        <v>7.55</v>
      </c>
      <c r="Q690" s="27" t="n">
        <v>46000</v>
      </c>
      <c r="R690" s="17" t="inlineStr"/>
    </row>
    <row r="691">
      <c r="A691" s="21" t="inlineStr">
        <is>
          <t>EW-0818</t>
        </is>
      </c>
      <c r="B691" s="21" t="inlineStr">
        <is>
          <t>Eastwey</t>
        </is>
      </c>
      <c r="C691" s="21" t="inlineStr">
        <is>
          <t>open</t>
        </is>
      </c>
      <c r="D691" s="21" t="inlineStr">
        <is>
          <t>H</t>
        </is>
      </c>
      <c r="E691" s="21" t="n">
        <v>32</v>
      </c>
      <c r="F691" s="21" t="inlineStr">
        <is>
          <t>Medium</t>
        </is>
      </c>
      <c r="G691" s="21" t="inlineStr">
        <is>
          <t>OPEN</t>
        </is>
      </c>
      <c r="H691" s="21" t="n">
        <v>12</v>
      </c>
      <c r="I691" s="21" t="inlineStr">
        <is>
          <t>Water, 30A/50A Power</t>
        </is>
      </c>
      <c r="J691" s="21" t="inlineStr">
        <is>
          <t>OCCUPIED</t>
        </is>
      </c>
      <c r="K691" s="21" t="inlineStr">
        <is>
          <t>MA-2024-0818</t>
        </is>
      </c>
      <c r="L691" s="21" t="inlineStr">
        <is>
          <t>WL-03709</t>
        </is>
      </c>
      <c r="M691" s="21" t="inlineStr">
        <is>
          <t>Brandy Mays</t>
        </is>
      </c>
      <c r="N691" s="21" t="inlineStr">
        <is>
          <t>OTTER ROCK</t>
        </is>
      </c>
      <c r="O691" s="21" t="n">
        <v>54.1</v>
      </c>
      <c r="P691" s="21" t="n">
        <v>7.55</v>
      </c>
      <c r="Q691" s="28" t="n">
        <v>45752</v>
      </c>
      <c r="R691" s="21" t="inlineStr"/>
    </row>
    <row r="692">
      <c r="A692" s="17" t="inlineStr">
        <is>
          <t>EW-0819</t>
        </is>
      </c>
      <c r="B692" s="17" t="inlineStr">
        <is>
          <t>Eastwey</t>
        </is>
      </c>
      <c r="C692" s="17" t="inlineStr">
        <is>
          <t>open</t>
        </is>
      </c>
      <c r="D692" s="17" t="inlineStr">
        <is>
          <t>H</t>
        </is>
      </c>
      <c r="E692" s="17" t="n">
        <v>24</v>
      </c>
      <c r="F692" s="17" t="inlineStr">
        <is>
          <t>Small</t>
        </is>
      </c>
      <c r="G692" s="17" t="inlineStr">
        <is>
          <t>OPEN</t>
        </is>
      </c>
      <c r="H692" s="17" t="n">
        <v>9</v>
      </c>
      <c r="I692" s="17" t="inlineStr">
        <is>
          <t>Water, 30A/50A Power</t>
        </is>
      </c>
      <c r="J692" s="17" t="inlineStr">
        <is>
          <t>OCCUPIED</t>
        </is>
      </c>
      <c r="K692" s="17" t="inlineStr">
        <is>
          <t>MA-2024-0819</t>
        </is>
      </c>
      <c r="L692" s="17" t="inlineStr">
        <is>
          <t>WL-02587</t>
        </is>
      </c>
      <c r="M692" s="17" t="inlineStr">
        <is>
          <t>Mary Figueroa</t>
        </is>
      </c>
      <c r="N692" s="17" t="inlineStr">
        <is>
          <t>KESTREL LINE</t>
        </is>
      </c>
      <c r="O692" s="17" t="n">
        <v>35</v>
      </c>
      <c r="P692" s="17" t="n">
        <v>7.55</v>
      </c>
      <c r="Q692" s="27" t="n">
        <v>45606</v>
      </c>
      <c r="R692" s="17" t="inlineStr"/>
    </row>
    <row r="693">
      <c r="A693" s="21" t="inlineStr">
        <is>
          <t>EW-0820</t>
        </is>
      </c>
      <c r="B693" s="21" t="inlineStr">
        <is>
          <t>Eastwey</t>
        </is>
      </c>
      <c r="C693" s="21" t="inlineStr">
        <is>
          <t>open</t>
        </is>
      </c>
      <c r="D693" s="21" t="inlineStr">
        <is>
          <t>H</t>
        </is>
      </c>
      <c r="E693" s="21" t="n">
        <v>40</v>
      </c>
      <c r="F693" s="21" t="inlineStr">
        <is>
          <t>Medium</t>
        </is>
      </c>
      <c r="G693" s="21" t="inlineStr">
        <is>
          <t>OPEN</t>
        </is>
      </c>
      <c r="H693" s="21" t="n">
        <v>14</v>
      </c>
      <c r="I693" s="21" t="inlineStr">
        <is>
          <t>Water, 50A Power</t>
        </is>
      </c>
      <c r="J693" s="21" t="inlineStr">
        <is>
          <t>GUEST</t>
        </is>
      </c>
      <c r="K693" s="21" t="inlineStr"/>
      <c r="L693" s="21" t="inlineStr"/>
      <c r="M693" s="21" t="inlineStr"/>
      <c r="N693" s="21" t="inlineStr"/>
      <c r="O693" s="21" t="inlineStr"/>
      <c r="P693" s="21" t="n">
        <v>7.55</v>
      </c>
      <c r="Q693" s="28" t="n">
        <v>45772</v>
      </c>
      <c r="R693" s="21" t="inlineStr"/>
    </row>
    <row r="694">
      <c r="A694" s="17" t="inlineStr">
        <is>
          <t>EW-0821</t>
        </is>
      </c>
      <c r="B694" s="17" t="inlineStr">
        <is>
          <t>Eastwey</t>
        </is>
      </c>
      <c r="C694" s="17" t="inlineStr">
        <is>
          <t>open</t>
        </is>
      </c>
      <c r="D694" s="17" t="inlineStr">
        <is>
          <t>H</t>
        </is>
      </c>
      <c r="E694" s="17" t="n">
        <v>40</v>
      </c>
      <c r="F694" s="17" t="inlineStr">
        <is>
          <t>Medium</t>
        </is>
      </c>
      <c r="G694" s="17" t="inlineStr">
        <is>
          <t>OPEN</t>
        </is>
      </c>
      <c r="H694" s="17" t="n">
        <v>14</v>
      </c>
      <c r="I694" s="17" t="inlineStr">
        <is>
          <t>Water, 50A Power</t>
        </is>
      </c>
      <c r="J694" s="17" t="inlineStr">
        <is>
          <t>OCCUPIED</t>
        </is>
      </c>
      <c r="K694" s="17" t="inlineStr">
        <is>
          <t>MA-2024-0821</t>
        </is>
      </c>
      <c r="L694" s="17" t="inlineStr">
        <is>
          <t>WL-02217</t>
        </is>
      </c>
      <c r="M694" s="17" t="inlineStr">
        <is>
          <t>Rose Morales</t>
        </is>
      </c>
      <c r="N694" s="17" t="inlineStr">
        <is>
          <t>WIDGEON SONG</t>
        </is>
      </c>
      <c r="O694" s="17" t="n">
        <v>28.5</v>
      </c>
      <c r="P694" s="17" t="n">
        <v>7.55</v>
      </c>
      <c r="Q694" s="27" t="n">
        <v>46104</v>
      </c>
      <c r="R694" s="17" t="inlineStr"/>
    </row>
    <row r="695">
      <c r="A695" s="21" t="inlineStr">
        <is>
          <t>EW-0822</t>
        </is>
      </c>
      <c r="B695" s="21" t="inlineStr">
        <is>
          <t>Eastwey</t>
        </is>
      </c>
      <c r="C695" s="21" t="inlineStr">
        <is>
          <t>open</t>
        </is>
      </c>
      <c r="D695" s="21" t="inlineStr">
        <is>
          <t>H</t>
        </is>
      </c>
      <c r="E695" s="21" t="n">
        <v>60</v>
      </c>
      <c r="F695" s="21" t="inlineStr">
        <is>
          <t>XLarge</t>
        </is>
      </c>
      <c r="G695" s="21" t="inlineStr">
        <is>
          <t>OPEN</t>
        </is>
      </c>
      <c r="H695" s="21" t="n">
        <v>20</v>
      </c>
      <c r="I695" s="21" t="inlineStr">
        <is>
          <t>Water, 100A Power, Pump-Out</t>
        </is>
      </c>
      <c r="J695" s="21" t="inlineStr">
        <is>
          <t>OCCUPIED</t>
        </is>
      </c>
      <c r="K695" s="21" t="inlineStr">
        <is>
          <t>MA-2024-0822</t>
        </is>
      </c>
      <c r="L695" s="21" t="inlineStr">
        <is>
          <t>WL-01076</t>
        </is>
      </c>
      <c r="M695" s="21" t="inlineStr">
        <is>
          <t>Timothy Robinson</t>
        </is>
      </c>
      <c r="N695" s="21" t="inlineStr">
        <is>
          <t>OSPREY ROCK</t>
        </is>
      </c>
      <c r="O695" s="21" t="n">
        <v>49.9</v>
      </c>
      <c r="P695" s="21" t="n">
        <v>7.55</v>
      </c>
      <c r="Q695" s="28" t="n">
        <v>46197</v>
      </c>
      <c r="R695" s="21" t="inlineStr"/>
    </row>
    <row r="696">
      <c r="A696" s="17" t="inlineStr">
        <is>
          <t>EW-0823</t>
        </is>
      </c>
      <c r="B696" s="17" t="inlineStr">
        <is>
          <t>Eastwey</t>
        </is>
      </c>
      <c r="C696" s="17" t="inlineStr">
        <is>
          <t>open</t>
        </is>
      </c>
      <c r="D696" s="17" t="inlineStr">
        <is>
          <t>H</t>
        </is>
      </c>
      <c r="E696" s="17" t="n">
        <v>32</v>
      </c>
      <c r="F696" s="17" t="inlineStr">
        <is>
          <t>Medium</t>
        </is>
      </c>
      <c r="G696" s="17" t="inlineStr">
        <is>
          <t>OPEN</t>
        </is>
      </c>
      <c r="H696" s="17" t="n">
        <v>12</v>
      </c>
      <c r="I696" s="17" t="inlineStr">
        <is>
          <t>Water, 30A/50A Power</t>
        </is>
      </c>
      <c r="J696" s="17" t="inlineStr">
        <is>
          <t>OCCUPIED</t>
        </is>
      </c>
      <c r="K696" s="17" t="inlineStr">
        <is>
          <t>MA-2024-0823</t>
        </is>
      </c>
      <c r="L696" s="17" t="inlineStr">
        <is>
          <t>WL-03201</t>
        </is>
      </c>
      <c r="M696" s="17" t="inlineStr">
        <is>
          <t>Nancy Montgomery</t>
        </is>
      </c>
      <c r="N696" s="17" t="inlineStr">
        <is>
          <t>GRAY DANCER</t>
        </is>
      </c>
      <c r="O696" s="17" t="n">
        <v>54.2</v>
      </c>
      <c r="P696" s="17" t="n">
        <v>7.55</v>
      </c>
      <c r="Q696" s="27" t="n">
        <v>45642</v>
      </c>
      <c r="R696" s="17" t="inlineStr"/>
    </row>
    <row r="697">
      <c r="A697" s="21" t="inlineStr">
        <is>
          <t>EW-0824</t>
        </is>
      </c>
      <c r="B697" s="21" t="inlineStr">
        <is>
          <t>Eastwey</t>
        </is>
      </c>
      <c r="C697" s="21" t="inlineStr">
        <is>
          <t>open</t>
        </is>
      </c>
      <c r="D697" s="21" t="inlineStr">
        <is>
          <t>H</t>
        </is>
      </c>
      <c r="E697" s="21" t="n">
        <v>28</v>
      </c>
      <c r="F697" s="21" t="inlineStr">
        <is>
          <t>Small</t>
        </is>
      </c>
      <c r="G697" s="21" t="inlineStr">
        <is>
          <t>OPEN</t>
        </is>
      </c>
      <c r="H697" s="21" t="n">
        <v>10</v>
      </c>
      <c r="I697" s="21" t="inlineStr">
        <is>
          <t>Water, 30A/50A Power</t>
        </is>
      </c>
      <c r="J697" s="21" t="inlineStr">
        <is>
          <t>MAINTENANCE</t>
        </is>
      </c>
      <c r="K697" s="21" t="inlineStr"/>
      <c r="L697" s="21" t="inlineStr"/>
      <c r="M697" s="21" t="inlineStr"/>
      <c r="N697" s="21" t="inlineStr"/>
      <c r="O697" s="21" t="inlineStr"/>
      <c r="P697" s="21" t="n">
        <v>7.55</v>
      </c>
      <c r="Q697" s="28" t="n">
        <v>46061</v>
      </c>
      <c r="R697" s="21" t="inlineStr"/>
    </row>
    <row r="698">
      <c r="A698" s="17" t="inlineStr">
        <is>
          <t>EW-0901</t>
        </is>
      </c>
      <c r="B698" s="17" t="inlineStr">
        <is>
          <t>Eastwey</t>
        </is>
      </c>
      <c r="C698" s="17" t="inlineStr">
        <is>
          <t>open</t>
        </is>
      </c>
      <c r="D698" s="17" t="inlineStr">
        <is>
          <t>I</t>
        </is>
      </c>
      <c r="E698" s="17" t="n">
        <v>28</v>
      </c>
      <c r="F698" s="17" t="inlineStr">
        <is>
          <t>Small</t>
        </is>
      </c>
      <c r="G698" s="17" t="inlineStr">
        <is>
          <t>OPEN</t>
        </is>
      </c>
      <c r="H698" s="17" t="n">
        <v>10</v>
      </c>
      <c r="I698" s="17" t="inlineStr">
        <is>
          <t>Water, 30A/50A Power</t>
        </is>
      </c>
      <c r="J698" s="17" t="inlineStr">
        <is>
          <t>OCCUPIED</t>
        </is>
      </c>
      <c r="K698" s="17" t="inlineStr">
        <is>
          <t>MA-2024-0901</t>
        </is>
      </c>
      <c r="L698" s="17" t="inlineStr">
        <is>
          <t>WL-02581</t>
        </is>
      </c>
      <c r="M698" s="17" t="inlineStr">
        <is>
          <t>Carolyn Sanchez</t>
        </is>
      </c>
      <c r="N698" s="17" t="inlineStr">
        <is>
          <t>MURRE MIST</t>
        </is>
      </c>
      <c r="O698" s="17" t="n">
        <v>37.9</v>
      </c>
      <c r="P698" s="17" t="n">
        <v>7.55</v>
      </c>
      <c r="Q698" s="27" t="n">
        <v>45976</v>
      </c>
      <c r="R698" s="17" t="inlineStr"/>
    </row>
    <row r="699">
      <c r="A699" s="21" t="inlineStr">
        <is>
          <t>EW-0902</t>
        </is>
      </c>
      <c r="B699" s="21" t="inlineStr">
        <is>
          <t>Eastwey</t>
        </is>
      </c>
      <c r="C699" s="21" t="inlineStr">
        <is>
          <t>open</t>
        </is>
      </c>
      <c r="D699" s="21" t="inlineStr">
        <is>
          <t>I</t>
        </is>
      </c>
      <c r="E699" s="21" t="n">
        <v>80</v>
      </c>
      <c r="F699" s="21" t="inlineStr">
        <is>
          <t>XLarge</t>
        </is>
      </c>
      <c r="G699" s="21" t="inlineStr">
        <is>
          <t>OPEN</t>
        </is>
      </c>
      <c r="H699" s="21" t="n">
        <v>24</v>
      </c>
      <c r="I699" s="21" t="inlineStr">
        <is>
          <t>Water, 100A Power, Pump-Out</t>
        </is>
      </c>
      <c r="J699" s="21" t="inlineStr">
        <is>
          <t>OCCUPIED</t>
        </is>
      </c>
      <c r="K699" s="21" t="inlineStr">
        <is>
          <t>MA-2024-0902</t>
        </is>
      </c>
      <c r="L699" s="21" t="inlineStr">
        <is>
          <t>WL-03690</t>
        </is>
      </c>
      <c r="M699" s="21" t="inlineStr">
        <is>
          <t>John Patel</t>
        </is>
      </c>
      <c r="N699" s="21" t="inlineStr">
        <is>
          <t>OSPREY RUNNER</t>
        </is>
      </c>
      <c r="O699" s="21" t="n">
        <v>46.8</v>
      </c>
      <c r="P699" s="21" t="n">
        <v>7.55</v>
      </c>
      <c r="Q699" s="28" t="n">
        <v>46139</v>
      </c>
      <c r="R699" s="21" t="inlineStr"/>
    </row>
    <row r="700">
      <c r="A700" s="17" t="inlineStr">
        <is>
          <t>EW-0903</t>
        </is>
      </c>
      <c r="B700" s="17" t="inlineStr">
        <is>
          <t>Eastwey</t>
        </is>
      </c>
      <c r="C700" s="17" t="inlineStr">
        <is>
          <t>open</t>
        </is>
      </c>
      <c r="D700" s="17" t="inlineStr">
        <is>
          <t>I</t>
        </is>
      </c>
      <c r="E700" s="17" t="n">
        <v>24</v>
      </c>
      <c r="F700" s="17" t="inlineStr">
        <is>
          <t>Small</t>
        </is>
      </c>
      <c r="G700" s="17" t="inlineStr">
        <is>
          <t>OPEN</t>
        </is>
      </c>
      <c r="H700" s="17" t="n">
        <v>9</v>
      </c>
      <c r="I700" s="17" t="inlineStr">
        <is>
          <t>Water, 30A/50A Power</t>
        </is>
      </c>
      <c r="J700" s="17" t="inlineStr">
        <is>
          <t>OCCUPIED</t>
        </is>
      </c>
      <c r="K700" s="17" t="inlineStr">
        <is>
          <t>MA-2024-0903</t>
        </is>
      </c>
      <c r="L700" s="17" t="inlineStr">
        <is>
          <t>WL-01891</t>
        </is>
      </c>
      <c r="M700" s="17" t="inlineStr">
        <is>
          <t>Lee Ritter</t>
        </is>
      </c>
      <c r="N700" s="17" t="inlineStr">
        <is>
          <t>PINTAIL MOON</t>
        </is>
      </c>
      <c r="O700" s="17" t="n">
        <v>26.2</v>
      </c>
      <c r="P700" s="17" t="n">
        <v>7.55</v>
      </c>
      <c r="Q700" s="27" t="n">
        <v>45907</v>
      </c>
      <c r="R700" s="17" t="inlineStr"/>
    </row>
    <row r="701">
      <c r="A701" s="21" t="inlineStr">
        <is>
          <t>EW-0904</t>
        </is>
      </c>
      <c r="B701" s="21" t="inlineStr">
        <is>
          <t>Eastwey</t>
        </is>
      </c>
      <c r="C701" s="21" t="inlineStr">
        <is>
          <t>open</t>
        </is>
      </c>
      <c r="D701" s="21" t="inlineStr">
        <is>
          <t>I</t>
        </is>
      </c>
      <c r="E701" s="21" t="n">
        <v>45</v>
      </c>
      <c r="F701" s="21" t="inlineStr">
        <is>
          <t>Large</t>
        </is>
      </c>
      <c r="G701" s="21" t="inlineStr">
        <is>
          <t>OPEN</t>
        </is>
      </c>
      <c r="H701" s="21" t="n">
        <v>16</v>
      </c>
      <c r="I701" s="21" t="inlineStr">
        <is>
          <t>Water, 50A Power, Pump-Out</t>
        </is>
      </c>
      <c r="J701" s="21" t="inlineStr">
        <is>
          <t>OCCUPIED</t>
        </is>
      </c>
      <c r="K701" s="21" t="inlineStr">
        <is>
          <t>MA-2024-0904</t>
        </is>
      </c>
      <c r="L701" s="21" t="inlineStr">
        <is>
          <t>WL-03412</t>
        </is>
      </c>
      <c r="M701" s="21" t="inlineStr">
        <is>
          <t>Seth Smith</t>
        </is>
      </c>
      <c r="N701" s="21" t="inlineStr">
        <is>
          <t>SANDERLING WEATHER</t>
        </is>
      </c>
      <c r="O701" s="21" t="n">
        <v>38.3</v>
      </c>
      <c r="P701" s="21" t="n">
        <v>7.55</v>
      </c>
      <c r="Q701" s="28" t="n">
        <v>45851</v>
      </c>
      <c r="R701" s="21" t="inlineStr"/>
    </row>
    <row r="702">
      <c r="A702" s="17" t="inlineStr">
        <is>
          <t>EW-0905</t>
        </is>
      </c>
      <c r="B702" s="17" t="inlineStr">
        <is>
          <t>Eastwey</t>
        </is>
      </c>
      <c r="C702" s="17" t="inlineStr">
        <is>
          <t>open</t>
        </is>
      </c>
      <c r="D702" s="17" t="inlineStr">
        <is>
          <t>I</t>
        </is>
      </c>
      <c r="E702" s="17" t="n">
        <v>45</v>
      </c>
      <c r="F702" s="17" t="inlineStr">
        <is>
          <t>Large</t>
        </is>
      </c>
      <c r="G702" s="17" t="inlineStr">
        <is>
          <t>OPEN</t>
        </is>
      </c>
      <c r="H702" s="17" t="n">
        <v>16</v>
      </c>
      <c r="I702" s="17" t="inlineStr">
        <is>
          <t>Water, 50A Power, Pump-Out</t>
        </is>
      </c>
      <c r="J702" s="17" t="inlineStr">
        <is>
          <t>OCCUPIED</t>
        </is>
      </c>
      <c r="K702" s="17" t="inlineStr">
        <is>
          <t>MA-2024-0905</t>
        </is>
      </c>
      <c r="L702" s="17" t="inlineStr">
        <is>
          <t>WL-01393</t>
        </is>
      </c>
      <c r="M702" s="17" t="inlineStr">
        <is>
          <t>Lauren Thompson</t>
        </is>
      </c>
      <c r="N702" s="17" t="inlineStr">
        <is>
          <t>SCOTER SHORE</t>
        </is>
      </c>
      <c r="O702" s="17" t="n">
        <v>47</v>
      </c>
      <c r="P702" s="17" t="n">
        <v>7.55</v>
      </c>
      <c r="Q702" s="27" t="n">
        <v>45996</v>
      </c>
      <c r="R702" s="17" t="inlineStr"/>
    </row>
    <row r="703">
      <c r="A703" s="21" t="inlineStr">
        <is>
          <t>EW-0906</t>
        </is>
      </c>
      <c r="B703" s="21" t="inlineStr">
        <is>
          <t>Eastwey</t>
        </is>
      </c>
      <c r="C703" s="21" t="inlineStr">
        <is>
          <t>open</t>
        </is>
      </c>
      <c r="D703" s="21" t="inlineStr">
        <is>
          <t>I</t>
        </is>
      </c>
      <c r="E703" s="21" t="n">
        <v>80</v>
      </c>
      <c r="F703" s="21" t="inlineStr">
        <is>
          <t>XLarge</t>
        </is>
      </c>
      <c r="G703" s="21" t="inlineStr">
        <is>
          <t>OPEN</t>
        </is>
      </c>
      <c r="H703" s="21" t="n">
        <v>24</v>
      </c>
      <c r="I703" s="21" t="inlineStr">
        <is>
          <t>Water, 100A Power, Pump-Out</t>
        </is>
      </c>
      <c r="J703" s="21" t="inlineStr">
        <is>
          <t>OCCUPIED</t>
        </is>
      </c>
      <c r="K703" s="21" t="inlineStr">
        <is>
          <t>MA-2024-0906</t>
        </is>
      </c>
      <c r="L703" s="21" t="inlineStr">
        <is>
          <t>WL-01035</t>
        </is>
      </c>
      <c r="M703" s="21" t="inlineStr">
        <is>
          <t>Ivan Webster</t>
        </is>
      </c>
      <c r="N703" s="21" t="inlineStr">
        <is>
          <t>SALISH DANCER</t>
        </is>
      </c>
      <c r="O703" s="21" t="n">
        <v>58.9</v>
      </c>
      <c r="P703" s="21" t="n">
        <v>7.55</v>
      </c>
      <c r="Q703" s="28" t="n">
        <v>46174</v>
      </c>
      <c r="R703" s="21" t="inlineStr"/>
    </row>
    <row r="704">
      <c r="A704" s="17" t="inlineStr">
        <is>
          <t>EW-0907</t>
        </is>
      </c>
      <c r="B704" s="17" t="inlineStr">
        <is>
          <t>Eastwey</t>
        </is>
      </c>
      <c r="C704" s="17" t="inlineStr">
        <is>
          <t>open</t>
        </is>
      </c>
      <c r="D704" s="17" t="inlineStr">
        <is>
          <t>I</t>
        </is>
      </c>
      <c r="E704" s="17" t="n">
        <v>40</v>
      </c>
      <c r="F704" s="17" t="inlineStr">
        <is>
          <t>Medium</t>
        </is>
      </c>
      <c r="G704" s="17" t="inlineStr">
        <is>
          <t>OPEN</t>
        </is>
      </c>
      <c r="H704" s="17" t="n">
        <v>14</v>
      </c>
      <c r="I704" s="17" t="inlineStr">
        <is>
          <t>Water, 50A Power</t>
        </is>
      </c>
      <c r="J704" s="17" t="inlineStr">
        <is>
          <t>OCCUPIED</t>
        </is>
      </c>
      <c r="K704" s="17" t="inlineStr">
        <is>
          <t>MA-2024-0907</t>
        </is>
      </c>
      <c r="L704" s="17" t="inlineStr">
        <is>
          <t>WL-02881</t>
        </is>
      </c>
      <c r="M704" s="17" t="inlineStr">
        <is>
          <t>Christopher Woodward</t>
        </is>
      </c>
      <c r="N704" s="17" t="inlineStr">
        <is>
          <t>SALISH VEER</t>
        </is>
      </c>
      <c r="O704" s="17" t="n">
        <v>52</v>
      </c>
      <c r="P704" s="17" t="n">
        <v>7.55</v>
      </c>
      <c r="Q704" s="27" t="n">
        <v>46084</v>
      </c>
      <c r="R704" s="17" t="inlineStr"/>
    </row>
    <row r="705">
      <c r="A705" s="21" t="inlineStr">
        <is>
          <t>EW-0908</t>
        </is>
      </c>
      <c r="B705" s="21" t="inlineStr">
        <is>
          <t>Eastwey</t>
        </is>
      </c>
      <c r="C705" s="21" t="inlineStr">
        <is>
          <t>open</t>
        </is>
      </c>
      <c r="D705" s="21" t="inlineStr">
        <is>
          <t>I</t>
        </is>
      </c>
      <c r="E705" s="21" t="n">
        <v>40</v>
      </c>
      <c r="F705" s="21" t="inlineStr">
        <is>
          <t>Medium</t>
        </is>
      </c>
      <c r="G705" s="21" t="inlineStr">
        <is>
          <t>OPEN</t>
        </is>
      </c>
      <c r="H705" s="21" t="n">
        <v>14</v>
      </c>
      <c r="I705" s="21" t="inlineStr">
        <is>
          <t>Water, 50A Power</t>
        </is>
      </c>
      <c r="J705" s="21" t="inlineStr">
        <is>
          <t>OCCUPIED</t>
        </is>
      </c>
      <c r="K705" s="21" t="inlineStr">
        <is>
          <t>MA-2024-0908</t>
        </is>
      </c>
      <c r="L705" s="21" t="inlineStr">
        <is>
          <t>WL-02478</t>
        </is>
      </c>
      <c r="M705" s="21" t="inlineStr">
        <is>
          <t>Travis Long</t>
        </is>
      </c>
      <c r="N705" s="21" t="inlineStr">
        <is>
          <t>WIDGEON LIGHT</t>
        </is>
      </c>
      <c r="O705" s="21" t="n">
        <v>34.8</v>
      </c>
      <c r="P705" s="21" t="n">
        <v>7.55</v>
      </c>
      <c r="Q705" s="28" t="n">
        <v>46027</v>
      </c>
      <c r="R705" s="21" t="inlineStr"/>
    </row>
    <row r="706">
      <c r="A706" s="17" t="inlineStr">
        <is>
          <t>EW-0909</t>
        </is>
      </c>
      <c r="B706" s="17" t="inlineStr">
        <is>
          <t>Eastwey</t>
        </is>
      </c>
      <c r="C706" s="17" t="inlineStr">
        <is>
          <t>open</t>
        </is>
      </c>
      <c r="D706" s="17" t="inlineStr">
        <is>
          <t>I</t>
        </is>
      </c>
      <c r="E706" s="17" t="n">
        <v>45</v>
      </c>
      <c r="F706" s="17" t="inlineStr">
        <is>
          <t>Large</t>
        </is>
      </c>
      <c r="G706" s="17" t="inlineStr">
        <is>
          <t>OPEN</t>
        </is>
      </c>
      <c r="H706" s="17" t="n">
        <v>16</v>
      </c>
      <c r="I706" s="17" t="inlineStr">
        <is>
          <t>Water, 50A Power, Pump-Out</t>
        </is>
      </c>
      <c r="J706" s="17" t="inlineStr">
        <is>
          <t>OCCUPIED</t>
        </is>
      </c>
      <c r="K706" s="17" t="inlineStr">
        <is>
          <t>MA-2024-0909</t>
        </is>
      </c>
      <c r="L706" s="17" t="inlineStr">
        <is>
          <t>WL-03396</t>
        </is>
      </c>
      <c r="M706" s="17" t="inlineStr">
        <is>
          <t>Tanya Woods</t>
        </is>
      </c>
      <c r="N706" s="17" t="inlineStr">
        <is>
          <t>WIDGEON MIST</t>
        </is>
      </c>
      <c r="O706" s="17" t="n">
        <v>24.6</v>
      </c>
      <c r="P706" s="17" t="n">
        <v>7.55</v>
      </c>
      <c r="Q706" s="27" t="n">
        <v>46162</v>
      </c>
      <c r="R706" s="17" t="inlineStr"/>
    </row>
    <row r="707">
      <c r="A707" s="21" t="inlineStr">
        <is>
          <t>EW-0910</t>
        </is>
      </c>
      <c r="B707" s="21" t="inlineStr">
        <is>
          <t>Eastwey</t>
        </is>
      </c>
      <c r="C707" s="21" t="inlineStr">
        <is>
          <t>open</t>
        </is>
      </c>
      <c r="D707" s="21" t="inlineStr">
        <is>
          <t>I</t>
        </is>
      </c>
      <c r="E707" s="21" t="n">
        <v>70</v>
      </c>
      <c r="F707" s="21" t="inlineStr">
        <is>
          <t>XLarge</t>
        </is>
      </c>
      <c r="G707" s="21" t="inlineStr">
        <is>
          <t>OPEN</t>
        </is>
      </c>
      <c r="H707" s="21" t="n">
        <v>22</v>
      </c>
      <c r="I707" s="21" t="inlineStr">
        <is>
          <t>Water, 100A Power, Pump-Out</t>
        </is>
      </c>
      <c r="J707" s="21" t="inlineStr">
        <is>
          <t>OCCUPIED</t>
        </is>
      </c>
      <c r="K707" s="21" t="inlineStr">
        <is>
          <t>MA-2024-0910</t>
        </is>
      </c>
      <c r="L707" s="21" t="inlineStr">
        <is>
          <t>WL-03319</t>
        </is>
      </c>
      <c r="M707" s="21" t="inlineStr">
        <is>
          <t>Darrell Hall</t>
        </is>
      </c>
      <c r="N707" s="21" t="inlineStr">
        <is>
          <t>SCOTER SHORE</t>
        </is>
      </c>
      <c r="O707" s="21" t="n">
        <v>53.7</v>
      </c>
      <c r="P707" s="21" t="n">
        <v>7.55</v>
      </c>
      <c r="Q707" s="28" t="n">
        <v>46174</v>
      </c>
      <c r="R707" s="21" t="inlineStr"/>
    </row>
    <row r="708">
      <c r="A708" s="17" t="inlineStr">
        <is>
          <t>EW-0911</t>
        </is>
      </c>
      <c r="B708" s="17" t="inlineStr">
        <is>
          <t>Eastwey</t>
        </is>
      </c>
      <c r="C708" s="17" t="inlineStr">
        <is>
          <t>open</t>
        </is>
      </c>
      <c r="D708" s="17" t="inlineStr">
        <is>
          <t>I</t>
        </is>
      </c>
      <c r="E708" s="17" t="n">
        <v>60</v>
      </c>
      <c r="F708" s="17" t="inlineStr">
        <is>
          <t>XLarge</t>
        </is>
      </c>
      <c r="G708" s="17" t="inlineStr">
        <is>
          <t>OPEN</t>
        </is>
      </c>
      <c r="H708" s="17" t="n">
        <v>20</v>
      </c>
      <c r="I708" s="17" t="inlineStr">
        <is>
          <t>Water, 100A Power, Pump-Out</t>
        </is>
      </c>
      <c r="J708" s="17" t="inlineStr">
        <is>
          <t>OCCUPIED</t>
        </is>
      </c>
      <c r="K708" s="17" t="inlineStr">
        <is>
          <t>MA-2024-0911</t>
        </is>
      </c>
      <c r="L708" s="17" t="inlineStr">
        <is>
          <t>WL-02871</t>
        </is>
      </c>
      <c r="M708" s="17" t="inlineStr">
        <is>
          <t>Bailey Barnes</t>
        </is>
      </c>
      <c r="N708" s="17" t="inlineStr">
        <is>
          <t>POINT BAY</t>
        </is>
      </c>
      <c r="O708" s="17" t="n">
        <v>24</v>
      </c>
      <c r="P708" s="17" t="n">
        <v>7.55</v>
      </c>
      <c r="Q708" s="27" t="n">
        <v>45765</v>
      </c>
      <c r="R708" s="17" t="inlineStr"/>
    </row>
    <row r="709">
      <c r="A709" s="21" t="inlineStr">
        <is>
          <t>EW-0912</t>
        </is>
      </c>
      <c r="B709" s="21" t="inlineStr">
        <is>
          <t>Eastwey</t>
        </is>
      </c>
      <c r="C709" s="21" t="inlineStr">
        <is>
          <t>open</t>
        </is>
      </c>
      <c r="D709" s="21" t="inlineStr">
        <is>
          <t>I</t>
        </is>
      </c>
      <c r="E709" s="21" t="n">
        <v>70</v>
      </c>
      <c r="F709" s="21" t="inlineStr">
        <is>
          <t>XLarge</t>
        </is>
      </c>
      <c r="G709" s="21" t="inlineStr">
        <is>
          <t>OPEN</t>
        </is>
      </c>
      <c r="H709" s="21" t="n">
        <v>22</v>
      </c>
      <c r="I709" s="21" t="inlineStr">
        <is>
          <t>Water, 100A Power, Pump-Out</t>
        </is>
      </c>
      <c r="J709" s="21" t="inlineStr">
        <is>
          <t>OCCUPIED</t>
        </is>
      </c>
      <c r="K709" s="21" t="inlineStr">
        <is>
          <t>MA-2024-0912</t>
        </is>
      </c>
      <c r="L709" s="21" t="inlineStr">
        <is>
          <t>WL-03562</t>
        </is>
      </c>
      <c r="M709" s="21" t="inlineStr">
        <is>
          <t>Tara Davis</t>
        </is>
      </c>
      <c r="N709" s="21" t="inlineStr">
        <is>
          <t>ANCHOR SHORE</t>
        </is>
      </c>
      <c r="O709" s="21" t="n">
        <v>47.4</v>
      </c>
      <c r="P709" s="21" t="n">
        <v>7.55</v>
      </c>
      <c r="Q709" s="28" t="n">
        <v>45720</v>
      </c>
      <c r="R709" s="21" t="inlineStr"/>
    </row>
    <row r="710">
      <c r="A710" s="17" t="inlineStr">
        <is>
          <t>EW-0913</t>
        </is>
      </c>
      <c r="B710" s="17" t="inlineStr">
        <is>
          <t>Eastwey</t>
        </is>
      </c>
      <c r="C710" s="17" t="inlineStr">
        <is>
          <t>open</t>
        </is>
      </c>
      <c r="D710" s="17" t="inlineStr">
        <is>
          <t>I</t>
        </is>
      </c>
      <c r="E710" s="17" t="n">
        <v>32</v>
      </c>
      <c r="F710" s="17" t="inlineStr">
        <is>
          <t>Medium</t>
        </is>
      </c>
      <c r="G710" s="17" t="inlineStr">
        <is>
          <t>OPEN</t>
        </is>
      </c>
      <c r="H710" s="17" t="n">
        <v>12</v>
      </c>
      <c r="I710" s="17" t="inlineStr">
        <is>
          <t>Water, 30A/50A Power</t>
        </is>
      </c>
      <c r="J710" s="17" t="inlineStr">
        <is>
          <t>OCCUPIED</t>
        </is>
      </c>
      <c r="K710" s="17" t="inlineStr">
        <is>
          <t>MA-2024-0913</t>
        </is>
      </c>
      <c r="L710" s="17" t="inlineStr">
        <is>
          <t>WL-02382</t>
        </is>
      </c>
      <c r="M710" s="17" t="inlineStr">
        <is>
          <t>Rachael Wallace</t>
        </is>
      </c>
      <c r="N710" s="17" t="inlineStr">
        <is>
          <t>CORMORANT QUEEN</t>
        </is>
      </c>
      <c r="O710" s="17" t="n">
        <v>47.2</v>
      </c>
      <c r="P710" s="17" t="n">
        <v>7.55</v>
      </c>
      <c r="Q710" s="27" t="n">
        <v>46135</v>
      </c>
      <c r="R710" s="17" t="inlineStr"/>
    </row>
    <row r="711">
      <c r="A711" s="21" t="inlineStr">
        <is>
          <t>EW-0914</t>
        </is>
      </c>
      <c r="B711" s="21" t="inlineStr">
        <is>
          <t>Eastwey</t>
        </is>
      </c>
      <c r="C711" s="21" t="inlineStr">
        <is>
          <t>open</t>
        </is>
      </c>
      <c r="D711" s="21" t="inlineStr">
        <is>
          <t>I</t>
        </is>
      </c>
      <c r="E711" s="21" t="n">
        <v>28</v>
      </c>
      <c r="F711" s="21" t="inlineStr">
        <is>
          <t>Small</t>
        </is>
      </c>
      <c r="G711" s="21" t="inlineStr">
        <is>
          <t>OPEN</t>
        </is>
      </c>
      <c r="H711" s="21" t="n">
        <v>10</v>
      </c>
      <c r="I711" s="21" t="inlineStr">
        <is>
          <t>Water, 30A/50A Power</t>
        </is>
      </c>
      <c r="J711" s="21" t="inlineStr">
        <is>
          <t>OCCUPIED</t>
        </is>
      </c>
      <c r="K711" s="21" t="inlineStr">
        <is>
          <t>MA-2024-0914</t>
        </is>
      </c>
      <c r="L711" s="21" t="inlineStr">
        <is>
          <t>WL-02046</t>
        </is>
      </c>
      <c r="M711" s="21" t="inlineStr">
        <is>
          <t>Jennifer Scott</t>
        </is>
      </c>
      <c r="N711" s="21" t="inlineStr">
        <is>
          <t>OTTER QUEEN</t>
        </is>
      </c>
      <c r="O711" s="21" t="n">
        <v>25.3</v>
      </c>
      <c r="P711" s="21" t="n">
        <v>7.55</v>
      </c>
      <c r="Q711" s="28" t="n">
        <v>45881</v>
      </c>
      <c r="R711" s="21" t="inlineStr"/>
    </row>
    <row r="712">
      <c r="A712" s="17" t="inlineStr">
        <is>
          <t>EW-0915</t>
        </is>
      </c>
      <c r="B712" s="17" t="inlineStr">
        <is>
          <t>Eastwey</t>
        </is>
      </c>
      <c r="C712" s="17" t="inlineStr">
        <is>
          <t>open</t>
        </is>
      </c>
      <c r="D712" s="17" t="inlineStr">
        <is>
          <t>I</t>
        </is>
      </c>
      <c r="E712" s="17" t="n">
        <v>50</v>
      </c>
      <c r="F712" s="17" t="inlineStr">
        <is>
          <t>Large</t>
        </is>
      </c>
      <c r="G712" s="17" t="inlineStr">
        <is>
          <t>OPEN</t>
        </is>
      </c>
      <c r="H712" s="17" t="n">
        <v>18</v>
      </c>
      <c r="I712" s="17" t="inlineStr">
        <is>
          <t>Water, 50A Power, Pump-Out</t>
        </is>
      </c>
      <c r="J712" s="17" t="inlineStr">
        <is>
          <t>OCCUPIED</t>
        </is>
      </c>
      <c r="K712" s="17" t="inlineStr">
        <is>
          <t>MA-2024-0915</t>
        </is>
      </c>
      <c r="L712" s="17" t="inlineStr">
        <is>
          <t>WL-03170</t>
        </is>
      </c>
      <c r="M712" s="17" t="inlineStr">
        <is>
          <t>Kyle Chen</t>
        </is>
      </c>
      <c r="N712" s="17" t="inlineStr">
        <is>
          <t>WIDGEON LINE</t>
        </is>
      </c>
      <c r="O712" s="17" t="n">
        <v>49.5</v>
      </c>
      <c r="P712" s="17" t="n">
        <v>7.55</v>
      </c>
      <c r="Q712" s="27" t="n">
        <v>46125</v>
      </c>
      <c r="R712" s="17" t="inlineStr"/>
    </row>
    <row r="713">
      <c r="A713" s="21" t="inlineStr">
        <is>
          <t>EW-0916</t>
        </is>
      </c>
      <c r="B713" s="21" t="inlineStr">
        <is>
          <t>Eastwey</t>
        </is>
      </c>
      <c r="C713" s="21" t="inlineStr">
        <is>
          <t>open</t>
        </is>
      </c>
      <c r="D713" s="21" t="inlineStr">
        <is>
          <t>I</t>
        </is>
      </c>
      <c r="E713" s="21" t="n">
        <v>24</v>
      </c>
      <c r="F713" s="21" t="inlineStr">
        <is>
          <t>Small</t>
        </is>
      </c>
      <c r="G713" s="21" t="inlineStr">
        <is>
          <t>OPEN</t>
        </is>
      </c>
      <c r="H713" s="21" t="n">
        <v>9</v>
      </c>
      <c r="I713" s="21" t="inlineStr">
        <is>
          <t>Water, 30A/50A Power</t>
        </is>
      </c>
      <c r="J713" s="21" t="inlineStr">
        <is>
          <t>OCCUPIED</t>
        </is>
      </c>
      <c r="K713" s="21" t="inlineStr">
        <is>
          <t>MA-2024-0916</t>
        </is>
      </c>
      <c r="L713" s="21" t="inlineStr">
        <is>
          <t>WL-03268</t>
        </is>
      </c>
      <c r="M713" s="21" t="inlineStr">
        <is>
          <t>Charles Parker</t>
        </is>
      </c>
      <c r="N713" s="21" t="inlineStr">
        <is>
          <t>GRAY DANCER</t>
        </is>
      </c>
      <c r="O713" s="21" t="n">
        <v>53.1</v>
      </c>
      <c r="P713" s="21" t="n">
        <v>7.55</v>
      </c>
      <c r="Q713" s="28" t="n">
        <v>46029</v>
      </c>
      <c r="R713" s="21" t="inlineStr"/>
    </row>
    <row r="714">
      <c r="A714" s="17" t="inlineStr">
        <is>
          <t>EW-0917</t>
        </is>
      </c>
      <c r="B714" s="17" t="inlineStr">
        <is>
          <t>Eastwey</t>
        </is>
      </c>
      <c r="C714" s="17" t="inlineStr">
        <is>
          <t>open</t>
        </is>
      </c>
      <c r="D714" s="17" t="inlineStr">
        <is>
          <t>I</t>
        </is>
      </c>
      <c r="E714" s="17" t="n">
        <v>24</v>
      </c>
      <c r="F714" s="17" t="inlineStr">
        <is>
          <t>Small</t>
        </is>
      </c>
      <c r="G714" s="17" t="inlineStr">
        <is>
          <t>OPEN</t>
        </is>
      </c>
      <c r="H714" s="17" t="n">
        <v>9</v>
      </c>
      <c r="I714" s="17" t="inlineStr">
        <is>
          <t>Water, 30A/50A Power</t>
        </is>
      </c>
      <c r="J714" s="17" t="inlineStr">
        <is>
          <t>OCCUPIED</t>
        </is>
      </c>
      <c r="K714" s="17" t="inlineStr">
        <is>
          <t>MA-2024-0917</t>
        </is>
      </c>
      <c r="L714" s="17" t="inlineStr">
        <is>
          <t>WL-03374</t>
        </is>
      </c>
      <c r="M714" s="17" t="inlineStr">
        <is>
          <t>Tina Ward</t>
        </is>
      </c>
      <c r="N714" s="17" t="inlineStr">
        <is>
          <t>GRAY PASSAGE</t>
        </is>
      </c>
      <c r="O714" s="17" t="n">
        <v>48.6</v>
      </c>
      <c r="P714" s="17" t="n">
        <v>7.55</v>
      </c>
      <c r="Q714" s="27" t="n">
        <v>45581</v>
      </c>
      <c r="R714" s="17" t="inlineStr"/>
    </row>
    <row r="715">
      <c r="A715" s="21" t="inlineStr">
        <is>
          <t>EW-0918</t>
        </is>
      </c>
      <c r="B715" s="21" t="inlineStr">
        <is>
          <t>Eastwey</t>
        </is>
      </c>
      <c r="C715" s="21" t="inlineStr">
        <is>
          <t>open</t>
        </is>
      </c>
      <c r="D715" s="21" t="inlineStr">
        <is>
          <t>I</t>
        </is>
      </c>
      <c r="E715" s="21" t="n">
        <v>24</v>
      </c>
      <c r="F715" s="21" t="inlineStr">
        <is>
          <t>Small</t>
        </is>
      </c>
      <c r="G715" s="21" t="inlineStr">
        <is>
          <t>OPEN</t>
        </is>
      </c>
      <c r="H715" s="21" t="n">
        <v>9</v>
      </c>
      <c r="I715" s="21" t="inlineStr">
        <is>
          <t>Water, 30A/50A Power</t>
        </is>
      </c>
      <c r="J715" s="21" t="inlineStr">
        <is>
          <t>OCCUPIED</t>
        </is>
      </c>
      <c r="K715" s="21" t="inlineStr">
        <is>
          <t>MA-2024-0918</t>
        </is>
      </c>
      <c r="L715" s="21" t="inlineStr">
        <is>
          <t>WL-02502</t>
        </is>
      </c>
      <c r="M715" s="21" t="inlineStr">
        <is>
          <t>Michelle Cline</t>
        </is>
      </c>
      <c r="N715" s="21" t="inlineStr">
        <is>
          <t>SPINDRIFT STAR</t>
        </is>
      </c>
      <c r="O715" s="21" t="n">
        <v>29.8</v>
      </c>
      <c r="P715" s="21" t="n">
        <v>7.55</v>
      </c>
      <c r="Q715" s="28" t="n">
        <v>46065</v>
      </c>
      <c r="R715" s="21" t="inlineStr"/>
    </row>
    <row r="716">
      <c r="A716" s="17" t="inlineStr">
        <is>
          <t>EW-0919</t>
        </is>
      </c>
      <c r="B716" s="17" t="inlineStr">
        <is>
          <t>Eastwey</t>
        </is>
      </c>
      <c r="C716" s="17" t="inlineStr">
        <is>
          <t>open</t>
        </is>
      </c>
      <c r="D716" s="17" t="inlineStr">
        <is>
          <t>I</t>
        </is>
      </c>
      <c r="E716" s="17" t="n">
        <v>28</v>
      </c>
      <c r="F716" s="17" t="inlineStr">
        <is>
          <t>Small</t>
        </is>
      </c>
      <c r="G716" s="17" t="inlineStr">
        <is>
          <t>OPEN</t>
        </is>
      </c>
      <c r="H716" s="17" t="n">
        <v>10</v>
      </c>
      <c r="I716" s="17" t="inlineStr">
        <is>
          <t>Water, 30A/50A Power</t>
        </is>
      </c>
      <c r="J716" s="17" t="inlineStr">
        <is>
          <t>OCCUPIED</t>
        </is>
      </c>
      <c r="K716" s="17" t="inlineStr">
        <is>
          <t>MA-2024-0919</t>
        </is>
      </c>
      <c r="L716" s="17" t="inlineStr">
        <is>
          <t>WL-03012</t>
        </is>
      </c>
      <c r="M716" s="17" t="inlineStr">
        <is>
          <t>Olivia Joseph</t>
        </is>
      </c>
      <c r="N716" s="17" t="inlineStr">
        <is>
          <t>PINTAIL PASSAGE</t>
        </is>
      </c>
      <c r="O716" s="17" t="n">
        <v>61.3</v>
      </c>
      <c r="P716" s="17" t="n">
        <v>7.55</v>
      </c>
      <c r="Q716" s="27" t="n">
        <v>46097</v>
      </c>
      <c r="R716" s="17" t="inlineStr"/>
    </row>
    <row r="717">
      <c r="A717" s="21" t="inlineStr">
        <is>
          <t>EW-0920</t>
        </is>
      </c>
      <c r="B717" s="21" t="inlineStr">
        <is>
          <t>Eastwey</t>
        </is>
      </c>
      <c r="C717" s="21" t="inlineStr">
        <is>
          <t>open</t>
        </is>
      </c>
      <c r="D717" s="21" t="inlineStr">
        <is>
          <t>I</t>
        </is>
      </c>
      <c r="E717" s="21" t="n">
        <v>40</v>
      </c>
      <c r="F717" s="21" t="inlineStr">
        <is>
          <t>Medium</t>
        </is>
      </c>
      <c r="G717" s="21" t="inlineStr">
        <is>
          <t>OPEN</t>
        </is>
      </c>
      <c r="H717" s="21" t="n">
        <v>14</v>
      </c>
      <c r="I717" s="21" t="inlineStr">
        <is>
          <t>Water, 50A Power</t>
        </is>
      </c>
      <c r="J717" s="21" t="inlineStr">
        <is>
          <t>OCCUPIED</t>
        </is>
      </c>
      <c r="K717" s="21" t="inlineStr">
        <is>
          <t>MA-2024-0920</t>
        </is>
      </c>
      <c r="L717" s="21" t="inlineStr">
        <is>
          <t>WL-02451</t>
        </is>
      </c>
      <c r="M717" s="21" t="inlineStr">
        <is>
          <t>Brooke Bell</t>
        </is>
      </c>
      <c r="N717" s="21" t="inlineStr">
        <is>
          <t>PETREL HARBOR</t>
        </is>
      </c>
      <c r="O717" s="21" t="n">
        <v>51.4</v>
      </c>
      <c r="P717" s="21" t="n">
        <v>7.55</v>
      </c>
      <c r="Q717" s="28" t="n">
        <v>46127</v>
      </c>
      <c r="R717" s="21" t="inlineStr"/>
    </row>
    <row r="718">
      <c r="A718" s="17" t="inlineStr">
        <is>
          <t>EW-0921</t>
        </is>
      </c>
      <c r="B718" s="17" t="inlineStr">
        <is>
          <t>Eastwey</t>
        </is>
      </c>
      <c r="C718" s="17" t="inlineStr">
        <is>
          <t>open</t>
        </is>
      </c>
      <c r="D718" s="17" t="inlineStr">
        <is>
          <t>I</t>
        </is>
      </c>
      <c r="E718" s="17" t="n">
        <v>32</v>
      </c>
      <c r="F718" s="17" t="inlineStr">
        <is>
          <t>Medium</t>
        </is>
      </c>
      <c r="G718" s="17" t="inlineStr">
        <is>
          <t>OPEN</t>
        </is>
      </c>
      <c r="H718" s="17" t="n">
        <v>12</v>
      </c>
      <c r="I718" s="17" t="inlineStr">
        <is>
          <t>Water, 30A/50A Power</t>
        </is>
      </c>
      <c r="J718" s="17" t="inlineStr">
        <is>
          <t>OCCUPIED</t>
        </is>
      </c>
      <c r="K718" s="17" t="inlineStr">
        <is>
          <t>MA-2024-0921</t>
        </is>
      </c>
      <c r="L718" s="17" t="inlineStr">
        <is>
          <t>WL-01499</t>
        </is>
      </c>
      <c r="M718" s="17" t="inlineStr">
        <is>
          <t>Jessica Miller</t>
        </is>
      </c>
      <c r="N718" s="17" t="inlineStr">
        <is>
          <t>OTTER WAKE</t>
        </is>
      </c>
      <c r="O718" s="17" t="n">
        <v>61.9</v>
      </c>
      <c r="P718" s="17" t="n">
        <v>7.55</v>
      </c>
      <c r="Q718" s="27" t="n">
        <v>46115</v>
      </c>
      <c r="R718" s="17" t="inlineStr">
        <is>
          <t xml:space="preserve"> </t>
        </is>
      </c>
    </row>
    <row r="719">
      <c r="A719" s="21" t="inlineStr">
        <is>
          <t>EW-0922</t>
        </is>
      </c>
      <c r="B719" s="21" t="inlineStr">
        <is>
          <t>Eastwey</t>
        </is>
      </c>
      <c r="C719" s="21" t="inlineStr">
        <is>
          <t>open</t>
        </is>
      </c>
      <c r="D719" s="21" t="inlineStr">
        <is>
          <t>I</t>
        </is>
      </c>
      <c r="E719" s="21" t="n">
        <v>28</v>
      </c>
      <c r="F719" s="21" t="inlineStr">
        <is>
          <t>Small</t>
        </is>
      </c>
      <c r="G719" s="21" t="inlineStr">
        <is>
          <t>OPEN</t>
        </is>
      </c>
      <c r="H719" s="21" t="n">
        <v>10</v>
      </c>
      <c r="I719" s="21" t="inlineStr">
        <is>
          <t>Water, 30A/50A Power</t>
        </is>
      </c>
      <c r="J719" s="21" t="inlineStr">
        <is>
          <t>OCCUPIED</t>
        </is>
      </c>
      <c r="K719" s="21" t="inlineStr">
        <is>
          <t>MA-2024-0922</t>
        </is>
      </c>
      <c r="L719" s="21" t="inlineStr">
        <is>
          <t>WL-03568</t>
        </is>
      </c>
      <c r="M719" s="21" t="inlineStr">
        <is>
          <t>Ricardo Jensen</t>
        </is>
      </c>
      <c r="N719" s="21" t="inlineStr">
        <is>
          <t>SABLE HARBOR</t>
        </is>
      </c>
      <c r="O719" s="21" t="n">
        <v>26.2</v>
      </c>
      <c r="P719" s="21" t="n">
        <v>7.55</v>
      </c>
      <c r="Q719" s="28" t="n">
        <v>45635</v>
      </c>
      <c r="R719" s="21" t="inlineStr"/>
    </row>
    <row r="720">
      <c r="A720" s="17" t="inlineStr">
        <is>
          <t>EW-0923</t>
        </is>
      </c>
      <c r="B720" s="17" t="inlineStr">
        <is>
          <t>Eastwey</t>
        </is>
      </c>
      <c r="C720" s="17" t="inlineStr">
        <is>
          <t>open</t>
        </is>
      </c>
      <c r="D720" s="17" t="inlineStr">
        <is>
          <t>I</t>
        </is>
      </c>
      <c r="E720" s="17" t="n">
        <v>32</v>
      </c>
      <c r="F720" s="17" t="inlineStr">
        <is>
          <t>Medium</t>
        </is>
      </c>
      <c r="G720" s="17" t="inlineStr">
        <is>
          <t>OPEN</t>
        </is>
      </c>
      <c r="H720" s="17" t="n">
        <v>12</v>
      </c>
      <c r="I720" s="17" t="inlineStr">
        <is>
          <t>Water, 30A/50A Power</t>
        </is>
      </c>
      <c r="J720" s="17" t="inlineStr">
        <is>
          <t>OCCUPIED</t>
        </is>
      </c>
      <c r="K720" s="17" t="inlineStr">
        <is>
          <t>MA-2024-0923</t>
        </is>
      </c>
      <c r="L720" s="17" t="inlineStr">
        <is>
          <t>WL-03351</t>
        </is>
      </c>
      <c r="M720" s="17" t="inlineStr">
        <is>
          <t>Justin Mejia</t>
        </is>
      </c>
      <c r="N720" s="17" t="inlineStr">
        <is>
          <t>GRAY WAKE</t>
        </is>
      </c>
      <c r="O720" s="17" t="n">
        <v>40.6</v>
      </c>
      <c r="P720" s="17" t="n">
        <v>7.55</v>
      </c>
      <c r="Q720" s="27" t="n">
        <v>46191</v>
      </c>
      <c r="R720" s="17" t="inlineStr"/>
    </row>
    <row r="721">
      <c r="A721" s="21" t="inlineStr">
        <is>
          <t>EW-0924</t>
        </is>
      </c>
      <c r="B721" s="21" t="inlineStr">
        <is>
          <t>Eastwey</t>
        </is>
      </c>
      <c r="C721" s="21" t="inlineStr">
        <is>
          <t>open</t>
        </is>
      </c>
      <c r="D721" s="21" t="inlineStr">
        <is>
          <t>I</t>
        </is>
      </c>
      <c r="E721" s="21" t="n">
        <v>36</v>
      </c>
      <c r="F721" s="21" t="inlineStr">
        <is>
          <t>Medium</t>
        </is>
      </c>
      <c r="G721" s="21" t="inlineStr">
        <is>
          <t>OPEN</t>
        </is>
      </c>
      <c r="H721" s="21" t="n">
        <v>13</v>
      </c>
      <c r="I721" s="21" t="inlineStr">
        <is>
          <t>Water, 50A Power</t>
        </is>
      </c>
      <c r="J721" s="21" t="inlineStr">
        <is>
          <t>GUEST</t>
        </is>
      </c>
      <c r="K721" s="21" t="inlineStr"/>
      <c r="L721" s="21" t="inlineStr"/>
      <c r="M721" s="21" t="inlineStr"/>
      <c r="N721" s="21" t="inlineStr"/>
      <c r="O721" s="21" t="inlineStr"/>
      <c r="P721" s="21" t="n">
        <v>7.55</v>
      </c>
      <c r="Q721" s="28" t="n">
        <v>45782</v>
      </c>
      <c r="R721" s="21" t="inlineStr"/>
    </row>
    <row r="722">
      <c r="A722" s="17" t="inlineStr">
        <is>
          <t>EW-1001</t>
        </is>
      </c>
      <c r="B722" s="17" t="inlineStr">
        <is>
          <t>Eastwey</t>
        </is>
      </c>
      <c r="C722" s="17" t="inlineStr">
        <is>
          <t>open</t>
        </is>
      </c>
      <c r="D722" s="17" t="inlineStr">
        <is>
          <t>J</t>
        </is>
      </c>
      <c r="E722" s="17" t="n">
        <v>45</v>
      </c>
      <c r="F722" s="17" t="inlineStr">
        <is>
          <t>Large</t>
        </is>
      </c>
      <c r="G722" s="17" t="inlineStr">
        <is>
          <t>OPEN</t>
        </is>
      </c>
      <c r="H722" s="17" t="n">
        <v>16</v>
      </c>
      <c r="I722" s="17" t="inlineStr">
        <is>
          <t>Water, 50A Power, Pump-Out</t>
        </is>
      </c>
      <c r="J722" s="17" t="inlineStr">
        <is>
          <t>OCCUPIED</t>
        </is>
      </c>
      <c r="K722" s="17" t="inlineStr">
        <is>
          <t>MA-2024-1001</t>
        </is>
      </c>
      <c r="L722" s="17" t="inlineStr">
        <is>
          <t>WL-03821</t>
        </is>
      </c>
      <c r="M722" s="17" t="inlineStr">
        <is>
          <t>Tammy Dalton</t>
        </is>
      </c>
      <c r="N722" s="17" t="inlineStr">
        <is>
          <t>CORMORANT SHORE</t>
        </is>
      </c>
      <c r="O722" s="17" t="n">
        <v>59.5</v>
      </c>
      <c r="P722" s="17" t="n">
        <v>7.55</v>
      </c>
      <c r="Q722" s="27" t="n">
        <v>45810</v>
      </c>
      <c r="R722" s="17" t="inlineStr"/>
    </row>
    <row r="723">
      <c r="A723" s="21" t="inlineStr">
        <is>
          <t>EW-1002</t>
        </is>
      </c>
      <c r="B723" s="21" t="inlineStr">
        <is>
          <t>Eastwey</t>
        </is>
      </c>
      <c r="C723" s="21" t="inlineStr">
        <is>
          <t>open</t>
        </is>
      </c>
      <c r="D723" s="21" t="inlineStr">
        <is>
          <t>J</t>
        </is>
      </c>
      <c r="E723" s="21" t="n">
        <v>28</v>
      </c>
      <c r="F723" s="21" t="inlineStr">
        <is>
          <t>Small</t>
        </is>
      </c>
      <c r="G723" s="21" t="inlineStr">
        <is>
          <t>OPEN</t>
        </is>
      </c>
      <c r="H723" s="21" t="n">
        <v>10</v>
      </c>
      <c r="I723" s="21" t="inlineStr">
        <is>
          <t>Water, 30A/50A Power</t>
        </is>
      </c>
      <c r="J723" s="21" t="inlineStr">
        <is>
          <t>OCCUPIED</t>
        </is>
      </c>
      <c r="K723" s="21" t="inlineStr">
        <is>
          <t>MA-2024-1002</t>
        </is>
      </c>
      <c r="L723" s="21" t="inlineStr">
        <is>
          <t>WL-02120</t>
        </is>
      </c>
      <c r="M723" s="21" t="inlineStr">
        <is>
          <t>Jerry Reyes</t>
        </is>
      </c>
      <c r="N723" s="21" t="inlineStr">
        <is>
          <t>HALIBUT SHORE</t>
        </is>
      </c>
      <c r="O723" s="21" t="n">
        <v>26.7</v>
      </c>
      <c r="P723" s="21" t="n">
        <v>7.55</v>
      </c>
      <c r="Q723" s="28" t="n">
        <v>45861</v>
      </c>
      <c r="R723" s="21" t="inlineStr">
        <is>
          <t xml:space="preserve"> </t>
        </is>
      </c>
    </row>
    <row r="724">
      <c r="A724" s="17" t="inlineStr">
        <is>
          <t>EW-1003</t>
        </is>
      </c>
      <c r="B724" s="17" t="inlineStr">
        <is>
          <t>Eastwey</t>
        </is>
      </c>
      <c r="C724" s="17" t="inlineStr">
        <is>
          <t>open</t>
        </is>
      </c>
      <c r="D724" s="17" t="inlineStr">
        <is>
          <t>J</t>
        </is>
      </c>
      <c r="E724" s="17" t="n">
        <v>40</v>
      </c>
      <c r="F724" s="17" t="inlineStr">
        <is>
          <t>Medium</t>
        </is>
      </c>
      <c r="G724" s="17" t="inlineStr">
        <is>
          <t>OPEN</t>
        </is>
      </c>
      <c r="H724" s="17" t="n">
        <v>14</v>
      </c>
      <c r="I724" s="17" t="inlineStr">
        <is>
          <t>Water, 50A Power</t>
        </is>
      </c>
      <c r="J724" s="17" t="inlineStr">
        <is>
          <t>OCCUPIED</t>
        </is>
      </c>
      <c r="K724" s="17" t="inlineStr">
        <is>
          <t>MA-2024-1003</t>
        </is>
      </c>
      <c r="L724" s="17" t="inlineStr">
        <is>
          <t>WL-01595</t>
        </is>
      </c>
      <c r="M724" s="17" t="inlineStr">
        <is>
          <t>Anthony Kemp</t>
        </is>
      </c>
      <c r="N724" s="17" t="inlineStr">
        <is>
          <t>CORMORANT LINE</t>
        </is>
      </c>
      <c r="O724" s="17" t="n">
        <v>34.4</v>
      </c>
      <c r="P724" s="17" t="n">
        <v>7.55</v>
      </c>
      <c r="Q724" s="27" t="n">
        <v>45628</v>
      </c>
      <c r="R724" s="17" t="inlineStr"/>
    </row>
    <row r="725">
      <c r="A725" s="21" t="inlineStr">
        <is>
          <t>EW-1004</t>
        </is>
      </c>
      <c r="B725" s="21" t="inlineStr">
        <is>
          <t>Eastwey</t>
        </is>
      </c>
      <c r="C725" s="21" t="inlineStr">
        <is>
          <t>open</t>
        </is>
      </c>
      <c r="D725" s="21" t="inlineStr">
        <is>
          <t>J</t>
        </is>
      </c>
      <c r="E725" s="21" t="n">
        <v>24</v>
      </c>
      <c r="F725" s="21" t="inlineStr">
        <is>
          <t>Small</t>
        </is>
      </c>
      <c r="G725" s="21" t="inlineStr">
        <is>
          <t>OPEN</t>
        </is>
      </c>
      <c r="H725" s="21" t="n">
        <v>9</v>
      </c>
      <c r="I725" s="21" t="inlineStr">
        <is>
          <t>Water, 30A/50A Power</t>
        </is>
      </c>
      <c r="J725" s="21" t="inlineStr">
        <is>
          <t>VACANT</t>
        </is>
      </c>
      <c r="K725" s="21" t="inlineStr"/>
      <c r="L725" s="21" t="inlineStr"/>
      <c r="M725" s="21" t="inlineStr"/>
      <c r="N725" s="21" t="inlineStr"/>
      <c r="O725" s="21" t="inlineStr"/>
      <c r="P725" s="21" t="n">
        <v>7.55</v>
      </c>
      <c r="Q725" s="28" t="n">
        <v>46117</v>
      </c>
      <c r="R725" s="21" t="inlineStr"/>
    </row>
    <row r="726">
      <c r="A726" s="17" t="inlineStr">
        <is>
          <t>EW-1005</t>
        </is>
      </c>
      <c r="B726" s="17" t="inlineStr">
        <is>
          <t>Eastwey</t>
        </is>
      </c>
      <c r="C726" s="17" t="inlineStr">
        <is>
          <t>open</t>
        </is>
      </c>
      <c r="D726" s="17" t="inlineStr">
        <is>
          <t>J</t>
        </is>
      </c>
      <c r="E726" s="17" t="n">
        <v>32</v>
      </c>
      <c r="F726" s="17" t="inlineStr">
        <is>
          <t>Medium</t>
        </is>
      </c>
      <c r="G726" s="17" t="inlineStr">
        <is>
          <t>OPEN</t>
        </is>
      </c>
      <c r="H726" s="17" t="n">
        <v>12</v>
      </c>
      <c r="I726" s="17" t="inlineStr">
        <is>
          <t>Water, 30A/50A Power</t>
        </is>
      </c>
      <c r="J726" s="17" t="inlineStr">
        <is>
          <t>OCCUPIED</t>
        </is>
      </c>
      <c r="K726" s="17" t="inlineStr">
        <is>
          <t>MA-2024-1005</t>
        </is>
      </c>
      <c r="L726" s="17" t="inlineStr">
        <is>
          <t>WL-01010</t>
        </is>
      </c>
      <c r="M726" s="17" t="inlineStr">
        <is>
          <t>Steven Hanson</t>
        </is>
      </c>
      <c r="N726" s="17" t="inlineStr">
        <is>
          <t>SANDERLING WEATHER</t>
        </is>
      </c>
      <c r="O726" s="17" t="n">
        <v>26.5</v>
      </c>
      <c r="P726" s="17" t="n">
        <v>7.55</v>
      </c>
      <c r="Q726" s="27" t="n">
        <v>45632</v>
      </c>
      <c r="R726" s="17" t="inlineStr"/>
    </row>
    <row r="727">
      <c r="A727" s="21" t="inlineStr">
        <is>
          <t>EW-1006</t>
        </is>
      </c>
      <c r="B727" s="21" t="inlineStr">
        <is>
          <t>Eastwey</t>
        </is>
      </c>
      <c r="C727" s="21" t="inlineStr">
        <is>
          <t>open</t>
        </is>
      </c>
      <c r="D727" s="21" t="inlineStr">
        <is>
          <t>J</t>
        </is>
      </c>
      <c r="E727" s="21" t="n">
        <v>50</v>
      </c>
      <c r="F727" s="21" t="inlineStr">
        <is>
          <t>Large</t>
        </is>
      </c>
      <c r="G727" s="21" t="inlineStr">
        <is>
          <t>OPEN</t>
        </is>
      </c>
      <c r="H727" s="21" t="n">
        <v>18</v>
      </c>
      <c r="I727" s="21" t="inlineStr">
        <is>
          <t>Water, 50A Power, Pump-Out</t>
        </is>
      </c>
      <c r="J727" s="21" t="inlineStr">
        <is>
          <t>VACANT</t>
        </is>
      </c>
      <c r="K727" s="21" t="inlineStr"/>
      <c r="L727" s="21" t="inlineStr"/>
      <c r="M727" s="21" t="inlineStr"/>
      <c r="N727" s="21" t="inlineStr"/>
      <c r="O727" s="21" t="inlineStr"/>
      <c r="P727" s="21" t="n">
        <v>7.55</v>
      </c>
      <c r="Q727" s="28" t="n">
        <v>46133</v>
      </c>
      <c r="R727" s="21" t="inlineStr"/>
    </row>
    <row r="728">
      <c r="A728" s="17" t="inlineStr">
        <is>
          <t>EW-1007</t>
        </is>
      </c>
      <c r="B728" s="17" t="inlineStr">
        <is>
          <t>Eastwey</t>
        </is>
      </c>
      <c r="C728" s="17" t="inlineStr">
        <is>
          <t>open</t>
        </is>
      </c>
      <c r="D728" s="17" t="inlineStr">
        <is>
          <t>J</t>
        </is>
      </c>
      <c r="E728" s="17" t="n">
        <v>32</v>
      </c>
      <c r="F728" s="17" t="inlineStr">
        <is>
          <t>Medium</t>
        </is>
      </c>
      <c r="G728" s="17" t="inlineStr">
        <is>
          <t>OPEN</t>
        </is>
      </c>
      <c r="H728" s="17" t="n">
        <v>12</v>
      </c>
      <c r="I728" s="17" t="inlineStr">
        <is>
          <t>Water, 30A/50A Power</t>
        </is>
      </c>
      <c r="J728" s="17" t="inlineStr">
        <is>
          <t>OCCUPIED</t>
        </is>
      </c>
      <c r="K728" s="17" t="inlineStr">
        <is>
          <t>MA-2024-1007</t>
        </is>
      </c>
      <c r="L728" s="17" t="inlineStr">
        <is>
          <t>WL-02438</t>
        </is>
      </c>
      <c r="M728" s="17" t="inlineStr">
        <is>
          <t>Sharon Phillips</t>
        </is>
      </c>
      <c r="N728" s="17" t="inlineStr">
        <is>
          <t>SCOTER ROCK</t>
        </is>
      </c>
      <c r="O728" s="17" t="n">
        <v>53.6</v>
      </c>
      <c r="P728" s="17" t="n">
        <v>7.55</v>
      </c>
      <c r="Q728" s="27" t="n">
        <v>45813</v>
      </c>
      <c r="R728" s="17" t="inlineStr"/>
    </row>
    <row r="729">
      <c r="A729" s="21" t="inlineStr">
        <is>
          <t>EW-1008</t>
        </is>
      </c>
      <c r="B729" s="21" t="inlineStr">
        <is>
          <t>Eastwey</t>
        </is>
      </c>
      <c r="C729" s="21" t="inlineStr">
        <is>
          <t>open</t>
        </is>
      </c>
      <c r="D729" s="21" t="inlineStr">
        <is>
          <t>J</t>
        </is>
      </c>
      <c r="E729" s="21" t="n">
        <v>50</v>
      </c>
      <c r="F729" s="21" t="inlineStr">
        <is>
          <t>Large</t>
        </is>
      </c>
      <c r="G729" s="21" t="inlineStr">
        <is>
          <t>OPEN</t>
        </is>
      </c>
      <c r="H729" s="21" t="n">
        <v>18</v>
      </c>
      <c r="I729" s="21" t="inlineStr">
        <is>
          <t>Water, 50A Power, Pump-Out</t>
        </is>
      </c>
      <c r="J729" s="21" t="inlineStr">
        <is>
          <t>OCCUPIED</t>
        </is>
      </c>
      <c r="K729" s="21" t="inlineStr">
        <is>
          <t>MA-2024-1008</t>
        </is>
      </c>
      <c r="L729" s="21" t="inlineStr">
        <is>
          <t>WL-02219</t>
        </is>
      </c>
      <c r="M729" s="21" t="inlineStr">
        <is>
          <t>Grant Cameron</t>
        </is>
      </c>
      <c r="N729" s="21" t="inlineStr">
        <is>
          <t>MURRE LIGHT</t>
        </is>
      </c>
      <c r="O729" s="21" t="n">
        <v>19.8</v>
      </c>
      <c r="P729" s="21" t="n">
        <v>7.55</v>
      </c>
      <c r="Q729" s="28" t="n">
        <v>45824</v>
      </c>
      <c r="R729" s="21" t="inlineStr"/>
    </row>
    <row r="730">
      <c r="A730" s="17" t="inlineStr">
        <is>
          <t>EW-1009</t>
        </is>
      </c>
      <c r="B730" s="17" t="inlineStr">
        <is>
          <t>Eastwey</t>
        </is>
      </c>
      <c r="C730" s="17" t="inlineStr">
        <is>
          <t>open</t>
        </is>
      </c>
      <c r="D730" s="17" t="inlineStr">
        <is>
          <t>J</t>
        </is>
      </c>
      <c r="E730" s="17" t="n">
        <v>24</v>
      </c>
      <c r="F730" s="17" t="inlineStr">
        <is>
          <t>Small</t>
        </is>
      </c>
      <c r="G730" s="17" t="inlineStr">
        <is>
          <t>OPEN</t>
        </is>
      </c>
      <c r="H730" s="17" t="n">
        <v>9</v>
      </c>
      <c r="I730" s="17" t="inlineStr">
        <is>
          <t>Water, 30A/50A Power</t>
        </is>
      </c>
      <c r="J730" s="17" t="inlineStr">
        <is>
          <t>VACANT</t>
        </is>
      </c>
      <c r="K730" s="17" t="inlineStr"/>
      <c r="L730" s="17" t="inlineStr"/>
      <c r="M730" s="17" t="inlineStr"/>
      <c r="N730" s="17" t="inlineStr"/>
      <c r="O730" s="17" t="inlineStr"/>
      <c r="P730" s="17" t="n">
        <v>7.55</v>
      </c>
      <c r="Q730" s="27" t="n">
        <v>45848</v>
      </c>
      <c r="R730" s="17" t="inlineStr"/>
    </row>
    <row r="731">
      <c r="A731" s="21" t="inlineStr">
        <is>
          <t>EW-1010</t>
        </is>
      </c>
      <c r="B731" s="21" t="inlineStr">
        <is>
          <t>Eastwey</t>
        </is>
      </c>
      <c r="C731" s="21" t="inlineStr">
        <is>
          <t>open</t>
        </is>
      </c>
      <c r="D731" s="21" t="inlineStr">
        <is>
          <t>J</t>
        </is>
      </c>
      <c r="E731" s="21" t="n">
        <v>32</v>
      </c>
      <c r="F731" s="21" t="inlineStr">
        <is>
          <t>Medium</t>
        </is>
      </c>
      <c r="G731" s="21" t="inlineStr">
        <is>
          <t>OPEN</t>
        </is>
      </c>
      <c r="H731" s="21" t="n">
        <v>12</v>
      </c>
      <c r="I731" s="21" t="inlineStr">
        <is>
          <t>Water, 30A/50A Power</t>
        </is>
      </c>
      <c r="J731" s="21" t="inlineStr">
        <is>
          <t>OCCUPIED</t>
        </is>
      </c>
      <c r="K731" s="21" t="inlineStr">
        <is>
          <t>MA-2024-1010</t>
        </is>
      </c>
      <c r="L731" s="21" t="inlineStr">
        <is>
          <t>WL-02063</t>
        </is>
      </c>
      <c r="M731" s="21" t="inlineStr">
        <is>
          <t>Spencer Thompson</t>
        </is>
      </c>
      <c r="N731" s="21" t="inlineStr">
        <is>
          <t>DRIFT SHORE</t>
        </is>
      </c>
      <c r="O731" s="21" t="n">
        <v>44.2</v>
      </c>
      <c r="P731" s="21" t="n">
        <v>7.55</v>
      </c>
      <c r="Q731" s="28" t="n">
        <v>45713</v>
      </c>
      <c r="R731" s="21" t="inlineStr"/>
    </row>
    <row r="732">
      <c r="A732" s="17" t="inlineStr">
        <is>
          <t>EW-1011</t>
        </is>
      </c>
      <c r="B732" s="17" t="inlineStr">
        <is>
          <t>Eastwey</t>
        </is>
      </c>
      <c r="C732" s="17" t="inlineStr">
        <is>
          <t>open</t>
        </is>
      </c>
      <c r="D732" s="17" t="inlineStr">
        <is>
          <t>J</t>
        </is>
      </c>
      <c r="E732" s="17" t="n">
        <v>32</v>
      </c>
      <c r="F732" s="17" t="inlineStr">
        <is>
          <t>Medium</t>
        </is>
      </c>
      <c r="G732" s="17" t="inlineStr">
        <is>
          <t>OPEN</t>
        </is>
      </c>
      <c r="H732" s="17" t="n">
        <v>12</v>
      </c>
      <c r="I732" s="17" t="inlineStr">
        <is>
          <t>Water, 30A/50A Power</t>
        </is>
      </c>
      <c r="J732" s="17" t="inlineStr">
        <is>
          <t>OCCUPIED</t>
        </is>
      </c>
      <c r="K732" s="17" t="inlineStr">
        <is>
          <t>MA-2024-1011</t>
        </is>
      </c>
      <c r="L732" s="17" t="inlineStr">
        <is>
          <t>WL-03465</t>
        </is>
      </c>
      <c r="M732" s="17" t="inlineStr">
        <is>
          <t>Eric Mays</t>
        </is>
      </c>
      <c r="N732" s="17" t="inlineStr">
        <is>
          <t>GRAY QUEEN</t>
        </is>
      </c>
      <c r="O732" s="17" t="n">
        <v>40.1</v>
      </c>
      <c r="P732" s="17" t="n">
        <v>7.55</v>
      </c>
      <c r="Q732" s="27" t="n">
        <v>45723</v>
      </c>
      <c r="R732" s="17" t="inlineStr"/>
    </row>
    <row r="733">
      <c r="A733" s="21" t="inlineStr">
        <is>
          <t>EW-1012</t>
        </is>
      </c>
      <c r="B733" s="21" t="inlineStr">
        <is>
          <t>Eastwey</t>
        </is>
      </c>
      <c r="C733" s="21" t="inlineStr">
        <is>
          <t>open</t>
        </is>
      </c>
      <c r="D733" s="21" t="inlineStr">
        <is>
          <t>J</t>
        </is>
      </c>
      <c r="E733" s="21" t="n">
        <v>45</v>
      </c>
      <c r="F733" s="21" t="inlineStr">
        <is>
          <t>Large</t>
        </is>
      </c>
      <c r="G733" s="21" t="inlineStr">
        <is>
          <t>OPEN</t>
        </is>
      </c>
      <c r="H733" s="21" t="n">
        <v>16</v>
      </c>
      <c r="I733" s="21" t="inlineStr">
        <is>
          <t>Water, 50A Power, Pump-Out</t>
        </is>
      </c>
      <c r="J733" s="21" t="inlineStr">
        <is>
          <t>OCCUPIED</t>
        </is>
      </c>
      <c r="K733" s="21" t="inlineStr">
        <is>
          <t>MA-2024-1012</t>
        </is>
      </c>
      <c r="L733" s="21" t="inlineStr">
        <is>
          <t>WL-02406</t>
        </is>
      </c>
      <c r="M733" s="21" t="inlineStr">
        <is>
          <t>Christopher Jackson</t>
        </is>
      </c>
      <c r="N733" s="21" t="inlineStr">
        <is>
          <t>TIDE PASSAGE</t>
        </is>
      </c>
      <c r="O733" s="21" t="n">
        <v>53</v>
      </c>
      <c r="P733" s="21" t="n">
        <v>7.55</v>
      </c>
      <c r="Q733" s="28" t="n">
        <v>46018</v>
      </c>
      <c r="R733" s="21" t="inlineStr"/>
    </row>
    <row r="734">
      <c r="A734" s="17" t="inlineStr">
        <is>
          <t>EW-1013</t>
        </is>
      </c>
      <c r="B734" s="17" t="inlineStr">
        <is>
          <t>Eastwey</t>
        </is>
      </c>
      <c r="C734" s="17" t="inlineStr">
        <is>
          <t>open</t>
        </is>
      </c>
      <c r="D734" s="17" t="inlineStr">
        <is>
          <t>J</t>
        </is>
      </c>
      <c r="E734" s="17" t="n">
        <v>40</v>
      </c>
      <c r="F734" s="17" t="inlineStr">
        <is>
          <t>Medium</t>
        </is>
      </c>
      <c r="G734" s="17" t="inlineStr">
        <is>
          <t>OPEN</t>
        </is>
      </c>
      <c r="H734" s="17" t="n">
        <v>14</v>
      </c>
      <c r="I734" s="17" t="inlineStr">
        <is>
          <t>Water, 50A Power</t>
        </is>
      </c>
      <c r="J734" s="17" t="inlineStr">
        <is>
          <t>OCCUPIED</t>
        </is>
      </c>
      <c r="K734" s="17" t="inlineStr">
        <is>
          <t>MA-2024-1013</t>
        </is>
      </c>
      <c r="L734" s="17" t="inlineStr">
        <is>
          <t>WL-02008</t>
        </is>
      </c>
      <c r="M734" s="17" t="inlineStr">
        <is>
          <t>Karen Matthews</t>
        </is>
      </c>
      <c r="N734" s="17" t="inlineStr">
        <is>
          <t>KESTREL RUNNER</t>
        </is>
      </c>
      <c r="O734" s="17" t="n">
        <v>21.2</v>
      </c>
      <c r="P734" s="17" t="n">
        <v>7.55</v>
      </c>
      <c r="Q734" s="27" t="n">
        <v>46144</v>
      </c>
      <c r="R734" s="17" t="inlineStr"/>
    </row>
    <row r="735">
      <c r="A735" s="21" t="inlineStr">
        <is>
          <t>EW-1014</t>
        </is>
      </c>
      <c r="B735" s="21" t="inlineStr">
        <is>
          <t>Eastwey</t>
        </is>
      </c>
      <c r="C735" s="21" t="inlineStr">
        <is>
          <t>open</t>
        </is>
      </c>
      <c r="D735" s="21" t="inlineStr">
        <is>
          <t>J</t>
        </is>
      </c>
      <c r="E735" s="21" t="n">
        <v>40</v>
      </c>
      <c r="F735" s="21" t="inlineStr">
        <is>
          <t>Medium</t>
        </is>
      </c>
      <c r="G735" s="21" t="inlineStr">
        <is>
          <t>OPEN</t>
        </is>
      </c>
      <c r="H735" s="21" t="n">
        <v>14</v>
      </c>
      <c r="I735" s="21" t="inlineStr">
        <is>
          <t>Water, 50A Power</t>
        </is>
      </c>
      <c r="J735" s="21" t="inlineStr">
        <is>
          <t>OCCUPIED</t>
        </is>
      </c>
      <c r="K735" s="21" t="inlineStr">
        <is>
          <t>MA-2024-1014</t>
        </is>
      </c>
      <c r="L735" s="21" t="inlineStr">
        <is>
          <t>WL-02680</t>
        </is>
      </c>
      <c r="M735" s="21" t="inlineStr">
        <is>
          <t>Melanie Rivera</t>
        </is>
      </c>
      <c r="N735" s="21" t="inlineStr">
        <is>
          <t>HALIBUT SOUND</t>
        </is>
      </c>
      <c r="O735" s="21" t="n">
        <v>34.4</v>
      </c>
      <c r="P735" s="21" t="n">
        <v>7.55</v>
      </c>
      <c r="Q735" s="28" t="n">
        <v>45659</v>
      </c>
      <c r="R735" s="21" t="inlineStr"/>
    </row>
    <row r="736">
      <c r="A736" s="17" t="inlineStr">
        <is>
          <t>EW-1015</t>
        </is>
      </c>
      <c r="B736" s="17" t="inlineStr">
        <is>
          <t>Eastwey</t>
        </is>
      </c>
      <c r="C736" s="17" t="inlineStr">
        <is>
          <t>open</t>
        </is>
      </c>
      <c r="D736" s="17" t="inlineStr">
        <is>
          <t>J</t>
        </is>
      </c>
      <c r="E736" s="17" t="n">
        <v>24</v>
      </c>
      <c r="F736" s="17" t="inlineStr">
        <is>
          <t>Small</t>
        </is>
      </c>
      <c r="G736" s="17" t="inlineStr">
        <is>
          <t>OPEN</t>
        </is>
      </c>
      <c r="H736" s="17" t="n">
        <v>9</v>
      </c>
      <c r="I736" s="17" t="inlineStr">
        <is>
          <t>Water, 30A/50A Power</t>
        </is>
      </c>
      <c r="J736" s="17" t="inlineStr">
        <is>
          <t>OCCUPIED</t>
        </is>
      </c>
      <c r="K736" s="17" t="inlineStr">
        <is>
          <t>MA-2024-1015</t>
        </is>
      </c>
      <c r="L736" s="17" t="inlineStr">
        <is>
          <t>WL-03353</t>
        </is>
      </c>
      <c r="M736" s="17" t="inlineStr">
        <is>
          <t>Patricia Adkins</t>
        </is>
      </c>
      <c r="N736" s="17" t="inlineStr">
        <is>
          <t>SPINDRIFT GLIDE</t>
        </is>
      </c>
      <c r="O736" s="17" t="n">
        <v>20.7</v>
      </c>
      <c r="P736" s="17" t="n">
        <v>7.55</v>
      </c>
      <c r="Q736" s="27" t="n">
        <v>45734</v>
      </c>
      <c r="R736" s="17" t="inlineStr"/>
    </row>
    <row r="737">
      <c r="A737" s="21" t="inlineStr">
        <is>
          <t>EW-1016</t>
        </is>
      </c>
      <c r="B737" s="21" t="inlineStr">
        <is>
          <t>Eastwey</t>
        </is>
      </c>
      <c r="C737" s="21" t="inlineStr">
        <is>
          <t>open</t>
        </is>
      </c>
      <c r="D737" s="21" t="inlineStr">
        <is>
          <t>J</t>
        </is>
      </c>
      <c r="E737" s="21" t="n">
        <v>28</v>
      </c>
      <c r="F737" s="21" t="inlineStr">
        <is>
          <t>Small</t>
        </is>
      </c>
      <c r="G737" s="21" t="inlineStr">
        <is>
          <t>OPEN</t>
        </is>
      </c>
      <c r="H737" s="21" t="n">
        <v>10</v>
      </c>
      <c r="I737" s="21" t="inlineStr">
        <is>
          <t>Water, 30A/50A Power</t>
        </is>
      </c>
      <c r="J737" s="21" t="inlineStr">
        <is>
          <t>OCCUPIED</t>
        </is>
      </c>
      <c r="K737" s="21" t="inlineStr">
        <is>
          <t>MA-2024-1016</t>
        </is>
      </c>
      <c r="L737" s="21" t="inlineStr">
        <is>
          <t>WL-01746</t>
        </is>
      </c>
      <c r="M737" s="21" t="inlineStr">
        <is>
          <t>Elizabeth Ward</t>
        </is>
      </c>
      <c r="N737" s="21" t="inlineStr">
        <is>
          <t>PINTAIL WEATHER</t>
        </is>
      </c>
      <c r="O737" s="21" t="n">
        <v>55.1</v>
      </c>
      <c r="P737" s="21" t="n">
        <v>7.55</v>
      </c>
      <c r="Q737" s="28" t="n">
        <v>45679</v>
      </c>
      <c r="R737" s="21" t="inlineStr"/>
    </row>
    <row r="738">
      <c r="A738" s="17" t="inlineStr">
        <is>
          <t>EW-1017</t>
        </is>
      </c>
      <c r="B738" s="17" t="inlineStr">
        <is>
          <t>Eastwey</t>
        </is>
      </c>
      <c r="C738" s="17" t="inlineStr">
        <is>
          <t>open</t>
        </is>
      </c>
      <c r="D738" s="17" t="inlineStr">
        <is>
          <t>J</t>
        </is>
      </c>
      <c r="E738" s="17" t="n">
        <v>32</v>
      </c>
      <c r="F738" s="17" t="inlineStr">
        <is>
          <t>Medium</t>
        </is>
      </c>
      <c r="G738" s="17" t="inlineStr">
        <is>
          <t>OPEN</t>
        </is>
      </c>
      <c r="H738" s="17" t="n">
        <v>12</v>
      </c>
      <c r="I738" s="17" t="inlineStr">
        <is>
          <t>Water, 30A/50A Power</t>
        </is>
      </c>
      <c r="J738" s="17" t="inlineStr">
        <is>
          <t>OCCUPIED</t>
        </is>
      </c>
      <c r="K738" s="17" t="inlineStr">
        <is>
          <t>MA-2024-1017</t>
        </is>
      </c>
      <c r="L738" s="17" t="inlineStr">
        <is>
          <t>WL-02717</t>
        </is>
      </c>
      <c r="M738" s="17" t="inlineStr">
        <is>
          <t>Ryan Phillips</t>
        </is>
      </c>
      <c r="N738" s="17" t="inlineStr">
        <is>
          <t>KESTREL GLIDE</t>
        </is>
      </c>
      <c r="O738" s="17" t="n">
        <v>61.8</v>
      </c>
      <c r="P738" s="17" t="n">
        <v>7.55</v>
      </c>
      <c r="Q738" s="27" t="n">
        <v>45732</v>
      </c>
      <c r="R738" s="17" t="inlineStr"/>
    </row>
    <row r="739">
      <c r="A739" s="21" t="inlineStr">
        <is>
          <t>EW-1018</t>
        </is>
      </c>
      <c r="B739" s="21" t="inlineStr">
        <is>
          <t>Eastwey</t>
        </is>
      </c>
      <c r="C739" s="21" t="inlineStr">
        <is>
          <t>open</t>
        </is>
      </c>
      <c r="D739" s="21" t="inlineStr">
        <is>
          <t>J</t>
        </is>
      </c>
      <c r="E739" s="21" t="n">
        <v>28</v>
      </c>
      <c r="F739" s="21" t="inlineStr">
        <is>
          <t>Small</t>
        </is>
      </c>
      <c r="G739" s="21" t="inlineStr">
        <is>
          <t>OPEN</t>
        </is>
      </c>
      <c r="H739" s="21" t="n">
        <v>10</v>
      </c>
      <c r="I739" s="21" t="inlineStr">
        <is>
          <t>Water, 30A/50A Power</t>
        </is>
      </c>
      <c r="J739" s="21" t="inlineStr">
        <is>
          <t>OCCUPIED</t>
        </is>
      </c>
      <c r="K739" s="21" t="inlineStr">
        <is>
          <t>MA-2024-1018</t>
        </is>
      </c>
      <c r="L739" s="21" t="inlineStr">
        <is>
          <t>WL-01540</t>
        </is>
      </c>
      <c r="M739" s="21" t="inlineStr">
        <is>
          <t>Jonathan Baker</t>
        </is>
      </c>
      <c r="N739" s="21" t="inlineStr">
        <is>
          <t>PINTAIL PASSAGE</t>
        </is>
      </c>
      <c r="O739" s="21" t="n">
        <v>60.8</v>
      </c>
      <c r="P739" s="21" t="n">
        <v>7.55</v>
      </c>
      <c r="Q739" s="28" t="n">
        <v>45948</v>
      </c>
      <c r="R739" s="21" t="inlineStr"/>
    </row>
    <row r="740">
      <c r="A740" s="17" t="inlineStr">
        <is>
          <t>EW-1019</t>
        </is>
      </c>
      <c r="B740" s="17" t="inlineStr">
        <is>
          <t>Eastwey</t>
        </is>
      </c>
      <c r="C740" s="17" t="inlineStr">
        <is>
          <t>open</t>
        </is>
      </c>
      <c r="D740" s="17" t="inlineStr">
        <is>
          <t>J</t>
        </is>
      </c>
      <c r="E740" s="17" t="n">
        <v>45</v>
      </c>
      <c r="F740" s="17" t="inlineStr">
        <is>
          <t>Large</t>
        </is>
      </c>
      <c r="G740" s="17" t="inlineStr">
        <is>
          <t>OPEN</t>
        </is>
      </c>
      <c r="H740" s="17" t="n">
        <v>16</v>
      </c>
      <c r="I740" s="17" t="inlineStr">
        <is>
          <t>Water, 50A Power, Pump-Out</t>
        </is>
      </c>
      <c r="J740" s="17" t="inlineStr">
        <is>
          <t>OCCUPIED</t>
        </is>
      </c>
      <c r="K740" s="17" t="inlineStr">
        <is>
          <t>MA-2024-1019</t>
        </is>
      </c>
      <c r="L740" s="17" t="inlineStr">
        <is>
          <t>WL-03583</t>
        </is>
      </c>
      <c r="M740" s="17" t="inlineStr">
        <is>
          <t>Walter Martin</t>
        </is>
      </c>
      <c r="N740" s="17" t="inlineStr">
        <is>
          <t>PINTAIL LIGHT</t>
        </is>
      </c>
      <c r="O740" s="17" t="n">
        <v>50.6</v>
      </c>
      <c r="P740" s="17" t="n">
        <v>7.55</v>
      </c>
      <c r="Q740" s="27" t="n">
        <v>46197</v>
      </c>
      <c r="R740" s="17" t="inlineStr"/>
    </row>
    <row r="741">
      <c r="A741" s="21" t="inlineStr">
        <is>
          <t>EW-1020</t>
        </is>
      </c>
      <c r="B741" s="21" t="inlineStr">
        <is>
          <t>Eastwey</t>
        </is>
      </c>
      <c r="C741" s="21" t="inlineStr">
        <is>
          <t>open</t>
        </is>
      </c>
      <c r="D741" s="21" t="inlineStr">
        <is>
          <t>J</t>
        </is>
      </c>
      <c r="E741" s="21" t="n">
        <v>28</v>
      </c>
      <c r="F741" s="21" t="inlineStr">
        <is>
          <t>Small</t>
        </is>
      </c>
      <c r="G741" s="21" t="inlineStr">
        <is>
          <t>OPEN</t>
        </is>
      </c>
      <c r="H741" s="21" t="n">
        <v>10</v>
      </c>
      <c r="I741" s="21" t="inlineStr">
        <is>
          <t>Water, 30A/50A Power</t>
        </is>
      </c>
      <c r="J741" s="21" t="inlineStr">
        <is>
          <t>VACANT</t>
        </is>
      </c>
      <c r="K741" s="21" t="inlineStr"/>
      <c r="L741" s="21" t="inlineStr"/>
      <c r="M741" s="21" t="inlineStr"/>
      <c r="N741" s="21" t="inlineStr"/>
      <c r="O741" s="21" t="inlineStr"/>
      <c r="P741" s="21" t="n">
        <v>7.55</v>
      </c>
      <c r="Q741" s="28" t="n">
        <v>46116</v>
      </c>
      <c r="R741" s="21" t="inlineStr"/>
    </row>
    <row r="742">
      <c r="A742" s="17" t="inlineStr">
        <is>
          <t>EW-1021</t>
        </is>
      </c>
      <c r="B742" s="17" t="inlineStr">
        <is>
          <t>Eastwey</t>
        </is>
      </c>
      <c r="C742" s="17" t="inlineStr">
        <is>
          <t>open</t>
        </is>
      </c>
      <c r="D742" s="17" t="inlineStr">
        <is>
          <t>J</t>
        </is>
      </c>
      <c r="E742" s="17" t="n">
        <v>70</v>
      </c>
      <c r="F742" s="17" t="inlineStr">
        <is>
          <t>XLarge</t>
        </is>
      </c>
      <c r="G742" s="17" t="inlineStr">
        <is>
          <t>OPEN</t>
        </is>
      </c>
      <c r="H742" s="17" t="n">
        <v>22</v>
      </c>
      <c r="I742" s="17" t="inlineStr">
        <is>
          <t>Water, 100A Power, Pump-Out</t>
        </is>
      </c>
      <c r="J742" s="17" t="inlineStr">
        <is>
          <t>OCCUPIED</t>
        </is>
      </c>
      <c r="K742" s="17" t="inlineStr">
        <is>
          <t>MA-2024-1021</t>
        </is>
      </c>
      <c r="L742" s="17" t="inlineStr">
        <is>
          <t>WL-03888</t>
        </is>
      </c>
      <c r="M742" s="17" t="inlineStr">
        <is>
          <t>Christian Garcia</t>
        </is>
      </c>
      <c r="N742" s="17" t="inlineStr">
        <is>
          <t>KESTREL MOON</t>
        </is>
      </c>
      <c r="O742" s="17" t="n">
        <v>57.5</v>
      </c>
      <c r="P742" s="17" t="n">
        <v>7.55</v>
      </c>
      <c r="Q742" s="27" t="n">
        <v>45573</v>
      </c>
      <c r="R742" s="17" t="inlineStr"/>
    </row>
    <row r="743">
      <c r="A743" s="21" t="inlineStr">
        <is>
          <t>EW-1022</t>
        </is>
      </c>
      <c r="B743" s="21" t="inlineStr">
        <is>
          <t>Eastwey</t>
        </is>
      </c>
      <c r="C743" s="21" t="inlineStr">
        <is>
          <t>open</t>
        </is>
      </c>
      <c r="D743" s="21" t="inlineStr">
        <is>
          <t>J</t>
        </is>
      </c>
      <c r="E743" s="21" t="n">
        <v>32</v>
      </c>
      <c r="F743" s="21" t="inlineStr">
        <is>
          <t>Medium</t>
        </is>
      </c>
      <c r="G743" s="21" t="inlineStr">
        <is>
          <t>OPEN</t>
        </is>
      </c>
      <c r="H743" s="21" t="n">
        <v>12</v>
      </c>
      <c r="I743" s="21" t="inlineStr">
        <is>
          <t>Water, 30A/50A Power</t>
        </is>
      </c>
      <c r="J743" s="21" t="inlineStr">
        <is>
          <t>OCCUPIED</t>
        </is>
      </c>
      <c r="K743" s="21" t="inlineStr">
        <is>
          <t>MA-2024-1022</t>
        </is>
      </c>
      <c r="L743" s="21" t="inlineStr">
        <is>
          <t>WL-01788</t>
        </is>
      </c>
      <c r="M743" s="21" t="inlineStr">
        <is>
          <t>James Austin</t>
        </is>
      </c>
      <c r="N743" s="21" t="inlineStr">
        <is>
          <t>TIDE GLIDE</t>
        </is>
      </c>
      <c r="O743" s="21" t="n">
        <v>39</v>
      </c>
      <c r="P743" s="21" t="n">
        <v>7.55</v>
      </c>
      <c r="Q743" s="28" t="n">
        <v>46058</v>
      </c>
      <c r="R743" s="21" t="inlineStr"/>
    </row>
    <row r="744">
      <c r="A744" s="17" t="inlineStr">
        <is>
          <t>EW-1023</t>
        </is>
      </c>
      <c r="B744" s="17" t="inlineStr">
        <is>
          <t>Eastwey</t>
        </is>
      </c>
      <c r="C744" s="17" t="inlineStr">
        <is>
          <t>open</t>
        </is>
      </c>
      <c r="D744" s="17" t="inlineStr">
        <is>
          <t>J</t>
        </is>
      </c>
      <c r="E744" s="17" t="n">
        <v>60</v>
      </c>
      <c r="F744" s="17" t="inlineStr">
        <is>
          <t>XLarge</t>
        </is>
      </c>
      <c r="G744" s="17" t="inlineStr">
        <is>
          <t>OPEN</t>
        </is>
      </c>
      <c r="H744" s="17" t="n">
        <v>20</v>
      </c>
      <c r="I744" s="17" t="inlineStr">
        <is>
          <t>Water, 100A Power, Pump-Out</t>
        </is>
      </c>
      <c r="J744" s="17" t="inlineStr">
        <is>
          <t>OCCUPIED</t>
        </is>
      </c>
      <c r="K744" s="17" t="inlineStr">
        <is>
          <t>MA-2024-1023</t>
        </is>
      </c>
      <c r="L744" s="17" t="inlineStr">
        <is>
          <t>WL-01824</t>
        </is>
      </c>
      <c r="M744" s="17" t="inlineStr">
        <is>
          <t>Robin Tucker</t>
        </is>
      </c>
      <c r="N744" s="17" t="inlineStr">
        <is>
          <t>SANDERLING PASSAGE</t>
        </is>
      </c>
      <c r="O744" s="17" t="n">
        <v>26.5</v>
      </c>
      <c r="P744" s="17" t="n">
        <v>7.55</v>
      </c>
      <c r="Q744" s="27" t="n">
        <v>45637</v>
      </c>
      <c r="R744" s="17" t="inlineStr"/>
    </row>
    <row r="745">
      <c r="A745" s="21" t="inlineStr">
        <is>
          <t>EW-1024</t>
        </is>
      </c>
      <c r="B745" s="21" t="inlineStr">
        <is>
          <t>Eastwey</t>
        </is>
      </c>
      <c r="C745" s="21" t="inlineStr">
        <is>
          <t>open</t>
        </is>
      </c>
      <c r="D745" s="21" t="inlineStr">
        <is>
          <t>J</t>
        </is>
      </c>
      <c r="E745" s="21" t="n">
        <v>24</v>
      </c>
      <c r="F745" s="21" t="inlineStr">
        <is>
          <t>Small</t>
        </is>
      </c>
      <c r="G745" s="21" t="inlineStr">
        <is>
          <t>OPEN</t>
        </is>
      </c>
      <c r="H745" s="21" t="n">
        <v>9</v>
      </c>
      <c r="I745" s="21" t="inlineStr">
        <is>
          <t>Water, 30A/50A Power</t>
        </is>
      </c>
      <c r="J745" s="21" t="inlineStr">
        <is>
          <t>OCCUPIED</t>
        </is>
      </c>
      <c r="K745" s="21" t="inlineStr">
        <is>
          <t>MA-2024-1024</t>
        </is>
      </c>
      <c r="L745" s="21" t="inlineStr">
        <is>
          <t>WL-03180</t>
        </is>
      </c>
      <c r="M745" s="21" t="inlineStr">
        <is>
          <t>Teresa Jimenez</t>
        </is>
      </c>
      <c r="N745" s="21" t="inlineStr">
        <is>
          <t>ANCHOR GLIDE</t>
        </is>
      </c>
      <c r="O745" s="21" t="n">
        <v>33.7</v>
      </c>
      <c r="P745" s="21" t="n">
        <v>7.55</v>
      </c>
      <c r="Q745" s="28" t="n">
        <v>46040</v>
      </c>
      <c r="R745" s="21" t="inlineStr"/>
    </row>
    <row r="746">
      <c r="A746" s="17" t="inlineStr">
        <is>
          <t>GW-0101</t>
        </is>
      </c>
      <c r="B746" s="17" t="inlineStr">
        <is>
          <t>Gullwing</t>
        </is>
      </c>
      <c r="C746" s="17" t="inlineStr">
        <is>
          <t>open</t>
        </is>
      </c>
      <c r="D746" s="17" t="inlineStr">
        <is>
          <t>A</t>
        </is>
      </c>
      <c r="E746" s="17" t="n">
        <v>24</v>
      </c>
      <c r="F746" s="17" t="inlineStr">
        <is>
          <t>Small</t>
        </is>
      </c>
      <c r="G746" s="17" t="inlineStr">
        <is>
          <t>OPEN</t>
        </is>
      </c>
      <c r="H746" s="17" t="n">
        <v>9</v>
      </c>
      <c r="I746" s="17" t="inlineStr">
        <is>
          <t>Water, 30A/50A Power</t>
        </is>
      </c>
      <c r="J746" s="17" t="inlineStr">
        <is>
          <t>GUEST</t>
        </is>
      </c>
      <c r="K746" s="17" t="inlineStr"/>
      <c r="L746" s="17" t="inlineStr"/>
      <c r="M746" s="17" t="inlineStr"/>
      <c r="N746" s="17" t="inlineStr"/>
      <c r="O746" s="17" t="inlineStr"/>
      <c r="P746" s="17" t="n">
        <v>7.55</v>
      </c>
      <c r="Q746" s="27" t="n">
        <v>45652</v>
      </c>
      <c r="R746" s="17" t="inlineStr"/>
    </row>
    <row r="747">
      <c r="A747" s="21" t="inlineStr">
        <is>
          <t>GW-0102</t>
        </is>
      </c>
      <c r="B747" s="21" t="inlineStr">
        <is>
          <t>Gullwing</t>
        </is>
      </c>
      <c r="C747" s="21" t="inlineStr">
        <is>
          <t>open</t>
        </is>
      </c>
      <c r="D747" s="21" t="inlineStr">
        <is>
          <t>A</t>
        </is>
      </c>
      <c r="E747" s="21" t="n">
        <v>40</v>
      </c>
      <c r="F747" s="21" t="inlineStr">
        <is>
          <t>Medium</t>
        </is>
      </c>
      <c r="G747" s="21" t="inlineStr">
        <is>
          <t>OPEN</t>
        </is>
      </c>
      <c r="H747" s="21" t="n">
        <v>14</v>
      </c>
      <c r="I747" s="21" t="inlineStr">
        <is>
          <t>Water, 50A Power</t>
        </is>
      </c>
      <c r="J747" s="21" t="inlineStr">
        <is>
          <t>OCCUPIED</t>
        </is>
      </c>
      <c r="K747" s="21" t="inlineStr">
        <is>
          <t>MA-2024-0102</t>
        </is>
      </c>
      <c r="L747" s="21" t="inlineStr">
        <is>
          <t>WL-01136</t>
        </is>
      </c>
      <c r="M747" s="21" t="inlineStr">
        <is>
          <t>Christina Green</t>
        </is>
      </c>
      <c r="N747" s="21" t="inlineStr">
        <is>
          <t>PETREL WIND</t>
        </is>
      </c>
      <c r="O747" s="21" t="n">
        <v>43.8</v>
      </c>
      <c r="P747" s="21" t="n">
        <v>7.55</v>
      </c>
      <c r="Q747" s="28" t="n">
        <v>45578</v>
      </c>
      <c r="R747" s="21" t="inlineStr"/>
    </row>
    <row r="748">
      <c r="A748" s="17" t="inlineStr">
        <is>
          <t>GW-0103</t>
        </is>
      </c>
      <c r="B748" s="17" t="inlineStr">
        <is>
          <t>Gullwing</t>
        </is>
      </c>
      <c r="C748" s="17" t="inlineStr">
        <is>
          <t>open</t>
        </is>
      </c>
      <c r="D748" s="17" t="inlineStr">
        <is>
          <t>A</t>
        </is>
      </c>
      <c r="E748" s="17" t="n">
        <v>45</v>
      </c>
      <c r="F748" s="17" t="inlineStr">
        <is>
          <t>Large</t>
        </is>
      </c>
      <c r="G748" s="17" t="inlineStr">
        <is>
          <t>OPEN</t>
        </is>
      </c>
      <c r="H748" s="17" t="n">
        <v>16</v>
      </c>
      <c r="I748" s="17" t="inlineStr">
        <is>
          <t>Water, 50A Power, Pump-Out</t>
        </is>
      </c>
      <c r="J748" s="17" t="inlineStr">
        <is>
          <t>OCCUPIED</t>
        </is>
      </c>
      <c r="K748" s="17" t="inlineStr">
        <is>
          <t>MA-2024-0103</t>
        </is>
      </c>
      <c r="L748" s="17" t="inlineStr">
        <is>
          <t>WL-02233</t>
        </is>
      </c>
      <c r="M748" s="17" t="inlineStr">
        <is>
          <t>Sarah Forbes</t>
        </is>
      </c>
      <c r="N748" s="17" t="inlineStr">
        <is>
          <t>BRANT MIST</t>
        </is>
      </c>
      <c r="O748" s="17" t="n">
        <v>21.9</v>
      </c>
      <c r="P748" s="17" t="n">
        <v>7.55</v>
      </c>
      <c r="Q748" s="27" t="n">
        <v>45766</v>
      </c>
      <c r="R748" s="17" t="inlineStr"/>
    </row>
    <row r="749">
      <c r="A749" s="21" t="inlineStr">
        <is>
          <t>GW-0104</t>
        </is>
      </c>
      <c r="B749" s="21" t="inlineStr">
        <is>
          <t>Gullwing</t>
        </is>
      </c>
      <c r="C749" s="21" t="inlineStr">
        <is>
          <t>open</t>
        </is>
      </c>
      <c r="D749" s="21" t="inlineStr">
        <is>
          <t>A</t>
        </is>
      </c>
      <c r="E749" s="21" t="n">
        <v>40</v>
      </c>
      <c r="F749" s="21" t="inlineStr">
        <is>
          <t>Medium</t>
        </is>
      </c>
      <c r="G749" s="21" t="inlineStr">
        <is>
          <t>OPEN</t>
        </is>
      </c>
      <c r="H749" s="21" t="n">
        <v>14</v>
      </c>
      <c r="I749" s="21" t="inlineStr">
        <is>
          <t>Water, 50A Power</t>
        </is>
      </c>
      <c r="J749" s="21" t="inlineStr">
        <is>
          <t>OCCUPIED</t>
        </is>
      </c>
      <c r="K749" s="21" t="inlineStr">
        <is>
          <t>MA-2024-0104</t>
        </is>
      </c>
      <c r="L749" s="21" t="inlineStr">
        <is>
          <t>WL-01980</t>
        </is>
      </c>
      <c r="M749" s="21" t="inlineStr">
        <is>
          <t>Jacob Powell</t>
        </is>
      </c>
      <c r="N749" s="21" t="inlineStr">
        <is>
          <t>WIDGEON RUNNER</t>
        </is>
      </c>
      <c r="O749" s="21" t="n">
        <v>49.6</v>
      </c>
      <c r="P749" s="21" t="n">
        <v>7.55</v>
      </c>
      <c r="Q749" s="28" t="n">
        <v>46100</v>
      </c>
      <c r="R749" s="21" t="inlineStr"/>
    </row>
    <row r="750">
      <c r="A750" s="17" t="inlineStr">
        <is>
          <t>GW-0105</t>
        </is>
      </c>
      <c r="B750" s="17" t="inlineStr">
        <is>
          <t>Gullwing</t>
        </is>
      </c>
      <c r="C750" s="17" t="inlineStr">
        <is>
          <t>open</t>
        </is>
      </c>
      <c r="D750" s="17" t="inlineStr">
        <is>
          <t>A</t>
        </is>
      </c>
      <c r="E750" s="17" t="n">
        <v>60</v>
      </c>
      <c r="F750" s="17" t="inlineStr">
        <is>
          <t>XLarge</t>
        </is>
      </c>
      <c r="G750" s="17" t="inlineStr">
        <is>
          <t>OPEN</t>
        </is>
      </c>
      <c r="H750" s="17" t="n">
        <v>20</v>
      </c>
      <c r="I750" s="17" t="inlineStr">
        <is>
          <t>Water, 100A Power, Pump-Out</t>
        </is>
      </c>
      <c r="J750" s="17" t="inlineStr">
        <is>
          <t>OCCUPIED</t>
        </is>
      </c>
      <c r="K750" s="17" t="inlineStr">
        <is>
          <t>MA-2024-0105</t>
        </is>
      </c>
      <c r="L750" s="17" t="inlineStr">
        <is>
          <t>WL-03409</t>
        </is>
      </c>
      <c r="M750" s="17" t="inlineStr">
        <is>
          <t>Linda Franklin</t>
        </is>
      </c>
      <c r="N750" s="17" t="inlineStr">
        <is>
          <t>SCOTER HARBOR</t>
        </is>
      </c>
      <c r="O750" s="17" t="n">
        <v>35.5</v>
      </c>
      <c r="P750" s="17" t="n">
        <v>7.55</v>
      </c>
      <c r="Q750" s="27" t="n">
        <v>45898</v>
      </c>
      <c r="R750" s="17" t="inlineStr"/>
    </row>
    <row r="751">
      <c r="A751" s="21" t="inlineStr">
        <is>
          <t>GW-0106</t>
        </is>
      </c>
      <c r="B751" s="21" t="inlineStr">
        <is>
          <t>Gullwing</t>
        </is>
      </c>
      <c r="C751" s="21" t="inlineStr">
        <is>
          <t>open</t>
        </is>
      </c>
      <c r="D751" s="21" t="inlineStr">
        <is>
          <t>A</t>
        </is>
      </c>
      <c r="E751" s="21" t="n">
        <v>80</v>
      </c>
      <c r="F751" s="21" t="inlineStr">
        <is>
          <t>XLarge</t>
        </is>
      </c>
      <c r="G751" s="21" t="inlineStr">
        <is>
          <t>OPEN</t>
        </is>
      </c>
      <c r="H751" s="21" t="n">
        <v>24</v>
      </c>
      <c r="I751" s="21" t="inlineStr">
        <is>
          <t>Water, 100A Power, Pump-Out</t>
        </is>
      </c>
      <c r="J751" s="21" t="inlineStr">
        <is>
          <t>OCCUPIED</t>
        </is>
      </c>
      <c r="K751" s="21" t="inlineStr">
        <is>
          <t>MA-2024-0106</t>
        </is>
      </c>
      <c r="L751" s="21" t="inlineStr">
        <is>
          <t>WL-01773</t>
        </is>
      </c>
      <c r="M751" s="21" t="inlineStr">
        <is>
          <t>Kara Bartlett</t>
        </is>
      </c>
      <c r="N751" s="21" t="inlineStr">
        <is>
          <t>SCOTER SONG</t>
        </is>
      </c>
      <c r="O751" s="21" t="n">
        <v>40.5</v>
      </c>
      <c r="P751" s="21" t="n">
        <v>7.55</v>
      </c>
      <c r="Q751" s="28" t="n">
        <v>45689</v>
      </c>
      <c r="R751" s="21" t="inlineStr"/>
    </row>
    <row r="752">
      <c r="A752" s="17" t="inlineStr">
        <is>
          <t>GW-0107</t>
        </is>
      </c>
      <c r="B752" s="17" t="inlineStr">
        <is>
          <t>Gullwing</t>
        </is>
      </c>
      <c r="C752" s="17" t="inlineStr">
        <is>
          <t>open</t>
        </is>
      </c>
      <c r="D752" s="17" t="inlineStr">
        <is>
          <t>A</t>
        </is>
      </c>
      <c r="E752" s="17" t="n">
        <v>32</v>
      </c>
      <c r="F752" s="17" t="inlineStr">
        <is>
          <t>Medium</t>
        </is>
      </c>
      <c r="G752" s="17" t="inlineStr">
        <is>
          <t>OPEN</t>
        </is>
      </c>
      <c r="H752" s="17" t="n">
        <v>12</v>
      </c>
      <c r="I752" s="17" t="inlineStr">
        <is>
          <t>Water, 30A/50A Power</t>
        </is>
      </c>
      <c r="J752" s="17" t="inlineStr">
        <is>
          <t>GUEST</t>
        </is>
      </c>
      <c r="K752" s="17" t="inlineStr"/>
      <c r="L752" s="17" t="inlineStr"/>
      <c r="M752" s="17" t="inlineStr"/>
      <c r="N752" s="17" t="inlineStr"/>
      <c r="O752" s="17" t="inlineStr"/>
      <c r="P752" s="17" t="n">
        <v>7.55</v>
      </c>
      <c r="Q752" s="27" t="n">
        <v>45785</v>
      </c>
      <c r="R752" s="17" t="inlineStr"/>
    </row>
    <row r="753">
      <c r="A753" s="21" t="inlineStr">
        <is>
          <t>GW-0108</t>
        </is>
      </c>
      <c r="B753" s="21" t="inlineStr">
        <is>
          <t>Gullwing</t>
        </is>
      </c>
      <c r="C753" s="21" t="inlineStr">
        <is>
          <t>open</t>
        </is>
      </c>
      <c r="D753" s="21" t="inlineStr">
        <is>
          <t>A</t>
        </is>
      </c>
      <c r="E753" s="21" t="n">
        <v>32</v>
      </c>
      <c r="F753" s="21" t="inlineStr">
        <is>
          <t>Medium</t>
        </is>
      </c>
      <c r="G753" s="21" t="inlineStr">
        <is>
          <t>OPEN</t>
        </is>
      </c>
      <c r="H753" s="21" t="n">
        <v>12</v>
      </c>
      <c r="I753" s="21" t="inlineStr">
        <is>
          <t>Water, 30A/50A Power</t>
        </is>
      </c>
      <c r="J753" s="21" t="inlineStr">
        <is>
          <t>OCCUPIED</t>
        </is>
      </c>
      <c r="K753" s="21" t="inlineStr">
        <is>
          <t>MA-2024-0108</t>
        </is>
      </c>
      <c r="L753" s="21" t="inlineStr">
        <is>
          <t>WL-02927</t>
        </is>
      </c>
      <c r="M753" s="21" t="inlineStr">
        <is>
          <t>Jonathon Jones</t>
        </is>
      </c>
      <c r="N753" s="21" t="inlineStr">
        <is>
          <t>TIDE VEER</t>
        </is>
      </c>
      <c r="O753" s="21" t="n">
        <v>46.9</v>
      </c>
      <c r="P753" s="21" t="n">
        <v>7.55</v>
      </c>
      <c r="Q753" s="28" t="n">
        <v>46041</v>
      </c>
      <c r="R753" s="21" t="inlineStr"/>
    </row>
    <row r="754">
      <c r="A754" s="17" t="inlineStr">
        <is>
          <t>GW-0109</t>
        </is>
      </c>
      <c r="B754" s="17" t="inlineStr">
        <is>
          <t>Gullwing</t>
        </is>
      </c>
      <c r="C754" s="17" t="inlineStr">
        <is>
          <t>open</t>
        </is>
      </c>
      <c r="D754" s="17" t="inlineStr">
        <is>
          <t>A</t>
        </is>
      </c>
      <c r="E754" s="17" t="n">
        <v>28</v>
      </c>
      <c r="F754" s="17" t="inlineStr">
        <is>
          <t>Small</t>
        </is>
      </c>
      <c r="G754" s="17" t="inlineStr">
        <is>
          <t>OPEN</t>
        </is>
      </c>
      <c r="H754" s="17" t="n">
        <v>10</v>
      </c>
      <c r="I754" s="17" t="inlineStr">
        <is>
          <t>Water, 30A/50A Power</t>
        </is>
      </c>
      <c r="J754" s="17" t="inlineStr">
        <is>
          <t>OCCUPIED</t>
        </is>
      </c>
      <c r="K754" s="17" t="inlineStr">
        <is>
          <t>MA-2024-0109</t>
        </is>
      </c>
      <c r="L754" s="17" t="inlineStr">
        <is>
          <t>WL-02979</t>
        </is>
      </c>
      <c r="M754" s="17" t="inlineStr">
        <is>
          <t>Catherine Reed</t>
        </is>
      </c>
      <c r="N754" s="17" t="inlineStr">
        <is>
          <t>WIDGEON DANCER</t>
        </is>
      </c>
      <c r="O754" s="17" t="n">
        <v>55</v>
      </c>
      <c r="P754" s="17" t="n">
        <v>7.55</v>
      </c>
      <c r="Q754" s="27" t="n">
        <v>45969</v>
      </c>
      <c r="R754" s="17" t="inlineStr"/>
    </row>
    <row r="755">
      <c r="A755" s="21" t="inlineStr">
        <is>
          <t>GW-0110</t>
        </is>
      </c>
      <c r="B755" s="21" t="inlineStr">
        <is>
          <t>Gullwing</t>
        </is>
      </c>
      <c r="C755" s="21" t="inlineStr">
        <is>
          <t>open</t>
        </is>
      </c>
      <c r="D755" s="21" t="inlineStr">
        <is>
          <t>A</t>
        </is>
      </c>
      <c r="E755" s="21" t="n">
        <v>80</v>
      </c>
      <c r="F755" s="21" t="inlineStr">
        <is>
          <t>XLarge</t>
        </is>
      </c>
      <c r="G755" s="21" t="inlineStr">
        <is>
          <t>OPEN</t>
        </is>
      </c>
      <c r="H755" s="21" t="n">
        <v>24</v>
      </c>
      <c r="I755" s="21" t="inlineStr">
        <is>
          <t>Water, 100A Power, Pump-Out</t>
        </is>
      </c>
      <c r="J755" s="21" t="inlineStr">
        <is>
          <t>OCCUPIED</t>
        </is>
      </c>
      <c r="K755" s="21" t="inlineStr">
        <is>
          <t>MA-2024-0110</t>
        </is>
      </c>
      <c r="L755" s="21" t="inlineStr">
        <is>
          <t>WL-02479</t>
        </is>
      </c>
      <c r="M755" s="21" t="inlineStr">
        <is>
          <t>Jeremy Aguirre</t>
        </is>
      </c>
      <c r="N755" s="21" t="inlineStr">
        <is>
          <t>POINT SOUND</t>
        </is>
      </c>
      <c r="O755" s="21" t="n">
        <v>42.1</v>
      </c>
      <c r="P755" s="21" t="n">
        <v>7.55</v>
      </c>
      <c r="Q755" s="28" t="n">
        <v>45943</v>
      </c>
      <c r="R755" s="21" t="inlineStr"/>
    </row>
    <row r="756">
      <c r="A756" s="17" t="inlineStr">
        <is>
          <t>GW-0111</t>
        </is>
      </c>
      <c r="B756" s="17" t="inlineStr">
        <is>
          <t>Gullwing</t>
        </is>
      </c>
      <c r="C756" s="17" t="inlineStr">
        <is>
          <t>open</t>
        </is>
      </c>
      <c r="D756" s="17" t="inlineStr">
        <is>
          <t>A</t>
        </is>
      </c>
      <c r="E756" s="17" t="n">
        <v>28</v>
      </c>
      <c r="F756" s="17" t="inlineStr">
        <is>
          <t>Small</t>
        </is>
      </c>
      <c r="G756" s="17" t="inlineStr">
        <is>
          <t>OPEN</t>
        </is>
      </c>
      <c r="H756" s="17" t="n">
        <v>10</v>
      </c>
      <c r="I756" s="17" t="inlineStr">
        <is>
          <t>Water, 30A/50A Power</t>
        </is>
      </c>
      <c r="J756" s="17" t="inlineStr">
        <is>
          <t>OCCUPIED</t>
        </is>
      </c>
      <c r="K756" s="17" t="inlineStr">
        <is>
          <t>MA-2024-0111</t>
        </is>
      </c>
      <c r="L756" s="17" t="inlineStr">
        <is>
          <t>WL-03229</t>
        </is>
      </c>
      <c r="M756" s="17" t="inlineStr">
        <is>
          <t>Monica Alvarez</t>
        </is>
      </c>
      <c r="N756" s="17" t="inlineStr">
        <is>
          <t>SALISH HARBOR</t>
        </is>
      </c>
      <c r="O756" s="17" t="n">
        <v>59.8</v>
      </c>
      <c r="P756" s="17" t="n">
        <v>7.55</v>
      </c>
      <c r="Q756" s="27" t="n">
        <v>45864</v>
      </c>
      <c r="R756" s="17" t="inlineStr"/>
    </row>
    <row r="757">
      <c r="A757" s="21" t="inlineStr">
        <is>
          <t>GW-0112</t>
        </is>
      </c>
      <c r="B757" s="21" t="inlineStr">
        <is>
          <t>Gullwing</t>
        </is>
      </c>
      <c r="C757" s="21" t="inlineStr">
        <is>
          <t>open</t>
        </is>
      </c>
      <c r="D757" s="21" t="inlineStr">
        <is>
          <t>A</t>
        </is>
      </c>
      <c r="E757" s="21" t="n">
        <v>32</v>
      </c>
      <c r="F757" s="21" t="inlineStr">
        <is>
          <t>Medium</t>
        </is>
      </c>
      <c r="G757" s="21" t="inlineStr">
        <is>
          <t>OPEN</t>
        </is>
      </c>
      <c r="H757" s="21" t="n">
        <v>12</v>
      </c>
      <c r="I757" s="21" t="inlineStr">
        <is>
          <t>Water, 30A/50A Power</t>
        </is>
      </c>
      <c r="J757" s="21" t="inlineStr">
        <is>
          <t>OCCUPIED</t>
        </is>
      </c>
      <c r="K757" s="21" t="inlineStr">
        <is>
          <t>MA-2024-0112</t>
        </is>
      </c>
      <c r="L757" s="21" t="inlineStr">
        <is>
          <t>WL-01208</t>
        </is>
      </c>
      <c r="M757" s="21" t="inlineStr">
        <is>
          <t>Nicholas Lewis</t>
        </is>
      </c>
      <c r="N757" s="21" t="inlineStr">
        <is>
          <t>BRANT WEATHER</t>
        </is>
      </c>
      <c r="O757" s="21" t="n">
        <v>19.8</v>
      </c>
      <c r="P757" s="21" t="n">
        <v>7.55</v>
      </c>
      <c r="Q757" s="28" t="n">
        <v>46093</v>
      </c>
      <c r="R757" s="21" t="inlineStr"/>
    </row>
    <row r="758">
      <c r="A758" s="17" t="inlineStr">
        <is>
          <t>GW-0113</t>
        </is>
      </c>
      <c r="B758" s="17" t="inlineStr">
        <is>
          <t>Gullwing</t>
        </is>
      </c>
      <c r="C758" s="17" t="inlineStr">
        <is>
          <t>open</t>
        </is>
      </c>
      <c r="D758" s="17" t="inlineStr">
        <is>
          <t>A</t>
        </is>
      </c>
      <c r="E758" s="17" t="n">
        <v>45</v>
      </c>
      <c r="F758" s="17" t="inlineStr">
        <is>
          <t>Large</t>
        </is>
      </c>
      <c r="G758" s="17" t="inlineStr">
        <is>
          <t>OPEN</t>
        </is>
      </c>
      <c r="H758" s="17" t="n">
        <v>16</v>
      </c>
      <c r="I758" s="17" t="inlineStr">
        <is>
          <t>Water, 50A Power, Pump-Out</t>
        </is>
      </c>
      <c r="J758" s="17" t="inlineStr">
        <is>
          <t>OCCUPIED</t>
        </is>
      </c>
      <c r="K758" s="17" t="inlineStr">
        <is>
          <t>MA-2024-0113</t>
        </is>
      </c>
      <c r="L758" s="17" t="inlineStr">
        <is>
          <t>WL-01259</t>
        </is>
      </c>
      <c r="M758" s="17" t="inlineStr">
        <is>
          <t>Sara Avery</t>
        </is>
      </c>
      <c r="N758" s="17" t="inlineStr">
        <is>
          <t>OSPREY LINE</t>
        </is>
      </c>
      <c r="O758" s="17" t="n">
        <v>45.1</v>
      </c>
      <c r="P758" s="17" t="n">
        <v>7.55</v>
      </c>
      <c r="Q758" s="27" t="n">
        <v>45873</v>
      </c>
      <c r="R758" s="17" t="inlineStr"/>
    </row>
    <row r="759">
      <c r="A759" s="21" t="inlineStr">
        <is>
          <t>GW-0114</t>
        </is>
      </c>
      <c r="B759" s="21" t="inlineStr">
        <is>
          <t>Gullwing</t>
        </is>
      </c>
      <c r="C759" s="21" t="inlineStr">
        <is>
          <t>open</t>
        </is>
      </c>
      <c r="D759" s="21" t="inlineStr">
        <is>
          <t>A</t>
        </is>
      </c>
      <c r="E759" s="21" t="n">
        <v>24</v>
      </c>
      <c r="F759" s="21" t="inlineStr">
        <is>
          <t>Small</t>
        </is>
      </c>
      <c r="G759" s="21" t="inlineStr">
        <is>
          <t>OPEN</t>
        </is>
      </c>
      <c r="H759" s="21" t="n">
        <v>9</v>
      </c>
      <c r="I759" s="21" t="inlineStr">
        <is>
          <t>Water, 30A/50A Power</t>
        </is>
      </c>
      <c r="J759" s="21" t="inlineStr">
        <is>
          <t>OCCUPIED</t>
        </is>
      </c>
      <c r="K759" s="21" t="inlineStr">
        <is>
          <t>MA-2024-0114</t>
        </is>
      </c>
      <c r="L759" s="21" t="inlineStr">
        <is>
          <t>WL-02985</t>
        </is>
      </c>
      <c r="M759" s="21" t="inlineStr">
        <is>
          <t>Francisco Benjamin</t>
        </is>
      </c>
      <c r="N759" s="21" t="inlineStr">
        <is>
          <t>CORMORANT MOON</t>
        </is>
      </c>
      <c r="O759" s="21" t="n">
        <v>36.6</v>
      </c>
      <c r="P759" s="21" t="n">
        <v>7.55</v>
      </c>
      <c r="Q759" s="28" t="n">
        <v>45766</v>
      </c>
      <c r="R759" s="21" t="inlineStr"/>
    </row>
    <row r="760">
      <c r="A760" s="17" t="inlineStr">
        <is>
          <t>GW-0115</t>
        </is>
      </c>
      <c r="B760" s="17" t="inlineStr">
        <is>
          <t>Gullwing</t>
        </is>
      </c>
      <c r="C760" s="17" t="inlineStr">
        <is>
          <t>open</t>
        </is>
      </c>
      <c r="D760" s="17" t="inlineStr">
        <is>
          <t>A</t>
        </is>
      </c>
      <c r="E760" s="17" t="n">
        <v>50</v>
      </c>
      <c r="F760" s="17" t="inlineStr">
        <is>
          <t>Large</t>
        </is>
      </c>
      <c r="G760" s="17" t="inlineStr">
        <is>
          <t>OPEN</t>
        </is>
      </c>
      <c r="H760" s="17" t="n">
        <v>18</v>
      </c>
      <c r="I760" s="17" t="inlineStr">
        <is>
          <t>Water, 50A Power, Pump-Out</t>
        </is>
      </c>
      <c r="J760" s="17" t="inlineStr">
        <is>
          <t>OCCUPIED</t>
        </is>
      </c>
      <c r="K760" s="17" t="inlineStr">
        <is>
          <t>MA-2024-0115</t>
        </is>
      </c>
      <c r="L760" s="17" t="inlineStr">
        <is>
          <t>WL-01610</t>
        </is>
      </c>
      <c r="M760" s="17" t="inlineStr">
        <is>
          <t>Anthony Johnson</t>
        </is>
      </c>
      <c r="N760" s="17" t="inlineStr">
        <is>
          <t>DRIFT SOUND</t>
        </is>
      </c>
      <c r="O760" s="17" t="n">
        <v>26.4</v>
      </c>
      <c r="P760" s="17" t="n">
        <v>7.55</v>
      </c>
      <c r="Q760" s="27" t="n">
        <v>45619</v>
      </c>
      <c r="R760" s="17" t="inlineStr"/>
    </row>
    <row r="761">
      <c r="A761" s="21" t="inlineStr">
        <is>
          <t>GW-0116</t>
        </is>
      </c>
      <c r="B761" s="21" t="inlineStr">
        <is>
          <t>Gullwing</t>
        </is>
      </c>
      <c r="C761" s="21" t="inlineStr">
        <is>
          <t>open</t>
        </is>
      </c>
      <c r="D761" s="21" t="inlineStr">
        <is>
          <t>A</t>
        </is>
      </c>
      <c r="E761" s="21" t="n">
        <v>32</v>
      </c>
      <c r="F761" s="21" t="inlineStr">
        <is>
          <t>Medium</t>
        </is>
      </c>
      <c r="G761" s="21" t="inlineStr">
        <is>
          <t>OPEN</t>
        </is>
      </c>
      <c r="H761" s="21" t="n">
        <v>12</v>
      </c>
      <c r="I761" s="21" t="inlineStr">
        <is>
          <t>Water, 30A/50A Power</t>
        </is>
      </c>
      <c r="J761" s="21" t="inlineStr">
        <is>
          <t>OCCUPIED</t>
        </is>
      </c>
      <c r="K761" s="21" t="inlineStr">
        <is>
          <t>MA-2024-0116</t>
        </is>
      </c>
      <c r="L761" s="21" t="inlineStr">
        <is>
          <t>WL-02724</t>
        </is>
      </c>
      <c r="M761" s="21" t="inlineStr">
        <is>
          <t>Benjamin Hawkins</t>
        </is>
      </c>
      <c r="N761" s="21" t="inlineStr">
        <is>
          <t>BRANT REACH</t>
        </is>
      </c>
      <c r="O761" s="21" t="n">
        <v>49.4</v>
      </c>
      <c r="P761" s="21" t="n">
        <v>7.55</v>
      </c>
      <c r="Q761" s="28" t="n">
        <v>45999</v>
      </c>
      <c r="R761" s="21" t="inlineStr"/>
    </row>
    <row r="762">
      <c r="A762" s="17" t="inlineStr">
        <is>
          <t>GW-0117</t>
        </is>
      </c>
      <c r="B762" s="17" t="inlineStr">
        <is>
          <t>Gullwing</t>
        </is>
      </c>
      <c r="C762" s="17" t="inlineStr">
        <is>
          <t>open</t>
        </is>
      </c>
      <c r="D762" s="17" t="inlineStr">
        <is>
          <t>A</t>
        </is>
      </c>
      <c r="E762" s="17" t="n">
        <v>50</v>
      </c>
      <c r="F762" s="17" t="inlineStr">
        <is>
          <t>Large</t>
        </is>
      </c>
      <c r="G762" s="17" t="inlineStr">
        <is>
          <t>OPEN</t>
        </is>
      </c>
      <c r="H762" s="17" t="n">
        <v>18</v>
      </c>
      <c r="I762" s="17" t="inlineStr">
        <is>
          <t>Water, 50A Power, Pump-Out</t>
        </is>
      </c>
      <c r="J762" s="17" t="inlineStr">
        <is>
          <t>OCCUPIED</t>
        </is>
      </c>
      <c r="K762" s="17" t="inlineStr">
        <is>
          <t>MA-2024-0117</t>
        </is>
      </c>
      <c r="L762" s="17" t="inlineStr">
        <is>
          <t>WL-02588</t>
        </is>
      </c>
      <c r="M762" s="17" t="inlineStr">
        <is>
          <t>Laura Wiley</t>
        </is>
      </c>
      <c r="N762" s="17" t="inlineStr">
        <is>
          <t>OSPREY MIST</t>
        </is>
      </c>
      <c r="O762" s="17" t="n">
        <v>50</v>
      </c>
      <c r="P762" s="17" t="n">
        <v>7.55</v>
      </c>
      <c r="Q762" s="27" t="n">
        <v>45887</v>
      </c>
      <c r="R762" s="17" t="inlineStr"/>
    </row>
    <row r="763">
      <c r="A763" s="21" t="inlineStr">
        <is>
          <t>GW-0118</t>
        </is>
      </c>
      <c r="B763" s="21" t="inlineStr">
        <is>
          <t>Gullwing</t>
        </is>
      </c>
      <c r="C763" s="21" t="inlineStr">
        <is>
          <t>open</t>
        </is>
      </c>
      <c r="D763" s="21" t="inlineStr">
        <is>
          <t>A</t>
        </is>
      </c>
      <c r="E763" s="21" t="n">
        <v>60</v>
      </c>
      <c r="F763" s="21" t="inlineStr">
        <is>
          <t>XLarge</t>
        </is>
      </c>
      <c r="G763" s="21" t="inlineStr">
        <is>
          <t>OPEN</t>
        </is>
      </c>
      <c r="H763" s="21" t="n">
        <v>20</v>
      </c>
      <c r="I763" s="21" t="inlineStr">
        <is>
          <t>Water, 100A Power, Pump-Out</t>
        </is>
      </c>
      <c r="J763" s="21" t="inlineStr">
        <is>
          <t>OCCUPIED</t>
        </is>
      </c>
      <c r="K763" s="21" t="inlineStr">
        <is>
          <t>MA-2024-0118</t>
        </is>
      </c>
      <c r="L763" s="21" t="inlineStr">
        <is>
          <t>WL-02840</t>
        </is>
      </c>
      <c r="M763" s="21" t="inlineStr">
        <is>
          <t>Zachary Mcdonald</t>
        </is>
      </c>
      <c r="N763" s="21" t="inlineStr">
        <is>
          <t>BRANT GLIDE</t>
        </is>
      </c>
      <c r="O763" s="21" t="n">
        <v>53.9</v>
      </c>
      <c r="P763" s="21" t="n">
        <v>7.55</v>
      </c>
      <c r="Q763" s="28" t="n">
        <v>45610</v>
      </c>
      <c r="R763" s="21" t="inlineStr"/>
    </row>
    <row r="764">
      <c r="A764" s="17" t="inlineStr">
        <is>
          <t>GW-0119</t>
        </is>
      </c>
      <c r="B764" s="17" t="inlineStr">
        <is>
          <t>Gullwing</t>
        </is>
      </c>
      <c r="C764" s="17" t="inlineStr">
        <is>
          <t>open</t>
        </is>
      </c>
      <c r="D764" s="17" t="inlineStr">
        <is>
          <t>A</t>
        </is>
      </c>
      <c r="E764" s="17" t="n">
        <v>28</v>
      </c>
      <c r="F764" s="17" t="inlineStr">
        <is>
          <t>Small</t>
        </is>
      </c>
      <c r="G764" s="17" t="inlineStr">
        <is>
          <t>OPEN</t>
        </is>
      </c>
      <c r="H764" s="17" t="n">
        <v>10</v>
      </c>
      <c r="I764" s="17" t="inlineStr">
        <is>
          <t>Water, 30A/50A Power</t>
        </is>
      </c>
      <c r="J764" s="17" t="inlineStr">
        <is>
          <t>OCCUPIED</t>
        </is>
      </c>
      <c r="K764" s="17" t="inlineStr">
        <is>
          <t>MA-2024-0119</t>
        </is>
      </c>
      <c r="L764" s="17" t="inlineStr">
        <is>
          <t>WL-01624</t>
        </is>
      </c>
      <c r="M764" s="17" t="inlineStr">
        <is>
          <t>Megan Estrada</t>
        </is>
      </c>
      <c r="N764" s="17" t="inlineStr">
        <is>
          <t>BRANT DANCER</t>
        </is>
      </c>
      <c r="O764" s="17" t="n">
        <v>37.9</v>
      </c>
      <c r="P764" s="17" t="n">
        <v>7.55</v>
      </c>
      <c r="Q764" s="27" t="n">
        <v>45604</v>
      </c>
      <c r="R764" s="17" t="inlineStr"/>
    </row>
    <row r="765">
      <c r="A765" s="21" t="inlineStr">
        <is>
          <t>GW-0120</t>
        </is>
      </c>
      <c r="B765" s="21" t="inlineStr">
        <is>
          <t>Gullwing</t>
        </is>
      </c>
      <c r="C765" s="21" t="inlineStr">
        <is>
          <t>open</t>
        </is>
      </c>
      <c r="D765" s="21" t="inlineStr">
        <is>
          <t>A</t>
        </is>
      </c>
      <c r="E765" s="21" t="n">
        <v>32</v>
      </c>
      <c r="F765" s="21" t="inlineStr">
        <is>
          <t>Medium</t>
        </is>
      </c>
      <c r="G765" s="21" t="inlineStr">
        <is>
          <t>OPEN</t>
        </is>
      </c>
      <c r="H765" s="21" t="n">
        <v>12</v>
      </c>
      <c r="I765" s="21" t="inlineStr">
        <is>
          <t>Water, 30A/50A Power</t>
        </is>
      </c>
      <c r="J765" s="21" t="inlineStr">
        <is>
          <t>OCCUPIED</t>
        </is>
      </c>
      <c r="K765" s="21" t="inlineStr">
        <is>
          <t>MA-2024-0120</t>
        </is>
      </c>
      <c r="L765" s="21" t="inlineStr">
        <is>
          <t>WL-01224</t>
        </is>
      </c>
      <c r="M765" s="21" t="inlineStr">
        <is>
          <t>Yolanda Crane</t>
        </is>
      </c>
      <c r="N765" s="21" t="inlineStr">
        <is>
          <t>ANCHOR REACH</t>
        </is>
      </c>
      <c r="O765" s="21" t="n">
        <v>49.8</v>
      </c>
      <c r="P765" s="21" t="n">
        <v>7.55</v>
      </c>
      <c r="Q765" s="28" t="n">
        <v>45972</v>
      </c>
      <c r="R765" s="21" t="inlineStr"/>
    </row>
    <row r="766">
      <c r="A766" s="17" t="inlineStr">
        <is>
          <t>GW-0121</t>
        </is>
      </c>
      <c r="B766" s="17" t="inlineStr">
        <is>
          <t>Gullwing</t>
        </is>
      </c>
      <c r="C766" s="17" t="inlineStr">
        <is>
          <t>open</t>
        </is>
      </c>
      <c r="D766" s="17" t="inlineStr">
        <is>
          <t>A</t>
        </is>
      </c>
      <c r="E766" s="17" t="n">
        <v>32</v>
      </c>
      <c r="F766" s="17" t="inlineStr">
        <is>
          <t>Medium</t>
        </is>
      </c>
      <c r="G766" s="17" t="inlineStr">
        <is>
          <t>OPEN</t>
        </is>
      </c>
      <c r="H766" s="17" t="n">
        <v>12</v>
      </c>
      <c r="I766" s="17" t="inlineStr">
        <is>
          <t>Water, 30A/50A Power</t>
        </is>
      </c>
      <c r="J766" s="17" t="inlineStr">
        <is>
          <t>OCCUPIED</t>
        </is>
      </c>
      <c r="K766" s="17" t="inlineStr">
        <is>
          <t>MA-2024-0121</t>
        </is>
      </c>
      <c r="L766" s="17" t="inlineStr">
        <is>
          <t>WL-01763</t>
        </is>
      </c>
      <c r="M766" s="17" t="inlineStr">
        <is>
          <t>Christopher Miller</t>
        </is>
      </c>
      <c r="N766" s="17" t="inlineStr">
        <is>
          <t>CORMORANT RUNNER</t>
        </is>
      </c>
      <c r="O766" s="17" t="n">
        <v>40.7</v>
      </c>
      <c r="P766" s="17" t="n">
        <v>7.55</v>
      </c>
      <c r="Q766" s="27" t="n">
        <v>45612</v>
      </c>
      <c r="R766" s="17" t="inlineStr"/>
    </row>
    <row r="767">
      <c r="A767" s="21" t="inlineStr">
        <is>
          <t>GW-0122</t>
        </is>
      </c>
      <c r="B767" s="21" t="inlineStr">
        <is>
          <t>Gullwing</t>
        </is>
      </c>
      <c r="C767" s="21" t="inlineStr">
        <is>
          <t>open</t>
        </is>
      </c>
      <c r="D767" s="21" t="inlineStr">
        <is>
          <t>A</t>
        </is>
      </c>
      <c r="E767" s="21" t="n">
        <v>32</v>
      </c>
      <c r="F767" s="21" t="inlineStr">
        <is>
          <t>Medium</t>
        </is>
      </c>
      <c r="G767" s="21" t="inlineStr">
        <is>
          <t>OPEN</t>
        </is>
      </c>
      <c r="H767" s="21" t="n">
        <v>12</v>
      </c>
      <c r="I767" s="21" t="inlineStr">
        <is>
          <t>Water, 30A/50A Power</t>
        </is>
      </c>
      <c r="J767" s="21" t="inlineStr">
        <is>
          <t>OCCUPIED</t>
        </is>
      </c>
      <c r="K767" s="21" t="inlineStr">
        <is>
          <t>MA-2024-0122</t>
        </is>
      </c>
      <c r="L767" s="21" t="inlineStr">
        <is>
          <t>WL-01683</t>
        </is>
      </c>
      <c r="M767" s="21" t="inlineStr">
        <is>
          <t>Steven Davis</t>
        </is>
      </c>
      <c r="N767" s="21" t="inlineStr">
        <is>
          <t>SCOTER CREST</t>
        </is>
      </c>
      <c r="O767" s="21" t="n">
        <v>26.5</v>
      </c>
      <c r="P767" s="21" t="n">
        <v>7.55</v>
      </c>
      <c r="Q767" s="28" t="n">
        <v>45886</v>
      </c>
      <c r="R767" s="21" t="inlineStr"/>
    </row>
    <row r="768">
      <c r="A768" s="17" t="inlineStr">
        <is>
          <t>GW-0123</t>
        </is>
      </c>
      <c r="B768" s="17" t="inlineStr">
        <is>
          <t>Gullwing</t>
        </is>
      </c>
      <c r="C768" s="17" t="inlineStr">
        <is>
          <t>open</t>
        </is>
      </c>
      <c r="D768" s="17" t="inlineStr">
        <is>
          <t>A</t>
        </is>
      </c>
      <c r="E768" s="17" t="n">
        <v>80</v>
      </c>
      <c r="F768" s="17" t="inlineStr">
        <is>
          <t>XLarge</t>
        </is>
      </c>
      <c r="G768" s="17" t="inlineStr">
        <is>
          <t>OPEN</t>
        </is>
      </c>
      <c r="H768" s="17" t="n">
        <v>24</v>
      </c>
      <c r="I768" s="17" t="inlineStr">
        <is>
          <t>Water, 100A Power, Pump-Out</t>
        </is>
      </c>
      <c r="J768" s="17" t="inlineStr">
        <is>
          <t>OCCUPIED</t>
        </is>
      </c>
      <c r="K768" s="17" t="inlineStr">
        <is>
          <t>MA-2024-0123</t>
        </is>
      </c>
      <c r="L768" s="17" t="inlineStr">
        <is>
          <t>WL-03611</t>
        </is>
      </c>
      <c r="M768" s="17" t="inlineStr">
        <is>
          <t>Madeline Morris</t>
        </is>
      </c>
      <c r="N768" s="17" t="inlineStr">
        <is>
          <t>HALIBUT CREST</t>
        </is>
      </c>
      <c r="O768" s="17" t="n">
        <v>40.2</v>
      </c>
      <c r="P768" s="17" t="n">
        <v>7.55</v>
      </c>
      <c r="Q768" s="27" t="n">
        <v>45946</v>
      </c>
      <c r="R768" s="17" t="inlineStr"/>
    </row>
    <row r="769">
      <c r="A769" s="21" t="inlineStr">
        <is>
          <t>GW-0201</t>
        </is>
      </c>
      <c r="B769" s="21" t="inlineStr">
        <is>
          <t>Gullwing</t>
        </is>
      </c>
      <c r="C769" s="21" t="inlineStr">
        <is>
          <t>open</t>
        </is>
      </c>
      <c r="D769" s="21" t="inlineStr">
        <is>
          <t>B</t>
        </is>
      </c>
      <c r="E769" s="21" t="n">
        <v>32</v>
      </c>
      <c r="F769" s="21" t="inlineStr">
        <is>
          <t>Medium</t>
        </is>
      </c>
      <c r="G769" s="21" t="inlineStr">
        <is>
          <t>OPEN</t>
        </is>
      </c>
      <c r="H769" s="21" t="n">
        <v>12</v>
      </c>
      <c r="I769" s="21" t="inlineStr">
        <is>
          <t>Water, 30A/50A Power</t>
        </is>
      </c>
      <c r="J769" s="21" t="inlineStr">
        <is>
          <t>OCCUPIED</t>
        </is>
      </c>
      <c r="K769" s="21" t="inlineStr">
        <is>
          <t>MA-2024-0201</t>
        </is>
      </c>
      <c r="L769" s="21" t="inlineStr">
        <is>
          <t>WL-01782</t>
        </is>
      </c>
      <c r="M769" s="21" t="inlineStr">
        <is>
          <t>Ronald White</t>
        </is>
      </c>
      <c r="N769" s="21" t="inlineStr">
        <is>
          <t>SABLE SOUND</t>
        </is>
      </c>
      <c r="O769" s="21" t="n">
        <v>36.5</v>
      </c>
      <c r="P769" s="21" t="n">
        <v>7.55</v>
      </c>
      <c r="Q769" s="28" t="n">
        <v>45651</v>
      </c>
      <c r="R769" s="21" t="inlineStr"/>
    </row>
    <row r="770">
      <c r="A770" s="17" t="inlineStr">
        <is>
          <t>GW-0202</t>
        </is>
      </c>
      <c r="B770" s="17" t="inlineStr">
        <is>
          <t>Gullwing</t>
        </is>
      </c>
      <c r="C770" s="17" t="inlineStr">
        <is>
          <t>open</t>
        </is>
      </c>
      <c r="D770" s="17" t="inlineStr">
        <is>
          <t>B</t>
        </is>
      </c>
      <c r="E770" s="17" t="n">
        <v>80</v>
      </c>
      <c r="F770" s="17" t="inlineStr">
        <is>
          <t>XLarge</t>
        </is>
      </c>
      <c r="G770" s="17" t="inlineStr">
        <is>
          <t>OPEN</t>
        </is>
      </c>
      <c r="H770" s="17" t="n">
        <v>24</v>
      </c>
      <c r="I770" s="17" t="inlineStr">
        <is>
          <t>Water, 100A Power, Pump-Out</t>
        </is>
      </c>
      <c r="J770" s="17" t="inlineStr">
        <is>
          <t>OCCUPIED</t>
        </is>
      </c>
      <c r="K770" s="17" t="inlineStr">
        <is>
          <t>MA-2024-0202</t>
        </is>
      </c>
      <c r="L770" s="17" t="inlineStr">
        <is>
          <t>WL-03086</t>
        </is>
      </c>
      <c r="M770" s="17" t="inlineStr">
        <is>
          <t>William Daugherty</t>
        </is>
      </c>
      <c r="N770" s="17" t="inlineStr">
        <is>
          <t>PINTAIL DANCER</t>
        </is>
      </c>
      <c r="O770" s="17" t="n">
        <v>58.2</v>
      </c>
      <c r="P770" s="17" t="n">
        <v>7.55</v>
      </c>
      <c r="Q770" s="27" t="n">
        <v>45732</v>
      </c>
      <c r="R770" s="17" t="inlineStr"/>
    </row>
    <row r="771">
      <c r="A771" s="21" t="inlineStr">
        <is>
          <t>GW-0203</t>
        </is>
      </c>
      <c r="B771" s="21" t="inlineStr">
        <is>
          <t>Gullwing</t>
        </is>
      </c>
      <c r="C771" s="21" t="inlineStr">
        <is>
          <t>open</t>
        </is>
      </c>
      <c r="D771" s="21" t="inlineStr">
        <is>
          <t>B</t>
        </is>
      </c>
      <c r="E771" s="21" t="n">
        <v>70</v>
      </c>
      <c r="F771" s="21" t="inlineStr">
        <is>
          <t>XLarge</t>
        </is>
      </c>
      <c r="G771" s="21" t="inlineStr">
        <is>
          <t>OPEN</t>
        </is>
      </c>
      <c r="H771" s="21" t="n">
        <v>22</v>
      </c>
      <c r="I771" s="21" t="inlineStr">
        <is>
          <t>Water, 100A Power, Pump-Out</t>
        </is>
      </c>
      <c r="J771" s="21" t="inlineStr">
        <is>
          <t>VACANT</t>
        </is>
      </c>
      <c r="K771" s="21" t="inlineStr"/>
      <c r="L771" s="21" t="inlineStr"/>
      <c r="M771" s="21" t="inlineStr"/>
      <c r="N771" s="21" t="inlineStr"/>
      <c r="O771" s="21" t="inlineStr"/>
      <c r="P771" s="21" t="n">
        <v>7.55</v>
      </c>
      <c r="Q771" s="28" t="n">
        <v>45942</v>
      </c>
      <c r="R771" s="21" t="inlineStr"/>
    </row>
    <row r="772">
      <c r="A772" s="17" t="inlineStr">
        <is>
          <t>GW-0204</t>
        </is>
      </c>
      <c r="B772" s="17" t="inlineStr">
        <is>
          <t>Gullwing</t>
        </is>
      </c>
      <c r="C772" s="17" t="inlineStr">
        <is>
          <t>open</t>
        </is>
      </c>
      <c r="D772" s="17" t="inlineStr">
        <is>
          <t>B</t>
        </is>
      </c>
      <c r="E772" s="17" t="n">
        <v>32</v>
      </c>
      <c r="F772" s="17" t="inlineStr">
        <is>
          <t>Medium</t>
        </is>
      </c>
      <c r="G772" s="17" t="inlineStr">
        <is>
          <t>OPEN</t>
        </is>
      </c>
      <c r="H772" s="17" t="n">
        <v>12</v>
      </c>
      <c r="I772" s="17" t="inlineStr">
        <is>
          <t>Water, 30A/50A Power</t>
        </is>
      </c>
      <c r="J772" s="17" t="inlineStr">
        <is>
          <t>OCCUPIED</t>
        </is>
      </c>
      <c r="K772" s="17" t="inlineStr">
        <is>
          <t>MA-2024-0204</t>
        </is>
      </c>
      <c r="L772" s="17" t="inlineStr">
        <is>
          <t>WL-02069</t>
        </is>
      </c>
      <c r="M772" s="17" t="inlineStr">
        <is>
          <t>David Lopez</t>
        </is>
      </c>
      <c r="N772" s="17" t="inlineStr">
        <is>
          <t>PETREL SONG</t>
        </is>
      </c>
      <c r="O772" s="17" t="n">
        <v>25.1</v>
      </c>
      <c r="P772" s="17" t="n">
        <v>7.55</v>
      </c>
      <c r="Q772" s="27" t="n">
        <v>45792</v>
      </c>
      <c r="R772" s="17" t="inlineStr"/>
    </row>
    <row r="773">
      <c r="A773" s="21" t="inlineStr">
        <is>
          <t>GW-0205</t>
        </is>
      </c>
      <c r="B773" s="21" t="inlineStr">
        <is>
          <t>Gullwing</t>
        </is>
      </c>
      <c r="C773" s="21" t="inlineStr">
        <is>
          <t>open</t>
        </is>
      </c>
      <c r="D773" s="21" t="inlineStr">
        <is>
          <t>B</t>
        </is>
      </c>
      <c r="E773" s="21" t="n">
        <v>50</v>
      </c>
      <c r="F773" s="21" t="inlineStr">
        <is>
          <t>Large</t>
        </is>
      </c>
      <c r="G773" s="21" t="inlineStr">
        <is>
          <t>OPEN</t>
        </is>
      </c>
      <c r="H773" s="21" t="n">
        <v>18</v>
      </c>
      <c r="I773" s="21" t="inlineStr">
        <is>
          <t>Water, 50A Power, Pump-Out</t>
        </is>
      </c>
      <c r="J773" s="21" t="inlineStr">
        <is>
          <t>OCCUPIED</t>
        </is>
      </c>
      <c r="K773" s="21" t="inlineStr">
        <is>
          <t>MA-2024-0205</t>
        </is>
      </c>
      <c r="L773" s="21" t="inlineStr">
        <is>
          <t>WL-01865</t>
        </is>
      </c>
      <c r="M773" s="21" t="inlineStr">
        <is>
          <t>Aaron Barton</t>
        </is>
      </c>
      <c r="N773" s="21" t="inlineStr">
        <is>
          <t>TIDE WAKE</t>
        </is>
      </c>
      <c r="O773" s="21" t="n">
        <v>43.1</v>
      </c>
      <c r="P773" s="21" t="n">
        <v>7.55</v>
      </c>
      <c r="Q773" s="28" t="n">
        <v>45929</v>
      </c>
      <c r="R773" s="21" t="inlineStr"/>
    </row>
    <row r="774">
      <c r="A774" s="17" t="inlineStr">
        <is>
          <t>GW-0206</t>
        </is>
      </c>
      <c r="B774" s="17" t="inlineStr">
        <is>
          <t>Gullwing</t>
        </is>
      </c>
      <c r="C774" s="17" t="inlineStr">
        <is>
          <t>open</t>
        </is>
      </c>
      <c r="D774" s="17" t="inlineStr">
        <is>
          <t>B</t>
        </is>
      </c>
      <c r="E774" s="17" t="n">
        <v>24</v>
      </c>
      <c r="F774" s="17" t="inlineStr">
        <is>
          <t>Small</t>
        </is>
      </c>
      <c r="G774" s="17" t="inlineStr">
        <is>
          <t>OPEN</t>
        </is>
      </c>
      <c r="H774" s="17" t="n">
        <v>9</v>
      </c>
      <c r="I774" s="17" t="inlineStr">
        <is>
          <t>Water, 30A/50A Power</t>
        </is>
      </c>
      <c r="J774" s="17" t="inlineStr">
        <is>
          <t>OCCUPIED</t>
        </is>
      </c>
      <c r="K774" s="17" t="inlineStr">
        <is>
          <t>MA-2024-0206</t>
        </is>
      </c>
      <c r="L774" s="17" t="inlineStr">
        <is>
          <t>WL-03352</t>
        </is>
      </c>
      <c r="M774" s="17" t="inlineStr">
        <is>
          <t>Isabella Sutton</t>
        </is>
      </c>
      <c r="N774" s="17" t="inlineStr">
        <is>
          <t>ANCHOR RUNNER</t>
        </is>
      </c>
      <c r="O774" s="17" t="n">
        <v>55.9</v>
      </c>
      <c r="P774" s="17" t="n">
        <v>7.55</v>
      </c>
      <c r="Q774" s="27" t="n">
        <v>45812</v>
      </c>
      <c r="R774" s="17" t="inlineStr"/>
    </row>
    <row r="775">
      <c r="A775" s="21" t="inlineStr">
        <is>
          <t>GW-0207</t>
        </is>
      </c>
      <c r="B775" s="21" t="inlineStr">
        <is>
          <t>Gullwing</t>
        </is>
      </c>
      <c r="C775" s="21" t="inlineStr">
        <is>
          <t>open</t>
        </is>
      </c>
      <c r="D775" s="21" t="inlineStr">
        <is>
          <t>B</t>
        </is>
      </c>
      <c r="E775" s="21" t="n">
        <v>24</v>
      </c>
      <c r="F775" s="21" t="inlineStr">
        <is>
          <t>Small</t>
        </is>
      </c>
      <c r="G775" s="21" t="inlineStr">
        <is>
          <t>OPEN</t>
        </is>
      </c>
      <c r="H775" s="21" t="n">
        <v>9</v>
      </c>
      <c r="I775" s="21" t="inlineStr">
        <is>
          <t>Water, 30A/50A Power</t>
        </is>
      </c>
      <c r="J775" s="21" t="inlineStr">
        <is>
          <t>OCCUPIED</t>
        </is>
      </c>
      <c r="K775" s="21" t="inlineStr">
        <is>
          <t>MA-2024-0207</t>
        </is>
      </c>
      <c r="L775" s="21" t="inlineStr">
        <is>
          <t>WL-01291</t>
        </is>
      </c>
      <c r="M775" s="21" t="inlineStr">
        <is>
          <t>Brian Wallace</t>
        </is>
      </c>
      <c r="N775" s="21" t="inlineStr">
        <is>
          <t>ANCHOR RUNNER</t>
        </is>
      </c>
      <c r="O775" s="21" t="n">
        <v>52.2</v>
      </c>
      <c r="P775" s="21" t="n">
        <v>7.55</v>
      </c>
      <c r="Q775" s="28" t="n">
        <v>45727</v>
      </c>
      <c r="R775" s="21" t="inlineStr"/>
    </row>
    <row r="776">
      <c r="A776" s="17" t="inlineStr">
        <is>
          <t>GW-0208</t>
        </is>
      </c>
      <c r="B776" s="17" t="inlineStr">
        <is>
          <t>Gullwing</t>
        </is>
      </c>
      <c r="C776" s="17" t="inlineStr">
        <is>
          <t>open</t>
        </is>
      </c>
      <c r="D776" s="17" t="inlineStr">
        <is>
          <t>B</t>
        </is>
      </c>
      <c r="E776" s="17" t="n">
        <v>24</v>
      </c>
      <c r="F776" s="17" t="inlineStr">
        <is>
          <t>Small</t>
        </is>
      </c>
      <c r="G776" s="17" t="inlineStr">
        <is>
          <t>OPEN</t>
        </is>
      </c>
      <c r="H776" s="17" t="n">
        <v>9</v>
      </c>
      <c r="I776" s="17" t="inlineStr">
        <is>
          <t>Water, 30A/50A Power</t>
        </is>
      </c>
      <c r="J776" s="17" t="inlineStr">
        <is>
          <t>OCCUPIED</t>
        </is>
      </c>
      <c r="K776" s="17" t="inlineStr">
        <is>
          <t>MA-2024-0208</t>
        </is>
      </c>
      <c r="L776" s="17" t="inlineStr">
        <is>
          <t>WL-02505</t>
        </is>
      </c>
      <c r="M776" s="17" t="inlineStr">
        <is>
          <t>Joe Smith</t>
        </is>
      </c>
      <c r="N776" s="17" t="inlineStr">
        <is>
          <t>CORMORANT HARBOR</t>
        </is>
      </c>
      <c r="O776" s="17" t="n">
        <v>57.6</v>
      </c>
      <c r="P776" s="17" t="n">
        <v>7.55</v>
      </c>
      <c r="Q776" s="27" t="n">
        <v>46036</v>
      </c>
      <c r="R776" s="17" t="inlineStr"/>
    </row>
    <row r="777">
      <c r="A777" s="21" t="inlineStr">
        <is>
          <t>GW-0209</t>
        </is>
      </c>
      <c r="B777" s="21" t="inlineStr">
        <is>
          <t>Gullwing</t>
        </is>
      </c>
      <c r="C777" s="21" t="inlineStr">
        <is>
          <t>open</t>
        </is>
      </c>
      <c r="D777" s="21" t="inlineStr">
        <is>
          <t>B</t>
        </is>
      </c>
      <c r="E777" s="21" t="n">
        <v>40</v>
      </c>
      <c r="F777" s="21" t="inlineStr">
        <is>
          <t>Medium</t>
        </is>
      </c>
      <c r="G777" s="21" t="inlineStr">
        <is>
          <t>OPEN</t>
        </is>
      </c>
      <c r="H777" s="21" t="n">
        <v>14</v>
      </c>
      <c r="I777" s="21" t="inlineStr">
        <is>
          <t>Water, 50A Power</t>
        </is>
      </c>
      <c r="J777" s="21" t="inlineStr">
        <is>
          <t>OCCUPIED</t>
        </is>
      </c>
      <c r="K777" s="21" t="inlineStr">
        <is>
          <t>MA-2024-0209</t>
        </is>
      </c>
      <c r="L777" s="21" t="inlineStr">
        <is>
          <t>WL-01421</t>
        </is>
      </c>
      <c r="M777" s="21" t="inlineStr">
        <is>
          <t>Jessica Brown</t>
        </is>
      </c>
      <c r="N777" s="21" t="inlineStr">
        <is>
          <t>GRAY LINE</t>
        </is>
      </c>
      <c r="O777" s="21" t="n">
        <v>36</v>
      </c>
      <c r="P777" s="21" t="n">
        <v>7.55</v>
      </c>
      <c r="Q777" s="28" t="n">
        <v>45803</v>
      </c>
      <c r="R777" s="21" t="inlineStr"/>
    </row>
    <row r="778">
      <c r="A778" s="17" t="inlineStr">
        <is>
          <t>GW-0210</t>
        </is>
      </c>
      <c r="B778" s="17" t="inlineStr">
        <is>
          <t>Gullwing</t>
        </is>
      </c>
      <c r="C778" s="17" t="inlineStr">
        <is>
          <t>open</t>
        </is>
      </c>
      <c r="D778" s="17" t="inlineStr">
        <is>
          <t>B</t>
        </is>
      </c>
      <c r="E778" s="17" t="n">
        <v>40</v>
      </c>
      <c r="F778" s="17" t="inlineStr">
        <is>
          <t>Medium</t>
        </is>
      </c>
      <c r="G778" s="17" t="inlineStr">
        <is>
          <t>OPEN</t>
        </is>
      </c>
      <c r="H778" s="17" t="n">
        <v>14</v>
      </c>
      <c r="I778" s="17" t="inlineStr">
        <is>
          <t>Water, 50A Power</t>
        </is>
      </c>
      <c r="J778" s="17" t="inlineStr">
        <is>
          <t>OCCUPIED</t>
        </is>
      </c>
      <c r="K778" s="17" t="inlineStr">
        <is>
          <t>MA-2024-0210</t>
        </is>
      </c>
      <c r="L778" s="17" t="inlineStr">
        <is>
          <t>WL-03832</t>
        </is>
      </c>
      <c r="M778" s="17" t="inlineStr">
        <is>
          <t>Amanda Smith</t>
        </is>
      </c>
      <c r="N778" s="17" t="inlineStr">
        <is>
          <t>DRIFT SOUND</t>
        </is>
      </c>
      <c r="O778" s="17" t="n">
        <v>30.9</v>
      </c>
      <c r="P778" s="17" t="n">
        <v>7.55</v>
      </c>
      <c r="Q778" s="27" t="n">
        <v>46163</v>
      </c>
      <c r="R778" s="17" t="inlineStr"/>
    </row>
    <row r="779">
      <c r="A779" s="21" t="inlineStr">
        <is>
          <t>GW-0211</t>
        </is>
      </c>
      <c r="B779" s="21" t="inlineStr">
        <is>
          <t>Gullwing</t>
        </is>
      </c>
      <c r="C779" s="21" t="inlineStr">
        <is>
          <t>open</t>
        </is>
      </c>
      <c r="D779" s="21" t="inlineStr">
        <is>
          <t>B</t>
        </is>
      </c>
      <c r="E779" s="21" t="n">
        <v>28</v>
      </c>
      <c r="F779" s="21" t="inlineStr">
        <is>
          <t>Small</t>
        </is>
      </c>
      <c r="G779" s="21" t="inlineStr">
        <is>
          <t>OPEN</t>
        </is>
      </c>
      <c r="H779" s="21" t="n">
        <v>10</v>
      </c>
      <c r="I779" s="21" t="inlineStr">
        <is>
          <t>Water, 30A/50A Power</t>
        </is>
      </c>
      <c r="J779" s="21" t="inlineStr">
        <is>
          <t>OCCUPIED</t>
        </is>
      </c>
      <c r="K779" s="21" t="inlineStr">
        <is>
          <t>MA-2024-0211</t>
        </is>
      </c>
      <c r="L779" s="21" t="inlineStr">
        <is>
          <t>WL-03139</t>
        </is>
      </c>
      <c r="M779" s="21" t="inlineStr">
        <is>
          <t>Stanley Peterson</t>
        </is>
      </c>
      <c r="N779" s="21" t="inlineStr">
        <is>
          <t>KESTREL SONG</t>
        </is>
      </c>
      <c r="O779" s="21" t="n">
        <v>22.7</v>
      </c>
      <c r="P779" s="21" t="n">
        <v>7.55</v>
      </c>
      <c r="Q779" s="28" t="n">
        <v>45736</v>
      </c>
      <c r="R779" s="21" t="inlineStr"/>
    </row>
    <row r="780">
      <c r="A780" s="17" t="inlineStr">
        <is>
          <t>GW-0212</t>
        </is>
      </c>
      <c r="B780" s="17" t="inlineStr">
        <is>
          <t>Gullwing</t>
        </is>
      </c>
      <c r="C780" s="17" t="inlineStr">
        <is>
          <t>open</t>
        </is>
      </c>
      <c r="D780" s="17" t="inlineStr">
        <is>
          <t>B</t>
        </is>
      </c>
      <c r="E780" s="17" t="n">
        <v>60</v>
      </c>
      <c r="F780" s="17" t="inlineStr">
        <is>
          <t>XLarge</t>
        </is>
      </c>
      <c r="G780" s="17" t="inlineStr">
        <is>
          <t>OPEN</t>
        </is>
      </c>
      <c r="H780" s="17" t="n">
        <v>20</v>
      </c>
      <c r="I780" s="17" t="inlineStr">
        <is>
          <t>Water, 100A Power, Pump-Out</t>
        </is>
      </c>
      <c r="J780" s="17" t="inlineStr">
        <is>
          <t>OCCUPIED</t>
        </is>
      </c>
      <c r="K780" s="17" t="inlineStr">
        <is>
          <t>MA-2024-0212</t>
        </is>
      </c>
      <c r="L780" s="17" t="inlineStr">
        <is>
          <t>WL-02184</t>
        </is>
      </c>
      <c r="M780" s="17" t="inlineStr">
        <is>
          <t>Leonard Wiley</t>
        </is>
      </c>
      <c r="N780" s="17" t="inlineStr">
        <is>
          <t>KESTREL PASSAGE</t>
        </is>
      </c>
      <c r="O780" s="17" t="n">
        <v>31.8</v>
      </c>
      <c r="P780" s="17" t="n">
        <v>7.55</v>
      </c>
      <c r="Q780" s="27" t="n">
        <v>45697</v>
      </c>
      <c r="R780" s="17" t="inlineStr"/>
    </row>
    <row r="781">
      <c r="A781" s="21" t="inlineStr">
        <is>
          <t>GW-0213</t>
        </is>
      </c>
      <c r="B781" s="21" t="inlineStr">
        <is>
          <t>Gullwing</t>
        </is>
      </c>
      <c r="C781" s="21" t="inlineStr">
        <is>
          <t>open</t>
        </is>
      </c>
      <c r="D781" s="21" t="inlineStr">
        <is>
          <t>B</t>
        </is>
      </c>
      <c r="E781" s="21" t="n">
        <v>28</v>
      </c>
      <c r="F781" s="21" t="inlineStr">
        <is>
          <t>Small</t>
        </is>
      </c>
      <c r="G781" s="21" t="inlineStr">
        <is>
          <t>OPEN</t>
        </is>
      </c>
      <c r="H781" s="21" t="n">
        <v>10</v>
      </c>
      <c r="I781" s="21" t="inlineStr">
        <is>
          <t>Water, 30A/50A Power</t>
        </is>
      </c>
      <c r="J781" s="21" t="inlineStr">
        <is>
          <t>OCCUPIED</t>
        </is>
      </c>
      <c r="K781" s="21" t="inlineStr">
        <is>
          <t>MA-2024-0213</t>
        </is>
      </c>
      <c r="L781" s="21" t="inlineStr">
        <is>
          <t>WL-02363</t>
        </is>
      </c>
      <c r="M781" s="21" t="inlineStr">
        <is>
          <t>Timothy Johnson</t>
        </is>
      </c>
      <c r="N781" s="21" t="inlineStr">
        <is>
          <t>HERON SOUND</t>
        </is>
      </c>
      <c r="O781" s="21" t="n">
        <v>28.3</v>
      </c>
      <c r="P781" s="21" t="n">
        <v>7.55</v>
      </c>
      <c r="Q781" s="28" t="n">
        <v>45894</v>
      </c>
      <c r="R781" s="21" t="inlineStr"/>
    </row>
    <row r="782">
      <c r="A782" s="17" t="inlineStr">
        <is>
          <t>GW-0214</t>
        </is>
      </c>
      <c r="B782" s="17" t="inlineStr">
        <is>
          <t>Gullwing</t>
        </is>
      </c>
      <c r="C782" s="17" t="inlineStr">
        <is>
          <t>open</t>
        </is>
      </c>
      <c r="D782" s="17" t="inlineStr">
        <is>
          <t>B</t>
        </is>
      </c>
      <c r="E782" s="17" t="n">
        <v>24</v>
      </c>
      <c r="F782" s="17" t="inlineStr">
        <is>
          <t>Small</t>
        </is>
      </c>
      <c r="G782" s="17" t="inlineStr">
        <is>
          <t>OPEN</t>
        </is>
      </c>
      <c r="H782" s="17" t="n">
        <v>9</v>
      </c>
      <c r="I782" s="17" t="inlineStr">
        <is>
          <t>Water, 30A/50A Power</t>
        </is>
      </c>
      <c r="J782" s="17" t="inlineStr">
        <is>
          <t>OCCUPIED</t>
        </is>
      </c>
      <c r="K782" s="17" t="inlineStr">
        <is>
          <t>MA-2024-0214</t>
        </is>
      </c>
      <c r="L782" s="17" t="inlineStr">
        <is>
          <t>WL-03720</t>
        </is>
      </c>
      <c r="M782" s="17" t="inlineStr">
        <is>
          <t>Kristen Blair</t>
        </is>
      </c>
      <c r="N782" s="17" t="inlineStr">
        <is>
          <t>PETREL ROSE</t>
        </is>
      </c>
      <c r="O782" s="17" t="n">
        <v>25.2</v>
      </c>
      <c r="P782" s="17" t="n">
        <v>7.55</v>
      </c>
      <c r="Q782" s="27" t="n">
        <v>46128</v>
      </c>
      <c r="R782" s="17" t="inlineStr"/>
    </row>
    <row r="783">
      <c r="A783" s="21" t="inlineStr">
        <is>
          <t>GW-0215</t>
        </is>
      </c>
      <c r="B783" s="21" t="inlineStr">
        <is>
          <t>Gullwing</t>
        </is>
      </c>
      <c r="C783" s="21" t="inlineStr">
        <is>
          <t>open</t>
        </is>
      </c>
      <c r="D783" s="21" t="inlineStr">
        <is>
          <t>B</t>
        </is>
      </c>
      <c r="E783" s="21" t="n">
        <v>28</v>
      </c>
      <c r="F783" s="21" t="inlineStr">
        <is>
          <t>Small</t>
        </is>
      </c>
      <c r="G783" s="21" t="inlineStr">
        <is>
          <t>OPEN</t>
        </is>
      </c>
      <c r="H783" s="21" t="n">
        <v>10</v>
      </c>
      <c r="I783" s="21" t="inlineStr">
        <is>
          <t>Water, 30A/50A Power</t>
        </is>
      </c>
      <c r="J783" s="21" t="inlineStr">
        <is>
          <t>OCCUPIED</t>
        </is>
      </c>
      <c r="K783" s="21" t="inlineStr">
        <is>
          <t>MA-2024-0215</t>
        </is>
      </c>
      <c r="L783" s="21" t="inlineStr">
        <is>
          <t>WL-01436</t>
        </is>
      </c>
      <c r="M783" s="21" t="inlineStr">
        <is>
          <t>William Cook</t>
        </is>
      </c>
      <c r="N783" s="21" t="inlineStr">
        <is>
          <t>OSPREY DANCER</t>
        </is>
      </c>
      <c r="O783" s="21" t="n">
        <v>33.7</v>
      </c>
      <c r="P783" s="21" t="n">
        <v>7.55</v>
      </c>
      <c r="Q783" s="28" t="n">
        <v>45751</v>
      </c>
      <c r="R783" s="21" t="inlineStr"/>
    </row>
    <row r="784">
      <c r="A784" s="17" t="inlineStr">
        <is>
          <t>GW-0216</t>
        </is>
      </c>
      <c r="B784" s="17" t="inlineStr">
        <is>
          <t>Gullwing</t>
        </is>
      </c>
      <c r="C784" s="17" t="inlineStr">
        <is>
          <t>open</t>
        </is>
      </c>
      <c r="D784" s="17" t="inlineStr">
        <is>
          <t>B</t>
        </is>
      </c>
      <c r="E784" s="17" t="n">
        <v>80</v>
      </c>
      <c r="F784" s="17" t="inlineStr">
        <is>
          <t>XLarge</t>
        </is>
      </c>
      <c r="G784" s="17" t="inlineStr">
        <is>
          <t>OPEN</t>
        </is>
      </c>
      <c r="H784" s="17" t="n">
        <v>24</v>
      </c>
      <c r="I784" s="17" t="inlineStr">
        <is>
          <t>Water, 100A Power, Pump-Out</t>
        </is>
      </c>
      <c r="J784" s="17" t="inlineStr">
        <is>
          <t>OCCUPIED</t>
        </is>
      </c>
      <c r="K784" s="17" t="inlineStr">
        <is>
          <t>MA-2024-0216</t>
        </is>
      </c>
      <c r="L784" s="17" t="inlineStr">
        <is>
          <t>WL-03614</t>
        </is>
      </c>
      <c r="M784" s="17" t="inlineStr">
        <is>
          <t>Richard Waters</t>
        </is>
      </c>
      <c r="N784" s="17" t="inlineStr">
        <is>
          <t>PINTAIL HARBOR</t>
        </is>
      </c>
      <c r="O784" s="17" t="n">
        <v>42.5</v>
      </c>
      <c r="P784" s="17" t="n">
        <v>7.55</v>
      </c>
      <c r="Q784" s="27" t="n">
        <v>45742</v>
      </c>
      <c r="R784" s="17" t="inlineStr"/>
    </row>
    <row r="785">
      <c r="A785" s="21" t="inlineStr">
        <is>
          <t>GW-0217</t>
        </is>
      </c>
      <c r="B785" s="21" t="inlineStr">
        <is>
          <t>Gullwing</t>
        </is>
      </c>
      <c r="C785" s="21" t="inlineStr">
        <is>
          <t>open</t>
        </is>
      </c>
      <c r="D785" s="21" t="inlineStr">
        <is>
          <t>B</t>
        </is>
      </c>
      <c r="E785" s="21" t="n">
        <v>80</v>
      </c>
      <c r="F785" s="21" t="inlineStr">
        <is>
          <t>XLarge</t>
        </is>
      </c>
      <c r="G785" s="21" t="inlineStr">
        <is>
          <t>OPEN</t>
        </is>
      </c>
      <c r="H785" s="21" t="n">
        <v>24</v>
      </c>
      <c r="I785" s="21" t="inlineStr">
        <is>
          <t>Water, 100A Power, Pump-Out</t>
        </is>
      </c>
      <c r="J785" s="21" t="inlineStr">
        <is>
          <t>OCCUPIED</t>
        </is>
      </c>
      <c r="K785" s="21" t="inlineStr">
        <is>
          <t>MA-2024-0217</t>
        </is>
      </c>
      <c r="L785" s="21" t="inlineStr">
        <is>
          <t>WL-02984</t>
        </is>
      </c>
      <c r="M785" s="21" t="inlineStr">
        <is>
          <t>Bridget Jones</t>
        </is>
      </c>
      <c r="N785" s="21" t="inlineStr">
        <is>
          <t>COHO HARBOR</t>
        </is>
      </c>
      <c r="O785" s="21" t="n">
        <v>58.7</v>
      </c>
      <c r="P785" s="21" t="n">
        <v>7.55</v>
      </c>
      <c r="Q785" s="28" t="n">
        <v>45921</v>
      </c>
      <c r="R785" s="21" t="inlineStr"/>
    </row>
    <row r="786">
      <c r="A786" s="17" t="inlineStr">
        <is>
          <t>GW-0218</t>
        </is>
      </c>
      <c r="B786" s="17" t="inlineStr">
        <is>
          <t>Gullwing</t>
        </is>
      </c>
      <c r="C786" s="17" t="inlineStr">
        <is>
          <t>open</t>
        </is>
      </c>
      <c r="D786" s="17" t="inlineStr">
        <is>
          <t>B</t>
        </is>
      </c>
      <c r="E786" s="17" t="n">
        <v>60</v>
      </c>
      <c r="F786" s="17" t="inlineStr">
        <is>
          <t>XLarge</t>
        </is>
      </c>
      <c r="G786" s="17" t="inlineStr">
        <is>
          <t>OPEN</t>
        </is>
      </c>
      <c r="H786" s="17" t="n">
        <v>20</v>
      </c>
      <c r="I786" s="17" t="inlineStr">
        <is>
          <t>Water, 100A Power, Pump-Out</t>
        </is>
      </c>
      <c r="J786" s="17" t="inlineStr">
        <is>
          <t>OCCUPIED</t>
        </is>
      </c>
      <c r="K786" s="17" t="inlineStr">
        <is>
          <t>MA-2024-0218</t>
        </is>
      </c>
      <c r="L786" s="17" t="inlineStr">
        <is>
          <t>WL-01556</t>
        </is>
      </c>
      <c r="M786" s="17" t="inlineStr">
        <is>
          <t>Christopher Russell</t>
        </is>
      </c>
      <c r="N786" s="17" t="inlineStr">
        <is>
          <t>PETREL REACH</t>
        </is>
      </c>
      <c r="O786" s="17" t="n">
        <v>56.1</v>
      </c>
      <c r="P786" s="17" t="n">
        <v>7.55</v>
      </c>
      <c r="Q786" s="27" t="n">
        <v>45774</v>
      </c>
      <c r="R786" s="17" t="inlineStr"/>
    </row>
    <row r="787">
      <c r="A787" s="21" t="inlineStr">
        <is>
          <t>GW-0219</t>
        </is>
      </c>
      <c r="B787" s="21" t="inlineStr">
        <is>
          <t>Gullwing</t>
        </is>
      </c>
      <c r="C787" s="21" t="inlineStr">
        <is>
          <t>open</t>
        </is>
      </c>
      <c r="D787" s="21" t="inlineStr">
        <is>
          <t>B</t>
        </is>
      </c>
      <c r="E787" s="21" t="n">
        <v>80</v>
      </c>
      <c r="F787" s="21" t="inlineStr">
        <is>
          <t>XLarge</t>
        </is>
      </c>
      <c r="G787" s="21" t="inlineStr">
        <is>
          <t>OPEN</t>
        </is>
      </c>
      <c r="H787" s="21" t="n">
        <v>24</v>
      </c>
      <c r="I787" s="21" t="inlineStr">
        <is>
          <t>Water, 100A Power, Pump-Out</t>
        </is>
      </c>
      <c r="J787" s="21" t="inlineStr">
        <is>
          <t>GUEST</t>
        </is>
      </c>
      <c r="K787" s="21" t="inlineStr"/>
      <c r="L787" s="21" t="inlineStr"/>
      <c r="M787" s="21" t="inlineStr"/>
      <c r="N787" s="21" t="inlineStr"/>
      <c r="O787" s="21" t="inlineStr"/>
      <c r="P787" s="21" t="n">
        <v>7.55</v>
      </c>
      <c r="Q787" s="28" t="n">
        <v>45918</v>
      </c>
      <c r="R787" s="21" t="inlineStr"/>
    </row>
    <row r="788">
      <c r="A788" s="17" t="inlineStr">
        <is>
          <t>GW-0220</t>
        </is>
      </c>
      <c r="B788" s="17" t="inlineStr">
        <is>
          <t>Gullwing</t>
        </is>
      </c>
      <c r="C788" s="17" t="inlineStr">
        <is>
          <t>open</t>
        </is>
      </c>
      <c r="D788" s="17" t="inlineStr">
        <is>
          <t>B</t>
        </is>
      </c>
      <c r="E788" s="17" t="n">
        <v>60</v>
      </c>
      <c r="F788" s="17" t="inlineStr">
        <is>
          <t>XLarge</t>
        </is>
      </c>
      <c r="G788" s="17" t="inlineStr">
        <is>
          <t>OPEN</t>
        </is>
      </c>
      <c r="H788" s="17" t="n">
        <v>20</v>
      </c>
      <c r="I788" s="17" t="inlineStr">
        <is>
          <t>Water, 100A Power, Pump-Out</t>
        </is>
      </c>
      <c r="J788" s="17" t="inlineStr">
        <is>
          <t>OCCUPIED</t>
        </is>
      </c>
      <c r="K788" s="17" t="inlineStr">
        <is>
          <t>MA-2024-0220</t>
        </is>
      </c>
      <c r="L788" s="17" t="inlineStr">
        <is>
          <t>WL-02436</t>
        </is>
      </c>
      <c r="M788" s="17" t="inlineStr">
        <is>
          <t>Jeffrey Allen</t>
        </is>
      </c>
      <c r="N788" s="17" t="inlineStr">
        <is>
          <t>SEAL VEER</t>
        </is>
      </c>
      <c r="O788" s="17" t="n">
        <v>54.9</v>
      </c>
      <c r="P788" s="17" t="n">
        <v>7.55</v>
      </c>
      <c r="Q788" s="27" t="n">
        <v>45609</v>
      </c>
      <c r="R788" s="17" t="inlineStr"/>
    </row>
    <row r="789">
      <c r="A789" s="21" t="inlineStr">
        <is>
          <t>GW-0221</t>
        </is>
      </c>
      <c r="B789" s="21" t="inlineStr">
        <is>
          <t>Gullwing</t>
        </is>
      </c>
      <c r="C789" s="21" t="inlineStr">
        <is>
          <t>open</t>
        </is>
      </c>
      <c r="D789" s="21" t="inlineStr">
        <is>
          <t>B</t>
        </is>
      </c>
      <c r="E789" s="21" t="n">
        <v>80</v>
      </c>
      <c r="F789" s="21" t="inlineStr">
        <is>
          <t>XLarge</t>
        </is>
      </c>
      <c r="G789" s="21" t="inlineStr">
        <is>
          <t>OPEN</t>
        </is>
      </c>
      <c r="H789" s="21" t="n">
        <v>24</v>
      </c>
      <c r="I789" s="21" t="inlineStr">
        <is>
          <t>Water, 100A Power, Pump-Out</t>
        </is>
      </c>
      <c r="J789" s="21" t="inlineStr">
        <is>
          <t>OCCUPIED</t>
        </is>
      </c>
      <c r="K789" s="21" t="inlineStr">
        <is>
          <t>MA-2024-0221</t>
        </is>
      </c>
      <c r="L789" s="21" t="inlineStr">
        <is>
          <t>WL-02319</t>
        </is>
      </c>
      <c r="M789" s="21" t="inlineStr">
        <is>
          <t>Elizabeth Pacheco</t>
        </is>
      </c>
      <c r="N789" s="21" t="inlineStr">
        <is>
          <t>COHO VEER</t>
        </is>
      </c>
      <c r="O789" s="21" t="n">
        <v>31.6</v>
      </c>
      <c r="P789" s="21" t="n">
        <v>7.55</v>
      </c>
      <c r="Q789" s="28" t="n">
        <v>45714</v>
      </c>
      <c r="R789" s="21" t="inlineStr"/>
    </row>
    <row r="790">
      <c r="A790" s="17" t="inlineStr">
        <is>
          <t>GW-0222</t>
        </is>
      </c>
      <c r="B790" s="17" t="inlineStr">
        <is>
          <t>Gullwing</t>
        </is>
      </c>
      <c r="C790" s="17" t="inlineStr">
        <is>
          <t>open</t>
        </is>
      </c>
      <c r="D790" s="17" t="inlineStr">
        <is>
          <t>B</t>
        </is>
      </c>
      <c r="E790" s="17" t="n">
        <v>60</v>
      </c>
      <c r="F790" s="17" t="inlineStr">
        <is>
          <t>XLarge</t>
        </is>
      </c>
      <c r="G790" s="17" t="inlineStr">
        <is>
          <t>OPEN</t>
        </is>
      </c>
      <c r="H790" s="17" t="n">
        <v>20</v>
      </c>
      <c r="I790" s="17" t="inlineStr">
        <is>
          <t>Water, 100A Power, Pump-Out</t>
        </is>
      </c>
      <c r="J790" s="17" t="inlineStr">
        <is>
          <t>OCCUPIED</t>
        </is>
      </c>
      <c r="K790" s="17" t="inlineStr">
        <is>
          <t>MA-2024-0222</t>
        </is>
      </c>
      <c r="L790" s="17" t="inlineStr">
        <is>
          <t>WL-01365</t>
        </is>
      </c>
      <c r="M790" s="17" t="inlineStr">
        <is>
          <t>Andrew Griffith</t>
        </is>
      </c>
      <c r="N790" s="17" t="inlineStr">
        <is>
          <t>GRAY WIND</t>
        </is>
      </c>
      <c r="O790" s="17" t="n">
        <v>29.9</v>
      </c>
      <c r="P790" s="17" t="n">
        <v>7.55</v>
      </c>
      <c r="Q790" s="27" t="n">
        <v>45898</v>
      </c>
      <c r="R790" s="17" t="inlineStr"/>
    </row>
    <row r="791">
      <c r="A791" s="21" t="inlineStr">
        <is>
          <t>GW-0223</t>
        </is>
      </c>
      <c r="B791" s="21" t="inlineStr">
        <is>
          <t>Gullwing</t>
        </is>
      </c>
      <c r="C791" s="21" t="inlineStr">
        <is>
          <t>open</t>
        </is>
      </c>
      <c r="D791" s="21" t="inlineStr">
        <is>
          <t>B</t>
        </is>
      </c>
      <c r="E791" s="21" t="n">
        <v>28</v>
      </c>
      <c r="F791" s="21" t="inlineStr">
        <is>
          <t>Small</t>
        </is>
      </c>
      <c r="G791" s="21" t="inlineStr">
        <is>
          <t>OPEN</t>
        </is>
      </c>
      <c r="H791" s="21" t="n">
        <v>10</v>
      </c>
      <c r="I791" s="21" t="inlineStr">
        <is>
          <t>Water, 30A/50A Power</t>
        </is>
      </c>
      <c r="J791" s="21" t="inlineStr">
        <is>
          <t>OCCUPIED</t>
        </is>
      </c>
      <c r="K791" s="21" t="inlineStr">
        <is>
          <t>MA-2024-0223</t>
        </is>
      </c>
      <c r="L791" s="21" t="inlineStr">
        <is>
          <t>WL-01975</t>
        </is>
      </c>
      <c r="M791" s="21" t="inlineStr">
        <is>
          <t>Susan Wilson</t>
        </is>
      </c>
      <c r="N791" s="21" t="inlineStr">
        <is>
          <t>GRAY REACH</t>
        </is>
      </c>
      <c r="O791" s="21" t="n">
        <v>45.5</v>
      </c>
      <c r="P791" s="21" t="n">
        <v>7.55</v>
      </c>
      <c r="Q791" s="28" t="n">
        <v>45835</v>
      </c>
      <c r="R791" s="21" t="inlineStr"/>
    </row>
    <row r="792">
      <c r="A792" s="17" t="inlineStr">
        <is>
          <t>GW-0301</t>
        </is>
      </c>
      <c r="B792" s="17" t="inlineStr">
        <is>
          <t>Gullwing</t>
        </is>
      </c>
      <c r="C792" s="17" t="inlineStr">
        <is>
          <t>open</t>
        </is>
      </c>
      <c r="D792" s="17" t="inlineStr">
        <is>
          <t>C</t>
        </is>
      </c>
      <c r="E792" s="17" t="n">
        <v>24</v>
      </c>
      <c r="F792" s="17" t="inlineStr">
        <is>
          <t>Small</t>
        </is>
      </c>
      <c r="G792" s="17" t="inlineStr">
        <is>
          <t>OPEN</t>
        </is>
      </c>
      <c r="H792" s="17" t="n">
        <v>9</v>
      </c>
      <c r="I792" s="17" t="inlineStr">
        <is>
          <t>Water, 30A/50A Power</t>
        </is>
      </c>
      <c r="J792" s="17" t="inlineStr">
        <is>
          <t>OCCUPIED</t>
        </is>
      </c>
      <c r="K792" s="17" t="inlineStr">
        <is>
          <t>MA-2024-0301</t>
        </is>
      </c>
      <c r="L792" s="17" t="inlineStr">
        <is>
          <t>WL-01964</t>
        </is>
      </c>
      <c r="M792" s="17" t="inlineStr">
        <is>
          <t>Ryan Richardson</t>
        </is>
      </c>
      <c r="N792" s="17" t="inlineStr">
        <is>
          <t>PINTAIL SONG</t>
        </is>
      </c>
      <c r="O792" s="17" t="n">
        <v>32.4</v>
      </c>
      <c r="P792" s="17" t="n">
        <v>7.55</v>
      </c>
      <c r="Q792" s="27" t="n">
        <v>46193</v>
      </c>
      <c r="R792" s="17" t="inlineStr"/>
    </row>
    <row r="793">
      <c r="A793" s="21" t="inlineStr">
        <is>
          <t>GW-0302</t>
        </is>
      </c>
      <c r="B793" s="21" t="inlineStr">
        <is>
          <t>Gullwing</t>
        </is>
      </c>
      <c r="C793" s="21" t="inlineStr">
        <is>
          <t>open</t>
        </is>
      </c>
      <c r="D793" s="21" t="inlineStr">
        <is>
          <t>C</t>
        </is>
      </c>
      <c r="E793" s="21" t="n">
        <v>28</v>
      </c>
      <c r="F793" s="21" t="inlineStr">
        <is>
          <t>Small</t>
        </is>
      </c>
      <c r="G793" s="21" t="inlineStr">
        <is>
          <t>OPEN</t>
        </is>
      </c>
      <c r="H793" s="21" t="n">
        <v>10</v>
      </c>
      <c r="I793" s="21" t="inlineStr">
        <is>
          <t>Water, 30A/50A Power</t>
        </is>
      </c>
      <c r="J793" s="21" t="inlineStr">
        <is>
          <t>OCCUPIED</t>
        </is>
      </c>
      <c r="K793" s="21" t="inlineStr">
        <is>
          <t>MA-2024-0302</t>
        </is>
      </c>
      <c r="L793" s="21" t="inlineStr">
        <is>
          <t>WL-01735</t>
        </is>
      </c>
      <c r="M793" s="21" t="inlineStr">
        <is>
          <t>Jeffrey Brown</t>
        </is>
      </c>
      <c r="N793" s="21" t="inlineStr">
        <is>
          <t>SCOTER LINE</t>
        </is>
      </c>
      <c r="O793" s="21" t="n">
        <v>55.3</v>
      </c>
      <c r="P793" s="21" t="n">
        <v>7.55</v>
      </c>
      <c r="Q793" s="28" t="n">
        <v>45779</v>
      </c>
      <c r="R793" s="21" t="inlineStr"/>
    </row>
    <row r="794">
      <c r="A794" s="17" t="inlineStr">
        <is>
          <t>GW-0303</t>
        </is>
      </c>
      <c r="B794" s="17" t="inlineStr">
        <is>
          <t>Gullwing</t>
        </is>
      </c>
      <c r="C794" s="17" t="inlineStr">
        <is>
          <t>open</t>
        </is>
      </c>
      <c r="D794" s="17" t="inlineStr">
        <is>
          <t>C</t>
        </is>
      </c>
      <c r="E794" s="17" t="n">
        <v>28</v>
      </c>
      <c r="F794" s="17" t="inlineStr">
        <is>
          <t>Small</t>
        </is>
      </c>
      <c r="G794" s="17" t="inlineStr">
        <is>
          <t>OPEN</t>
        </is>
      </c>
      <c r="H794" s="17" t="n">
        <v>10</v>
      </c>
      <c r="I794" s="17" t="inlineStr">
        <is>
          <t>Water, 30A/50A Power</t>
        </is>
      </c>
      <c r="J794" s="17" t="inlineStr">
        <is>
          <t>OCCUPIED</t>
        </is>
      </c>
      <c r="K794" s="17" t="inlineStr">
        <is>
          <t>MA-2024-0303</t>
        </is>
      </c>
      <c r="L794" s="17" t="inlineStr">
        <is>
          <t>WL-02091</t>
        </is>
      </c>
      <c r="M794" s="17" t="inlineStr">
        <is>
          <t>Timothy Herrera</t>
        </is>
      </c>
      <c r="N794" s="17" t="inlineStr">
        <is>
          <t>OTTER HARBOR</t>
        </is>
      </c>
      <c r="O794" s="17" t="n">
        <v>29.9</v>
      </c>
      <c r="P794" s="17" t="n">
        <v>7.55</v>
      </c>
      <c r="Q794" s="27" t="n">
        <v>45858</v>
      </c>
      <c r="R794" s="17" t="inlineStr"/>
    </row>
    <row r="795">
      <c r="A795" s="21" t="inlineStr">
        <is>
          <t>GW-0304</t>
        </is>
      </c>
      <c r="B795" s="21" t="inlineStr">
        <is>
          <t>Gullwing</t>
        </is>
      </c>
      <c r="C795" s="21" t="inlineStr">
        <is>
          <t>open</t>
        </is>
      </c>
      <c r="D795" s="21" t="inlineStr">
        <is>
          <t>C</t>
        </is>
      </c>
      <c r="E795" s="21" t="n">
        <v>32</v>
      </c>
      <c r="F795" s="21" t="inlineStr">
        <is>
          <t>Medium</t>
        </is>
      </c>
      <c r="G795" s="21" t="inlineStr">
        <is>
          <t>OPEN</t>
        </is>
      </c>
      <c r="H795" s="21" t="n">
        <v>12</v>
      </c>
      <c r="I795" s="21" t="inlineStr">
        <is>
          <t>Water, 30A/50A Power</t>
        </is>
      </c>
      <c r="J795" s="21" t="inlineStr">
        <is>
          <t>OCCUPIED</t>
        </is>
      </c>
      <c r="K795" s="21" t="inlineStr">
        <is>
          <t>MA-2024-0304</t>
        </is>
      </c>
      <c r="L795" s="21" t="inlineStr">
        <is>
          <t>WL-01040</t>
        </is>
      </c>
      <c r="M795" s="21" t="inlineStr">
        <is>
          <t>Bradley Collins</t>
        </is>
      </c>
      <c r="N795" s="21" t="inlineStr">
        <is>
          <t>PINTAIL MOON</t>
        </is>
      </c>
      <c r="O795" s="21" t="n">
        <v>35.3</v>
      </c>
      <c r="P795" s="21" t="n">
        <v>7.55</v>
      </c>
      <c r="Q795" s="28" t="n">
        <v>45703</v>
      </c>
      <c r="R795" s="21" t="inlineStr"/>
    </row>
    <row r="796">
      <c r="A796" s="17" t="inlineStr">
        <is>
          <t>GW-0305</t>
        </is>
      </c>
      <c r="B796" s="17" t="inlineStr">
        <is>
          <t>Gullwing</t>
        </is>
      </c>
      <c r="C796" s="17" t="inlineStr">
        <is>
          <t>open</t>
        </is>
      </c>
      <c r="D796" s="17" t="inlineStr">
        <is>
          <t>C</t>
        </is>
      </c>
      <c r="E796" s="17" t="n">
        <v>80</v>
      </c>
      <c r="F796" s="17" t="inlineStr">
        <is>
          <t>XLarge</t>
        </is>
      </c>
      <c r="G796" s="17" t="inlineStr">
        <is>
          <t>OPEN</t>
        </is>
      </c>
      <c r="H796" s="17" t="n">
        <v>24</v>
      </c>
      <c r="I796" s="17" t="inlineStr">
        <is>
          <t>Water, 100A Power, Pump-Out</t>
        </is>
      </c>
      <c r="J796" s="17" t="inlineStr">
        <is>
          <t>OCCUPIED</t>
        </is>
      </c>
      <c r="K796" s="17" t="inlineStr">
        <is>
          <t>MA-2024-0305</t>
        </is>
      </c>
      <c r="L796" s="17" t="inlineStr">
        <is>
          <t>WL-02528</t>
        </is>
      </c>
      <c r="M796" s="17" t="inlineStr">
        <is>
          <t>Lisa Richards</t>
        </is>
      </c>
      <c r="N796" s="17" t="inlineStr">
        <is>
          <t>PINTAIL HARBOR</t>
        </is>
      </c>
      <c r="O796" s="17" t="n">
        <v>60</v>
      </c>
      <c r="P796" s="17" t="n">
        <v>7.55</v>
      </c>
      <c r="Q796" s="27" t="n">
        <v>46173</v>
      </c>
      <c r="R796" s="17" t="inlineStr"/>
    </row>
    <row r="797">
      <c r="A797" s="21" t="inlineStr">
        <is>
          <t>GW-0306</t>
        </is>
      </c>
      <c r="B797" s="21" t="inlineStr">
        <is>
          <t>Gullwing</t>
        </is>
      </c>
      <c r="C797" s="21" t="inlineStr">
        <is>
          <t>open</t>
        </is>
      </c>
      <c r="D797" s="21" t="inlineStr">
        <is>
          <t>C</t>
        </is>
      </c>
      <c r="E797" s="21" t="n">
        <v>32</v>
      </c>
      <c r="F797" s="21" t="inlineStr">
        <is>
          <t>Medium</t>
        </is>
      </c>
      <c r="G797" s="21" t="inlineStr">
        <is>
          <t>OPEN</t>
        </is>
      </c>
      <c r="H797" s="21" t="n">
        <v>12</v>
      </c>
      <c r="I797" s="21" t="inlineStr">
        <is>
          <t>Water, 30A/50A Power</t>
        </is>
      </c>
      <c r="J797" s="21" t="inlineStr">
        <is>
          <t>OCCUPIED</t>
        </is>
      </c>
      <c r="K797" s="21" t="inlineStr">
        <is>
          <t>MA-2024-0306</t>
        </is>
      </c>
      <c r="L797" s="21" t="inlineStr">
        <is>
          <t>WL-02723</t>
        </is>
      </c>
      <c r="M797" s="21" t="inlineStr">
        <is>
          <t>Gregory Curtis</t>
        </is>
      </c>
      <c r="N797" s="21" t="inlineStr">
        <is>
          <t>FOUL DANCER</t>
        </is>
      </c>
      <c r="O797" s="21" t="n">
        <v>46.9</v>
      </c>
      <c r="P797" s="21" t="n">
        <v>7.55</v>
      </c>
      <c r="Q797" s="28" t="n">
        <v>46174</v>
      </c>
      <c r="R797" s="21" t="inlineStr"/>
    </row>
    <row r="798">
      <c r="A798" s="17" t="inlineStr">
        <is>
          <t>GW-0307</t>
        </is>
      </c>
      <c r="B798" s="17" t="inlineStr">
        <is>
          <t>Gullwing</t>
        </is>
      </c>
      <c r="C798" s="17" t="inlineStr">
        <is>
          <t>open</t>
        </is>
      </c>
      <c r="D798" s="17" t="inlineStr">
        <is>
          <t>C</t>
        </is>
      </c>
      <c r="E798" s="17" t="n">
        <v>32</v>
      </c>
      <c r="F798" s="17" t="inlineStr">
        <is>
          <t>Medium</t>
        </is>
      </c>
      <c r="G798" s="17" t="inlineStr">
        <is>
          <t>OPEN</t>
        </is>
      </c>
      <c r="H798" s="17" t="n">
        <v>12</v>
      </c>
      <c r="I798" s="17" t="inlineStr">
        <is>
          <t>Water, 30A/50A Power</t>
        </is>
      </c>
      <c r="J798" s="17" t="inlineStr">
        <is>
          <t>OCCUPIED</t>
        </is>
      </c>
      <c r="K798" s="17" t="inlineStr">
        <is>
          <t>MA-2024-0307</t>
        </is>
      </c>
      <c r="L798" s="17" t="inlineStr">
        <is>
          <t>WL-02437</t>
        </is>
      </c>
      <c r="M798" s="17" t="inlineStr">
        <is>
          <t>Jeremy Holmes</t>
        </is>
      </c>
      <c r="N798" s="17" t="inlineStr">
        <is>
          <t>HALIBUT SOUND</t>
        </is>
      </c>
      <c r="O798" s="17" t="n">
        <v>41.2</v>
      </c>
      <c r="P798" s="17" t="n">
        <v>7.55</v>
      </c>
      <c r="Q798" s="27" t="n">
        <v>45823</v>
      </c>
      <c r="R798" s="17" t="inlineStr"/>
    </row>
    <row r="799">
      <c r="A799" s="21" t="inlineStr">
        <is>
          <t>GW-0308</t>
        </is>
      </c>
      <c r="B799" s="21" t="inlineStr">
        <is>
          <t>Gullwing</t>
        </is>
      </c>
      <c r="C799" s="21" t="inlineStr">
        <is>
          <t>open</t>
        </is>
      </c>
      <c r="D799" s="21" t="inlineStr">
        <is>
          <t>C</t>
        </is>
      </c>
      <c r="E799" s="21" t="n">
        <v>60</v>
      </c>
      <c r="F799" s="21" t="inlineStr">
        <is>
          <t>XLarge</t>
        </is>
      </c>
      <c r="G799" s="21" t="inlineStr">
        <is>
          <t>OPEN</t>
        </is>
      </c>
      <c r="H799" s="21" t="n">
        <v>20</v>
      </c>
      <c r="I799" s="21" t="inlineStr">
        <is>
          <t>Water, 100A Power, Pump-Out</t>
        </is>
      </c>
      <c r="J799" s="21" t="inlineStr">
        <is>
          <t>OCCUPIED</t>
        </is>
      </c>
      <c r="K799" s="21" t="inlineStr">
        <is>
          <t>MA-2024-0308</t>
        </is>
      </c>
      <c r="L799" s="21" t="inlineStr">
        <is>
          <t>WL-01165</t>
        </is>
      </c>
      <c r="M799" s="21" t="inlineStr">
        <is>
          <t>Rebecca Smith</t>
        </is>
      </c>
      <c r="N799" s="21" t="inlineStr">
        <is>
          <t>CORMORANT STAR</t>
        </is>
      </c>
      <c r="O799" s="21" t="n">
        <v>51.5</v>
      </c>
      <c r="P799" s="21" t="n">
        <v>7.55</v>
      </c>
      <c r="Q799" s="28" t="n">
        <v>45923</v>
      </c>
      <c r="R799" s="21" t="inlineStr"/>
    </row>
    <row r="800">
      <c r="A800" s="17" t="inlineStr">
        <is>
          <t>GW-0309</t>
        </is>
      </c>
      <c r="B800" s="17" t="inlineStr">
        <is>
          <t>Gullwing</t>
        </is>
      </c>
      <c r="C800" s="17" t="inlineStr">
        <is>
          <t>open</t>
        </is>
      </c>
      <c r="D800" s="17" t="inlineStr">
        <is>
          <t>C</t>
        </is>
      </c>
      <c r="E800" s="17" t="n">
        <v>40</v>
      </c>
      <c r="F800" s="17" t="inlineStr">
        <is>
          <t>Medium</t>
        </is>
      </c>
      <c r="G800" s="17" t="inlineStr">
        <is>
          <t>OPEN</t>
        </is>
      </c>
      <c r="H800" s="17" t="n">
        <v>14</v>
      </c>
      <c r="I800" s="17" t="inlineStr">
        <is>
          <t>Water, 50A Power</t>
        </is>
      </c>
      <c r="J800" s="17" t="inlineStr">
        <is>
          <t>OCCUPIED</t>
        </is>
      </c>
      <c r="K800" s="17" t="inlineStr">
        <is>
          <t>MA-2024-0309</t>
        </is>
      </c>
      <c r="L800" s="17" t="inlineStr">
        <is>
          <t>WL-03290</t>
        </is>
      </c>
      <c r="M800" s="17" t="inlineStr">
        <is>
          <t>Caitlin Chavez</t>
        </is>
      </c>
      <c r="N800" s="17" t="inlineStr">
        <is>
          <t>MURRE RUNNER</t>
        </is>
      </c>
      <c r="O800" s="17" t="n">
        <v>48.5</v>
      </c>
      <c r="P800" s="17" t="n">
        <v>7.55</v>
      </c>
      <c r="Q800" s="27" t="n">
        <v>45566</v>
      </c>
      <c r="R800" s="17" t="inlineStr"/>
    </row>
    <row r="801">
      <c r="A801" s="21" t="inlineStr">
        <is>
          <t>GW-0310</t>
        </is>
      </c>
      <c r="B801" s="21" t="inlineStr">
        <is>
          <t>Gullwing</t>
        </is>
      </c>
      <c r="C801" s="21" t="inlineStr">
        <is>
          <t>open</t>
        </is>
      </c>
      <c r="D801" s="21" t="inlineStr">
        <is>
          <t>C</t>
        </is>
      </c>
      <c r="E801" s="21" t="n">
        <v>36</v>
      </c>
      <c r="F801" s="21" t="inlineStr">
        <is>
          <t>Medium</t>
        </is>
      </c>
      <c r="G801" s="21" t="inlineStr">
        <is>
          <t>OPEN</t>
        </is>
      </c>
      <c r="H801" s="21" t="n">
        <v>13</v>
      </c>
      <c r="I801" s="21" t="inlineStr">
        <is>
          <t>Water, 50A Power</t>
        </is>
      </c>
      <c r="J801" s="21" t="inlineStr">
        <is>
          <t>OCCUPIED</t>
        </is>
      </c>
      <c r="K801" s="21" t="inlineStr">
        <is>
          <t>MA-2024-0310</t>
        </is>
      </c>
      <c r="L801" s="21" t="inlineStr">
        <is>
          <t>WL-03315</t>
        </is>
      </c>
      <c r="M801" s="21" t="inlineStr">
        <is>
          <t>Marvin Miranda</t>
        </is>
      </c>
      <c r="N801" s="21" t="inlineStr">
        <is>
          <t>PINTAIL DANCER</t>
        </is>
      </c>
      <c r="O801" s="21" t="n">
        <v>20.4</v>
      </c>
      <c r="P801" s="21" t="n">
        <v>7.55</v>
      </c>
      <c r="Q801" s="28" t="n">
        <v>45685</v>
      </c>
      <c r="R801" s="21" t="inlineStr"/>
    </row>
    <row r="802">
      <c r="A802" s="17" t="inlineStr">
        <is>
          <t>GW-0311</t>
        </is>
      </c>
      <c r="B802" s="17" t="inlineStr">
        <is>
          <t>Gullwing</t>
        </is>
      </c>
      <c r="C802" s="17" t="inlineStr">
        <is>
          <t>open</t>
        </is>
      </c>
      <c r="D802" s="17" t="inlineStr">
        <is>
          <t>C</t>
        </is>
      </c>
      <c r="E802" s="17" t="n">
        <v>70</v>
      </c>
      <c r="F802" s="17" t="inlineStr">
        <is>
          <t>XLarge</t>
        </is>
      </c>
      <c r="G802" s="17" t="inlineStr">
        <is>
          <t>OPEN</t>
        </is>
      </c>
      <c r="H802" s="17" t="n">
        <v>22</v>
      </c>
      <c r="I802" s="17" t="inlineStr">
        <is>
          <t>Water, 100A Power, Pump-Out</t>
        </is>
      </c>
      <c r="J802" s="17" t="inlineStr">
        <is>
          <t>VACANT</t>
        </is>
      </c>
      <c r="K802" s="17" t="inlineStr"/>
      <c r="L802" s="17" t="inlineStr"/>
      <c r="M802" s="17" t="inlineStr"/>
      <c r="N802" s="17" t="inlineStr"/>
      <c r="O802" s="17" t="inlineStr"/>
      <c r="P802" s="17" t="n">
        <v>7.55</v>
      </c>
      <c r="Q802" s="27" t="n">
        <v>45725</v>
      </c>
      <c r="R802" s="17" t="inlineStr"/>
    </row>
    <row r="803">
      <c r="A803" s="21" t="inlineStr">
        <is>
          <t>GW-0312</t>
        </is>
      </c>
      <c r="B803" s="21" t="inlineStr">
        <is>
          <t>Gullwing</t>
        </is>
      </c>
      <c r="C803" s="21" t="inlineStr">
        <is>
          <t>open</t>
        </is>
      </c>
      <c r="D803" s="21" t="inlineStr">
        <is>
          <t>C</t>
        </is>
      </c>
      <c r="E803" s="21" t="n">
        <v>70</v>
      </c>
      <c r="F803" s="21" t="inlineStr">
        <is>
          <t>XLarge</t>
        </is>
      </c>
      <c r="G803" s="21" t="inlineStr">
        <is>
          <t>OPEN</t>
        </is>
      </c>
      <c r="H803" s="21" t="n">
        <v>22</v>
      </c>
      <c r="I803" s="21" t="inlineStr">
        <is>
          <t>Water, 100A Power, Pump-Out</t>
        </is>
      </c>
      <c r="J803" s="21" t="inlineStr">
        <is>
          <t>OCCUPIED</t>
        </is>
      </c>
      <c r="K803" s="21" t="inlineStr">
        <is>
          <t>MA-2024-0312</t>
        </is>
      </c>
      <c r="L803" s="21" t="inlineStr">
        <is>
          <t>WL-01955</t>
        </is>
      </c>
      <c r="M803" s="21" t="inlineStr">
        <is>
          <t>Nicole Davis</t>
        </is>
      </c>
      <c r="N803" s="21" t="inlineStr">
        <is>
          <t>TIDE ANN</t>
        </is>
      </c>
      <c r="O803" s="21" t="n">
        <v>51.7</v>
      </c>
      <c r="P803" s="21" t="n">
        <v>7.55</v>
      </c>
      <c r="Q803" s="28" t="n">
        <v>45879</v>
      </c>
      <c r="R803" s="21" t="inlineStr"/>
    </row>
    <row r="804">
      <c r="A804" s="17" t="inlineStr">
        <is>
          <t>GW-0313</t>
        </is>
      </c>
      <c r="B804" s="17" t="inlineStr">
        <is>
          <t>Gullwing</t>
        </is>
      </c>
      <c r="C804" s="17" t="inlineStr">
        <is>
          <t>open</t>
        </is>
      </c>
      <c r="D804" s="17" t="inlineStr">
        <is>
          <t>C</t>
        </is>
      </c>
      <c r="E804" s="17" t="n">
        <v>32</v>
      </c>
      <c r="F804" s="17" t="inlineStr">
        <is>
          <t>Medium</t>
        </is>
      </c>
      <c r="G804" s="17" t="inlineStr">
        <is>
          <t>OPEN</t>
        </is>
      </c>
      <c r="H804" s="17" t="n">
        <v>12</v>
      </c>
      <c r="I804" s="17" t="inlineStr">
        <is>
          <t>Water, 30A/50A Power</t>
        </is>
      </c>
      <c r="J804" s="17" t="inlineStr">
        <is>
          <t>OCCUPIED</t>
        </is>
      </c>
      <c r="K804" s="17" t="inlineStr">
        <is>
          <t>MA-2024-0313</t>
        </is>
      </c>
      <c r="L804" s="17" t="inlineStr">
        <is>
          <t>WL-03455</t>
        </is>
      </c>
      <c r="M804" s="17" t="inlineStr">
        <is>
          <t>Taylor George</t>
        </is>
      </c>
      <c r="N804" s="17" t="inlineStr">
        <is>
          <t>PINTAIL GLIDE</t>
        </is>
      </c>
      <c r="O804" s="17" t="n">
        <v>60.7</v>
      </c>
      <c r="P804" s="17" t="n">
        <v>7.55</v>
      </c>
      <c r="Q804" s="27" t="n">
        <v>45877</v>
      </c>
      <c r="R804" s="17" t="inlineStr"/>
    </row>
    <row r="805">
      <c r="A805" s="21" t="inlineStr">
        <is>
          <t>GW-0314</t>
        </is>
      </c>
      <c r="B805" s="21" t="inlineStr">
        <is>
          <t>Gullwing</t>
        </is>
      </c>
      <c r="C805" s="21" t="inlineStr">
        <is>
          <t>open</t>
        </is>
      </c>
      <c r="D805" s="21" t="inlineStr">
        <is>
          <t>C</t>
        </is>
      </c>
      <c r="E805" s="21" t="n">
        <v>32</v>
      </c>
      <c r="F805" s="21" t="inlineStr">
        <is>
          <t>Medium</t>
        </is>
      </c>
      <c r="G805" s="21" t="inlineStr">
        <is>
          <t>OPEN</t>
        </is>
      </c>
      <c r="H805" s="21" t="n">
        <v>12</v>
      </c>
      <c r="I805" s="21" t="inlineStr">
        <is>
          <t>Water, 30A/50A Power</t>
        </is>
      </c>
      <c r="J805" s="21" t="inlineStr">
        <is>
          <t>MAINTENANCE</t>
        </is>
      </c>
      <c r="K805" s="21" t="inlineStr"/>
      <c r="L805" s="21" t="inlineStr"/>
      <c r="M805" s="21" t="inlineStr"/>
      <c r="N805" s="21" t="inlineStr"/>
      <c r="O805" s="21" t="inlineStr"/>
      <c r="P805" s="21" t="n">
        <v>7.55</v>
      </c>
      <c r="Q805" s="28" t="n">
        <v>46178</v>
      </c>
      <c r="R805" s="21" t="inlineStr"/>
    </row>
    <row r="806">
      <c r="A806" s="17" t="inlineStr">
        <is>
          <t>GW-0315</t>
        </is>
      </c>
      <c r="B806" s="17" t="inlineStr">
        <is>
          <t>Gullwing</t>
        </is>
      </c>
      <c r="C806" s="17" t="inlineStr">
        <is>
          <t>open</t>
        </is>
      </c>
      <c r="D806" s="17" t="inlineStr">
        <is>
          <t>C</t>
        </is>
      </c>
      <c r="E806" s="17" t="n">
        <v>32</v>
      </c>
      <c r="F806" s="17" t="inlineStr">
        <is>
          <t>Medium</t>
        </is>
      </c>
      <c r="G806" s="17" t="inlineStr">
        <is>
          <t>OPEN</t>
        </is>
      </c>
      <c r="H806" s="17" t="n">
        <v>12</v>
      </c>
      <c r="I806" s="17" t="inlineStr">
        <is>
          <t>Water, 30A/50A Power</t>
        </is>
      </c>
      <c r="J806" s="17" t="inlineStr">
        <is>
          <t>OCCUPIED</t>
        </is>
      </c>
      <c r="K806" s="17" t="inlineStr">
        <is>
          <t>MA-2024-0315</t>
        </is>
      </c>
      <c r="L806" s="17" t="inlineStr">
        <is>
          <t>WL-03306</t>
        </is>
      </c>
      <c r="M806" s="17" t="inlineStr">
        <is>
          <t>Rebecca Martin</t>
        </is>
      </c>
      <c r="N806" s="17" t="inlineStr">
        <is>
          <t>PETREL SONG</t>
        </is>
      </c>
      <c r="O806" s="17" t="n">
        <v>58.4</v>
      </c>
      <c r="P806" s="17" t="n">
        <v>7.55</v>
      </c>
      <c r="Q806" s="27" t="n">
        <v>45985</v>
      </c>
      <c r="R806" s="17" t="inlineStr"/>
    </row>
    <row r="807">
      <c r="A807" s="21" t="inlineStr">
        <is>
          <t>GW-0316</t>
        </is>
      </c>
      <c r="B807" s="21" t="inlineStr">
        <is>
          <t>Gullwing</t>
        </is>
      </c>
      <c r="C807" s="21" t="inlineStr">
        <is>
          <t>open</t>
        </is>
      </c>
      <c r="D807" s="21" t="inlineStr">
        <is>
          <t>C</t>
        </is>
      </c>
      <c r="E807" s="21" t="n">
        <v>32</v>
      </c>
      <c r="F807" s="21" t="inlineStr">
        <is>
          <t>Medium</t>
        </is>
      </c>
      <c r="G807" s="21" t="inlineStr">
        <is>
          <t>OPEN</t>
        </is>
      </c>
      <c r="H807" s="21" t="n">
        <v>12</v>
      </c>
      <c r="I807" s="21" t="inlineStr">
        <is>
          <t>Water, 30A/50A Power</t>
        </is>
      </c>
      <c r="J807" s="21" t="inlineStr">
        <is>
          <t>OCCUPIED</t>
        </is>
      </c>
      <c r="K807" s="21" t="inlineStr">
        <is>
          <t>MA-2024-0316</t>
        </is>
      </c>
      <c r="L807" s="21" t="inlineStr">
        <is>
          <t>WL-01648</t>
        </is>
      </c>
      <c r="M807" s="21" t="inlineStr">
        <is>
          <t>Chelsea Matthews</t>
        </is>
      </c>
      <c r="N807" s="21" t="inlineStr">
        <is>
          <t>OTTER PASSAGE</t>
        </is>
      </c>
      <c r="O807" s="21" t="n">
        <v>25.6</v>
      </c>
      <c r="P807" s="21" t="n">
        <v>7.55</v>
      </c>
      <c r="Q807" s="28" t="n">
        <v>46013</v>
      </c>
      <c r="R807" s="21" t="inlineStr"/>
    </row>
    <row r="808">
      <c r="A808" s="17" t="inlineStr">
        <is>
          <t>GW-0317</t>
        </is>
      </c>
      <c r="B808" s="17" t="inlineStr">
        <is>
          <t>Gullwing</t>
        </is>
      </c>
      <c r="C808" s="17" t="inlineStr">
        <is>
          <t>open</t>
        </is>
      </c>
      <c r="D808" s="17" t="inlineStr">
        <is>
          <t>C</t>
        </is>
      </c>
      <c r="E808" s="17" t="n">
        <v>32</v>
      </c>
      <c r="F808" s="17" t="inlineStr">
        <is>
          <t>Medium</t>
        </is>
      </c>
      <c r="G808" s="17" t="inlineStr">
        <is>
          <t>OPEN</t>
        </is>
      </c>
      <c r="H808" s="17" t="n">
        <v>12</v>
      </c>
      <c r="I808" s="17" t="inlineStr">
        <is>
          <t>Water, 30A/50A Power</t>
        </is>
      </c>
      <c r="J808" s="17" t="inlineStr">
        <is>
          <t>OCCUPIED</t>
        </is>
      </c>
      <c r="K808" s="17" t="inlineStr">
        <is>
          <t>MA-2024-0317</t>
        </is>
      </c>
      <c r="L808" s="17" t="inlineStr">
        <is>
          <t>WL-02270</t>
        </is>
      </c>
      <c r="M808" s="17" t="inlineStr">
        <is>
          <t>Nathan Lewis</t>
        </is>
      </c>
      <c r="N808" s="17" t="inlineStr">
        <is>
          <t>TIDE MOON</t>
        </is>
      </c>
      <c r="O808" s="17" t="n">
        <v>58.8</v>
      </c>
      <c r="P808" s="17" t="n">
        <v>7.55</v>
      </c>
      <c r="Q808" s="27" t="n">
        <v>46082</v>
      </c>
      <c r="R808" s="17" t="inlineStr"/>
    </row>
    <row r="809">
      <c r="A809" s="21" t="inlineStr">
        <is>
          <t>GW-0318</t>
        </is>
      </c>
      <c r="B809" s="21" t="inlineStr">
        <is>
          <t>Gullwing</t>
        </is>
      </c>
      <c r="C809" s="21" t="inlineStr">
        <is>
          <t>open</t>
        </is>
      </c>
      <c r="D809" s="21" t="inlineStr">
        <is>
          <t>C</t>
        </is>
      </c>
      <c r="E809" s="21" t="n">
        <v>28</v>
      </c>
      <c r="F809" s="21" t="inlineStr">
        <is>
          <t>Small</t>
        </is>
      </c>
      <c r="G809" s="21" t="inlineStr">
        <is>
          <t>OPEN</t>
        </is>
      </c>
      <c r="H809" s="21" t="n">
        <v>10</v>
      </c>
      <c r="I809" s="21" t="inlineStr">
        <is>
          <t>Water, 30A/50A Power</t>
        </is>
      </c>
      <c r="J809" s="21" t="inlineStr">
        <is>
          <t>OCCUPIED</t>
        </is>
      </c>
      <c r="K809" s="21" t="inlineStr">
        <is>
          <t>MA-2024-0318</t>
        </is>
      </c>
      <c r="L809" s="21" t="inlineStr">
        <is>
          <t>WL-01122</t>
        </is>
      </c>
      <c r="M809" s="21" t="inlineStr">
        <is>
          <t>Rachel Carpenter</t>
        </is>
      </c>
      <c r="N809" s="21" t="inlineStr">
        <is>
          <t>GRAY SOUND</t>
        </is>
      </c>
      <c r="O809" s="21" t="n">
        <v>32.1</v>
      </c>
      <c r="P809" s="21" t="n">
        <v>7.55</v>
      </c>
      <c r="Q809" s="28" t="n">
        <v>46106</v>
      </c>
      <c r="R809" s="21" t="inlineStr"/>
    </row>
    <row r="810">
      <c r="A810" s="17" t="inlineStr">
        <is>
          <t>GW-0319</t>
        </is>
      </c>
      <c r="B810" s="17" t="inlineStr">
        <is>
          <t>Gullwing</t>
        </is>
      </c>
      <c r="C810" s="17" t="inlineStr">
        <is>
          <t>open</t>
        </is>
      </c>
      <c r="D810" s="17" t="inlineStr">
        <is>
          <t>C</t>
        </is>
      </c>
      <c r="E810" s="17" t="n">
        <v>28</v>
      </c>
      <c r="F810" s="17" t="inlineStr">
        <is>
          <t>Small</t>
        </is>
      </c>
      <c r="G810" s="17" t="inlineStr">
        <is>
          <t>OPEN</t>
        </is>
      </c>
      <c r="H810" s="17" t="n">
        <v>10</v>
      </c>
      <c r="I810" s="17" t="inlineStr">
        <is>
          <t>Water, 30A/50A Power</t>
        </is>
      </c>
      <c r="J810" s="17" t="inlineStr">
        <is>
          <t>VACANT</t>
        </is>
      </c>
      <c r="K810" s="17" t="inlineStr"/>
      <c r="L810" s="17" t="inlineStr"/>
      <c r="M810" s="17" t="inlineStr"/>
      <c r="N810" s="17" t="inlineStr"/>
      <c r="O810" s="17" t="inlineStr"/>
      <c r="P810" s="17" t="n">
        <v>7.55</v>
      </c>
      <c r="Q810" s="27" t="n">
        <v>45583</v>
      </c>
      <c r="R810" s="17" t="inlineStr"/>
    </row>
    <row r="811">
      <c r="A811" s="21" t="inlineStr">
        <is>
          <t>GW-0320</t>
        </is>
      </c>
      <c r="B811" s="21" t="inlineStr">
        <is>
          <t>Gullwing</t>
        </is>
      </c>
      <c r="C811" s="21" t="inlineStr">
        <is>
          <t>open</t>
        </is>
      </c>
      <c r="D811" s="21" t="inlineStr">
        <is>
          <t>C</t>
        </is>
      </c>
      <c r="E811" s="21" t="n">
        <v>36</v>
      </c>
      <c r="F811" s="21" t="inlineStr">
        <is>
          <t>Medium</t>
        </is>
      </c>
      <c r="G811" s="21" t="inlineStr">
        <is>
          <t>OPEN</t>
        </is>
      </c>
      <c r="H811" s="21" t="n">
        <v>13</v>
      </c>
      <c r="I811" s="21" t="inlineStr">
        <is>
          <t>Water, 50A Power</t>
        </is>
      </c>
      <c r="J811" s="21" t="inlineStr">
        <is>
          <t>OCCUPIED</t>
        </is>
      </c>
      <c r="K811" s="21" t="inlineStr">
        <is>
          <t>MA-2024-0320</t>
        </is>
      </c>
      <c r="L811" s="21" t="inlineStr">
        <is>
          <t>WL-01487</t>
        </is>
      </c>
      <c r="M811" s="21" t="inlineStr">
        <is>
          <t>Thomas Palmer</t>
        </is>
      </c>
      <c r="N811" s="21" t="inlineStr">
        <is>
          <t>WIDGEON BAY</t>
        </is>
      </c>
      <c r="O811" s="21" t="n">
        <v>42.3</v>
      </c>
      <c r="P811" s="21" t="n">
        <v>7.55</v>
      </c>
      <c r="Q811" s="28" t="n">
        <v>45898</v>
      </c>
      <c r="R811" s="21" t="inlineStr"/>
    </row>
    <row r="812">
      <c r="A812" s="17" t="inlineStr">
        <is>
          <t>GW-0321</t>
        </is>
      </c>
      <c r="B812" s="17" t="inlineStr">
        <is>
          <t>Gullwing</t>
        </is>
      </c>
      <c r="C812" s="17" t="inlineStr">
        <is>
          <t>open</t>
        </is>
      </c>
      <c r="D812" s="17" t="inlineStr">
        <is>
          <t>C</t>
        </is>
      </c>
      <c r="E812" s="17" t="n">
        <v>45</v>
      </c>
      <c r="F812" s="17" t="inlineStr">
        <is>
          <t>Large</t>
        </is>
      </c>
      <c r="G812" s="17" t="inlineStr">
        <is>
          <t>OPEN</t>
        </is>
      </c>
      <c r="H812" s="17" t="n">
        <v>16</v>
      </c>
      <c r="I812" s="17" t="inlineStr">
        <is>
          <t>Water, 50A Power, Pump-Out</t>
        </is>
      </c>
      <c r="J812" s="17" t="inlineStr">
        <is>
          <t>OCCUPIED</t>
        </is>
      </c>
      <c r="K812" s="17" t="inlineStr">
        <is>
          <t>MA-2024-0321</t>
        </is>
      </c>
      <c r="L812" s="17" t="inlineStr">
        <is>
          <t>WL-02922</t>
        </is>
      </c>
      <c r="M812" s="17" t="inlineStr">
        <is>
          <t>Sandra Allen</t>
        </is>
      </c>
      <c r="N812" s="17" t="inlineStr">
        <is>
          <t>ANCHOR WEATHER</t>
        </is>
      </c>
      <c r="O812" s="17" t="n">
        <v>58</v>
      </c>
      <c r="P812" s="17" t="n">
        <v>7.55</v>
      </c>
      <c r="Q812" s="27" t="n">
        <v>45880</v>
      </c>
      <c r="R812" s="17" t="inlineStr"/>
    </row>
    <row r="813">
      <c r="A813" s="21" t="inlineStr">
        <is>
          <t>GW-0322</t>
        </is>
      </c>
      <c r="B813" s="21" t="inlineStr">
        <is>
          <t>Gullwing</t>
        </is>
      </c>
      <c r="C813" s="21" t="inlineStr">
        <is>
          <t>open</t>
        </is>
      </c>
      <c r="D813" s="21" t="inlineStr">
        <is>
          <t>C</t>
        </is>
      </c>
      <c r="E813" s="21" t="n">
        <v>45</v>
      </c>
      <c r="F813" s="21" t="inlineStr">
        <is>
          <t>Large</t>
        </is>
      </c>
      <c r="G813" s="21" t="inlineStr">
        <is>
          <t>OPEN</t>
        </is>
      </c>
      <c r="H813" s="21" t="n">
        <v>16</v>
      </c>
      <c r="I813" s="21" t="inlineStr">
        <is>
          <t>Water, 50A Power, Pump-Out</t>
        </is>
      </c>
      <c r="J813" s="21" t="inlineStr">
        <is>
          <t>OCCUPIED</t>
        </is>
      </c>
      <c r="K813" s="21" t="inlineStr">
        <is>
          <t>MA-2024-0322</t>
        </is>
      </c>
      <c r="L813" s="21" t="inlineStr">
        <is>
          <t>WL-01815</t>
        </is>
      </c>
      <c r="M813" s="21" t="inlineStr">
        <is>
          <t>Theresa Martinez</t>
        </is>
      </c>
      <c r="N813" s="21" t="inlineStr">
        <is>
          <t>COHO HARBOR</t>
        </is>
      </c>
      <c r="O813" s="21" t="n">
        <v>30.1</v>
      </c>
      <c r="P813" s="21" t="n">
        <v>7.55</v>
      </c>
      <c r="Q813" s="28" t="n">
        <v>45857</v>
      </c>
      <c r="R813" s="21" t="inlineStr"/>
    </row>
    <row r="814">
      <c r="A814" s="17" t="inlineStr">
        <is>
          <t>GW-0323</t>
        </is>
      </c>
      <c r="B814" s="17" t="inlineStr">
        <is>
          <t>Gullwing</t>
        </is>
      </c>
      <c r="C814" s="17" t="inlineStr">
        <is>
          <t>open</t>
        </is>
      </c>
      <c r="D814" s="17" t="inlineStr">
        <is>
          <t>C</t>
        </is>
      </c>
      <c r="E814" s="17" t="n">
        <v>80</v>
      </c>
      <c r="F814" s="17" t="inlineStr">
        <is>
          <t>XLarge</t>
        </is>
      </c>
      <c r="G814" s="17" t="inlineStr">
        <is>
          <t>OPEN</t>
        </is>
      </c>
      <c r="H814" s="17" t="n">
        <v>24</v>
      </c>
      <c r="I814" s="17" t="inlineStr">
        <is>
          <t>Water, 100A Power, Pump-Out</t>
        </is>
      </c>
      <c r="J814" s="17" t="inlineStr">
        <is>
          <t>OCCUPIED</t>
        </is>
      </c>
      <c r="K814" s="17" t="inlineStr">
        <is>
          <t>MA-2024-0323</t>
        </is>
      </c>
      <c r="L814" s="17" t="inlineStr">
        <is>
          <t>WL-02735</t>
        </is>
      </c>
      <c r="M814" s="17" t="inlineStr">
        <is>
          <t>Kristen Orr</t>
        </is>
      </c>
      <c r="N814" s="17" t="inlineStr">
        <is>
          <t>OTTER PASSAGE</t>
        </is>
      </c>
      <c r="O814" s="17" t="n">
        <v>54.2</v>
      </c>
      <c r="P814" s="17" t="n">
        <v>7.55</v>
      </c>
      <c r="Q814" s="27" t="n">
        <v>45920</v>
      </c>
      <c r="R814" s="17" t="inlineStr"/>
    </row>
    <row r="815">
      <c r="A815" s="21" t="inlineStr">
        <is>
          <t>GW-0401</t>
        </is>
      </c>
      <c r="B815" s="21" t="inlineStr">
        <is>
          <t>Gullwing</t>
        </is>
      </c>
      <c r="C815" s="21" t="inlineStr">
        <is>
          <t>open</t>
        </is>
      </c>
      <c r="D815" s="21" t="inlineStr">
        <is>
          <t>D</t>
        </is>
      </c>
      <c r="E815" s="21" t="n">
        <v>45</v>
      </c>
      <c r="F815" s="21" t="inlineStr">
        <is>
          <t>Large</t>
        </is>
      </c>
      <c r="G815" s="21" t="inlineStr">
        <is>
          <t>OPEN</t>
        </is>
      </c>
      <c r="H815" s="21" t="n">
        <v>16</v>
      </c>
      <c r="I815" s="21" t="inlineStr">
        <is>
          <t>Water, 50A Power, Pump-Out</t>
        </is>
      </c>
      <c r="J815" s="21" t="inlineStr">
        <is>
          <t>OCCUPIED</t>
        </is>
      </c>
      <c r="K815" s="21" t="inlineStr">
        <is>
          <t>MA-2024-0401</t>
        </is>
      </c>
      <c r="L815" s="21" t="inlineStr">
        <is>
          <t>WL-03064</t>
        </is>
      </c>
      <c r="M815" s="21" t="inlineStr">
        <is>
          <t>Megan Hendricks</t>
        </is>
      </c>
      <c r="N815" s="21" t="inlineStr">
        <is>
          <t>SPINDRIFT VEER</t>
        </is>
      </c>
      <c r="O815" s="21" t="n">
        <v>40.3</v>
      </c>
      <c r="P815" s="21" t="n">
        <v>7.55</v>
      </c>
      <c r="Q815" s="28" t="n">
        <v>45897</v>
      </c>
      <c r="R815" s="21" t="inlineStr"/>
    </row>
    <row r="816">
      <c r="A816" s="17" t="inlineStr">
        <is>
          <t>GW-0402</t>
        </is>
      </c>
      <c r="B816" s="17" t="inlineStr">
        <is>
          <t>Gullwing</t>
        </is>
      </c>
      <c r="C816" s="17" t="inlineStr">
        <is>
          <t>open</t>
        </is>
      </c>
      <c r="D816" s="17" t="inlineStr">
        <is>
          <t>D</t>
        </is>
      </c>
      <c r="E816" s="17" t="n">
        <v>24</v>
      </c>
      <c r="F816" s="17" t="inlineStr">
        <is>
          <t>Small</t>
        </is>
      </c>
      <c r="G816" s="17" t="inlineStr">
        <is>
          <t>OPEN</t>
        </is>
      </c>
      <c r="H816" s="17" t="n">
        <v>9</v>
      </c>
      <c r="I816" s="17" t="inlineStr">
        <is>
          <t>Water, 30A/50A Power</t>
        </is>
      </c>
      <c r="J816" s="17" t="inlineStr">
        <is>
          <t>OCCUPIED</t>
        </is>
      </c>
      <c r="K816" s="17" t="inlineStr">
        <is>
          <t>MA-2024-0402</t>
        </is>
      </c>
      <c r="L816" s="17" t="inlineStr">
        <is>
          <t>WL-02635</t>
        </is>
      </c>
      <c r="M816" s="17" t="inlineStr">
        <is>
          <t>Roger Bowers</t>
        </is>
      </c>
      <c r="N816" s="17" t="inlineStr">
        <is>
          <t>GRAY GLIDE</t>
        </is>
      </c>
      <c r="O816" s="17" t="n">
        <v>33.6</v>
      </c>
      <c r="P816" s="17" t="n">
        <v>7.55</v>
      </c>
      <c r="Q816" s="27" t="n">
        <v>46183</v>
      </c>
      <c r="R816" s="17" t="inlineStr"/>
    </row>
    <row r="817">
      <c r="A817" s="21" t="inlineStr">
        <is>
          <t>GW-0403</t>
        </is>
      </c>
      <c r="B817" s="21" t="inlineStr">
        <is>
          <t>Gullwing</t>
        </is>
      </c>
      <c r="C817" s="21" t="inlineStr">
        <is>
          <t>open</t>
        </is>
      </c>
      <c r="D817" s="21" t="inlineStr">
        <is>
          <t>D</t>
        </is>
      </c>
      <c r="E817" s="21" t="n">
        <v>32</v>
      </c>
      <c r="F817" s="21" t="inlineStr">
        <is>
          <t>Medium</t>
        </is>
      </c>
      <c r="G817" s="21" t="inlineStr">
        <is>
          <t>OPEN</t>
        </is>
      </c>
      <c r="H817" s="21" t="n">
        <v>12</v>
      </c>
      <c r="I817" s="21" t="inlineStr">
        <is>
          <t>Water, 30A/50A Power</t>
        </is>
      </c>
      <c r="J817" s="21" t="inlineStr">
        <is>
          <t>OCCUPIED</t>
        </is>
      </c>
      <c r="K817" s="21" t="inlineStr">
        <is>
          <t>MA-2024-0403</t>
        </is>
      </c>
      <c r="L817" s="21" t="inlineStr">
        <is>
          <t>WL-02399</t>
        </is>
      </c>
      <c r="M817" s="21" t="inlineStr">
        <is>
          <t>Jennifer Mccullough</t>
        </is>
      </c>
      <c r="N817" s="21" t="inlineStr">
        <is>
          <t>SPINDRIFT CREST</t>
        </is>
      </c>
      <c r="O817" s="21" t="n">
        <v>26.3</v>
      </c>
      <c r="P817" s="21" t="n">
        <v>7.55</v>
      </c>
      <c r="Q817" s="28" t="n">
        <v>45781</v>
      </c>
      <c r="R817" s="21" t="inlineStr"/>
    </row>
    <row r="818">
      <c r="A818" s="17" t="inlineStr">
        <is>
          <t>GW-0404</t>
        </is>
      </c>
      <c r="B818" s="17" t="inlineStr">
        <is>
          <t>Gullwing</t>
        </is>
      </c>
      <c r="C818" s="17" t="inlineStr">
        <is>
          <t>open</t>
        </is>
      </c>
      <c r="D818" s="17" t="inlineStr">
        <is>
          <t>D</t>
        </is>
      </c>
      <c r="E818" s="17" t="n">
        <v>60</v>
      </c>
      <c r="F818" s="17" t="inlineStr">
        <is>
          <t>XLarge</t>
        </is>
      </c>
      <c r="G818" s="17" t="inlineStr">
        <is>
          <t>OPEN</t>
        </is>
      </c>
      <c r="H818" s="17" t="n">
        <v>20</v>
      </c>
      <c r="I818" s="17" t="inlineStr">
        <is>
          <t>Water, 100A Power, Pump-Out</t>
        </is>
      </c>
      <c r="J818" s="17" t="inlineStr">
        <is>
          <t>OCCUPIED</t>
        </is>
      </c>
      <c r="K818" s="17" t="inlineStr">
        <is>
          <t>MA-2024-0404</t>
        </is>
      </c>
      <c r="L818" s="17" t="inlineStr">
        <is>
          <t>WL-03671</t>
        </is>
      </c>
      <c r="M818" s="17" t="inlineStr">
        <is>
          <t>Thomas Martinez</t>
        </is>
      </c>
      <c r="N818" s="17" t="inlineStr">
        <is>
          <t>BRANT QUEEN</t>
        </is>
      </c>
      <c r="O818" s="17" t="n">
        <v>38.1</v>
      </c>
      <c r="P818" s="17" t="n">
        <v>7.55</v>
      </c>
      <c r="Q818" s="27" t="n">
        <v>45984</v>
      </c>
      <c r="R818" s="17" t="inlineStr"/>
    </row>
    <row r="819">
      <c r="A819" s="21" t="inlineStr">
        <is>
          <t>GW-0405</t>
        </is>
      </c>
      <c r="B819" s="21" t="inlineStr">
        <is>
          <t>Gullwing</t>
        </is>
      </c>
      <c r="C819" s="21" t="inlineStr">
        <is>
          <t>open</t>
        </is>
      </c>
      <c r="D819" s="21" t="inlineStr">
        <is>
          <t>D</t>
        </is>
      </c>
      <c r="E819" s="21" t="n">
        <v>45</v>
      </c>
      <c r="F819" s="21" t="inlineStr">
        <is>
          <t>Large</t>
        </is>
      </c>
      <c r="G819" s="21" t="inlineStr">
        <is>
          <t>OPEN</t>
        </is>
      </c>
      <c r="H819" s="21" t="n">
        <v>16</v>
      </c>
      <c r="I819" s="21" t="inlineStr">
        <is>
          <t>Water, 50A Power, Pump-Out</t>
        </is>
      </c>
      <c r="J819" s="21" t="inlineStr">
        <is>
          <t>OCCUPIED</t>
        </is>
      </c>
      <c r="K819" s="21" t="inlineStr">
        <is>
          <t>MA-2024-0405</t>
        </is>
      </c>
      <c r="L819" s="21" t="inlineStr">
        <is>
          <t>WL-01293</t>
        </is>
      </c>
      <c r="M819" s="21" t="inlineStr">
        <is>
          <t>Pamela Powell</t>
        </is>
      </c>
      <c r="N819" s="21" t="inlineStr">
        <is>
          <t>PETREL SOUND</t>
        </is>
      </c>
      <c r="O819" s="21" t="n">
        <v>31.8</v>
      </c>
      <c r="P819" s="21" t="n">
        <v>7.55</v>
      </c>
      <c r="Q819" s="28" t="n">
        <v>46117</v>
      </c>
      <c r="R819" s="21" t="inlineStr"/>
    </row>
    <row r="820">
      <c r="A820" s="17" t="inlineStr">
        <is>
          <t>GW-0406</t>
        </is>
      </c>
      <c r="B820" s="17" t="inlineStr">
        <is>
          <t>Gullwing</t>
        </is>
      </c>
      <c r="C820" s="17" t="inlineStr">
        <is>
          <t>open</t>
        </is>
      </c>
      <c r="D820" s="17" t="inlineStr">
        <is>
          <t>D</t>
        </is>
      </c>
      <c r="E820" s="17" t="n">
        <v>28</v>
      </c>
      <c r="F820" s="17" t="inlineStr">
        <is>
          <t>Small</t>
        </is>
      </c>
      <c r="G820" s="17" t="inlineStr">
        <is>
          <t>OPEN</t>
        </is>
      </c>
      <c r="H820" s="17" t="n">
        <v>10</v>
      </c>
      <c r="I820" s="17" t="inlineStr">
        <is>
          <t>Water, 30A/50A Power</t>
        </is>
      </c>
      <c r="J820" s="17" t="inlineStr">
        <is>
          <t>OCCUPIED</t>
        </is>
      </c>
      <c r="K820" s="17" t="inlineStr">
        <is>
          <t>MA-2024-0406</t>
        </is>
      </c>
      <c r="L820" s="17" t="inlineStr">
        <is>
          <t>WL-02077</t>
        </is>
      </c>
      <c r="M820" s="17" t="inlineStr">
        <is>
          <t>William Price</t>
        </is>
      </c>
      <c r="N820" s="17" t="inlineStr">
        <is>
          <t>MURRE VEER</t>
        </is>
      </c>
      <c r="O820" s="17" t="n">
        <v>61.4</v>
      </c>
      <c r="P820" s="17" t="n">
        <v>7.55</v>
      </c>
      <c r="Q820" s="27" t="n">
        <v>46174</v>
      </c>
      <c r="R820" s="17" t="inlineStr"/>
    </row>
    <row r="821">
      <c r="A821" s="21" t="inlineStr">
        <is>
          <t>GW-0407</t>
        </is>
      </c>
      <c r="B821" s="21" t="inlineStr">
        <is>
          <t>Gullwing</t>
        </is>
      </c>
      <c r="C821" s="21" t="inlineStr">
        <is>
          <t>open</t>
        </is>
      </c>
      <c r="D821" s="21" t="inlineStr">
        <is>
          <t>D</t>
        </is>
      </c>
      <c r="E821" s="21" t="n">
        <v>45</v>
      </c>
      <c r="F821" s="21" t="inlineStr">
        <is>
          <t>Large</t>
        </is>
      </c>
      <c r="G821" s="21" t="inlineStr">
        <is>
          <t>OPEN</t>
        </is>
      </c>
      <c r="H821" s="21" t="n">
        <v>16</v>
      </c>
      <c r="I821" s="21" t="inlineStr">
        <is>
          <t>Water, 50A Power, Pump-Out</t>
        </is>
      </c>
      <c r="J821" s="21" t="inlineStr">
        <is>
          <t>OCCUPIED</t>
        </is>
      </c>
      <c r="K821" s="21" t="inlineStr">
        <is>
          <t>MA-2024-0407</t>
        </is>
      </c>
      <c r="L821" s="21" t="inlineStr">
        <is>
          <t>WL-03682</t>
        </is>
      </c>
      <c r="M821" s="21" t="inlineStr">
        <is>
          <t>Paul Anderson</t>
        </is>
      </c>
      <c r="N821" s="21" t="inlineStr">
        <is>
          <t>SANDERLING DANCER</t>
        </is>
      </c>
      <c r="O821" s="21" t="n">
        <v>23.5</v>
      </c>
      <c r="P821" s="21" t="n">
        <v>7.55</v>
      </c>
      <c r="Q821" s="28" t="n">
        <v>46099</v>
      </c>
      <c r="R821" s="21" t="inlineStr"/>
    </row>
    <row r="822">
      <c r="A822" s="17" t="inlineStr">
        <is>
          <t>GW-0408</t>
        </is>
      </c>
      <c r="B822" s="17" t="inlineStr">
        <is>
          <t>Gullwing</t>
        </is>
      </c>
      <c r="C822" s="17" t="inlineStr">
        <is>
          <t>open</t>
        </is>
      </c>
      <c r="D822" s="17" t="inlineStr">
        <is>
          <t>D</t>
        </is>
      </c>
      <c r="E822" s="17" t="n">
        <v>28</v>
      </c>
      <c r="F822" s="17" t="inlineStr">
        <is>
          <t>Small</t>
        </is>
      </c>
      <c r="G822" s="17" t="inlineStr">
        <is>
          <t>OPEN</t>
        </is>
      </c>
      <c r="H822" s="17" t="n">
        <v>10</v>
      </c>
      <c r="I822" s="17" t="inlineStr">
        <is>
          <t>Water, 30A/50A Power</t>
        </is>
      </c>
      <c r="J822" s="17" t="inlineStr">
        <is>
          <t>OCCUPIED</t>
        </is>
      </c>
      <c r="K822" s="17" t="inlineStr">
        <is>
          <t>MA-2024-0408</t>
        </is>
      </c>
      <c r="L822" s="17" t="inlineStr">
        <is>
          <t>WL-01551</t>
        </is>
      </c>
      <c r="M822" s="17" t="inlineStr">
        <is>
          <t>Megan Santiago</t>
        </is>
      </c>
      <c r="N822" s="17" t="inlineStr">
        <is>
          <t>KESTREL WIND</t>
        </is>
      </c>
      <c r="O822" s="17" t="n">
        <v>21</v>
      </c>
      <c r="P822" s="17" t="n">
        <v>7.55</v>
      </c>
      <c r="Q822" s="27" t="n">
        <v>46197</v>
      </c>
      <c r="R822" s="17" t="inlineStr"/>
    </row>
    <row r="823">
      <c r="A823" s="21" t="inlineStr">
        <is>
          <t>GW-0409</t>
        </is>
      </c>
      <c r="B823" s="21" t="inlineStr">
        <is>
          <t>Gullwing</t>
        </is>
      </c>
      <c r="C823" s="21" t="inlineStr">
        <is>
          <t>open</t>
        </is>
      </c>
      <c r="D823" s="21" t="inlineStr">
        <is>
          <t>D</t>
        </is>
      </c>
      <c r="E823" s="21" t="n">
        <v>45</v>
      </c>
      <c r="F823" s="21" t="inlineStr">
        <is>
          <t>Large</t>
        </is>
      </c>
      <c r="G823" s="21" t="inlineStr">
        <is>
          <t>OPEN</t>
        </is>
      </c>
      <c r="H823" s="21" t="n">
        <v>16</v>
      </c>
      <c r="I823" s="21" t="inlineStr">
        <is>
          <t>Water, 50A Power, Pump-Out</t>
        </is>
      </c>
      <c r="J823" s="21" t="inlineStr">
        <is>
          <t>OCCUPIED</t>
        </is>
      </c>
      <c r="K823" s="21" t="inlineStr">
        <is>
          <t>MA-2024-0409</t>
        </is>
      </c>
      <c r="L823" s="21" t="inlineStr">
        <is>
          <t>WL-02328</t>
        </is>
      </c>
      <c r="M823" s="21" t="inlineStr">
        <is>
          <t>Tony Mack</t>
        </is>
      </c>
      <c r="N823" s="21" t="inlineStr">
        <is>
          <t>HERON LINE</t>
        </is>
      </c>
      <c r="O823" s="21" t="n">
        <v>55.5</v>
      </c>
      <c r="P823" s="21" t="n">
        <v>7.55</v>
      </c>
      <c r="Q823" s="28" t="n">
        <v>45729</v>
      </c>
      <c r="R823" s="21" t="inlineStr"/>
    </row>
    <row r="824">
      <c r="A824" s="17" t="inlineStr">
        <is>
          <t>GW-0410</t>
        </is>
      </c>
      <c r="B824" s="17" t="inlineStr">
        <is>
          <t>Gullwing</t>
        </is>
      </c>
      <c r="C824" s="17" t="inlineStr">
        <is>
          <t>open</t>
        </is>
      </c>
      <c r="D824" s="17" t="inlineStr">
        <is>
          <t>D</t>
        </is>
      </c>
      <c r="E824" s="17" t="n">
        <v>70</v>
      </c>
      <c r="F824" s="17" t="inlineStr">
        <is>
          <t>XLarge</t>
        </is>
      </c>
      <c r="G824" s="17" t="inlineStr">
        <is>
          <t>OPEN</t>
        </is>
      </c>
      <c r="H824" s="17" t="n">
        <v>22</v>
      </c>
      <c r="I824" s="17" t="inlineStr">
        <is>
          <t>Water, 100A Power, Pump-Out</t>
        </is>
      </c>
      <c r="J824" s="17" t="inlineStr">
        <is>
          <t>OCCUPIED</t>
        </is>
      </c>
      <c r="K824" s="17" t="inlineStr">
        <is>
          <t>MA-2024-0410</t>
        </is>
      </c>
      <c r="L824" s="17" t="inlineStr">
        <is>
          <t>WL-02074</t>
        </is>
      </c>
      <c r="M824" s="17" t="inlineStr">
        <is>
          <t>Erika Martin</t>
        </is>
      </c>
      <c r="N824" s="17" t="inlineStr">
        <is>
          <t>HALIBUT MOON</t>
        </is>
      </c>
      <c r="O824" s="17" t="n">
        <v>40.2</v>
      </c>
      <c r="P824" s="17" t="n">
        <v>7.55</v>
      </c>
      <c r="Q824" s="27" t="n">
        <v>45599</v>
      </c>
      <c r="R824" s="17" t="inlineStr"/>
    </row>
    <row r="825">
      <c r="A825" s="21" t="inlineStr">
        <is>
          <t>GW-0411</t>
        </is>
      </c>
      <c r="B825" s="21" t="inlineStr">
        <is>
          <t>Gullwing</t>
        </is>
      </c>
      <c r="C825" s="21" t="inlineStr">
        <is>
          <t>open</t>
        </is>
      </c>
      <c r="D825" s="21" t="inlineStr">
        <is>
          <t>D</t>
        </is>
      </c>
      <c r="E825" s="21" t="n">
        <v>32</v>
      </c>
      <c r="F825" s="21" t="inlineStr">
        <is>
          <t>Medium</t>
        </is>
      </c>
      <c r="G825" s="21" t="inlineStr">
        <is>
          <t>OPEN</t>
        </is>
      </c>
      <c r="H825" s="21" t="n">
        <v>12</v>
      </c>
      <c r="I825" s="21" t="inlineStr">
        <is>
          <t>Water, 30A/50A Power</t>
        </is>
      </c>
      <c r="J825" s="21" t="inlineStr">
        <is>
          <t>OCCUPIED</t>
        </is>
      </c>
      <c r="K825" s="21" t="inlineStr">
        <is>
          <t>MA-2024-0411</t>
        </is>
      </c>
      <c r="L825" s="21" t="inlineStr">
        <is>
          <t>WL-01859</t>
        </is>
      </c>
      <c r="M825" s="21" t="inlineStr">
        <is>
          <t>Patricia Delgado</t>
        </is>
      </c>
      <c r="N825" s="21" t="inlineStr">
        <is>
          <t>GRAY STAR</t>
        </is>
      </c>
      <c r="O825" s="21" t="n">
        <v>48.1</v>
      </c>
      <c r="P825" s="21" t="n">
        <v>7.55</v>
      </c>
      <c r="Q825" s="28" t="n">
        <v>45679</v>
      </c>
      <c r="R825" s="21" t="inlineStr"/>
    </row>
    <row r="826">
      <c r="A826" s="17" t="inlineStr">
        <is>
          <t>GW-0412</t>
        </is>
      </c>
      <c r="B826" s="17" t="inlineStr">
        <is>
          <t>Gullwing</t>
        </is>
      </c>
      <c r="C826" s="17" t="inlineStr">
        <is>
          <t>open</t>
        </is>
      </c>
      <c r="D826" s="17" t="inlineStr">
        <is>
          <t>D</t>
        </is>
      </c>
      <c r="E826" s="17" t="n">
        <v>24</v>
      </c>
      <c r="F826" s="17" t="inlineStr">
        <is>
          <t>Small</t>
        </is>
      </c>
      <c r="G826" s="17" t="inlineStr">
        <is>
          <t>OPEN</t>
        </is>
      </c>
      <c r="H826" s="17" t="n">
        <v>9</v>
      </c>
      <c r="I826" s="17" t="inlineStr">
        <is>
          <t>Water, 30A/50A Power</t>
        </is>
      </c>
      <c r="J826" s="17" t="inlineStr">
        <is>
          <t>OCCUPIED</t>
        </is>
      </c>
      <c r="K826" s="17" t="inlineStr">
        <is>
          <t>MA-2024-0412</t>
        </is>
      </c>
      <c r="L826" s="17" t="inlineStr">
        <is>
          <t>WL-01282</t>
        </is>
      </c>
      <c r="M826" s="17" t="inlineStr">
        <is>
          <t>Nancy Miller</t>
        </is>
      </c>
      <c r="N826" s="17" t="inlineStr">
        <is>
          <t>COHO ROCK</t>
        </is>
      </c>
      <c r="O826" s="17" t="n">
        <v>35.1</v>
      </c>
      <c r="P826" s="17" t="n">
        <v>7.55</v>
      </c>
      <c r="Q826" s="27" t="n">
        <v>45948</v>
      </c>
      <c r="R826" s="17" t="inlineStr"/>
    </row>
    <row r="827">
      <c r="A827" s="21" t="inlineStr">
        <is>
          <t>GW-0413</t>
        </is>
      </c>
      <c r="B827" s="21" t="inlineStr">
        <is>
          <t>Gullwing</t>
        </is>
      </c>
      <c r="C827" s="21" t="inlineStr">
        <is>
          <t>open</t>
        </is>
      </c>
      <c r="D827" s="21" t="inlineStr">
        <is>
          <t>D</t>
        </is>
      </c>
      <c r="E827" s="21" t="n">
        <v>60</v>
      </c>
      <c r="F827" s="21" t="inlineStr">
        <is>
          <t>XLarge</t>
        </is>
      </c>
      <c r="G827" s="21" t="inlineStr">
        <is>
          <t>OPEN</t>
        </is>
      </c>
      <c r="H827" s="21" t="n">
        <v>20</v>
      </c>
      <c r="I827" s="21" t="inlineStr">
        <is>
          <t>Water, 100A Power, Pump-Out</t>
        </is>
      </c>
      <c r="J827" s="21" t="inlineStr">
        <is>
          <t>OCCUPIED</t>
        </is>
      </c>
      <c r="K827" s="21" t="inlineStr">
        <is>
          <t>MA-2024-0413</t>
        </is>
      </c>
      <c r="L827" s="21" t="inlineStr">
        <is>
          <t>WL-03767</t>
        </is>
      </c>
      <c r="M827" s="21" t="inlineStr">
        <is>
          <t>Chad David</t>
        </is>
      </c>
      <c r="N827" s="21" t="inlineStr">
        <is>
          <t>POINT HARBOR</t>
        </is>
      </c>
      <c r="O827" s="21" t="n">
        <v>24.7</v>
      </c>
      <c r="P827" s="21" t="n">
        <v>7.55</v>
      </c>
      <c r="Q827" s="28" t="n">
        <v>45789</v>
      </c>
      <c r="R827" s="21" t="inlineStr"/>
    </row>
    <row r="828">
      <c r="A828" s="17" t="inlineStr">
        <is>
          <t>GW-0414</t>
        </is>
      </c>
      <c r="B828" s="17" t="inlineStr">
        <is>
          <t>Gullwing</t>
        </is>
      </c>
      <c r="C828" s="17" t="inlineStr">
        <is>
          <t>open</t>
        </is>
      </c>
      <c r="D828" s="17" t="inlineStr">
        <is>
          <t>D</t>
        </is>
      </c>
      <c r="E828" s="17" t="n">
        <v>45</v>
      </c>
      <c r="F828" s="17" t="inlineStr">
        <is>
          <t>Large</t>
        </is>
      </c>
      <c r="G828" s="17" t="inlineStr">
        <is>
          <t>OPEN</t>
        </is>
      </c>
      <c r="H828" s="17" t="n">
        <v>16</v>
      </c>
      <c r="I828" s="17" t="inlineStr">
        <is>
          <t>Water, 50A Power, Pump-Out</t>
        </is>
      </c>
      <c r="J828" s="17" t="inlineStr">
        <is>
          <t>OCCUPIED</t>
        </is>
      </c>
      <c r="K828" s="17" t="inlineStr">
        <is>
          <t>MA-2024-0414</t>
        </is>
      </c>
      <c r="L828" s="17" t="inlineStr">
        <is>
          <t>WL-01875</t>
        </is>
      </c>
      <c r="M828" s="17" t="inlineStr">
        <is>
          <t>Steven Harris</t>
        </is>
      </c>
      <c r="N828" s="17" t="inlineStr">
        <is>
          <t>SPINDRIFT ROCK</t>
        </is>
      </c>
      <c r="O828" s="17" t="n">
        <v>31.7</v>
      </c>
      <c r="P828" s="17" t="n">
        <v>7.55</v>
      </c>
      <c r="Q828" s="27" t="n">
        <v>46101</v>
      </c>
      <c r="R828" s="17" t="inlineStr"/>
    </row>
    <row r="829">
      <c r="A829" s="21" t="inlineStr">
        <is>
          <t>GW-0415</t>
        </is>
      </c>
      <c r="B829" s="21" t="inlineStr">
        <is>
          <t>Gullwing</t>
        </is>
      </c>
      <c r="C829" s="21" t="inlineStr">
        <is>
          <t>open</t>
        </is>
      </c>
      <c r="D829" s="21" t="inlineStr">
        <is>
          <t>D</t>
        </is>
      </c>
      <c r="E829" s="21" t="n">
        <v>24</v>
      </c>
      <c r="F829" s="21" t="inlineStr">
        <is>
          <t>Small</t>
        </is>
      </c>
      <c r="G829" s="21" t="inlineStr">
        <is>
          <t>OPEN</t>
        </is>
      </c>
      <c r="H829" s="21" t="n">
        <v>9</v>
      </c>
      <c r="I829" s="21" t="inlineStr">
        <is>
          <t>Water, 30A/50A Power</t>
        </is>
      </c>
      <c r="J829" s="21" t="inlineStr">
        <is>
          <t>OCCUPIED</t>
        </is>
      </c>
      <c r="K829" s="21" t="inlineStr">
        <is>
          <t>MA-2024-0415</t>
        </is>
      </c>
      <c r="L829" s="21" t="inlineStr">
        <is>
          <t>WL-02969</t>
        </is>
      </c>
      <c r="M829" s="21" t="inlineStr">
        <is>
          <t>Anthony Davis</t>
        </is>
      </c>
      <c r="N829" s="21" t="inlineStr">
        <is>
          <t>SANDERLING ROCK</t>
        </is>
      </c>
      <c r="O829" s="21" t="n">
        <v>47.9</v>
      </c>
      <c r="P829" s="21" t="n">
        <v>7.55</v>
      </c>
      <c r="Q829" s="28" t="n">
        <v>46070</v>
      </c>
      <c r="R829" s="21" t="inlineStr"/>
    </row>
    <row r="830">
      <c r="A830" s="17" t="inlineStr">
        <is>
          <t>GW-0416</t>
        </is>
      </c>
      <c r="B830" s="17" t="inlineStr">
        <is>
          <t>Gullwing</t>
        </is>
      </c>
      <c r="C830" s="17" t="inlineStr">
        <is>
          <t>open</t>
        </is>
      </c>
      <c r="D830" s="17" t="inlineStr">
        <is>
          <t>D</t>
        </is>
      </c>
      <c r="E830" s="17" t="n">
        <v>32</v>
      </c>
      <c r="F830" s="17" t="inlineStr">
        <is>
          <t>Medium</t>
        </is>
      </c>
      <c r="G830" s="17" t="inlineStr">
        <is>
          <t>OPEN</t>
        </is>
      </c>
      <c r="H830" s="17" t="n">
        <v>12</v>
      </c>
      <c r="I830" s="17" t="inlineStr">
        <is>
          <t>Water, 30A/50A Power</t>
        </is>
      </c>
      <c r="J830" s="17" t="inlineStr">
        <is>
          <t>OCCUPIED</t>
        </is>
      </c>
      <c r="K830" s="17" t="inlineStr">
        <is>
          <t>MA-2024-0416</t>
        </is>
      </c>
      <c r="L830" s="17" t="inlineStr">
        <is>
          <t>WL-01714</t>
        </is>
      </c>
      <c r="M830" s="17" t="inlineStr">
        <is>
          <t>Ashley Smith</t>
        </is>
      </c>
      <c r="N830" s="17" t="inlineStr">
        <is>
          <t>FOUL VEER</t>
        </is>
      </c>
      <c r="O830" s="17" t="n">
        <v>23.7</v>
      </c>
      <c r="P830" s="17" t="n">
        <v>7.55</v>
      </c>
      <c r="Q830" s="27" t="n">
        <v>46025</v>
      </c>
      <c r="R830" s="17" t="inlineStr"/>
    </row>
    <row r="831">
      <c r="A831" s="21" t="inlineStr">
        <is>
          <t>GW-0417</t>
        </is>
      </c>
      <c r="B831" s="21" t="inlineStr">
        <is>
          <t>Gullwing</t>
        </is>
      </c>
      <c r="C831" s="21" t="inlineStr">
        <is>
          <t>open</t>
        </is>
      </c>
      <c r="D831" s="21" t="inlineStr">
        <is>
          <t>D</t>
        </is>
      </c>
      <c r="E831" s="21" t="n">
        <v>32</v>
      </c>
      <c r="F831" s="21" t="inlineStr">
        <is>
          <t>Medium</t>
        </is>
      </c>
      <c r="G831" s="21" t="inlineStr">
        <is>
          <t>OPEN</t>
        </is>
      </c>
      <c r="H831" s="21" t="n">
        <v>12</v>
      </c>
      <c r="I831" s="21" t="inlineStr">
        <is>
          <t>Water, 30A/50A Power</t>
        </is>
      </c>
      <c r="J831" s="21" t="inlineStr">
        <is>
          <t>OCCUPIED</t>
        </is>
      </c>
      <c r="K831" s="21" t="inlineStr">
        <is>
          <t>MA-2024-0417</t>
        </is>
      </c>
      <c r="L831" s="21" t="inlineStr">
        <is>
          <t>WL-02423</t>
        </is>
      </c>
      <c r="M831" s="21" t="inlineStr">
        <is>
          <t>Melissa Johnson</t>
        </is>
      </c>
      <c r="N831" s="21" t="inlineStr">
        <is>
          <t>MURRE VEER</t>
        </is>
      </c>
      <c r="O831" s="21" t="n">
        <v>52.8</v>
      </c>
      <c r="P831" s="21" t="n">
        <v>7.55</v>
      </c>
      <c r="Q831" s="28" t="n">
        <v>46064</v>
      </c>
      <c r="R831" s="21" t="inlineStr"/>
    </row>
    <row r="832">
      <c r="A832" s="17" t="inlineStr">
        <is>
          <t>GW-0418</t>
        </is>
      </c>
      <c r="B832" s="17" t="inlineStr">
        <is>
          <t>Gullwing</t>
        </is>
      </c>
      <c r="C832" s="17" t="inlineStr">
        <is>
          <t>open</t>
        </is>
      </c>
      <c r="D832" s="17" t="inlineStr">
        <is>
          <t>D</t>
        </is>
      </c>
      <c r="E832" s="17" t="n">
        <v>24</v>
      </c>
      <c r="F832" s="17" t="inlineStr">
        <is>
          <t>Small</t>
        </is>
      </c>
      <c r="G832" s="17" t="inlineStr">
        <is>
          <t>OPEN</t>
        </is>
      </c>
      <c r="H832" s="17" t="n">
        <v>9</v>
      </c>
      <c r="I832" s="17" t="inlineStr">
        <is>
          <t>Water, 30A/50A Power</t>
        </is>
      </c>
      <c r="J832" s="17" t="inlineStr">
        <is>
          <t>OCCUPIED</t>
        </is>
      </c>
      <c r="K832" s="17" t="inlineStr">
        <is>
          <t>MA-2024-0418</t>
        </is>
      </c>
      <c r="L832" s="17" t="inlineStr">
        <is>
          <t>WL-03144</t>
        </is>
      </c>
      <c r="M832" s="17" t="inlineStr">
        <is>
          <t>Brandi Jackson</t>
        </is>
      </c>
      <c r="N832" s="17" t="inlineStr">
        <is>
          <t>CORMORANT WAKE</t>
        </is>
      </c>
      <c r="O832" s="17" t="n">
        <v>28.3</v>
      </c>
      <c r="P832" s="17" t="n">
        <v>7.55</v>
      </c>
      <c r="Q832" s="27" t="n">
        <v>45761</v>
      </c>
      <c r="R832" s="17" t="inlineStr"/>
    </row>
    <row r="833">
      <c r="A833" s="21" t="inlineStr">
        <is>
          <t>GW-0419</t>
        </is>
      </c>
      <c r="B833" s="21" t="inlineStr">
        <is>
          <t>Gullwing</t>
        </is>
      </c>
      <c r="C833" s="21" t="inlineStr">
        <is>
          <t>open</t>
        </is>
      </c>
      <c r="D833" s="21" t="inlineStr">
        <is>
          <t>D</t>
        </is>
      </c>
      <c r="E833" s="21" t="n">
        <v>32</v>
      </c>
      <c r="F833" s="21" t="inlineStr">
        <is>
          <t>Medium</t>
        </is>
      </c>
      <c r="G833" s="21" t="inlineStr">
        <is>
          <t>OPEN</t>
        </is>
      </c>
      <c r="H833" s="21" t="n">
        <v>12</v>
      </c>
      <c r="I833" s="21" t="inlineStr">
        <is>
          <t>Water, 30A/50A Power</t>
        </is>
      </c>
      <c r="J833" s="21" t="inlineStr">
        <is>
          <t>OCCUPIED</t>
        </is>
      </c>
      <c r="K833" s="21" t="inlineStr">
        <is>
          <t>MA-2024-0419</t>
        </is>
      </c>
      <c r="L833" s="21" t="inlineStr">
        <is>
          <t>WL-03795</t>
        </is>
      </c>
      <c r="M833" s="21" t="inlineStr">
        <is>
          <t>Brenda Norman</t>
        </is>
      </c>
      <c r="N833" s="21" t="inlineStr">
        <is>
          <t>SANDERLING SHORE</t>
        </is>
      </c>
      <c r="O833" s="21" t="n">
        <v>27</v>
      </c>
      <c r="P833" s="21" t="n">
        <v>7.55</v>
      </c>
      <c r="Q833" s="28" t="n">
        <v>45994</v>
      </c>
      <c r="R833" s="21" t="inlineStr"/>
    </row>
    <row r="834">
      <c r="A834" s="17" t="inlineStr">
        <is>
          <t>GW-0420</t>
        </is>
      </c>
      <c r="B834" s="17" t="inlineStr">
        <is>
          <t>Gullwing</t>
        </is>
      </c>
      <c r="C834" s="17" t="inlineStr">
        <is>
          <t>open</t>
        </is>
      </c>
      <c r="D834" s="17" t="inlineStr">
        <is>
          <t>D</t>
        </is>
      </c>
      <c r="E834" s="17" t="n">
        <v>28</v>
      </c>
      <c r="F834" s="17" t="inlineStr">
        <is>
          <t>Small</t>
        </is>
      </c>
      <c r="G834" s="17" t="inlineStr">
        <is>
          <t>OPEN</t>
        </is>
      </c>
      <c r="H834" s="17" t="n">
        <v>10</v>
      </c>
      <c r="I834" s="17" t="inlineStr">
        <is>
          <t>Water, 30A/50A Power</t>
        </is>
      </c>
      <c r="J834" s="17" t="inlineStr">
        <is>
          <t>OCCUPIED</t>
        </is>
      </c>
      <c r="K834" s="17" t="inlineStr">
        <is>
          <t>MA-2024-0420</t>
        </is>
      </c>
      <c r="L834" s="17" t="inlineStr">
        <is>
          <t>WL-01133</t>
        </is>
      </c>
      <c r="M834" s="17" t="inlineStr">
        <is>
          <t>Shelia Lewis</t>
        </is>
      </c>
      <c r="N834" s="17" t="inlineStr">
        <is>
          <t>SEAL HARBOR</t>
        </is>
      </c>
      <c r="O834" s="17" t="n">
        <v>18.5</v>
      </c>
      <c r="P834" s="17" t="n">
        <v>7.55</v>
      </c>
      <c r="Q834" s="27" t="n">
        <v>45866</v>
      </c>
      <c r="R834" s="17" t="inlineStr"/>
    </row>
    <row r="835">
      <c r="A835" s="21" t="inlineStr">
        <is>
          <t>GW-0421</t>
        </is>
      </c>
      <c r="B835" s="21" t="inlineStr">
        <is>
          <t>Gullwing</t>
        </is>
      </c>
      <c r="C835" s="21" t="inlineStr">
        <is>
          <t>open</t>
        </is>
      </c>
      <c r="D835" s="21" t="inlineStr">
        <is>
          <t>D</t>
        </is>
      </c>
      <c r="E835" s="21" t="n">
        <v>80</v>
      </c>
      <c r="F835" s="21" t="inlineStr">
        <is>
          <t>XLarge</t>
        </is>
      </c>
      <c r="G835" s="21" t="inlineStr">
        <is>
          <t>OPEN</t>
        </is>
      </c>
      <c r="H835" s="21" t="n">
        <v>24</v>
      </c>
      <c r="I835" s="21" t="inlineStr">
        <is>
          <t>Water, 100A Power, Pump-Out</t>
        </is>
      </c>
      <c r="J835" s="21" t="inlineStr">
        <is>
          <t>OCCUPIED</t>
        </is>
      </c>
      <c r="K835" s="21" t="inlineStr">
        <is>
          <t>MA-2024-0421</t>
        </is>
      </c>
      <c r="L835" s="21" t="inlineStr">
        <is>
          <t>WL-01204</t>
        </is>
      </c>
      <c r="M835" s="21" t="inlineStr">
        <is>
          <t>David Williams</t>
        </is>
      </c>
      <c r="N835" s="21" t="inlineStr">
        <is>
          <t>CORMORANT REACH</t>
        </is>
      </c>
      <c r="O835" s="21" t="n">
        <v>46.6</v>
      </c>
      <c r="P835" s="21" t="n">
        <v>7.55</v>
      </c>
      <c r="Q835" s="28" t="n">
        <v>45667</v>
      </c>
      <c r="R835" s="21" t="inlineStr"/>
    </row>
    <row r="836">
      <c r="A836" s="17" t="inlineStr">
        <is>
          <t>GW-0422</t>
        </is>
      </c>
      <c r="B836" s="17" t="inlineStr">
        <is>
          <t>Gullwing</t>
        </is>
      </c>
      <c r="C836" s="17" t="inlineStr">
        <is>
          <t>open</t>
        </is>
      </c>
      <c r="D836" s="17" t="inlineStr">
        <is>
          <t>D</t>
        </is>
      </c>
      <c r="E836" s="17" t="n">
        <v>80</v>
      </c>
      <c r="F836" s="17" t="inlineStr">
        <is>
          <t>XLarge</t>
        </is>
      </c>
      <c r="G836" s="17" t="inlineStr">
        <is>
          <t>OPEN</t>
        </is>
      </c>
      <c r="H836" s="17" t="n">
        <v>24</v>
      </c>
      <c r="I836" s="17" t="inlineStr">
        <is>
          <t>Water, 100A Power, Pump-Out</t>
        </is>
      </c>
      <c r="J836" s="17" t="inlineStr">
        <is>
          <t>OCCUPIED</t>
        </is>
      </c>
      <c r="K836" s="17" t="inlineStr">
        <is>
          <t>MA-2024-0422</t>
        </is>
      </c>
      <c r="L836" s="17" t="inlineStr">
        <is>
          <t>WL-03799</t>
        </is>
      </c>
      <c r="M836" s="17" t="inlineStr">
        <is>
          <t>Ashley Duncan</t>
        </is>
      </c>
      <c r="N836" s="17" t="inlineStr">
        <is>
          <t>TIDE ROSE</t>
        </is>
      </c>
      <c r="O836" s="17" t="n">
        <v>40.9</v>
      </c>
      <c r="P836" s="17" t="n">
        <v>7.55</v>
      </c>
      <c r="Q836" s="27" t="n">
        <v>45992</v>
      </c>
      <c r="R836" s="17" t="inlineStr"/>
    </row>
    <row r="837">
      <c r="A837" s="21" t="inlineStr">
        <is>
          <t>GW-0423</t>
        </is>
      </c>
      <c r="B837" s="21" t="inlineStr">
        <is>
          <t>Gullwing</t>
        </is>
      </c>
      <c r="C837" s="21" t="inlineStr">
        <is>
          <t>open</t>
        </is>
      </c>
      <c r="D837" s="21" t="inlineStr">
        <is>
          <t>D</t>
        </is>
      </c>
      <c r="E837" s="21" t="n">
        <v>32</v>
      </c>
      <c r="F837" s="21" t="inlineStr">
        <is>
          <t>Medium</t>
        </is>
      </c>
      <c r="G837" s="21" t="inlineStr">
        <is>
          <t>OPEN</t>
        </is>
      </c>
      <c r="H837" s="21" t="n">
        <v>12</v>
      </c>
      <c r="I837" s="21" t="inlineStr">
        <is>
          <t>Water, 30A/50A Power</t>
        </is>
      </c>
      <c r="J837" s="21" t="inlineStr">
        <is>
          <t>OCCUPIED</t>
        </is>
      </c>
      <c r="K837" s="21" t="inlineStr">
        <is>
          <t>MA-2024-0423</t>
        </is>
      </c>
      <c r="L837" s="21" t="inlineStr">
        <is>
          <t>WL-02053</t>
        </is>
      </c>
      <c r="M837" s="21" t="inlineStr">
        <is>
          <t>Erika Smith</t>
        </is>
      </c>
      <c r="N837" s="21" t="inlineStr">
        <is>
          <t>COHO WAKE</t>
        </is>
      </c>
      <c r="O837" s="21" t="n">
        <v>42</v>
      </c>
      <c r="P837" s="21" t="n">
        <v>7.55</v>
      </c>
      <c r="Q837" s="28" t="n">
        <v>45915</v>
      </c>
      <c r="R837" s="21" t="inlineStr"/>
    </row>
    <row r="838">
      <c r="A838" s="17" t="inlineStr">
        <is>
          <t>GW-0501</t>
        </is>
      </c>
      <c r="B838" s="17" t="inlineStr">
        <is>
          <t>Gullwing</t>
        </is>
      </c>
      <c r="C838" s="17" t="inlineStr">
        <is>
          <t>open</t>
        </is>
      </c>
      <c r="D838" s="17" t="inlineStr">
        <is>
          <t>E</t>
        </is>
      </c>
      <c r="E838" s="17" t="n">
        <v>40</v>
      </c>
      <c r="F838" s="17" t="inlineStr">
        <is>
          <t>Medium</t>
        </is>
      </c>
      <c r="G838" s="17" t="inlineStr">
        <is>
          <t>OPEN</t>
        </is>
      </c>
      <c r="H838" s="17" t="n">
        <v>14</v>
      </c>
      <c r="I838" s="17" t="inlineStr">
        <is>
          <t>Water, 50A Power</t>
        </is>
      </c>
      <c r="J838" s="17" t="inlineStr">
        <is>
          <t>OCCUPIED</t>
        </is>
      </c>
      <c r="K838" s="17" t="inlineStr">
        <is>
          <t>MA-2024-0501</t>
        </is>
      </c>
      <c r="L838" s="17" t="inlineStr">
        <is>
          <t>WL-01450</t>
        </is>
      </c>
      <c r="M838" s="17" t="inlineStr">
        <is>
          <t>Joel Barnes</t>
        </is>
      </c>
      <c r="N838" s="17" t="inlineStr">
        <is>
          <t>DRIFT WIND</t>
        </is>
      </c>
      <c r="O838" s="17" t="n">
        <v>22.6</v>
      </c>
      <c r="P838" s="17" t="n">
        <v>7.55</v>
      </c>
      <c r="Q838" s="27" t="n">
        <v>45976</v>
      </c>
      <c r="R838" s="17" t="inlineStr"/>
    </row>
    <row r="839">
      <c r="A839" s="21" t="inlineStr">
        <is>
          <t>GW-0502</t>
        </is>
      </c>
      <c r="B839" s="21" t="inlineStr">
        <is>
          <t>Gullwing</t>
        </is>
      </c>
      <c r="C839" s="21" t="inlineStr">
        <is>
          <t>open</t>
        </is>
      </c>
      <c r="D839" s="21" t="inlineStr">
        <is>
          <t>E</t>
        </is>
      </c>
      <c r="E839" s="21" t="n">
        <v>60</v>
      </c>
      <c r="F839" s="21" t="inlineStr">
        <is>
          <t>XLarge</t>
        </is>
      </c>
      <c r="G839" s="21" t="inlineStr">
        <is>
          <t>OPEN</t>
        </is>
      </c>
      <c r="H839" s="21" t="n">
        <v>20</v>
      </c>
      <c r="I839" s="21" t="inlineStr">
        <is>
          <t>Water, 100A Power, Pump-Out</t>
        </is>
      </c>
      <c r="J839" s="21" t="inlineStr">
        <is>
          <t>OCCUPIED</t>
        </is>
      </c>
      <c r="K839" s="21" t="inlineStr">
        <is>
          <t>MA-2024-0502</t>
        </is>
      </c>
      <c r="L839" s="21" t="inlineStr">
        <is>
          <t>WL-03559</t>
        </is>
      </c>
      <c r="M839" s="21" t="inlineStr">
        <is>
          <t>David Sanders</t>
        </is>
      </c>
      <c r="N839" s="21" t="inlineStr">
        <is>
          <t>KESTREL VEER</t>
        </is>
      </c>
      <c r="O839" s="21" t="n">
        <v>36.5</v>
      </c>
      <c r="P839" s="21" t="n">
        <v>7.55</v>
      </c>
      <c r="Q839" s="28" t="n">
        <v>45834</v>
      </c>
      <c r="R839" s="21" t="inlineStr"/>
    </row>
    <row r="840">
      <c r="A840" s="17" t="inlineStr">
        <is>
          <t>GW-0503</t>
        </is>
      </c>
      <c r="B840" s="17" t="inlineStr">
        <is>
          <t>Gullwing</t>
        </is>
      </c>
      <c r="C840" s="17" t="inlineStr">
        <is>
          <t>open</t>
        </is>
      </c>
      <c r="D840" s="17" t="inlineStr">
        <is>
          <t>E</t>
        </is>
      </c>
      <c r="E840" s="17" t="n">
        <v>32</v>
      </c>
      <c r="F840" s="17" t="inlineStr">
        <is>
          <t>Medium</t>
        </is>
      </c>
      <c r="G840" s="17" t="inlineStr">
        <is>
          <t>OPEN</t>
        </is>
      </c>
      <c r="H840" s="17" t="n">
        <v>12</v>
      </c>
      <c r="I840" s="17" t="inlineStr">
        <is>
          <t>Water, 30A/50A Power</t>
        </is>
      </c>
      <c r="J840" s="17" t="inlineStr">
        <is>
          <t>OCCUPIED</t>
        </is>
      </c>
      <c r="K840" s="17" t="inlineStr">
        <is>
          <t>MA-2024-0503</t>
        </is>
      </c>
      <c r="L840" s="17" t="inlineStr">
        <is>
          <t>WL-01494</t>
        </is>
      </c>
      <c r="M840" s="17" t="inlineStr">
        <is>
          <t>Ashley Park</t>
        </is>
      </c>
      <c r="N840" s="17" t="inlineStr">
        <is>
          <t>COHO WEATHER</t>
        </is>
      </c>
      <c r="O840" s="17" t="n">
        <v>43.9</v>
      </c>
      <c r="P840" s="17" t="n">
        <v>7.55</v>
      </c>
      <c r="Q840" s="27" t="n">
        <v>45699</v>
      </c>
      <c r="R840" s="17" t="inlineStr"/>
    </row>
    <row r="841">
      <c r="A841" s="21" t="inlineStr">
        <is>
          <t>GW-0504</t>
        </is>
      </c>
      <c r="B841" s="21" t="inlineStr">
        <is>
          <t>Gullwing</t>
        </is>
      </c>
      <c r="C841" s="21" t="inlineStr">
        <is>
          <t>open</t>
        </is>
      </c>
      <c r="D841" s="21" t="inlineStr">
        <is>
          <t>E</t>
        </is>
      </c>
      <c r="E841" s="21" t="n">
        <v>50</v>
      </c>
      <c r="F841" s="21" t="inlineStr">
        <is>
          <t>Large</t>
        </is>
      </c>
      <c r="G841" s="21" t="inlineStr">
        <is>
          <t>OPEN</t>
        </is>
      </c>
      <c r="H841" s="21" t="n">
        <v>18</v>
      </c>
      <c r="I841" s="21" t="inlineStr">
        <is>
          <t>Water, 50A Power, Pump-Out</t>
        </is>
      </c>
      <c r="J841" s="21" t="inlineStr">
        <is>
          <t>OCCUPIED</t>
        </is>
      </c>
      <c r="K841" s="21" t="inlineStr">
        <is>
          <t>MA-2024-0504</t>
        </is>
      </c>
      <c r="L841" s="21" t="inlineStr">
        <is>
          <t>WL-01500</t>
        </is>
      </c>
      <c r="M841" s="21" t="inlineStr">
        <is>
          <t>Patricia Marquez</t>
        </is>
      </c>
      <c r="N841" s="21" t="inlineStr">
        <is>
          <t>OSPREY GLIDE</t>
        </is>
      </c>
      <c r="O841" s="21" t="n">
        <v>25.2</v>
      </c>
      <c r="P841" s="21" t="n">
        <v>7.55</v>
      </c>
      <c r="Q841" s="28" t="n">
        <v>45904</v>
      </c>
      <c r="R841" s="21" t="inlineStr"/>
    </row>
    <row r="842">
      <c r="A842" s="17" t="inlineStr">
        <is>
          <t>GW-0505</t>
        </is>
      </c>
      <c r="B842" s="17" t="inlineStr">
        <is>
          <t>Gullwing</t>
        </is>
      </c>
      <c r="C842" s="17" t="inlineStr">
        <is>
          <t>open</t>
        </is>
      </c>
      <c r="D842" s="17" t="inlineStr">
        <is>
          <t>E</t>
        </is>
      </c>
      <c r="E842" s="17" t="n">
        <v>60</v>
      </c>
      <c r="F842" s="17" t="inlineStr">
        <is>
          <t>XLarge</t>
        </is>
      </c>
      <c r="G842" s="17" t="inlineStr">
        <is>
          <t>OPEN</t>
        </is>
      </c>
      <c r="H842" s="17" t="n">
        <v>20</v>
      </c>
      <c r="I842" s="17" t="inlineStr">
        <is>
          <t>Water, 100A Power, Pump-Out</t>
        </is>
      </c>
      <c r="J842" s="17" t="inlineStr">
        <is>
          <t>OCCUPIED</t>
        </is>
      </c>
      <c r="K842" s="17" t="inlineStr">
        <is>
          <t>MA-2024-0505</t>
        </is>
      </c>
      <c r="L842" s="17" t="inlineStr">
        <is>
          <t>WL-01089</t>
        </is>
      </c>
      <c r="M842" s="17" t="inlineStr">
        <is>
          <t>Erin Holmes</t>
        </is>
      </c>
      <c r="N842" s="17" t="inlineStr">
        <is>
          <t>CORMORANT WIND</t>
        </is>
      </c>
      <c r="O842" s="17" t="n">
        <v>54.3</v>
      </c>
      <c r="P842" s="17" t="n">
        <v>7.55</v>
      </c>
      <c r="Q842" s="27" t="n">
        <v>46123</v>
      </c>
      <c r="R842" s="17" t="inlineStr"/>
    </row>
    <row r="843">
      <c r="A843" s="21" t="inlineStr">
        <is>
          <t>GW-0506</t>
        </is>
      </c>
      <c r="B843" s="21" t="inlineStr">
        <is>
          <t>Gullwing</t>
        </is>
      </c>
      <c r="C843" s="21" t="inlineStr">
        <is>
          <t>open</t>
        </is>
      </c>
      <c r="D843" s="21" t="inlineStr">
        <is>
          <t>E</t>
        </is>
      </c>
      <c r="E843" s="21" t="n">
        <v>45</v>
      </c>
      <c r="F843" s="21" t="inlineStr">
        <is>
          <t>Large</t>
        </is>
      </c>
      <c r="G843" s="21" t="inlineStr">
        <is>
          <t>OPEN</t>
        </is>
      </c>
      <c r="H843" s="21" t="n">
        <v>16</v>
      </c>
      <c r="I843" s="21" t="inlineStr">
        <is>
          <t>Water, 50A Power, Pump-Out</t>
        </is>
      </c>
      <c r="J843" s="21" t="inlineStr">
        <is>
          <t>OCCUPIED</t>
        </is>
      </c>
      <c r="K843" s="21" t="inlineStr">
        <is>
          <t>MA-2024-0506</t>
        </is>
      </c>
      <c r="L843" s="21" t="inlineStr">
        <is>
          <t>WL-03615</t>
        </is>
      </c>
      <c r="M843" s="21" t="inlineStr">
        <is>
          <t>Kathryn Cook</t>
        </is>
      </c>
      <c r="N843" s="21" t="inlineStr">
        <is>
          <t>WIDGEON PASSAGE</t>
        </is>
      </c>
      <c r="O843" s="21" t="n">
        <v>25.2</v>
      </c>
      <c r="P843" s="21" t="n">
        <v>7.55</v>
      </c>
      <c r="Q843" s="28" t="n">
        <v>46136</v>
      </c>
      <c r="R843" s="21" t="inlineStr"/>
    </row>
    <row r="844">
      <c r="A844" s="17" t="inlineStr">
        <is>
          <t>GW-0507</t>
        </is>
      </c>
      <c r="B844" s="17" t="inlineStr">
        <is>
          <t>Gullwing</t>
        </is>
      </c>
      <c r="C844" s="17" t="inlineStr">
        <is>
          <t>open</t>
        </is>
      </c>
      <c r="D844" s="17" t="inlineStr">
        <is>
          <t>E</t>
        </is>
      </c>
      <c r="E844" s="17" t="n">
        <v>24</v>
      </c>
      <c r="F844" s="17" t="inlineStr">
        <is>
          <t>Small</t>
        </is>
      </c>
      <c r="G844" s="17" t="inlineStr">
        <is>
          <t>OPEN</t>
        </is>
      </c>
      <c r="H844" s="17" t="n">
        <v>9</v>
      </c>
      <c r="I844" s="17" t="inlineStr">
        <is>
          <t>Water, 30A/50A Power</t>
        </is>
      </c>
      <c r="J844" s="17" t="inlineStr">
        <is>
          <t>OCCUPIED</t>
        </is>
      </c>
      <c r="K844" s="17" t="inlineStr">
        <is>
          <t>MA-2024-0507</t>
        </is>
      </c>
      <c r="L844" s="17" t="inlineStr">
        <is>
          <t>WL-03057</t>
        </is>
      </c>
      <c r="M844" s="17" t="inlineStr">
        <is>
          <t>Jennifer Stout</t>
        </is>
      </c>
      <c r="N844" s="17" t="inlineStr">
        <is>
          <t>BRANT ROSE</t>
        </is>
      </c>
      <c r="O844" s="17" t="n">
        <v>38.3</v>
      </c>
      <c r="P844" s="17" t="n">
        <v>7.55</v>
      </c>
      <c r="Q844" s="27" t="n">
        <v>45927</v>
      </c>
      <c r="R844" s="17" t="inlineStr"/>
    </row>
    <row r="845">
      <c r="A845" s="21" t="inlineStr">
        <is>
          <t>GW-0508</t>
        </is>
      </c>
      <c r="B845" s="21" t="inlineStr">
        <is>
          <t>Gullwing</t>
        </is>
      </c>
      <c r="C845" s="21" t="inlineStr">
        <is>
          <t>open</t>
        </is>
      </c>
      <c r="D845" s="21" t="inlineStr">
        <is>
          <t>E</t>
        </is>
      </c>
      <c r="E845" s="21" t="n">
        <v>70</v>
      </c>
      <c r="F845" s="21" t="inlineStr">
        <is>
          <t>XLarge</t>
        </is>
      </c>
      <c r="G845" s="21" t="inlineStr">
        <is>
          <t>OPEN</t>
        </is>
      </c>
      <c r="H845" s="21" t="n">
        <v>22</v>
      </c>
      <c r="I845" s="21" t="inlineStr">
        <is>
          <t>Water, 100A Power, Pump-Out</t>
        </is>
      </c>
      <c r="J845" s="21" t="inlineStr">
        <is>
          <t>OCCUPIED</t>
        </is>
      </c>
      <c r="K845" s="21" t="inlineStr">
        <is>
          <t>MA-2024-0508</t>
        </is>
      </c>
      <c r="L845" s="21" t="inlineStr">
        <is>
          <t>WL-03692</t>
        </is>
      </c>
      <c r="M845" s="21" t="inlineStr">
        <is>
          <t>Warren Wilkins</t>
        </is>
      </c>
      <c r="N845" s="21" t="inlineStr">
        <is>
          <t>WIDGEON CREST</t>
        </is>
      </c>
      <c r="O845" s="21" t="n">
        <v>25.9</v>
      </c>
      <c r="P845" s="21" t="n">
        <v>7.55</v>
      </c>
      <c r="Q845" s="28" t="n">
        <v>45959</v>
      </c>
      <c r="R845" s="21" t="inlineStr"/>
    </row>
    <row r="846">
      <c r="A846" s="17" t="inlineStr">
        <is>
          <t>GW-0509</t>
        </is>
      </c>
      <c r="B846" s="17" t="inlineStr">
        <is>
          <t>Gullwing</t>
        </is>
      </c>
      <c r="C846" s="17" t="inlineStr">
        <is>
          <t>open</t>
        </is>
      </c>
      <c r="D846" s="17" t="inlineStr">
        <is>
          <t>E</t>
        </is>
      </c>
      <c r="E846" s="17" t="n">
        <v>45</v>
      </c>
      <c r="F846" s="17" t="inlineStr">
        <is>
          <t>Large</t>
        </is>
      </c>
      <c r="G846" s="17" t="inlineStr">
        <is>
          <t>OPEN</t>
        </is>
      </c>
      <c r="H846" s="17" t="n">
        <v>16</v>
      </c>
      <c r="I846" s="17" t="inlineStr">
        <is>
          <t>Water, 50A Power, Pump-Out</t>
        </is>
      </c>
      <c r="J846" s="17" t="inlineStr">
        <is>
          <t>OCCUPIED</t>
        </is>
      </c>
      <c r="K846" s="17" t="inlineStr">
        <is>
          <t>MA-2024-0509</t>
        </is>
      </c>
      <c r="L846" s="17" t="inlineStr">
        <is>
          <t>WL-03850</t>
        </is>
      </c>
      <c r="M846" s="17" t="inlineStr">
        <is>
          <t>Teresa Greer</t>
        </is>
      </c>
      <c r="N846" s="17" t="inlineStr">
        <is>
          <t>COHO HARBOR</t>
        </is>
      </c>
      <c r="O846" s="17" t="n">
        <v>35.6</v>
      </c>
      <c r="P846" s="17" t="n">
        <v>7.55</v>
      </c>
      <c r="Q846" s="27" t="n">
        <v>45638</v>
      </c>
      <c r="R846" s="17" t="inlineStr"/>
    </row>
    <row r="847">
      <c r="A847" s="21" t="inlineStr">
        <is>
          <t>GW-0510</t>
        </is>
      </c>
      <c r="B847" s="21" t="inlineStr">
        <is>
          <t>Gullwing</t>
        </is>
      </c>
      <c r="C847" s="21" t="inlineStr">
        <is>
          <t>open</t>
        </is>
      </c>
      <c r="D847" s="21" t="inlineStr">
        <is>
          <t>E</t>
        </is>
      </c>
      <c r="E847" s="21" t="n">
        <v>24</v>
      </c>
      <c r="F847" s="21" t="inlineStr">
        <is>
          <t>Small</t>
        </is>
      </c>
      <c r="G847" s="21" t="inlineStr">
        <is>
          <t>OPEN</t>
        </is>
      </c>
      <c r="H847" s="21" t="n">
        <v>9</v>
      </c>
      <c r="I847" s="21" t="inlineStr">
        <is>
          <t>Water, 30A/50A Power</t>
        </is>
      </c>
      <c r="J847" s="21" t="inlineStr">
        <is>
          <t>MAINTENANCE</t>
        </is>
      </c>
      <c r="K847" s="21" t="inlineStr"/>
      <c r="L847" s="21" t="inlineStr"/>
      <c r="M847" s="21" t="inlineStr"/>
      <c r="N847" s="21" t="inlineStr"/>
      <c r="O847" s="21" t="inlineStr"/>
      <c r="P847" s="21" t="n">
        <v>7.55</v>
      </c>
      <c r="Q847" s="28" t="n">
        <v>45864</v>
      </c>
      <c r="R847" s="21" t="inlineStr"/>
    </row>
    <row r="848">
      <c r="A848" s="17" t="inlineStr">
        <is>
          <t>GW-0511</t>
        </is>
      </c>
      <c r="B848" s="17" t="inlineStr">
        <is>
          <t>Gullwing</t>
        </is>
      </c>
      <c r="C848" s="17" t="inlineStr">
        <is>
          <t>open</t>
        </is>
      </c>
      <c r="D848" s="17" t="inlineStr">
        <is>
          <t>E</t>
        </is>
      </c>
      <c r="E848" s="17" t="n">
        <v>70</v>
      </c>
      <c r="F848" s="17" t="inlineStr">
        <is>
          <t>XLarge</t>
        </is>
      </c>
      <c r="G848" s="17" t="inlineStr">
        <is>
          <t>OPEN</t>
        </is>
      </c>
      <c r="H848" s="17" t="n">
        <v>22</v>
      </c>
      <c r="I848" s="17" t="inlineStr">
        <is>
          <t>Water, 100A Power, Pump-Out</t>
        </is>
      </c>
      <c r="J848" s="17" t="inlineStr">
        <is>
          <t>OCCUPIED</t>
        </is>
      </c>
      <c r="K848" s="17" t="inlineStr">
        <is>
          <t>MA-2024-0511</t>
        </is>
      </c>
      <c r="L848" s="17" t="inlineStr">
        <is>
          <t>WL-02804</t>
        </is>
      </c>
      <c r="M848" s="17" t="inlineStr">
        <is>
          <t>Danny Jones</t>
        </is>
      </c>
      <c r="N848" s="17" t="inlineStr">
        <is>
          <t>SCOTER ROCK</t>
        </is>
      </c>
      <c r="O848" s="17" t="n">
        <v>28.7</v>
      </c>
      <c r="P848" s="17" t="n">
        <v>7.55</v>
      </c>
      <c r="Q848" s="27" t="n">
        <v>45951</v>
      </c>
      <c r="R848" s="17" t="inlineStr"/>
    </row>
    <row r="849">
      <c r="A849" s="21" t="inlineStr">
        <is>
          <t>GW-0512</t>
        </is>
      </c>
      <c r="B849" s="21" t="inlineStr">
        <is>
          <t>Gullwing</t>
        </is>
      </c>
      <c r="C849" s="21" t="inlineStr">
        <is>
          <t>open</t>
        </is>
      </c>
      <c r="D849" s="21" t="inlineStr">
        <is>
          <t>E</t>
        </is>
      </c>
      <c r="E849" s="21" t="n">
        <v>32</v>
      </c>
      <c r="F849" s="21" t="inlineStr">
        <is>
          <t>Medium</t>
        </is>
      </c>
      <c r="G849" s="21" t="inlineStr">
        <is>
          <t>OPEN</t>
        </is>
      </c>
      <c r="H849" s="21" t="n">
        <v>12</v>
      </c>
      <c r="I849" s="21" t="inlineStr">
        <is>
          <t>Water, 30A/50A Power</t>
        </is>
      </c>
      <c r="J849" s="21" t="inlineStr">
        <is>
          <t>OCCUPIED</t>
        </is>
      </c>
      <c r="K849" s="21" t="inlineStr">
        <is>
          <t>MA-2024-0512</t>
        </is>
      </c>
      <c r="L849" s="21" t="inlineStr">
        <is>
          <t>WL-03869</t>
        </is>
      </c>
      <c r="M849" s="21" t="inlineStr">
        <is>
          <t>Seth Raymond</t>
        </is>
      </c>
      <c r="N849" s="21" t="inlineStr">
        <is>
          <t>MURRE LIGHT</t>
        </is>
      </c>
      <c r="O849" s="21" t="n">
        <v>37</v>
      </c>
      <c r="P849" s="21" t="n">
        <v>7.55</v>
      </c>
      <c r="Q849" s="28" t="n">
        <v>45612</v>
      </c>
      <c r="R849" s="21" t="inlineStr"/>
    </row>
    <row r="850">
      <c r="A850" s="17" t="inlineStr">
        <is>
          <t>GW-0513</t>
        </is>
      </c>
      <c r="B850" s="17" t="inlineStr">
        <is>
          <t>Gullwing</t>
        </is>
      </c>
      <c r="C850" s="17" t="inlineStr">
        <is>
          <t>open</t>
        </is>
      </c>
      <c r="D850" s="17" t="inlineStr">
        <is>
          <t>E</t>
        </is>
      </c>
      <c r="E850" s="17" t="n">
        <v>32</v>
      </c>
      <c r="F850" s="17" t="inlineStr">
        <is>
          <t>Medium</t>
        </is>
      </c>
      <c r="G850" s="17" t="inlineStr">
        <is>
          <t>OPEN</t>
        </is>
      </c>
      <c r="H850" s="17" t="n">
        <v>12</v>
      </c>
      <c r="I850" s="17" t="inlineStr">
        <is>
          <t>Water, 30A/50A Power</t>
        </is>
      </c>
      <c r="J850" s="17" t="inlineStr">
        <is>
          <t>OCCUPIED</t>
        </is>
      </c>
      <c r="K850" s="17" t="inlineStr">
        <is>
          <t>MA-2024-0513</t>
        </is>
      </c>
      <c r="L850" s="17" t="inlineStr">
        <is>
          <t>WL-03045</t>
        </is>
      </c>
      <c r="M850" s="17" t="inlineStr">
        <is>
          <t>Karen Davis</t>
        </is>
      </c>
      <c r="N850" s="17" t="inlineStr">
        <is>
          <t>GRAY BAY</t>
        </is>
      </c>
      <c r="O850" s="17" t="n">
        <v>51.6</v>
      </c>
      <c r="P850" s="17" t="n">
        <v>7.55</v>
      </c>
      <c r="Q850" s="27" t="n">
        <v>45654</v>
      </c>
      <c r="R850" s="17" t="inlineStr"/>
    </row>
    <row r="851">
      <c r="A851" s="21" t="inlineStr">
        <is>
          <t>GW-0514</t>
        </is>
      </c>
      <c r="B851" s="21" t="inlineStr">
        <is>
          <t>Gullwing</t>
        </is>
      </c>
      <c r="C851" s="21" t="inlineStr">
        <is>
          <t>open</t>
        </is>
      </c>
      <c r="D851" s="21" t="inlineStr">
        <is>
          <t>E</t>
        </is>
      </c>
      <c r="E851" s="21" t="n">
        <v>40</v>
      </c>
      <c r="F851" s="21" t="inlineStr">
        <is>
          <t>Medium</t>
        </is>
      </c>
      <c r="G851" s="21" t="inlineStr">
        <is>
          <t>OPEN</t>
        </is>
      </c>
      <c r="H851" s="21" t="n">
        <v>14</v>
      </c>
      <c r="I851" s="21" t="inlineStr">
        <is>
          <t>Water, 50A Power</t>
        </is>
      </c>
      <c r="J851" s="21" t="inlineStr">
        <is>
          <t>OCCUPIED</t>
        </is>
      </c>
      <c r="K851" s="21" t="inlineStr">
        <is>
          <t>MA-2024-0514</t>
        </is>
      </c>
      <c r="L851" s="21" t="inlineStr">
        <is>
          <t>WL-03143</t>
        </is>
      </c>
      <c r="M851" s="21" t="inlineStr">
        <is>
          <t>Timothy Jennings</t>
        </is>
      </c>
      <c r="N851" s="21" t="inlineStr">
        <is>
          <t>POINT RUNNER</t>
        </is>
      </c>
      <c r="O851" s="21" t="n">
        <v>32.5</v>
      </c>
      <c r="P851" s="21" t="n">
        <v>7.55</v>
      </c>
      <c r="Q851" s="28" t="n">
        <v>45817</v>
      </c>
      <c r="R851" s="21" t="inlineStr"/>
    </row>
    <row r="852">
      <c r="A852" s="17" t="inlineStr">
        <is>
          <t>GW-0515</t>
        </is>
      </c>
      <c r="B852" s="17" t="inlineStr">
        <is>
          <t>Gullwing</t>
        </is>
      </c>
      <c r="C852" s="17" t="inlineStr">
        <is>
          <t>open</t>
        </is>
      </c>
      <c r="D852" s="17" t="inlineStr">
        <is>
          <t>E</t>
        </is>
      </c>
      <c r="E852" s="17" t="n">
        <v>32</v>
      </c>
      <c r="F852" s="17" t="inlineStr">
        <is>
          <t>Medium</t>
        </is>
      </c>
      <c r="G852" s="17" t="inlineStr">
        <is>
          <t>OPEN</t>
        </is>
      </c>
      <c r="H852" s="17" t="n">
        <v>12</v>
      </c>
      <c r="I852" s="17" t="inlineStr">
        <is>
          <t>Water, 30A/50A Power</t>
        </is>
      </c>
      <c r="J852" s="17" t="inlineStr">
        <is>
          <t>OCCUPIED</t>
        </is>
      </c>
      <c r="K852" s="17" t="inlineStr">
        <is>
          <t>MA-2024-0515</t>
        </is>
      </c>
      <c r="L852" s="17" t="inlineStr">
        <is>
          <t>WL-02025</t>
        </is>
      </c>
      <c r="M852" s="17" t="inlineStr">
        <is>
          <t>Haley Johnson</t>
        </is>
      </c>
      <c r="N852" s="17" t="inlineStr">
        <is>
          <t>TIDE HARBOR</t>
        </is>
      </c>
      <c r="O852" s="17" t="n">
        <v>18.1</v>
      </c>
      <c r="P852" s="17" t="n">
        <v>7.55</v>
      </c>
      <c r="Q852" s="27" t="n">
        <v>46022</v>
      </c>
      <c r="R852" s="17" t="inlineStr"/>
    </row>
    <row r="853">
      <c r="A853" s="21" t="inlineStr">
        <is>
          <t>GW-0516</t>
        </is>
      </c>
      <c r="B853" s="21" t="inlineStr">
        <is>
          <t>Gullwing</t>
        </is>
      </c>
      <c r="C853" s="21" t="inlineStr">
        <is>
          <t>open</t>
        </is>
      </c>
      <c r="D853" s="21" t="inlineStr">
        <is>
          <t>E</t>
        </is>
      </c>
      <c r="E853" s="21" t="n">
        <v>70</v>
      </c>
      <c r="F853" s="21" t="inlineStr">
        <is>
          <t>XLarge</t>
        </is>
      </c>
      <c r="G853" s="21" t="inlineStr">
        <is>
          <t>OPEN</t>
        </is>
      </c>
      <c r="H853" s="21" t="n">
        <v>22</v>
      </c>
      <c r="I853" s="21" t="inlineStr">
        <is>
          <t>Water, 100A Power, Pump-Out</t>
        </is>
      </c>
      <c r="J853" s="21" t="inlineStr">
        <is>
          <t>OCCUPIED</t>
        </is>
      </c>
      <c r="K853" s="21" t="inlineStr">
        <is>
          <t>MA-2024-0516</t>
        </is>
      </c>
      <c r="L853" s="21" t="inlineStr">
        <is>
          <t>WL-01072</t>
        </is>
      </c>
      <c r="M853" s="21" t="inlineStr">
        <is>
          <t>Sabrina Johnson</t>
        </is>
      </c>
      <c r="N853" s="21" t="inlineStr">
        <is>
          <t>SABLE LIGHT</t>
        </is>
      </c>
      <c r="O853" s="21" t="n">
        <v>52.3</v>
      </c>
      <c r="P853" s="21" t="n">
        <v>7.55</v>
      </c>
      <c r="Q853" s="28" t="n">
        <v>46120</v>
      </c>
      <c r="R853" s="21" t="inlineStr"/>
    </row>
    <row r="854">
      <c r="A854" s="17" t="inlineStr">
        <is>
          <t>GW-0517</t>
        </is>
      </c>
      <c r="B854" s="17" t="inlineStr">
        <is>
          <t>Gullwing</t>
        </is>
      </c>
      <c r="C854" s="17" t="inlineStr">
        <is>
          <t>open</t>
        </is>
      </c>
      <c r="D854" s="17" t="inlineStr">
        <is>
          <t>E</t>
        </is>
      </c>
      <c r="E854" s="17" t="n">
        <v>24</v>
      </c>
      <c r="F854" s="17" t="inlineStr">
        <is>
          <t>Small</t>
        </is>
      </c>
      <c r="G854" s="17" t="inlineStr">
        <is>
          <t>OPEN</t>
        </is>
      </c>
      <c r="H854" s="17" t="n">
        <v>9</v>
      </c>
      <c r="I854" s="17" t="inlineStr">
        <is>
          <t>Water, 30A/50A Power</t>
        </is>
      </c>
      <c r="J854" s="17" t="inlineStr">
        <is>
          <t>OCCUPIED</t>
        </is>
      </c>
      <c r="K854" s="17" t="inlineStr">
        <is>
          <t>MA-2024-0517</t>
        </is>
      </c>
      <c r="L854" s="17" t="inlineStr">
        <is>
          <t>WL-01986</t>
        </is>
      </c>
      <c r="M854" s="17" t="inlineStr">
        <is>
          <t>Leah Blake</t>
        </is>
      </c>
      <c r="N854" s="17" t="inlineStr">
        <is>
          <t>HALIBUT CREST</t>
        </is>
      </c>
      <c r="O854" s="17" t="n">
        <v>46.9</v>
      </c>
      <c r="P854" s="17" t="n">
        <v>7.55</v>
      </c>
      <c r="Q854" s="27" t="n">
        <v>46039</v>
      </c>
      <c r="R854" s="17" t="inlineStr"/>
    </row>
    <row r="855">
      <c r="A855" s="21" t="inlineStr">
        <is>
          <t>GW-0518</t>
        </is>
      </c>
      <c r="B855" s="21" t="inlineStr">
        <is>
          <t>Gullwing</t>
        </is>
      </c>
      <c r="C855" s="21" t="inlineStr">
        <is>
          <t>open</t>
        </is>
      </c>
      <c r="D855" s="21" t="inlineStr">
        <is>
          <t>E</t>
        </is>
      </c>
      <c r="E855" s="21" t="n">
        <v>80</v>
      </c>
      <c r="F855" s="21" t="inlineStr">
        <is>
          <t>XLarge</t>
        </is>
      </c>
      <c r="G855" s="21" t="inlineStr">
        <is>
          <t>OPEN</t>
        </is>
      </c>
      <c r="H855" s="21" t="n">
        <v>24</v>
      </c>
      <c r="I855" s="21" t="inlineStr">
        <is>
          <t>Water, 100A Power, Pump-Out</t>
        </is>
      </c>
      <c r="J855" s="21" t="inlineStr">
        <is>
          <t>OCCUPIED</t>
        </is>
      </c>
      <c r="K855" s="21" t="inlineStr">
        <is>
          <t>MA-2024-0518</t>
        </is>
      </c>
      <c r="L855" s="21" t="inlineStr">
        <is>
          <t>WL-02212</t>
        </is>
      </c>
      <c r="M855" s="21" t="inlineStr">
        <is>
          <t>Jeffery Delacruz</t>
        </is>
      </c>
      <c r="N855" s="21" t="inlineStr">
        <is>
          <t>HERON SOUND</t>
        </is>
      </c>
      <c r="O855" s="21" t="n">
        <v>54.3</v>
      </c>
      <c r="P855" s="21" t="n">
        <v>7.55</v>
      </c>
      <c r="Q855" s="28" t="n">
        <v>46026</v>
      </c>
      <c r="R855" s="21" t="inlineStr"/>
    </row>
    <row r="856">
      <c r="A856" s="17" t="inlineStr">
        <is>
          <t>GW-0519</t>
        </is>
      </c>
      <c r="B856" s="17" t="inlineStr">
        <is>
          <t>Gullwing</t>
        </is>
      </c>
      <c r="C856" s="17" t="inlineStr">
        <is>
          <t>open</t>
        </is>
      </c>
      <c r="D856" s="17" t="inlineStr">
        <is>
          <t>E</t>
        </is>
      </c>
      <c r="E856" s="17" t="n">
        <v>40</v>
      </c>
      <c r="F856" s="17" t="inlineStr">
        <is>
          <t>Medium</t>
        </is>
      </c>
      <c r="G856" s="17" t="inlineStr">
        <is>
          <t>OPEN</t>
        </is>
      </c>
      <c r="H856" s="17" t="n">
        <v>14</v>
      </c>
      <c r="I856" s="17" t="inlineStr">
        <is>
          <t>Water, 50A Power</t>
        </is>
      </c>
      <c r="J856" s="17" t="inlineStr">
        <is>
          <t>OCCUPIED</t>
        </is>
      </c>
      <c r="K856" s="17" t="inlineStr">
        <is>
          <t>MA-2024-0519</t>
        </is>
      </c>
      <c r="L856" s="17" t="inlineStr">
        <is>
          <t>WL-03269</t>
        </is>
      </c>
      <c r="M856" s="17" t="inlineStr">
        <is>
          <t>Maria Schultz</t>
        </is>
      </c>
      <c r="N856" s="17" t="inlineStr">
        <is>
          <t>DRIFT LIGHT</t>
        </is>
      </c>
      <c r="O856" s="17" t="n">
        <v>33.7</v>
      </c>
      <c r="P856" s="17" t="n">
        <v>7.55</v>
      </c>
      <c r="Q856" s="27" t="n">
        <v>46133</v>
      </c>
      <c r="R856" s="17" t="inlineStr"/>
    </row>
    <row r="857">
      <c r="A857" s="21" t="inlineStr">
        <is>
          <t>GW-0520</t>
        </is>
      </c>
      <c r="B857" s="21" t="inlineStr">
        <is>
          <t>Gullwing</t>
        </is>
      </c>
      <c r="C857" s="21" t="inlineStr">
        <is>
          <t>open</t>
        </is>
      </c>
      <c r="D857" s="21" t="inlineStr">
        <is>
          <t>E</t>
        </is>
      </c>
      <c r="E857" s="21" t="n">
        <v>70</v>
      </c>
      <c r="F857" s="21" t="inlineStr">
        <is>
          <t>XLarge</t>
        </is>
      </c>
      <c r="G857" s="21" t="inlineStr">
        <is>
          <t>OPEN</t>
        </is>
      </c>
      <c r="H857" s="21" t="n">
        <v>22</v>
      </c>
      <c r="I857" s="21" t="inlineStr">
        <is>
          <t>Water, 100A Power, Pump-Out</t>
        </is>
      </c>
      <c r="J857" s="21" t="inlineStr">
        <is>
          <t>OCCUPIED</t>
        </is>
      </c>
      <c r="K857" s="21" t="inlineStr">
        <is>
          <t>MA-2024-0520</t>
        </is>
      </c>
      <c r="L857" s="21" t="inlineStr">
        <is>
          <t>WL-01266</t>
        </is>
      </c>
      <c r="M857" s="21" t="inlineStr">
        <is>
          <t>Derek Kirby</t>
        </is>
      </c>
      <c r="N857" s="21" t="inlineStr">
        <is>
          <t>SEAL ROSE</t>
        </is>
      </c>
      <c r="O857" s="21" t="n">
        <v>61.4</v>
      </c>
      <c r="P857" s="21" t="n">
        <v>7.55</v>
      </c>
      <c r="Q857" s="28" t="n">
        <v>45759</v>
      </c>
      <c r="R857" s="21" t="inlineStr"/>
    </row>
    <row r="858">
      <c r="A858" s="17" t="inlineStr">
        <is>
          <t>GW-0521</t>
        </is>
      </c>
      <c r="B858" s="17" t="inlineStr">
        <is>
          <t>Gullwing</t>
        </is>
      </c>
      <c r="C858" s="17" t="inlineStr">
        <is>
          <t>open</t>
        </is>
      </c>
      <c r="D858" s="17" t="inlineStr">
        <is>
          <t>E</t>
        </is>
      </c>
      <c r="E858" s="17" t="n">
        <v>80</v>
      </c>
      <c r="F858" s="17" t="inlineStr">
        <is>
          <t>XLarge</t>
        </is>
      </c>
      <c r="G858" s="17" t="inlineStr">
        <is>
          <t>OPEN</t>
        </is>
      </c>
      <c r="H858" s="17" t="n">
        <v>24</v>
      </c>
      <c r="I858" s="17" t="inlineStr">
        <is>
          <t>Water, 100A Power, Pump-Out</t>
        </is>
      </c>
      <c r="J858" s="17" t="inlineStr">
        <is>
          <t>OCCUPIED</t>
        </is>
      </c>
      <c r="K858" s="17" t="inlineStr">
        <is>
          <t>MA-2024-0521</t>
        </is>
      </c>
      <c r="L858" s="17" t="inlineStr">
        <is>
          <t>WL-01548</t>
        </is>
      </c>
      <c r="M858" s="17" t="inlineStr">
        <is>
          <t>William Brown</t>
        </is>
      </c>
      <c r="N858" s="17" t="inlineStr">
        <is>
          <t>FOUL HARBOR</t>
        </is>
      </c>
      <c r="O858" s="17" t="n">
        <v>19.9</v>
      </c>
      <c r="P858" s="17" t="n">
        <v>7.55</v>
      </c>
      <c r="Q858" s="27" t="n">
        <v>45598</v>
      </c>
      <c r="R858" s="17" t="inlineStr"/>
    </row>
    <row r="859">
      <c r="A859" s="21" t="inlineStr">
        <is>
          <t>GW-0522</t>
        </is>
      </c>
      <c r="B859" s="21" t="inlineStr">
        <is>
          <t>Gullwing</t>
        </is>
      </c>
      <c r="C859" s="21" t="inlineStr">
        <is>
          <t>open</t>
        </is>
      </c>
      <c r="D859" s="21" t="inlineStr">
        <is>
          <t>E</t>
        </is>
      </c>
      <c r="E859" s="21" t="n">
        <v>28</v>
      </c>
      <c r="F859" s="21" t="inlineStr">
        <is>
          <t>Small</t>
        </is>
      </c>
      <c r="G859" s="21" t="inlineStr">
        <is>
          <t>OPEN</t>
        </is>
      </c>
      <c r="H859" s="21" t="n">
        <v>10</v>
      </c>
      <c r="I859" s="21" t="inlineStr">
        <is>
          <t>Water, 30A/50A Power</t>
        </is>
      </c>
      <c r="J859" s="21" t="inlineStr">
        <is>
          <t>OCCUPIED</t>
        </is>
      </c>
      <c r="K859" s="21" t="inlineStr">
        <is>
          <t>MA-2024-0522</t>
        </is>
      </c>
      <c r="L859" s="21" t="inlineStr">
        <is>
          <t>WL-03183</t>
        </is>
      </c>
      <c r="M859" s="21" t="inlineStr">
        <is>
          <t>Daniel Stevens</t>
        </is>
      </c>
      <c r="N859" s="21" t="inlineStr">
        <is>
          <t>OTTER ANN</t>
        </is>
      </c>
      <c r="O859" s="21" t="n">
        <v>46.7</v>
      </c>
      <c r="P859" s="21" t="n">
        <v>7.55</v>
      </c>
      <c r="Q859" s="28" t="n">
        <v>45711</v>
      </c>
      <c r="R859" s="21" t="inlineStr"/>
    </row>
    <row r="860">
      <c r="A860" s="17" t="inlineStr">
        <is>
          <t>GW-0523</t>
        </is>
      </c>
      <c r="B860" s="17" t="inlineStr">
        <is>
          <t>Gullwing</t>
        </is>
      </c>
      <c r="C860" s="17" t="inlineStr">
        <is>
          <t>open</t>
        </is>
      </c>
      <c r="D860" s="17" t="inlineStr">
        <is>
          <t>E</t>
        </is>
      </c>
      <c r="E860" s="17" t="n">
        <v>28</v>
      </c>
      <c r="F860" s="17" t="inlineStr">
        <is>
          <t>Small</t>
        </is>
      </c>
      <c r="G860" s="17" t="inlineStr">
        <is>
          <t>OPEN</t>
        </is>
      </c>
      <c r="H860" s="17" t="n">
        <v>10</v>
      </c>
      <c r="I860" s="17" t="inlineStr">
        <is>
          <t>Water, 30A/50A Power</t>
        </is>
      </c>
      <c r="J860" s="17" t="inlineStr">
        <is>
          <t>OCCUPIED</t>
        </is>
      </c>
      <c r="K860" s="17" t="inlineStr">
        <is>
          <t>MA-2024-0523</t>
        </is>
      </c>
      <c r="L860" s="17" t="inlineStr">
        <is>
          <t>WL-02124</t>
        </is>
      </c>
      <c r="M860" s="17" t="inlineStr">
        <is>
          <t>Laura French</t>
        </is>
      </c>
      <c r="N860" s="17" t="inlineStr">
        <is>
          <t>SALISH MOON</t>
        </is>
      </c>
      <c r="O860" s="17" t="n">
        <v>41.9</v>
      </c>
      <c r="P860" s="17" t="n">
        <v>7.55</v>
      </c>
      <c r="Q860" s="27" t="n">
        <v>45802</v>
      </c>
      <c r="R860" s="17" t="inlineStr"/>
    </row>
    <row r="861">
      <c r="A861" s="21" t="inlineStr">
        <is>
          <t>GW-0601</t>
        </is>
      </c>
      <c r="B861" s="21" t="inlineStr">
        <is>
          <t>Gullwing</t>
        </is>
      </c>
      <c r="C861" s="21" t="inlineStr">
        <is>
          <t>open</t>
        </is>
      </c>
      <c r="D861" s="21" t="inlineStr">
        <is>
          <t>F</t>
        </is>
      </c>
      <c r="E861" s="21" t="n">
        <v>32</v>
      </c>
      <c r="F861" s="21" t="inlineStr">
        <is>
          <t>Medium</t>
        </is>
      </c>
      <c r="G861" s="21" t="inlineStr">
        <is>
          <t>OPEN</t>
        </is>
      </c>
      <c r="H861" s="21" t="n">
        <v>12</v>
      </c>
      <c r="I861" s="21" t="inlineStr">
        <is>
          <t>Water, 30A/50A Power</t>
        </is>
      </c>
      <c r="J861" s="21" t="inlineStr">
        <is>
          <t>OCCUPIED</t>
        </is>
      </c>
      <c r="K861" s="21" t="inlineStr">
        <is>
          <t>MA-2024-0601</t>
        </is>
      </c>
      <c r="L861" s="21" t="inlineStr">
        <is>
          <t>WL-01097</t>
        </is>
      </c>
      <c r="M861" s="21" t="inlineStr">
        <is>
          <t>Alexis Walters</t>
        </is>
      </c>
      <c r="N861" s="21" t="inlineStr">
        <is>
          <t>BRANT MIST</t>
        </is>
      </c>
      <c r="O861" s="21" t="n">
        <v>19.1</v>
      </c>
      <c r="P861" s="21" t="n">
        <v>7.55</v>
      </c>
      <c r="Q861" s="28" t="n">
        <v>45696</v>
      </c>
      <c r="R861" s="21" t="inlineStr"/>
    </row>
    <row r="862">
      <c r="A862" s="17" t="inlineStr">
        <is>
          <t>GW-0602</t>
        </is>
      </c>
      <c r="B862" s="17" t="inlineStr">
        <is>
          <t>Gullwing</t>
        </is>
      </c>
      <c r="C862" s="17" t="inlineStr">
        <is>
          <t>open</t>
        </is>
      </c>
      <c r="D862" s="17" t="inlineStr">
        <is>
          <t>F</t>
        </is>
      </c>
      <c r="E862" s="17" t="n">
        <v>50</v>
      </c>
      <c r="F862" s="17" t="inlineStr">
        <is>
          <t>Large</t>
        </is>
      </c>
      <c r="G862" s="17" t="inlineStr">
        <is>
          <t>OPEN</t>
        </is>
      </c>
      <c r="H862" s="17" t="n">
        <v>18</v>
      </c>
      <c r="I862" s="17" t="inlineStr">
        <is>
          <t>Water, 50A Power, Pump-Out</t>
        </is>
      </c>
      <c r="J862" s="17" t="inlineStr">
        <is>
          <t>GUEST</t>
        </is>
      </c>
      <c r="K862" s="17" t="inlineStr"/>
      <c r="L862" s="17" t="inlineStr"/>
      <c r="M862" s="17" t="inlineStr"/>
      <c r="N862" s="17" t="inlineStr"/>
      <c r="O862" s="17" t="inlineStr"/>
      <c r="P862" s="17" t="n">
        <v>7.55</v>
      </c>
      <c r="Q862" s="27" t="n">
        <v>45643</v>
      </c>
      <c r="R862" s="17" t="inlineStr"/>
    </row>
    <row r="863">
      <c r="A863" s="21" t="inlineStr">
        <is>
          <t>GW-0603</t>
        </is>
      </c>
      <c r="B863" s="21" t="inlineStr">
        <is>
          <t>Gullwing</t>
        </is>
      </c>
      <c r="C863" s="21" t="inlineStr">
        <is>
          <t>open</t>
        </is>
      </c>
      <c r="D863" s="21" t="inlineStr">
        <is>
          <t>F</t>
        </is>
      </c>
      <c r="E863" s="21" t="n">
        <v>70</v>
      </c>
      <c r="F863" s="21" t="inlineStr">
        <is>
          <t>XLarge</t>
        </is>
      </c>
      <c r="G863" s="21" t="inlineStr">
        <is>
          <t>OPEN</t>
        </is>
      </c>
      <c r="H863" s="21" t="n">
        <v>22</v>
      </c>
      <c r="I863" s="21" t="inlineStr">
        <is>
          <t>Water, 100A Power, Pump-Out</t>
        </is>
      </c>
      <c r="J863" s="21" t="inlineStr">
        <is>
          <t>OCCUPIED</t>
        </is>
      </c>
      <c r="K863" s="21" t="inlineStr">
        <is>
          <t>MA-2024-0603</t>
        </is>
      </c>
      <c r="L863" s="21" t="inlineStr">
        <is>
          <t>WL-02089</t>
        </is>
      </c>
      <c r="M863" s="21" t="inlineStr">
        <is>
          <t>Todd Butler</t>
        </is>
      </c>
      <c r="N863" s="21" t="inlineStr">
        <is>
          <t>CORMORANT RUNNER</t>
        </is>
      </c>
      <c r="O863" s="21" t="n">
        <v>30.9</v>
      </c>
      <c r="P863" s="21" t="n">
        <v>7.55</v>
      </c>
      <c r="Q863" s="28" t="n">
        <v>45728</v>
      </c>
      <c r="R863" s="21" t="inlineStr"/>
    </row>
    <row r="864">
      <c r="A864" s="17" t="inlineStr">
        <is>
          <t>GW-0604</t>
        </is>
      </c>
      <c r="B864" s="17" t="inlineStr">
        <is>
          <t>Gullwing</t>
        </is>
      </c>
      <c r="C864" s="17" t="inlineStr">
        <is>
          <t>open</t>
        </is>
      </c>
      <c r="D864" s="17" t="inlineStr">
        <is>
          <t>F</t>
        </is>
      </c>
      <c r="E864" s="17" t="n">
        <v>70</v>
      </c>
      <c r="F864" s="17" t="inlineStr">
        <is>
          <t>XLarge</t>
        </is>
      </c>
      <c r="G864" s="17" t="inlineStr">
        <is>
          <t>OPEN</t>
        </is>
      </c>
      <c r="H864" s="17" t="n">
        <v>22</v>
      </c>
      <c r="I864" s="17" t="inlineStr">
        <is>
          <t>Water, 100A Power, Pump-Out</t>
        </is>
      </c>
      <c r="J864" s="17" t="inlineStr">
        <is>
          <t>OCCUPIED</t>
        </is>
      </c>
      <c r="K864" s="17" t="inlineStr">
        <is>
          <t>MA-2024-0604</t>
        </is>
      </c>
      <c r="L864" s="17" t="inlineStr">
        <is>
          <t>WL-02770</t>
        </is>
      </c>
      <c r="M864" s="17" t="inlineStr">
        <is>
          <t>Henry Okafor</t>
        </is>
      </c>
      <c r="N864" s="17" t="inlineStr">
        <is>
          <t>GRAY LINE</t>
        </is>
      </c>
      <c r="O864" s="17" t="n">
        <v>41.2</v>
      </c>
      <c r="P864" s="17" t="n">
        <v>7.55</v>
      </c>
      <c r="Q864" s="27" t="n">
        <v>45837</v>
      </c>
      <c r="R864" s="17" t="inlineStr"/>
    </row>
    <row r="865">
      <c r="A865" s="21" t="inlineStr">
        <is>
          <t>GW-0605</t>
        </is>
      </c>
      <c r="B865" s="21" t="inlineStr">
        <is>
          <t>Gullwing</t>
        </is>
      </c>
      <c r="C865" s="21" t="inlineStr">
        <is>
          <t>open</t>
        </is>
      </c>
      <c r="D865" s="21" t="inlineStr">
        <is>
          <t>F</t>
        </is>
      </c>
      <c r="E865" s="21" t="n">
        <v>24</v>
      </c>
      <c r="F865" s="21" t="inlineStr">
        <is>
          <t>Small</t>
        </is>
      </c>
      <c r="G865" s="21" t="inlineStr">
        <is>
          <t>OPEN</t>
        </is>
      </c>
      <c r="H865" s="21" t="n">
        <v>9</v>
      </c>
      <c r="I865" s="21" t="inlineStr">
        <is>
          <t>Water, 30A/50A Power</t>
        </is>
      </c>
      <c r="J865" s="21" t="inlineStr">
        <is>
          <t>OCCUPIED</t>
        </is>
      </c>
      <c r="K865" s="21" t="inlineStr">
        <is>
          <t>MA-2024-0605</t>
        </is>
      </c>
      <c r="L865" s="21" t="inlineStr">
        <is>
          <t>WL-03366</t>
        </is>
      </c>
      <c r="M865" s="21" t="inlineStr">
        <is>
          <t>Jose Mckinney</t>
        </is>
      </c>
      <c r="N865" s="21" t="inlineStr">
        <is>
          <t>HALIBUT STAR</t>
        </is>
      </c>
      <c r="O865" s="21" t="n">
        <v>60.9</v>
      </c>
      <c r="P865" s="21" t="n">
        <v>7.55</v>
      </c>
      <c r="Q865" s="28" t="n">
        <v>46083</v>
      </c>
      <c r="R865" s="21" t="inlineStr"/>
    </row>
    <row r="866">
      <c r="A866" s="17" t="inlineStr">
        <is>
          <t>GW-0606</t>
        </is>
      </c>
      <c r="B866" s="17" t="inlineStr">
        <is>
          <t>Gullwing</t>
        </is>
      </c>
      <c r="C866" s="17" t="inlineStr">
        <is>
          <t>open</t>
        </is>
      </c>
      <c r="D866" s="17" t="inlineStr">
        <is>
          <t>F</t>
        </is>
      </c>
      <c r="E866" s="17" t="n">
        <v>60</v>
      </c>
      <c r="F866" s="17" t="inlineStr">
        <is>
          <t>XLarge</t>
        </is>
      </c>
      <c r="G866" s="17" t="inlineStr">
        <is>
          <t>OPEN</t>
        </is>
      </c>
      <c r="H866" s="17" t="n">
        <v>20</v>
      </c>
      <c r="I866" s="17" t="inlineStr">
        <is>
          <t>Water, 100A Power, Pump-Out</t>
        </is>
      </c>
      <c r="J866" s="17" t="inlineStr">
        <is>
          <t>OCCUPIED</t>
        </is>
      </c>
      <c r="K866" s="17" t="inlineStr">
        <is>
          <t>MA-2024-0606</t>
        </is>
      </c>
      <c r="L866" s="17" t="inlineStr">
        <is>
          <t>WL-01260</t>
        </is>
      </c>
      <c r="M866" s="17" t="inlineStr">
        <is>
          <t>Dale Thomas</t>
        </is>
      </c>
      <c r="N866" s="17" t="inlineStr">
        <is>
          <t>POINT WAKE</t>
        </is>
      </c>
      <c r="O866" s="17" t="n">
        <v>31.3</v>
      </c>
      <c r="P866" s="17" t="n">
        <v>7.55</v>
      </c>
      <c r="Q866" s="27" t="n">
        <v>45719</v>
      </c>
      <c r="R866" s="17" t="inlineStr"/>
    </row>
    <row r="867">
      <c r="A867" s="21" t="inlineStr">
        <is>
          <t>GW-0607</t>
        </is>
      </c>
      <c r="B867" s="21" t="inlineStr">
        <is>
          <t>Gullwing</t>
        </is>
      </c>
      <c r="C867" s="21" t="inlineStr">
        <is>
          <t>open</t>
        </is>
      </c>
      <c r="D867" s="21" t="inlineStr">
        <is>
          <t>F</t>
        </is>
      </c>
      <c r="E867" s="21" t="n">
        <v>60</v>
      </c>
      <c r="F867" s="21" t="inlineStr">
        <is>
          <t>XLarge</t>
        </is>
      </c>
      <c r="G867" s="21" t="inlineStr">
        <is>
          <t>OPEN</t>
        </is>
      </c>
      <c r="H867" s="21" t="n">
        <v>20</v>
      </c>
      <c r="I867" s="21" t="inlineStr">
        <is>
          <t>Water, 100A Power, Pump-Out</t>
        </is>
      </c>
      <c r="J867" s="21" t="inlineStr">
        <is>
          <t>OCCUPIED</t>
        </is>
      </c>
      <c r="K867" s="21" t="inlineStr">
        <is>
          <t>MA-2024-0607</t>
        </is>
      </c>
      <c r="L867" s="21" t="inlineStr">
        <is>
          <t>WL-01881</t>
        </is>
      </c>
      <c r="M867" s="21" t="inlineStr">
        <is>
          <t>William Bennett</t>
        </is>
      </c>
      <c r="N867" s="21" t="inlineStr">
        <is>
          <t>PINTAIL WIND</t>
        </is>
      </c>
      <c r="O867" s="21" t="n">
        <v>29.8</v>
      </c>
      <c r="P867" s="21" t="n">
        <v>7.55</v>
      </c>
      <c r="Q867" s="28" t="n">
        <v>45803</v>
      </c>
      <c r="R867" s="21" t="inlineStr"/>
    </row>
    <row r="868">
      <c r="A868" s="17" t="inlineStr">
        <is>
          <t>GW-0608</t>
        </is>
      </c>
      <c r="B868" s="17" t="inlineStr">
        <is>
          <t>Gullwing</t>
        </is>
      </c>
      <c r="C868" s="17" t="inlineStr">
        <is>
          <t>open</t>
        </is>
      </c>
      <c r="D868" s="17" t="inlineStr">
        <is>
          <t>F</t>
        </is>
      </c>
      <c r="E868" s="17" t="n">
        <v>70</v>
      </c>
      <c r="F868" s="17" t="inlineStr">
        <is>
          <t>XLarge</t>
        </is>
      </c>
      <c r="G868" s="17" t="inlineStr">
        <is>
          <t>OPEN</t>
        </is>
      </c>
      <c r="H868" s="17" t="n">
        <v>22</v>
      </c>
      <c r="I868" s="17" t="inlineStr">
        <is>
          <t>Water, 100A Power, Pump-Out</t>
        </is>
      </c>
      <c r="J868" s="17" t="inlineStr">
        <is>
          <t>OCCUPIED</t>
        </is>
      </c>
      <c r="K868" s="17" t="inlineStr">
        <is>
          <t>MA-2024-0608</t>
        </is>
      </c>
      <c r="L868" s="17" t="inlineStr">
        <is>
          <t>WL-02296</t>
        </is>
      </c>
      <c r="M868" s="17" t="inlineStr">
        <is>
          <t>Jason Miller</t>
        </is>
      </c>
      <c r="N868" s="17" t="inlineStr">
        <is>
          <t>DRIFT PASSAGE</t>
        </is>
      </c>
      <c r="O868" s="17" t="n">
        <v>53.7</v>
      </c>
      <c r="P868" s="17" t="n">
        <v>7.55</v>
      </c>
      <c r="Q868" s="27" t="n">
        <v>45989</v>
      </c>
      <c r="R868" s="17" t="inlineStr"/>
    </row>
    <row r="869">
      <c r="A869" s="21" t="inlineStr">
        <is>
          <t>GW-0609</t>
        </is>
      </c>
      <c r="B869" s="21" t="inlineStr">
        <is>
          <t>Gullwing</t>
        </is>
      </c>
      <c r="C869" s="21" t="inlineStr">
        <is>
          <t>open</t>
        </is>
      </c>
      <c r="D869" s="21" t="inlineStr">
        <is>
          <t>F</t>
        </is>
      </c>
      <c r="E869" s="21" t="n">
        <v>24</v>
      </c>
      <c r="F869" s="21" t="inlineStr">
        <is>
          <t>Small</t>
        </is>
      </c>
      <c r="G869" s="21" t="inlineStr">
        <is>
          <t>OPEN</t>
        </is>
      </c>
      <c r="H869" s="21" t="n">
        <v>9</v>
      </c>
      <c r="I869" s="21" t="inlineStr">
        <is>
          <t>Water, 30A/50A Power</t>
        </is>
      </c>
      <c r="J869" s="21" t="inlineStr">
        <is>
          <t>OCCUPIED</t>
        </is>
      </c>
      <c r="K869" s="21" t="inlineStr">
        <is>
          <t>MA-2024-0609</t>
        </is>
      </c>
      <c r="L869" s="21" t="inlineStr">
        <is>
          <t>WL-02915</t>
        </is>
      </c>
      <c r="M869" s="21" t="inlineStr">
        <is>
          <t>Lori Cook</t>
        </is>
      </c>
      <c r="N869" s="21" t="inlineStr">
        <is>
          <t>GRAY RUNNER</t>
        </is>
      </c>
      <c r="O869" s="21" t="n">
        <v>28.3</v>
      </c>
      <c r="P869" s="21" t="n">
        <v>7.55</v>
      </c>
      <c r="Q869" s="28" t="n">
        <v>45826</v>
      </c>
      <c r="R869" s="21" t="inlineStr"/>
    </row>
    <row r="870">
      <c r="A870" s="17" t="inlineStr">
        <is>
          <t>GW-0610</t>
        </is>
      </c>
      <c r="B870" s="17" t="inlineStr">
        <is>
          <t>Gullwing</t>
        </is>
      </c>
      <c r="C870" s="17" t="inlineStr">
        <is>
          <t>open</t>
        </is>
      </c>
      <c r="D870" s="17" t="inlineStr">
        <is>
          <t>F</t>
        </is>
      </c>
      <c r="E870" s="17" t="n">
        <v>32</v>
      </c>
      <c r="F870" s="17" t="inlineStr">
        <is>
          <t>Medium</t>
        </is>
      </c>
      <c r="G870" s="17" t="inlineStr">
        <is>
          <t>OPEN</t>
        </is>
      </c>
      <c r="H870" s="17" t="n">
        <v>12</v>
      </c>
      <c r="I870" s="17" t="inlineStr">
        <is>
          <t>Water, 30A/50A Power</t>
        </is>
      </c>
      <c r="J870" s="17" t="inlineStr">
        <is>
          <t>OCCUPIED</t>
        </is>
      </c>
      <c r="K870" s="17" t="inlineStr">
        <is>
          <t>MA-2024-0610</t>
        </is>
      </c>
      <c r="L870" s="17" t="inlineStr">
        <is>
          <t>WL-01206</t>
        </is>
      </c>
      <c r="M870" s="17" t="inlineStr">
        <is>
          <t>Cynthia Taylor</t>
        </is>
      </c>
      <c r="N870" s="17" t="inlineStr">
        <is>
          <t>TIDE ANN</t>
        </is>
      </c>
      <c r="O870" s="17" t="n">
        <v>41.9</v>
      </c>
      <c r="P870" s="17" t="n">
        <v>7.55</v>
      </c>
      <c r="Q870" s="27" t="n">
        <v>45595</v>
      </c>
      <c r="R870" s="17" t="inlineStr"/>
    </row>
    <row r="871">
      <c r="A871" s="21" t="inlineStr">
        <is>
          <t>GW-0611</t>
        </is>
      </c>
      <c r="B871" s="21" t="inlineStr">
        <is>
          <t>Gullwing</t>
        </is>
      </c>
      <c r="C871" s="21" t="inlineStr">
        <is>
          <t>open</t>
        </is>
      </c>
      <c r="D871" s="21" t="inlineStr">
        <is>
          <t>F</t>
        </is>
      </c>
      <c r="E871" s="21" t="n">
        <v>24</v>
      </c>
      <c r="F871" s="21" t="inlineStr">
        <is>
          <t>Small</t>
        </is>
      </c>
      <c r="G871" s="21" t="inlineStr">
        <is>
          <t>OPEN</t>
        </is>
      </c>
      <c r="H871" s="21" t="n">
        <v>9</v>
      </c>
      <c r="I871" s="21" t="inlineStr">
        <is>
          <t>Water, 30A/50A Power</t>
        </is>
      </c>
      <c r="J871" s="21" t="inlineStr">
        <is>
          <t>VACANT</t>
        </is>
      </c>
      <c r="K871" s="21" t="inlineStr"/>
      <c r="L871" s="21" t="inlineStr"/>
      <c r="M871" s="21" t="inlineStr"/>
      <c r="N871" s="21" t="inlineStr"/>
      <c r="O871" s="21" t="inlineStr"/>
      <c r="P871" s="21" t="n">
        <v>7.55</v>
      </c>
      <c r="Q871" s="28" t="n">
        <v>46099</v>
      </c>
      <c r="R871" s="21" t="inlineStr"/>
    </row>
    <row r="872">
      <c r="A872" s="17" t="inlineStr">
        <is>
          <t>GW-0612</t>
        </is>
      </c>
      <c r="B872" s="17" t="inlineStr">
        <is>
          <t>Gullwing</t>
        </is>
      </c>
      <c r="C872" s="17" t="inlineStr">
        <is>
          <t>open</t>
        </is>
      </c>
      <c r="D872" s="17" t="inlineStr">
        <is>
          <t>F</t>
        </is>
      </c>
      <c r="E872" s="17" t="n">
        <v>32</v>
      </c>
      <c r="F872" s="17" t="inlineStr">
        <is>
          <t>Medium</t>
        </is>
      </c>
      <c r="G872" s="17" t="inlineStr">
        <is>
          <t>OPEN</t>
        </is>
      </c>
      <c r="H872" s="17" t="n">
        <v>12</v>
      </c>
      <c r="I872" s="17" t="inlineStr">
        <is>
          <t>Water, 30A/50A Power</t>
        </is>
      </c>
      <c r="J872" s="17" t="inlineStr">
        <is>
          <t>OCCUPIED</t>
        </is>
      </c>
      <c r="K872" s="17" t="inlineStr">
        <is>
          <t>MA-2024-0612</t>
        </is>
      </c>
      <c r="L872" s="17" t="inlineStr">
        <is>
          <t>WL-02970</t>
        </is>
      </c>
      <c r="M872" s="17" t="inlineStr">
        <is>
          <t>William Robles</t>
        </is>
      </c>
      <c r="N872" s="17" t="inlineStr">
        <is>
          <t>ANCHOR MOON</t>
        </is>
      </c>
      <c r="O872" s="17" t="n">
        <v>21</v>
      </c>
      <c r="P872" s="17" t="n">
        <v>7.55</v>
      </c>
      <c r="Q872" s="27" t="n">
        <v>45646</v>
      </c>
      <c r="R872" s="17" t="inlineStr"/>
    </row>
    <row r="873">
      <c r="A873" s="21" t="inlineStr">
        <is>
          <t>GW-0613</t>
        </is>
      </c>
      <c r="B873" s="21" t="inlineStr">
        <is>
          <t>Gullwing</t>
        </is>
      </c>
      <c r="C873" s="21" t="inlineStr">
        <is>
          <t>open</t>
        </is>
      </c>
      <c r="D873" s="21" t="inlineStr">
        <is>
          <t>F</t>
        </is>
      </c>
      <c r="E873" s="21" t="n">
        <v>28</v>
      </c>
      <c r="F873" s="21" t="inlineStr">
        <is>
          <t>Small</t>
        </is>
      </c>
      <c r="G873" s="21" t="inlineStr">
        <is>
          <t>OPEN</t>
        </is>
      </c>
      <c r="H873" s="21" t="n">
        <v>10</v>
      </c>
      <c r="I873" s="21" t="inlineStr">
        <is>
          <t>Water, 30A/50A Power</t>
        </is>
      </c>
      <c r="J873" s="21" t="inlineStr">
        <is>
          <t>OCCUPIED</t>
        </is>
      </c>
      <c r="K873" s="21" t="inlineStr">
        <is>
          <t>MA-2024-0613</t>
        </is>
      </c>
      <c r="L873" s="21" t="inlineStr">
        <is>
          <t>WL-02426</t>
        </is>
      </c>
      <c r="M873" s="21" t="inlineStr">
        <is>
          <t>Joshua Cherry</t>
        </is>
      </c>
      <c r="N873" s="21" t="inlineStr">
        <is>
          <t>COHO STAR</t>
        </is>
      </c>
      <c r="O873" s="21" t="n">
        <v>30.7</v>
      </c>
      <c r="P873" s="21" t="n">
        <v>7.55</v>
      </c>
      <c r="Q873" s="28" t="n">
        <v>45594</v>
      </c>
      <c r="R873" s="21" t="inlineStr"/>
    </row>
    <row r="874">
      <c r="A874" s="17" t="inlineStr">
        <is>
          <t>GW-0614</t>
        </is>
      </c>
      <c r="B874" s="17" t="inlineStr">
        <is>
          <t>Gullwing</t>
        </is>
      </c>
      <c r="C874" s="17" t="inlineStr">
        <is>
          <t>open</t>
        </is>
      </c>
      <c r="D874" s="17" t="inlineStr">
        <is>
          <t>F</t>
        </is>
      </c>
      <c r="E874" s="17" t="n">
        <v>32</v>
      </c>
      <c r="F874" s="17" t="inlineStr">
        <is>
          <t>Medium</t>
        </is>
      </c>
      <c r="G874" s="17" t="inlineStr">
        <is>
          <t>OPEN</t>
        </is>
      </c>
      <c r="H874" s="17" t="n">
        <v>12</v>
      </c>
      <c r="I874" s="17" t="inlineStr">
        <is>
          <t>Water, 30A/50A Power</t>
        </is>
      </c>
      <c r="J874" s="17" t="inlineStr">
        <is>
          <t>OCCUPIED</t>
        </is>
      </c>
      <c r="K874" s="17" t="inlineStr">
        <is>
          <t>MA-2024-0614</t>
        </is>
      </c>
      <c r="L874" s="17" t="inlineStr">
        <is>
          <t>WL-01995</t>
        </is>
      </c>
      <c r="M874" s="17" t="inlineStr">
        <is>
          <t>Tiffany Russell</t>
        </is>
      </c>
      <c r="N874" s="17" t="inlineStr">
        <is>
          <t>CORMORANT ROCK</t>
        </is>
      </c>
      <c r="O874" s="17" t="n">
        <v>55.7</v>
      </c>
      <c r="P874" s="17" t="n">
        <v>7.55</v>
      </c>
      <c r="Q874" s="27" t="n">
        <v>45800</v>
      </c>
      <c r="R874" s="17" t="inlineStr"/>
    </row>
    <row r="875">
      <c r="A875" s="21" t="inlineStr">
        <is>
          <t>GW-0615</t>
        </is>
      </c>
      <c r="B875" s="21" t="inlineStr">
        <is>
          <t>Gullwing</t>
        </is>
      </c>
      <c r="C875" s="21" t="inlineStr">
        <is>
          <t>open</t>
        </is>
      </c>
      <c r="D875" s="21" t="inlineStr">
        <is>
          <t>F</t>
        </is>
      </c>
      <c r="E875" s="21" t="n">
        <v>24</v>
      </c>
      <c r="F875" s="21" t="inlineStr">
        <is>
          <t>Small</t>
        </is>
      </c>
      <c r="G875" s="21" t="inlineStr">
        <is>
          <t>OPEN</t>
        </is>
      </c>
      <c r="H875" s="21" t="n">
        <v>9</v>
      </c>
      <c r="I875" s="21" t="inlineStr">
        <is>
          <t>Water, 30A/50A Power</t>
        </is>
      </c>
      <c r="J875" s="21" t="inlineStr">
        <is>
          <t>OCCUPIED</t>
        </is>
      </c>
      <c r="K875" s="21" t="inlineStr">
        <is>
          <t>MA-2024-0615</t>
        </is>
      </c>
      <c r="L875" s="21" t="inlineStr">
        <is>
          <t>WL-01702</t>
        </is>
      </c>
      <c r="M875" s="21" t="inlineStr">
        <is>
          <t>Larry Carr</t>
        </is>
      </c>
      <c r="N875" s="21" t="inlineStr">
        <is>
          <t>CORMORANT LIGHT</t>
        </is>
      </c>
      <c r="O875" s="21" t="n">
        <v>58.3</v>
      </c>
      <c r="P875" s="21" t="n">
        <v>7.55</v>
      </c>
      <c r="Q875" s="28" t="n">
        <v>46143</v>
      </c>
      <c r="R875" s="21" t="inlineStr"/>
    </row>
    <row r="876">
      <c r="A876" s="17" t="inlineStr">
        <is>
          <t>GW-0616</t>
        </is>
      </c>
      <c r="B876" s="17" t="inlineStr">
        <is>
          <t>Gullwing</t>
        </is>
      </c>
      <c r="C876" s="17" t="inlineStr">
        <is>
          <t>open</t>
        </is>
      </c>
      <c r="D876" s="17" t="inlineStr">
        <is>
          <t>F</t>
        </is>
      </c>
      <c r="E876" s="17" t="n">
        <v>45</v>
      </c>
      <c r="F876" s="17" t="inlineStr">
        <is>
          <t>Large</t>
        </is>
      </c>
      <c r="G876" s="17" t="inlineStr">
        <is>
          <t>OPEN</t>
        </is>
      </c>
      <c r="H876" s="17" t="n">
        <v>16</v>
      </c>
      <c r="I876" s="17" t="inlineStr">
        <is>
          <t>Water, 50A Power, Pump-Out</t>
        </is>
      </c>
      <c r="J876" s="17" t="inlineStr">
        <is>
          <t>MAINTENANCE</t>
        </is>
      </c>
      <c r="K876" s="17" t="inlineStr"/>
      <c r="L876" s="17" t="inlineStr"/>
      <c r="M876" s="17" t="inlineStr"/>
      <c r="N876" s="17" t="inlineStr"/>
      <c r="O876" s="17" t="inlineStr"/>
      <c r="P876" s="17" t="n">
        <v>7.55</v>
      </c>
      <c r="Q876" s="27" t="n">
        <v>45644</v>
      </c>
      <c r="R876" s="17" t="inlineStr"/>
    </row>
    <row r="877">
      <c r="A877" s="21" t="inlineStr">
        <is>
          <t>GW-0617</t>
        </is>
      </c>
      <c r="B877" s="21" t="inlineStr">
        <is>
          <t>Gullwing</t>
        </is>
      </c>
      <c r="C877" s="21" t="inlineStr">
        <is>
          <t>open</t>
        </is>
      </c>
      <c r="D877" s="21" t="inlineStr">
        <is>
          <t>F</t>
        </is>
      </c>
      <c r="E877" s="21" t="n">
        <v>32</v>
      </c>
      <c r="F877" s="21" t="inlineStr">
        <is>
          <t>Medium</t>
        </is>
      </c>
      <c r="G877" s="21" t="inlineStr">
        <is>
          <t>OPEN</t>
        </is>
      </c>
      <c r="H877" s="21" t="n">
        <v>12</v>
      </c>
      <c r="I877" s="21" t="inlineStr">
        <is>
          <t>Water, 30A/50A Power</t>
        </is>
      </c>
      <c r="J877" s="21" t="inlineStr">
        <is>
          <t>OCCUPIED</t>
        </is>
      </c>
      <c r="K877" s="21" t="inlineStr">
        <is>
          <t>MA-2024-0617</t>
        </is>
      </c>
      <c r="L877" s="21" t="inlineStr">
        <is>
          <t>WL-02400</t>
        </is>
      </c>
      <c r="M877" s="21" t="inlineStr">
        <is>
          <t>Sierra Washington</t>
        </is>
      </c>
      <c r="N877" s="21" t="inlineStr">
        <is>
          <t>WIDGEON HARBOR</t>
        </is>
      </c>
      <c r="O877" s="21" t="n">
        <v>50.2</v>
      </c>
      <c r="P877" s="21" t="n">
        <v>7.55</v>
      </c>
      <c r="Q877" s="28" t="n">
        <v>45671</v>
      </c>
      <c r="R877" s="21" t="inlineStr"/>
    </row>
    <row r="878">
      <c r="A878" s="17" t="inlineStr">
        <is>
          <t>GW-0618</t>
        </is>
      </c>
      <c r="B878" s="17" t="inlineStr">
        <is>
          <t>Gullwing</t>
        </is>
      </c>
      <c r="C878" s="17" t="inlineStr">
        <is>
          <t>open</t>
        </is>
      </c>
      <c r="D878" s="17" t="inlineStr">
        <is>
          <t>F</t>
        </is>
      </c>
      <c r="E878" s="17" t="n">
        <v>24</v>
      </c>
      <c r="F878" s="17" t="inlineStr">
        <is>
          <t>Small</t>
        </is>
      </c>
      <c r="G878" s="17" t="inlineStr">
        <is>
          <t>OPEN</t>
        </is>
      </c>
      <c r="H878" s="17" t="n">
        <v>9</v>
      </c>
      <c r="I878" s="17" t="inlineStr">
        <is>
          <t>Water, 30A/50A Power</t>
        </is>
      </c>
      <c r="J878" s="17" t="inlineStr">
        <is>
          <t>OCCUPIED</t>
        </is>
      </c>
      <c r="K878" s="17" t="inlineStr">
        <is>
          <t>MA-2024-0618</t>
        </is>
      </c>
      <c r="L878" s="17" t="inlineStr">
        <is>
          <t>WL-03467</t>
        </is>
      </c>
      <c r="M878" s="17" t="inlineStr">
        <is>
          <t>Juan Ray</t>
        </is>
      </c>
      <c r="N878" s="17" t="inlineStr">
        <is>
          <t>ANCHOR SONG</t>
        </is>
      </c>
      <c r="O878" s="17" t="n">
        <v>30.5</v>
      </c>
      <c r="P878" s="17" t="n">
        <v>7.55</v>
      </c>
      <c r="Q878" s="27" t="n">
        <v>45599</v>
      </c>
      <c r="R878" s="17" t="inlineStr"/>
    </row>
    <row r="879">
      <c r="A879" s="21" t="inlineStr">
        <is>
          <t>GW-0619</t>
        </is>
      </c>
      <c r="B879" s="21" t="inlineStr">
        <is>
          <t>Gullwing</t>
        </is>
      </c>
      <c r="C879" s="21" t="inlineStr">
        <is>
          <t>open</t>
        </is>
      </c>
      <c r="D879" s="21" t="inlineStr">
        <is>
          <t>F</t>
        </is>
      </c>
      <c r="E879" s="21" t="n">
        <v>45</v>
      </c>
      <c r="F879" s="21" t="inlineStr">
        <is>
          <t>Large</t>
        </is>
      </c>
      <c r="G879" s="21" t="inlineStr">
        <is>
          <t>OPEN</t>
        </is>
      </c>
      <c r="H879" s="21" t="n">
        <v>16</v>
      </c>
      <c r="I879" s="21" t="inlineStr">
        <is>
          <t>Water, 50A Power, Pump-Out</t>
        </is>
      </c>
      <c r="J879" s="21" t="inlineStr">
        <is>
          <t>OCCUPIED</t>
        </is>
      </c>
      <c r="K879" s="21" t="inlineStr">
        <is>
          <t>MA-2024-0619</t>
        </is>
      </c>
      <c r="L879" s="21" t="inlineStr">
        <is>
          <t>WL-03110</t>
        </is>
      </c>
      <c r="M879" s="21" t="inlineStr">
        <is>
          <t>Randy Ramos</t>
        </is>
      </c>
      <c r="N879" s="21" t="inlineStr">
        <is>
          <t>SABLE STAR</t>
        </is>
      </c>
      <c r="O879" s="21" t="n">
        <v>28.6</v>
      </c>
      <c r="P879" s="21" t="n">
        <v>7.55</v>
      </c>
      <c r="Q879" s="28" t="n">
        <v>45759</v>
      </c>
      <c r="R879" s="21" t="inlineStr"/>
    </row>
    <row r="880">
      <c r="A880" s="17" t="inlineStr">
        <is>
          <t>GW-0620</t>
        </is>
      </c>
      <c r="B880" s="17" t="inlineStr">
        <is>
          <t>Gullwing</t>
        </is>
      </c>
      <c r="C880" s="17" t="inlineStr">
        <is>
          <t>open</t>
        </is>
      </c>
      <c r="D880" s="17" t="inlineStr">
        <is>
          <t>F</t>
        </is>
      </c>
      <c r="E880" s="17" t="n">
        <v>70</v>
      </c>
      <c r="F880" s="17" t="inlineStr">
        <is>
          <t>XLarge</t>
        </is>
      </c>
      <c r="G880" s="17" t="inlineStr">
        <is>
          <t>OPEN</t>
        </is>
      </c>
      <c r="H880" s="17" t="n">
        <v>22</v>
      </c>
      <c r="I880" s="17" t="inlineStr">
        <is>
          <t>Water, 100A Power, Pump-Out</t>
        </is>
      </c>
      <c r="J880" s="17" t="inlineStr">
        <is>
          <t>OCCUPIED</t>
        </is>
      </c>
      <c r="K880" s="17" t="inlineStr">
        <is>
          <t>MA-2024-0620</t>
        </is>
      </c>
      <c r="L880" s="17" t="inlineStr">
        <is>
          <t>WL-01357</t>
        </is>
      </c>
      <c r="M880" s="17" t="inlineStr">
        <is>
          <t>Cody Rose</t>
        </is>
      </c>
      <c r="N880" s="17" t="inlineStr">
        <is>
          <t>HALIBUT ANN</t>
        </is>
      </c>
      <c r="O880" s="17" t="n">
        <v>39.9</v>
      </c>
      <c r="P880" s="17" t="n">
        <v>7.55</v>
      </c>
      <c r="Q880" s="27" t="n">
        <v>45985</v>
      </c>
      <c r="R880" s="17" t="inlineStr"/>
    </row>
    <row r="881">
      <c r="A881" s="21" t="inlineStr">
        <is>
          <t>GW-0621</t>
        </is>
      </c>
      <c r="B881" s="21" t="inlineStr">
        <is>
          <t>Gullwing</t>
        </is>
      </c>
      <c r="C881" s="21" t="inlineStr">
        <is>
          <t>open</t>
        </is>
      </c>
      <c r="D881" s="21" t="inlineStr">
        <is>
          <t>F</t>
        </is>
      </c>
      <c r="E881" s="21" t="n">
        <v>28</v>
      </c>
      <c r="F881" s="21" t="inlineStr">
        <is>
          <t>Small</t>
        </is>
      </c>
      <c r="G881" s="21" t="inlineStr">
        <is>
          <t>OPEN</t>
        </is>
      </c>
      <c r="H881" s="21" t="n">
        <v>10</v>
      </c>
      <c r="I881" s="21" t="inlineStr">
        <is>
          <t>Water, 30A/50A Power</t>
        </is>
      </c>
      <c r="J881" s="21" t="inlineStr">
        <is>
          <t>OCCUPIED</t>
        </is>
      </c>
      <c r="K881" s="21" t="inlineStr">
        <is>
          <t>MA-2024-0621</t>
        </is>
      </c>
      <c r="L881" s="21" t="inlineStr">
        <is>
          <t>WL-03595</t>
        </is>
      </c>
      <c r="M881" s="21" t="inlineStr">
        <is>
          <t>Roger Johnson</t>
        </is>
      </c>
      <c r="N881" s="21" t="inlineStr">
        <is>
          <t>KESTREL ANN</t>
        </is>
      </c>
      <c r="O881" s="21" t="n">
        <v>36.1</v>
      </c>
      <c r="P881" s="21" t="n">
        <v>7.55</v>
      </c>
      <c r="Q881" s="28" t="n">
        <v>45589</v>
      </c>
      <c r="R881" s="21" t="inlineStr"/>
    </row>
    <row r="882">
      <c r="A882" s="17" t="inlineStr">
        <is>
          <t>GW-0622</t>
        </is>
      </c>
      <c r="B882" s="17" t="inlineStr">
        <is>
          <t>Gullwing</t>
        </is>
      </c>
      <c r="C882" s="17" t="inlineStr">
        <is>
          <t>open</t>
        </is>
      </c>
      <c r="D882" s="17" t="inlineStr">
        <is>
          <t>F</t>
        </is>
      </c>
      <c r="E882" s="17" t="n">
        <v>60</v>
      </c>
      <c r="F882" s="17" t="inlineStr">
        <is>
          <t>XLarge</t>
        </is>
      </c>
      <c r="G882" s="17" t="inlineStr">
        <is>
          <t>OPEN</t>
        </is>
      </c>
      <c r="H882" s="17" t="n">
        <v>20</v>
      </c>
      <c r="I882" s="17" t="inlineStr">
        <is>
          <t>Water, 100A Power, Pump-Out</t>
        </is>
      </c>
      <c r="J882" s="17" t="inlineStr">
        <is>
          <t>OCCUPIED</t>
        </is>
      </c>
      <c r="K882" s="17" t="inlineStr">
        <is>
          <t>MA-2024-0622</t>
        </is>
      </c>
      <c r="L882" s="17" t="inlineStr">
        <is>
          <t>WL-01075</t>
        </is>
      </c>
      <c r="M882" s="17" t="inlineStr">
        <is>
          <t>Ryan Gilmore</t>
        </is>
      </c>
      <c r="N882" s="17" t="inlineStr">
        <is>
          <t>SALISH DANCER</t>
        </is>
      </c>
      <c r="O882" s="17" t="n">
        <v>53.2</v>
      </c>
      <c r="P882" s="17" t="n">
        <v>7.55</v>
      </c>
      <c r="Q882" s="27" t="n">
        <v>45715</v>
      </c>
      <c r="R882" s="17" t="inlineStr"/>
    </row>
    <row r="883">
      <c r="A883" s="21" t="inlineStr">
        <is>
          <t>GW-0623</t>
        </is>
      </c>
      <c r="B883" s="21" t="inlineStr">
        <is>
          <t>Gullwing</t>
        </is>
      </c>
      <c r="C883" s="21" t="inlineStr">
        <is>
          <t>open</t>
        </is>
      </c>
      <c r="D883" s="21" t="inlineStr">
        <is>
          <t>F</t>
        </is>
      </c>
      <c r="E883" s="21" t="n">
        <v>70</v>
      </c>
      <c r="F883" s="21" t="inlineStr">
        <is>
          <t>XLarge</t>
        </is>
      </c>
      <c r="G883" s="21" t="inlineStr">
        <is>
          <t>OPEN</t>
        </is>
      </c>
      <c r="H883" s="21" t="n">
        <v>22</v>
      </c>
      <c r="I883" s="21" t="inlineStr">
        <is>
          <t>Water, 100A Power, Pump-Out</t>
        </is>
      </c>
      <c r="J883" s="21" t="inlineStr">
        <is>
          <t>OCCUPIED</t>
        </is>
      </c>
      <c r="K883" s="21" t="inlineStr">
        <is>
          <t>MA-2024-0623</t>
        </is>
      </c>
      <c r="L883" s="21" t="inlineStr">
        <is>
          <t>WL-03819</t>
        </is>
      </c>
      <c r="M883" s="21" t="inlineStr">
        <is>
          <t>Anna Wu</t>
        </is>
      </c>
      <c r="N883" s="21" t="inlineStr">
        <is>
          <t>BRANT ROSE</t>
        </is>
      </c>
      <c r="O883" s="21" t="n">
        <v>34.2</v>
      </c>
      <c r="P883" s="21" t="n">
        <v>7.55</v>
      </c>
      <c r="Q883" s="28" t="n">
        <v>45830</v>
      </c>
      <c r="R883" s="21" t="inlineStr"/>
    </row>
    <row r="884">
      <c r="A884" s="17" t="inlineStr">
        <is>
          <t>GW-0701</t>
        </is>
      </c>
      <c r="B884" s="17" t="inlineStr">
        <is>
          <t>Gullwing</t>
        </is>
      </c>
      <c r="C884" s="17" t="inlineStr">
        <is>
          <t>open</t>
        </is>
      </c>
      <c r="D884" s="17" t="inlineStr">
        <is>
          <t>G</t>
        </is>
      </c>
      <c r="E884" s="17" t="n">
        <v>80</v>
      </c>
      <c r="F884" s="17" t="inlineStr">
        <is>
          <t>XLarge</t>
        </is>
      </c>
      <c r="G884" s="17" t="inlineStr">
        <is>
          <t>OPEN</t>
        </is>
      </c>
      <c r="H884" s="17" t="n">
        <v>24</v>
      </c>
      <c r="I884" s="17" t="inlineStr">
        <is>
          <t>Water, 100A Power, Pump-Out</t>
        </is>
      </c>
      <c r="J884" s="17" t="inlineStr">
        <is>
          <t>VACANT</t>
        </is>
      </c>
      <c r="K884" s="17" t="inlineStr"/>
      <c r="L884" s="17" t="inlineStr"/>
      <c r="M884" s="17" t="inlineStr"/>
      <c r="N884" s="17" t="inlineStr"/>
      <c r="O884" s="17" t="inlineStr"/>
      <c r="P884" s="17" t="n">
        <v>7.55</v>
      </c>
      <c r="Q884" s="27" t="n">
        <v>46068</v>
      </c>
      <c r="R884" s="17" t="inlineStr"/>
    </row>
    <row r="885">
      <c r="A885" s="21" t="inlineStr">
        <is>
          <t>GW-0702</t>
        </is>
      </c>
      <c r="B885" s="21" t="inlineStr">
        <is>
          <t>Gullwing</t>
        </is>
      </c>
      <c r="C885" s="21" t="inlineStr">
        <is>
          <t>open</t>
        </is>
      </c>
      <c r="D885" s="21" t="inlineStr">
        <is>
          <t>G</t>
        </is>
      </c>
      <c r="E885" s="21" t="n">
        <v>32</v>
      </c>
      <c r="F885" s="21" t="inlineStr">
        <is>
          <t>Medium</t>
        </is>
      </c>
      <c r="G885" s="21" t="inlineStr">
        <is>
          <t>OPEN</t>
        </is>
      </c>
      <c r="H885" s="21" t="n">
        <v>12</v>
      </c>
      <c r="I885" s="21" t="inlineStr">
        <is>
          <t>Water, 30A/50A Power</t>
        </is>
      </c>
      <c r="J885" s="21" t="inlineStr">
        <is>
          <t>OCCUPIED</t>
        </is>
      </c>
      <c r="K885" s="21" t="inlineStr">
        <is>
          <t>MA-2024-0702</t>
        </is>
      </c>
      <c r="L885" s="21" t="inlineStr">
        <is>
          <t>WL-02050</t>
        </is>
      </c>
      <c r="M885" s="21" t="inlineStr">
        <is>
          <t>John Howard</t>
        </is>
      </c>
      <c r="N885" s="21" t="inlineStr">
        <is>
          <t>SCOTER SOUND</t>
        </is>
      </c>
      <c r="O885" s="21" t="n">
        <v>36.4</v>
      </c>
      <c r="P885" s="21" t="n">
        <v>7.55</v>
      </c>
      <c r="Q885" s="28" t="n">
        <v>45719</v>
      </c>
      <c r="R885" s="21" t="inlineStr"/>
    </row>
    <row r="886">
      <c r="A886" s="17" t="inlineStr">
        <is>
          <t>GW-0703</t>
        </is>
      </c>
      <c r="B886" s="17" t="inlineStr">
        <is>
          <t>Gullwing</t>
        </is>
      </c>
      <c r="C886" s="17" t="inlineStr">
        <is>
          <t>open</t>
        </is>
      </c>
      <c r="D886" s="17" t="inlineStr">
        <is>
          <t>G</t>
        </is>
      </c>
      <c r="E886" s="17" t="n">
        <v>32</v>
      </c>
      <c r="F886" s="17" t="inlineStr">
        <is>
          <t>Medium</t>
        </is>
      </c>
      <c r="G886" s="17" t="inlineStr">
        <is>
          <t>OPEN</t>
        </is>
      </c>
      <c r="H886" s="17" t="n">
        <v>12</v>
      </c>
      <c r="I886" s="17" t="inlineStr">
        <is>
          <t>Water, 30A/50A Power</t>
        </is>
      </c>
      <c r="J886" s="17" t="inlineStr">
        <is>
          <t>OCCUPIED</t>
        </is>
      </c>
      <c r="K886" s="17" t="inlineStr">
        <is>
          <t>MA-2024-0703</t>
        </is>
      </c>
      <c r="L886" s="17" t="inlineStr">
        <is>
          <t>WL-02415</t>
        </is>
      </c>
      <c r="M886" s="17" t="inlineStr">
        <is>
          <t>Valerie Nelson</t>
        </is>
      </c>
      <c r="N886" s="17" t="inlineStr">
        <is>
          <t>WIDGEON RUNNER</t>
        </is>
      </c>
      <c r="O886" s="17" t="n">
        <v>53.6</v>
      </c>
      <c r="P886" s="17" t="n">
        <v>7.55</v>
      </c>
      <c r="Q886" s="27" t="n">
        <v>45792</v>
      </c>
      <c r="R886" s="17" t="inlineStr"/>
    </row>
    <row r="887">
      <c r="A887" s="21" t="inlineStr">
        <is>
          <t>GW-0704</t>
        </is>
      </c>
      <c r="B887" s="21" t="inlineStr">
        <is>
          <t>Gullwing</t>
        </is>
      </c>
      <c r="C887" s="21" t="inlineStr">
        <is>
          <t>open</t>
        </is>
      </c>
      <c r="D887" s="21" t="inlineStr">
        <is>
          <t>G</t>
        </is>
      </c>
      <c r="E887" s="21" t="n">
        <v>50</v>
      </c>
      <c r="F887" s="21" t="inlineStr">
        <is>
          <t>Large</t>
        </is>
      </c>
      <c r="G887" s="21" t="inlineStr">
        <is>
          <t>OPEN</t>
        </is>
      </c>
      <c r="H887" s="21" t="n">
        <v>18</v>
      </c>
      <c r="I887" s="21" t="inlineStr">
        <is>
          <t>Water, 50A Power, Pump-Out</t>
        </is>
      </c>
      <c r="J887" s="21" t="inlineStr">
        <is>
          <t>OCCUPIED</t>
        </is>
      </c>
      <c r="K887" s="21" t="inlineStr">
        <is>
          <t>MA-2024-0704</t>
        </is>
      </c>
      <c r="L887" s="21" t="inlineStr">
        <is>
          <t>WL-01016</t>
        </is>
      </c>
      <c r="M887" s="21" t="inlineStr">
        <is>
          <t>Jared Mosley</t>
        </is>
      </c>
      <c r="N887" s="21" t="inlineStr">
        <is>
          <t>OSPREY DANCER</t>
        </is>
      </c>
      <c r="O887" s="21" t="n">
        <v>43.6</v>
      </c>
      <c r="P887" s="21" t="n">
        <v>7.55</v>
      </c>
      <c r="Q887" s="28" t="n">
        <v>46118</v>
      </c>
      <c r="R887" s="21" t="inlineStr"/>
    </row>
    <row r="888">
      <c r="A888" s="17" t="inlineStr">
        <is>
          <t>GW-0705</t>
        </is>
      </c>
      <c r="B888" s="17" t="inlineStr">
        <is>
          <t>Gullwing</t>
        </is>
      </c>
      <c r="C888" s="17" t="inlineStr">
        <is>
          <t>open</t>
        </is>
      </c>
      <c r="D888" s="17" t="inlineStr">
        <is>
          <t>G</t>
        </is>
      </c>
      <c r="E888" s="17" t="n">
        <v>24</v>
      </c>
      <c r="F888" s="17" t="inlineStr">
        <is>
          <t>Small</t>
        </is>
      </c>
      <c r="G888" s="17" t="inlineStr">
        <is>
          <t>OPEN</t>
        </is>
      </c>
      <c r="H888" s="17" t="n">
        <v>9</v>
      </c>
      <c r="I888" s="17" t="inlineStr">
        <is>
          <t>Water, 30A/50A Power</t>
        </is>
      </c>
      <c r="J888" s="17" t="inlineStr">
        <is>
          <t>OCCUPIED</t>
        </is>
      </c>
      <c r="K888" s="17" t="inlineStr">
        <is>
          <t>MA-2024-0705</t>
        </is>
      </c>
      <c r="L888" s="17" t="inlineStr">
        <is>
          <t>WL-03168</t>
        </is>
      </c>
      <c r="M888" s="17" t="inlineStr">
        <is>
          <t>Danielle Mckinney</t>
        </is>
      </c>
      <c r="N888" s="17" t="inlineStr">
        <is>
          <t>HALIBUT ROCK</t>
        </is>
      </c>
      <c r="O888" s="17" t="n">
        <v>58.6</v>
      </c>
      <c r="P888" s="17" t="n">
        <v>7.55</v>
      </c>
      <c r="Q888" s="27" t="n">
        <v>45797</v>
      </c>
      <c r="R888" s="17" t="inlineStr"/>
    </row>
    <row r="889">
      <c r="A889" s="21" t="inlineStr">
        <is>
          <t>GW-0706</t>
        </is>
      </c>
      <c r="B889" s="21" t="inlineStr">
        <is>
          <t>Gullwing</t>
        </is>
      </c>
      <c r="C889" s="21" t="inlineStr">
        <is>
          <t>open</t>
        </is>
      </c>
      <c r="D889" s="21" t="inlineStr">
        <is>
          <t>G</t>
        </is>
      </c>
      <c r="E889" s="21" t="n">
        <v>80</v>
      </c>
      <c r="F889" s="21" t="inlineStr">
        <is>
          <t>XLarge</t>
        </is>
      </c>
      <c r="G889" s="21" t="inlineStr">
        <is>
          <t>OPEN</t>
        </is>
      </c>
      <c r="H889" s="21" t="n">
        <v>24</v>
      </c>
      <c r="I889" s="21" t="inlineStr">
        <is>
          <t>Water, 100A Power, Pump-Out</t>
        </is>
      </c>
      <c r="J889" s="21" t="inlineStr">
        <is>
          <t>OCCUPIED</t>
        </is>
      </c>
      <c r="K889" s="21" t="inlineStr">
        <is>
          <t>MA-2024-0706</t>
        </is>
      </c>
      <c r="L889" s="21" t="inlineStr">
        <is>
          <t>WL-02503</t>
        </is>
      </c>
      <c r="M889" s="21" t="inlineStr">
        <is>
          <t>Molly Holland</t>
        </is>
      </c>
      <c r="N889" s="21" t="inlineStr">
        <is>
          <t>OTTER RUNNER</t>
        </is>
      </c>
      <c r="O889" s="21" t="n">
        <v>33.4</v>
      </c>
      <c r="P889" s="21" t="n">
        <v>7.55</v>
      </c>
      <c r="Q889" s="28" t="n">
        <v>45824</v>
      </c>
      <c r="R889" s="21" t="inlineStr"/>
    </row>
    <row r="890">
      <c r="A890" s="17" t="inlineStr">
        <is>
          <t>GW-0707</t>
        </is>
      </c>
      <c r="B890" s="17" t="inlineStr">
        <is>
          <t>Gullwing</t>
        </is>
      </c>
      <c r="C890" s="17" t="inlineStr">
        <is>
          <t>open</t>
        </is>
      </c>
      <c r="D890" s="17" t="inlineStr">
        <is>
          <t>G</t>
        </is>
      </c>
      <c r="E890" s="17" t="n">
        <v>24</v>
      </c>
      <c r="F890" s="17" t="inlineStr">
        <is>
          <t>Small</t>
        </is>
      </c>
      <c r="G890" s="17" t="inlineStr">
        <is>
          <t>OPEN</t>
        </is>
      </c>
      <c r="H890" s="17" t="n">
        <v>9</v>
      </c>
      <c r="I890" s="17" t="inlineStr">
        <is>
          <t>Water, 30A/50A Power</t>
        </is>
      </c>
      <c r="J890" s="17" t="inlineStr">
        <is>
          <t>OCCUPIED</t>
        </is>
      </c>
      <c r="K890" s="17" t="inlineStr">
        <is>
          <t>MA-2024-0707</t>
        </is>
      </c>
      <c r="L890" s="17" t="inlineStr">
        <is>
          <t>WL-01688</t>
        </is>
      </c>
      <c r="M890" s="17" t="inlineStr">
        <is>
          <t>Michael Gardner</t>
        </is>
      </c>
      <c r="N890" s="17" t="inlineStr">
        <is>
          <t>KESTREL RUNNER</t>
        </is>
      </c>
      <c r="O890" s="17" t="n">
        <v>39.3</v>
      </c>
      <c r="P890" s="17" t="n">
        <v>7.55</v>
      </c>
      <c r="Q890" s="27" t="n">
        <v>45689</v>
      </c>
      <c r="R890" s="17" t="inlineStr"/>
    </row>
    <row r="891">
      <c r="A891" s="21" t="inlineStr">
        <is>
          <t>GW-0708</t>
        </is>
      </c>
      <c r="B891" s="21" t="inlineStr">
        <is>
          <t>Gullwing</t>
        </is>
      </c>
      <c r="C891" s="21" t="inlineStr">
        <is>
          <t>open</t>
        </is>
      </c>
      <c r="D891" s="21" t="inlineStr">
        <is>
          <t>G</t>
        </is>
      </c>
      <c r="E891" s="21" t="n">
        <v>70</v>
      </c>
      <c r="F891" s="21" t="inlineStr">
        <is>
          <t>XLarge</t>
        </is>
      </c>
      <c r="G891" s="21" t="inlineStr">
        <is>
          <t>OPEN</t>
        </is>
      </c>
      <c r="H891" s="21" t="n">
        <v>22</v>
      </c>
      <c r="I891" s="21" t="inlineStr">
        <is>
          <t>Water, 100A Power, Pump-Out</t>
        </is>
      </c>
      <c r="J891" s="21" t="inlineStr">
        <is>
          <t>OCCUPIED</t>
        </is>
      </c>
      <c r="K891" s="21" t="inlineStr">
        <is>
          <t>MA-2024-0708</t>
        </is>
      </c>
      <c r="L891" s="21" t="inlineStr">
        <is>
          <t>WL-01438</t>
        </is>
      </c>
      <c r="M891" s="21" t="inlineStr">
        <is>
          <t>Angela Whitehead</t>
        </is>
      </c>
      <c r="N891" s="21" t="inlineStr">
        <is>
          <t>KESTREL SOUND</t>
        </is>
      </c>
      <c r="O891" s="21" t="n">
        <v>28.7</v>
      </c>
      <c r="P891" s="21" t="n">
        <v>7.55</v>
      </c>
      <c r="Q891" s="28" t="n">
        <v>45775</v>
      </c>
      <c r="R891" s="21" t="inlineStr"/>
    </row>
    <row r="892">
      <c r="A892" s="17" t="inlineStr">
        <is>
          <t>GW-0709</t>
        </is>
      </c>
      <c r="B892" s="17" t="inlineStr">
        <is>
          <t>Gullwing</t>
        </is>
      </c>
      <c r="C892" s="17" t="inlineStr">
        <is>
          <t>open</t>
        </is>
      </c>
      <c r="D892" s="17" t="inlineStr">
        <is>
          <t>G</t>
        </is>
      </c>
      <c r="E892" s="17" t="n">
        <v>32</v>
      </c>
      <c r="F892" s="17" t="inlineStr">
        <is>
          <t>Medium</t>
        </is>
      </c>
      <c r="G892" s="17" t="inlineStr">
        <is>
          <t>OPEN</t>
        </is>
      </c>
      <c r="H892" s="17" t="n">
        <v>12</v>
      </c>
      <c r="I892" s="17" t="inlineStr">
        <is>
          <t>Water, 30A/50A Power</t>
        </is>
      </c>
      <c r="J892" s="17" t="inlineStr">
        <is>
          <t>VACANT</t>
        </is>
      </c>
      <c r="K892" s="17" t="inlineStr"/>
      <c r="L892" s="17" t="inlineStr"/>
      <c r="M892" s="17" t="inlineStr"/>
      <c r="N892" s="17" t="inlineStr"/>
      <c r="O892" s="17" t="inlineStr"/>
      <c r="P892" s="17" t="n">
        <v>7.55</v>
      </c>
      <c r="Q892" s="27" t="n">
        <v>45751</v>
      </c>
      <c r="R892" s="17" t="inlineStr"/>
    </row>
    <row r="893">
      <c r="A893" s="21" t="inlineStr">
        <is>
          <t>GW-0710</t>
        </is>
      </c>
      <c r="B893" s="21" t="inlineStr">
        <is>
          <t>Gullwing</t>
        </is>
      </c>
      <c r="C893" s="21" t="inlineStr">
        <is>
          <t>open</t>
        </is>
      </c>
      <c r="D893" s="21" t="inlineStr">
        <is>
          <t>G</t>
        </is>
      </c>
      <c r="E893" s="21" t="n">
        <v>36</v>
      </c>
      <c r="F893" s="21" t="inlineStr">
        <is>
          <t>Medium</t>
        </is>
      </c>
      <c r="G893" s="21" t="inlineStr">
        <is>
          <t>OPEN</t>
        </is>
      </c>
      <c r="H893" s="21" t="n">
        <v>13</v>
      </c>
      <c r="I893" s="21" t="inlineStr">
        <is>
          <t>Water, 50A Power</t>
        </is>
      </c>
      <c r="J893" s="21" t="inlineStr">
        <is>
          <t>OCCUPIED</t>
        </is>
      </c>
      <c r="K893" s="21" t="inlineStr">
        <is>
          <t>MA-2024-0710</t>
        </is>
      </c>
      <c r="L893" s="21" t="inlineStr">
        <is>
          <t>WL-01445</t>
        </is>
      </c>
      <c r="M893" s="21" t="inlineStr">
        <is>
          <t>Kyle Estes</t>
        </is>
      </c>
      <c r="N893" s="21" t="inlineStr">
        <is>
          <t>SCOTER WEATHER</t>
        </is>
      </c>
      <c r="O893" s="21" t="n">
        <v>43.8</v>
      </c>
      <c r="P893" s="21" t="n">
        <v>7.55</v>
      </c>
      <c r="Q893" s="28" t="n">
        <v>45597</v>
      </c>
      <c r="R893" s="21" t="inlineStr"/>
    </row>
    <row r="894">
      <c r="A894" s="17" t="inlineStr">
        <is>
          <t>GW-0711</t>
        </is>
      </c>
      <c r="B894" s="17" t="inlineStr">
        <is>
          <t>Gullwing</t>
        </is>
      </c>
      <c r="C894" s="17" t="inlineStr">
        <is>
          <t>open</t>
        </is>
      </c>
      <c r="D894" s="17" t="inlineStr">
        <is>
          <t>G</t>
        </is>
      </c>
      <c r="E894" s="17" t="n">
        <v>45</v>
      </c>
      <c r="F894" s="17" t="inlineStr">
        <is>
          <t>Large</t>
        </is>
      </c>
      <c r="G894" s="17" t="inlineStr">
        <is>
          <t>OPEN</t>
        </is>
      </c>
      <c r="H894" s="17" t="n">
        <v>16</v>
      </c>
      <c r="I894" s="17" t="inlineStr">
        <is>
          <t>Water, 50A Power, Pump-Out</t>
        </is>
      </c>
      <c r="J894" s="17" t="inlineStr">
        <is>
          <t>OCCUPIED</t>
        </is>
      </c>
      <c r="K894" s="17" t="inlineStr">
        <is>
          <t>MA-2024-0711</t>
        </is>
      </c>
      <c r="L894" s="17" t="inlineStr">
        <is>
          <t>WL-01119</t>
        </is>
      </c>
      <c r="M894" s="17" t="inlineStr">
        <is>
          <t>Holly Kennedy</t>
        </is>
      </c>
      <c r="N894" s="17" t="inlineStr">
        <is>
          <t>POINT WIND</t>
        </is>
      </c>
      <c r="O894" s="17" t="n">
        <v>40.5</v>
      </c>
      <c r="P894" s="17" t="n">
        <v>7.55</v>
      </c>
      <c r="Q894" s="27" t="n">
        <v>45610</v>
      </c>
      <c r="R894" s="17" t="inlineStr"/>
    </row>
    <row r="895">
      <c r="A895" s="21" t="inlineStr">
        <is>
          <t>GW-0712</t>
        </is>
      </c>
      <c r="B895" s="21" t="inlineStr">
        <is>
          <t>Gullwing</t>
        </is>
      </c>
      <c r="C895" s="21" t="inlineStr">
        <is>
          <t>open</t>
        </is>
      </c>
      <c r="D895" s="21" t="inlineStr">
        <is>
          <t>G</t>
        </is>
      </c>
      <c r="E895" s="21" t="n">
        <v>45</v>
      </c>
      <c r="F895" s="21" t="inlineStr">
        <is>
          <t>Large</t>
        </is>
      </c>
      <c r="G895" s="21" t="inlineStr">
        <is>
          <t>OPEN</t>
        </is>
      </c>
      <c r="H895" s="21" t="n">
        <v>16</v>
      </c>
      <c r="I895" s="21" t="inlineStr">
        <is>
          <t>Water, 50A Power, Pump-Out</t>
        </is>
      </c>
      <c r="J895" s="21" t="inlineStr">
        <is>
          <t>OCCUPIED</t>
        </is>
      </c>
      <c r="K895" s="21" t="inlineStr">
        <is>
          <t>MA-2024-0712</t>
        </is>
      </c>
      <c r="L895" s="21" t="inlineStr">
        <is>
          <t>WL-01578</t>
        </is>
      </c>
      <c r="M895" s="21" t="inlineStr">
        <is>
          <t>Ashley Green</t>
        </is>
      </c>
      <c r="N895" s="21" t="inlineStr">
        <is>
          <t>MURRE WAKE</t>
        </is>
      </c>
      <c r="O895" s="21" t="n">
        <v>48.3</v>
      </c>
      <c r="P895" s="21" t="n">
        <v>7.55</v>
      </c>
      <c r="Q895" s="28" t="n">
        <v>46068</v>
      </c>
      <c r="R895" s="21" t="inlineStr"/>
    </row>
    <row r="896">
      <c r="A896" s="17" t="inlineStr">
        <is>
          <t>GW-0713</t>
        </is>
      </c>
      <c r="B896" s="17" t="inlineStr">
        <is>
          <t>Gullwing</t>
        </is>
      </c>
      <c r="C896" s="17" t="inlineStr">
        <is>
          <t>open</t>
        </is>
      </c>
      <c r="D896" s="17" t="inlineStr">
        <is>
          <t>G</t>
        </is>
      </c>
      <c r="E896" s="17" t="n">
        <v>80</v>
      </c>
      <c r="F896" s="17" t="inlineStr">
        <is>
          <t>XLarge</t>
        </is>
      </c>
      <c r="G896" s="17" t="inlineStr">
        <is>
          <t>OPEN</t>
        </is>
      </c>
      <c r="H896" s="17" t="n">
        <v>24</v>
      </c>
      <c r="I896" s="17" t="inlineStr">
        <is>
          <t>Water, 100A Power, Pump-Out</t>
        </is>
      </c>
      <c r="J896" s="17" t="inlineStr">
        <is>
          <t>OCCUPIED</t>
        </is>
      </c>
      <c r="K896" s="17" t="inlineStr">
        <is>
          <t>MA-2024-0713</t>
        </is>
      </c>
      <c r="L896" s="17" t="inlineStr">
        <is>
          <t>WL-02476</t>
        </is>
      </c>
      <c r="M896" s="17" t="inlineStr">
        <is>
          <t>Dana Becker</t>
        </is>
      </c>
      <c r="N896" s="17" t="inlineStr">
        <is>
          <t>OTTER ROSE</t>
        </is>
      </c>
      <c r="O896" s="17" t="n">
        <v>45</v>
      </c>
      <c r="P896" s="17" t="n">
        <v>7.55</v>
      </c>
      <c r="Q896" s="27" t="n">
        <v>45748</v>
      </c>
      <c r="R896" s="17" t="inlineStr"/>
    </row>
    <row r="897">
      <c r="A897" s="21" t="inlineStr">
        <is>
          <t>GW-0714</t>
        </is>
      </c>
      <c r="B897" s="21" t="inlineStr">
        <is>
          <t>Gullwing</t>
        </is>
      </c>
      <c r="C897" s="21" t="inlineStr">
        <is>
          <t>open</t>
        </is>
      </c>
      <c r="D897" s="21" t="inlineStr">
        <is>
          <t>G</t>
        </is>
      </c>
      <c r="E897" s="21" t="n">
        <v>28</v>
      </c>
      <c r="F897" s="21" t="inlineStr">
        <is>
          <t>Small</t>
        </is>
      </c>
      <c r="G897" s="21" t="inlineStr">
        <is>
          <t>OPEN</t>
        </is>
      </c>
      <c r="H897" s="21" t="n">
        <v>10</v>
      </c>
      <c r="I897" s="21" t="inlineStr">
        <is>
          <t>Water, 30A/50A Power</t>
        </is>
      </c>
      <c r="J897" s="21" t="inlineStr">
        <is>
          <t>OCCUPIED</t>
        </is>
      </c>
      <c r="K897" s="21" t="inlineStr">
        <is>
          <t>MA-2024-0714</t>
        </is>
      </c>
      <c r="L897" s="21" t="inlineStr">
        <is>
          <t>WL-01459</t>
        </is>
      </c>
      <c r="M897" s="21" t="inlineStr">
        <is>
          <t>Brian Green</t>
        </is>
      </c>
      <c r="N897" s="21" t="inlineStr">
        <is>
          <t>PETREL MOON</t>
        </is>
      </c>
      <c r="O897" s="21" t="n">
        <v>40.5</v>
      </c>
      <c r="P897" s="21" t="n">
        <v>7.55</v>
      </c>
      <c r="Q897" s="28" t="n">
        <v>45659</v>
      </c>
      <c r="R897" s="21" t="inlineStr"/>
    </row>
    <row r="898">
      <c r="A898" s="17" t="inlineStr">
        <is>
          <t>GW-0715</t>
        </is>
      </c>
      <c r="B898" s="17" t="inlineStr">
        <is>
          <t>Gullwing</t>
        </is>
      </c>
      <c r="C898" s="17" t="inlineStr">
        <is>
          <t>open</t>
        </is>
      </c>
      <c r="D898" s="17" t="inlineStr">
        <is>
          <t>G</t>
        </is>
      </c>
      <c r="E898" s="17" t="n">
        <v>24</v>
      </c>
      <c r="F898" s="17" t="inlineStr">
        <is>
          <t>Small</t>
        </is>
      </c>
      <c r="G898" s="17" t="inlineStr">
        <is>
          <t>OPEN</t>
        </is>
      </c>
      <c r="H898" s="17" t="n">
        <v>9</v>
      </c>
      <c r="I898" s="17" t="inlineStr">
        <is>
          <t>Water, 30A/50A Power</t>
        </is>
      </c>
      <c r="J898" s="17" t="inlineStr">
        <is>
          <t>OCCUPIED</t>
        </is>
      </c>
      <c r="K898" s="17" t="inlineStr">
        <is>
          <t>MA-2024-0715</t>
        </is>
      </c>
      <c r="L898" s="17" t="inlineStr">
        <is>
          <t>WL-03752</t>
        </is>
      </c>
      <c r="M898" s="17" t="inlineStr">
        <is>
          <t>Timothy Soto</t>
        </is>
      </c>
      <c r="N898" s="17" t="inlineStr">
        <is>
          <t>POINT ROCK</t>
        </is>
      </c>
      <c r="O898" s="17" t="n">
        <v>34.6</v>
      </c>
      <c r="P898" s="17" t="n">
        <v>7.55</v>
      </c>
      <c r="Q898" s="27" t="n">
        <v>45961</v>
      </c>
      <c r="R898" s="17" t="inlineStr"/>
    </row>
    <row r="899">
      <c r="A899" s="21" t="inlineStr">
        <is>
          <t>GW-0716</t>
        </is>
      </c>
      <c r="B899" s="21" t="inlineStr">
        <is>
          <t>Gullwing</t>
        </is>
      </c>
      <c r="C899" s="21" t="inlineStr">
        <is>
          <t>open</t>
        </is>
      </c>
      <c r="D899" s="21" t="inlineStr">
        <is>
          <t>G</t>
        </is>
      </c>
      <c r="E899" s="21" t="n">
        <v>24</v>
      </c>
      <c r="F899" s="21" t="inlineStr">
        <is>
          <t>Small</t>
        </is>
      </c>
      <c r="G899" s="21" t="inlineStr">
        <is>
          <t>OPEN</t>
        </is>
      </c>
      <c r="H899" s="21" t="n">
        <v>9</v>
      </c>
      <c r="I899" s="21" t="inlineStr">
        <is>
          <t>Water, 30A/50A Power</t>
        </is>
      </c>
      <c r="J899" s="21" t="inlineStr">
        <is>
          <t>OCCUPIED</t>
        </is>
      </c>
      <c r="K899" s="21" t="inlineStr">
        <is>
          <t>MA-2024-0716</t>
        </is>
      </c>
      <c r="L899" s="21" t="inlineStr">
        <is>
          <t>WL-02814</t>
        </is>
      </c>
      <c r="M899" s="21" t="inlineStr">
        <is>
          <t>John Hammond</t>
        </is>
      </c>
      <c r="N899" s="21" t="inlineStr">
        <is>
          <t>DRIFT ROCK</t>
        </is>
      </c>
      <c r="O899" s="21" t="n">
        <v>27.9</v>
      </c>
      <c r="P899" s="21" t="n">
        <v>7.55</v>
      </c>
      <c r="Q899" s="28" t="n">
        <v>45855</v>
      </c>
      <c r="R899" s="21" t="inlineStr"/>
    </row>
    <row r="900">
      <c r="A900" s="17" t="inlineStr">
        <is>
          <t>GW-0717</t>
        </is>
      </c>
      <c r="B900" s="17" t="inlineStr">
        <is>
          <t>Gullwing</t>
        </is>
      </c>
      <c r="C900" s="17" t="inlineStr">
        <is>
          <t>open</t>
        </is>
      </c>
      <c r="D900" s="17" t="inlineStr">
        <is>
          <t>G</t>
        </is>
      </c>
      <c r="E900" s="17" t="n">
        <v>60</v>
      </c>
      <c r="F900" s="17" t="inlineStr">
        <is>
          <t>XLarge</t>
        </is>
      </c>
      <c r="G900" s="17" t="inlineStr">
        <is>
          <t>OPEN</t>
        </is>
      </c>
      <c r="H900" s="17" t="n">
        <v>20</v>
      </c>
      <c r="I900" s="17" t="inlineStr">
        <is>
          <t>Water, 100A Power, Pump-Out</t>
        </is>
      </c>
      <c r="J900" s="17" t="inlineStr">
        <is>
          <t>OCCUPIED</t>
        </is>
      </c>
      <c r="K900" s="17" t="inlineStr">
        <is>
          <t>MA-2024-0717</t>
        </is>
      </c>
      <c r="L900" s="17" t="inlineStr">
        <is>
          <t>WL-01882</t>
        </is>
      </c>
      <c r="M900" s="17" t="inlineStr">
        <is>
          <t>Dennis Shepard</t>
        </is>
      </c>
      <c r="N900" s="17" t="inlineStr">
        <is>
          <t>OSPREY MOON</t>
        </is>
      </c>
      <c r="O900" s="17" t="n">
        <v>49.7</v>
      </c>
      <c r="P900" s="17" t="n">
        <v>7.55</v>
      </c>
      <c r="Q900" s="27" t="n">
        <v>45687</v>
      </c>
      <c r="R900" s="17" t="inlineStr"/>
    </row>
    <row r="901">
      <c r="A901" s="21" t="inlineStr">
        <is>
          <t>GW-0718</t>
        </is>
      </c>
      <c r="B901" s="21" t="inlineStr">
        <is>
          <t>Gullwing</t>
        </is>
      </c>
      <c r="C901" s="21" t="inlineStr">
        <is>
          <t>open</t>
        </is>
      </c>
      <c r="D901" s="21" t="inlineStr">
        <is>
          <t>G</t>
        </is>
      </c>
      <c r="E901" s="21" t="n">
        <v>32</v>
      </c>
      <c r="F901" s="21" t="inlineStr">
        <is>
          <t>Medium</t>
        </is>
      </c>
      <c r="G901" s="21" t="inlineStr">
        <is>
          <t>OPEN</t>
        </is>
      </c>
      <c r="H901" s="21" t="n">
        <v>12</v>
      </c>
      <c r="I901" s="21" t="inlineStr">
        <is>
          <t>Water, 30A/50A Power</t>
        </is>
      </c>
      <c r="J901" s="21" t="inlineStr">
        <is>
          <t>GUEST</t>
        </is>
      </c>
      <c r="K901" s="21" t="inlineStr"/>
      <c r="L901" s="21" t="inlineStr"/>
      <c r="M901" s="21" t="inlineStr"/>
      <c r="N901" s="21" t="inlineStr"/>
      <c r="O901" s="21" t="inlineStr"/>
      <c r="P901" s="21" t="n">
        <v>7.55</v>
      </c>
      <c r="Q901" s="28" t="n">
        <v>45691</v>
      </c>
      <c r="R901" s="21" t="inlineStr"/>
    </row>
    <row r="902">
      <c r="A902" s="17" t="inlineStr">
        <is>
          <t>GW-0719</t>
        </is>
      </c>
      <c r="B902" s="17" t="inlineStr">
        <is>
          <t>Gullwing</t>
        </is>
      </c>
      <c r="C902" s="17" t="inlineStr">
        <is>
          <t>open</t>
        </is>
      </c>
      <c r="D902" s="17" t="inlineStr">
        <is>
          <t>G</t>
        </is>
      </c>
      <c r="E902" s="17" t="n">
        <v>50</v>
      </c>
      <c r="F902" s="17" t="inlineStr">
        <is>
          <t>Large</t>
        </is>
      </c>
      <c r="G902" s="17" t="inlineStr">
        <is>
          <t>OPEN</t>
        </is>
      </c>
      <c r="H902" s="17" t="n">
        <v>18</v>
      </c>
      <c r="I902" s="17" t="inlineStr">
        <is>
          <t>Water, 50A Power, Pump-Out</t>
        </is>
      </c>
      <c r="J902" s="17" t="inlineStr">
        <is>
          <t>OCCUPIED</t>
        </is>
      </c>
      <c r="K902" s="17" t="inlineStr">
        <is>
          <t>MA-2024-0719</t>
        </is>
      </c>
      <c r="L902" s="17" t="inlineStr">
        <is>
          <t>WL-03504</t>
        </is>
      </c>
      <c r="M902" s="17" t="inlineStr">
        <is>
          <t>Paul Brady</t>
        </is>
      </c>
      <c r="N902" s="17" t="inlineStr">
        <is>
          <t>POINT WIND</t>
        </is>
      </c>
      <c r="O902" s="17" t="n">
        <v>42</v>
      </c>
      <c r="P902" s="17" t="n">
        <v>7.55</v>
      </c>
      <c r="Q902" s="27" t="n">
        <v>45847</v>
      </c>
      <c r="R902" s="17" t="inlineStr"/>
    </row>
    <row r="903">
      <c r="A903" s="21" t="inlineStr">
        <is>
          <t>GW-0720</t>
        </is>
      </c>
      <c r="B903" s="21" t="inlineStr">
        <is>
          <t>Gullwing</t>
        </is>
      </c>
      <c r="C903" s="21" t="inlineStr">
        <is>
          <t>open</t>
        </is>
      </c>
      <c r="D903" s="21" t="inlineStr">
        <is>
          <t>G</t>
        </is>
      </c>
      <c r="E903" s="21" t="n">
        <v>50</v>
      </c>
      <c r="F903" s="21" t="inlineStr">
        <is>
          <t>Large</t>
        </is>
      </c>
      <c r="G903" s="21" t="inlineStr">
        <is>
          <t>OPEN</t>
        </is>
      </c>
      <c r="H903" s="21" t="n">
        <v>18</v>
      </c>
      <c r="I903" s="21" t="inlineStr">
        <is>
          <t>Water, 50A Power, Pump-Out</t>
        </is>
      </c>
      <c r="J903" s="21" t="inlineStr">
        <is>
          <t>OCCUPIED</t>
        </is>
      </c>
      <c r="K903" s="21" t="inlineStr">
        <is>
          <t>MA-2024-0720</t>
        </is>
      </c>
      <c r="L903" s="21" t="inlineStr">
        <is>
          <t>WL-03312</t>
        </is>
      </c>
      <c r="M903" s="21" t="inlineStr">
        <is>
          <t>Karla Thomas</t>
        </is>
      </c>
      <c r="N903" s="21" t="inlineStr">
        <is>
          <t>WIDGEON LIGHT</t>
        </is>
      </c>
      <c r="O903" s="21" t="n">
        <v>37.4</v>
      </c>
      <c r="P903" s="21" t="n">
        <v>7.55</v>
      </c>
      <c r="Q903" s="28" t="n">
        <v>45746</v>
      </c>
      <c r="R903" s="21" t="inlineStr"/>
    </row>
    <row r="904">
      <c r="A904" s="17" t="inlineStr">
        <is>
          <t>GW-0721</t>
        </is>
      </c>
      <c r="B904" s="17" t="inlineStr">
        <is>
          <t>Gullwing</t>
        </is>
      </c>
      <c r="C904" s="17" t="inlineStr">
        <is>
          <t>open</t>
        </is>
      </c>
      <c r="D904" s="17" t="inlineStr">
        <is>
          <t>G</t>
        </is>
      </c>
      <c r="E904" s="17" t="n">
        <v>50</v>
      </c>
      <c r="F904" s="17" t="inlineStr">
        <is>
          <t>Large</t>
        </is>
      </c>
      <c r="G904" s="17" t="inlineStr">
        <is>
          <t>OPEN</t>
        </is>
      </c>
      <c r="H904" s="17" t="n">
        <v>18</v>
      </c>
      <c r="I904" s="17" t="inlineStr">
        <is>
          <t>Water, 50A Power, Pump-Out</t>
        </is>
      </c>
      <c r="J904" s="17" t="inlineStr">
        <is>
          <t>OCCUPIED</t>
        </is>
      </c>
      <c r="K904" s="17" t="inlineStr">
        <is>
          <t>MA-2024-0721</t>
        </is>
      </c>
      <c r="L904" s="17" t="inlineStr">
        <is>
          <t>WL-03215</t>
        </is>
      </c>
      <c r="M904" s="17" t="inlineStr">
        <is>
          <t>Eric Simmons</t>
        </is>
      </c>
      <c r="N904" s="17" t="inlineStr">
        <is>
          <t>HALIBUT WAKE</t>
        </is>
      </c>
      <c r="O904" s="17" t="n">
        <v>59.7</v>
      </c>
      <c r="P904" s="17" t="n">
        <v>7.55</v>
      </c>
      <c r="Q904" s="27" t="n">
        <v>45934</v>
      </c>
      <c r="R904" s="17" t="inlineStr"/>
    </row>
    <row r="905">
      <c r="A905" s="21" t="inlineStr">
        <is>
          <t>GW-0722</t>
        </is>
      </c>
      <c r="B905" s="21" t="inlineStr">
        <is>
          <t>Gullwing</t>
        </is>
      </c>
      <c r="C905" s="21" t="inlineStr">
        <is>
          <t>open</t>
        </is>
      </c>
      <c r="D905" s="21" t="inlineStr">
        <is>
          <t>G</t>
        </is>
      </c>
      <c r="E905" s="21" t="n">
        <v>32</v>
      </c>
      <c r="F905" s="21" t="inlineStr">
        <is>
          <t>Medium</t>
        </is>
      </c>
      <c r="G905" s="21" t="inlineStr">
        <is>
          <t>OPEN</t>
        </is>
      </c>
      <c r="H905" s="21" t="n">
        <v>12</v>
      </c>
      <c r="I905" s="21" t="inlineStr">
        <is>
          <t>Water, 30A/50A Power</t>
        </is>
      </c>
      <c r="J905" s="21" t="inlineStr">
        <is>
          <t>OCCUPIED</t>
        </is>
      </c>
      <c r="K905" s="21" t="inlineStr">
        <is>
          <t>MA-2024-0722</t>
        </is>
      </c>
      <c r="L905" s="21" t="inlineStr">
        <is>
          <t>WL-01180</t>
        </is>
      </c>
      <c r="M905" s="21" t="inlineStr">
        <is>
          <t>Rachel Smith</t>
        </is>
      </c>
      <c r="N905" s="21" t="inlineStr">
        <is>
          <t>COHO SONG</t>
        </is>
      </c>
      <c r="O905" s="21" t="n">
        <v>39.4</v>
      </c>
      <c r="P905" s="21" t="n">
        <v>7.55</v>
      </c>
      <c r="Q905" s="28" t="n">
        <v>46096</v>
      </c>
      <c r="R905" s="21" t="inlineStr"/>
    </row>
    <row r="906">
      <c r="A906" s="17" t="inlineStr">
        <is>
          <t>GW-0723</t>
        </is>
      </c>
      <c r="B906" s="17" t="inlineStr">
        <is>
          <t>Gullwing</t>
        </is>
      </c>
      <c r="C906" s="17" t="inlineStr">
        <is>
          <t>open</t>
        </is>
      </c>
      <c r="D906" s="17" t="inlineStr">
        <is>
          <t>G</t>
        </is>
      </c>
      <c r="E906" s="17" t="n">
        <v>45</v>
      </c>
      <c r="F906" s="17" t="inlineStr">
        <is>
          <t>Large</t>
        </is>
      </c>
      <c r="G906" s="17" t="inlineStr">
        <is>
          <t>OPEN</t>
        </is>
      </c>
      <c r="H906" s="17" t="n">
        <v>16</v>
      </c>
      <c r="I906" s="17" t="inlineStr">
        <is>
          <t>Water, 50A Power, Pump-Out</t>
        </is>
      </c>
      <c r="J906" s="17" t="inlineStr">
        <is>
          <t>OCCUPIED</t>
        </is>
      </c>
      <c r="K906" s="17" t="inlineStr">
        <is>
          <t>MA-2024-0723</t>
        </is>
      </c>
      <c r="L906" s="17" t="inlineStr">
        <is>
          <t>WL-01389</t>
        </is>
      </c>
      <c r="M906" s="17" t="inlineStr">
        <is>
          <t>Brian White</t>
        </is>
      </c>
      <c r="N906" s="17" t="inlineStr">
        <is>
          <t>PINTAIL WAKE</t>
        </is>
      </c>
      <c r="O906" s="17" t="n">
        <v>37</v>
      </c>
      <c r="P906" s="17" t="n">
        <v>7.55</v>
      </c>
      <c r="Q906" s="27" t="n">
        <v>45860</v>
      </c>
      <c r="R906" s="17" t="inlineStr"/>
    </row>
    <row r="907">
      <c r="A907" s="21" t="inlineStr">
        <is>
          <t>GW-0801</t>
        </is>
      </c>
      <c r="B907" s="21" t="inlineStr">
        <is>
          <t>Gullwing</t>
        </is>
      </c>
      <c r="C907" s="21" t="inlineStr">
        <is>
          <t>open</t>
        </is>
      </c>
      <c r="D907" s="21" t="inlineStr">
        <is>
          <t>H</t>
        </is>
      </c>
      <c r="E907" s="21" t="n">
        <v>80</v>
      </c>
      <c r="F907" s="21" t="inlineStr">
        <is>
          <t>XLarge</t>
        </is>
      </c>
      <c r="G907" s="21" t="inlineStr">
        <is>
          <t>OPEN</t>
        </is>
      </c>
      <c r="H907" s="21" t="n">
        <v>24</v>
      </c>
      <c r="I907" s="21" t="inlineStr">
        <is>
          <t>Water, 100A Power, Pump-Out</t>
        </is>
      </c>
      <c r="J907" s="21" t="inlineStr">
        <is>
          <t>VACANT</t>
        </is>
      </c>
      <c r="K907" s="21" t="inlineStr"/>
      <c r="L907" s="21" t="inlineStr"/>
      <c r="M907" s="21" t="inlineStr"/>
      <c r="N907" s="21" t="inlineStr"/>
      <c r="O907" s="21" t="inlineStr"/>
      <c r="P907" s="21" t="n">
        <v>7.55</v>
      </c>
      <c r="Q907" s="28" t="n">
        <v>46188</v>
      </c>
      <c r="R907" s="21" t="inlineStr"/>
    </row>
    <row r="908">
      <c r="A908" s="17" t="inlineStr">
        <is>
          <t>GW-0802</t>
        </is>
      </c>
      <c r="B908" s="17" t="inlineStr">
        <is>
          <t>Gullwing</t>
        </is>
      </c>
      <c r="C908" s="17" t="inlineStr">
        <is>
          <t>open</t>
        </is>
      </c>
      <c r="D908" s="17" t="inlineStr">
        <is>
          <t>H</t>
        </is>
      </c>
      <c r="E908" s="17" t="n">
        <v>45</v>
      </c>
      <c r="F908" s="17" t="inlineStr">
        <is>
          <t>Large</t>
        </is>
      </c>
      <c r="G908" s="17" t="inlineStr">
        <is>
          <t>OPEN</t>
        </is>
      </c>
      <c r="H908" s="17" t="n">
        <v>16</v>
      </c>
      <c r="I908" s="17" t="inlineStr">
        <is>
          <t>Water, 50A Power, Pump-Out</t>
        </is>
      </c>
      <c r="J908" s="17" t="inlineStr">
        <is>
          <t>OCCUPIED</t>
        </is>
      </c>
      <c r="K908" s="17" t="inlineStr">
        <is>
          <t>MA-2024-0802</t>
        </is>
      </c>
      <c r="L908" s="17" t="inlineStr">
        <is>
          <t>WL-01314</t>
        </is>
      </c>
      <c r="M908" s="17" t="inlineStr">
        <is>
          <t>Bobby Peterson</t>
        </is>
      </c>
      <c r="N908" s="17" t="inlineStr">
        <is>
          <t>SCOTER QUEEN</t>
        </is>
      </c>
      <c r="O908" s="17" t="n">
        <v>46.2</v>
      </c>
      <c r="P908" s="17" t="n">
        <v>7.55</v>
      </c>
      <c r="Q908" s="27" t="n">
        <v>45806</v>
      </c>
      <c r="R908" s="17" t="inlineStr"/>
    </row>
    <row r="909">
      <c r="A909" s="21" t="inlineStr">
        <is>
          <t>GW-0803</t>
        </is>
      </c>
      <c r="B909" s="21" t="inlineStr">
        <is>
          <t>Gullwing</t>
        </is>
      </c>
      <c r="C909" s="21" t="inlineStr">
        <is>
          <t>open</t>
        </is>
      </c>
      <c r="D909" s="21" t="inlineStr">
        <is>
          <t>H</t>
        </is>
      </c>
      <c r="E909" s="21" t="n">
        <v>45</v>
      </c>
      <c r="F909" s="21" t="inlineStr">
        <is>
          <t>Large</t>
        </is>
      </c>
      <c r="G909" s="21" t="inlineStr">
        <is>
          <t>OPEN</t>
        </is>
      </c>
      <c r="H909" s="21" t="n">
        <v>16</v>
      </c>
      <c r="I909" s="21" t="inlineStr">
        <is>
          <t>Water, 50A Power, Pump-Out</t>
        </is>
      </c>
      <c r="J909" s="21" t="inlineStr">
        <is>
          <t>OCCUPIED</t>
        </is>
      </c>
      <c r="K909" s="21" t="inlineStr">
        <is>
          <t>MA-2024-0803</t>
        </is>
      </c>
      <c r="L909" s="21" t="inlineStr">
        <is>
          <t>WL-01235</t>
        </is>
      </c>
      <c r="M909" s="21" t="inlineStr">
        <is>
          <t>Stacy Wilkins</t>
        </is>
      </c>
      <c r="N909" s="21" t="inlineStr">
        <is>
          <t>TIDE SONG</t>
        </is>
      </c>
      <c r="O909" s="21" t="n">
        <v>59.8</v>
      </c>
      <c r="P909" s="21" t="n">
        <v>7.55</v>
      </c>
      <c r="Q909" s="28" t="n">
        <v>45740</v>
      </c>
      <c r="R909" s="21" t="inlineStr"/>
    </row>
    <row r="910">
      <c r="A910" s="17" t="inlineStr">
        <is>
          <t>GW-0804</t>
        </is>
      </c>
      <c r="B910" s="17" t="inlineStr">
        <is>
          <t>Gullwing</t>
        </is>
      </c>
      <c r="C910" s="17" t="inlineStr">
        <is>
          <t>open</t>
        </is>
      </c>
      <c r="D910" s="17" t="inlineStr">
        <is>
          <t>H</t>
        </is>
      </c>
      <c r="E910" s="17" t="n">
        <v>40</v>
      </c>
      <c r="F910" s="17" t="inlineStr">
        <is>
          <t>Medium</t>
        </is>
      </c>
      <c r="G910" s="17" t="inlineStr">
        <is>
          <t>OPEN</t>
        </is>
      </c>
      <c r="H910" s="17" t="n">
        <v>14</v>
      </c>
      <c r="I910" s="17" t="inlineStr">
        <is>
          <t>Water, 50A Power</t>
        </is>
      </c>
      <c r="J910" s="17" t="inlineStr">
        <is>
          <t>OCCUPIED</t>
        </is>
      </c>
      <c r="K910" s="17" t="inlineStr">
        <is>
          <t>MA-2024-0804</t>
        </is>
      </c>
      <c r="L910" s="17" t="inlineStr">
        <is>
          <t>WL-01915</t>
        </is>
      </c>
      <c r="M910" s="17" t="inlineStr">
        <is>
          <t>Sara Fox</t>
        </is>
      </c>
      <c r="N910" s="17" t="inlineStr">
        <is>
          <t>DRIFT SONG</t>
        </is>
      </c>
      <c r="O910" s="17" t="n">
        <v>31.6</v>
      </c>
      <c r="P910" s="17" t="n">
        <v>7.55</v>
      </c>
      <c r="Q910" s="27" t="n">
        <v>45882</v>
      </c>
      <c r="R910" s="17" t="inlineStr"/>
    </row>
    <row r="911">
      <c r="A911" s="21" t="inlineStr">
        <is>
          <t>GW-0805</t>
        </is>
      </c>
      <c r="B911" s="21" t="inlineStr">
        <is>
          <t>Gullwing</t>
        </is>
      </c>
      <c r="C911" s="21" t="inlineStr">
        <is>
          <t>open</t>
        </is>
      </c>
      <c r="D911" s="21" t="inlineStr">
        <is>
          <t>H</t>
        </is>
      </c>
      <c r="E911" s="21" t="n">
        <v>28</v>
      </c>
      <c r="F911" s="21" t="inlineStr">
        <is>
          <t>Small</t>
        </is>
      </c>
      <c r="G911" s="21" t="inlineStr">
        <is>
          <t>OPEN</t>
        </is>
      </c>
      <c r="H911" s="21" t="n">
        <v>10</v>
      </c>
      <c r="I911" s="21" t="inlineStr">
        <is>
          <t>Water, 30A/50A Power</t>
        </is>
      </c>
      <c r="J911" s="21" t="inlineStr">
        <is>
          <t>OCCUPIED</t>
        </is>
      </c>
      <c r="K911" s="21" t="inlineStr">
        <is>
          <t>MA-2024-0805</t>
        </is>
      </c>
      <c r="L911" s="21" t="inlineStr">
        <is>
          <t>WL-03828</t>
        </is>
      </c>
      <c r="M911" s="21" t="inlineStr">
        <is>
          <t>Kristen Pittman</t>
        </is>
      </c>
      <c r="N911" s="21" t="inlineStr">
        <is>
          <t>HALIBUT RUNNER</t>
        </is>
      </c>
      <c r="O911" s="21" t="n">
        <v>38.3</v>
      </c>
      <c r="P911" s="21" t="n">
        <v>7.55</v>
      </c>
      <c r="Q911" s="28" t="n">
        <v>46092</v>
      </c>
      <c r="R911" s="21" t="inlineStr"/>
    </row>
    <row r="912">
      <c r="A912" s="17" t="inlineStr">
        <is>
          <t>GW-0806</t>
        </is>
      </c>
      <c r="B912" s="17" t="inlineStr">
        <is>
          <t>Gullwing</t>
        </is>
      </c>
      <c r="C912" s="17" t="inlineStr">
        <is>
          <t>open</t>
        </is>
      </c>
      <c r="D912" s="17" t="inlineStr">
        <is>
          <t>H</t>
        </is>
      </c>
      <c r="E912" s="17" t="n">
        <v>36</v>
      </c>
      <c r="F912" s="17" t="inlineStr">
        <is>
          <t>Medium</t>
        </is>
      </c>
      <c r="G912" s="17" t="inlineStr">
        <is>
          <t>OPEN</t>
        </is>
      </c>
      <c r="H912" s="17" t="n">
        <v>13</v>
      </c>
      <c r="I912" s="17" t="inlineStr">
        <is>
          <t>Water, 50A Power</t>
        </is>
      </c>
      <c r="J912" s="17" t="inlineStr">
        <is>
          <t>OCCUPIED</t>
        </is>
      </c>
      <c r="K912" s="17" t="inlineStr">
        <is>
          <t>MA-2024-0806</t>
        </is>
      </c>
      <c r="L912" s="17" t="inlineStr">
        <is>
          <t>WL-03113</t>
        </is>
      </c>
      <c r="M912" s="17" t="inlineStr">
        <is>
          <t>Dale Martin</t>
        </is>
      </c>
      <c r="N912" s="17" t="inlineStr">
        <is>
          <t>PINTAIL HARBOR</t>
        </is>
      </c>
      <c r="O912" s="17" t="n">
        <v>55.4</v>
      </c>
      <c r="P912" s="17" t="n">
        <v>7.55</v>
      </c>
      <c r="Q912" s="27" t="n">
        <v>45824</v>
      </c>
      <c r="R912" s="17" t="inlineStr"/>
    </row>
    <row r="913">
      <c r="A913" s="21" t="inlineStr">
        <is>
          <t>GW-0807</t>
        </is>
      </c>
      <c r="B913" s="21" t="inlineStr">
        <is>
          <t>Gullwing</t>
        </is>
      </c>
      <c r="C913" s="21" t="inlineStr">
        <is>
          <t>open</t>
        </is>
      </c>
      <c r="D913" s="21" t="inlineStr">
        <is>
          <t>H</t>
        </is>
      </c>
      <c r="E913" s="21" t="n">
        <v>45</v>
      </c>
      <c r="F913" s="21" t="inlineStr">
        <is>
          <t>Large</t>
        </is>
      </c>
      <c r="G913" s="21" t="inlineStr">
        <is>
          <t>OPEN</t>
        </is>
      </c>
      <c r="H913" s="21" t="n">
        <v>16</v>
      </c>
      <c r="I913" s="21" t="inlineStr">
        <is>
          <t>Water, 50A Power, Pump-Out</t>
        </is>
      </c>
      <c r="J913" s="21" t="inlineStr">
        <is>
          <t>OCCUPIED</t>
        </is>
      </c>
      <c r="K913" s="21" t="inlineStr">
        <is>
          <t>MA-2024-0807</t>
        </is>
      </c>
      <c r="L913" s="21" t="inlineStr">
        <is>
          <t>WL-01110</t>
        </is>
      </c>
      <c r="M913" s="21" t="inlineStr">
        <is>
          <t>Ryan Jones</t>
        </is>
      </c>
      <c r="N913" s="21" t="inlineStr">
        <is>
          <t>HERON STAR</t>
        </is>
      </c>
      <c r="O913" s="21" t="n">
        <v>57.4</v>
      </c>
      <c r="P913" s="21" t="n">
        <v>7.55</v>
      </c>
      <c r="Q913" s="28" t="n">
        <v>45791</v>
      </c>
      <c r="R913" s="21" t="inlineStr"/>
    </row>
    <row r="914">
      <c r="A914" s="17" t="inlineStr">
        <is>
          <t>GW-0808</t>
        </is>
      </c>
      <c r="B914" s="17" t="inlineStr">
        <is>
          <t>Gullwing</t>
        </is>
      </c>
      <c r="C914" s="17" t="inlineStr">
        <is>
          <t>open</t>
        </is>
      </c>
      <c r="D914" s="17" t="inlineStr">
        <is>
          <t>H</t>
        </is>
      </c>
      <c r="E914" s="17" t="n">
        <v>28</v>
      </c>
      <c r="F914" s="17" t="inlineStr">
        <is>
          <t>Small</t>
        </is>
      </c>
      <c r="G914" s="17" t="inlineStr">
        <is>
          <t>OPEN</t>
        </is>
      </c>
      <c r="H914" s="17" t="n">
        <v>10</v>
      </c>
      <c r="I914" s="17" t="inlineStr">
        <is>
          <t>Water, 30A/50A Power</t>
        </is>
      </c>
      <c r="J914" s="17" t="inlineStr">
        <is>
          <t>OCCUPIED</t>
        </is>
      </c>
      <c r="K914" s="17" t="inlineStr">
        <is>
          <t>MA-2024-0808</t>
        </is>
      </c>
      <c r="L914" s="17" t="inlineStr">
        <is>
          <t>WL-02125</t>
        </is>
      </c>
      <c r="M914" s="17" t="inlineStr">
        <is>
          <t>Fred Powell</t>
        </is>
      </c>
      <c r="N914" s="17" t="inlineStr">
        <is>
          <t>SABLE PASSAGE</t>
        </is>
      </c>
      <c r="O914" s="17" t="n">
        <v>43.1</v>
      </c>
      <c r="P914" s="17" t="n">
        <v>7.55</v>
      </c>
      <c r="Q914" s="27" t="n">
        <v>46093</v>
      </c>
      <c r="R914" s="17" t="inlineStr"/>
    </row>
    <row r="915">
      <c r="A915" s="21" t="inlineStr">
        <is>
          <t>GW-0809</t>
        </is>
      </c>
      <c r="B915" s="21" t="inlineStr">
        <is>
          <t>Gullwing</t>
        </is>
      </c>
      <c r="C915" s="21" t="inlineStr">
        <is>
          <t>open</t>
        </is>
      </c>
      <c r="D915" s="21" t="inlineStr">
        <is>
          <t>H</t>
        </is>
      </c>
      <c r="E915" s="21" t="n">
        <v>70</v>
      </c>
      <c r="F915" s="21" t="inlineStr">
        <is>
          <t>XLarge</t>
        </is>
      </c>
      <c r="G915" s="21" t="inlineStr">
        <is>
          <t>OPEN</t>
        </is>
      </c>
      <c r="H915" s="21" t="n">
        <v>22</v>
      </c>
      <c r="I915" s="21" t="inlineStr">
        <is>
          <t>Water, 100A Power, Pump-Out</t>
        </is>
      </c>
      <c r="J915" s="21" t="inlineStr">
        <is>
          <t>OCCUPIED</t>
        </is>
      </c>
      <c r="K915" s="21" t="inlineStr">
        <is>
          <t>MA-2024-0809</t>
        </is>
      </c>
      <c r="L915" s="21" t="inlineStr">
        <is>
          <t>WL-02028</t>
        </is>
      </c>
      <c r="M915" s="21" t="inlineStr">
        <is>
          <t>Stephanie Shepard</t>
        </is>
      </c>
      <c r="N915" s="21" t="inlineStr">
        <is>
          <t>TIDE MIST</t>
        </is>
      </c>
      <c r="O915" s="21" t="n">
        <v>29.2</v>
      </c>
      <c r="P915" s="21" t="n">
        <v>7.55</v>
      </c>
      <c r="Q915" s="28" t="n">
        <v>45967</v>
      </c>
      <c r="R915" s="21" t="inlineStr"/>
    </row>
    <row r="916">
      <c r="A916" s="17" t="inlineStr">
        <is>
          <t>GW-0810</t>
        </is>
      </c>
      <c r="B916" s="17" t="inlineStr">
        <is>
          <t>Gullwing</t>
        </is>
      </c>
      <c r="C916" s="17" t="inlineStr">
        <is>
          <t>open</t>
        </is>
      </c>
      <c r="D916" s="17" t="inlineStr">
        <is>
          <t>H</t>
        </is>
      </c>
      <c r="E916" s="17" t="n">
        <v>70</v>
      </c>
      <c r="F916" s="17" t="inlineStr">
        <is>
          <t>XLarge</t>
        </is>
      </c>
      <c r="G916" s="17" t="inlineStr">
        <is>
          <t>OPEN</t>
        </is>
      </c>
      <c r="H916" s="17" t="n">
        <v>22</v>
      </c>
      <c r="I916" s="17" t="inlineStr">
        <is>
          <t>Water, 100A Power, Pump-Out</t>
        </is>
      </c>
      <c r="J916" s="17" t="inlineStr">
        <is>
          <t>OCCUPIED</t>
        </is>
      </c>
      <c r="K916" s="17" t="inlineStr">
        <is>
          <t>MA-2024-0810</t>
        </is>
      </c>
      <c r="L916" s="17" t="inlineStr">
        <is>
          <t>WL-03527</t>
        </is>
      </c>
      <c r="M916" s="17" t="inlineStr">
        <is>
          <t>Ashley Logan</t>
        </is>
      </c>
      <c r="N916" s="17" t="inlineStr">
        <is>
          <t>WIDGEON BAY</t>
        </is>
      </c>
      <c r="O916" s="17" t="n">
        <v>30.5</v>
      </c>
      <c r="P916" s="17" t="n">
        <v>7.55</v>
      </c>
      <c r="Q916" s="27" t="n">
        <v>46129</v>
      </c>
      <c r="R916" s="17" t="inlineStr"/>
    </row>
    <row r="917">
      <c r="A917" s="21" t="inlineStr">
        <is>
          <t>GW-0811</t>
        </is>
      </c>
      <c r="B917" s="21" t="inlineStr">
        <is>
          <t>Gullwing</t>
        </is>
      </c>
      <c r="C917" s="21" t="inlineStr">
        <is>
          <t>open</t>
        </is>
      </c>
      <c r="D917" s="21" t="inlineStr">
        <is>
          <t>H</t>
        </is>
      </c>
      <c r="E917" s="21" t="n">
        <v>45</v>
      </c>
      <c r="F917" s="21" t="inlineStr">
        <is>
          <t>Large</t>
        </is>
      </c>
      <c r="G917" s="21" t="inlineStr">
        <is>
          <t>OPEN</t>
        </is>
      </c>
      <c r="H917" s="21" t="n">
        <v>16</v>
      </c>
      <c r="I917" s="21" t="inlineStr">
        <is>
          <t>Water, 50A Power, Pump-Out</t>
        </is>
      </c>
      <c r="J917" s="21" t="inlineStr">
        <is>
          <t>OCCUPIED</t>
        </is>
      </c>
      <c r="K917" s="21" t="inlineStr">
        <is>
          <t>MA-2024-0811</t>
        </is>
      </c>
      <c r="L917" s="21" t="inlineStr">
        <is>
          <t>WL-02325</t>
        </is>
      </c>
      <c r="M917" s="21" t="inlineStr">
        <is>
          <t>Lisa Brown</t>
        </is>
      </c>
      <c r="N917" s="21" t="inlineStr">
        <is>
          <t>ANCHOR HARBOR</t>
        </is>
      </c>
      <c r="O917" s="21" t="n">
        <v>34.6</v>
      </c>
      <c r="P917" s="21" t="n">
        <v>7.55</v>
      </c>
      <c r="Q917" s="28" t="n">
        <v>46011</v>
      </c>
      <c r="R917" s="21" t="inlineStr"/>
    </row>
    <row r="918">
      <c r="A918" s="17" t="inlineStr">
        <is>
          <t>GW-0812</t>
        </is>
      </c>
      <c r="B918" s="17" t="inlineStr">
        <is>
          <t>Gullwing</t>
        </is>
      </c>
      <c r="C918" s="17" t="inlineStr">
        <is>
          <t>open</t>
        </is>
      </c>
      <c r="D918" s="17" t="inlineStr">
        <is>
          <t>H</t>
        </is>
      </c>
      <c r="E918" s="17" t="n">
        <v>28</v>
      </c>
      <c r="F918" s="17" t="inlineStr">
        <is>
          <t>Small</t>
        </is>
      </c>
      <c r="G918" s="17" t="inlineStr">
        <is>
          <t>OPEN</t>
        </is>
      </c>
      <c r="H918" s="17" t="n">
        <v>10</v>
      </c>
      <c r="I918" s="17" t="inlineStr">
        <is>
          <t>Water, 30A/50A Power</t>
        </is>
      </c>
      <c r="J918" s="17" t="inlineStr">
        <is>
          <t>OCCUPIED</t>
        </is>
      </c>
      <c r="K918" s="17" t="inlineStr">
        <is>
          <t>MA-2024-0812</t>
        </is>
      </c>
      <c r="L918" s="17" t="inlineStr">
        <is>
          <t>WL-02726</t>
        </is>
      </c>
      <c r="M918" s="17" t="inlineStr">
        <is>
          <t>Michelle Herman</t>
        </is>
      </c>
      <c r="N918" s="17" t="inlineStr">
        <is>
          <t>HALIBUT WEATHER</t>
        </is>
      </c>
      <c r="O918" s="17" t="n">
        <v>48.3</v>
      </c>
      <c r="P918" s="17" t="n">
        <v>7.55</v>
      </c>
      <c r="Q918" s="27" t="n">
        <v>45833</v>
      </c>
      <c r="R918" s="17" t="inlineStr"/>
    </row>
    <row r="919">
      <c r="A919" s="21" t="inlineStr">
        <is>
          <t>GW-0813</t>
        </is>
      </c>
      <c r="B919" s="21" t="inlineStr">
        <is>
          <t>Gullwing</t>
        </is>
      </c>
      <c r="C919" s="21" t="inlineStr">
        <is>
          <t>open</t>
        </is>
      </c>
      <c r="D919" s="21" t="inlineStr">
        <is>
          <t>H</t>
        </is>
      </c>
      <c r="E919" s="21" t="n">
        <v>28</v>
      </c>
      <c r="F919" s="21" t="inlineStr">
        <is>
          <t>Small</t>
        </is>
      </c>
      <c r="G919" s="21" t="inlineStr">
        <is>
          <t>OPEN</t>
        </is>
      </c>
      <c r="H919" s="21" t="n">
        <v>10</v>
      </c>
      <c r="I919" s="21" t="inlineStr">
        <is>
          <t>Water, 30A/50A Power</t>
        </is>
      </c>
      <c r="J919" s="21" t="inlineStr">
        <is>
          <t>OCCUPIED</t>
        </is>
      </c>
      <c r="K919" s="21" t="inlineStr">
        <is>
          <t>MA-2024-0813</t>
        </is>
      </c>
      <c r="L919" s="21" t="inlineStr">
        <is>
          <t>WL-01147</t>
        </is>
      </c>
      <c r="M919" s="21" t="inlineStr">
        <is>
          <t>Rachel Burnett</t>
        </is>
      </c>
      <c r="N919" s="21" t="inlineStr">
        <is>
          <t>CORMORANT PASSAGE</t>
        </is>
      </c>
      <c r="O919" s="21" t="n">
        <v>48.7</v>
      </c>
      <c r="P919" s="21" t="n">
        <v>7.55</v>
      </c>
      <c r="Q919" s="28" t="n">
        <v>45709</v>
      </c>
      <c r="R919" s="21" t="inlineStr"/>
    </row>
    <row r="920">
      <c r="A920" s="17" t="inlineStr">
        <is>
          <t>GW-0814</t>
        </is>
      </c>
      <c r="B920" s="17" t="inlineStr">
        <is>
          <t>Gullwing</t>
        </is>
      </c>
      <c r="C920" s="17" t="inlineStr">
        <is>
          <t>open</t>
        </is>
      </c>
      <c r="D920" s="17" t="inlineStr">
        <is>
          <t>H</t>
        </is>
      </c>
      <c r="E920" s="17" t="n">
        <v>70</v>
      </c>
      <c r="F920" s="17" t="inlineStr">
        <is>
          <t>XLarge</t>
        </is>
      </c>
      <c r="G920" s="17" t="inlineStr">
        <is>
          <t>OPEN</t>
        </is>
      </c>
      <c r="H920" s="17" t="n">
        <v>22</v>
      </c>
      <c r="I920" s="17" t="inlineStr">
        <is>
          <t>Water, 100A Power, Pump-Out</t>
        </is>
      </c>
      <c r="J920" s="17" t="inlineStr">
        <is>
          <t>OCCUPIED</t>
        </is>
      </c>
      <c r="K920" s="17" t="inlineStr">
        <is>
          <t>MA-2024-0814</t>
        </is>
      </c>
      <c r="L920" s="17" t="inlineStr">
        <is>
          <t>WL-03573</t>
        </is>
      </c>
      <c r="M920" s="17" t="inlineStr">
        <is>
          <t>Kathy Sanchez</t>
        </is>
      </c>
      <c r="N920" s="17" t="inlineStr">
        <is>
          <t>TIDE WEATHER</t>
        </is>
      </c>
      <c r="O920" s="17" t="n">
        <v>33.1</v>
      </c>
      <c r="P920" s="17" t="n">
        <v>7.55</v>
      </c>
      <c r="Q920" s="27" t="n">
        <v>45898</v>
      </c>
      <c r="R920" s="17" t="inlineStr"/>
    </row>
    <row r="921">
      <c r="A921" s="21" t="inlineStr">
        <is>
          <t>GW-0815</t>
        </is>
      </c>
      <c r="B921" s="21" t="inlineStr">
        <is>
          <t>Gullwing</t>
        </is>
      </c>
      <c r="C921" s="21" t="inlineStr">
        <is>
          <t>open</t>
        </is>
      </c>
      <c r="D921" s="21" t="inlineStr">
        <is>
          <t>H</t>
        </is>
      </c>
      <c r="E921" s="21" t="n">
        <v>32</v>
      </c>
      <c r="F921" s="21" t="inlineStr">
        <is>
          <t>Medium</t>
        </is>
      </c>
      <c r="G921" s="21" t="inlineStr">
        <is>
          <t>OPEN</t>
        </is>
      </c>
      <c r="H921" s="21" t="n">
        <v>12</v>
      </c>
      <c r="I921" s="21" t="inlineStr">
        <is>
          <t>Water, 30A/50A Power</t>
        </is>
      </c>
      <c r="J921" s="21" t="inlineStr">
        <is>
          <t>MAINTENANCE</t>
        </is>
      </c>
      <c r="K921" s="21" t="inlineStr"/>
      <c r="L921" s="21" t="inlineStr"/>
      <c r="M921" s="21" t="inlineStr"/>
      <c r="N921" s="21" t="inlineStr"/>
      <c r="O921" s="21" t="inlineStr"/>
      <c r="P921" s="21" t="n">
        <v>7.55</v>
      </c>
      <c r="Q921" s="28" t="n">
        <v>45871</v>
      </c>
      <c r="R921" s="21" t="inlineStr"/>
    </row>
    <row r="922">
      <c r="A922" s="17" t="inlineStr">
        <is>
          <t>GW-0816</t>
        </is>
      </c>
      <c r="B922" s="17" t="inlineStr">
        <is>
          <t>Gullwing</t>
        </is>
      </c>
      <c r="C922" s="17" t="inlineStr">
        <is>
          <t>open</t>
        </is>
      </c>
      <c r="D922" s="17" t="inlineStr">
        <is>
          <t>H</t>
        </is>
      </c>
      <c r="E922" s="17" t="n">
        <v>70</v>
      </c>
      <c r="F922" s="17" t="inlineStr">
        <is>
          <t>XLarge</t>
        </is>
      </c>
      <c r="G922" s="17" t="inlineStr">
        <is>
          <t>OPEN</t>
        </is>
      </c>
      <c r="H922" s="17" t="n">
        <v>22</v>
      </c>
      <c r="I922" s="17" t="inlineStr">
        <is>
          <t>Water, 100A Power, Pump-Out</t>
        </is>
      </c>
      <c r="J922" s="17" t="inlineStr">
        <is>
          <t>OCCUPIED</t>
        </is>
      </c>
      <c r="K922" s="17" t="inlineStr">
        <is>
          <t>MA-2024-0816</t>
        </is>
      </c>
      <c r="L922" s="17" t="inlineStr">
        <is>
          <t>WL-01044</t>
        </is>
      </c>
      <c r="M922" s="17" t="inlineStr">
        <is>
          <t>Craig Mason</t>
        </is>
      </c>
      <c r="N922" s="17" t="inlineStr">
        <is>
          <t>SPINDRIFT CREST</t>
        </is>
      </c>
      <c r="O922" s="17" t="n">
        <v>55.9</v>
      </c>
      <c r="P922" s="17" t="n">
        <v>7.55</v>
      </c>
      <c r="Q922" s="27" t="n">
        <v>45893</v>
      </c>
      <c r="R922" s="17" t="inlineStr"/>
    </row>
    <row r="923">
      <c r="A923" s="21" t="inlineStr">
        <is>
          <t>GW-0817</t>
        </is>
      </c>
      <c r="B923" s="21" t="inlineStr">
        <is>
          <t>Gullwing</t>
        </is>
      </c>
      <c r="C923" s="21" t="inlineStr">
        <is>
          <t>open</t>
        </is>
      </c>
      <c r="D923" s="21" t="inlineStr">
        <is>
          <t>H</t>
        </is>
      </c>
      <c r="E923" s="21" t="n">
        <v>60</v>
      </c>
      <c r="F923" s="21" t="inlineStr">
        <is>
          <t>XLarge</t>
        </is>
      </c>
      <c r="G923" s="21" t="inlineStr">
        <is>
          <t>OPEN</t>
        </is>
      </c>
      <c r="H923" s="21" t="n">
        <v>20</v>
      </c>
      <c r="I923" s="21" t="inlineStr">
        <is>
          <t>Water, 100A Power, Pump-Out</t>
        </is>
      </c>
      <c r="J923" s="21" t="inlineStr">
        <is>
          <t>OCCUPIED</t>
        </is>
      </c>
      <c r="K923" s="21" t="inlineStr">
        <is>
          <t>MA-2024-0817</t>
        </is>
      </c>
      <c r="L923" s="21" t="inlineStr">
        <is>
          <t>WL-03408</t>
        </is>
      </c>
      <c r="M923" s="21" t="inlineStr">
        <is>
          <t>Mark Phillips</t>
        </is>
      </c>
      <c r="N923" s="21" t="inlineStr">
        <is>
          <t>POINT WAKE</t>
        </is>
      </c>
      <c r="O923" s="21" t="n">
        <v>56.6</v>
      </c>
      <c r="P923" s="21" t="n">
        <v>7.55</v>
      </c>
      <c r="Q923" s="28" t="n">
        <v>45855</v>
      </c>
      <c r="R923" s="21" t="inlineStr"/>
    </row>
    <row r="924">
      <c r="A924" s="17" t="inlineStr">
        <is>
          <t>GW-0818</t>
        </is>
      </c>
      <c r="B924" s="17" t="inlineStr">
        <is>
          <t>Gullwing</t>
        </is>
      </c>
      <c r="C924" s="17" t="inlineStr">
        <is>
          <t>open</t>
        </is>
      </c>
      <c r="D924" s="17" t="inlineStr">
        <is>
          <t>H</t>
        </is>
      </c>
      <c r="E924" s="17" t="n">
        <v>70</v>
      </c>
      <c r="F924" s="17" t="inlineStr">
        <is>
          <t>XLarge</t>
        </is>
      </c>
      <c r="G924" s="17" t="inlineStr">
        <is>
          <t>OPEN</t>
        </is>
      </c>
      <c r="H924" s="17" t="n">
        <v>22</v>
      </c>
      <c r="I924" s="17" t="inlineStr">
        <is>
          <t>Water, 100A Power, Pump-Out</t>
        </is>
      </c>
      <c r="J924" s="17" t="inlineStr">
        <is>
          <t>OCCUPIED</t>
        </is>
      </c>
      <c r="K924" s="17" t="inlineStr">
        <is>
          <t>MA-2024-0818</t>
        </is>
      </c>
      <c r="L924" s="17" t="inlineStr">
        <is>
          <t>WL-03081</t>
        </is>
      </c>
      <c r="M924" s="17" t="inlineStr">
        <is>
          <t>Casey Ortiz</t>
        </is>
      </c>
      <c r="N924" s="17" t="inlineStr">
        <is>
          <t>SANDERLING SOUND</t>
        </is>
      </c>
      <c r="O924" s="17" t="n">
        <v>56</v>
      </c>
      <c r="P924" s="17" t="n">
        <v>7.55</v>
      </c>
      <c r="Q924" s="27" t="n">
        <v>45969</v>
      </c>
      <c r="R924" s="17" t="inlineStr"/>
    </row>
    <row r="925">
      <c r="A925" s="21" t="inlineStr">
        <is>
          <t>GW-0819</t>
        </is>
      </c>
      <c r="B925" s="21" t="inlineStr">
        <is>
          <t>Gullwing</t>
        </is>
      </c>
      <c r="C925" s="21" t="inlineStr">
        <is>
          <t>open</t>
        </is>
      </c>
      <c r="D925" s="21" t="inlineStr">
        <is>
          <t>H</t>
        </is>
      </c>
      <c r="E925" s="21" t="n">
        <v>24</v>
      </c>
      <c r="F925" s="21" t="inlineStr">
        <is>
          <t>Small</t>
        </is>
      </c>
      <c r="G925" s="21" t="inlineStr">
        <is>
          <t>OPEN</t>
        </is>
      </c>
      <c r="H925" s="21" t="n">
        <v>9</v>
      </c>
      <c r="I925" s="21" t="inlineStr">
        <is>
          <t>Water, 30A/50A Power</t>
        </is>
      </c>
      <c r="J925" s="21" t="inlineStr">
        <is>
          <t>OCCUPIED</t>
        </is>
      </c>
      <c r="K925" s="21" t="inlineStr">
        <is>
          <t>MA-2024-0819</t>
        </is>
      </c>
      <c r="L925" s="21" t="inlineStr">
        <is>
          <t>WL-01022</t>
        </is>
      </c>
      <c r="M925" s="21" t="inlineStr">
        <is>
          <t>Brett Cooley</t>
        </is>
      </c>
      <c r="N925" s="21" t="inlineStr">
        <is>
          <t>HALIBUT ANN</t>
        </is>
      </c>
      <c r="O925" s="21" t="n">
        <v>43.9</v>
      </c>
      <c r="P925" s="21" t="n">
        <v>7.55</v>
      </c>
      <c r="Q925" s="28" t="n">
        <v>46085</v>
      </c>
      <c r="R925" s="21" t="inlineStr"/>
    </row>
    <row r="926">
      <c r="A926" s="17" t="inlineStr">
        <is>
          <t>GW-0820</t>
        </is>
      </c>
      <c r="B926" s="17" t="inlineStr">
        <is>
          <t>Gullwing</t>
        </is>
      </c>
      <c r="C926" s="17" t="inlineStr">
        <is>
          <t>open</t>
        </is>
      </c>
      <c r="D926" s="17" t="inlineStr">
        <is>
          <t>H</t>
        </is>
      </c>
      <c r="E926" s="17" t="n">
        <v>28</v>
      </c>
      <c r="F926" s="17" t="inlineStr">
        <is>
          <t>Small</t>
        </is>
      </c>
      <c r="G926" s="17" t="inlineStr">
        <is>
          <t>OPEN</t>
        </is>
      </c>
      <c r="H926" s="17" t="n">
        <v>10</v>
      </c>
      <c r="I926" s="17" t="inlineStr">
        <is>
          <t>Water, 30A/50A Power</t>
        </is>
      </c>
      <c r="J926" s="17" t="inlineStr">
        <is>
          <t>OCCUPIED</t>
        </is>
      </c>
      <c r="K926" s="17" t="inlineStr">
        <is>
          <t>MA-2024-0820</t>
        </is>
      </c>
      <c r="L926" s="17" t="inlineStr">
        <is>
          <t>WL-03760</t>
        </is>
      </c>
      <c r="M926" s="17" t="inlineStr">
        <is>
          <t>Samantha Herring</t>
        </is>
      </c>
      <c r="N926" s="17" t="inlineStr">
        <is>
          <t>DRIFT REACH</t>
        </is>
      </c>
      <c r="O926" s="17" t="n">
        <v>57.9</v>
      </c>
      <c r="P926" s="17" t="n">
        <v>7.55</v>
      </c>
      <c r="Q926" s="27" t="n">
        <v>45838</v>
      </c>
      <c r="R926" s="17" t="inlineStr"/>
    </row>
    <row r="927">
      <c r="A927" s="21" t="inlineStr">
        <is>
          <t>GW-0821</t>
        </is>
      </c>
      <c r="B927" s="21" t="inlineStr">
        <is>
          <t>Gullwing</t>
        </is>
      </c>
      <c r="C927" s="21" t="inlineStr">
        <is>
          <t>open</t>
        </is>
      </c>
      <c r="D927" s="21" t="inlineStr">
        <is>
          <t>H</t>
        </is>
      </c>
      <c r="E927" s="21" t="n">
        <v>24</v>
      </c>
      <c r="F927" s="21" t="inlineStr">
        <is>
          <t>Small</t>
        </is>
      </c>
      <c r="G927" s="21" t="inlineStr">
        <is>
          <t>OPEN</t>
        </is>
      </c>
      <c r="H927" s="21" t="n">
        <v>9</v>
      </c>
      <c r="I927" s="21" t="inlineStr">
        <is>
          <t>Water, 30A/50A Power</t>
        </is>
      </c>
      <c r="J927" s="21" t="inlineStr">
        <is>
          <t>OCCUPIED</t>
        </is>
      </c>
      <c r="K927" s="21" t="inlineStr">
        <is>
          <t>MA-2024-0821</t>
        </is>
      </c>
      <c r="L927" s="21" t="inlineStr">
        <is>
          <t>WL-02465</t>
        </is>
      </c>
      <c r="M927" s="21" t="inlineStr">
        <is>
          <t>Clinton Cox</t>
        </is>
      </c>
      <c r="N927" s="21" t="inlineStr">
        <is>
          <t>OTTER WIND</t>
        </is>
      </c>
      <c r="O927" s="21" t="n">
        <v>48.4</v>
      </c>
      <c r="P927" s="21" t="n">
        <v>7.55</v>
      </c>
      <c r="Q927" s="28" t="n">
        <v>45618</v>
      </c>
      <c r="R927" s="21" t="inlineStr"/>
    </row>
    <row r="928">
      <c r="A928" s="17" t="inlineStr">
        <is>
          <t>GW-0822</t>
        </is>
      </c>
      <c r="B928" s="17" t="inlineStr">
        <is>
          <t>Gullwing</t>
        </is>
      </c>
      <c r="C928" s="17" t="inlineStr">
        <is>
          <t>open</t>
        </is>
      </c>
      <c r="D928" s="17" t="inlineStr">
        <is>
          <t>H</t>
        </is>
      </c>
      <c r="E928" s="17" t="n">
        <v>24</v>
      </c>
      <c r="F928" s="17" t="inlineStr">
        <is>
          <t>Small</t>
        </is>
      </c>
      <c r="G928" s="17" t="inlineStr">
        <is>
          <t>OPEN</t>
        </is>
      </c>
      <c r="H928" s="17" t="n">
        <v>9</v>
      </c>
      <c r="I928" s="17" t="inlineStr">
        <is>
          <t>Water, 30A/50A Power</t>
        </is>
      </c>
      <c r="J928" s="17" t="inlineStr">
        <is>
          <t>OCCUPIED</t>
        </is>
      </c>
      <c r="K928" s="17" t="inlineStr">
        <is>
          <t>MA-2024-0822</t>
        </is>
      </c>
      <c r="L928" s="17" t="inlineStr">
        <is>
          <t>WL-02630</t>
        </is>
      </c>
      <c r="M928" s="17" t="inlineStr">
        <is>
          <t>Susan Snow</t>
        </is>
      </c>
      <c r="N928" s="17" t="inlineStr">
        <is>
          <t>GRAY VEER</t>
        </is>
      </c>
      <c r="O928" s="17" t="n">
        <v>27.3</v>
      </c>
      <c r="P928" s="17" t="n">
        <v>7.55</v>
      </c>
      <c r="Q928" s="27" t="n">
        <v>45945</v>
      </c>
      <c r="R928" s="17" t="inlineStr"/>
    </row>
    <row r="929">
      <c r="A929" s="21" t="inlineStr">
        <is>
          <t>GW-0823</t>
        </is>
      </c>
      <c r="B929" s="21" t="inlineStr">
        <is>
          <t>Gullwing</t>
        </is>
      </c>
      <c r="C929" s="21" t="inlineStr">
        <is>
          <t>open</t>
        </is>
      </c>
      <c r="D929" s="21" t="inlineStr">
        <is>
          <t>H</t>
        </is>
      </c>
      <c r="E929" s="21" t="n">
        <v>60</v>
      </c>
      <c r="F929" s="21" t="inlineStr">
        <is>
          <t>XLarge</t>
        </is>
      </c>
      <c r="G929" s="21" t="inlineStr">
        <is>
          <t>OPEN</t>
        </is>
      </c>
      <c r="H929" s="21" t="n">
        <v>20</v>
      </c>
      <c r="I929" s="21" t="inlineStr">
        <is>
          <t>Water, 100A Power, Pump-Out</t>
        </is>
      </c>
      <c r="J929" s="21" t="inlineStr">
        <is>
          <t>OCCUPIED</t>
        </is>
      </c>
      <c r="K929" s="21" t="inlineStr">
        <is>
          <t>MA-2024-0823</t>
        </is>
      </c>
      <c r="L929" s="21" t="inlineStr">
        <is>
          <t>WL-01825</t>
        </is>
      </c>
      <c r="M929" s="21" t="inlineStr">
        <is>
          <t>Charles Krause</t>
        </is>
      </c>
      <c r="N929" s="21" t="inlineStr">
        <is>
          <t>OTTER ROSE</t>
        </is>
      </c>
      <c r="O929" s="21" t="n">
        <v>29.8</v>
      </c>
      <c r="P929" s="21" t="n">
        <v>7.55</v>
      </c>
      <c r="Q929" s="28" t="n">
        <v>45978</v>
      </c>
      <c r="R929" s="21" t="inlineStr"/>
    </row>
    <row r="930">
      <c r="A930" s="17" t="inlineStr">
        <is>
          <t>GW-0901</t>
        </is>
      </c>
      <c r="B930" s="17" t="inlineStr">
        <is>
          <t>Gullwing</t>
        </is>
      </c>
      <c r="C930" s="17" t="inlineStr">
        <is>
          <t>open</t>
        </is>
      </c>
      <c r="D930" s="17" t="inlineStr">
        <is>
          <t>I</t>
        </is>
      </c>
      <c r="E930" s="17" t="n">
        <v>24</v>
      </c>
      <c r="F930" s="17" t="inlineStr">
        <is>
          <t>Small</t>
        </is>
      </c>
      <c r="G930" s="17" t="inlineStr">
        <is>
          <t>OPEN</t>
        </is>
      </c>
      <c r="H930" s="17" t="n">
        <v>9</v>
      </c>
      <c r="I930" s="17" t="inlineStr">
        <is>
          <t>Water, 30A/50A Power</t>
        </is>
      </c>
      <c r="J930" s="17" t="inlineStr">
        <is>
          <t>OCCUPIED</t>
        </is>
      </c>
      <c r="K930" s="17" t="inlineStr">
        <is>
          <t>MA-2024-0901</t>
        </is>
      </c>
      <c r="L930" s="17" t="inlineStr">
        <is>
          <t>WL-03757</t>
        </is>
      </c>
      <c r="M930" s="17" t="inlineStr">
        <is>
          <t>Stephanie Webb</t>
        </is>
      </c>
      <c r="N930" s="17" t="inlineStr">
        <is>
          <t>SALISH RUNNER</t>
        </is>
      </c>
      <c r="O930" s="17" t="n">
        <v>45.8</v>
      </c>
      <c r="P930" s="17" t="n">
        <v>7.55</v>
      </c>
      <c r="Q930" s="27" t="n">
        <v>45963</v>
      </c>
      <c r="R930" s="17" t="inlineStr"/>
    </row>
    <row r="931">
      <c r="A931" s="21" t="inlineStr">
        <is>
          <t>GW-0902</t>
        </is>
      </c>
      <c r="B931" s="21" t="inlineStr">
        <is>
          <t>Gullwing</t>
        </is>
      </c>
      <c r="C931" s="21" t="inlineStr">
        <is>
          <t>open</t>
        </is>
      </c>
      <c r="D931" s="21" t="inlineStr">
        <is>
          <t>I</t>
        </is>
      </c>
      <c r="E931" s="21" t="n">
        <v>36</v>
      </c>
      <c r="F931" s="21" t="inlineStr">
        <is>
          <t>Medium</t>
        </is>
      </c>
      <c r="G931" s="21" t="inlineStr">
        <is>
          <t>OPEN</t>
        </is>
      </c>
      <c r="H931" s="21" t="n">
        <v>13</v>
      </c>
      <c r="I931" s="21" t="inlineStr">
        <is>
          <t>Water, 50A Power</t>
        </is>
      </c>
      <c r="J931" s="21" t="inlineStr">
        <is>
          <t>OCCUPIED</t>
        </is>
      </c>
      <c r="K931" s="21" t="inlineStr">
        <is>
          <t>MA-2024-0902</t>
        </is>
      </c>
      <c r="L931" s="21" t="inlineStr">
        <is>
          <t>WL-02131</t>
        </is>
      </c>
      <c r="M931" s="21" t="inlineStr">
        <is>
          <t>Richard Thompson</t>
        </is>
      </c>
      <c r="N931" s="21" t="inlineStr">
        <is>
          <t>SCOTER WAKE</t>
        </is>
      </c>
      <c r="O931" s="21" t="n">
        <v>59.7</v>
      </c>
      <c r="P931" s="21" t="n">
        <v>7.55</v>
      </c>
      <c r="Q931" s="28" t="n">
        <v>45873</v>
      </c>
      <c r="R931" s="21" t="inlineStr"/>
    </row>
    <row r="932">
      <c r="A932" s="17" t="inlineStr">
        <is>
          <t>GW-0903</t>
        </is>
      </c>
      <c r="B932" s="17" t="inlineStr">
        <is>
          <t>Gullwing</t>
        </is>
      </c>
      <c r="C932" s="17" t="inlineStr">
        <is>
          <t>open</t>
        </is>
      </c>
      <c r="D932" s="17" t="inlineStr">
        <is>
          <t>I</t>
        </is>
      </c>
      <c r="E932" s="17" t="n">
        <v>36</v>
      </c>
      <c r="F932" s="17" t="inlineStr">
        <is>
          <t>Medium</t>
        </is>
      </c>
      <c r="G932" s="17" t="inlineStr">
        <is>
          <t>OPEN</t>
        </is>
      </c>
      <c r="H932" s="17" t="n">
        <v>13</v>
      </c>
      <c r="I932" s="17" t="inlineStr">
        <is>
          <t>Water, 50A Power</t>
        </is>
      </c>
      <c r="J932" s="17" t="inlineStr">
        <is>
          <t>OCCUPIED</t>
        </is>
      </c>
      <c r="K932" s="17" t="inlineStr">
        <is>
          <t>MA-2024-0903</t>
        </is>
      </c>
      <c r="L932" s="17" t="inlineStr">
        <is>
          <t>WL-03429</t>
        </is>
      </c>
      <c r="M932" s="17" t="inlineStr">
        <is>
          <t>Daniel Perez</t>
        </is>
      </c>
      <c r="N932" s="17" t="inlineStr">
        <is>
          <t>SPINDRIFT ROCK</t>
        </is>
      </c>
      <c r="O932" s="17" t="n">
        <v>59.9</v>
      </c>
      <c r="P932" s="17" t="n">
        <v>7.55</v>
      </c>
      <c r="Q932" s="27" t="n">
        <v>45644</v>
      </c>
      <c r="R932" s="17" t="inlineStr"/>
    </row>
    <row r="933">
      <c r="A933" s="21" t="inlineStr">
        <is>
          <t>GW-0904</t>
        </is>
      </c>
      <c r="B933" s="21" t="inlineStr">
        <is>
          <t>Gullwing</t>
        </is>
      </c>
      <c r="C933" s="21" t="inlineStr">
        <is>
          <t>open</t>
        </is>
      </c>
      <c r="D933" s="21" t="inlineStr">
        <is>
          <t>I</t>
        </is>
      </c>
      <c r="E933" s="21" t="n">
        <v>32</v>
      </c>
      <c r="F933" s="21" t="inlineStr">
        <is>
          <t>Medium</t>
        </is>
      </c>
      <c r="G933" s="21" t="inlineStr">
        <is>
          <t>OPEN</t>
        </is>
      </c>
      <c r="H933" s="21" t="n">
        <v>12</v>
      </c>
      <c r="I933" s="21" t="inlineStr">
        <is>
          <t>Water, 30A/50A Power</t>
        </is>
      </c>
      <c r="J933" s="21" t="inlineStr">
        <is>
          <t>OCCUPIED</t>
        </is>
      </c>
      <c r="K933" s="21" t="inlineStr">
        <is>
          <t>MA-2024-0904</t>
        </is>
      </c>
      <c r="L933" s="21" t="inlineStr">
        <is>
          <t>WL-02021</t>
        </is>
      </c>
      <c r="M933" s="21" t="inlineStr">
        <is>
          <t>Andrew Medina</t>
        </is>
      </c>
      <c r="N933" s="21" t="inlineStr">
        <is>
          <t>PETREL SHORE</t>
        </is>
      </c>
      <c r="O933" s="21" t="n">
        <v>49.7</v>
      </c>
      <c r="P933" s="21" t="n">
        <v>7.55</v>
      </c>
      <c r="Q933" s="28" t="n">
        <v>45625</v>
      </c>
      <c r="R933" s="21" t="inlineStr"/>
    </row>
    <row r="934">
      <c r="A934" s="17" t="inlineStr">
        <is>
          <t>GW-0905</t>
        </is>
      </c>
      <c r="B934" s="17" t="inlineStr">
        <is>
          <t>Gullwing</t>
        </is>
      </c>
      <c r="C934" s="17" t="inlineStr">
        <is>
          <t>open</t>
        </is>
      </c>
      <c r="D934" s="17" t="inlineStr">
        <is>
          <t>I</t>
        </is>
      </c>
      <c r="E934" s="17" t="n">
        <v>50</v>
      </c>
      <c r="F934" s="17" t="inlineStr">
        <is>
          <t>Large</t>
        </is>
      </c>
      <c r="G934" s="17" t="inlineStr">
        <is>
          <t>OPEN</t>
        </is>
      </c>
      <c r="H934" s="17" t="n">
        <v>18</v>
      </c>
      <c r="I934" s="17" t="inlineStr">
        <is>
          <t>Water, 50A Power, Pump-Out</t>
        </is>
      </c>
      <c r="J934" s="17" t="inlineStr">
        <is>
          <t>OCCUPIED</t>
        </is>
      </c>
      <c r="K934" s="17" t="inlineStr">
        <is>
          <t>MA-2024-0905</t>
        </is>
      </c>
      <c r="L934" s="17" t="inlineStr">
        <is>
          <t>WL-02101</t>
        </is>
      </c>
      <c r="M934" s="17" t="inlineStr">
        <is>
          <t>David Green</t>
        </is>
      </c>
      <c r="N934" s="17" t="inlineStr">
        <is>
          <t>WIDGEON ROSE</t>
        </is>
      </c>
      <c r="O934" s="17" t="n">
        <v>38.9</v>
      </c>
      <c r="P934" s="17" t="n">
        <v>7.55</v>
      </c>
      <c r="Q934" s="27" t="n">
        <v>45719</v>
      </c>
      <c r="R934" s="17" t="inlineStr"/>
    </row>
    <row r="935">
      <c r="A935" s="21" t="inlineStr">
        <is>
          <t>GW-0906</t>
        </is>
      </c>
      <c r="B935" s="21" t="inlineStr">
        <is>
          <t>Gullwing</t>
        </is>
      </c>
      <c r="C935" s="21" t="inlineStr">
        <is>
          <t>open</t>
        </is>
      </c>
      <c r="D935" s="21" t="inlineStr">
        <is>
          <t>I</t>
        </is>
      </c>
      <c r="E935" s="21" t="n">
        <v>45</v>
      </c>
      <c r="F935" s="21" t="inlineStr">
        <is>
          <t>Large</t>
        </is>
      </c>
      <c r="G935" s="21" t="inlineStr">
        <is>
          <t>OPEN</t>
        </is>
      </c>
      <c r="H935" s="21" t="n">
        <v>16</v>
      </c>
      <c r="I935" s="21" t="inlineStr">
        <is>
          <t>Water, 50A Power, Pump-Out</t>
        </is>
      </c>
      <c r="J935" s="21" t="inlineStr">
        <is>
          <t>OCCUPIED</t>
        </is>
      </c>
      <c r="K935" s="21" t="inlineStr">
        <is>
          <t>MA-2024-0906</t>
        </is>
      </c>
      <c r="L935" s="21" t="inlineStr">
        <is>
          <t>WL-01794</t>
        </is>
      </c>
      <c r="M935" s="21" t="inlineStr">
        <is>
          <t>Holly Thomas</t>
        </is>
      </c>
      <c r="N935" s="21" t="inlineStr">
        <is>
          <t>GRAY MOON</t>
        </is>
      </c>
      <c r="O935" s="21" t="n">
        <v>53.3</v>
      </c>
      <c r="P935" s="21" t="n">
        <v>7.55</v>
      </c>
      <c r="Q935" s="28" t="n">
        <v>45642</v>
      </c>
      <c r="R935" s="21" t="inlineStr"/>
    </row>
    <row r="936">
      <c r="A936" s="17" t="inlineStr">
        <is>
          <t>GW-0907</t>
        </is>
      </c>
      <c r="B936" s="17" t="inlineStr">
        <is>
          <t>Gullwing</t>
        </is>
      </c>
      <c r="C936" s="17" t="inlineStr">
        <is>
          <t>open</t>
        </is>
      </c>
      <c r="D936" s="17" t="inlineStr">
        <is>
          <t>I</t>
        </is>
      </c>
      <c r="E936" s="17" t="n">
        <v>45</v>
      </c>
      <c r="F936" s="17" t="inlineStr">
        <is>
          <t>Large</t>
        </is>
      </c>
      <c r="G936" s="17" t="inlineStr">
        <is>
          <t>OPEN</t>
        </is>
      </c>
      <c r="H936" s="17" t="n">
        <v>16</v>
      </c>
      <c r="I936" s="17" t="inlineStr">
        <is>
          <t>Water, 50A Power, Pump-Out</t>
        </is>
      </c>
      <c r="J936" s="17" t="inlineStr">
        <is>
          <t>OCCUPIED</t>
        </is>
      </c>
      <c r="K936" s="17" t="inlineStr">
        <is>
          <t>MA-2024-0907</t>
        </is>
      </c>
      <c r="L936" s="17" t="inlineStr">
        <is>
          <t>WL-02365</t>
        </is>
      </c>
      <c r="M936" s="17" t="inlineStr">
        <is>
          <t>Sophia Williams</t>
        </is>
      </c>
      <c r="N936" s="17" t="inlineStr">
        <is>
          <t>FOUL ROSE</t>
        </is>
      </c>
      <c r="O936" s="17" t="n">
        <v>25.5</v>
      </c>
      <c r="P936" s="17" t="n">
        <v>7.55</v>
      </c>
      <c r="Q936" s="27" t="n">
        <v>45988</v>
      </c>
      <c r="R936" s="17" t="inlineStr"/>
    </row>
    <row r="937">
      <c r="A937" s="21" t="inlineStr">
        <is>
          <t>GW-0908</t>
        </is>
      </c>
      <c r="B937" s="21" t="inlineStr">
        <is>
          <t>Gullwing</t>
        </is>
      </c>
      <c r="C937" s="21" t="inlineStr">
        <is>
          <t>open</t>
        </is>
      </c>
      <c r="D937" s="21" t="inlineStr">
        <is>
          <t>I</t>
        </is>
      </c>
      <c r="E937" s="21" t="n">
        <v>24</v>
      </c>
      <c r="F937" s="21" t="inlineStr">
        <is>
          <t>Small</t>
        </is>
      </c>
      <c r="G937" s="21" t="inlineStr">
        <is>
          <t>OPEN</t>
        </is>
      </c>
      <c r="H937" s="21" t="n">
        <v>9</v>
      </c>
      <c r="I937" s="21" t="inlineStr">
        <is>
          <t>Water, 30A/50A Power</t>
        </is>
      </c>
      <c r="J937" s="21" t="inlineStr">
        <is>
          <t>OCCUPIED</t>
        </is>
      </c>
      <c r="K937" s="21" t="inlineStr">
        <is>
          <t>MA-2024-0908</t>
        </is>
      </c>
      <c r="L937" s="21" t="inlineStr">
        <is>
          <t>WL-01615</t>
        </is>
      </c>
      <c r="M937" s="21" t="inlineStr">
        <is>
          <t>Melissa Gaines</t>
        </is>
      </c>
      <c r="N937" s="21" t="inlineStr">
        <is>
          <t>DRIFT HARBOR</t>
        </is>
      </c>
      <c r="O937" s="21" t="n">
        <v>50.9</v>
      </c>
      <c r="P937" s="21" t="n">
        <v>7.55</v>
      </c>
      <c r="Q937" s="28" t="n">
        <v>45989</v>
      </c>
      <c r="R937" s="21" t="inlineStr"/>
    </row>
    <row r="938">
      <c r="A938" s="17" t="inlineStr">
        <is>
          <t>GW-0909</t>
        </is>
      </c>
      <c r="B938" s="17" t="inlineStr">
        <is>
          <t>Gullwing</t>
        </is>
      </c>
      <c r="C938" s="17" t="inlineStr">
        <is>
          <t>open</t>
        </is>
      </c>
      <c r="D938" s="17" t="inlineStr">
        <is>
          <t>I</t>
        </is>
      </c>
      <c r="E938" s="17" t="n">
        <v>40</v>
      </c>
      <c r="F938" s="17" t="inlineStr">
        <is>
          <t>Medium</t>
        </is>
      </c>
      <c r="G938" s="17" t="inlineStr">
        <is>
          <t>OPEN</t>
        </is>
      </c>
      <c r="H938" s="17" t="n">
        <v>14</v>
      </c>
      <c r="I938" s="17" t="inlineStr">
        <is>
          <t>Water, 50A Power</t>
        </is>
      </c>
      <c r="J938" s="17" t="inlineStr">
        <is>
          <t>OCCUPIED</t>
        </is>
      </c>
      <c r="K938" s="17" t="inlineStr">
        <is>
          <t>MA-2024-0909</t>
        </is>
      </c>
      <c r="L938" s="17" t="inlineStr">
        <is>
          <t>WL-01033</t>
        </is>
      </c>
      <c r="M938" s="17" t="inlineStr">
        <is>
          <t>Jodi Gonzalez</t>
        </is>
      </c>
      <c r="N938" s="17" t="inlineStr">
        <is>
          <t>PETREL QUEEN</t>
        </is>
      </c>
      <c r="O938" s="17" t="n">
        <v>29</v>
      </c>
      <c r="P938" s="17" t="n">
        <v>7.55</v>
      </c>
      <c r="Q938" s="27" t="n">
        <v>46141</v>
      </c>
      <c r="R938" s="17" t="inlineStr"/>
    </row>
    <row r="939">
      <c r="A939" s="21" t="inlineStr">
        <is>
          <t>GW-0910</t>
        </is>
      </c>
      <c r="B939" s="21" t="inlineStr">
        <is>
          <t>Gullwing</t>
        </is>
      </c>
      <c r="C939" s="21" t="inlineStr">
        <is>
          <t>open</t>
        </is>
      </c>
      <c r="D939" s="21" t="inlineStr">
        <is>
          <t>I</t>
        </is>
      </c>
      <c r="E939" s="21" t="n">
        <v>50</v>
      </c>
      <c r="F939" s="21" t="inlineStr">
        <is>
          <t>Large</t>
        </is>
      </c>
      <c r="G939" s="21" t="inlineStr">
        <is>
          <t>OPEN</t>
        </is>
      </c>
      <c r="H939" s="21" t="n">
        <v>18</v>
      </c>
      <c r="I939" s="21" t="inlineStr">
        <is>
          <t>Water, 50A Power, Pump-Out</t>
        </is>
      </c>
      <c r="J939" s="21" t="inlineStr">
        <is>
          <t>OCCUPIED</t>
        </is>
      </c>
      <c r="K939" s="21" t="inlineStr">
        <is>
          <t>MA-2024-0910</t>
        </is>
      </c>
      <c r="L939" s="21" t="inlineStr">
        <is>
          <t>WL-01532</t>
        </is>
      </c>
      <c r="M939" s="21" t="inlineStr">
        <is>
          <t>Bradley Mejia</t>
        </is>
      </c>
      <c r="N939" s="21" t="inlineStr">
        <is>
          <t>TIDE WAKE</t>
        </is>
      </c>
      <c r="O939" s="21" t="n">
        <v>25.9</v>
      </c>
      <c r="P939" s="21" t="n">
        <v>7.55</v>
      </c>
      <c r="Q939" s="28" t="n">
        <v>46131</v>
      </c>
      <c r="R939" s="21" t="inlineStr"/>
    </row>
    <row r="940">
      <c r="A940" s="17" t="inlineStr">
        <is>
          <t>GW-0911</t>
        </is>
      </c>
      <c r="B940" s="17" t="inlineStr">
        <is>
          <t>Gullwing</t>
        </is>
      </c>
      <c r="C940" s="17" t="inlineStr">
        <is>
          <t>open</t>
        </is>
      </c>
      <c r="D940" s="17" t="inlineStr">
        <is>
          <t>I</t>
        </is>
      </c>
      <c r="E940" s="17" t="n">
        <v>32</v>
      </c>
      <c r="F940" s="17" t="inlineStr">
        <is>
          <t>Medium</t>
        </is>
      </c>
      <c r="G940" s="17" t="inlineStr">
        <is>
          <t>OPEN</t>
        </is>
      </c>
      <c r="H940" s="17" t="n">
        <v>12</v>
      </c>
      <c r="I940" s="17" t="inlineStr">
        <is>
          <t>Water, 30A/50A Power</t>
        </is>
      </c>
      <c r="J940" s="17" t="inlineStr">
        <is>
          <t>OCCUPIED</t>
        </is>
      </c>
      <c r="K940" s="17" t="inlineStr">
        <is>
          <t>MA-2024-0911</t>
        </is>
      </c>
      <c r="L940" s="17" t="inlineStr">
        <is>
          <t>WL-03632</t>
        </is>
      </c>
      <c r="M940" s="17" t="inlineStr">
        <is>
          <t>Melissa Wallace</t>
        </is>
      </c>
      <c r="N940" s="17" t="inlineStr">
        <is>
          <t>SALISH LINE</t>
        </is>
      </c>
      <c r="O940" s="17" t="n">
        <v>36.5</v>
      </c>
      <c r="P940" s="17" t="n">
        <v>7.55</v>
      </c>
      <c r="Q940" s="27" t="n">
        <v>45872</v>
      </c>
      <c r="R940" s="17" t="inlineStr"/>
    </row>
    <row r="941">
      <c r="A941" s="21" t="inlineStr">
        <is>
          <t>GW-0912</t>
        </is>
      </c>
      <c r="B941" s="21" t="inlineStr">
        <is>
          <t>Gullwing</t>
        </is>
      </c>
      <c r="C941" s="21" t="inlineStr">
        <is>
          <t>open</t>
        </is>
      </c>
      <c r="D941" s="21" t="inlineStr">
        <is>
          <t>I</t>
        </is>
      </c>
      <c r="E941" s="21" t="n">
        <v>32</v>
      </c>
      <c r="F941" s="21" t="inlineStr">
        <is>
          <t>Medium</t>
        </is>
      </c>
      <c r="G941" s="21" t="inlineStr">
        <is>
          <t>OPEN</t>
        </is>
      </c>
      <c r="H941" s="21" t="n">
        <v>12</v>
      </c>
      <c r="I941" s="21" t="inlineStr">
        <is>
          <t>Water, 30A/50A Power</t>
        </is>
      </c>
      <c r="J941" s="21" t="inlineStr">
        <is>
          <t>OCCUPIED</t>
        </is>
      </c>
      <c r="K941" s="21" t="inlineStr">
        <is>
          <t>MA-2024-0912</t>
        </is>
      </c>
      <c r="L941" s="21" t="inlineStr">
        <is>
          <t>WL-02341</t>
        </is>
      </c>
      <c r="M941" s="21" t="inlineStr">
        <is>
          <t>David Stewart</t>
        </is>
      </c>
      <c r="N941" s="21" t="inlineStr">
        <is>
          <t>SPINDRIFT REACH</t>
        </is>
      </c>
      <c r="O941" s="21" t="n">
        <v>59</v>
      </c>
      <c r="P941" s="21" t="n">
        <v>7.55</v>
      </c>
      <c r="Q941" s="28" t="n">
        <v>45767</v>
      </c>
      <c r="R941" s="21" t="inlineStr"/>
    </row>
    <row r="942">
      <c r="A942" s="17" t="inlineStr">
        <is>
          <t>GW-0913</t>
        </is>
      </c>
      <c r="B942" s="17" t="inlineStr">
        <is>
          <t>Gullwing</t>
        </is>
      </c>
      <c r="C942" s="17" t="inlineStr">
        <is>
          <t>open</t>
        </is>
      </c>
      <c r="D942" s="17" t="inlineStr">
        <is>
          <t>I</t>
        </is>
      </c>
      <c r="E942" s="17" t="n">
        <v>28</v>
      </c>
      <c r="F942" s="17" t="inlineStr">
        <is>
          <t>Small</t>
        </is>
      </c>
      <c r="G942" s="17" t="inlineStr">
        <is>
          <t>OPEN</t>
        </is>
      </c>
      <c r="H942" s="17" t="n">
        <v>10</v>
      </c>
      <c r="I942" s="17" t="inlineStr">
        <is>
          <t>Water, 30A/50A Power</t>
        </is>
      </c>
      <c r="J942" s="17" t="inlineStr">
        <is>
          <t>OCCUPIED</t>
        </is>
      </c>
      <c r="K942" s="17" t="inlineStr">
        <is>
          <t>MA-2024-0913</t>
        </is>
      </c>
      <c r="L942" s="17" t="inlineStr">
        <is>
          <t>WL-03523</t>
        </is>
      </c>
      <c r="M942" s="17" t="inlineStr">
        <is>
          <t>Darlene Glover</t>
        </is>
      </c>
      <c r="N942" s="17" t="inlineStr">
        <is>
          <t>HERON SOUND</t>
        </is>
      </c>
      <c r="O942" s="17" t="n">
        <v>53.1</v>
      </c>
      <c r="P942" s="17" t="n">
        <v>7.55</v>
      </c>
      <c r="Q942" s="27" t="n">
        <v>45967</v>
      </c>
      <c r="R942" s="17" t="inlineStr"/>
    </row>
    <row r="943">
      <c r="A943" s="21" t="inlineStr">
        <is>
          <t>GW-0914</t>
        </is>
      </c>
      <c r="B943" s="21" t="inlineStr">
        <is>
          <t>Gullwing</t>
        </is>
      </c>
      <c r="C943" s="21" t="inlineStr">
        <is>
          <t>open</t>
        </is>
      </c>
      <c r="D943" s="21" t="inlineStr">
        <is>
          <t>I</t>
        </is>
      </c>
      <c r="E943" s="21" t="n">
        <v>24</v>
      </c>
      <c r="F943" s="21" t="inlineStr">
        <is>
          <t>Small</t>
        </is>
      </c>
      <c r="G943" s="21" t="inlineStr">
        <is>
          <t>OPEN</t>
        </is>
      </c>
      <c r="H943" s="21" t="n">
        <v>9</v>
      </c>
      <c r="I943" s="21" t="inlineStr">
        <is>
          <t>Water, 30A/50A Power</t>
        </is>
      </c>
      <c r="J943" s="21" t="inlineStr">
        <is>
          <t>OCCUPIED</t>
        </is>
      </c>
      <c r="K943" s="21" t="inlineStr">
        <is>
          <t>MA-2024-0914</t>
        </is>
      </c>
      <c r="L943" s="21" t="inlineStr">
        <is>
          <t>WL-01460</t>
        </is>
      </c>
      <c r="M943" s="21" t="inlineStr">
        <is>
          <t>Lori Maldonado</t>
        </is>
      </c>
      <c r="N943" s="21" t="inlineStr">
        <is>
          <t>PINTAIL SHORE</t>
        </is>
      </c>
      <c r="O943" s="21" t="n">
        <v>45.4</v>
      </c>
      <c r="P943" s="21" t="n">
        <v>7.55</v>
      </c>
      <c r="Q943" s="28" t="n">
        <v>45977</v>
      </c>
      <c r="R943" s="21" t="inlineStr"/>
    </row>
    <row r="944">
      <c r="A944" s="17" t="inlineStr">
        <is>
          <t>GW-0915</t>
        </is>
      </c>
      <c r="B944" s="17" t="inlineStr">
        <is>
          <t>Gullwing</t>
        </is>
      </c>
      <c r="C944" s="17" t="inlineStr">
        <is>
          <t>open</t>
        </is>
      </c>
      <c r="D944" s="17" t="inlineStr">
        <is>
          <t>I</t>
        </is>
      </c>
      <c r="E944" s="17" t="n">
        <v>32</v>
      </c>
      <c r="F944" s="17" t="inlineStr">
        <is>
          <t>Medium</t>
        </is>
      </c>
      <c r="G944" s="17" t="inlineStr">
        <is>
          <t>OPEN</t>
        </is>
      </c>
      <c r="H944" s="17" t="n">
        <v>12</v>
      </c>
      <c r="I944" s="17" t="inlineStr">
        <is>
          <t>Water, 30A/50A Power</t>
        </is>
      </c>
      <c r="J944" s="17" t="inlineStr">
        <is>
          <t>OCCUPIED</t>
        </is>
      </c>
      <c r="K944" s="17" t="inlineStr">
        <is>
          <t>MA-2024-0915</t>
        </is>
      </c>
      <c r="L944" s="17" t="inlineStr">
        <is>
          <t>WL-03866</t>
        </is>
      </c>
      <c r="M944" s="17" t="inlineStr">
        <is>
          <t>Jacqueline Anderson</t>
        </is>
      </c>
      <c r="N944" s="17" t="inlineStr">
        <is>
          <t>ANCHOR CREST</t>
        </is>
      </c>
      <c r="O944" s="17" t="n">
        <v>55.2</v>
      </c>
      <c r="P944" s="17" t="n">
        <v>7.55</v>
      </c>
      <c r="Q944" s="27" t="n">
        <v>45811</v>
      </c>
      <c r="R944" s="17" t="inlineStr"/>
    </row>
    <row r="945">
      <c r="A945" s="21" t="inlineStr">
        <is>
          <t>GW-0916</t>
        </is>
      </c>
      <c r="B945" s="21" t="inlineStr">
        <is>
          <t>Gullwing</t>
        </is>
      </c>
      <c r="C945" s="21" t="inlineStr">
        <is>
          <t>open</t>
        </is>
      </c>
      <c r="D945" s="21" t="inlineStr">
        <is>
          <t>I</t>
        </is>
      </c>
      <c r="E945" s="21" t="n">
        <v>24</v>
      </c>
      <c r="F945" s="21" t="inlineStr">
        <is>
          <t>Small</t>
        </is>
      </c>
      <c r="G945" s="21" t="inlineStr">
        <is>
          <t>OPEN</t>
        </is>
      </c>
      <c r="H945" s="21" t="n">
        <v>9</v>
      </c>
      <c r="I945" s="21" t="inlineStr">
        <is>
          <t>Water, 30A/50A Power</t>
        </is>
      </c>
      <c r="J945" s="21" t="inlineStr">
        <is>
          <t>OCCUPIED</t>
        </is>
      </c>
      <c r="K945" s="21" t="inlineStr">
        <is>
          <t>MA-2024-0916</t>
        </is>
      </c>
      <c r="L945" s="21" t="inlineStr">
        <is>
          <t>WL-01914</t>
        </is>
      </c>
      <c r="M945" s="21" t="inlineStr">
        <is>
          <t>Danny Flores</t>
        </is>
      </c>
      <c r="N945" s="21" t="inlineStr">
        <is>
          <t>SCOTER QUEEN</t>
        </is>
      </c>
      <c r="O945" s="21" t="n">
        <v>61.5</v>
      </c>
      <c r="P945" s="21" t="n">
        <v>7.55</v>
      </c>
      <c r="Q945" s="28" t="n">
        <v>45905</v>
      </c>
      <c r="R945" s="21" t="inlineStr"/>
    </row>
    <row r="946">
      <c r="A946" s="17" t="inlineStr">
        <is>
          <t>GW-0917</t>
        </is>
      </c>
      <c r="B946" s="17" t="inlineStr">
        <is>
          <t>Gullwing</t>
        </is>
      </c>
      <c r="C946" s="17" t="inlineStr">
        <is>
          <t>open</t>
        </is>
      </c>
      <c r="D946" s="17" t="inlineStr">
        <is>
          <t>I</t>
        </is>
      </c>
      <c r="E946" s="17" t="n">
        <v>24</v>
      </c>
      <c r="F946" s="17" t="inlineStr">
        <is>
          <t>Small</t>
        </is>
      </c>
      <c r="G946" s="17" t="inlineStr">
        <is>
          <t>OPEN</t>
        </is>
      </c>
      <c r="H946" s="17" t="n">
        <v>9</v>
      </c>
      <c r="I946" s="17" t="inlineStr">
        <is>
          <t>Water, 30A/50A Power</t>
        </is>
      </c>
      <c r="J946" s="17" t="inlineStr">
        <is>
          <t>OCCUPIED</t>
        </is>
      </c>
      <c r="K946" s="17" t="inlineStr">
        <is>
          <t>MA-2024-0917</t>
        </is>
      </c>
      <c r="L946" s="17" t="inlineStr">
        <is>
          <t>WL-02603</t>
        </is>
      </c>
      <c r="M946" s="17" t="inlineStr">
        <is>
          <t>Sharon Lopez</t>
        </is>
      </c>
      <c r="N946" s="17" t="inlineStr">
        <is>
          <t>PETREL CREST</t>
        </is>
      </c>
      <c r="O946" s="17" t="n">
        <v>56.4</v>
      </c>
      <c r="P946" s="17" t="n">
        <v>7.55</v>
      </c>
      <c r="Q946" s="27" t="n">
        <v>45744</v>
      </c>
      <c r="R946" s="17" t="inlineStr"/>
    </row>
    <row r="947">
      <c r="A947" s="21" t="inlineStr">
        <is>
          <t>GW-0918</t>
        </is>
      </c>
      <c r="B947" s="21" t="inlineStr">
        <is>
          <t>Gullwing</t>
        </is>
      </c>
      <c r="C947" s="21" t="inlineStr">
        <is>
          <t>open</t>
        </is>
      </c>
      <c r="D947" s="21" t="inlineStr">
        <is>
          <t>I</t>
        </is>
      </c>
      <c r="E947" s="21" t="n">
        <v>50</v>
      </c>
      <c r="F947" s="21" t="inlineStr">
        <is>
          <t>Large</t>
        </is>
      </c>
      <c r="G947" s="21" t="inlineStr">
        <is>
          <t>OPEN</t>
        </is>
      </c>
      <c r="H947" s="21" t="n">
        <v>18</v>
      </c>
      <c r="I947" s="21" t="inlineStr">
        <is>
          <t>Water, 50A Power, Pump-Out</t>
        </is>
      </c>
      <c r="J947" s="21" t="inlineStr">
        <is>
          <t>OCCUPIED</t>
        </is>
      </c>
      <c r="K947" s="21" t="inlineStr">
        <is>
          <t>MA-2024-0918</t>
        </is>
      </c>
      <c r="L947" s="21" t="inlineStr">
        <is>
          <t>WL-03172</t>
        </is>
      </c>
      <c r="M947" s="21" t="inlineStr">
        <is>
          <t>Jessica Sanford</t>
        </is>
      </c>
      <c r="N947" s="21" t="inlineStr">
        <is>
          <t>SALISH QUEEN</t>
        </is>
      </c>
      <c r="O947" s="21" t="n">
        <v>61.6</v>
      </c>
      <c r="P947" s="21" t="n">
        <v>7.55</v>
      </c>
      <c r="Q947" s="28" t="n">
        <v>46201</v>
      </c>
      <c r="R947" s="21" t="inlineStr"/>
    </row>
    <row r="948">
      <c r="A948" s="17" t="inlineStr">
        <is>
          <t>GW-0919</t>
        </is>
      </c>
      <c r="B948" s="17" t="inlineStr">
        <is>
          <t>Gullwing</t>
        </is>
      </c>
      <c r="C948" s="17" t="inlineStr">
        <is>
          <t>open</t>
        </is>
      </c>
      <c r="D948" s="17" t="inlineStr">
        <is>
          <t>I</t>
        </is>
      </c>
      <c r="E948" s="17" t="n">
        <v>36</v>
      </c>
      <c r="F948" s="17" t="inlineStr">
        <is>
          <t>Medium</t>
        </is>
      </c>
      <c r="G948" s="17" t="inlineStr">
        <is>
          <t>OPEN</t>
        </is>
      </c>
      <c r="H948" s="17" t="n">
        <v>13</v>
      </c>
      <c r="I948" s="17" t="inlineStr">
        <is>
          <t>Water, 50A Power</t>
        </is>
      </c>
      <c r="J948" s="17" t="inlineStr">
        <is>
          <t>OCCUPIED</t>
        </is>
      </c>
      <c r="K948" s="17" t="inlineStr">
        <is>
          <t>MA-2024-0919</t>
        </is>
      </c>
      <c r="L948" s="17" t="inlineStr">
        <is>
          <t>WL-01940</t>
        </is>
      </c>
      <c r="M948" s="17" t="inlineStr">
        <is>
          <t>Kelly Howell</t>
        </is>
      </c>
      <c r="N948" s="17" t="inlineStr">
        <is>
          <t>PINTAIL MIST</t>
        </is>
      </c>
      <c r="O948" s="17" t="n">
        <v>53.5</v>
      </c>
      <c r="P948" s="17" t="n">
        <v>7.55</v>
      </c>
      <c r="Q948" s="27" t="n">
        <v>46125</v>
      </c>
      <c r="R948" s="17" t="inlineStr"/>
    </row>
    <row r="949">
      <c r="A949" s="21" t="inlineStr">
        <is>
          <t>GW-0920</t>
        </is>
      </c>
      <c r="B949" s="21" t="inlineStr">
        <is>
          <t>Gullwing</t>
        </is>
      </c>
      <c r="C949" s="21" t="inlineStr">
        <is>
          <t>open</t>
        </is>
      </c>
      <c r="D949" s="21" t="inlineStr">
        <is>
          <t>I</t>
        </is>
      </c>
      <c r="E949" s="21" t="n">
        <v>28</v>
      </c>
      <c r="F949" s="21" t="inlineStr">
        <is>
          <t>Small</t>
        </is>
      </c>
      <c r="G949" s="21" t="inlineStr">
        <is>
          <t>OPEN</t>
        </is>
      </c>
      <c r="H949" s="21" t="n">
        <v>10</v>
      </c>
      <c r="I949" s="21" t="inlineStr">
        <is>
          <t>Water, 30A/50A Power</t>
        </is>
      </c>
      <c r="J949" s="21" t="inlineStr">
        <is>
          <t>OCCUPIED</t>
        </is>
      </c>
      <c r="K949" s="21" t="inlineStr">
        <is>
          <t>MA-2024-0920</t>
        </is>
      </c>
      <c r="L949" s="21" t="inlineStr">
        <is>
          <t>WL-01338</t>
        </is>
      </c>
      <c r="M949" s="21" t="inlineStr">
        <is>
          <t>Philip Simpson</t>
        </is>
      </c>
      <c r="N949" s="21" t="inlineStr">
        <is>
          <t>MURRE STAR</t>
        </is>
      </c>
      <c r="O949" s="21" t="n">
        <v>35.7</v>
      </c>
      <c r="P949" s="21" t="n">
        <v>7.55</v>
      </c>
      <c r="Q949" s="28" t="n">
        <v>45821</v>
      </c>
      <c r="R949" s="21" t="inlineStr"/>
    </row>
    <row r="950">
      <c r="A950" s="17" t="inlineStr">
        <is>
          <t>GW-0921</t>
        </is>
      </c>
      <c r="B950" s="17" t="inlineStr">
        <is>
          <t>Gullwing</t>
        </is>
      </c>
      <c r="C950" s="17" t="inlineStr">
        <is>
          <t>open</t>
        </is>
      </c>
      <c r="D950" s="17" t="inlineStr">
        <is>
          <t>I</t>
        </is>
      </c>
      <c r="E950" s="17" t="n">
        <v>32</v>
      </c>
      <c r="F950" s="17" t="inlineStr">
        <is>
          <t>Medium</t>
        </is>
      </c>
      <c r="G950" s="17" t="inlineStr">
        <is>
          <t>OPEN</t>
        </is>
      </c>
      <c r="H950" s="17" t="n">
        <v>12</v>
      </c>
      <c r="I950" s="17" t="inlineStr">
        <is>
          <t>Water, 30A/50A Power</t>
        </is>
      </c>
      <c r="J950" s="17" t="inlineStr">
        <is>
          <t>OCCUPIED</t>
        </is>
      </c>
      <c r="K950" s="17" t="inlineStr">
        <is>
          <t>MA-2024-0921</t>
        </is>
      </c>
      <c r="L950" s="17" t="inlineStr">
        <is>
          <t>WL-02657</t>
        </is>
      </c>
      <c r="M950" s="17" t="inlineStr">
        <is>
          <t>Keith Barr</t>
        </is>
      </c>
      <c r="N950" s="17" t="inlineStr">
        <is>
          <t>SABLE PASSAGE</t>
        </is>
      </c>
      <c r="O950" s="17" t="n">
        <v>46.7</v>
      </c>
      <c r="P950" s="17" t="n">
        <v>7.55</v>
      </c>
      <c r="Q950" s="27" t="n">
        <v>45704</v>
      </c>
      <c r="R950" s="17" t="inlineStr"/>
    </row>
    <row r="951">
      <c r="A951" s="21" t="inlineStr">
        <is>
          <t>GW-0922</t>
        </is>
      </c>
      <c r="B951" s="21" t="inlineStr">
        <is>
          <t>Gullwing</t>
        </is>
      </c>
      <c r="C951" s="21" t="inlineStr">
        <is>
          <t>open</t>
        </is>
      </c>
      <c r="D951" s="21" t="inlineStr">
        <is>
          <t>I</t>
        </is>
      </c>
      <c r="E951" s="21" t="n">
        <v>70</v>
      </c>
      <c r="F951" s="21" t="inlineStr">
        <is>
          <t>XLarge</t>
        </is>
      </c>
      <c r="G951" s="21" t="inlineStr">
        <is>
          <t>OPEN</t>
        </is>
      </c>
      <c r="H951" s="21" t="n">
        <v>22</v>
      </c>
      <c r="I951" s="21" t="inlineStr">
        <is>
          <t>Water, 100A Power, Pump-Out</t>
        </is>
      </c>
      <c r="J951" s="21" t="inlineStr">
        <is>
          <t>OCCUPIED</t>
        </is>
      </c>
      <c r="K951" s="21" t="inlineStr">
        <is>
          <t>MA-2024-0922</t>
        </is>
      </c>
      <c r="L951" s="21" t="inlineStr">
        <is>
          <t>WL-03531</t>
        </is>
      </c>
      <c r="M951" s="21" t="inlineStr">
        <is>
          <t>Nicole Golden</t>
        </is>
      </c>
      <c r="N951" s="21" t="inlineStr">
        <is>
          <t>OTTER PASSAGE</t>
        </is>
      </c>
      <c r="O951" s="21" t="n">
        <v>47.4</v>
      </c>
      <c r="P951" s="21" t="n">
        <v>7.55</v>
      </c>
      <c r="Q951" s="28" t="n">
        <v>46183</v>
      </c>
      <c r="R951" s="21" t="inlineStr"/>
    </row>
    <row r="952">
      <c r="A952" s="17" t="inlineStr">
        <is>
          <t>GW-0923</t>
        </is>
      </c>
      <c r="B952" s="17" t="inlineStr">
        <is>
          <t>Gullwing</t>
        </is>
      </c>
      <c r="C952" s="17" t="inlineStr">
        <is>
          <t>open</t>
        </is>
      </c>
      <c r="D952" s="17" t="inlineStr">
        <is>
          <t>I</t>
        </is>
      </c>
      <c r="E952" s="17" t="n">
        <v>70</v>
      </c>
      <c r="F952" s="17" t="inlineStr">
        <is>
          <t>XLarge</t>
        </is>
      </c>
      <c r="G952" s="17" t="inlineStr">
        <is>
          <t>OPEN</t>
        </is>
      </c>
      <c r="H952" s="17" t="n">
        <v>22</v>
      </c>
      <c r="I952" s="17" t="inlineStr">
        <is>
          <t>Water, 100A Power, Pump-Out</t>
        </is>
      </c>
      <c r="J952" s="17" t="inlineStr">
        <is>
          <t>OCCUPIED</t>
        </is>
      </c>
      <c r="K952" s="17" t="inlineStr">
        <is>
          <t>MA-2024-0923</t>
        </is>
      </c>
      <c r="L952" s="17" t="inlineStr">
        <is>
          <t>WL-02574</t>
        </is>
      </c>
      <c r="M952" s="17" t="inlineStr">
        <is>
          <t>Elizabeth Larsen</t>
        </is>
      </c>
      <c r="N952" s="17" t="inlineStr">
        <is>
          <t>HERON ANN</t>
        </is>
      </c>
      <c r="O952" s="17" t="n">
        <v>26.3</v>
      </c>
      <c r="P952" s="17" t="n">
        <v>7.55</v>
      </c>
      <c r="Q952" s="27" t="n">
        <v>46164</v>
      </c>
      <c r="R952" s="17" t="inlineStr"/>
    </row>
    <row r="953">
      <c r="A953" s="21" t="inlineStr">
        <is>
          <t>GW-1001</t>
        </is>
      </c>
      <c r="B953" s="21" t="inlineStr">
        <is>
          <t>Gullwing</t>
        </is>
      </c>
      <c r="C953" s="21" t="inlineStr">
        <is>
          <t>open</t>
        </is>
      </c>
      <c r="D953" s="21" t="inlineStr">
        <is>
          <t>J</t>
        </is>
      </c>
      <c r="E953" s="21" t="n">
        <v>32</v>
      </c>
      <c r="F953" s="21" t="inlineStr">
        <is>
          <t>Medium</t>
        </is>
      </c>
      <c r="G953" s="21" t="inlineStr">
        <is>
          <t>OPEN</t>
        </is>
      </c>
      <c r="H953" s="21" t="n">
        <v>12</v>
      </c>
      <c r="I953" s="21" t="inlineStr">
        <is>
          <t>Water, 30A/50A Power</t>
        </is>
      </c>
      <c r="J953" s="21" t="inlineStr">
        <is>
          <t>OCCUPIED</t>
        </is>
      </c>
      <c r="K953" s="21" t="inlineStr">
        <is>
          <t>MA-2024-1001</t>
        </is>
      </c>
      <c r="L953" s="21" t="inlineStr">
        <is>
          <t>WL-02083</t>
        </is>
      </c>
      <c r="M953" s="21" t="inlineStr">
        <is>
          <t>Brandon Choi</t>
        </is>
      </c>
      <c r="N953" s="21" t="inlineStr">
        <is>
          <t>SABLE MIST</t>
        </is>
      </c>
      <c r="O953" s="21" t="n">
        <v>47.2</v>
      </c>
      <c r="P953" s="21" t="n">
        <v>7.55</v>
      </c>
      <c r="Q953" s="28" t="n">
        <v>46100</v>
      </c>
      <c r="R953" s="21" t="inlineStr"/>
    </row>
    <row r="954">
      <c r="A954" s="17" t="inlineStr">
        <is>
          <t>GW-1002</t>
        </is>
      </c>
      <c r="B954" s="17" t="inlineStr">
        <is>
          <t>Gullwing</t>
        </is>
      </c>
      <c r="C954" s="17" t="inlineStr">
        <is>
          <t>open</t>
        </is>
      </c>
      <c r="D954" s="17" t="inlineStr">
        <is>
          <t>J</t>
        </is>
      </c>
      <c r="E954" s="17" t="n">
        <v>60</v>
      </c>
      <c r="F954" s="17" t="inlineStr">
        <is>
          <t>XLarge</t>
        </is>
      </c>
      <c r="G954" s="17" t="inlineStr">
        <is>
          <t>OPEN</t>
        </is>
      </c>
      <c r="H954" s="17" t="n">
        <v>20</v>
      </c>
      <c r="I954" s="17" t="inlineStr">
        <is>
          <t>Water, 100A Power, Pump-Out</t>
        </is>
      </c>
      <c r="J954" s="17" t="inlineStr">
        <is>
          <t>OCCUPIED</t>
        </is>
      </c>
      <c r="K954" s="17" t="inlineStr">
        <is>
          <t>MA-2024-1002</t>
        </is>
      </c>
      <c r="L954" s="17" t="inlineStr">
        <is>
          <t>WL-01108</t>
        </is>
      </c>
      <c r="M954" s="17" t="inlineStr">
        <is>
          <t>Evelyn Thomas</t>
        </is>
      </c>
      <c r="N954" s="17" t="inlineStr">
        <is>
          <t>OTTER MOON</t>
        </is>
      </c>
      <c r="O954" s="17" t="n">
        <v>36.7</v>
      </c>
      <c r="P954" s="17" t="n">
        <v>7.55</v>
      </c>
      <c r="Q954" s="27" t="n">
        <v>46179</v>
      </c>
      <c r="R954" s="17" t="inlineStr"/>
    </row>
    <row r="955">
      <c r="A955" s="21" t="inlineStr">
        <is>
          <t>GW-1003</t>
        </is>
      </c>
      <c r="B955" s="21" t="inlineStr">
        <is>
          <t>Gullwing</t>
        </is>
      </c>
      <c r="C955" s="21" t="inlineStr">
        <is>
          <t>open</t>
        </is>
      </c>
      <c r="D955" s="21" t="inlineStr">
        <is>
          <t>J</t>
        </is>
      </c>
      <c r="E955" s="21" t="n">
        <v>24</v>
      </c>
      <c r="F955" s="21" t="inlineStr">
        <is>
          <t>Small</t>
        </is>
      </c>
      <c r="G955" s="21" t="inlineStr">
        <is>
          <t>OPEN</t>
        </is>
      </c>
      <c r="H955" s="21" t="n">
        <v>9</v>
      </c>
      <c r="I955" s="21" t="inlineStr">
        <is>
          <t>Water, 30A/50A Power</t>
        </is>
      </c>
      <c r="J955" s="21" t="inlineStr">
        <is>
          <t>OCCUPIED</t>
        </is>
      </c>
      <c r="K955" s="21" t="inlineStr">
        <is>
          <t>MA-2024-1003</t>
        </is>
      </c>
      <c r="L955" s="21" t="inlineStr">
        <is>
          <t>WL-03052</t>
        </is>
      </c>
      <c r="M955" s="21" t="inlineStr">
        <is>
          <t>Jenna Marsh</t>
        </is>
      </c>
      <c r="N955" s="21" t="inlineStr">
        <is>
          <t>CORMORANT SHORE</t>
        </is>
      </c>
      <c r="O955" s="21" t="n">
        <v>19</v>
      </c>
      <c r="P955" s="21" t="n">
        <v>7.55</v>
      </c>
      <c r="Q955" s="28" t="n">
        <v>45916</v>
      </c>
      <c r="R955" s="21" t="inlineStr"/>
    </row>
    <row r="956">
      <c r="A956" s="17" t="inlineStr">
        <is>
          <t>GW-1004</t>
        </is>
      </c>
      <c r="B956" s="17" t="inlineStr">
        <is>
          <t>Gullwing</t>
        </is>
      </c>
      <c r="C956" s="17" t="inlineStr">
        <is>
          <t>open</t>
        </is>
      </c>
      <c r="D956" s="17" t="inlineStr">
        <is>
          <t>J</t>
        </is>
      </c>
      <c r="E956" s="17" t="n">
        <v>36</v>
      </c>
      <c r="F956" s="17" t="inlineStr">
        <is>
          <t>Medium</t>
        </is>
      </c>
      <c r="G956" s="17" t="inlineStr">
        <is>
          <t>OPEN</t>
        </is>
      </c>
      <c r="H956" s="17" t="n">
        <v>13</v>
      </c>
      <c r="I956" s="17" t="inlineStr">
        <is>
          <t>Water, 50A Power</t>
        </is>
      </c>
      <c r="J956" s="17" t="inlineStr">
        <is>
          <t>OCCUPIED</t>
        </is>
      </c>
      <c r="K956" s="17" t="inlineStr">
        <is>
          <t>MA-2024-1004</t>
        </is>
      </c>
      <c r="L956" s="17" t="inlineStr">
        <is>
          <t>WL-03149</t>
        </is>
      </c>
      <c r="M956" s="17" t="inlineStr">
        <is>
          <t>Todd Williams</t>
        </is>
      </c>
      <c r="N956" s="17" t="inlineStr">
        <is>
          <t>TIDE RUNNER</t>
        </is>
      </c>
      <c r="O956" s="17" t="n">
        <v>25.8</v>
      </c>
      <c r="P956" s="17" t="n">
        <v>7.55</v>
      </c>
      <c r="Q956" s="27" t="n">
        <v>45630</v>
      </c>
      <c r="R956" s="17" t="inlineStr"/>
    </row>
    <row r="957">
      <c r="A957" s="21" t="inlineStr">
        <is>
          <t>GW-1005</t>
        </is>
      </c>
      <c r="B957" s="21" t="inlineStr">
        <is>
          <t>Gullwing</t>
        </is>
      </c>
      <c r="C957" s="21" t="inlineStr">
        <is>
          <t>open</t>
        </is>
      </c>
      <c r="D957" s="21" t="inlineStr">
        <is>
          <t>J</t>
        </is>
      </c>
      <c r="E957" s="21" t="n">
        <v>32</v>
      </c>
      <c r="F957" s="21" t="inlineStr">
        <is>
          <t>Medium</t>
        </is>
      </c>
      <c r="G957" s="21" t="inlineStr">
        <is>
          <t>OPEN</t>
        </is>
      </c>
      <c r="H957" s="21" t="n">
        <v>12</v>
      </c>
      <c r="I957" s="21" t="inlineStr">
        <is>
          <t>Water, 30A/50A Power</t>
        </is>
      </c>
      <c r="J957" s="21" t="inlineStr">
        <is>
          <t>OCCUPIED</t>
        </is>
      </c>
      <c r="K957" s="21" t="inlineStr">
        <is>
          <t>MA-2024-1005</t>
        </is>
      </c>
      <c r="L957" s="21" t="inlineStr">
        <is>
          <t>WL-03191</t>
        </is>
      </c>
      <c r="M957" s="21" t="inlineStr">
        <is>
          <t>William Lam</t>
        </is>
      </c>
      <c r="N957" s="21" t="inlineStr">
        <is>
          <t>OTTER LIGHT</t>
        </is>
      </c>
      <c r="O957" s="21" t="n">
        <v>58.4</v>
      </c>
      <c r="P957" s="21" t="n">
        <v>7.55</v>
      </c>
      <c r="Q957" s="28" t="n">
        <v>46199</v>
      </c>
      <c r="R957" s="21" t="inlineStr"/>
    </row>
    <row r="958">
      <c r="A958" s="17" t="inlineStr">
        <is>
          <t>GW-1006</t>
        </is>
      </c>
      <c r="B958" s="17" t="inlineStr">
        <is>
          <t>Gullwing</t>
        </is>
      </c>
      <c r="C958" s="17" t="inlineStr">
        <is>
          <t>open</t>
        </is>
      </c>
      <c r="D958" s="17" t="inlineStr">
        <is>
          <t>J</t>
        </is>
      </c>
      <c r="E958" s="17" t="n">
        <v>32</v>
      </c>
      <c r="F958" s="17" t="inlineStr">
        <is>
          <t>Medium</t>
        </is>
      </c>
      <c r="G958" s="17" t="inlineStr">
        <is>
          <t>OPEN</t>
        </is>
      </c>
      <c r="H958" s="17" t="n">
        <v>12</v>
      </c>
      <c r="I958" s="17" t="inlineStr">
        <is>
          <t>Water, 30A/50A Power</t>
        </is>
      </c>
      <c r="J958" s="17" t="inlineStr">
        <is>
          <t>OCCUPIED</t>
        </is>
      </c>
      <c r="K958" s="17" t="inlineStr">
        <is>
          <t>MA-2024-1006</t>
        </is>
      </c>
      <c r="L958" s="17" t="inlineStr">
        <is>
          <t>WL-02170</t>
        </is>
      </c>
      <c r="M958" s="17" t="inlineStr">
        <is>
          <t>Robin Duke</t>
        </is>
      </c>
      <c r="N958" s="17" t="inlineStr">
        <is>
          <t>COHO SONG</t>
        </is>
      </c>
      <c r="O958" s="17" t="n">
        <v>31.4</v>
      </c>
      <c r="P958" s="17" t="n">
        <v>7.55</v>
      </c>
      <c r="Q958" s="27" t="n">
        <v>45842</v>
      </c>
      <c r="R958" s="17" t="inlineStr"/>
    </row>
    <row r="959">
      <c r="A959" s="21" t="inlineStr">
        <is>
          <t>GW-1007</t>
        </is>
      </c>
      <c r="B959" s="21" t="inlineStr">
        <is>
          <t>Gullwing</t>
        </is>
      </c>
      <c r="C959" s="21" t="inlineStr">
        <is>
          <t>open</t>
        </is>
      </c>
      <c r="D959" s="21" t="inlineStr">
        <is>
          <t>J</t>
        </is>
      </c>
      <c r="E959" s="21" t="n">
        <v>60</v>
      </c>
      <c r="F959" s="21" t="inlineStr">
        <is>
          <t>XLarge</t>
        </is>
      </c>
      <c r="G959" s="21" t="inlineStr">
        <is>
          <t>OPEN</t>
        </is>
      </c>
      <c r="H959" s="21" t="n">
        <v>20</v>
      </c>
      <c r="I959" s="21" t="inlineStr">
        <is>
          <t>Water, 100A Power, Pump-Out</t>
        </is>
      </c>
      <c r="J959" s="21" t="inlineStr">
        <is>
          <t>OCCUPIED</t>
        </is>
      </c>
      <c r="K959" s="21" t="inlineStr">
        <is>
          <t>MA-2024-1007</t>
        </is>
      </c>
      <c r="L959" s="21" t="inlineStr">
        <is>
          <t>WL-01742</t>
        </is>
      </c>
      <c r="M959" s="21" t="inlineStr">
        <is>
          <t>Robert Smith</t>
        </is>
      </c>
      <c r="N959" s="21" t="inlineStr">
        <is>
          <t>COHO ROCK</t>
        </is>
      </c>
      <c r="O959" s="21" t="n">
        <v>29.1</v>
      </c>
      <c r="P959" s="21" t="n">
        <v>7.55</v>
      </c>
      <c r="Q959" s="28" t="n">
        <v>45823</v>
      </c>
      <c r="R959" s="21" t="inlineStr"/>
    </row>
    <row r="960">
      <c r="A960" s="17" t="inlineStr">
        <is>
          <t>GW-1008</t>
        </is>
      </c>
      <c r="B960" s="17" t="inlineStr">
        <is>
          <t>Gullwing</t>
        </is>
      </c>
      <c r="C960" s="17" t="inlineStr">
        <is>
          <t>open</t>
        </is>
      </c>
      <c r="D960" s="17" t="inlineStr">
        <is>
          <t>J</t>
        </is>
      </c>
      <c r="E960" s="17" t="n">
        <v>60</v>
      </c>
      <c r="F960" s="17" t="inlineStr">
        <is>
          <t>XLarge</t>
        </is>
      </c>
      <c r="G960" s="17" t="inlineStr">
        <is>
          <t>OPEN</t>
        </is>
      </c>
      <c r="H960" s="17" t="n">
        <v>20</v>
      </c>
      <c r="I960" s="17" t="inlineStr">
        <is>
          <t>Water, 100A Power, Pump-Out</t>
        </is>
      </c>
      <c r="J960" s="17" t="inlineStr">
        <is>
          <t>OCCUPIED</t>
        </is>
      </c>
      <c r="K960" s="17" t="inlineStr">
        <is>
          <t>MA-2024-1008</t>
        </is>
      </c>
      <c r="L960" s="17" t="inlineStr">
        <is>
          <t>WL-03216</t>
        </is>
      </c>
      <c r="M960" s="17" t="inlineStr">
        <is>
          <t>Nancy Branch</t>
        </is>
      </c>
      <c r="N960" s="17" t="inlineStr">
        <is>
          <t>CORMORANT WEATHER</t>
        </is>
      </c>
      <c r="O960" s="17" t="n">
        <v>58.3</v>
      </c>
      <c r="P960" s="17" t="n">
        <v>7.55</v>
      </c>
      <c r="Q960" s="27" t="n">
        <v>45624</v>
      </c>
      <c r="R960" s="17" t="inlineStr"/>
    </row>
    <row r="961">
      <c r="A961" s="21" t="inlineStr">
        <is>
          <t>GW-1009</t>
        </is>
      </c>
      <c r="B961" s="21" t="inlineStr">
        <is>
          <t>Gullwing</t>
        </is>
      </c>
      <c r="C961" s="21" t="inlineStr">
        <is>
          <t>open</t>
        </is>
      </c>
      <c r="D961" s="21" t="inlineStr">
        <is>
          <t>J</t>
        </is>
      </c>
      <c r="E961" s="21" t="n">
        <v>45</v>
      </c>
      <c r="F961" s="21" t="inlineStr">
        <is>
          <t>Large</t>
        </is>
      </c>
      <c r="G961" s="21" t="inlineStr">
        <is>
          <t>OPEN</t>
        </is>
      </c>
      <c r="H961" s="21" t="n">
        <v>16</v>
      </c>
      <c r="I961" s="21" t="inlineStr">
        <is>
          <t>Water, 50A Power, Pump-Out</t>
        </is>
      </c>
      <c r="J961" s="21" t="inlineStr">
        <is>
          <t>OCCUPIED</t>
        </is>
      </c>
      <c r="K961" s="21" t="inlineStr">
        <is>
          <t>MA-2024-1009</t>
        </is>
      </c>
      <c r="L961" s="21" t="inlineStr">
        <is>
          <t>WL-03228</t>
        </is>
      </c>
      <c r="M961" s="21" t="inlineStr">
        <is>
          <t>Roy Stuart</t>
        </is>
      </c>
      <c r="N961" s="21" t="inlineStr">
        <is>
          <t>GRAY ROSE</t>
        </is>
      </c>
      <c r="O961" s="21" t="n">
        <v>47.5</v>
      </c>
      <c r="P961" s="21" t="n">
        <v>7.55</v>
      </c>
      <c r="Q961" s="28" t="n">
        <v>45638</v>
      </c>
      <c r="R961" s="21" t="inlineStr"/>
    </row>
    <row r="962">
      <c r="A962" s="17" t="inlineStr">
        <is>
          <t>GW-1010</t>
        </is>
      </c>
      <c r="B962" s="17" t="inlineStr">
        <is>
          <t>Gullwing</t>
        </is>
      </c>
      <c r="C962" s="17" t="inlineStr">
        <is>
          <t>open</t>
        </is>
      </c>
      <c r="D962" s="17" t="inlineStr">
        <is>
          <t>J</t>
        </is>
      </c>
      <c r="E962" s="17" t="n">
        <v>45</v>
      </c>
      <c r="F962" s="17" t="inlineStr">
        <is>
          <t>Large</t>
        </is>
      </c>
      <c r="G962" s="17" t="inlineStr">
        <is>
          <t>OPEN</t>
        </is>
      </c>
      <c r="H962" s="17" t="n">
        <v>16</v>
      </c>
      <c r="I962" s="17" t="inlineStr">
        <is>
          <t>Water, 50A Power, Pump-Out</t>
        </is>
      </c>
      <c r="J962" s="17" t="inlineStr">
        <is>
          <t>OCCUPIED</t>
        </is>
      </c>
      <c r="K962" s="17" t="inlineStr">
        <is>
          <t>MA-2024-1010</t>
        </is>
      </c>
      <c r="L962" s="17" t="inlineStr">
        <is>
          <t>WL-01543</t>
        </is>
      </c>
      <c r="M962" s="17" t="inlineStr">
        <is>
          <t>Charles Gomez</t>
        </is>
      </c>
      <c r="N962" s="17" t="inlineStr">
        <is>
          <t>SANDERLING RUNNER</t>
        </is>
      </c>
      <c r="O962" s="17" t="n">
        <v>27.2</v>
      </c>
      <c r="P962" s="17" t="n">
        <v>7.55</v>
      </c>
      <c r="Q962" s="27" t="n">
        <v>45716</v>
      </c>
      <c r="R962" s="17" t="inlineStr"/>
    </row>
    <row r="963">
      <c r="A963" s="21" t="inlineStr">
        <is>
          <t>GW-1011</t>
        </is>
      </c>
      <c r="B963" s="21" t="inlineStr">
        <is>
          <t>Gullwing</t>
        </is>
      </c>
      <c r="C963" s="21" t="inlineStr">
        <is>
          <t>open</t>
        </is>
      </c>
      <c r="D963" s="21" t="inlineStr">
        <is>
          <t>J</t>
        </is>
      </c>
      <c r="E963" s="21" t="n">
        <v>80</v>
      </c>
      <c r="F963" s="21" t="inlineStr">
        <is>
          <t>XLarge</t>
        </is>
      </c>
      <c r="G963" s="21" t="inlineStr">
        <is>
          <t>OPEN</t>
        </is>
      </c>
      <c r="H963" s="21" t="n">
        <v>24</v>
      </c>
      <c r="I963" s="21" t="inlineStr">
        <is>
          <t>Water, 100A Power, Pump-Out</t>
        </is>
      </c>
      <c r="J963" s="21" t="inlineStr">
        <is>
          <t>OCCUPIED</t>
        </is>
      </c>
      <c r="K963" s="21" t="inlineStr">
        <is>
          <t>MA-2024-1011</t>
        </is>
      </c>
      <c r="L963" s="21" t="inlineStr">
        <is>
          <t>WL-02258</t>
        </is>
      </c>
      <c r="M963" s="21" t="inlineStr">
        <is>
          <t>Katrina Griffin</t>
        </is>
      </c>
      <c r="N963" s="21" t="inlineStr">
        <is>
          <t>TIDE VEER</t>
        </is>
      </c>
      <c r="O963" s="21" t="n">
        <v>51.7</v>
      </c>
      <c r="P963" s="21" t="n">
        <v>7.55</v>
      </c>
      <c r="Q963" s="28" t="n">
        <v>45757</v>
      </c>
      <c r="R963" s="21" t="inlineStr"/>
    </row>
    <row r="964">
      <c r="A964" s="17" t="inlineStr">
        <is>
          <t>GW-1012</t>
        </is>
      </c>
      <c r="B964" s="17" t="inlineStr">
        <is>
          <t>Gullwing</t>
        </is>
      </c>
      <c r="C964" s="17" t="inlineStr">
        <is>
          <t>open</t>
        </is>
      </c>
      <c r="D964" s="17" t="inlineStr">
        <is>
          <t>J</t>
        </is>
      </c>
      <c r="E964" s="17" t="n">
        <v>80</v>
      </c>
      <c r="F964" s="17" t="inlineStr">
        <is>
          <t>XLarge</t>
        </is>
      </c>
      <c r="G964" s="17" t="inlineStr">
        <is>
          <t>OPEN</t>
        </is>
      </c>
      <c r="H964" s="17" t="n">
        <v>24</v>
      </c>
      <c r="I964" s="17" t="inlineStr">
        <is>
          <t>Water, 100A Power, Pump-Out</t>
        </is>
      </c>
      <c r="J964" s="17" t="inlineStr">
        <is>
          <t>OCCUPIED</t>
        </is>
      </c>
      <c r="K964" s="17" t="inlineStr">
        <is>
          <t>MA-2024-1012</t>
        </is>
      </c>
      <c r="L964" s="17" t="inlineStr">
        <is>
          <t>WL-01480</t>
        </is>
      </c>
      <c r="M964" s="17" t="inlineStr">
        <is>
          <t>Kaitlin Meyer</t>
        </is>
      </c>
      <c r="N964" s="17" t="inlineStr">
        <is>
          <t>ANCHOR MIST</t>
        </is>
      </c>
      <c r="O964" s="17" t="n">
        <v>48</v>
      </c>
      <c r="P964" s="17" t="n">
        <v>7.55</v>
      </c>
      <c r="Q964" s="27" t="n">
        <v>45812</v>
      </c>
      <c r="R964" s="17" t="inlineStr"/>
    </row>
    <row r="965">
      <c r="A965" s="21" t="inlineStr">
        <is>
          <t>GW-1013</t>
        </is>
      </c>
      <c r="B965" s="21" t="inlineStr">
        <is>
          <t>Gullwing</t>
        </is>
      </c>
      <c r="C965" s="21" t="inlineStr">
        <is>
          <t>open</t>
        </is>
      </c>
      <c r="D965" s="21" t="inlineStr">
        <is>
          <t>J</t>
        </is>
      </c>
      <c r="E965" s="21" t="n">
        <v>60</v>
      </c>
      <c r="F965" s="21" t="inlineStr">
        <is>
          <t>XLarge</t>
        </is>
      </c>
      <c r="G965" s="21" t="inlineStr">
        <is>
          <t>OPEN</t>
        </is>
      </c>
      <c r="H965" s="21" t="n">
        <v>20</v>
      </c>
      <c r="I965" s="21" t="inlineStr">
        <is>
          <t>Water, 100A Power, Pump-Out</t>
        </is>
      </c>
      <c r="J965" s="21" t="inlineStr">
        <is>
          <t>OCCUPIED</t>
        </is>
      </c>
      <c r="K965" s="21" t="inlineStr">
        <is>
          <t>MA-2024-1013</t>
        </is>
      </c>
      <c r="L965" s="21" t="inlineStr">
        <is>
          <t>WL-02038</t>
        </is>
      </c>
      <c r="M965" s="21" t="inlineStr">
        <is>
          <t>Patricia Thomas</t>
        </is>
      </c>
      <c r="N965" s="21" t="inlineStr">
        <is>
          <t>TIDE ROSE</t>
        </is>
      </c>
      <c r="O965" s="21" t="n">
        <v>27.1</v>
      </c>
      <c r="P965" s="21" t="n">
        <v>7.55</v>
      </c>
      <c r="Q965" s="28" t="n">
        <v>46121</v>
      </c>
      <c r="R965" s="21" t="inlineStr"/>
    </row>
    <row r="966">
      <c r="A966" s="17" t="inlineStr">
        <is>
          <t>GW-1014</t>
        </is>
      </c>
      <c r="B966" s="17" t="inlineStr">
        <is>
          <t>Gullwing</t>
        </is>
      </c>
      <c r="C966" s="17" t="inlineStr">
        <is>
          <t>open</t>
        </is>
      </c>
      <c r="D966" s="17" t="inlineStr">
        <is>
          <t>J</t>
        </is>
      </c>
      <c r="E966" s="17" t="n">
        <v>32</v>
      </c>
      <c r="F966" s="17" t="inlineStr">
        <is>
          <t>Medium</t>
        </is>
      </c>
      <c r="G966" s="17" t="inlineStr">
        <is>
          <t>OPEN</t>
        </is>
      </c>
      <c r="H966" s="17" t="n">
        <v>12</v>
      </c>
      <c r="I966" s="17" t="inlineStr">
        <is>
          <t>Water, 30A/50A Power</t>
        </is>
      </c>
      <c r="J966" s="17" t="inlineStr">
        <is>
          <t>OCCUPIED</t>
        </is>
      </c>
      <c r="K966" s="17" t="inlineStr">
        <is>
          <t>MA-2024-1014</t>
        </is>
      </c>
      <c r="L966" s="17" t="inlineStr">
        <is>
          <t>WL-03067</t>
        </is>
      </c>
      <c r="M966" s="17" t="inlineStr">
        <is>
          <t>Eric Thomas</t>
        </is>
      </c>
      <c r="N966" s="17" t="inlineStr">
        <is>
          <t>ANCHOR ROSE</t>
        </is>
      </c>
      <c r="O966" s="17" t="n">
        <v>30.6</v>
      </c>
      <c r="P966" s="17" t="n">
        <v>7.55</v>
      </c>
      <c r="Q966" s="27" t="n">
        <v>45721</v>
      </c>
      <c r="R966" s="17" t="inlineStr"/>
    </row>
    <row r="967">
      <c r="A967" s="21" t="inlineStr">
        <is>
          <t>GW-1015</t>
        </is>
      </c>
      <c r="B967" s="21" t="inlineStr">
        <is>
          <t>Gullwing</t>
        </is>
      </c>
      <c r="C967" s="21" t="inlineStr">
        <is>
          <t>open</t>
        </is>
      </c>
      <c r="D967" s="21" t="inlineStr">
        <is>
          <t>J</t>
        </is>
      </c>
      <c r="E967" s="21" t="n">
        <v>70</v>
      </c>
      <c r="F967" s="21" t="inlineStr">
        <is>
          <t>XLarge</t>
        </is>
      </c>
      <c r="G967" s="21" t="inlineStr">
        <is>
          <t>OPEN</t>
        </is>
      </c>
      <c r="H967" s="21" t="n">
        <v>22</v>
      </c>
      <c r="I967" s="21" t="inlineStr">
        <is>
          <t>Water, 100A Power, Pump-Out</t>
        </is>
      </c>
      <c r="J967" s="21" t="inlineStr">
        <is>
          <t>OCCUPIED</t>
        </is>
      </c>
      <c r="K967" s="21" t="inlineStr">
        <is>
          <t>MA-2024-1015</t>
        </is>
      </c>
      <c r="L967" s="21" t="inlineStr">
        <is>
          <t>WL-02143</t>
        </is>
      </c>
      <c r="M967" s="21" t="inlineStr">
        <is>
          <t>Lisa Wright</t>
        </is>
      </c>
      <c r="N967" s="21" t="inlineStr">
        <is>
          <t>FOUL DANCER</t>
        </is>
      </c>
      <c r="O967" s="21" t="n">
        <v>50.8</v>
      </c>
      <c r="P967" s="21" t="n">
        <v>7.55</v>
      </c>
      <c r="Q967" s="28" t="n">
        <v>45678</v>
      </c>
      <c r="R967" s="21" t="inlineStr"/>
    </row>
    <row r="968">
      <c r="A968" s="17" t="inlineStr">
        <is>
          <t>GW-1016</t>
        </is>
      </c>
      <c r="B968" s="17" t="inlineStr">
        <is>
          <t>Gullwing</t>
        </is>
      </c>
      <c r="C968" s="17" t="inlineStr">
        <is>
          <t>open</t>
        </is>
      </c>
      <c r="D968" s="17" t="inlineStr">
        <is>
          <t>J</t>
        </is>
      </c>
      <c r="E968" s="17" t="n">
        <v>24</v>
      </c>
      <c r="F968" s="17" t="inlineStr">
        <is>
          <t>Small</t>
        </is>
      </c>
      <c r="G968" s="17" t="inlineStr">
        <is>
          <t>OPEN</t>
        </is>
      </c>
      <c r="H968" s="17" t="n">
        <v>9</v>
      </c>
      <c r="I968" s="17" t="inlineStr">
        <is>
          <t>Water, 30A/50A Power</t>
        </is>
      </c>
      <c r="J968" s="17" t="inlineStr">
        <is>
          <t>OCCUPIED</t>
        </is>
      </c>
      <c r="K968" s="17" t="inlineStr">
        <is>
          <t>MA-2024-1016</t>
        </is>
      </c>
      <c r="L968" s="17" t="inlineStr">
        <is>
          <t>WL-02443</t>
        </is>
      </c>
      <c r="M968" s="17" t="inlineStr">
        <is>
          <t>Seth Neal</t>
        </is>
      </c>
      <c r="N968" s="17" t="inlineStr">
        <is>
          <t>ANCHOR ROCK</t>
        </is>
      </c>
      <c r="O968" s="17" t="n">
        <v>31.6</v>
      </c>
      <c r="P968" s="17" t="n">
        <v>7.55</v>
      </c>
      <c r="Q968" s="27" t="n">
        <v>45876</v>
      </c>
      <c r="R968" s="17" t="inlineStr"/>
    </row>
    <row r="969">
      <c r="A969" s="21" t="inlineStr">
        <is>
          <t>GW-1017</t>
        </is>
      </c>
      <c r="B969" s="21" t="inlineStr">
        <is>
          <t>Gullwing</t>
        </is>
      </c>
      <c r="C969" s="21" t="inlineStr">
        <is>
          <t>open</t>
        </is>
      </c>
      <c r="D969" s="21" t="inlineStr">
        <is>
          <t>J</t>
        </is>
      </c>
      <c r="E969" s="21" t="n">
        <v>32</v>
      </c>
      <c r="F969" s="21" t="inlineStr">
        <is>
          <t>Medium</t>
        </is>
      </c>
      <c r="G969" s="21" t="inlineStr">
        <is>
          <t>OPEN</t>
        </is>
      </c>
      <c r="H969" s="21" t="n">
        <v>12</v>
      </c>
      <c r="I969" s="21" t="inlineStr">
        <is>
          <t>Water, 30A/50A Power</t>
        </is>
      </c>
      <c r="J969" s="21" t="inlineStr">
        <is>
          <t>OCCUPIED</t>
        </is>
      </c>
      <c r="K969" s="21" t="inlineStr">
        <is>
          <t>MA-2024-1017</t>
        </is>
      </c>
      <c r="L969" s="21" t="inlineStr">
        <is>
          <t>WL-01350</t>
        </is>
      </c>
      <c r="M969" s="21" t="inlineStr">
        <is>
          <t>John George</t>
        </is>
      </c>
      <c r="N969" s="21" t="inlineStr">
        <is>
          <t>TIDE RUNNER</t>
        </is>
      </c>
      <c r="O969" s="21" t="n">
        <v>22.5</v>
      </c>
      <c r="P969" s="21" t="n">
        <v>7.55</v>
      </c>
      <c r="Q969" s="28" t="n">
        <v>46058</v>
      </c>
      <c r="R969" s="21" t="inlineStr"/>
    </row>
    <row r="970">
      <c r="A970" s="17" t="inlineStr">
        <is>
          <t>GW-1018</t>
        </is>
      </c>
      <c r="B970" s="17" t="inlineStr">
        <is>
          <t>Gullwing</t>
        </is>
      </c>
      <c r="C970" s="17" t="inlineStr">
        <is>
          <t>open</t>
        </is>
      </c>
      <c r="D970" s="17" t="inlineStr">
        <is>
          <t>J</t>
        </is>
      </c>
      <c r="E970" s="17" t="n">
        <v>24</v>
      </c>
      <c r="F970" s="17" t="inlineStr">
        <is>
          <t>Small</t>
        </is>
      </c>
      <c r="G970" s="17" t="inlineStr">
        <is>
          <t>OPEN</t>
        </is>
      </c>
      <c r="H970" s="17" t="n">
        <v>9</v>
      </c>
      <c r="I970" s="17" t="inlineStr">
        <is>
          <t>Water, 30A/50A Power</t>
        </is>
      </c>
      <c r="J970" s="17" t="inlineStr">
        <is>
          <t>OCCUPIED</t>
        </is>
      </c>
      <c r="K970" s="17" t="inlineStr">
        <is>
          <t>MA-2024-1018</t>
        </is>
      </c>
      <c r="L970" s="17" t="inlineStr">
        <is>
          <t>WL-02941</t>
        </is>
      </c>
      <c r="M970" s="17" t="inlineStr">
        <is>
          <t>Jose Benson</t>
        </is>
      </c>
      <c r="N970" s="17" t="inlineStr">
        <is>
          <t>SABLE ROCK</t>
        </is>
      </c>
      <c r="O970" s="17" t="n">
        <v>51</v>
      </c>
      <c r="P970" s="17" t="n">
        <v>7.55</v>
      </c>
      <c r="Q970" s="27" t="n">
        <v>46143</v>
      </c>
      <c r="R970" s="17" t="inlineStr"/>
    </row>
    <row r="971">
      <c r="A971" s="21" t="inlineStr">
        <is>
          <t>GW-1019</t>
        </is>
      </c>
      <c r="B971" s="21" t="inlineStr">
        <is>
          <t>Gullwing</t>
        </is>
      </c>
      <c r="C971" s="21" t="inlineStr">
        <is>
          <t>open</t>
        </is>
      </c>
      <c r="D971" s="21" t="inlineStr">
        <is>
          <t>J</t>
        </is>
      </c>
      <c r="E971" s="21" t="n">
        <v>45</v>
      </c>
      <c r="F971" s="21" t="inlineStr">
        <is>
          <t>Large</t>
        </is>
      </c>
      <c r="G971" s="21" t="inlineStr">
        <is>
          <t>OPEN</t>
        </is>
      </c>
      <c r="H971" s="21" t="n">
        <v>16</v>
      </c>
      <c r="I971" s="21" t="inlineStr">
        <is>
          <t>Water, 50A Power, Pump-Out</t>
        </is>
      </c>
      <c r="J971" s="21" t="inlineStr">
        <is>
          <t>OCCUPIED</t>
        </is>
      </c>
      <c r="K971" s="21" t="inlineStr">
        <is>
          <t>MA-2024-1019</t>
        </is>
      </c>
      <c r="L971" s="21" t="inlineStr">
        <is>
          <t>WL-02234</t>
        </is>
      </c>
      <c r="M971" s="21" t="inlineStr">
        <is>
          <t>Chelsea Chandler</t>
        </is>
      </c>
      <c r="N971" s="21" t="inlineStr">
        <is>
          <t>PETREL REACH</t>
        </is>
      </c>
      <c r="O971" s="21" t="n">
        <v>42.1</v>
      </c>
      <c r="P971" s="21" t="n">
        <v>7.55</v>
      </c>
      <c r="Q971" s="28" t="n">
        <v>45911</v>
      </c>
      <c r="R971" s="21" t="inlineStr"/>
    </row>
    <row r="972">
      <c r="A972" s="17" t="inlineStr">
        <is>
          <t>GW-1020</t>
        </is>
      </c>
      <c r="B972" s="17" t="inlineStr">
        <is>
          <t>Gullwing</t>
        </is>
      </c>
      <c r="C972" s="17" t="inlineStr">
        <is>
          <t>open</t>
        </is>
      </c>
      <c r="D972" s="17" t="inlineStr">
        <is>
          <t>J</t>
        </is>
      </c>
      <c r="E972" s="17" t="n">
        <v>32</v>
      </c>
      <c r="F972" s="17" t="inlineStr">
        <is>
          <t>Medium</t>
        </is>
      </c>
      <c r="G972" s="17" t="inlineStr">
        <is>
          <t>OPEN</t>
        </is>
      </c>
      <c r="H972" s="17" t="n">
        <v>12</v>
      </c>
      <c r="I972" s="17" t="inlineStr">
        <is>
          <t>Water, 30A/50A Power</t>
        </is>
      </c>
      <c r="J972" s="17" t="inlineStr">
        <is>
          <t>OCCUPIED</t>
        </is>
      </c>
      <c r="K972" s="17" t="inlineStr">
        <is>
          <t>MA-2024-1020</t>
        </is>
      </c>
      <c r="L972" s="17" t="inlineStr">
        <is>
          <t>WL-03776</t>
        </is>
      </c>
      <c r="M972" s="17" t="inlineStr">
        <is>
          <t>Michael Beard</t>
        </is>
      </c>
      <c r="N972" s="17" t="inlineStr">
        <is>
          <t>OSPREY QUEEN</t>
        </is>
      </c>
      <c r="O972" s="17" t="n">
        <v>19.8</v>
      </c>
      <c r="P972" s="17" t="n">
        <v>7.55</v>
      </c>
      <c r="Q972" s="27" t="n">
        <v>46201</v>
      </c>
      <c r="R972" s="17" t="inlineStr"/>
    </row>
    <row r="973">
      <c r="A973" s="21" t="inlineStr">
        <is>
          <t>GW-1021</t>
        </is>
      </c>
      <c r="B973" s="21" t="inlineStr">
        <is>
          <t>Gullwing</t>
        </is>
      </c>
      <c r="C973" s="21" t="inlineStr">
        <is>
          <t>open</t>
        </is>
      </c>
      <c r="D973" s="21" t="inlineStr">
        <is>
          <t>J</t>
        </is>
      </c>
      <c r="E973" s="21" t="n">
        <v>45</v>
      </c>
      <c r="F973" s="21" t="inlineStr">
        <is>
          <t>Large</t>
        </is>
      </c>
      <c r="G973" s="21" t="inlineStr">
        <is>
          <t>OPEN</t>
        </is>
      </c>
      <c r="H973" s="21" t="n">
        <v>16</v>
      </c>
      <c r="I973" s="21" t="inlineStr">
        <is>
          <t>Water, 50A Power, Pump-Out</t>
        </is>
      </c>
      <c r="J973" s="21" t="inlineStr">
        <is>
          <t>OCCUPIED</t>
        </is>
      </c>
      <c r="K973" s="21" t="inlineStr">
        <is>
          <t>MA-2024-1021</t>
        </is>
      </c>
      <c r="L973" s="21" t="inlineStr">
        <is>
          <t>WL-03394</t>
        </is>
      </c>
      <c r="M973" s="21" t="inlineStr">
        <is>
          <t>Alyssa Robinson</t>
        </is>
      </c>
      <c r="N973" s="21" t="inlineStr">
        <is>
          <t>DRIFT ROSE</t>
        </is>
      </c>
      <c r="O973" s="21" t="n">
        <v>28.5</v>
      </c>
      <c r="P973" s="21" t="n">
        <v>7.55</v>
      </c>
      <c r="Q973" s="28" t="n">
        <v>45706</v>
      </c>
      <c r="R973" s="21" t="inlineStr"/>
    </row>
    <row r="974">
      <c r="A974" s="17" t="inlineStr">
        <is>
          <t>GW-1022</t>
        </is>
      </c>
      <c r="B974" s="17" t="inlineStr">
        <is>
          <t>Gullwing</t>
        </is>
      </c>
      <c r="C974" s="17" t="inlineStr">
        <is>
          <t>open</t>
        </is>
      </c>
      <c r="D974" s="17" t="inlineStr">
        <is>
          <t>J</t>
        </is>
      </c>
      <c r="E974" s="17" t="n">
        <v>36</v>
      </c>
      <c r="F974" s="17" t="inlineStr">
        <is>
          <t>Medium</t>
        </is>
      </c>
      <c r="G974" s="17" t="inlineStr">
        <is>
          <t>OPEN</t>
        </is>
      </c>
      <c r="H974" s="17" t="n">
        <v>13</v>
      </c>
      <c r="I974" s="17" t="inlineStr">
        <is>
          <t>Water, 50A Power</t>
        </is>
      </c>
      <c r="J974" s="17" t="inlineStr">
        <is>
          <t>VACANT</t>
        </is>
      </c>
      <c r="K974" s="17" t="inlineStr"/>
      <c r="L974" s="17" t="inlineStr"/>
      <c r="M974" s="17" t="inlineStr"/>
      <c r="N974" s="17" t="inlineStr"/>
      <c r="O974" s="17" t="inlineStr"/>
      <c r="P974" s="17" t="n">
        <v>7.55</v>
      </c>
      <c r="Q974" s="27" t="n">
        <v>46063</v>
      </c>
      <c r="R974" s="17" t="inlineStr"/>
    </row>
    <row r="975">
      <c r="A975" s="21" t="inlineStr">
        <is>
          <t>GW-1023</t>
        </is>
      </c>
      <c r="B975" s="21" t="inlineStr">
        <is>
          <t>Gullwing</t>
        </is>
      </c>
      <c r="C975" s="21" t="inlineStr">
        <is>
          <t>open</t>
        </is>
      </c>
      <c r="D975" s="21" t="inlineStr">
        <is>
          <t>J</t>
        </is>
      </c>
      <c r="E975" s="21" t="n">
        <v>28</v>
      </c>
      <c r="F975" s="21" t="inlineStr">
        <is>
          <t>Small</t>
        </is>
      </c>
      <c r="G975" s="21" t="inlineStr">
        <is>
          <t>OPEN</t>
        </is>
      </c>
      <c r="H975" s="21" t="n">
        <v>10</v>
      </c>
      <c r="I975" s="21" t="inlineStr">
        <is>
          <t>Water, 30A/50A Power</t>
        </is>
      </c>
      <c r="J975" s="21" t="inlineStr">
        <is>
          <t>OCCUPIED</t>
        </is>
      </c>
      <c r="K975" s="21" t="inlineStr">
        <is>
          <t>MA-2024-1023</t>
        </is>
      </c>
      <c r="L975" s="21" t="inlineStr">
        <is>
          <t>WL-02832</t>
        </is>
      </c>
      <c r="M975" s="21" t="inlineStr">
        <is>
          <t>Mia Schwartz</t>
        </is>
      </c>
      <c r="N975" s="21" t="inlineStr">
        <is>
          <t>PINTAIL WIND</t>
        </is>
      </c>
      <c r="O975" s="21" t="n">
        <v>35</v>
      </c>
      <c r="P975" s="21" t="n">
        <v>7.55</v>
      </c>
      <c r="Q975" s="28" t="n">
        <v>45826</v>
      </c>
      <c r="R975" s="21" t="inlineStr"/>
    </row>
    <row r="976">
      <c r="A976" s="17" t="inlineStr">
        <is>
          <t>SB-0101</t>
        </is>
      </c>
      <c r="B976" s="17" t="inlineStr">
        <is>
          <t>Salmonberry</t>
        </is>
      </c>
      <c r="C976" s="17" t="inlineStr">
        <is>
          <t>open</t>
        </is>
      </c>
      <c r="D976" s="17" t="inlineStr">
        <is>
          <t>A</t>
        </is>
      </c>
      <c r="E976" s="17" t="n">
        <v>70</v>
      </c>
      <c r="F976" s="17" t="inlineStr">
        <is>
          <t>XLarge</t>
        </is>
      </c>
      <c r="G976" s="17" t="inlineStr">
        <is>
          <t>OPEN</t>
        </is>
      </c>
      <c r="H976" s="17" t="n">
        <v>22</v>
      </c>
      <c r="I976" s="17" t="inlineStr">
        <is>
          <t>Water, 100A Power, Pump-Out</t>
        </is>
      </c>
      <c r="J976" s="17" t="inlineStr">
        <is>
          <t>OCCUPIED</t>
        </is>
      </c>
      <c r="K976" s="17" t="inlineStr">
        <is>
          <t>MA-2024-0101</t>
        </is>
      </c>
      <c r="L976" s="17" t="inlineStr">
        <is>
          <t>WL-03060</t>
        </is>
      </c>
      <c r="M976" s="17" t="inlineStr">
        <is>
          <t>Lisa Johnson</t>
        </is>
      </c>
      <c r="N976" s="17" t="inlineStr">
        <is>
          <t>DRIFT RUNNER</t>
        </is>
      </c>
      <c r="O976" s="17" t="n">
        <v>27.6</v>
      </c>
      <c r="P976" s="17" t="n">
        <v>7.55</v>
      </c>
      <c r="Q976" s="27" t="n">
        <v>46055</v>
      </c>
      <c r="R976" s="17" t="inlineStr"/>
    </row>
    <row r="977">
      <c r="A977" s="21" t="inlineStr">
        <is>
          <t>SB-0102</t>
        </is>
      </c>
      <c r="B977" s="21" t="inlineStr">
        <is>
          <t>Salmonberry</t>
        </is>
      </c>
      <c r="C977" s="21" t="inlineStr">
        <is>
          <t>open</t>
        </is>
      </c>
      <c r="D977" s="21" t="inlineStr">
        <is>
          <t>A</t>
        </is>
      </c>
      <c r="E977" s="21" t="n">
        <v>32</v>
      </c>
      <c r="F977" s="21" t="inlineStr">
        <is>
          <t>Medium</t>
        </is>
      </c>
      <c r="G977" s="21" t="inlineStr">
        <is>
          <t>OPEN</t>
        </is>
      </c>
      <c r="H977" s="21" t="n">
        <v>12</v>
      </c>
      <c r="I977" s="21" t="inlineStr">
        <is>
          <t>Water, 30A/50A Power</t>
        </is>
      </c>
      <c r="J977" s="21" t="inlineStr">
        <is>
          <t>OCCUPIED</t>
        </is>
      </c>
      <c r="K977" s="21" t="inlineStr">
        <is>
          <t>MA-2024-0102</t>
        </is>
      </c>
      <c r="L977" s="21" t="inlineStr">
        <is>
          <t>WL-02851</t>
        </is>
      </c>
      <c r="M977" s="21" t="inlineStr">
        <is>
          <t>Andrew Rivera</t>
        </is>
      </c>
      <c r="N977" s="21" t="inlineStr">
        <is>
          <t>SEAL SHORE</t>
        </is>
      </c>
      <c r="O977" s="21" t="n">
        <v>44.3</v>
      </c>
      <c r="P977" s="21" t="n">
        <v>7.55</v>
      </c>
      <c r="Q977" s="28" t="n">
        <v>45777</v>
      </c>
      <c r="R977" s="21" t="inlineStr"/>
    </row>
    <row r="978">
      <c r="A978" s="17" t="inlineStr">
        <is>
          <t>SB-0103</t>
        </is>
      </c>
      <c r="B978" s="17" t="inlineStr">
        <is>
          <t>Salmonberry</t>
        </is>
      </c>
      <c r="C978" s="17" t="inlineStr">
        <is>
          <t>open</t>
        </is>
      </c>
      <c r="D978" s="17" t="inlineStr">
        <is>
          <t>A</t>
        </is>
      </c>
      <c r="E978" s="17" t="n">
        <v>36</v>
      </c>
      <c r="F978" s="17" t="inlineStr">
        <is>
          <t>Medium</t>
        </is>
      </c>
      <c r="G978" s="17" t="inlineStr">
        <is>
          <t>OPEN</t>
        </is>
      </c>
      <c r="H978" s="17" t="n">
        <v>13</v>
      </c>
      <c r="I978" s="17" t="inlineStr">
        <is>
          <t>Water, 50A Power</t>
        </is>
      </c>
      <c r="J978" s="17" t="inlineStr">
        <is>
          <t>OCCUPIED</t>
        </is>
      </c>
      <c r="K978" s="17" t="inlineStr">
        <is>
          <t>MA-2024-0103</t>
        </is>
      </c>
      <c r="L978" s="17" t="inlineStr">
        <is>
          <t>WL-03155</t>
        </is>
      </c>
      <c r="M978" s="17" t="inlineStr">
        <is>
          <t>Mark Harvey</t>
        </is>
      </c>
      <c r="N978" s="17" t="inlineStr">
        <is>
          <t>BRANT CREST</t>
        </is>
      </c>
      <c r="O978" s="17" t="n">
        <v>55.5</v>
      </c>
      <c r="P978" s="17" t="n">
        <v>7.55</v>
      </c>
      <c r="Q978" s="27" t="n">
        <v>46155</v>
      </c>
      <c r="R978" s="17" t="inlineStr"/>
    </row>
    <row r="979">
      <c r="A979" s="21" t="inlineStr">
        <is>
          <t>SB-0104</t>
        </is>
      </c>
      <c r="B979" s="21" t="inlineStr">
        <is>
          <t>Salmonberry</t>
        </is>
      </c>
      <c r="C979" s="21" t="inlineStr">
        <is>
          <t>open</t>
        </is>
      </c>
      <c r="D979" s="21" t="inlineStr">
        <is>
          <t>A</t>
        </is>
      </c>
      <c r="E979" s="21" t="n">
        <v>50</v>
      </c>
      <c r="F979" s="21" t="inlineStr">
        <is>
          <t>Large</t>
        </is>
      </c>
      <c r="G979" s="21" t="inlineStr">
        <is>
          <t>OPEN</t>
        </is>
      </c>
      <c r="H979" s="21" t="n">
        <v>18</v>
      </c>
      <c r="I979" s="21" t="inlineStr">
        <is>
          <t>Water, 50A Power, Pump-Out</t>
        </is>
      </c>
      <c r="J979" s="21" t="inlineStr">
        <is>
          <t>OCCUPIED</t>
        </is>
      </c>
      <c r="K979" s="21" t="inlineStr">
        <is>
          <t>MA-2024-0104</t>
        </is>
      </c>
      <c r="L979" s="21" t="inlineStr">
        <is>
          <t>WL-02079</t>
        </is>
      </c>
      <c r="M979" s="21" t="inlineStr">
        <is>
          <t>Vicki Wright</t>
        </is>
      </c>
      <c r="N979" s="21" t="inlineStr">
        <is>
          <t>DRIFT REACH</t>
        </is>
      </c>
      <c r="O979" s="21" t="n">
        <v>52.4</v>
      </c>
      <c r="P979" s="21" t="n">
        <v>7.55</v>
      </c>
      <c r="Q979" s="28" t="n">
        <v>45885</v>
      </c>
      <c r="R979" s="21" t="inlineStr"/>
    </row>
    <row r="980">
      <c r="A980" s="17" t="inlineStr">
        <is>
          <t>SB-0105</t>
        </is>
      </c>
      <c r="B980" s="17" t="inlineStr">
        <is>
          <t>Salmonberry</t>
        </is>
      </c>
      <c r="C980" s="17" t="inlineStr">
        <is>
          <t>open</t>
        </is>
      </c>
      <c r="D980" s="17" t="inlineStr">
        <is>
          <t>A</t>
        </is>
      </c>
      <c r="E980" s="17" t="n">
        <v>60</v>
      </c>
      <c r="F980" s="17" t="inlineStr">
        <is>
          <t>XLarge</t>
        </is>
      </c>
      <c r="G980" s="17" t="inlineStr">
        <is>
          <t>OPEN</t>
        </is>
      </c>
      <c r="H980" s="17" t="n">
        <v>20</v>
      </c>
      <c r="I980" s="17" t="inlineStr">
        <is>
          <t>Water, 100A Power, Pump-Out</t>
        </is>
      </c>
      <c r="J980" s="17" t="inlineStr">
        <is>
          <t>VACANT</t>
        </is>
      </c>
      <c r="K980" s="17" t="inlineStr"/>
      <c r="L980" s="17" t="inlineStr"/>
      <c r="M980" s="17" t="inlineStr"/>
      <c r="N980" s="17" t="inlineStr"/>
      <c r="O980" s="17" t="inlineStr"/>
      <c r="P980" s="17" t="n">
        <v>7.55</v>
      </c>
      <c r="Q980" s="27" t="n">
        <v>46200</v>
      </c>
      <c r="R980" s="17" t="inlineStr"/>
    </row>
    <row r="981">
      <c r="A981" s="21" t="inlineStr">
        <is>
          <t>SB-0106</t>
        </is>
      </c>
      <c r="B981" s="21" t="inlineStr">
        <is>
          <t>Salmonberry</t>
        </is>
      </c>
      <c r="C981" s="21" t="inlineStr">
        <is>
          <t>open</t>
        </is>
      </c>
      <c r="D981" s="21" t="inlineStr">
        <is>
          <t>A</t>
        </is>
      </c>
      <c r="E981" s="21" t="n">
        <v>28</v>
      </c>
      <c r="F981" s="21" t="inlineStr">
        <is>
          <t>Small</t>
        </is>
      </c>
      <c r="G981" s="21" t="inlineStr">
        <is>
          <t>OPEN</t>
        </is>
      </c>
      <c r="H981" s="21" t="n">
        <v>10</v>
      </c>
      <c r="I981" s="21" t="inlineStr">
        <is>
          <t>Water, 30A/50A Power</t>
        </is>
      </c>
      <c r="J981" s="21" t="inlineStr">
        <is>
          <t>OCCUPIED</t>
        </is>
      </c>
      <c r="K981" s="21" t="inlineStr">
        <is>
          <t>MA-2024-0106</t>
        </is>
      </c>
      <c r="L981" s="21" t="inlineStr">
        <is>
          <t>WL-03736</t>
        </is>
      </c>
      <c r="M981" s="21" t="inlineStr">
        <is>
          <t>Nicole Martinez</t>
        </is>
      </c>
      <c r="N981" s="21" t="inlineStr">
        <is>
          <t>SANDERLING HARBOR</t>
        </is>
      </c>
      <c r="O981" s="21" t="n">
        <v>36.9</v>
      </c>
      <c r="P981" s="21" t="n">
        <v>7.55</v>
      </c>
      <c r="Q981" s="28" t="n">
        <v>46046</v>
      </c>
      <c r="R981" s="21" t="inlineStr"/>
    </row>
    <row r="982">
      <c r="A982" s="17" t="inlineStr">
        <is>
          <t>SB-0107</t>
        </is>
      </c>
      <c r="B982" s="17" t="inlineStr">
        <is>
          <t>Salmonberry</t>
        </is>
      </c>
      <c r="C982" s="17" t="inlineStr">
        <is>
          <t>open</t>
        </is>
      </c>
      <c r="D982" s="17" t="inlineStr">
        <is>
          <t>A</t>
        </is>
      </c>
      <c r="E982" s="17" t="n">
        <v>40</v>
      </c>
      <c r="F982" s="17" t="inlineStr">
        <is>
          <t>Medium</t>
        </is>
      </c>
      <c r="G982" s="17" t="inlineStr">
        <is>
          <t>OPEN</t>
        </is>
      </c>
      <c r="H982" s="17" t="n">
        <v>14</v>
      </c>
      <c r="I982" s="17" t="inlineStr">
        <is>
          <t>Water, 50A Power</t>
        </is>
      </c>
      <c r="J982" s="17" t="inlineStr">
        <is>
          <t>OCCUPIED</t>
        </is>
      </c>
      <c r="K982" s="17" t="inlineStr">
        <is>
          <t>MA-2024-0107</t>
        </is>
      </c>
      <c r="L982" s="17" t="inlineStr">
        <is>
          <t>WL-02071</t>
        </is>
      </c>
      <c r="M982" s="17" t="inlineStr">
        <is>
          <t>Cameron Perry</t>
        </is>
      </c>
      <c r="N982" s="17" t="inlineStr">
        <is>
          <t>MURRE DANCER</t>
        </is>
      </c>
      <c r="O982" s="17" t="n">
        <v>47.8</v>
      </c>
      <c r="P982" s="17" t="n">
        <v>7.55</v>
      </c>
      <c r="Q982" s="27" t="n">
        <v>46153</v>
      </c>
      <c r="R982" s="17" t="inlineStr"/>
    </row>
    <row r="983">
      <c r="A983" s="21" t="inlineStr">
        <is>
          <t>SB-0108</t>
        </is>
      </c>
      <c r="B983" s="21" t="inlineStr">
        <is>
          <t>Salmonberry</t>
        </is>
      </c>
      <c r="C983" s="21" t="inlineStr">
        <is>
          <t>open</t>
        </is>
      </c>
      <c r="D983" s="21" t="inlineStr">
        <is>
          <t>A</t>
        </is>
      </c>
      <c r="E983" s="21" t="n">
        <v>28</v>
      </c>
      <c r="F983" s="21" t="inlineStr">
        <is>
          <t>Small</t>
        </is>
      </c>
      <c r="G983" s="21" t="inlineStr">
        <is>
          <t>OPEN</t>
        </is>
      </c>
      <c r="H983" s="21" t="n">
        <v>10</v>
      </c>
      <c r="I983" s="21" t="inlineStr">
        <is>
          <t>Water, 30A/50A Power</t>
        </is>
      </c>
      <c r="J983" s="21" t="inlineStr">
        <is>
          <t>OCCUPIED</t>
        </is>
      </c>
      <c r="K983" s="21" t="inlineStr">
        <is>
          <t>MA-2024-0108</t>
        </is>
      </c>
      <c r="L983" s="21" t="inlineStr">
        <is>
          <t>WL-03452</t>
        </is>
      </c>
      <c r="M983" s="21" t="inlineStr">
        <is>
          <t>Nicole Wood</t>
        </is>
      </c>
      <c r="N983" s="21" t="inlineStr">
        <is>
          <t>GRAY MOON</t>
        </is>
      </c>
      <c r="O983" s="21" t="n">
        <v>34</v>
      </c>
      <c r="P983" s="21" t="n">
        <v>7.55</v>
      </c>
      <c r="Q983" s="28" t="n">
        <v>45673</v>
      </c>
      <c r="R983" s="21" t="inlineStr"/>
    </row>
    <row r="984">
      <c r="A984" s="17" t="inlineStr">
        <is>
          <t>SB-0109</t>
        </is>
      </c>
      <c r="B984" s="17" t="inlineStr">
        <is>
          <t>Salmonberry</t>
        </is>
      </c>
      <c r="C984" s="17" t="inlineStr">
        <is>
          <t>open</t>
        </is>
      </c>
      <c r="D984" s="17" t="inlineStr">
        <is>
          <t>A</t>
        </is>
      </c>
      <c r="E984" s="17" t="n">
        <v>32</v>
      </c>
      <c r="F984" s="17" t="inlineStr">
        <is>
          <t>Medium</t>
        </is>
      </c>
      <c r="G984" s="17" t="inlineStr">
        <is>
          <t>OPEN</t>
        </is>
      </c>
      <c r="H984" s="17" t="n">
        <v>12</v>
      </c>
      <c r="I984" s="17" t="inlineStr">
        <is>
          <t>Water, 30A/50A Power</t>
        </is>
      </c>
      <c r="J984" s="17" t="inlineStr">
        <is>
          <t>OCCUPIED</t>
        </is>
      </c>
      <c r="K984" s="17" t="inlineStr">
        <is>
          <t>MA-2024-0109</t>
        </is>
      </c>
      <c r="L984" s="17" t="inlineStr">
        <is>
          <t>WL-03007</t>
        </is>
      </c>
      <c r="M984" s="17" t="inlineStr">
        <is>
          <t>Brandy Hart</t>
        </is>
      </c>
      <c r="N984" s="17" t="inlineStr">
        <is>
          <t>OTTER HARBOR</t>
        </is>
      </c>
      <c r="O984" s="17" t="n">
        <v>24.7</v>
      </c>
      <c r="P984" s="17" t="n">
        <v>7.55</v>
      </c>
      <c r="Q984" s="27" t="n">
        <v>45964</v>
      </c>
      <c r="R984" s="17" t="inlineStr"/>
    </row>
    <row r="985">
      <c r="A985" s="21" t="inlineStr">
        <is>
          <t>SB-0110</t>
        </is>
      </c>
      <c r="B985" s="21" t="inlineStr">
        <is>
          <t>Salmonberry</t>
        </is>
      </c>
      <c r="C985" s="21" t="inlineStr">
        <is>
          <t>open</t>
        </is>
      </c>
      <c r="D985" s="21" t="inlineStr">
        <is>
          <t>A</t>
        </is>
      </c>
      <c r="E985" s="21" t="n">
        <v>28</v>
      </c>
      <c r="F985" s="21" t="inlineStr">
        <is>
          <t>Small</t>
        </is>
      </c>
      <c r="G985" s="21" t="inlineStr">
        <is>
          <t>OPEN</t>
        </is>
      </c>
      <c r="H985" s="21" t="n">
        <v>10</v>
      </c>
      <c r="I985" s="21" t="inlineStr">
        <is>
          <t>Water, 30A/50A Power</t>
        </is>
      </c>
      <c r="J985" s="21" t="inlineStr">
        <is>
          <t>OCCUPIED</t>
        </is>
      </c>
      <c r="K985" s="21" t="inlineStr">
        <is>
          <t>MA-2024-0110</t>
        </is>
      </c>
      <c r="L985" s="21" t="inlineStr">
        <is>
          <t>WL-02641</t>
        </is>
      </c>
      <c r="M985" s="21" t="inlineStr">
        <is>
          <t>Denise Miles</t>
        </is>
      </c>
      <c r="N985" s="21" t="inlineStr">
        <is>
          <t>KESTREL BAY</t>
        </is>
      </c>
      <c r="O985" s="21" t="n">
        <v>34.6</v>
      </c>
      <c r="P985" s="21" t="n">
        <v>7.55</v>
      </c>
      <c r="Q985" s="28" t="n">
        <v>45579</v>
      </c>
      <c r="R985" s="21" t="inlineStr"/>
    </row>
    <row r="986">
      <c r="A986" s="17" t="inlineStr">
        <is>
          <t>SB-0111</t>
        </is>
      </c>
      <c r="B986" s="17" t="inlineStr">
        <is>
          <t>Salmonberry</t>
        </is>
      </c>
      <c r="C986" s="17" t="inlineStr">
        <is>
          <t>open</t>
        </is>
      </c>
      <c r="D986" s="17" t="inlineStr">
        <is>
          <t>A</t>
        </is>
      </c>
      <c r="E986" s="17" t="n">
        <v>45</v>
      </c>
      <c r="F986" s="17" t="inlineStr">
        <is>
          <t>Large</t>
        </is>
      </c>
      <c r="G986" s="17" t="inlineStr">
        <is>
          <t>OPEN</t>
        </is>
      </c>
      <c r="H986" s="17" t="n">
        <v>16</v>
      </c>
      <c r="I986" s="17" t="inlineStr">
        <is>
          <t>Water, 50A Power, Pump-Out</t>
        </is>
      </c>
      <c r="J986" s="17" t="inlineStr">
        <is>
          <t>OCCUPIED</t>
        </is>
      </c>
      <c r="K986" s="17" t="inlineStr">
        <is>
          <t>MA-2024-0111</t>
        </is>
      </c>
      <c r="L986" s="17" t="inlineStr">
        <is>
          <t>WL-03610</t>
        </is>
      </c>
      <c r="M986" s="17" t="inlineStr">
        <is>
          <t>David Austin</t>
        </is>
      </c>
      <c r="N986" s="17" t="inlineStr">
        <is>
          <t>OTTER ROSE</t>
        </is>
      </c>
      <c r="O986" s="17" t="n">
        <v>30.5</v>
      </c>
      <c r="P986" s="17" t="n">
        <v>7.55</v>
      </c>
      <c r="Q986" s="27" t="n">
        <v>46005</v>
      </c>
      <c r="R986" s="17" t="inlineStr"/>
    </row>
    <row r="987">
      <c r="A987" s="21" t="inlineStr">
        <is>
          <t>SB-0112</t>
        </is>
      </c>
      <c r="B987" s="21" t="inlineStr">
        <is>
          <t>Salmonberry</t>
        </is>
      </c>
      <c r="C987" s="21" t="inlineStr">
        <is>
          <t>open</t>
        </is>
      </c>
      <c r="D987" s="21" t="inlineStr">
        <is>
          <t>A</t>
        </is>
      </c>
      <c r="E987" s="21" t="n">
        <v>32</v>
      </c>
      <c r="F987" s="21" t="inlineStr">
        <is>
          <t>Medium</t>
        </is>
      </c>
      <c r="G987" s="21" t="inlineStr">
        <is>
          <t>OPEN</t>
        </is>
      </c>
      <c r="H987" s="21" t="n">
        <v>12</v>
      </c>
      <c r="I987" s="21" t="inlineStr">
        <is>
          <t>Water, 30A/50A Power</t>
        </is>
      </c>
      <c r="J987" s="21" t="inlineStr">
        <is>
          <t>OCCUPIED</t>
        </is>
      </c>
      <c r="K987" s="21" t="inlineStr">
        <is>
          <t>MA-2024-0112</t>
        </is>
      </c>
      <c r="L987" s="21" t="inlineStr">
        <is>
          <t>WL-03043</t>
        </is>
      </c>
      <c r="M987" s="21" t="inlineStr">
        <is>
          <t>Donald Jones</t>
        </is>
      </c>
      <c r="N987" s="21" t="inlineStr">
        <is>
          <t>SABLE VEER</t>
        </is>
      </c>
      <c r="O987" s="21" t="n">
        <v>49.9</v>
      </c>
      <c r="P987" s="21" t="n">
        <v>7.55</v>
      </c>
      <c r="Q987" s="28" t="n">
        <v>45615</v>
      </c>
      <c r="R987" s="21" t="inlineStr"/>
    </row>
    <row r="988">
      <c r="A988" s="17" t="inlineStr">
        <is>
          <t>SB-0113</t>
        </is>
      </c>
      <c r="B988" s="17" t="inlineStr">
        <is>
          <t>Salmonberry</t>
        </is>
      </c>
      <c r="C988" s="17" t="inlineStr">
        <is>
          <t>open</t>
        </is>
      </c>
      <c r="D988" s="17" t="inlineStr">
        <is>
          <t>A</t>
        </is>
      </c>
      <c r="E988" s="17" t="n">
        <v>36</v>
      </c>
      <c r="F988" s="17" t="inlineStr">
        <is>
          <t>Medium</t>
        </is>
      </c>
      <c r="G988" s="17" t="inlineStr">
        <is>
          <t>OPEN</t>
        </is>
      </c>
      <c r="H988" s="17" t="n">
        <v>13</v>
      </c>
      <c r="I988" s="17" t="inlineStr">
        <is>
          <t>Water, 50A Power</t>
        </is>
      </c>
      <c r="J988" s="17" t="inlineStr">
        <is>
          <t>OCCUPIED</t>
        </is>
      </c>
      <c r="K988" s="17" t="inlineStr">
        <is>
          <t>MA-2024-0113</t>
        </is>
      </c>
      <c r="L988" s="17" t="inlineStr">
        <is>
          <t>WL-03490</t>
        </is>
      </c>
      <c r="M988" s="17" t="inlineStr">
        <is>
          <t>Julian Browning</t>
        </is>
      </c>
      <c r="N988" s="17" t="inlineStr">
        <is>
          <t>DRIFT LIGHT</t>
        </is>
      </c>
      <c r="O988" s="17" t="n">
        <v>50.7</v>
      </c>
      <c r="P988" s="17" t="n">
        <v>7.55</v>
      </c>
      <c r="Q988" s="27" t="n">
        <v>45671</v>
      </c>
      <c r="R988" s="17" t="inlineStr"/>
    </row>
    <row r="989">
      <c r="A989" s="21" t="inlineStr">
        <is>
          <t>SB-0114</t>
        </is>
      </c>
      <c r="B989" s="21" t="inlineStr">
        <is>
          <t>Salmonberry</t>
        </is>
      </c>
      <c r="C989" s="21" t="inlineStr">
        <is>
          <t>open</t>
        </is>
      </c>
      <c r="D989" s="21" t="inlineStr">
        <is>
          <t>A</t>
        </is>
      </c>
      <c r="E989" s="21" t="n">
        <v>32</v>
      </c>
      <c r="F989" s="21" t="inlineStr">
        <is>
          <t>Medium</t>
        </is>
      </c>
      <c r="G989" s="21" t="inlineStr">
        <is>
          <t>OPEN</t>
        </is>
      </c>
      <c r="H989" s="21" t="n">
        <v>12</v>
      </c>
      <c r="I989" s="21" t="inlineStr">
        <is>
          <t>Water, 30A/50A Power</t>
        </is>
      </c>
      <c r="J989" s="21" t="inlineStr">
        <is>
          <t>OCCUPIED</t>
        </is>
      </c>
      <c r="K989" s="21" t="inlineStr">
        <is>
          <t>MA-2024-0114</t>
        </is>
      </c>
      <c r="L989" s="21" t="inlineStr">
        <is>
          <t>WL-03362</t>
        </is>
      </c>
      <c r="M989" s="21" t="inlineStr">
        <is>
          <t>Crystal Porter</t>
        </is>
      </c>
      <c r="N989" s="21" t="inlineStr">
        <is>
          <t>DRIFT PASSAGE</t>
        </is>
      </c>
      <c r="O989" s="21" t="n">
        <v>21</v>
      </c>
      <c r="P989" s="21" t="n">
        <v>7.55</v>
      </c>
      <c r="Q989" s="28" t="n">
        <v>46201</v>
      </c>
      <c r="R989" s="21" t="inlineStr"/>
    </row>
    <row r="990">
      <c r="A990" s="17" t="inlineStr">
        <is>
          <t>SB-0115</t>
        </is>
      </c>
      <c r="B990" s="17" t="inlineStr">
        <is>
          <t>Salmonberry</t>
        </is>
      </c>
      <c r="C990" s="17" t="inlineStr">
        <is>
          <t>open</t>
        </is>
      </c>
      <c r="D990" s="17" t="inlineStr">
        <is>
          <t>A</t>
        </is>
      </c>
      <c r="E990" s="17" t="n">
        <v>24</v>
      </c>
      <c r="F990" s="17" t="inlineStr">
        <is>
          <t>Small</t>
        </is>
      </c>
      <c r="G990" s="17" t="inlineStr">
        <is>
          <t>OPEN</t>
        </is>
      </c>
      <c r="H990" s="17" t="n">
        <v>9</v>
      </c>
      <c r="I990" s="17" t="inlineStr">
        <is>
          <t>Water, 30A/50A Power</t>
        </is>
      </c>
      <c r="J990" s="17" t="inlineStr">
        <is>
          <t>OCCUPIED</t>
        </is>
      </c>
      <c r="K990" s="17" t="inlineStr">
        <is>
          <t>MA-2024-0115</t>
        </is>
      </c>
      <c r="L990" s="17" t="inlineStr">
        <is>
          <t>WL-03018</t>
        </is>
      </c>
      <c r="M990" s="17" t="inlineStr">
        <is>
          <t>Jessica Duffy</t>
        </is>
      </c>
      <c r="N990" s="17" t="inlineStr">
        <is>
          <t>SEAL VEER</t>
        </is>
      </c>
      <c r="O990" s="17" t="n">
        <v>19.8</v>
      </c>
      <c r="P990" s="17" t="n">
        <v>7.55</v>
      </c>
      <c r="Q990" s="27" t="n">
        <v>45939</v>
      </c>
      <c r="R990" s="17" t="inlineStr"/>
    </row>
    <row r="991">
      <c r="A991" s="21" t="inlineStr">
        <is>
          <t>SB-0116</t>
        </is>
      </c>
      <c r="B991" s="21" t="inlineStr">
        <is>
          <t>Salmonberry</t>
        </is>
      </c>
      <c r="C991" s="21" t="inlineStr">
        <is>
          <t>open</t>
        </is>
      </c>
      <c r="D991" s="21" t="inlineStr">
        <is>
          <t>A</t>
        </is>
      </c>
      <c r="E991" s="21" t="n">
        <v>70</v>
      </c>
      <c r="F991" s="21" t="inlineStr">
        <is>
          <t>XLarge</t>
        </is>
      </c>
      <c r="G991" s="21" t="inlineStr">
        <is>
          <t>OPEN</t>
        </is>
      </c>
      <c r="H991" s="21" t="n">
        <v>22</v>
      </c>
      <c r="I991" s="21" t="inlineStr">
        <is>
          <t>Water, 100A Power, Pump-Out</t>
        </is>
      </c>
      <c r="J991" s="21" t="inlineStr">
        <is>
          <t>OCCUPIED</t>
        </is>
      </c>
      <c r="K991" s="21" t="inlineStr">
        <is>
          <t>MA-2024-0116</t>
        </is>
      </c>
      <c r="L991" s="21" t="inlineStr">
        <is>
          <t>WL-03839</t>
        </is>
      </c>
      <c r="M991" s="21" t="inlineStr">
        <is>
          <t>Sonya May</t>
        </is>
      </c>
      <c r="N991" s="21" t="inlineStr">
        <is>
          <t>OSPREY LIGHT</t>
        </is>
      </c>
      <c r="O991" s="21" t="n">
        <v>43.2</v>
      </c>
      <c r="P991" s="21" t="n">
        <v>7.55</v>
      </c>
      <c r="Q991" s="28" t="n">
        <v>46191</v>
      </c>
      <c r="R991" s="21" t="inlineStr"/>
    </row>
    <row r="992">
      <c r="A992" s="17" t="inlineStr">
        <is>
          <t>SB-0117</t>
        </is>
      </c>
      <c r="B992" s="17" t="inlineStr">
        <is>
          <t>Salmonberry</t>
        </is>
      </c>
      <c r="C992" s="17" t="inlineStr">
        <is>
          <t>open</t>
        </is>
      </c>
      <c r="D992" s="17" t="inlineStr">
        <is>
          <t>A</t>
        </is>
      </c>
      <c r="E992" s="17" t="n">
        <v>24</v>
      </c>
      <c r="F992" s="17" t="inlineStr">
        <is>
          <t>Small</t>
        </is>
      </c>
      <c r="G992" s="17" t="inlineStr">
        <is>
          <t>OPEN</t>
        </is>
      </c>
      <c r="H992" s="17" t="n">
        <v>9</v>
      </c>
      <c r="I992" s="17" t="inlineStr">
        <is>
          <t>Water, 30A/50A Power</t>
        </is>
      </c>
      <c r="J992" s="17" t="inlineStr">
        <is>
          <t>OCCUPIED</t>
        </is>
      </c>
      <c r="K992" s="17" t="inlineStr">
        <is>
          <t>MA-2024-0117</t>
        </is>
      </c>
      <c r="L992" s="17" t="inlineStr">
        <is>
          <t>WL-02959</t>
        </is>
      </c>
      <c r="M992" s="17" t="inlineStr">
        <is>
          <t>Diamond Zavala</t>
        </is>
      </c>
      <c r="N992" s="17" t="inlineStr">
        <is>
          <t>OTTER LINE</t>
        </is>
      </c>
      <c r="O992" s="17" t="n">
        <v>31.6</v>
      </c>
      <c r="P992" s="17" t="n">
        <v>7.55</v>
      </c>
      <c r="Q992" s="27" t="n">
        <v>45916</v>
      </c>
      <c r="R992" s="17" t="inlineStr"/>
    </row>
    <row r="993">
      <c r="A993" s="21" t="inlineStr">
        <is>
          <t>SB-0118</t>
        </is>
      </c>
      <c r="B993" s="21" t="inlineStr">
        <is>
          <t>Salmonberry</t>
        </is>
      </c>
      <c r="C993" s="21" t="inlineStr">
        <is>
          <t>open</t>
        </is>
      </c>
      <c r="D993" s="21" t="inlineStr">
        <is>
          <t>A</t>
        </is>
      </c>
      <c r="E993" s="21" t="n">
        <v>60</v>
      </c>
      <c r="F993" s="21" t="inlineStr">
        <is>
          <t>XLarge</t>
        </is>
      </c>
      <c r="G993" s="21" t="inlineStr">
        <is>
          <t>OPEN</t>
        </is>
      </c>
      <c r="H993" s="21" t="n">
        <v>20</v>
      </c>
      <c r="I993" s="21" t="inlineStr">
        <is>
          <t>Water, 100A Power, Pump-Out</t>
        </is>
      </c>
      <c r="J993" s="21" t="inlineStr">
        <is>
          <t>OCCUPIED</t>
        </is>
      </c>
      <c r="K993" s="21" t="inlineStr">
        <is>
          <t>MA-2024-0118</t>
        </is>
      </c>
      <c r="L993" s="21" t="inlineStr">
        <is>
          <t>WL-02380</t>
        </is>
      </c>
      <c r="M993" s="21" t="inlineStr">
        <is>
          <t>John Escobar</t>
        </is>
      </c>
      <c r="N993" s="21" t="inlineStr">
        <is>
          <t>SANDERLING GLIDE</t>
        </is>
      </c>
      <c r="O993" s="21" t="n">
        <v>52.3</v>
      </c>
      <c r="P993" s="21" t="n">
        <v>7.55</v>
      </c>
      <c r="Q993" s="28" t="n">
        <v>45745</v>
      </c>
      <c r="R993" s="21" t="inlineStr"/>
    </row>
    <row r="994">
      <c r="A994" s="17" t="inlineStr">
        <is>
          <t>SB-0119</t>
        </is>
      </c>
      <c r="B994" s="17" t="inlineStr">
        <is>
          <t>Salmonberry</t>
        </is>
      </c>
      <c r="C994" s="17" t="inlineStr">
        <is>
          <t>open</t>
        </is>
      </c>
      <c r="D994" s="17" t="inlineStr">
        <is>
          <t>A</t>
        </is>
      </c>
      <c r="E994" s="17" t="n">
        <v>32</v>
      </c>
      <c r="F994" s="17" t="inlineStr">
        <is>
          <t>Medium</t>
        </is>
      </c>
      <c r="G994" s="17" t="inlineStr">
        <is>
          <t>OPEN</t>
        </is>
      </c>
      <c r="H994" s="17" t="n">
        <v>12</v>
      </c>
      <c r="I994" s="17" t="inlineStr">
        <is>
          <t>Water, 30A/50A Power</t>
        </is>
      </c>
      <c r="J994" s="17" t="inlineStr">
        <is>
          <t>OCCUPIED</t>
        </is>
      </c>
      <c r="K994" s="17" t="inlineStr">
        <is>
          <t>MA-2024-0119</t>
        </is>
      </c>
      <c r="L994" s="17" t="inlineStr">
        <is>
          <t>WL-02414</t>
        </is>
      </c>
      <c r="M994" s="17" t="inlineStr">
        <is>
          <t>Ashley Martinez</t>
        </is>
      </c>
      <c r="N994" s="17" t="inlineStr">
        <is>
          <t>DRIFT LINE</t>
        </is>
      </c>
      <c r="O994" s="17" t="n">
        <v>27.8</v>
      </c>
      <c r="P994" s="17" t="n">
        <v>7.55</v>
      </c>
      <c r="Q994" s="27" t="n">
        <v>45787</v>
      </c>
      <c r="R994" s="17" t="inlineStr"/>
    </row>
    <row r="995">
      <c r="A995" s="21" t="inlineStr">
        <is>
          <t>SB-0120</t>
        </is>
      </c>
      <c r="B995" s="21" t="inlineStr">
        <is>
          <t>Salmonberry</t>
        </is>
      </c>
      <c r="C995" s="21" t="inlineStr">
        <is>
          <t>open</t>
        </is>
      </c>
      <c r="D995" s="21" t="inlineStr">
        <is>
          <t>A</t>
        </is>
      </c>
      <c r="E995" s="21" t="n">
        <v>40</v>
      </c>
      <c r="F995" s="21" t="inlineStr">
        <is>
          <t>Medium</t>
        </is>
      </c>
      <c r="G995" s="21" t="inlineStr">
        <is>
          <t>OPEN</t>
        </is>
      </c>
      <c r="H995" s="21" t="n">
        <v>14</v>
      </c>
      <c r="I995" s="21" t="inlineStr">
        <is>
          <t>Water, 50A Power</t>
        </is>
      </c>
      <c r="J995" s="21" t="inlineStr">
        <is>
          <t>OCCUPIED</t>
        </is>
      </c>
      <c r="K995" s="21" t="inlineStr">
        <is>
          <t>MA-2024-0120</t>
        </is>
      </c>
      <c r="L995" s="21" t="inlineStr">
        <is>
          <t>WL-03833</t>
        </is>
      </c>
      <c r="M995" s="21" t="inlineStr">
        <is>
          <t>Jenny Miller</t>
        </is>
      </c>
      <c r="N995" s="21" t="inlineStr">
        <is>
          <t>COHO MIST</t>
        </is>
      </c>
      <c r="O995" s="21" t="n">
        <v>57.3</v>
      </c>
      <c r="P995" s="21" t="n">
        <v>7.55</v>
      </c>
      <c r="Q995" s="28" t="n">
        <v>45703</v>
      </c>
      <c r="R995" s="21" t="inlineStr"/>
    </row>
    <row r="996">
      <c r="A996" s="17" t="inlineStr">
        <is>
          <t>SB-0121</t>
        </is>
      </c>
      <c r="B996" s="17" t="inlineStr">
        <is>
          <t>Salmonberry</t>
        </is>
      </c>
      <c r="C996" s="17" t="inlineStr">
        <is>
          <t>open</t>
        </is>
      </c>
      <c r="D996" s="17" t="inlineStr">
        <is>
          <t>A</t>
        </is>
      </c>
      <c r="E996" s="17" t="n">
        <v>80</v>
      </c>
      <c r="F996" s="17" t="inlineStr">
        <is>
          <t>XLarge</t>
        </is>
      </c>
      <c r="G996" s="17" t="inlineStr">
        <is>
          <t>OPEN</t>
        </is>
      </c>
      <c r="H996" s="17" t="n">
        <v>24</v>
      </c>
      <c r="I996" s="17" t="inlineStr">
        <is>
          <t>Water, 100A Power, Pump-Out</t>
        </is>
      </c>
      <c r="J996" s="17" t="inlineStr">
        <is>
          <t>OCCUPIED</t>
        </is>
      </c>
      <c r="K996" s="17" t="inlineStr">
        <is>
          <t>MA-2024-0121</t>
        </is>
      </c>
      <c r="L996" s="17" t="inlineStr">
        <is>
          <t>WL-02392</t>
        </is>
      </c>
      <c r="M996" s="17" t="inlineStr">
        <is>
          <t>Michael Jones</t>
        </is>
      </c>
      <c r="N996" s="17" t="inlineStr">
        <is>
          <t>HERON QUEEN</t>
        </is>
      </c>
      <c r="O996" s="17" t="n">
        <v>53.4</v>
      </c>
      <c r="P996" s="17" t="n">
        <v>7.55</v>
      </c>
      <c r="Q996" s="27" t="n">
        <v>45911</v>
      </c>
      <c r="R996" s="17" t="inlineStr"/>
    </row>
    <row r="997">
      <c r="A997" s="21" t="inlineStr">
        <is>
          <t>SB-0122</t>
        </is>
      </c>
      <c r="B997" s="21" t="inlineStr">
        <is>
          <t>Salmonberry</t>
        </is>
      </c>
      <c r="C997" s="21" t="inlineStr">
        <is>
          <t>open</t>
        </is>
      </c>
      <c r="D997" s="21" t="inlineStr">
        <is>
          <t>A</t>
        </is>
      </c>
      <c r="E997" s="21" t="n">
        <v>24</v>
      </c>
      <c r="F997" s="21" t="inlineStr">
        <is>
          <t>Small</t>
        </is>
      </c>
      <c r="G997" s="21" t="inlineStr">
        <is>
          <t>OPEN</t>
        </is>
      </c>
      <c r="H997" s="21" t="n">
        <v>9</v>
      </c>
      <c r="I997" s="21" t="inlineStr">
        <is>
          <t>Water, 30A/50A Power</t>
        </is>
      </c>
      <c r="J997" s="21" t="inlineStr">
        <is>
          <t>OCCUPIED</t>
        </is>
      </c>
      <c r="K997" s="21" t="inlineStr">
        <is>
          <t>MA-2024-0122</t>
        </is>
      </c>
      <c r="L997" s="21" t="inlineStr">
        <is>
          <t>WL-03856</t>
        </is>
      </c>
      <c r="M997" s="21" t="inlineStr">
        <is>
          <t>Taylor Ross</t>
        </is>
      </c>
      <c r="N997" s="21" t="inlineStr">
        <is>
          <t>CORMORANT SHORE</t>
        </is>
      </c>
      <c r="O997" s="21" t="n">
        <v>23.5</v>
      </c>
      <c r="P997" s="21" t="n">
        <v>7.55</v>
      </c>
      <c r="Q997" s="28" t="n">
        <v>46088</v>
      </c>
      <c r="R997" s="21" t="inlineStr"/>
    </row>
    <row r="998">
      <c r="A998" s="17" t="inlineStr">
        <is>
          <t>SB-0123</t>
        </is>
      </c>
      <c r="B998" s="17" t="inlineStr">
        <is>
          <t>Salmonberry</t>
        </is>
      </c>
      <c r="C998" s="17" t="inlineStr">
        <is>
          <t>open</t>
        </is>
      </c>
      <c r="D998" s="17" t="inlineStr">
        <is>
          <t>A</t>
        </is>
      </c>
      <c r="E998" s="17" t="n">
        <v>45</v>
      </c>
      <c r="F998" s="17" t="inlineStr">
        <is>
          <t>Large</t>
        </is>
      </c>
      <c r="G998" s="17" t="inlineStr">
        <is>
          <t>OPEN</t>
        </is>
      </c>
      <c r="H998" s="17" t="n">
        <v>16</v>
      </c>
      <c r="I998" s="17" t="inlineStr">
        <is>
          <t>Water, 50A Power, Pump-Out</t>
        </is>
      </c>
      <c r="J998" s="17" t="inlineStr">
        <is>
          <t>VACANT</t>
        </is>
      </c>
      <c r="K998" s="17" t="inlineStr"/>
      <c r="L998" s="17" t="inlineStr"/>
      <c r="M998" s="17" t="inlineStr"/>
      <c r="N998" s="17" t="inlineStr"/>
      <c r="O998" s="17" t="inlineStr"/>
      <c r="P998" s="17" t="n">
        <v>7.55</v>
      </c>
      <c r="Q998" s="27" t="n">
        <v>45663</v>
      </c>
      <c r="R998" s="17" t="inlineStr"/>
    </row>
    <row r="999">
      <c r="A999" s="21" t="inlineStr">
        <is>
          <t>SB-0124</t>
        </is>
      </c>
      <c r="B999" s="21" t="inlineStr">
        <is>
          <t>Salmonberry</t>
        </is>
      </c>
      <c r="C999" s="21" t="inlineStr">
        <is>
          <t>open</t>
        </is>
      </c>
      <c r="D999" s="21" t="inlineStr">
        <is>
          <t>A</t>
        </is>
      </c>
      <c r="E999" s="21" t="n">
        <v>80</v>
      </c>
      <c r="F999" s="21" t="inlineStr">
        <is>
          <t>XLarge</t>
        </is>
      </c>
      <c r="G999" s="21" t="inlineStr">
        <is>
          <t>OPEN</t>
        </is>
      </c>
      <c r="H999" s="21" t="n">
        <v>24</v>
      </c>
      <c r="I999" s="21" t="inlineStr">
        <is>
          <t>Water, 100A Power, Pump-Out</t>
        </is>
      </c>
      <c r="J999" s="21" t="inlineStr">
        <is>
          <t>MAINTENANCE</t>
        </is>
      </c>
      <c r="K999" s="21" t="inlineStr"/>
      <c r="L999" s="21" t="inlineStr"/>
      <c r="M999" s="21" t="inlineStr"/>
      <c r="N999" s="21" t="inlineStr"/>
      <c r="O999" s="21" t="inlineStr"/>
      <c r="P999" s="21" t="n">
        <v>7.55</v>
      </c>
      <c r="Q999" s="28" t="n">
        <v>46090</v>
      </c>
      <c r="R999" s="21" t="inlineStr"/>
    </row>
    <row r="1000">
      <c r="A1000" s="17" t="inlineStr">
        <is>
          <t>SB-0201</t>
        </is>
      </c>
      <c r="B1000" s="17" t="inlineStr">
        <is>
          <t>Salmonberry</t>
        </is>
      </c>
      <c r="C1000" s="17" t="inlineStr">
        <is>
          <t>open</t>
        </is>
      </c>
      <c r="D1000" s="17" t="inlineStr">
        <is>
          <t>B</t>
        </is>
      </c>
      <c r="E1000" s="17" t="n">
        <v>32</v>
      </c>
      <c r="F1000" s="17" t="inlineStr">
        <is>
          <t>Medium</t>
        </is>
      </c>
      <c r="G1000" s="17" t="inlineStr">
        <is>
          <t>OPEN</t>
        </is>
      </c>
      <c r="H1000" s="17" t="n">
        <v>12</v>
      </c>
      <c r="I1000" s="17" t="inlineStr">
        <is>
          <t>Water, 30A/50A Power</t>
        </is>
      </c>
      <c r="J1000" s="17" t="inlineStr">
        <is>
          <t>OCCUPIED</t>
        </is>
      </c>
      <c r="K1000" s="17" t="inlineStr">
        <is>
          <t>MA-2024-0201</t>
        </is>
      </c>
      <c r="L1000" s="17" t="inlineStr">
        <is>
          <t>WL-01401</t>
        </is>
      </c>
      <c r="M1000" s="17" t="inlineStr">
        <is>
          <t>Douglas Thompson</t>
        </is>
      </c>
      <c r="N1000" s="17" t="inlineStr">
        <is>
          <t>SCOTER WEATHER</t>
        </is>
      </c>
      <c r="O1000" s="17" t="n">
        <v>39.8</v>
      </c>
      <c r="P1000" s="17" t="n">
        <v>7.55</v>
      </c>
      <c r="Q1000" s="27" t="n">
        <v>46100</v>
      </c>
      <c r="R1000" s="17" t="inlineStr"/>
    </row>
    <row r="1001">
      <c r="A1001" s="21" t="inlineStr">
        <is>
          <t>SB-0202</t>
        </is>
      </c>
      <c r="B1001" s="21" t="inlineStr">
        <is>
          <t>Salmonberry</t>
        </is>
      </c>
      <c r="C1001" s="21" t="inlineStr">
        <is>
          <t>open</t>
        </is>
      </c>
      <c r="D1001" s="21" t="inlineStr">
        <is>
          <t>B</t>
        </is>
      </c>
      <c r="E1001" s="21" t="n">
        <v>80</v>
      </c>
      <c r="F1001" s="21" t="inlineStr">
        <is>
          <t>XLarge</t>
        </is>
      </c>
      <c r="G1001" s="21" t="inlineStr">
        <is>
          <t>OPEN</t>
        </is>
      </c>
      <c r="H1001" s="21" t="n">
        <v>24</v>
      </c>
      <c r="I1001" s="21" t="inlineStr">
        <is>
          <t>Water, 100A Power, Pump-Out</t>
        </is>
      </c>
      <c r="J1001" s="21" t="inlineStr">
        <is>
          <t>OCCUPIED</t>
        </is>
      </c>
      <c r="K1001" s="21" t="inlineStr">
        <is>
          <t>MA-2024-0202</t>
        </is>
      </c>
      <c r="L1001" s="21" t="inlineStr">
        <is>
          <t>WL-03158</t>
        </is>
      </c>
      <c r="M1001" s="21" t="inlineStr">
        <is>
          <t>Andrea Lopez</t>
        </is>
      </c>
      <c r="N1001" s="21" t="inlineStr">
        <is>
          <t>SALISH ROCK</t>
        </is>
      </c>
      <c r="O1001" s="21" t="n">
        <v>57.9</v>
      </c>
      <c r="P1001" s="21" t="n">
        <v>7.55</v>
      </c>
      <c r="Q1001" s="28" t="n">
        <v>45965</v>
      </c>
      <c r="R1001" s="21" t="inlineStr"/>
    </row>
    <row r="1002">
      <c r="A1002" s="17" t="inlineStr">
        <is>
          <t>SB-0203</t>
        </is>
      </c>
      <c r="B1002" s="17" t="inlineStr">
        <is>
          <t>Salmonberry</t>
        </is>
      </c>
      <c r="C1002" s="17" t="inlineStr">
        <is>
          <t>open</t>
        </is>
      </c>
      <c r="D1002" s="17" t="inlineStr">
        <is>
          <t>B</t>
        </is>
      </c>
      <c r="E1002" s="17" t="n">
        <v>36</v>
      </c>
      <c r="F1002" s="17" t="inlineStr">
        <is>
          <t>Medium</t>
        </is>
      </c>
      <c r="G1002" s="17" t="inlineStr">
        <is>
          <t>OPEN</t>
        </is>
      </c>
      <c r="H1002" s="17" t="n">
        <v>13</v>
      </c>
      <c r="I1002" s="17" t="inlineStr">
        <is>
          <t>Water, 50A Power</t>
        </is>
      </c>
      <c r="J1002" s="17" t="inlineStr">
        <is>
          <t>VACANT</t>
        </is>
      </c>
      <c r="K1002" s="17" t="inlineStr"/>
      <c r="L1002" s="17" t="inlineStr"/>
      <c r="M1002" s="17" t="inlineStr"/>
      <c r="N1002" s="17" t="inlineStr"/>
      <c r="O1002" s="17" t="inlineStr"/>
      <c r="P1002" s="17" t="n">
        <v>7.55</v>
      </c>
      <c r="Q1002" s="27" t="n">
        <v>46113</v>
      </c>
      <c r="R1002" s="17" t="inlineStr"/>
    </row>
    <row r="1003">
      <c r="A1003" s="21" t="inlineStr">
        <is>
          <t>SB-0204</t>
        </is>
      </c>
      <c r="B1003" s="21" t="inlineStr">
        <is>
          <t>Salmonberry</t>
        </is>
      </c>
      <c r="C1003" s="21" t="inlineStr">
        <is>
          <t>open</t>
        </is>
      </c>
      <c r="D1003" s="21" t="inlineStr">
        <is>
          <t>B</t>
        </is>
      </c>
      <c r="E1003" s="21" t="n">
        <v>32</v>
      </c>
      <c r="F1003" s="21" t="inlineStr">
        <is>
          <t>Medium</t>
        </is>
      </c>
      <c r="G1003" s="21" t="inlineStr">
        <is>
          <t>OPEN</t>
        </is>
      </c>
      <c r="H1003" s="21" t="n">
        <v>12</v>
      </c>
      <c r="I1003" s="21" t="inlineStr">
        <is>
          <t>Water, 30A/50A Power</t>
        </is>
      </c>
      <c r="J1003" s="21" t="inlineStr">
        <is>
          <t>OCCUPIED</t>
        </is>
      </c>
      <c r="K1003" s="21" t="inlineStr">
        <is>
          <t>MA-2024-0204</t>
        </is>
      </c>
      <c r="L1003" s="21" t="inlineStr">
        <is>
          <t>WL-01704</t>
        </is>
      </c>
      <c r="M1003" s="21" t="inlineStr">
        <is>
          <t>Justin Horn</t>
        </is>
      </c>
      <c r="N1003" s="21" t="inlineStr">
        <is>
          <t>PINTAIL LINE</t>
        </is>
      </c>
      <c r="O1003" s="21" t="n">
        <v>24.6</v>
      </c>
      <c r="P1003" s="21" t="n">
        <v>7.55</v>
      </c>
      <c r="Q1003" s="28" t="n">
        <v>45906</v>
      </c>
      <c r="R1003" s="21" t="inlineStr"/>
    </row>
    <row r="1004">
      <c r="A1004" s="17" t="inlineStr">
        <is>
          <t>SB-0205</t>
        </is>
      </c>
      <c r="B1004" s="17" t="inlineStr">
        <is>
          <t>Salmonberry</t>
        </is>
      </c>
      <c r="C1004" s="17" t="inlineStr">
        <is>
          <t>open</t>
        </is>
      </c>
      <c r="D1004" s="17" t="inlineStr">
        <is>
          <t>B</t>
        </is>
      </c>
      <c r="E1004" s="17" t="n">
        <v>45</v>
      </c>
      <c r="F1004" s="17" t="inlineStr">
        <is>
          <t>Large</t>
        </is>
      </c>
      <c r="G1004" s="17" t="inlineStr">
        <is>
          <t>OPEN</t>
        </is>
      </c>
      <c r="H1004" s="17" t="n">
        <v>16</v>
      </c>
      <c r="I1004" s="17" t="inlineStr">
        <is>
          <t>Water, 50A Power, Pump-Out</t>
        </is>
      </c>
      <c r="J1004" s="17" t="inlineStr">
        <is>
          <t>OCCUPIED</t>
        </is>
      </c>
      <c r="K1004" s="17" t="inlineStr">
        <is>
          <t>MA-2024-0205</t>
        </is>
      </c>
      <c r="L1004" s="17" t="inlineStr">
        <is>
          <t>WL-03840</t>
        </is>
      </c>
      <c r="M1004" s="17" t="inlineStr">
        <is>
          <t>David Davis</t>
        </is>
      </c>
      <c r="N1004" s="17" t="inlineStr">
        <is>
          <t>BRANT GLIDE</t>
        </is>
      </c>
      <c r="O1004" s="17" t="n">
        <v>48.4</v>
      </c>
      <c r="P1004" s="17" t="n">
        <v>7.55</v>
      </c>
      <c r="Q1004" s="27" t="n">
        <v>45613</v>
      </c>
      <c r="R1004" s="17" t="inlineStr"/>
    </row>
    <row r="1005">
      <c r="A1005" s="21" t="inlineStr">
        <is>
          <t>SB-0206</t>
        </is>
      </c>
      <c r="B1005" s="21" t="inlineStr">
        <is>
          <t>Salmonberry</t>
        </is>
      </c>
      <c r="C1005" s="21" t="inlineStr">
        <is>
          <t>open</t>
        </is>
      </c>
      <c r="D1005" s="21" t="inlineStr">
        <is>
          <t>B</t>
        </is>
      </c>
      <c r="E1005" s="21" t="n">
        <v>32</v>
      </c>
      <c r="F1005" s="21" t="inlineStr">
        <is>
          <t>Medium</t>
        </is>
      </c>
      <c r="G1005" s="21" t="inlineStr">
        <is>
          <t>OPEN</t>
        </is>
      </c>
      <c r="H1005" s="21" t="n">
        <v>12</v>
      </c>
      <c r="I1005" s="21" t="inlineStr">
        <is>
          <t>Water, 30A/50A Power</t>
        </is>
      </c>
      <c r="J1005" s="21" t="inlineStr">
        <is>
          <t>OCCUPIED</t>
        </is>
      </c>
      <c r="K1005" s="21" t="inlineStr">
        <is>
          <t>MA-2024-0206</t>
        </is>
      </c>
      <c r="L1005" s="21" t="inlineStr">
        <is>
          <t>WL-02300</t>
        </is>
      </c>
      <c r="M1005" s="21" t="inlineStr">
        <is>
          <t>Carolyn Murray</t>
        </is>
      </c>
      <c r="N1005" s="21" t="inlineStr">
        <is>
          <t>ANCHOR ANN</t>
        </is>
      </c>
      <c r="O1005" s="21" t="n">
        <v>27.3</v>
      </c>
      <c r="P1005" s="21" t="n">
        <v>7.55</v>
      </c>
      <c r="Q1005" s="28" t="n">
        <v>45752</v>
      </c>
      <c r="R1005" s="21" t="inlineStr"/>
    </row>
    <row r="1006">
      <c r="A1006" s="17" t="inlineStr">
        <is>
          <t>SB-0207</t>
        </is>
      </c>
      <c r="B1006" s="17" t="inlineStr">
        <is>
          <t>Salmonberry</t>
        </is>
      </c>
      <c r="C1006" s="17" t="inlineStr">
        <is>
          <t>open</t>
        </is>
      </c>
      <c r="D1006" s="17" t="inlineStr">
        <is>
          <t>B</t>
        </is>
      </c>
      <c r="E1006" s="17" t="n">
        <v>24</v>
      </c>
      <c r="F1006" s="17" t="inlineStr">
        <is>
          <t>Small</t>
        </is>
      </c>
      <c r="G1006" s="17" t="inlineStr">
        <is>
          <t>OPEN</t>
        </is>
      </c>
      <c r="H1006" s="17" t="n">
        <v>9</v>
      </c>
      <c r="I1006" s="17" t="inlineStr">
        <is>
          <t>Water, 30A/50A Power</t>
        </is>
      </c>
      <c r="J1006" s="17" t="inlineStr">
        <is>
          <t>OCCUPIED</t>
        </is>
      </c>
      <c r="K1006" s="17" t="inlineStr">
        <is>
          <t>MA-2024-0207</t>
        </is>
      </c>
      <c r="L1006" s="17" t="inlineStr">
        <is>
          <t>WL-02285</t>
        </is>
      </c>
      <c r="M1006" s="17" t="inlineStr">
        <is>
          <t>Brian Scott</t>
        </is>
      </c>
      <c r="N1006" s="17" t="inlineStr">
        <is>
          <t>PINTAIL VEER</t>
        </is>
      </c>
      <c r="O1006" s="17" t="n">
        <v>46</v>
      </c>
      <c r="P1006" s="17" t="n">
        <v>7.55</v>
      </c>
      <c r="Q1006" s="27" t="n">
        <v>45585</v>
      </c>
      <c r="R1006" s="17" t="inlineStr"/>
    </row>
    <row r="1007">
      <c r="A1007" s="21" t="inlineStr">
        <is>
          <t>SB-0208</t>
        </is>
      </c>
      <c r="B1007" s="21" t="inlineStr">
        <is>
          <t>Salmonberry</t>
        </is>
      </c>
      <c r="C1007" s="21" t="inlineStr">
        <is>
          <t>open</t>
        </is>
      </c>
      <c r="D1007" s="21" t="inlineStr">
        <is>
          <t>B</t>
        </is>
      </c>
      <c r="E1007" s="21" t="n">
        <v>24</v>
      </c>
      <c r="F1007" s="21" t="inlineStr">
        <is>
          <t>Small</t>
        </is>
      </c>
      <c r="G1007" s="21" t="inlineStr">
        <is>
          <t>OPEN</t>
        </is>
      </c>
      <c r="H1007" s="21" t="n">
        <v>9</v>
      </c>
      <c r="I1007" s="21" t="inlineStr">
        <is>
          <t>Water, 30A/50A Power</t>
        </is>
      </c>
      <c r="J1007" s="21" t="inlineStr">
        <is>
          <t>OCCUPIED</t>
        </is>
      </c>
      <c r="K1007" s="21" t="inlineStr">
        <is>
          <t>MA-2024-0208</t>
        </is>
      </c>
      <c r="L1007" s="21" t="inlineStr">
        <is>
          <t>WL-01383</t>
        </is>
      </c>
      <c r="M1007" s="21" t="inlineStr">
        <is>
          <t>Donna Henderson</t>
        </is>
      </c>
      <c r="N1007" s="21" t="inlineStr">
        <is>
          <t>OTTER ANN</t>
        </is>
      </c>
      <c r="O1007" s="21" t="n">
        <v>27.6</v>
      </c>
      <c r="P1007" s="21" t="n">
        <v>7.55</v>
      </c>
      <c r="Q1007" s="28" t="n">
        <v>46058</v>
      </c>
      <c r="R1007" s="21" t="inlineStr"/>
    </row>
    <row r="1008">
      <c r="A1008" s="17" t="inlineStr">
        <is>
          <t>SB-0209</t>
        </is>
      </c>
      <c r="B1008" s="17" t="inlineStr">
        <is>
          <t>Salmonberry</t>
        </is>
      </c>
      <c r="C1008" s="17" t="inlineStr">
        <is>
          <t>open</t>
        </is>
      </c>
      <c r="D1008" s="17" t="inlineStr">
        <is>
          <t>B</t>
        </is>
      </c>
      <c r="E1008" s="17" t="n">
        <v>24</v>
      </c>
      <c r="F1008" s="17" t="inlineStr">
        <is>
          <t>Small</t>
        </is>
      </c>
      <c r="G1008" s="17" t="inlineStr">
        <is>
          <t>OPEN</t>
        </is>
      </c>
      <c r="H1008" s="17" t="n">
        <v>9</v>
      </c>
      <c r="I1008" s="17" t="inlineStr">
        <is>
          <t>Water, 30A/50A Power</t>
        </is>
      </c>
      <c r="J1008" s="17" t="inlineStr">
        <is>
          <t>OCCUPIED</t>
        </is>
      </c>
      <c r="K1008" s="17" t="inlineStr">
        <is>
          <t>MA-2024-0209</t>
        </is>
      </c>
      <c r="L1008" s="17" t="inlineStr">
        <is>
          <t>WL-01114</t>
        </is>
      </c>
      <c r="M1008" s="17" t="inlineStr">
        <is>
          <t>Dustin Lambert</t>
        </is>
      </c>
      <c r="N1008" s="17" t="inlineStr">
        <is>
          <t>KESTREL CREST</t>
        </is>
      </c>
      <c r="O1008" s="17" t="n">
        <v>46.5</v>
      </c>
      <c r="P1008" s="17" t="n">
        <v>7.55</v>
      </c>
      <c r="Q1008" s="27" t="n">
        <v>45575</v>
      </c>
      <c r="R1008" s="17" t="inlineStr"/>
    </row>
    <row r="1009">
      <c r="A1009" s="21" t="inlineStr">
        <is>
          <t>SB-0210</t>
        </is>
      </c>
      <c r="B1009" s="21" t="inlineStr">
        <is>
          <t>Salmonberry</t>
        </is>
      </c>
      <c r="C1009" s="21" t="inlineStr">
        <is>
          <t>open</t>
        </is>
      </c>
      <c r="D1009" s="21" t="inlineStr">
        <is>
          <t>B</t>
        </is>
      </c>
      <c r="E1009" s="21" t="n">
        <v>24</v>
      </c>
      <c r="F1009" s="21" t="inlineStr">
        <is>
          <t>Small</t>
        </is>
      </c>
      <c r="G1009" s="21" t="inlineStr">
        <is>
          <t>OPEN</t>
        </is>
      </c>
      <c r="H1009" s="21" t="n">
        <v>9</v>
      </c>
      <c r="I1009" s="21" t="inlineStr">
        <is>
          <t>Water, 30A/50A Power</t>
        </is>
      </c>
      <c r="J1009" s="21" t="inlineStr">
        <is>
          <t>OCCUPIED</t>
        </is>
      </c>
      <c r="K1009" s="21" t="inlineStr">
        <is>
          <t>MA-2024-0210</t>
        </is>
      </c>
      <c r="L1009" s="21" t="inlineStr">
        <is>
          <t>WL-03463</t>
        </is>
      </c>
      <c r="M1009" s="21" t="inlineStr">
        <is>
          <t>Chris Dixon</t>
        </is>
      </c>
      <c r="N1009" s="21" t="inlineStr">
        <is>
          <t>KESTREL WEATHER</t>
        </is>
      </c>
      <c r="O1009" s="21" t="n">
        <v>39.1</v>
      </c>
      <c r="P1009" s="21" t="n">
        <v>7.55</v>
      </c>
      <c r="Q1009" s="28" t="n">
        <v>45814</v>
      </c>
      <c r="R1009" s="21" t="inlineStr"/>
    </row>
    <row r="1010">
      <c r="A1010" s="17" t="inlineStr">
        <is>
          <t>SB-0211</t>
        </is>
      </c>
      <c r="B1010" s="17" t="inlineStr">
        <is>
          <t>Salmonberry</t>
        </is>
      </c>
      <c r="C1010" s="17" t="inlineStr">
        <is>
          <t>open</t>
        </is>
      </c>
      <c r="D1010" s="17" t="inlineStr">
        <is>
          <t>B</t>
        </is>
      </c>
      <c r="E1010" s="17" t="n">
        <v>45</v>
      </c>
      <c r="F1010" s="17" t="inlineStr">
        <is>
          <t>Large</t>
        </is>
      </c>
      <c r="G1010" s="17" t="inlineStr">
        <is>
          <t>OPEN</t>
        </is>
      </c>
      <c r="H1010" s="17" t="n">
        <v>16</v>
      </c>
      <c r="I1010" s="17" t="inlineStr">
        <is>
          <t>Water, 50A Power, Pump-Out</t>
        </is>
      </c>
      <c r="J1010" s="17" t="inlineStr">
        <is>
          <t>OCCUPIED</t>
        </is>
      </c>
      <c r="K1010" s="17" t="inlineStr">
        <is>
          <t>MA-2024-0211</t>
        </is>
      </c>
      <c r="L1010" s="17" t="inlineStr">
        <is>
          <t>WL-01011</t>
        </is>
      </c>
      <c r="M1010" s="17" t="inlineStr">
        <is>
          <t>Kristen Hughes</t>
        </is>
      </c>
      <c r="N1010" s="17" t="inlineStr">
        <is>
          <t>TIDE BAY</t>
        </is>
      </c>
      <c r="O1010" s="17" t="n">
        <v>60.3</v>
      </c>
      <c r="P1010" s="17" t="n">
        <v>7.55</v>
      </c>
      <c r="Q1010" s="27" t="n">
        <v>45914</v>
      </c>
      <c r="R1010" s="17" t="inlineStr"/>
    </row>
    <row r="1011">
      <c r="A1011" s="21" t="inlineStr">
        <is>
          <t>SB-0212</t>
        </is>
      </c>
      <c r="B1011" s="21" t="inlineStr">
        <is>
          <t>Salmonberry</t>
        </is>
      </c>
      <c r="C1011" s="21" t="inlineStr">
        <is>
          <t>open</t>
        </is>
      </c>
      <c r="D1011" s="21" t="inlineStr">
        <is>
          <t>B</t>
        </is>
      </c>
      <c r="E1011" s="21" t="n">
        <v>32</v>
      </c>
      <c r="F1011" s="21" t="inlineStr">
        <is>
          <t>Medium</t>
        </is>
      </c>
      <c r="G1011" s="21" t="inlineStr">
        <is>
          <t>OPEN</t>
        </is>
      </c>
      <c r="H1011" s="21" t="n">
        <v>12</v>
      </c>
      <c r="I1011" s="21" t="inlineStr">
        <is>
          <t>Water, 30A/50A Power</t>
        </is>
      </c>
      <c r="J1011" s="21" t="inlineStr">
        <is>
          <t>OCCUPIED</t>
        </is>
      </c>
      <c r="K1011" s="21" t="inlineStr">
        <is>
          <t>MA-2024-0212</t>
        </is>
      </c>
      <c r="L1011" s="21" t="inlineStr">
        <is>
          <t>WL-02204</t>
        </is>
      </c>
      <c r="M1011" s="21" t="inlineStr">
        <is>
          <t>Julia Hansen</t>
        </is>
      </c>
      <c r="N1011" s="21" t="inlineStr">
        <is>
          <t>PETREL SHORE</t>
        </is>
      </c>
      <c r="O1011" s="21" t="n">
        <v>58.9</v>
      </c>
      <c r="P1011" s="21" t="n">
        <v>7.55</v>
      </c>
      <c r="Q1011" s="28" t="n">
        <v>46179</v>
      </c>
      <c r="R1011" s="21" t="inlineStr"/>
    </row>
    <row r="1012">
      <c r="A1012" s="17" t="inlineStr">
        <is>
          <t>SB-0213</t>
        </is>
      </c>
      <c r="B1012" s="17" t="inlineStr">
        <is>
          <t>Salmonberry</t>
        </is>
      </c>
      <c r="C1012" s="17" t="inlineStr">
        <is>
          <t>open</t>
        </is>
      </c>
      <c r="D1012" s="17" t="inlineStr">
        <is>
          <t>B</t>
        </is>
      </c>
      <c r="E1012" s="17" t="n">
        <v>40</v>
      </c>
      <c r="F1012" s="17" t="inlineStr">
        <is>
          <t>Medium</t>
        </is>
      </c>
      <c r="G1012" s="17" t="inlineStr">
        <is>
          <t>OPEN</t>
        </is>
      </c>
      <c r="H1012" s="17" t="n">
        <v>14</v>
      </c>
      <c r="I1012" s="17" t="inlineStr">
        <is>
          <t>Water, 50A Power</t>
        </is>
      </c>
      <c r="J1012" s="17" t="inlineStr">
        <is>
          <t>OCCUPIED</t>
        </is>
      </c>
      <c r="K1012" s="17" t="inlineStr">
        <is>
          <t>MA-2024-0213</t>
        </is>
      </c>
      <c r="L1012" s="17" t="inlineStr">
        <is>
          <t>WL-01573</t>
        </is>
      </c>
      <c r="M1012" s="17" t="inlineStr">
        <is>
          <t>Benjamin Jimenez</t>
        </is>
      </c>
      <c r="N1012" s="17" t="inlineStr">
        <is>
          <t>GRAY BAY</t>
        </is>
      </c>
      <c r="O1012" s="17" t="n">
        <v>22.7</v>
      </c>
      <c r="P1012" s="17" t="n">
        <v>7.55</v>
      </c>
      <c r="Q1012" s="27" t="n">
        <v>46036</v>
      </c>
      <c r="R1012" s="17" t="inlineStr"/>
    </row>
    <row r="1013">
      <c r="A1013" s="21" t="inlineStr">
        <is>
          <t>SB-0214</t>
        </is>
      </c>
      <c r="B1013" s="21" t="inlineStr">
        <is>
          <t>Salmonberry</t>
        </is>
      </c>
      <c r="C1013" s="21" t="inlineStr">
        <is>
          <t>open</t>
        </is>
      </c>
      <c r="D1013" s="21" t="inlineStr">
        <is>
          <t>B</t>
        </is>
      </c>
      <c r="E1013" s="21" t="n">
        <v>28</v>
      </c>
      <c r="F1013" s="21" t="inlineStr">
        <is>
          <t>Small</t>
        </is>
      </c>
      <c r="G1013" s="21" t="inlineStr">
        <is>
          <t>OPEN</t>
        </is>
      </c>
      <c r="H1013" s="21" t="n">
        <v>10</v>
      </c>
      <c r="I1013" s="21" t="inlineStr">
        <is>
          <t>Water, 30A/50A Power</t>
        </is>
      </c>
      <c r="J1013" s="21" t="inlineStr">
        <is>
          <t>OCCUPIED</t>
        </is>
      </c>
      <c r="K1013" s="21" t="inlineStr">
        <is>
          <t>MA-2024-0214</t>
        </is>
      </c>
      <c r="L1013" s="21" t="inlineStr">
        <is>
          <t>WL-01611</t>
        </is>
      </c>
      <c r="M1013" s="21" t="inlineStr">
        <is>
          <t>Joshua Diaz</t>
        </is>
      </c>
      <c r="N1013" s="21" t="inlineStr">
        <is>
          <t>BRANT WAKE</t>
        </is>
      </c>
      <c r="O1013" s="21" t="n">
        <v>58.1</v>
      </c>
      <c r="P1013" s="21" t="n">
        <v>7.55</v>
      </c>
      <c r="Q1013" s="28" t="n">
        <v>45605</v>
      </c>
      <c r="R1013" s="21" t="inlineStr"/>
    </row>
    <row r="1014">
      <c r="A1014" s="17" t="inlineStr">
        <is>
          <t>SB-0215</t>
        </is>
      </c>
      <c r="B1014" s="17" t="inlineStr">
        <is>
          <t>Salmonberry</t>
        </is>
      </c>
      <c r="C1014" s="17" t="inlineStr">
        <is>
          <t>open</t>
        </is>
      </c>
      <c r="D1014" s="17" t="inlineStr">
        <is>
          <t>B</t>
        </is>
      </c>
      <c r="E1014" s="17" t="n">
        <v>70</v>
      </c>
      <c r="F1014" s="17" t="inlineStr">
        <is>
          <t>XLarge</t>
        </is>
      </c>
      <c r="G1014" s="17" t="inlineStr">
        <is>
          <t>OPEN</t>
        </is>
      </c>
      <c r="H1014" s="17" t="n">
        <v>22</v>
      </c>
      <c r="I1014" s="17" t="inlineStr">
        <is>
          <t>Water, 100A Power, Pump-Out</t>
        </is>
      </c>
      <c r="J1014" s="17" t="inlineStr">
        <is>
          <t>OCCUPIED</t>
        </is>
      </c>
      <c r="K1014" s="17" t="inlineStr">
        <is>
          <t>MA-2024-0215</t>
        </is>
      </c>
      <c r="L1014" s="17" t="inlineStr">
        <is>
          <t>WL-03513</t>
        </is>
      </c>
      <c r="M1014" s="17" t="inlineStr">
        <is>
          <t>Rose Lee</t>
        </is>
      </c>
      <c r="N1014" s="17" t="inlineStr">
        <is>
          <t>PETREL MOON</t>
        </is>
      </c>
      <c r="O1014" s="17" t="n">
        <v>47.1</v>
      </c>
      <c r="P1014" s="17" t="n">
        <v>7.55</v>
      </c>
      <c r="Q1014" s="27" t="n">
        <v>45742</v>
      </c>
      <c r="R1014" s="17" t="inlineStr"/>
    </row>
    <row r="1015">
      <c r="A1015" s="21" t="inlineStr">
        <is>
          <t>SB-0216</t>
        </is>
      </c>
      <c r="B1015" s="21" t="inlineStr">
        <is>
          <t>Salmonberry</t>
        </is>
      </c>
      <c r="C1015" s="21" t="inlineStr">
        <is>
          <t>open</t>
        </is>
      </c>
      <c r="D1015" s="21" t="inlineStr">
        <is>
          <t>B</t>
        </is>
      </c>
      <c r="E1015" s="21" t="n">
        <v>28</v>
      </c>
      <c r="F1015" s="21" t="inlineStr">
        <is>
          <t>Small</t>
        </is>
      </c>
      <c r="G1015" s="21" t="inlineStr">
        <is>
          <t>OPEN</t>
        </is>
      </c>
      <c r="H1015" s="21" t="n">
        <v>10</v>
      </c>
      <c r="I1015" s="21" t="inlineStr">
        <is>
          <t>Water, 30A/50A Power</t>
        </is>
      </c>
      <c r="J1015" s="21" t="inlineStr">
        <is>
          <t>OCCUPIED</t>
        </is>
      </c>
      <c r="K1015" s="21" t="inlineStr">
        <is>
          <t>MA-2024-0216</t>
        </is>
      </c>
      <c r="L1015" s="21" t="inlineStr">
        <is>
          <t>WL-01900</t>
        </is>
      </c>
      <c r="M1015" s="21" t="inlineStr">
        <is>
          <t>Nancy Guerrero</t>
        </is>
      </c>
      <c r="N1015" s="21" t="inlineStr">
        <is>
          <t>SPINDRIFT BAY</t>
        </is>
      </c>
      <c r="O1015" s="21" t="n">
        <v>37.5</v>
      </c>
      <c r="P1015" s="21" t="n">
        <v>7.55</v>
      </c>
      <c r="Q1015" s="28" t="n">
        <v>45701</v>
      </c>
      <c r="R1015" s="21" t="inlineStr"/>
    </row>
    <row r="1016">
      <c r="A1016" s="17" t="inlineStr">
        <is>
          <t>SB-0217</t>
        </is>
      </c>
      <c r="B1016" s="17" t="inlineStr">
        <is>
          <t>Salmonberry</t>
        </is>
      </c>
      <c r="C1016" s="17" t="inlineStr">
        <is>
          <t>open</t>
        </is>
      </c>
      <c r="D1016" s="17" t="inlineStr">
        <is>
          <t>B</t>
        </is>
      </c>
      <c r="E1016" s="17" t="n">
        <v>50</v>
      </c>
      <c r="F1016" s="17" t="inlineStr">
        <is>
          <t>Large</t>
        </is>
      </c>
      <c r="G1016" s="17" t="inlineStr">
        <is>
          <t>OPEN</t>
        </is>
      </c>
      <c r="H1016" s="17" t="n">
        <v>18</v>
      </c>
      <c r="I1016" s="17" t="inlineStr">
        <is>
          <t>Water, 50A Power, Pump-Out</t>
        </is>
      </c>
      <c r="J1016" s="17" t="inlineStr">
        <is>
          <t>OCCUPIED</t>
        </is>
      </c>
      <c r="K1016" s="17" t="inlineStr">
        <is>
          <t>MA-2024-0217</t>
        </is>
      </c>
      <c r="L1016" s="17" t="inlineStr">
        <is>
          <t>WL-03724</t>
        </is>
      </c>
      <c r="M1016" s="17" t="inlineStr">
        <is>
          <t>Ryan Garza</t>
        </is>
      </c>
      <c r="N1016" s="17" t="inlineStr">
        <is>
          <t>FOUL GLIDE</t>
        </is>
      </c>
      <c r="O1016" s="17" t="n">
        <v>44.2</v>
      </c>
      <c r="P1016" s="17" t="n">
        <v>7.55</v>
      </c>
      <c r="Q1016" s="27" t="n">
        <v>45703</v>
      </c>
      <c r="R1016" s="17" t="inlineStr"/>
    </row>
    <row r="1017">
      <c r="A1017" s="21" t="inlineStr">
        <is>
          <t>SB-0218</t>
        </is>
      </c>
      <c r="B1017" s="21" t="inlineStr">
        <is>
          <t>Salmonberry</t>
        </is>
      </c>
      <c r="C1017" s="21" t="inlineStr">
        <is>
          <t>open</t>
        </is>
      </c>
      <c r="D1017" s="21" t="inlineStr">
        <is>
          <t>B</t>
        </is>
      </c>
      <c r="E1017" s="21" t="n">
        <v>50</v>
      </c>
      <c r="F1017" s="21" t="inlineStr">
        <is>
          <t>Large</t>
        </is>
      </c>
      <c r="G1017" s="21" t="inlineStr">
        <is>
          <t>OPEN</t>
        </is>
      </c>
      <c r="H1017" s="21" t="n">
        <v>18</v>
      </c>
      <c r="I1017" s="21" t="inlineStr">
        <is>
          <t>Water, 50A Power, Pump-Out</t>
        </is>
      </c>
      <c r="J1017" s="21" t="inlineStr">
        <is>
          <t>OCCUPIED</t>
        </is>
      </c>
      <c r="K1017" s="21" t="inlineStr">
        <is>
          <t>MA-2024-0218</t>
        </is>
      </c>
      <c r="L1017" s="21" t="inlineStr">
        <is>
          <t>WL-03103</t>
        </is>
      </c>
      <c r="M1017" s="21" t="inlineStr">
        <is>
          <t>Thomas Roman</t>
        </is>
      </c>
      <c r="N1017" s="21" t="inlineStr">
        <is>
          <t>OTTER BAY</t>
        </is>
      </c>
      <c r="O1017" s="21" t="n">
        <v>48.8</v>
      </c>
      <c r="P1017" s="21" t="n">
        <v>7.55</v>
      </c>
      <c r="Q1017" s="28" t="n">
        <v>46141</v>
      </c>
      <c r="R1017" s="21" t="inlineStr"/>
    </row>
    <row r="1018">
      <c r="A1018" s="17" t="inlineStr">
        <is>
          <t>SB-0219</t>
        </is>
      </c>
      <c r="B1018" s="17" t="inlineStr">
        <is>
          <t>Salmonberry</t>
        </is>
      </c>
      <c r="C1018" s="17" t="inlineStr">
        <is>
          <t>open</t>
        </is>
      </c>
      <c r="D1018" s="17" t="inlineStr">
        <is>
          <t>B</t>
        </is>
      </c>
      <c r="E1018" s="17" t="n">
        <v>28</v>
      </c>
      <c r="F1018" s="17" t="inlineStr">
        <is>
          <t>Small</t>
        </is>
      </c>
      <c r="G1018" s="17" t="inlineStr">
        <is>
          <t>OPEN</t>
        </is>
      </c>
      <c r="H1018" s="17" t="n">
        <v>10</v>
      </c>
      <c r="I1018" s="17" t="inlineStr">
        <is>
          <t>Water, 30A/50A Power</t>
        </is>
      </c>
      <c r="J1018" s="17" t="inlineStr">
        <is>
          <t>OCCUPIED</t>
        </is>
      </c>
      <c r="K1018" s="17" t="inlineStr">
        <is>
          <t>MA-2024-0219</t>
        </is>
      </c>
      <c r="L1018" s="17" t="inlineStr">
        <is>
          <t>WL-03588</t>
        </is>
      </c>
      <c r="M1018" s="17" t="inlineStr">
        <is>
          <t>Angela Olson</t>
        </is>
      </c>
      <c r="N1018" s="17" t="inlineStr">
        <is>
          <t>OSPREY WIND</t>
        </is>
      </c>
      <c r="O1018" s="17" t="n">
        <v>51.5</v>
      </c>
      <c r="P1018" s="17" t="n">
        <v>7.55</v>
      </c>
      <c r="Q1018" s="27" t="n">
        <v>45795</v>
      </c>
      <c r="R1018" s="17" t="inlineStr"/>
    </row>
    <row r="1019">
      <c r="A1019" s="21" t="inlineStr">
        <is>
          <t>SB-0220</t>
        </is>
      </c>
      <c r="B1019" s="21" t="inlineStr">
        <is>
          <t>Salmonberry</t>
        </is>
      </c>
      <c r="C1019" s="21" t="inlineStr">
        <is>
          <t>open</t>
        </is>
      </c>
      <c r="D1019" s="21" t="inlineStr">
        <is>
          <t>B</t>
        </is>
      </c>
      <c r="E1019" s="21" t="n">
        <v>40</v>
      </c>
      <c r="F1019" s="21" t="inlineStr">
        <is>
          <t>Medium</t>
        </is>
      </c>
      <c r="G1019" s="21" t="inlineStr">
        <is>
          <t>OPEN</t>
        </is>
      </c>
      <c r="H1019" s="21" t="n">
        <v>14</v>
      </c>
      <c r="I1019" s="21" t="inlineStr">
        <is>
          <t>Water, 50A Power</t>
        </is>
      </c>
      <c r="J1019" s="21" t="inlineStr">
        <is>
          <t>OCCUPIED</t>
        </is>
      </c>
      <c r="K1019" s="21" t="inlineStr">
        <is>
          <t>MA-2024-0220</t>
        </is>
      </c>
      <c r="L1019" s="21" t="inlineStr">
        <is>
          <t>WL-02617</t>
        </is>
      </c>
      <c r="M1019" s="21" t="inlineStr">
        <is>
          <t>Shane Lozano</t>
        </is>
      </c>
      <c r="N1019" s="21" t="inlineStr">
        <is>
          <t>COHO SONG</t>
        </is>
      </c>
      <c r="O1019" s="21" t="n">
        <v>26.4</v>
      </c>
      <c r="P1019" s="21" t="n">
        <v>7.55</v>
      </c>
      <c r="Q1019" s="28" t="n">
        <v>45661</v>
      </c>
      <c r="R1019" s="21" t="inlineStr"/>
    </row>
    <row r="1020">
      <c r="A1020" s="17" t="inlineStr">
        <is>
          <t>SB-0221</t>
        </is>
      </c>
      <c r="B1020" s="17" t="inlineStr">
        <is>
          <t>Salmonberry</t>
        </is>
      </c>
      <c r="C1020" s="17" t="inlineStr">
        <is>
          <t>open</t>
        </is>
      </c>
      <c r="D1020" s="17" t="inlineStr">
        <is>
          <t>B</t>
        </is>
      </c>
      <c r="E1020" s="17" t="n">
        <v>50</v>
      </c>
      <c r="F1020" s="17" t="inlineStr">
        <is>
          <t>Large</t>
        </is>
      </c>
      <c r="G1020" s="17" t="inlineStr">
        <is>
          <t>OPEN</t>
        </is>
      </c>
      <c r="H1020" s="17" t="n">
        <v>18</v>
      </c>
      <c r="I1020" s="17" t="inlineStr">
        <is>
          <t>Water, 50A Power, Pump-Out</t>
        </is>
      </c>
      <c r="J1020" s="17" t="inlineStr">
        <is>
          <t>RESERVED</t>
        </is>
      </c>
      <c r="K1020" s="17" t="inlineStr"/>
      <c r="L1020" s="17" t="inlineStr"/>
      <c r="M1020" s="17" t="inlineStr"/>
      <c r="N1020" s="17" t="inlineStr"/>
      <c r="O1020" s="17" t="inlineStr"/>
      <c r="P1020" s="17" t="n">
        <v>7.55</v>
      </c>
      <c r="Q1020" s="27" t="n">
        <v>45913</v>
      </c>
      <c r="R1020" s="17" t="inlineStr"/>
    </row>
    <row r="1021">
      <c r="A1021" s="21" t="inlineStr">
        <is>
          <t>SB-0222</t>
        </is>
      </c>
      <c r="B1021" s="21" t="inlineStr">
        <is>
          <t>Salmonberry</t>
        </is>
      </c>
      <c r="C1021" s="21" t="inlineStr">
        <is>
          <t>open</t>
        </is>
      </c>
      <c r="D1021" s="21" t="inlineStr">
        <is>
          <t>B</t>
        </is>
      </c>
      <c r="E1021" s="21" t="n">
        <v>32</v>
      </c>
      <c r="F1021" s="21" t="inlineStr">
        <is>
          <t>Medium</t>
        </is>
      </c>
      <c r="G1021" s="21" t="inlineStr">
        <is>
          <t>OPEN</t>
        </is>
      </c>
      <c r="H1021" s="21" t="n">
        <v>12</v>
      </c>
      <c r="I1021" s="21" t="inlineStr">
        <is>
          <t>Water, 30A/50A Power</t>
        </is>
      </c>
      <c r="J1021" s="21" t="inlineStr">
        <is>
          <t>OCCUPIED</t>
        </is>
      </c>
      <c r="K1021" s="21" t="inlineStr">
        <is>
          <t>MA-2024-0222</t>
        </is>
      </c>
      <c r="L1021" s="21" t="inlineStr">
        <is>
          <t>WL-02483</t>
        </is>
      </c>
      <c r="M1021" s="21" t="inlineStr">
        <is>
          <t>Benjamin Gomez</t>
        </is>
      </c>
      <c r="N1021" s="21" t="inlineStr">
        <is>
          <t>SANDERLING GLIDE</t>
        </is>
      </c>
      <c r="O1021" s="21" t="n">
        <v>23.2</v>
      </c>
      <c r="P1021" s="21" t="n">
        <v>7.55</v>
      </c>
      <c r="Q1021" s="28" t="n">
        <v>46184</v>
      </c>
      <c r="R1021" s="21" t="inlineStr"/>
    </row>
    <row r="1022">
      <c r="A1022" s="17" t="inlineStr">
        <is>
          <t>SB-0223</t>
        </is>
      </c>
      <c r="B1022" s="17" t="inlineStr">
        <is>
          <t>Salmonberry</t>
        </is>
      </c>
      <c r="C1022" s="17" t="inlineStr">
        <is>
          <t>open</t>
        </is>
      </c>
      <c r="D1022" s="17" t="inlineStr">
        <is>
          <t>B</t>
        </is>
      </c>
      <c r="E1022" s="17" t="n">
        <v>80</v>
      </c>
      <c r="F1022" s="17" t="inlineStr">
        <is>
          <t>XLarge</t>
        </is>
      </c>
      <c r="G1022" s="17" t="inlineStr">
        <is>
          <t>OPEN</t>
        </is>
      </c>
      <c r="H1022" s="17" t="n">
        <v>24</v>
      </c>
      <c r="I1022" s="17" t="inlineStr">
        <is>
          <t>Water, 100A Power, Pump-Out</t>
        </is>
      </c>
      <c r="J1022" s="17" t="inlineStr">
        <is>
          <t>OCCUPIED</t>
        </is>
      </c>
      <c r="K1022" s="17" t="inlineStr">
        <is>
          <t>MA-2024-0223</t>
        </is>
      </c>
      <c r="L1022" s="17" t="inlineStr">
        <is>
          <t>WL-03116</t>
        </is>
      </c>
      <c r="M1022" s="17" t="inlineStr">
        <is>
          <t>Anthony Kennedy</t>
        </is>
      </c>
      <c r="N1022" s="17" t="inlineStr">
        <is>
          <t>GRAY MIST</t>
        </is>
      </c>
      <c r="O1022" s="17" t="n">
        <v>48.6</v>
      </c>
      <c r="P1022" s="17" t="n">
        <v>7.55</v>
      </c>
      <c r="Q1022" s="27" t="n">
        <v>45676</v>
      </c>
      <c r="R1022" s="17" t="inlineStr"/>
    </row>
    <row r="1023">
      <c r="A1023" s="21" t="inlineStr">
        <is>
          <t>SB-0224</t>
        </is>
      </c>
      <c r="B1023" s="21" t="inlineStr">
        <is>
          <t>Salmonberry</t>
        </is>
      </c>
      <c r="C1023" s="21" t="inlineStr">
        <is>
          <t>open</t>
        </is>
      </c>
      <c r="D1023" s="21" t="inlineStr">
        <is>
          <t>B</t>
        </is>
      </c>
      <c r="E1023" s="21" t="n">
        <v>32</v>
      </c>
      <c r="F1023" s="21" t="inlineStr">
        <is>
          <t>Medium</t>
        </is>
      </c>
      <c r="G1023" s="21" t="inlineStr">
        <is>
          <t>OPEN</t>
        </is>
      </c>
      <c r="H1023" s="21" t="n">
        <v>12</v>
      </c>
      <c r="I1023" s="21" t="inlineStr">
        <is>
          <t>Water, 30A/50A Power</t>
        </is>
      </c>
      <c r="J1023" s="21" t="inlineStr">
        <is>
          <t>OCCUPIED</t>
        </is>
      </c>
      <c r="K1023" s="21" t="inlineStr">
        <is>
          <t>MA-2024-0224</t>
        </is>
      </c>
      <c r="L1023" s="21" t="inlineStr">
        <is>
          <t>WL-01960</t>
        </is>
      </c>
      <c r="M1023" s="21" t="inlineStr">
        <is>
          <t>Sean Smith</t>
        </is>
      </c>
      <c r="N1023" s="21" t="inlineStr">
        <is>
          <t>PINTAIL ANN</t>
        </is>
      </c>
      <c r="O1023" s="21" t="n">
        <v>30.9</v>
      </c>
      <c r="P1023" s="21" t="n">
        <v>7.55</v>
      </c>
      <c r="Q1023" s="28" t="n">
        <v>45575</v>
      </c>
      <c r="R1023" s="21" t="inlineStr"/>
    </row>
    <row r="1024">
      <c r="A1024" s="17" t="inlineStr">
        <is>
          <t>SB-0301</t>
        </is>
      </c>
      <c r="B1024" s="17" t="inlineStr">
        <is>
          <t>Salmonberry</t>
        </is>
      </c>
      <c r="C1024" s="17" t="inlineStr">
        <is>
          <t>open</t>
        </is>
      </c>
      <c r="D1024" s="17" t="inlineStr">
        <is>
          <t>C</t>
        </is>
      </c>
      <c r="E1024" s="17" t="n">
        <v>70</v>
      </c>
      <c r="F1024" s="17" t="inlineStr">
        <is>
          <t>XLarge</t>
        </is>
      </c>
      <c r="G1024" s="17" t="inlineStr">
        <is>
          <t>OPEN</t>
        </is>
      </c>
      <c r="H1024" s="17" t="n">
        <v>22</v>
      </c>
      <c r="I1024" s="17" t="inlineStr">
        <is>
          <t>Water, 100A Power, Pump-Out</t>
        </is>
      </c>
      <c r="J1024" s="17" t="inlineStr">
        <is>
          <t>OCCUPIED</t>
        </is>
      </c>
      <c r="K1024" s="17" t="inlineStr">
        <is>
          <t>MA-2024-0301</t>
        </is>
      </c>
      <c r="L1024" s="17" t="inlineStr">
        <is>
          <t>WL-03355</t>
        </is>
      </c>
      <c r="M1024" s="17" t="inlineStr">
        <is>
          <t>Sarah King</t>
        </is>
      </c>
      <c r="N1024" s="17" t="inlineStr">
        <is>
          <t>TIDE MIST</t>
        </is>
      </c>
      <c r="O1024" s="17" t="n">
        <v>57.4</v>
      </c>
      <c r="P1024" s="17" t="n">
        <v>7.55</v>
      </c>
      <c r="Q1024" s="27" t="n">
        <v>45898</v>
      </c>
      <c r="R1024" s="17" t="inlineStr"/>
    </row>
    <row r="1025">
      <c r="A1025" s="21" t="inlineStr">
        <is>
          <t>SB-0302</t>
        </is>
      </c>
      <c r="B1025" s="21" t="inlineStr">
        <is>
          <t>Salmonberry</t>
        </is>
      </c>
      <c r="C1025" s="21" t="inlineStr">
        <is>
          <t>open</t>
        </is>
      </c>
      <c r="D1025" s="21" t="inlineStr">
        <is>
          <t>C</t>
        </is>
      </c>
      <c r="E1025" s="21" t="n">
        <v>28</v>
      </c>
      <c r="F1025" s="21" t="inlineStr">
        <is>
          <t>Small</t>
        </is>
      </c>
      <c r="G1025" s="21" t="inlineStr">
        <is>
          <t>OPEN</t>
        </is>
      </c>
      <c r="H1025" s="21" t="n">
        <v>10</v>
      </c>
      <c r="I1025" s="21" t="inlineStr">
        <is>
          <t>Water, 30A/50A Power</t>
        </is>
      </c>
      <c r="J1025" s="21" t="inlineStr">
        <is>
          <t>OCCUPIED</t>
        </is>
      </c>
      <c r="K1025" s="21" t="inlineStr">
        <is>
          <t>MA-2024-0302</t>
        </is>
      </c>
      <c r="L1025" s="21" t="inlineStr">
        <is>
          <t>WL-01068</t>
        </is>
      </c>
      <c r="M1025" s="21" t="inlineStr">
        <is>
          <t>Charles Thomas</t>
        </is>
      </c>
      <c r="N1025" s="21" t="inlineStr">
        <is>
          <t>GRAY MOON</t>
        </is>
      </c>
      <c r="O1025" s="21" t="n">
        <v>20.7</v>
      </c>
      <c r="P1025" s="21" t="n">
        <v>7.55</v>
      </c>
      <c r="Q1025" s="28" t="n">
        <v>46083</v>
      </c>
      <c r="R1025" s="21" t="inlineStr"/>
    </row>
    <row r="1026">
      <c r="A1026" s="17" t="inlineStr">
        <is>
          <t>SB-0303</t>
        </is>
      </c>
      <c r="B1026" s="17" t="inlineStr">
        <is>
          <t>Salmonberry</t>
        </is>
      </c>
      <c r="C1026" s="17" t="inlineStr">
        <is>
          <t>open</t>
        </is>
      </c>
      <c r="D1026" s="17" t="inlineStr">
        <is>
          <t>C</t>
        </is>
      </c>
      <c r="E1026" s="17" t="n">
        <v>24</v>
      </c>
      <c r="F1026" s="17" t="inlineStr">
        <is>
          <t>Small</t>
        </is>
      </c>
      <c r="G1026" s="17" t="inlineStr">
        <is>
          <t>OPEN</t>
        </is>
      </c>
      <c r="H1026" s="17" t="n">
        <v>9</v>
      </c>
      <c r="I1026" s="17" t="inlineStr">
        <is>
          <t>Water, 30A/50A Power</t>
        </is>
      </c>
      <c r="J1026" s="17" t="inlineStr">
        <is>
          <t>OCCUPIED</t>
        </is>
      </c>
      <c r="K1026" s="17" t="inlineStr">
        <is>
          <t>MA-2024-0303</t>
        </is>
      </c>
      <c r="L1026" s="17" t="inlineStr">
        <is>
          <t>WL-03829</t>
        </is>
      </c>
      <c r="M1026" s="17" t="inlineStr">
        <is>
          <t>Ana Christian</t>
        </is>
      </c>
      <c r="N1026" s="17" t="inlineStr">
        <is>
          <t>SCOTER STAR</t>
        </is>
      </c>
      <c r="O1026" s="17" t="n">
        <v>30</v>
      </c>
      <c r="P1026" s="17" t="n">
        <v>7.55</v>
      </c>
      <c r="Q1026" s="27" t="n">
        <v>45863</v>
      </c>
      <c r="R1026" s="17" t="inlineStr"/>
    </row>
    <row r="1027">
      <c r="A1027" s="21" t="inlineStr">
        <is>
          <t>SB-0304</t>
        </is>
      </c>
      <c r="B1027" s="21" t="inlineStr">
        <is>
          <t>Salmonberry</t>
        </is>
      </c>
      <c r="C1027" s="21" t="inlineStr">
        <is>
          <t>open</t>
        </is>
      </c>
      <c r="D1027" s="21" t="inlineStr">
        <is>
          <t>C</t>
        </is>
      </c>
      <c r="E1027" s="21" t="n">
        <v>24</v>
      </c>
      <c r="F1027" s="21" t="inlineStr">
        <is>
          <t>Small</t>
        </is>
      </c>
      <c r="G1027" s="21" t="inlineStr">
        <is>
          <t>OPEN</t>
        </is>
      </c>
      <c r="H1027" s="21" t="n">
        <v>9</v>
      </c>
      <c r="I1027" s="21" t="inlineStr">
        <is>
          <t>Water, 30A/50A Power</t>
        </is>
      </c>
      <c r="J1027" s="21" t="inlineStr">
        <is>
          <t>OCCUPIED</t>
        </is>
      </c>
      <c r="K1027" s="21" t="inlineStr">
        <is>
          <t>MA-2024-0304</t>
        </is>
      </c>
      <c r="L1027" s="21" t="inlineStr">
        <is>
          <t>WL-03729</t>
        </is>
      </c>
      <c r="M1027" s="21" t="inlineStr">
        <is>
          <t>Sara Jackson</t>
        </is>
      </c>
      <c r="N1027" s="21" t="inlineStr">
        <is>
          <t>OSPREY GLIDE</t>
        </is>
      </c>
      <c r="O1027" s="21" t="n">
        <v>58.1</v>
      </c>
      <c r="P1027" s="21" t="n">
        <v>7.55</v>
      </c>
      <c r="Q1027" s="28" t="n">
        <v>45854</v>
      </c>
      <c r="R1027" s="21" t="inlineStr"/>
    </row>
    <row r="1028">
      <c r="A1028" s="17" t="inlineStr">
        <is>
          <t>SB-0305</t>
        </is>
      </c>
      <c r="B1028" s="17" t="inlineStr">
        <is>
          <t>Salmonberry</t>
        </is>
      </c>
      <c r="C1028" s="17" t="inlineStr">
        <is>
          <t>open</t>
        </is>
      </c>
      <c r="D1028" s="17" t="inlineStr">
        <is>
          <t>C</t>
        </is>
      </c>
      <c r="E1028" s="17" t="n">
        <v>70</v>
      </c>
      <c r="F1028" s="17" t="inlineStr">
        <is>
          <t>XLarge</t>
        </is>
      </c>
      <c r="G1028" s="17" t="inlineStr">
        <is>
          <t>OPEN</t>
        </is>
      </c>
      <c r="H1028" s="17" t="n">
        <v>22</v>
      </c>
      <c r="I1028" s="17" t="inlineStr">
        <is>
          <t>Water, 100A Power, Pump-Out</t>
        </is>
      </c>
      <c r="J1028" s="17" t="inlineStr">
        <is>
          <t>OCCUPIED</t>
        </is>
      </c>
      <c r="K1028" s="17" t="inlineStr">
        <is>
          <t>MA-2024-0305</t>
        </is>
      </c>
      <c r="L1028" s="17" t="inlineStr">
        <is>
          <t>WL-03660</t>
        </is>
      </c>
      <c r="M1028" s="17" t="inlineStr">
        <is>
          <t>David Sutton</t>
        </is>
      </c>
      <c r="N1028" s="17" t="inlineStr">
        <is>
          <t>CORMORANT REACH</t>
        </is>
      </c>
      <c r="O1028" s="17" t="n">
        <v>58.3</v>
      </c>
      <c r="P1028" s="17" t="n">
        <v>7.55</v>
      </c>
      <c r="Q1028" s="27" t="n">
        <v>46189</v>
      </c>
      <c r="R1028" s="17" t="inlineStr"/>
    </row>
    <row r="1029">
      <c r="A1029" s="21" t="inlineStr">
        <is>
          <t>SB-0306</t>
        </is>
      </c>
      <c r="B1029" s="21" t="inlineStr">
        <is>
          <t>Salmonberry</t>
        </is>
      </c>
      <c r="C1029" s="21" t="inlineStr">
        <is>
          <t>open</t>
        </is>
      </c>
      <c r="D1029" s="21" t="inlineStr">
        <is>
          <t>C</t>
        </is>
      </c>
      <c r="E1029" s="21" t="n">
        <v>70</v>
      </c>
      <c r="F1029" s="21" t="inlineStr">
        <is>
          <t>XLarge</t>
        </is>
      </c>
      <c r="G1029" s="21" t="inlineStr">
        <is>
          <t>OPEN</t>
        </is>
      </c>
      <c r="H1029" s="21" t="n">
        <v>22</v>
      </c>
      <c r="I1029" s="21" t="inlineStr">
        <is>
          <t>Water, 100A Power, Pump-Out</t>
        </is>
      </c>
      <c r="J1029" s="21" t="inlineStr">
        <is>
          <t>OCCUPIED</t>
        </is>
      </c>
      <c r="K1029" s="21" t="inlineStr">
        <is>
          <t>MA-2024-0306</t>
        </is>
      </c>
      <c r="L1029" s="21" t="inlineStr">
        <is>
          <t>WL-03658</t>
        </is>
      </c>
      <c r="M1029" s="21" t="inlineStr">
        <is>
          <t>William Washington</t>
        </is>
      </c>
      <c r="N1029" s="21" t="inlineStr">
        <is>
          <t>MURRE STAR</t>
        </is>
      </c>
      <c r="O1029" s="21" t="n">
        <v>35.4</v>
      </c>
      <c r="P1029" s="21" t="n">
        <v>7.55</v>
      </c>
      <c r="Q1029" s="28" t="n">
        <v>45673</v>
      </c>
      <c r="R1029" s="21" t="inlineStr"/>
    </row>
    <row r="1030">
      <c r="A1030" s="17" t="inlineStr">
        <is>
          <t>SB-0307</t>
        </is>
      </c>
      <c r="B1030" s="17" t="inlineStr">
        <is>
          <t>Salmonberry</t>
        </is>
      </c>
      <c r="C1030" s="17" t="inlineStr">
        <is>
          <t>open</t>
        </is>
      </c>
      <c r="D1030" s="17" t="inlineStr">
        <is>
          <t>C</t>
        </is>
      </c>
      <c r="E1030" s="17" t="n">
        <v>32</v>
      </c>
      <c r="F1030" s="17" t="inlineStr">
        <is>
          <t>Medium</t>
        </is>
      </c>
      <c r="G1030" s="17" t="inlineStr">
        <is>
          <t>OPEN</t>
        </is>
      </c>
      <c r="H1030" s="17" t="n">
        <v>12</v>
      </c>
      <c r="I1030" s="17" t="inlineStr">
        <is>
          <t>Water, 30A/50A Power</t>
        </is>
      </c>
      <c r="J1030" s="17" t="inlineStr">
        <is>
          <t>OCCUPIED</t>
        </is>
      </c>
      <c r="K1030" s="17" t="inlineStr">
        <is>
          <t>MA-2024-0307</t>
        </is>
      </c>
      <c r="L1030" s="17" t="inlineStr">
        <is>
          <t>WL-02216</t>
        </is>
      </c>
      <c r="M1030" s="17" t="inlineStr">
        <is>
          <t>Michael Diaz</t>
        </is>
      </c>
      <c r="N1030" s="17" t="inlineStr">
        <is>
          <t>PETREL LIGHT</t>
        </is>
      </c>
      <c r="O1030" s="17" t="n">
        <v>60.3</v>
      </c>
      <c r="P1030" s="17" t="n">
        <v>7.55</v>
      </c>
      <c r="Q1030" s="27" t="n">
        <v>45643</v>
      </c>
      <c r="R1030" s="17" t="inlineStr"/>
    </row>
    <row r="1031">
      <c r="A1031" s="21" t="inlineStr">
        <is>
          <t>SB-0308</t>
        </is>
      </c>
      <c r="B1031" s="21" t="inlineStr">
        <is>
          <t>Salmonberry</t>
        </is>
      </c>
      <c r="C1031" s="21" t="inlineStr">
        <is>
          <t>open</t>
        </is>
      </c>
      <c r="D1031" s="21" t="inlineStr">
        <is>
          <t>C</t>
        </is>
      </c>
      <c r="E1031" s="21" t="n">
        <v>50</v>
      </c>
      <c r="F1031" s="21" t="inlineStr">
        <is>
          <t>Large</t>
        </is>
      </c>
      <c r="G1031" s="21" t="inlineStr">
        <is>
          <t>OPEN</t>
        </is>
      </c>
      <c r="H1031" s="21" t="n">
        <v>18</v>
      </c>
      <c r="I1031" s="21" t="inlineStr">
        <is>
          <t>Water, 50A Power, Pump-Out</t>
        </is>
      </c>
      <c r="J1031" s="21" t="inlineStr">
        <is>
          <t>OCCUPIED</t>
        </is>
      </c>
      <c r="K1031" s="21" t="inlineStr">
        <is>
          <t>MA-2024-0308</t>
        </is>
      </c>
      <c r="L1031" s="21" t="inlineStr">
        <is>
          <t>WL-02849</t>
        </is>
      </c>
      <c r="M1031" s="21" t="inlineStr">
        <is>
          <t>Peter Johnson</t>
        </is>
      </c>
      <c r="N1031" s="21" t="inlineStr">
        <is>
          <t>GRAY LIGHT</t>
        </is>
      </c>
      <c r="O1031" s="21" t="n">
        <v>20.9</v>
      </c>
      <c r="P1031" s="21" t="n">
        <v>7.55</v>
      </c>
      <c r="Q1031" s="28" t="n">
        <v>45771</v>
      </c>
      <c r="R1031" s="21" t="inlineStr"/>
    </row>
    <row r="1032">
      <c r="A1032" s="17" t="inlineStr">
        <is>
          <t>SB-0309</t>
        </is>
      </c>
      <c r="B1032" s="17" t="inlineStr">
        <is>
          <t>Salmonberry</t>
        </is>
      </c>
      <c r="C1032" s="17" t="inlineStr">
        <is>
          <t>open</t>
        </is>
      </c>
      <c r="D1032" s="17" t="inlineStr">
        <is>
          <t>C</t>
        </is>
      </c>
      <c r="E1032" s="17" t="n">
        <v>40</v>
      </c>
      <c r="F1032" s="17" t="inlineStr">
        <is>
          <t>Medium</t>
        </is>
      </c>
      <c r="G1032" s="17" t="inlineStr">
        <is>
          <t>OPEN</t>
        </is>
      </c>
      <c r="H1032" s="17" t="n">
        <v>14</v>
      </c>
      <c r="I1032" s="17" t="inlineStr">
        <is>
          <t>Water, 50A Power</t>
        </is>
      </c>
      <c r="J1032" s="17" t="inlineStr">
        <is>
          <t>OCCUPIED</t>
        </is>
      </c>
      <c r="K1032" s="17" t="inlineStr">
        <is>
          <t>MA-2024-0309</t>
        </is>
      </c>
      <c r="L1032" s="17" t="inlineStr">
        <is>
          <t>WL-03557</t>
        </is>
      </c>
      <c r="M1032" s="17" t="inlineStr">
        <is>
          <t>Tiffany Smith</t>
        </is>
      </c>
      <c r="N1032" s="17" t="inlineStr">
        <is>
          <t>CORMORANT WAKE</t>
        </is>
      </c>
      <c r="O1032" s="17" t="n">
        <v>26.6</v>
      </c>
      <c r="P1032" s="17" t="n">
        <v>7.55</v>
      </c>
      <c r="Q1032" s="27" t="n">
        <v>45796</v>
      </c>
      <c r="R1032" s="17" t="inlineStr"/>
    </row>
    <row r="1033">
      <c r="A1033" s="21" t="inlineStr">
        <is>
          <t>SB-0310</t>
        </is>
      </c>
      <c r="B1033" s="21" t="inlineStr">
        <is>
          <t>Salmonberry</t>
        </is>
      </c>
      <c r="C1033" s="21" t="inlineStr">
        <is>
          <t>open</t>
        </is>
      </c>
      <c r="D1033" s="21" t="inlineStr">
        <is>
          <t>C</t>
        </is>
      </c>
      <c r="E1033" s="21" t="n">
        <v>70</v>
      </c>
      <c r="F1033" s="21" t="inlineStr">
        <is>
          <t>XLarge</t>
        </is>
      </c>
      <c r="G1033" s="21" t="inlineStr">
        <is>
          <t>OPEN</t>
        </is>
      </c>
      <c r="H1033" s="21" t="n">
        <v>22</v>
      </c>
      <c r="I1033" s="21" t="inlineStr">
        <is>
          <t>Water, 100A Power, Pump-Out</t>
        </is>
      </c>
      <c r="J1033" s="21" t="inlineStr">
        <is>
          <t>RESERVED</t>
        </is>
      </c>
      <c r="K1033" s="21" t="inlineStr"/>
      <c r="L1033" s="21" t="inlineStr"/>
      <c r="M1033" s="21" t="inlineStr"/>
      <c r="N1033" s="21" t="inlineStr"/>
      <c r="O1033" s="21" t="inlineStr"/>
      <c r="P1033" s="21" t="n">
        <v>7.55</v>
      </c>
      <c r="Q1033" s="28" t="n">
        <v>45644</v>
      </c>
      <c r="R1033" s="21" t="inlineStr"/>
    </row>
    <row r="1034">
      <c r="A1034" s="17" t="inlineStr">
        <is>
          <t>SB-0311</t>
        </is>
      </c>
      <c r="B1034" s="17" t="inlineStr">
        <is>
          <t>Salmonberry</t>
        </is>
      </c>
      <c r="C1034" s="17" t="inlineStr">
        <is>
          <t>open</t>
        </is>
      </c>
      <c r="D1034" s="17" t="inlineStr">
        <is>
          <t>C</t>
        </is>
      </c>
      <c r="E1034" s="17" t="n">
        <v>28</v>
      </c>
      <c r="F1034" s="17" t="inlineStr">
        <is>
          <t>Small</t>
        </is>
      </c>
      <c r="G1034" s="17" t="inlineStr">
        <is>
          <t>OPEN</t>
        </is>
      </c>
      <c r="H1034" s="17" t="n">
        <v>10</v>
      </c>
      <c r="I1034" s="17" t="inlineStr">
        <is>
          <t>Water, 30A/50A Power</t>
        </is>
      </c>
      <c r="J1034" s="17" t="inlineStr">
        <is>
          <t>OCCUPIED</t>
        </is>
      </c>
      <c r="K1034" s="17" t="inlineStr">
        <is>
          <t>MA-2024-0311</t>
        </is>
      </c>
      <c r="L1034" s="17" t="inlineStr">
        <is>
          <t>WL-03282</t>
        </is>
      </c>
      <c r="M1034" s="17" t="inlineStr">
        <is>
          <t>Jillian Curry</t>
        </is>
      </c>
      <c r="N1034" s="17" t="inlineStr">
        <is>
          <t>TIDE REACH</t>
        </is>
      </c>
      <c r="O1034" s="17" t="n">
        <v>43.8</v>
      </c>
      <c r="P1034" s="17" t="n">
        <v>7.55</v>
      </c>
      <c r="Q1034" s="27" t="n">
        <v>45992</v>
      </c>
      <c r="R1034" s="17" t="inlineStr"/>
    </row>
    <row r="1035">
      <c r="A1035" s="21" t="inlineStr">
        <is>
          <t>SB-0312</t>
        </is>
      </c>
      <c r="B1035" s="21" t="inlineStr">
        <is>
          <t>Salmonberry</t>
        </is>
      </c>
      <c r="C1035" s="21" t="inlineStr">
        <is>
          <t>open</t>
        </is>
      </c>
      <c r="D1035" s="21" t="inlineStr">
        <is>
          <t>C</t>
        </is>
      </c>
      <c r="E1035" s="21" t="n">
        <v>50</v>
      </c>
      <c r="F1035" s="21" t="inlineStr">
        <is>
          <t>Large</t>
        </is>
      </c>
      <c r="G1035" s="21" t="inlineStr">
        <is>
          <t>OPEN</t>
        </is>
      </c>
      <c r="H1035" s="21" t="n">
        <v>18</v>
      </c>
      <c r="I1035" s="21" t="inlineStr">
        <is>
          <t>Water, 50A Power, Pump-Out</t>
        </is>
      </c>
      <c r="J1035" s="21" t="inlineStr">
        <is>
          <t>OCCUPIED</t>
        </is>
      </c>
      <c r="K1035" s="21" t="inlineStr">
        <is>
          <t>MA-2024-0312</t>
        </is>
      </c>
      <c r="L1035" s="21" t="inlineStr">
        <is>
          <t>WL-02507</t>
        </is>
      </c>
      <c r="M1035" s="21" t="inlineStr">
        <is>
          <t>Erin Morris</t>
        </is>
      </c>
      <c r="N1035" s="21" t="inlineStr">
        <is>
          <t>HALIBUT ROSE</t>
        </is>
      </c>
      <c r="O1035" s="21" t="n">
        <v>37.7</v>
      </c>
      <c r="P1035" s="21" t="n">
        <v>7.55</v>
      </c>
      <c r="Q1035" s="28" t="n">
        <v>45912</v>
      </c>
      <c r="R1035" s="21" t="inlineStr"/>
    </row>
    <row r="1036">
      <c r="A1036" s="17" t="inlineStr">
        <is>
          <t>SB-0313</t>
        </is>
      </c>
      <c r="B1036" s="17" t="inlineStr">
        <is>
          <t>Salmonberry</t>
        </is>
      </c>
      <c r="C1036" s="17" t="inlineStr">
        <is>
          <t>open</t>
        </is>
      </c>
      <c r="D1036" s="17" t="inlineStr">
        <is>
          <t>C</t>
        </is>
      </c>
      <c r="E1036" s="17" t="n">
        <v>24</v>
      </c>
      <c r="F1036" s="17" t="inlineStr">
        <is>
          <t>Small</t>
        </is>
      </c>
      <c r="G1036" s="17" t="inlineStr">
        <is>
          <t>OPEN</t>
        </is>
      </c>
      <c r="H1036" s="17" t="n">
        <v>9</v>
      </c>
      <c r="I1036" s="17" t="inlineStr">
        <is>
          <t>Water, 30A/50A Power</t>
        </is>
      </c>
      <c r="J1036" s="17" t="inlineStr">
        <is>
          <t>OCCUPIED</t>
        </is>
      </c>
      <c r="K1036" s="17" t="inlineStr">
        <is>
          <t>MA-2024-0313</t>
        </is>
      </c>
      <c r="L1036" s="17" t="inlineStr">
        <is>
          <t>WL-02129</t>
        </is>
      </c>
      <c r="M1036" s="17" t="inlineStr">
        <is>
          <t>Lisa Palmer</t>
        </is>
      </c>
      <c r="N1036" s="17" t="inlineStr">
        <is>
          <t>SCOTER GLIDE</t>
        </is>
      </c>
      <c r="O1036" s="17" t="n">
        <v>52.1</v>
      </c>
      <c r="P1036" s="17" t="n">
        <v>7.55</v>
      </c>
      <c r="Q1036" s="27" t="n">
        <v>45590</v>
      </c>
      <c r="R1036" s="17" t="inlineStr"/>
    </row>
    <row r="1037">
      <c r="A1037" s="21" t="inlineStr">
        <is>
          <t>SB-0314</t>
        </is>
      </c>
      <c r="B1037" s="21" t="inlineStr">
        <is>
          <t>Salmonberry</t>
        </is>
      </c>
      <c r="C1037" s="21" t="inlineStr">
        <is>
          <t>open</t>
        </is>
      </c>
      <c r="D1037" s="21" t="inlineStr">
        <is>
          <t>C</t>
        </is>
      </c>
      <c r="E1037" s="21" t="n">
        <v>70</v>
      </c>
      <c r="F1037" s="21" t="inlineStr">
        <is>
          <t>XLarge</t>
        </is>
      </c>
      <c r="G1037" s="21" t="inlineStr">
        <is>
          <t>OPEN</t>
        </is>
      </c>
      <c r="H1037" s="21" t="n">
        <v>22</v>
      </c>
      <c r="I1037" s="21" t="inlineStr">
        <is>
          <t>Water, 100A Power, Pump-Out</t>
        </is>
      </c>
      <c r="J1037" s="21" t="inlineStr">
        <is>
          <t>OCCUPIED</t>
        </is>
      </c>
      <c r="K1037" s="21" t="inlineStr">
        <is>
          <t>MA-2024-0314</t>
        </is>
      </c>
      <c r="L1037" s="21" t="inlineStr">
        <is>
          <t>WL-03303</t>
        </is>
      </c>
      <c r="M1037" s="21" t="inlineStr">
        <is>
          <t>Eileen Norris</t>
        </is>
      </c>
      <c r="N1037" s="21" t="inlineStr">
        <is>
          <t>PETREL BAY</t>
        </is>
      </c>
      <c r="O1037" s="21" t="n">
        <v>59.9</v>
      </c>
      <c r="P1037" s="21" t="n">
        <v>7.55</v>
      </c>
      <c r="Q1037" s="28" t="n">
        <v>46155</v>
      </c>
      <c r="R1037" s="21" t="inlineStr"/>
    </row>
    <row r="1038">
      <c r="A1038" s="17" t="inlineStr">
        <is>
          <t>SB-0315</t>
        </is>
      </c>
      <c r="B1038" s="17" t="inlineStr">
        <is>
          <t>Salmonberry</t>
        </is>
      </c>
      <c r="C1038" s="17" t="inlineStr">
        <is>
          <t>open</t>
        </is>
      </c>
      <c r="D1038" s="17" t="inlineStr">
        <is>
          <t>C</t>
        </is>
      </c>
      <c r="E1038" s="17" t="n">
        <v>24</v>
      </c>
      <c r="F1038" s="17" t="inlineStr">
        <is>
          <t>Small</t>
        </is>
      </c>
      <c r="G1038" s="17" t="inlineStr">
        <is>
          <t>OPEN</t>
        </is>
      </c>
      <c r="H1038" s="17" t="n">
        <v>9</v>
      </c>
      <c r="I1038" s="17" t="inlineStr">
        <is>
          <t>Water, 30A/50A Power</t>
        </is>
      </c>
      <c r="J1038" s="17" t="inlineStr">
        <is>
          <t>OCCUPIED</t>
        </is>
      </c>
      <c r="K1038" s="17" t="inlineStr">
        <is>
          <t>MA-2024-0315</t>
        </is>
      </c>
      <c r="L1038" s="17" t="inlineStr">
        <is>
          <t>WL-02337</t>
        </is>
      </c>
      <c r="M1038" s="17" t="inlineStr">
        <is>
          <t>Brian Taylor</t>
        </is>
      </c>
      <c r="N1038" s="17" t="inlineStr">
        <is>
          <t>OTTER WAKE</t>
        </is>
      </c>
      <c r="O1038" s="17" t="n">
        <v>55.5</v>
      </c>
      <c r="P1038" s="17" t="n">
        <v>7.55</v>
      </c>
      <c r="Q1038" s="27" t="n">
        <v>45746</v>
      </c>
      <c r="R1038" s="17" t="inlineStr"/>
    </row>
    <row r="1039">
      <c r="A1039" s="21" t="inlineStr">
        <is>
          <t>SB-0316</t>
        </is>
      </c>
      <c r="B1039" s="21" t="inlineStr">
        <is>
          <t>Salmonberry</t>
        </is>
      </c>
      <c r="C1039" s="21" t="inlineStr">
        <is>
          <t>open</t>
        </is>
      </c>
      <c r="D1039" s="21" t="inlineStr">
        <is>
          <t>C</t>
        </is>
      </c>
      <c r="E1039" s="21" t="n">
        <v>24</v>
      </c>
      <c r="F1039" s="21" t="inlineStr">
        <is>
          <t>Small</t>
        </is>
      </c>
      <c r="G1039" s="21" t="inlineStr">
        <is>
          <t>OPEN</t>
        </is>
      </c>
      <c r="H1039" s="21" t="n">
        <v>9</v>
      </c>
      <c r="I1039" s="21" t="inlineStr">
        <is>
          <t>Water, 30A/50A Power</t>
        </is>
      </c>
      <c r="J1039" s="21" t="inlineStr">
        <is>
          <t>OCCUPIED</t>
        </is>
      </c>
      <c r="K1039" s="21" t="inlineStr">
        <is>
          <t>MA-2024-0316</t>
        </is>
      </c>
      <c r="L1039" s="21" t="inlineStr">
        <is>
          <t>WL-02020</t>
        </is>
      </c>
      <c r="M1039" s="21" t="inlineStr">
        <is>
          <t>Jacqueline Daniels</t>
        </is>
      </c>
      <c r="N1039" s="21" t="inlineStr">
        <is>
          <t>FOUL MIST</t>
        </is>
      </c>
      <c r="O1039" s="21" t="n">
        <v>32.9</v>
      </c>
      <c r="P1039" s="21" t="n">
        <v>7.55</v>
      </c>
      <c r="Q1039" s="28" t="n">
        <v>46135</v>
      </c>
      <c r="R1039" s="21" t="inlineStr"/>
    </row>
    <row r="1040">
      <c r="A1040" s="17" t="inlineStr">
        <is>
          <t>SB-0317</t>
        </is>
      </c>
      <c r="B1040" s="17" t="inlineStr">
        <is>
          <t>Salmonberry</t>
        </is>
      </c>
      <c r="C1040" s="17" t="inlineStr">
        <is>
          <t>open</t>
        </is>
      </c>
      <c r="D1040" s="17" t="inlineStr">
        <is>
          <t>C</t>
        </is>
      </c>
      <c r="E1040" s="17" t="n">
        <v>28</v>
      </c>
      <c r="F1040" s="17" t="inlineStr">
        <is>
          <t>Small</t>
        </is>
      </c>
      <c r="G1040" s="17" t="inlineStr">
        <is>
          <t>OPEN</t>
        </is>
      </c>
      <c r="H1040" s="17" t="n">
        <v>10</v>
      </c>
      <c r="I1040" s="17" t="inlineStr">
        <is>
          <t>Water, 30A/50A Power</t>
        </is>
      </c>
      <c r="J1040" s="17" t="inlineStr">
        <is>
          <t>OCCUPIED</t>
        </is>
      </c>
      <c r="K1040" s="17" t="inlineStr">
        <is>
          <t>MA-2024-0317</t>
        </is>
      </c>
      <c r="L1040" s="17" t="inlineStr">
        <is>
          <t>WL-01571</t>
        </is>
      </c>
      <c r="M1040" s="17" t="inlineStr">
        <is>
          <t>Blake Webb</t>
        </is>
      </c>
      <c r="N1040" s="17" t="inlineStr">
        <is>
          <t>SABLE VEER</t>
        </is>
      </c>
      <c r="O1040" s="17" t="n">
        <v>45.8</v>
      </c>
      <c r="P1040" s="17" t="n">
        <v>7.55</v>
      </c>
      <c r="Q1040" s="27" t="n">
        <v>46099</v>
      </c>
      <c r="R1040" s="17" t="inlineStr"/>
    </row>
    <row r="1041">
      <c r="A1041" s="21" t="inlineStr">
        <is>
          <t>SB-0318</t>
        </is>
      </c>
      <c r="B1041" s="21" t="inlineStr">
        <is>
          <t>Salmonberry</t>
        </is>
      </c>
      <c r="C1041" s="21" t="inlineStr">
        <is>
          <t>open</t>
        </is>
      </c>
      <c r="D1041" s="21" t="inlineStr">
        <is>
          <t>C</t>
        </is>
      </c>
      <c r="E1041" s="21" t="n">
        <v>28</v>
      </c>
      <c r="F1041" s="21" t="inlineStr">
        <is>
          <t>Small</t>
        </is>
      </c>
      <c r="G1041" s="21" t="inlineStr">
        <is>
          <t>OPEN</t>
        </is>
      </c>
      <c r="H1041" s="21" t="n">
        <v>10</v>
      </c>
      <c r="I1041" s="21" t="inlineStr">
        <is>
          <t>Water, 30A/50A Power</t>
        </is>
      </c>
      <c r="J1041" s="21" t="inlineStr">
        <is>
          <t>OCCUPIED</t>
        </is>
      </c>
      <c r="K1041" s="21" t="inlineStr">
        <is>
          <t>MA-2024-0318</t>
        </is>
      </c>
      <c r="L1041" s="21" t="inlineStr">
        <is>
          <t>WL-03173</t>
        </is>
      </c>
      <c r="M1041" s="21" t="inlineStr">
        <is>
          <t>Timothy Wood</t>
        </is>
      </c>
      <c r="N1041" s="21" t="inlineStr">
        <is>
          <t>SABLE MOON</t>
        </is>
      </c>
      <c r="O1041" s="21" t="n">
        <v>27.1</v>
      </c>
      <c r="P1041" s="21" t="n">
        <v>7.55</v>
      </c>
      <c r="Q1041" s="28" t="n">
        <v>45947</v>
      </c>
      <c r="R1041" s="21" t="inlineStr"/>
    </row>
    <row r="1042">
      <c r="A1042" s="17" t="inlineStr">
        <is>
          <t>SB-0319</t>
        </is>
      </c>
      <c r="B1042" s="17" t="inlineStr">
        <is>
          <t>Salmonberry</t>
        </is>
      </c>
      <c r="C1042" s="17" t="inlineStr">
        <is>
          <t>open</t>
        </is>
      </c>
      <c r="D1042" s="17" t="inlineStr">
        <is>
          <t>C</t>
        </is>
      </c>
      <c r="E1042" s="17" t="n">
        <v>32</v>
      </c>
      <c r="F1042" s="17" t="inlineStr">
        <is>
          <t>Medium</t>
        </is>
      </c>
      <c r="G1042" s="17" t="inlineStr">
        <is>
          <t>OPEN</t>
        </is>
      </c>
      <c r="H1042" s="17" t="n">
        <v>12</v>
      </c>
      <c r="I1042" s="17" t="inlineStr">
        <is>
          <t>Water, 30A/50A Power</t>
        </is>
      </c>
      <c r="J1042" s="17" t="inlineStr">
        <is>
          <t>OCCUPIED</t>
        </is>
      </c>
      <c r="K1042" s="17" t="inlineStr">
        <is>
          <t>MA-2024-0319</t>
        </is>
      </c>
      <c r="L1042" s="17" t="inlineStr">
        <is>
          <t>WL-02172</t>
        </is>
      </c>
      <c r="M1042" s="17" t="inlineStr">
        <is>
          <t>Anna Bishop</t>
        </is>
      </c>
      <c r="N1042" s="17" t="inlineStr">
        <is>
          <t>SALISH MIST</t>
        </is>
      </c>
      <c r="O1042" s="17" t="n">
        <v>53.4</v>
      </c>
      <c r="P1042" s="17" t="n">
        <v>7.55</v>
      </c>
      <c r="Q1042" s="27" t="n">
        <v>45697</v>
      </c>
      <c r="R1042" s="17" t="inlineStr"/>
    </row>
    <row r="1043">
      <c r="A1043" s="21" t="inlineStr">
        <is>
          <t>SB-0320</t>
        </is>
      </c>
      <c r="B1043" s="21" t="inlineStr">
        <is>
          <t>Salmonberry</t>
        </is>
      </c>
      <c r="C1043" s="21" t="inlineStr">
        <is>
          <t>open</t>
        </is>
      </c>
      <c r="D1043" s="21" t="inlineStr">
        <is>
          <t>C</t>
        </is>
      </c>
      <c r="E1043" s="21" t="n">
        <v>36</v>
      </c>
      <c r="F1043" s="21" t="inlineStr">
        <is>
          <t>Medium</t>
        </is>
      </c>
      <c r="G1043" s="21" t="inlineStr">
        <is>
          <t>OPEN</t>
        </is>
      </c>
      <c r="H1043" s="21" t="n">
        <v>13</v>
      </c>
      <c r="I1043" s="21" t="inlineStr">
        <is>
          <t>Water, 50A Power</t>
        </is>
      </c>
      <c r="J1043" s="21" t="inlineStr">
        <is>
          <t>OCCUPIED</t>
        </is>
      </c>
      <c r="K1043" s="21" t="inlineStr">
        <is>
          <t>MA-2024-0320</t>
        </is>
      </c>
      <c r="L1043" s="21" t="inlineStr">
        <is>
          <t>WL-01830</t>
        </is>
      </c>
      <c r="M1043" s="21" t="inlineStr">
        <is>
          <t>Robert Patel</t>
        </is>
      </c>
      <c r="N1043" s="21" t="inlineStr">
        <is>
          <t>OTTER ANN</t>
        </is>
      </c>
      <c r="O1043" s="21" t="n">
        <v>28.9</v>
      </c>
      <c r="P1043" s="21" t="n">
        <v>7.55</v>
      </c>
      <c r="Q1043" s="28" t="n">
        <v>46170</v>
      </c>
      <c r="R1043" s="21" t="inlineStr"/>
    </row>
    <row r="1044">
      <c r="A1044" s="17" t="inlineStr">
        <is>
          <t>SB-0321</t>
        </is>
      </c>
      <c r="B1044" s="17" t="inlineStr">
        <is>
          <t>Salmonberry</t>
        </is>
      </c>
      <c r="C1044" s="17" t="inlineStr">
        <is>
          <t>open</t>
        </is>
      </c>
      <c r="D1044" s="17" t="inlineStr">
        <is>
          <t>C</t>
        </is>
      </c>
      <c r="E1044" s="17" t="n">
        <v>45</v>
      </c>
      <c r="F1044" s="17" t="inlineStr">
        <is>
          <t>Large</t>
        </is>
      </c>
      <c r="G1044" s="17" t="inlineStr">
        <is>
          <t>OPEN</t>
        </is>
      </c>
      <c r="H1044" s="17" t="n">
        <v>16</v>
      </c>
      <c r="I1044" s="17" t="inlineStr">
        <is>
          <t>Water, 50A Power, Pump-Out</t>
        </is>
      </c>
      <c r="J1044" s="17" t="inlineStr">
        <is>
          <t>OCCUPIED</t>
        </is>
      </c>
      <c r="K1044" s="17" t="inlineStr">
        <is>
          <t>MA-2024-0321</t>
        </is>
      </c>
      <c r="L1044" s="17" t="inlineStr">
        <is>
          <t>WL-02472</t>
        </is>
      </c>
      <c r="M1044" s="17" t="inlineStr">
        <is>
          <t>William Martinez</t>
        </is>
      </c>
      <c r="N1044" s="17" t="inlineStr">
        <is>
          <t>FOUL BAY</t>
        </is>
      </c>
      <c r="O1044" s="17" t="n">
        <v>24</v>
      </c>
      <c r="P1044" s="17" t="n">
        <v>7.55</v>
      </c>
      <c r="Q1044" s="27" t="n">
        <v>45630</v>
      </c>
      <c r="R1044" s="17" t="inlineStr"/>
    </row>
    <row r="1045">
      <c r="A1045" s="21" t="inlineStr">
        <is>
          <t>SB-0322</t>
        </is>
      </c>
      <c r="B1045" s="21" t="inlineStr">
        <is>
          <t>Salmonberry</t>
        </is>
      </c>
      <c r="C1045" s="21" t="inlineStr">
        <is>
          <t>open</t>
        </is>
      </c>
      <c r="D1045" s="21" t="inlineStr">
        <is>
          <t>C</t>
        </is>
      </c>
      <c r="E1045" s="21" t="n">
        <v>24</v>
      </c>
      <c r="F1045" s="21" t="inlineStr">
        <is>
          <t>Small</t>
        </is>
      </c>
      <c r="G1045" s="21" t="inlineStr">
        <is>
          <t>OPEN</t>
        </is>
      </c>
      <c r="H1045" s="21" t="n">
        <v>9</v>
      </c>
      <c r="I1045" s="21" t="inlineStr">
        <is>
          <t>Water, 30A/50A Power</t>
        </is>
      </c>
      <c r="J1045" s="21" t="inlineStr">
        <is>
          <t>OCCUPIED</t>
        </is>
      </c>
      <c r="K1045" s="21" t="inlineStr">
        <is>
          <t>MA-2024-0322</t>
        </is>
      </c>
      <c r="L1045" s="21" t="inlineStr">
        <is>
          <t>WL-02376</t>
        </is>
      </c>
      <c r="M1045" s="21" t="inlineStr">
        <is>
          <t>Steven Robinson</t>
        </is>
      </c>
      <c r="N1045" s="21" t="inlineStr">
        <is>
          <t>SABLE SOUND</t>
        </is>
      </c>
      <c r="O1045" s="21" t="n">
        <v>35.5</v>
      </c>
      <c r="P1045" s="21" t="n">
        <v>7.55</v>
      </c>
      <c r="Q1045" s="28" t="n">
        <v>46106</v>
      </c>
      <c r="R1045" s="21" t="inlineStr"/>
    </row>
    <row r="1046">
      <c r="A1046" s="17" t="inlineStr">
        <is>
          <t>SB-0323</t>
        </is>
      </c>
      <c r="B1046" s="17" t="inlineStr">
        <is>
          <t>Salmonberry</t>
        </is>
      </c>
      <c r="C1046" s="17" t="inlineStr">
        <is>
          <t>open</t>
        </is>
      </c>
      <c r="D1046" s="17" t="inlineStr">
        <is>
          <t>C</t>
        </is>
      </c>
      <c r="E1046" s="17" t="n">
        <v>70</v>
      </c>
      <c r="F1046" s="17" t="inlineStr">
        <is>
          <t>XLarge</t>
        </is>
      </c>
      <c r="G1046" s="17" t="inlineStr">
        <is>
          <t>OPEN</t>
        </is>
      </c>
      <c r="H1046" s="17" t="n">
        <v>22</v>
      </c>
      <c r="I1046" s="17" t="inlineStr">
        <is>
          <t>Water, 100A Power, Pump-Out</t>
        </is>
      </c>
      <c r="J1046" s="17" t="inlineStr">
        <is>
          <t>OCCUPIED</t>
        </is>
      </c>
      <c r="K1046" s="17" t="inlineStr">
        <is>
          <t>MA-2024-0323</t>
        </is>
      </c>
      <c r="L1046" s="17" t="inlineStr">
        <is>
          <t>WL-03820</t>
        </is>
      </c>
      <c r="M1046" s="17" t="inlineStr">
        <is>
          <t>Thomas Robinson</t>
        </is>
      </c>
      <c r="N1046" s="17" t="inlineStr">
        <is>
          <t>OTTER SOUND</t>
        </is>
      </c>
      <c r="O1046" s="17" t="n">
        <v>47.1</v>
      </c>
      <c r="P1046" s="17" t="n">
        <v>7.55</v>
      </c>
      <c r="Q1046" s="27" t="n">
        <v>45933</v>
      </c>
      <c r="R1046" s="17" t="inlineStr"/>
    </row>
    <row r="1047">
      <c r="A1047" s="21" t="inlineStr">
        <is>
          <t>SB-0324</t>
        </is>
      </c>
      <c r="B1047" s="21" t="inlineStr">
        <is>
          <t>Salmonberry</t>
        </is>
      </c>
      <c r="C1047" s="21" t="inlineStr">
        <is>
          <t>open</t>
        </is>
      </c>
      <c r="D1047" s="21" t="inlineStr">
        <is>
          <t>C</t>
        </is>
      </c>
      <c r="E1047" s="21" t="n">
        <v>32</v>
      </c>
      <c r="F1047" s="21" t="inlineStr">
        <is>
          <t>Medium</t>
        </is>
      </c>
      <c r="G1047" s="21" t="inlineStr">
        <is>
          <t>OPEN</t>
        </is>
      </c>
      <c r="H1047" s="21" t="n">
        <v>12</v>
      </c>
      <c r="I1047" s="21" t="inlineStr">
        <is>
          <t>Water, 30A/50A Power</t>
        </is>
      </c>
      <c r="J1047" s="21" t="inlineStr">
        <is>
          <t>OCCUPIED</t>
        </is>
      </c>
      <c r="K1047" s="21" t="inlineStr">
        <is>
          <t>MA-2024-0324</t>
        </is>
      </c>
      <c r="L1047" s="21" t="inlineStr">
        <is>
          <t>WL-01917</t>
        </is>
      </c>
      <c r="M1047" s="21" t="inlineStr">
        <is>
          <t>Matthew May</t>
        </is>
      </c>
      <c r="N1047" s="21" t="inlineStr">
        <is>
          <t>SCOTER BAY</t>
        </is>
      </c>
      <c r="O1047" s="21" t="n">
        <v>48.1</v>
      </c>
      <c r="P1047" s="21" t="n">
        <v>7.55</v>
      </c>
      <c r="Q1047" s="28" t="n">
        <v>45791</v>
      </c>
      <c r="R1047" s="21" t="inlineStr"/>
    </row>
    <row r="1048">
      <c r="A1048" s="17" t="inlineStr">
        <is>
          <t>SB-0401</t>
        </is>
      </c>
      <c r="B1048" s="17" t="inlineStr">
        <is>
          <t>Salmonberry</t>
        </is>
      </c>
      <c r="C1048" s="17" t="inlineStr">
        <is>
          <t>open</t>
        </is>
      </c>
      <c r="D1048" s="17" t="inlineStr">
        <is>
          <t>D</t>
        </is>
      </c>
      <c r="E1048" s="17" t="n">
        <v>60</v>
      </c>
      <c r="F1048" s="17" t="inlineStr">
        <is>
          <t>XLarge</t>
        </is>
      </c>
      <c r="G1048" s="17" t="inlineStr">
        <is>
          <t>OPEN</t>
        </is>
      </c>
      <c r="H1048" s="17" t="n">
        <v>20</v>
      </c>
      <c r="I1048" s="17" t="inlineStr">
        <is>
          <t>Water, 100A Power, Pump-Out</t>
        </is>
      </c>
      <c r="J1048" s="17" t="inlineStr">
        <is>
          <t>OCCUPIED</t>
        </is>
      </c>
      <c r="K1048" s="17" t="inlineStr">
        <is>
          <t>MA-2024-0401</t>
        </is>
      </c>
      <c r="L1048" s="17" t="inlineStr">
        <is>
          <t>WL-01395</t>
        </is>
      </c>
      <c r="M1048" s="17" t="inlineStr">
        <is>
          <t>Denise Mitchell</t>
        </is>
      </c>
      <c r="N1048" s="17" t="inlineStr">
        <is>
          <t>SEAL STAR</t>
        </is>
      </c>
      <c r="O1048" s="17" t="n">
        <v>23.8</v>
      </c>
      <c r="P1048" s="17" t="n">
        <v>7.55</v>
      </c>
      <c r="Q1048" s="27" t="n">
        <v>45978</v>
      </c>
      <c r="R1048" s="17" t="inlineStr"/>
    </row>
    <row r="1049">
      <c r="A1049" s="21" t="inlineStr">
        <is>
          <t>SB-0402</t>
        </is>
      </c>
      <c r="B1049" s="21" t="inlineStr">
        <is>
          <t>Salmonberry</t>
        </is>
      </c>
      <c r="C1049" s="21" t="inlineStr">
        <is>
          <t>open</t>
        </is>
      </c>
      <c r="D1049" s="21" t="inlineStr">
        <is>
          <t>D</t>
        </is>
      </c>
      <c r="E1049" s="21" t="n">
        <v>32</v>
      </c>
      <c r="F1049" s="21" t="inlineStr">
        <is>
          <t>Medium</t>
        </is>
      </c>
      <c r="G1049" s="21" t="inlineStr">
        <is>
          <t>OPEN</t>
        </is>
      </c>
      <c r="H1049" s="21" t="n">
        <v>12</v>
      </c>
      <c r="I1049" s="21" t="inlineStr">
        <is>
          <t>Water, 30A/50A Power</t>
        </is>
      </c>
      <c r="J1049" s="21" t="inlineStr">
        <is>
          <t>OCCUPIED</t>
        </is>
      </c>
      <c r="K1049" s="21" t="inlineStr">
        <is>
          <t>MA-2024-0402</t>
        </is>
      </c>
      <c r="L1049" s="21" t="inlineStr">
        <is>
          <t>WL-03565</t>
        </is>
      </c>
      <c r="M1049" s="21" t="inlineStr">
        <is>
          <t>Brian Rosario</t>
        </is>
      </c>
      <c r="N1049" s="21" t="inlineStr">
        <is>
          <t>HERON HARBOR</t>
        </is>
      </c>
      <c r="O1049" s="21" t="n">
        <v>53.9</v>
      </c>
      <c r="P1049" s="21" t="n">
        <v>7.55</v>
      </c>
      <c r="Q1049" s="28" t="n">
        <v>45912</v>
      </c>
      <c r="R1049" s="21" t="inlineStr"/>
    </row>
    <row r="1050">
      <c r="A1050" s="17" t="inlineStr">
        <is>
          <t>SB-0403</t>
        </is>
      </c>
      <c r="B1050" s="17" t="inlineStr">
        <is>
          <t>Salmonberry</t>
        </is>
      </c>
      <c r="C1050" s="17" t="inlineStr">
        <is>
          <t>open</t>
        </is>
      </c>
      <c r="D1050" s="17" t="inlineStr">
        <is>
          <t>D</t>
        </is>
      </c>
      <c r="E1050" s="17" t="n">
        <v>24</v>
      </c>
      <c r="F1050" s="17" t="inlineStr">
        <is>
          <t>Small</t>
        </is>
      </c>
      <c r="G1050" s="17" t="inlineStr">
        <is>
          <t>OPEN</t>
        </is>
      </c>
      <c r="H1050" s="17" t="n">
        <v>9</v>
      </c>
      <c r="I1050" s="17" t="inlineStr">
        <is>
          <t>Water, 30A/50A Power</t>
        </is>
      </c>
      <c r="J1050" s="17" t="inlineStr">
        <is>
          <t>OCCUPIED</t>
        </is>
      </c>
      <c r="K1050" s="17" t="inlineStr">
        <is>
          <t>MA-2024-0403</t>
        </is>
      </c>
      <c r="L1050" s="17" t="inlineStr">
        <is>
          <t>WL-02892</t>
        </is>
      </c>
      <c r="M1050" s="17" t="inlineStr">
        <is>
          <t>Martha Cook</t>
        </is>
      </c>
      <c r="N1050" s="17" t="inlineStr">
        <is>
          <t>FOUL WAKE</t>
        </is>
      </c>
      <c r="O1050" s="17" t="n">
        <v>47.7</v>
      </c>
      <c r="P1050" s="17" t="n">
        <v>7.55</v>
      </c>
      <c r="Q1050" s="27" t="n">
        <v>46169</v>
      </c>
      <c r="R1050" s="17" t="inlineStr"/>
    </row>
    <row r="1051">
      <c r="A1051" s="21" t="inlineStr">
        <is>
          <t>SB-0404</t>
        </is>
      </c>
      <c r="B1051" s="21" t="inlineStr">
        <is>
          <t>Salmonberry</t>
        </is>
      </c>
      <c r="C1051" s="21" t="inlineStr">
        <is>
          <t>open</t>
        </is>
      </c>
      <c r="D1051" s="21" t="inlineStr">
        <is>
          <t>D</t>
        </is>
      </c>
      <c r="E1051" s="21" t="n">
        <v>40</v>
      </c>
      <c r="F1051" s="21" t="inlineStr">
        <is>
          <t>Medium</t>
        </is>
      </c>
      <c r="G1051" s="21" t="inlineStr">
        <is>
          <t>OPEN</t>
        </is>
      </c>
      <c r="H1051" s="21" t="n">
        <v>14</v>
      </c>
      <c r="I1051" s="21" t="inlineStr">
        <is>
          <t>Water, 50A Power</t>
        </is>
      </c>
      <c r="J1051" s="21" t="inlineStr">
        <is>
          <t>OCCUPIED</t>
        </is>
      </c>
      <c r="K1051" s="21" t="inlineStr">
        <is>
          <t>MA-2024-0404</t>
        </is>
      </c>
      <c r="L1051" s="21" t="inlineStr">
        <is>
          <t>WL-02160</t>
        </is>
      </c>
      <c r="M1051" s="21" t="inlineStr">
        <is>
          <t>Alexander Lawrence</t>
        </is>
      </c>
      <c r="N1051" s="21" t="inlineStr">
        <is>
          <t>PINTAIL ROCK</t>
        </is>
      </c>
      <c r="O1051" s="21" t="n">
        <v>54.9</v>
      </c>
      <c r="P1051" s="21" t="n">
        <v>7.55</v>
      </c>
      <c r="Q1051" s="28" t="n">
        <v>46193</v>
      </c>
      <c r="R1051" s="21" t="inlineStr"/>
    </row>
    <row r="1052">
      <c r="A1052" s="17" t="inlineStr">
        <is>
          <t>SB-0405</t>
        </is>
      </c>
      <c r="B1052" s="17" t="inlineStr">
        <is>
          <t>Salmonberry</t>
        </is>
      </c>
      <c r="C1052" s="17" t="inlineStr">
        <is>
          <t>open</t>
        </is>
      </c>
      <c r="D1052" s="17" t="inlineStr">
        <is>
          <t>D</t>
        </is>
      </c>
      <c r="E1052" s="17" t="n">
        <v>45</v>
      </c>
      <c r="F1052" s="17" t="inlineStr">
        <is>
          <t>Large</t>
        </is>
      </c>
      <c r="G1052" s="17" t="inlineStr">
        <is>
          <t>OPEN</t>
        </is>
      </c>
      <c r="H1052" s="17" t="n">
        <v>16</v>
      </c>
      <c r="I1052" s="17" t="inlineStr">
        <is>
          <t>Water, 50A Power, Pump-Out</t>
        </is>
      </c>
      <c r="J1052" s="17" t="inlineStr">
        <is>
          <t>OCCUPIED</t>
        </is>
      </c>
      <c r="K1052" s="17" t="inlineStr">
        <is>
          <t>MA-2024-0405</t>
        </is>
      </c>
      <c r="L1052" s="17" t="inlineStr">
        <is>
          <t>WL-02223</t>
        </is>
      </c>
      <c r="M1052" s="17" t="inlineStr">
        <is>
          <t>Ashley Wilson</t>
        </is>
      </c>
      <c r="N1052" s="17" t="inlineStr">
        <is>
          <t>FOUL REACH</t>
        </is>
      </c>
      <c r="O1052" s="17" t="n">
        <v>57.3</v>
      </c>
      <c r="P1052" s="17" t="n">
        <v>7.55</v>
      </c>
      <c r="Q1052" s="27" t="n">
        <v>45624</v>
      </c>
      <c r="R1052" s="17" t="inlineStr"/>
    </row>
    <row r="1053">
      <c r="A1053" s="21" t="inlineStr">
        <is>
          <t>SB-0406</t>
        </is>
      </c>
      <c r="B1053" s="21" t="inlineStr">
        <is>
          <t>Salmonberry</t>
        </is>
      </c>
      <c r="C1053" s="21" t="inlineStr">
        <is>
          <t>open</t>
        </is>
      </c>
      <c r="D1053" s="21" t="inlineStr">
        <is>
          <t>D</t>
        </is>
      </c>
      <c r="E1053" s="21" t="n">
        <v>40</v>
      </c>
      <c r="F1053" s="21" t="inlineStr">
        <is>
          <t>Medium</t>
        </is>
      </c>
      <c r="G1053" s="21" t="inlineStr">
        <is>
          <t>OPEN</t>
        </is>
      </c>
      <c r="H1053" s="21" t="n">
        <v>14</v>
      </c>
      <c r="I1053" s="21" t="inlineStr">
        <is>
          <t>Water, 50A Power</t>
        </is>
      </c>
      <c r="J1053" s="21" t="inlineStr">
        <is>
          <t>OCCUPIED</t>
        </is>
      </c>
      <c r="K1053" s="21" t="inlineStr">
        <is>
          <t>MA-2024-0406</t>
        </is>
      </c>
      <c r="L1053" s="21" t="inlineStr">
        <is>
          <t>WL-02891</t>
        </is>
      </c>
      <c r="M1053" s="21" t="inlineStr">
        <is>
          <t>Jon Suarez</t>
        </is>
      </c>
      <c r="N1053" s="21" t="inlineStr">
        <is>
          <t>SPINDRIFT SOUND</t>
        </is>
      </c>
      <c r="O1053" s="21" t="n">
        <v>55.3</v>
      </c>
      <c r="P1053" s="21" t="n">
        <v>7.55</v>
      </c>
      <c r="Q1053" s="28" t="n">
        <v>45801</v>
      </c>
      <c r="R1053" s="21" t="inlineStr"/>
    </row>
    <row r="1054">
      <c r="A1054" s="17" t="inlineStr">
        <is>
          <t>SB-0407</t>
        </is>
      </c>
      <c r="B1054" s="17" t="inlineStr">
        <is>
          <t>Salmonberry</t>
        </is>
      </c>
      <c r="C1054" s="17" t="inlineStr">
        <is>
          <t>open</t>
        </is>
      </c>
      <c r="D1054" s="17" t="inlineStr">
        <is>
          <t>D</t>
        </is>
      </c>
      <c r="E1054" s="17" t="n">
        <v>24</v>
      </c>
      <c r="F1054" s="17" t="inlineStr">
        <is>
          <t>Small</t>
        </is>
      </c>
      <c r="G1054" s="17" t="inlineStr">
        <is>
          <t>OPEN</t>
        </is>
      </c>
      <c r="H1054" s="17" t="n">
        <v>9</v>
      </c>
      <c r="I1054" s="17" t="inlineStr">
        <is>
          <t>Water, 30A/50A Power</t>
        </is>
      </c>
      <c r="J1054" s="17" t="inlineStr">
        <is>
          <t>OCCUPIED</t>
        </is>
      </c>
      <c r="K1054" s="17" t="inlineStr">
        <is>
          <t>MA-2024-0407</t>
        </is>
      </c>
      <c r="L1054" s="17" t="inlineStr">
        <is>
          <t>WL-02876</t>
        </is>
      </c>
      <c r="M1054" s="17" t="inlineStr">
        <is>
          <t>Janice Collins</t>
        </is>
      </c>
      <c r="N1054" s="17" t="inlineStr">
        <is>
          <t>SCOTER ANN</t>
        </is>
      </c>
      <c r="O1054" s="17" t="n">
        <v>32.7</v>
      </c>
      <c r="P1054" s="17" t="n">
        <v>7.55</v>
      </c>
      <c r="Q1054" s="27" t="n">
        <v>45973</v>
      </c>
      <c r="R1054" s="17" t="inlineStr"/>
    </row>
    <row r="1055">
      <c r="A1055" s="21" t="inlineStr">
        <is>
          <t>SB-0408</t>
        </is>
      </c>
      <c r="B1055" s="21" t="inlineStr">
        <is>
          <t>Salmonberry</t>
        </is>
      </c>
      <c r="C1055" s="21" t="inlineStr">
        <is>
          <t>open</t>
        </is>
      </c>
      <c r="D1055" s="21" t="inlineStr">
        <is>
          <t>D</t>
        </is>
      </c>
      <c r="E1055" s="21" t="n">
        <v>28</v>
      </c>
      <c r="F1055" s="21" t="inlineStr">
        <is>
          <t>Small</t>
        </is>
      </c>
      <c r="G1055" s="21" t="inlineStr">
        <is>
          <t>OPEN</t>
        </is>
      </c>
      <c r="H1055" s="21" t="n">
        <v>10</v>
      </c>
      <c r="I1055" s="21" t="inlineStr">
        <is>
          <t>Water, 30A/50A Power</t>
        </is>
      </c>
      <c r="J1055" s="21" t="inlineStr">
        <is>
          <t>OCCUPIED</t>
        </is>
      </c>
      <c r="K1055" s="21" t="inlineStr">
        <is>
          <t>MA-2024-0408</t>
        </is>
      </c>
      <c r="L1055" s="21" t="inlineStr">
        <is>
          <t>WL-01281</t>
        </is>
      </c>
      <c r="M1055" s="21" t="inlineStr">
        <is>
          <t>Alexander Ferguson</t>
        </is>
      </c>
      <c r="N1055" s="21" t="inlineStr">
        <is>
          <t>POINT WEATHER</t>
        </is>
      </c>
      <c r="O1055" s="21" t="n">
        <v>50.7</v>
      </c>
      <c r="P1055" s="21" t="n">
        <v>7.55</v>
      </c>
      <c r="Q1055" s="28" t="n">
        <v>45811</v>
      </c>
      <c r="R1055" s="21" t="inlineStr"/>
    </row>
    <row r="1056">
      <c r="A1056" s="17" t="inlineStr">
        <is>
          <t>SB-0409</t>
        </is>
      </c>
      <c r="B1056" s="17" t="inlineStr">
        <is>
          <t>Salmonberry</t>
        </is>
      </c>
      <c r="C1056" s="17" t="inlineStr">
        <is>
          <t>open</t>
        </is>
      </c>
      <c r="D1056" s="17" t="inlineStr">
        <is>
          <t>D</t>
        </is>
      </c>
      <c r="E1056" s="17" t="n">
        <v>40</v>
      </c>
      <c r="F1056" s="17" t="inlineStr">
        <is>
          <t>Medium</t>
        </is>
      </c>
      <c r="G1056" s="17" t="inlineStr">
        <is>
          <t>OPEN</t>
        </is>
      </c>
      <c r="H1056" s="17" t="n">
        <v>14</v>
      </c>
      <c r="I1056" s="17" t="inlineStr">
        <is>
          <t>Water, 50A Power</t>
        </is>
      </c>
      <c r="J1056" s="17" t="inlineStr">
        <is>
          <t>OCCUPIED</t>
        </is>
      </c>
      <c r="K1056" s="17" t="inlineStr">
        <is>
          <t>MA-2024-0409</t>
        </is>
      </c>
      <c r="L1056" s="17" t="inlineStr">
        <is>
          <t>WL-01762</t>
        </is>
      </c>
      <c r="M1056" s="17" t="inlineStr">
        <is>
          <t>John Powell</t>
        </is>
      </c>
      <c r="N1056" s="17" t="inlineStr">
        <is>
          <t>DRIFT WAKE</t>
        </is>
      </c>
      <c r="O1056" s="17" t="n">
        <v>28.6</v>
      </c>
      <c r="P1056" s="17" t="n">
        <v>7.55</v>
      </c>
      <c r="Q1056" s="27" t="n">
        <v>46110</v>
      </c>
      <c r="R1056" s="17" t="inlineStr"/>
    </row>
    <row r="1057">
      <c r="A1057" s="21" t="inlineStr">
        <is>
          <t>SB-0410</t>
        </is>
      </c>
      <c r="B1057" s="21" t="inlineStr">
        <is>
          <t>Salmonberry</t>
        </is>
      </c>
      <c r="C1057" s="21" t="inlineStr">
        <is>
          <t>open</t>
        </is>
      </c>
      <c r="D1057" s="21" t="inlineStr">
        <is>
          <t>D</t>
        </is>
      </c>
      <c r="E1057" s="21" t="n">
        <v>24</v>
      </c>
      <c r="F1057" s="21" t="inlineStr">
        <is>
          <t>Small</t>
        </is>
      </c>
      <c r="G1057" s="21" t="inlineStr">
        <is>
          <t>OPEN</t>
        </is>
      </c>
      <c r="H1057" s="21" t="n">
        <v>9</v>
      </c>
      <c r="I1057" s="21" t="inlineStr">
        <is>
          <t>Water, 30A/50A Power</t>
        </is>
      </c>
      <c r="J1057" s="21" t="inlineStr">
        <is>
          <t>OCCUPIED</t>
        </is>
      </c>
      <c r="K1057" s="21" t="inlineStr">
        <is>
          <t>MA-2024-0410</t>
        </is>
      </c>
      <c r="L1057" s="21" t="inlineStr">
        <is>
          <t>WL-01770</t>
        </is>
      </c>
      <c r="M1057" s="21" t="inlineStr">
        <is>
          <t>Billy Cummings</t>
        </is>
      </c>
      <c r="N1057" s="21" t="inlineStr">
        <is>
          <t>PINTAIL VEER</t>
        </is>
      </c>
      <c r="O1057" s="21" t="n">
        <v>31.4</v>
      </c>
      <c r="P1057" s="21" t="n">
        <v>7.55</v>
      </c>
      <c r="Q1057" s="28" t="n">
        <v>45667</v>
      </c>
      <c r="R1057" s="21" t="inlineStr"/>
    </row>
    <row r="1058">
      <c r="A1058" s="17" t="inlineStr">
        <is>
          <t>SB-0411</t>
        </is>
      </c>
      <c r="B1058" s="17" t="inlineStr">
        <is>
          <t>Salmonberry</t>
        </is>
      </c>
      <c r="C1058" s="17" t="inlineStr">
        <is>
          <t>open</t>
        </is>
      </c>
      <c r="D1058" s="17" t="inlineStr">
        <is>
          <t>D</t>
        </is>
      </c>
      <c r="E1058" s="17" t="n">
        <v>24</v>
      </c>
      <c r="F1058" s="17" t="inlineStr">
        <is>
          <t>Small</t>
        </is>
      </c>
      <c r="G1058" s="17" t="inlineStr">
        <is>
          <t>OPEN</t>
        </is>
      </c>
      <c r="H1058" s="17" t="n">
        <v>9</v>
      </c>
      <c r="I1058" s="17" t="inlineStr">
        <is>
          <t>Water, 30A/50A Power</t>
        </is>
      </c>
      <c r="J1058" s="17" t="inlineStr">
        <is>
          <t>OCCUPIED</t>
        </is>
      </c>
      <c r="K1058" s="17" t="inlineStr">
        <is>
          <t>MA-2024-0411</t>
        </is>
      </c>
      <c r="L1058" s="17" t="inlineStr">
        <is>
          <t>WL-02542</t>
        </is>
      </c>
      <c r="M1058" s="17" t="inlineStr">
        <is>
          <t>Susan Decker</t>
        </is>
      </c>
      <c r="N1058" s="17" t="inlineStr">
        <is>
          <t>OTTER WEATHER</t>
        </is>
      </c>
      <c r="O1058" s="17" t="n">
        <v>28.3</v>
      </c>
      <c r="P1058" s="17" t="n">
        <v>7.55</v>
      </c>
      <c r="Q1058" s="27" t="n">
        <v>45700</v>
      </c>
      <c r="R1058" s="17" t="inlineStr"/>
    </row>
    <row r="1059">
      <c r="A1059" s="21" t="inlineStr">
        <is>
          <t>SB-0412</t>
        </is>
      </c>
      <c r="B1059" s="21" t="inlineStr">
        <is>
          <t>Salmonberry</t>
        </is>
      </c>
      <c r="C1059" s="21" t="inlineStr">
        <is>
          <t>open</t>
        </is>
      </c>
      <c r="D1059" s="21" t="inlineStr">
        <is>
          <t>D</t>
        </is>
      </c>
      <c r="E1059" s="21" t="n">
        <v>70</v>
      </c>
      <c r="F1059" s="21" t="inlineStr">
        <is>
          <t>XLarge</t>
        </is>
      </c>
      <c r="G1059" s="21" t="inlineStr">
        <is>
          <t>OPEN</t>
        </is>
      </c>
      <c r="H1059" s="21" t="n">
        <v>22</v>
      </c>
      <c r="I1059" s="21" t="inlineStr">
        <is>
          <t>Water, 100A Power, Pump-Out</t>
        </is>
      </c>
      <c r="J1059" s="21" t="inlineStr">
        <is>
          <t>OCCUPIED</t>
        </is>
      </c>
      <c r="K1059" s="21" t="inlineStr">
        <is>
          <t>MA-2024-0412</t>
        </is>
      </c>
      <c r="L1059" s="21" t="inlineStr">
        <is>
          <t>WL-03345</t>
        </is>
      </c>
      <c r="M1059" s="21" t="inlineStr">
        <is>
          <t>Cody Jackson</t>
        </is>
      </c>
      <c r="N1059" s="21" t="inlineStr">
        <is>
          <t>FOUL LINE</t>
        </is>
      </c>
      <c r="O1059" s="21" t="n">
        <v>53.3</v>
      </c>
      <c r="P1059" s="21" t="n">
        <v>7.55</v>
      </c>
      <c r="Q1059" s="28" t="n">
        <v>45912</v>
      </c>
      <c r="R1059" s="21" t="inlineStr"/>
    </row>
    <row r="1060">
      <c r="A1060" s="17" t="inlineStr">
        <is>
          <t>SB-0413</t>
        </is>
      </c>
      <c r="B1060" s="17" t="inlineStr">
        <is>
          <t>Salmonberry</t>
        </is>
      </c>
      <c r="C1060" s="17" t="inlineStr">
        <is>
          <t>open</t>
        </is>
      </c>
      <c r="D1060" s="17" t="inlineStr">
        <is>
          <t>D</t>
        </is>
      </c>
      <c r="E1060" s="17" t="n">
        <v>45</v>
      </c>
      <c r="F1060" s="17" t="inlineStr">
        <is>
          <t>Large</t>
        </is>
      </c>
      <c r="G1060" s="17" t="inlineStr">
        <is>
          <t>OPEN</t>
        </is>
      </c>
      <c r="H1060" s="17" t="n">
        <v>16</v>
      </c>
      <c r="I1060" s="17" t="inlineStr">
        <is>
          <t>Water, 50A Power, Pump-Out</t>
        </is>
      </c>
      <c r="J1060" s="17" t="inlineStr">
        <is>
          <t>OCCUPIED</t>
        </is>
      </c>
      <c r="K1060" s="17" t="inlineStr">
        <is>
          <t>MA-2024-0413</t>
        </is>
      </c>
      <c r="L1060" s="17" t="inlineStr">
        <is>
          <t>WL-01247</t>
        </is>
      </c>
      <c r="M1060" s="17" t="inlineStr">
        <is>
          <t>Daniel Wallace</t>
        </is>
      </c>
      <c r="N1060" s="17" t="inlineStr">
        <is>
          <t>SPINDRIFT HARBOR</t>
        </is>
      </c>
      <c r="O1060" s="17" t="n">
        <v>27.8</v>
      </c>
      <c r="P1060" s="17" t="n">
        <v>7.55</v>
      </c>
      <c r="Q1060" s="27" t="n">
        <v>45657</v>
      </c>
      <c r="R1060" s="17" t="inlineStr"/>
    </row>
    <row r="1061">
      <c r="A1061" s="21" t="inlineStr">
        <is>
          <t>SB-0414</t>
        </is>
      </c>
      <c r="B1061" s="21" t="inlineStr">
        <is>
          <t>Salmonberry</t>
        </is>
      </c>
      <c r="C1061" s="21" t="inlineStr">
        <is>
          <t>open</t>
        </is>
      </c>
      <c r="D1061" s="21" t="inlineStr">
        <is>
          <t>D</t>
        </is>
      </c>
      <c r="E1061" s="21" t="n">
        <v>32</v>
      </c>
      <c r="F1061" s="21" t="inlineStr">
        <is>
          <t>Medium</t>
        </is>
      </c>
      <c r="G1061" s="21" t="inlineStr">
        <is>
          <t>OPEN</t>
        </is>
      </c>
      <c r="H1061" s="21" t="n">
        <v>12</v>
      </c>
      <c r="I1061" s="21" t="inlineStr">
        <is>
          <t>Water, 30A/50A Power</t>
        </is>
      </c>
      <c r="J1061" s="21" t="inlineStr">
        <is>
          <t>OCCUPIED</t>
        </is>
      </c>
      <c r="K1061" s="21" t="inlineStr">
        <is>
          <t>MA-2024-0414</t>
        </is>
      </c>
      <c r="L1061" s="21" t="inlineStr">
        <is>
          <t>WL-01769</t>
        </is>
      </c>
      <c r="M1061" s="21" t="inlineStr">
        <is>
          <t>Brenda Cruz</t>
        </is>
      </c>
      <c r="N1061" s="21" t="inlineStr">
        <is>
          <t>POINT DANCER</t>
        </is>
      </c>
      <c r="O1061" s="21" t="n">
        <v>59.1</v>
      </c>
      <c r="P1061" s="21" t="n">
        <v>7.55</v>
      </c>
      <c r="Q1061" s="28" t="n">
        <v>45837</v>
      </c>
      <c r="R1061" s="21" t="inlineStr"/>
    </row>
    <row r="1062">
      <c r="A1062" s="17" t="inlineStr">
        <is>
          <t>SB-0415</t>
        </is>
      </c>
      <c r="B1062" s="17" t="inlineStr">
        <is>
          <t>Salmonberry</t>
        </is>
      </c>
      <c r="C1062" s="17" t="inlineStr">
        <is>
          <t>open</t>
        </is>
      </c>
      <c r="D1062" s="17" t="inlineStr">
        <is>
          <t>D</t>
        </is>
      </c>
      <c r="E1062" s="17" t="n">
        <v>28</v>
      </c>
      <c r="F1062" s="17" t="inlineStr">
        <is>
          <t>Small</t>
        </is>
      </c>
      <c r="G1062" s="17" t="inlineStr">
        <is>
          <t>OPEN</t>
        </is>
      </c>
      <c r="H1062" s="17" t="n">
        <v>10</v>
      </c>
      <c r="I1062" s="17" t="inlineStr">
        <is>
          <t>Water, 30A/50A Power</t>
        </is>
      </c>
      <c r="J1062" s="17" t="inlineStr">
        <is>
          <t>OCCUPIED</t>
        </is>
      </c>
      <c r="K1062" s="17" t="inlineStr">
        <is>
          <t>MA-2024-0415</t>
        </is>
      </c>
      <c r="L1062" s="17" t="inlineStr">
        <is>
          <t>WL-03540</t>
        </is>
      </c>
      <c r="M1062" s="17" t="inlineStr">
        <is>
          <t>Julie Crane</t>
        </is>
      </c>
      <c r="N1062" s="17" t="inlineStr">
        <is>
          <t>BRANT DANCER</t>
        </is>
      </c>
      <c r="O1062" s="17" t="n">
        <v>41.5</v>
      </c>
      <c r="P1062" s="17" t="n">
        <v>7.55</v>
      </c>
      <c r="Q1062" s="27" t="n">
        <v>45905</v>
      </c>
      <c r="R1062" s="17" t="inlineStr"/>
    </row>
    <row r="1063">
      <c r="A1063" s="21" t="inlineStr">
        <is>
          <t>SB-0416</t>
        </is>
      </c>
      <c r="B1063" s="21" t="inlineStr">
        <is>
          <t>Salmonberry</t>
        </is>
      </c>
      <c r="C1063" s="21" t="inlineStr">
        <is>
          <t>open</t>
        </is>
      </c>
      <c r="D1063" s="21" t="inlineStr">
        <is>
          <t>D</t>
        </is>
      </c>
      <c r="E1063" s="21" t="n">
        <v>28</v>
      </c>
      <c r="F1063" s="21" t="inlineStr">
        <is>
          <t>Small</t>
        </is>
      </c>
      <c r="G1063" s="21" t="inlineStr">
        <is>
          <t>OPEN</t>
        </is>
      </c>
      <c r="H1063" s="21" t="n">
        <v>10</v>
      </c>
      <c r="I1063" s="21" t="inlineStr">
        <is>
          <t>Water, 30A/50A Power</t>
        </is>
      </c>
      <c r="J1063" s="21" t="inlineStr">
        <is>
          <t>OCCUPIED</t>
        </is>
      </c>
      <c r="K1063" s="21" t="inlineStr">
        <is>
          <t>MA-2024-0416</t>
        </is>
      </c>
      <c r="L1063" s="21" t="inlineStr">
        <is>
          <t>WL-03324</t>
        </is>
      </c>
      <c r="M1063" s="21" t="inlineStr">
        <is>
          <t>Jacob Hanna</t>
        </is>
      </c>
      <c r="N1063" s="21" t="inlineStr">
        <is>
          <t>CORMORANT HARBOR</t>
        </is>
      </c>
      <c r="O1063" s="21" t="n">
        <v>41.9</v>
      </c>
      <c r="P1063" s="21" t="n">
        <v>7.55</v>
      </c>
      <c r="Q1063" s="28" t="n">
        <v>45712</v>
      </c>
      <c r="R1063" s="21" t="inlineStr"/>
    </row>
    <row r="1064">
      <c r="A1064" s="17" t="inlineStr">
        <is>
          <t>SB-0417</t>
        </is>
      </c>
      <c r="B1064" s="17" t="inlineStr">
        <is>
          <t>Salmonberry</t>
        </is>
      </c>
      <c r="C1064" s="17" t="inlineStr">
        <is>
          <t>open</t>
        </is>
      </c>
      <c r="D1064" s="17" t="inlineStr">
        <is>
          <t>D</t>
        </is>
      </c>
      <c r="E1064" s="17" t="n">
        <v>70</v>
      </c>
      <c r="F1064" s="17" t="inlineStr">
        <is>
          <t>XLarge</t>
        </is>
      </c>
      <c r="G1064" s="17" t="inlineStr">
        <is>
          <t>OPEN</t>
        </is>
      </c>
      <c r="H1064" s="17" t="n">
        <v>22</v>
      </c>
      <c r="I1064" s="17" t="inlineStr">
        <is>
          <t>Water, 100A Power, Pump-Out</t>
        </is>
      </c>
      <c r="J1064" s="17" t="inlineStr">
        <is>
          <t>VACANT</t>
        </is>
      </c>
      <c r="K1064" s="17" t="inlineStr"/>
      <c r="L1064" s="17" t="inlineStr"/>
      <c r="M1064" s="17" t="inlineStr"/>
      <c r="N1064" s="17" t="inlineStr"/>
      <c r="O1064" s="17" t="inlineStr"/>
      <c r="P1064" s="17" t="n">
        <v>7.55</v>
      </c>
      <c r="Q1064" s="27" t="n">
        <v>45815</v>
      </c>
      <c r="R1064" s="17" t="inlineStr"/>
    </row>
    <row r="1065">
      <c r="A1065" s="21" t="inlineStr">
        <is>
          <t>SB-0418</t>
        </is>
      </c>
      <c r="B1065" s="21" t="inlineStr">
        <is>
          <t>Salmonberry</t>
        </is>
      </c>
      <c r="C1065" s="21" t="inlineStr">
        <is>
          <t>open</t>
        </is>
      </c>
      <c r="D1065" s="21" t="inlineStr">
        <is>
          <t>D</t>
        </is>
      </c>
      <c r="E1065" s="21" t="n">
        <v>45</v>
      </c>
      <c r="F1065" s="21" t="inlineStr">
        <is>
          <t>Large</t>
        </is>
      </c>
      <c r="G1065" s="21" t="inlineStr">
        <is>
          <t>OPEN</t>
        </is>
      </c>
      <c r="H1065" s="21" t="n">
        <v>16</v>
      </c>
      <c r="I1065" s="21" t="inlineStr">
        <is>
          <t>Water, 50A Power, Pump-Out</t>
        </is>
      </c>
      <c r="J1065" s="21" t="inlineStr">
        <is>
          <t>OCCUPIED</t>
        </is>
      </c>
      <c r="K1065" s="21" t="inlineStr">
        <is>
          <t>MA-2024-0418</t>
        </is>
      </c>
      <c r="L1065" s="21" t="inlineStr">
        <is>
          <t>WL-03571</t>
        </is>
      </c>
      <c r="M1065" s="21" t="inlineStr">
        <is>
          <t>Rebecca Merritt</t>
        </is>
      </c>
      <c r="N1065" s="21" t="inlineStr">
        <is>
          <t>CORMORANT STAR</t>
        </is>
      </c>
      <c r="O1065" s="21" t="n">
        <v>38.2</v>
      </c>
      <c r="P1065" s="21" t="n">
        <v>7.55</v>
      </c>
      <c r="Q1065" s="28" t="n">
        <v>45722</v>
      </c>
      <c r="R1065" s="21" t="inlineStr"/>
    </row>
    <row r="1066">
      <c r="A1066" s="17" t="inlineStr">
        <is>
          <t>SB-0419</t>
        </is>
      </c>
      <c r="B1066" s="17" t="inlineStr">
        <is>
          <t>Salmonberry</t>
        </is>
      </c>
      <c r="C1066" s="17" t="inlineStr">
        <is>
          <t>open</t>
        </is>
      </c>
      <c r="D1066" s="17" t="inlineStr">
        <is>
          <t>D</t>
        </is>
      </c>
      <c r="E1066" s="17" t="n">
        <v>32</v>
      </c>
      <c r="F1066" s="17" t="inlineStr">
        <is>
          <t>Medium</t>
        </is>
      </c>
      <c r="G1066" s="17" t="inlineStr">
        <is>
          <t>OPEN</t>
        </is>
      </c>
      <c r="H1066" s="17" t="n">
        <v>12</v>
      </c>
      <c r="I1066" s="17" t="inlineStr">
        <is>
          <t>Water, 30A/50A Power</t>
        </is>
      </c>
      <c r="J1066" s="17" t="inlineStr">
        <is>
          <t>OCCUPIED</t>
        </is>
      </c>
      <c r="K1066" s="17" t="inlineStr">
        <is>
          <t>MA-2024-0419</t>
        </is>
      </c>
      <c r="L1066" s="17" t="inlineStr">
        <is>
          <t>WL-03076</t>
        </is>
      </c>
      <c r="M1066" s="17" t="inlineStr">
        <is>
          <t>Jennifer Davis</t>
        </is>
      </c>
      <c r="N1066" s="17" t="inlineStr">
        <is>
          <t>OSPREY SONG</t>
        </is>
      </c>
      <c r="O1066" s="17" t="n">
        <v>48.2</v>
      </c>
      <c r="P1066" s="17" t="n">
        <v>7.55</v>
      </c>
      <c r="Q1066" s="27" t="n">
        <v>45737</v>
      </c>
      <c r="R1066" s="17" t="inlineStr"/>
    </row>
    <row r="1067">
      <c r="A1067" s="21" t="inlineStr">
        <is>
          <t>SB-0420</t>
        </is>
      </c>
      <c r="B1067" s="21" t="inlineStr">
        <is>
          <t>Salmonberry</t>
        </is>
      </c>
      <c r="C1067" s="21" t="inlineStr">
        <is>
          <t>open</t>
        </is>
      </c>
      <c r="D1067" s="21" t="inlineStr">
        <is>
          <t>D</t>
        </is>
      </c>
      <c r="E1067" s="21" t="n">
        <v>32</v>
      </c>
      <c r="F1067" s="21" t="inlineStr">
        <is>
          <t>Medium</t>
        </is>
      </c>
      <c r="G1067" s="21" t="inlineStr">
        <is>
          <t>OPEN</t>
        </is>
      </c>
      <c r="H1067" s="21" t="n">
        <v>12</v>
      </c>
      <c r="I1067" s="21" t="inlineStr">
        <is>
          <t>Water, 30A/50A Power</t>
        </is>
      </c>
      <c r="J1067" s="21" t="inlineStr">
        <is>
          <t>OCCUPIED</t>
        </is>
      </c>
      <c r="K1067" s="21" t="inlineStr">
        <is>
          <t>MA-2024-0420</t>
        </is>
      </c>
      <c r="L1067" s="21" t="inlineStr">
        <is>
          <t>WL-03473</t>
        </is>
      </c>
      <c r="M1067" s="21" t="inlineStr">
        <is>
          <t>Brian Miller</t>
        </is>
      </c>
      <c r="N1067" s="21" t="inlineStr">
        <is>
          <t>SABLE QUEEN</t>
        </is>
      </c>
      <c r="O1067" s="21" t="n">
        <v>61.2</v>
      </c>
      <c r="P1067" s="21" t="n">
        <v>7.55</v>
      </c>
      <c r="Q1067" s="28" t="n">
        <v>45666</v>
      </c>
      <c r="R1067" s="21" t="inlineStr"/>
    </row>
    <row r="1068">
      <c r="A1068" s="17" t="inlineStr">
        <is>
          <t>SB-0421</t>
        </is>
      </c>
      <c r="B1068" s="17" t="inlineStr">
        <is>
          <t>Salmonberry</t>
        </is>
      </c>
      <c r="C1068" s="17" t="inlineStr">
        <is>
          <t>open</t>
        </is>
      </c>
      <c r="D1068" s="17" t="inlineStr">
        <is>
          <t>D</t>
        </is>
      </c>
      <c r="E1068" s="17" t="n">
        <v>60</v>
      </c>
      <c r="F1068" s="17" t="inlineStr">
        <is>
          <t>XLarge</t>
        </is>
      </c>
      <c r="G1068" s="17" t="inlineStr">
        <is>
          <t>OPEN</t>
        </is>
      </c>
      <c r="H1068" s="17" t="n">
        <v>20</v>
      </c>
      <c r="I1068" s="17" t="inlineStr">
        <is>
          <t>Water, 100A Power, Pump-Out</t>
        </is>
      </c>
      <c r="J1068" s="17" t="inlineStr">
        <is>
          <t>OCCUPIED</t>
        </is>
      </c>
      <c r="K1068" s="17" t="inlineStr">
        <is>
          <t>MA-2024-0421</t>
        </is>
      </c>
      <c r="L1068" s="17" t="inlineStr">
        <is>
          <t>WL-02552</t>
        </is>
      </c>
      <c r="M1068" s="17" t="inlineStr">
        <is>
          <t>Brian Shea</t>
        </is>
      </c>
      <c r="N1068" s="17" t="inlineStr">
        <is>
          <t>OSPREY SONG</t>
        </is>
      </c>
      <c r="O1068" s="17" t="n">
        <v>48.4</v>
      </c>
      <c r="P1068" s="17" t="n">
        <v>7.55</v>
      </c>
      <c r="Q1068" s="27" t="n">
        <v>45947</v>
      </c>
      <c r="R1068" s="17" t="inlineStr"/>
    </row>
    <row r="1069">
      <c r="A1069" s="21" t="inlineStr">
        <is>
          <t>SB-0422</t>
        </is>
      </c>
      <c r="B1069" s="21" t="inlineStr">
        <is>
          <t>Salmonberry</t>
        </is>
      </c>
      <c r="C1069" s="21" t="inlineStr">
        <is>
          <t>open</t>
        </is>
      </c>
      <c r="D1069" s="21" t="inlineStr">
        <is>
          <t>D</t>
        </is>
      </c>
      <c r="E1069" s="21" t="n">
        <v>24</v>
      </c>
      <c r="F1069" s="21" t="inlineStr">
        <is>
          <t>Small</t>
        </is>
      </c>
      <c r="G1069" s="21" t="inlineStr">
        <is>
          <t>OPEN</t>
        </is>
      </c>
      <c r="H1069" s="21" t="n">
        <v>9</v>
      </c>
      <c r="I1069" s="21" t="inlineStr">
        <is>
          <t>Water, 30A/50A Power</t>
        </is>
      </c>
      <c r="J1069" s="21" t="inlineStr">
        <is>
          <t>OCCUPIED</t>
        </is>
      </c>
      <c r="K1069" s="21" t="inlineStr">
        <is>
          <t>MA-2024-0422</t>
        </is>
      </c>
      <c r="L1069" s="21" t="inlineStr">
        <is>
          <t>WL-02351</t>
        </is>
      </c>
      <c r="M1069" s="21" t="inlineStr">
        <is>
          <t>Kenneth Bradford</t>
        </is>
      </c>
      <c r="N1069" s="21" t="inlineStr">
        <is>
          <t>DRIFT MIST</t>
        </is>
      </c>
      <c r="O1069" s="21" t="n">
        <v>26.5</v>
      </c>
      <c r="P1069" s="21" t="n">
        <v>7.55</v>
      </c>
      <c r="Q1069" s="28" t="n">
        <v>46145</v>
      </c>
      <c r="R1069" s="21" t="inlineStr"/>
    </row>
    <row r="1070">
      <c r="A1070" s="17" t="inlineStr">
        <is>
          <t>SB-0423</t>
        </is>
      </c>
      <c r="B1070" s="17" t="inlineStr">
        <is>
          <t>Salmonberry</t>
        </is>
      </c>
      <c r="C1070" s="17" t="inlineStr">
        <is>
          <t>open</t>
        </is>
      </c>
      <c r="D1070" s="17" t="inlineStr">
        <is>
          <t>D</t>
        </is>
      </c>
      <c r="E1070" s="17" t="n">
        <v>80</v>
      </c>
      <c r="F1070" s="17" t="inlineStr">
        <is>
          <t>XLarge</t>
        </is>
      </c>
      <c r="G1070" s="17" t="inlineStr">
        <is>
          <t>OPEN</t>
        </is>
      </c>
      <c r="H1070" s="17" t="n">
        <v>24</v>
      </c>
      <c r="I1070" s="17" t="inlineStr">
        <is>
          <t>Water, 100A Power, Pump-Out</t>
        </is>
      </c>
      <c r="J1070" s="17" t="inlineStr">
        <is>
          <t>OCCUPIED</t>
        </is>
      </c>
      <c r="K1070" s="17" t="inlineStr">
        <is>
          <t>MA-2024-0423</t>
        </is>
      </c>
      <c r="L1070" s="17" t="inlineStr">
        <is>
          <t>WL-03606</t>
        </is>
      </c>
      <c r="M1070" s="17" t="inlineStr">
        <is>
          <t>Jared Garcia</t>
        </is>
      </c>
      <c r="N1070" s="17" t="inlineStr">
        <is>
          <t>PINTAIL VEER</t>
        </is>
      </c>
      <c r="O1070" s="17" t="n">
        <v>53.2</v>
      </c>
      <c r="P1070" s="17" t="n">
        <v>7.55</v>
      </c>
      <c r="Q1070" s="27" t="n">
        <v>45941</v>
      </c>
      <c r="R1070" s="17" t="inlineStr"/>
    </row>
    <row r="1071">
      <c r="A1071" s="21" t="inlineStr">
        <is>
          <t>SB-0424</t>
        </is>
      </c>
      <c r="B1071" s="21" t="inlineStr">
        <is>
          <t>Salmonberry</t>
        </is>
      </c>
      <c r="C1071" s="21" t="inlineStr">
        <is>
          <t>open</t>
        </is>
      </c>
      <c r="D1071" s="21" t="inlineStr">
        <is>
          <t>D</t>
        </is>
      </c>
      <c r="E1071" s="21" t="n">
        <v>24</v>
      </c>
      <c r="F1071" s="21" t="inlineStr">
        <is>
          <t>Small</t>
        </is>
      </c>
      <c r="G1071" s="21" t="inlineStr">
        <is>
          <t>OPEN</t>
        </is>
      </c>
      <c r="H1071" s="21" t="n">
        <v>9</v>
      </c>
      <c r="I1071" s="21" t="inlineStr">
        <is>
          <t>Water, 30A/50A Power</t>
        </is>
      </c>
      <c r="J1071" s="21" t="inlineStr">
        <is>
          <t>OCCUPIED</t>
        </is>
      </c>
      <c r="K1071" s="21" t="inlineStr">
        <is>
          <t>MA-2024-0424</t>
        </is>
      </c>
      <c r="L1071" s="21" t="inlineStr">
        <is>
          <t>WL-02295</t>
        </is>
      </c>
      <c r="M1071" s="21" t="inlineStr">
        <is>
          <t>Katie Hall</t>
        </is>
      </c>
      <c r="N1071" s="21" t="inlineStr">
        <is>
          <t>HALIBUT HARBOR</t>
        </is>
      </c>
      <c r="O1071" s="21" t="n">
        <v>52.5</v>
      </c>
      <c r="P1071" s="21" t="n">
        <v>7.55</v>
      </c>
      <c r="Q1071" s="28" t="n">
        <v>45570</v>
      </c>
      <c r="R1071" s="21" t="inlineStr"/>
    </row>
    <row r="1072">
      <c r="A1072" s="17" t="inlineStr">
        <is>
          <t>SB-0501</t>
        </is>
      </c>
      <c r="B1072" s="17" t="inlineStr">
        <is>
          <t>Salmonberry</t>
        </is>
      </c>
      <c r="C1072" s="17" t="inlineStr">
        <is>
          <t>open</t>
        </is>
      </c>
      <c r="D1072" s="17" t="inlineStr">
        <is>
          <t>E</t>
        </is>
      </c>
      <c r="E1072" s="17" t="n">
        <v>36</v>
      </c>
      <c r="F1072" s="17" t="inlineStr">
        <is>
          <t>Medium</t>
        </is>
      </c>
      <c r="G1072" s="17" t="inlineStr">
        <is>
          <t>OPEN</t>
        </is>
      </c>
      <c r="H1072" s="17" t="n">
        <v>13</v>
      </c>
      <c r="I1072" s="17" t="inlineStr">
        <is>
          <t>Water, 50A Power</t>
        </is>
      </c>
      <c r="J1072" s="17" t="inlineStr">
        <is>
          <t>VACANT</t>
        </is>
      </c>
      <c r="K1072" s="17" t="inlineStr"/>
      <c r="L1072" s="17" t="inlineStr"/>
      <c r="M1072" s="17" t="inlineStr"/>
      <c r="N1072" s="17" t="inlineStr"/>
      <c r="O1072" s="17" t="inlineStr"/>
      <c r="P1072" s="17" t="n">
        <v>7.55</v>
      </c>
      <c r="Q1072" s="27" t="n">
        <v>46102</v>
      </c>
      <c r="R1072" s="17" t="inlineStr"/>
    </row>
    <row r="1073">
      <c r="A1073" s="21" t="inlineStr">
        <is>
          <t>SB-0502</t>
        </is>
      </c>
      <c r="B1073" s="21" t="inlineStr">
        <is>
          <t>Salmonberry</t>
        </is>
      </c>
      <c r="C1073" s="21" t="inlineStr">
        <is>
          <t>open</t>
        </is>
      </c>
      <c r="D1073" s="21" t="inlineStr">
        <is>
          <t>E</t>
        </is>
      </c>
      <c r="E1073" s="21" t="n">
        <v>80</v>
      </c>
      <c r="F1073" s="21" t="inlineStr">
        <is>
          <t>XLarge</t>
        </is>
      </c>
      <c r="G1073" s="21" t="inlineStr">
        <is>
          <t>OPEN</t>
        </is>
      </c>
      <c r="H1073" s="21" t="n">
        <v>24</v>
      </c>
      <c r="I1073" s="21" t="inlineStr">
        <is>
          <t>Water, 100A Power, Pump-Out</t>
        </is>
      </c>
      <c r="J1073" s="21" t="inlineStr">
        <is>
          <t>OCCUPIED</t>
        </is>
      </c>
      <c r="K1073" s="21" t="inlineStr">
        <is>
          <t>MA-2024-0502</t>
        </is>
      </c>
      <c r="L1073" s="21" t="inlineStr">
        <is>
          <t>WL-01453</t>
        </is>
      </c>
      <c r="M1073" s="21" t="inlineStr">
        <is>
          <t>Kelly Lee</t>
        </is>
      </c>
      <c r="N1073" s="21" t="inlineStr">
        <is>
          <t>ANCHOR RUNNER</t>
        </is>
      </c>
      <c r="O1073" s="21" t="n">
        <v>40.6</v>
      </c>
      <c r="P1073" s="21" t="n">
        <v>7.55</v>
      </c>
      <c r="Q1073" s="28" t="n">
        <v>45854</v>
      </c>
      <c r="R1073" s="21" t="inlineStr"/>
    </row>
    <row r="1074">
      <c r="A1074" s="17" t="inlineStr">
        <is>
          <t>SB-0503</t>
        </is>
      </c>
      <c r="B1074" s="17" t="inlineStr">
        <is>
          <t>Salmonberry</t>
        </is>
      </c>
      <c r="C1074" s="17" t="inlineStr">
        <is>
          <t>open</t>
        </is>
      </c>
      <c r="D1074" s="17" t="inlineStr">
        <is>
          <t>E</t>
        </is>
      </c>
      <c r="E1074" s="17" t="n">
        <v>45</v>
      </c>
      <c r="F1074" s="17" t="inlineStr">
        <is>
          <t>Large</t>
        </is>
      </c>
      <c r="G1074" s="17" t="inlineStr">
        <is>
          <t>OPEN</t>
        </is>
      </c>
      <c r="H1074" s="17" t="n">
        <v>16</v>
      </c>
      <c r="I1074" s="17" t="inlineStr">
        <is>
          <t>Water, 50A Power, Pump-Out</t>
        </is>
      </c>
      <c r="J1074" s="17" t="inlineStr">
        <is>
          <t>OCCUPIED</t>
        </is>
      </c>
      <c r="K1074" s="17" t="inlineStr">
        <is>
          <t>MA-2024-0503</t>
        </is>
      </c>
      <c r="L1074" s="17" t="inlineStr">
        <is>
          <t>WL-02805</t>
        </is>
      </c>
      <c r="M1074" s="17" t="inlineStr">
        <is>
          <t>Sheila Fuentes</t>
        </is>
      </c>
      <c r="N1074" s="17" t="inlineStr">
        <is>
          <t>SCOTER RUNNER</t>
        </is>
      </c>
      <c r="O1074" s="17" t="n">
        <v>37.5</v>
      </c>
      <c r="P1074" s="17" t="n">
        <v>7.55</v>
      </c>
      <c r="Q1074" s="27" t="n">
        <v>45845</v>
      </c>
      <c r="R1074" s="17" t="inlineStr"/>
    </row>
    <row r="1075">
      <c r="A1075" s="21" t="inlineStr">
        <is>
          <t>SB-0504</t>
        </is>
      </c>
      <c r="B1075" s="21" t="inlineStr">
        <is>
          <t>Salmonberry</t>
        </is>
      </c>
      <c r="C1075" s="21" t="inlineStr">
        <is>
          <t>open</t>
        </is>
      </c>
      <c r="D1075" s="21" t="inlineStr">
        <is>
          <t>E</t>
        </is>
      </c>
      <c r="E1075" s="21" t="n">
        <v>70</v>
      </c>
      <c r="F1075" s="21" t="inlineStr">
        <is>
          <t>XLarge</t>
        </is>
      </c>
      <c r="G1075" s="21" t="inlineStr">
        <is>
          <t>OPEN</t>
        </is>
      </c>
      <c r="H1075" s="21" t="n">
        <v>22</v>
      </c>
      <c r="I1075" s="21" t="inlineStr">
        <is>
          <t>Water, 100A Power, Pump-Out</t>
        </is>
      </c>
      <c r="J1075" s="21" t="inlineStr">
        <is>
          <t>OCCUPIED</t>
        </is>
      </c>
      <c r="K1075" s="21" t="inlineStr">
        <is>
          <t>MA-2024-0504</t>
        </is>
      </c>
      <c r="L1075" s="21" t="inlineStr">
        <is>
          <t>WL-03009</t>
        </is>
      </c>
      <c r="M1075" s="21" t="inlineStr">
        <is>
          <t>Dennis Taylor</t>
        </is>
      </c>
      <c r="N1075" s="21" t="inlineStr">
        <is>
          <t>COHO QUEEN</t>
        </is>
      </c>
      <c r="O1075" s="21" t="n">
        <v>54.6</v>
      </c>
      <c r="P1075" s="21" t="n">
        <v>7.55</v>
      </c>
      <c r="Q1075" s="28" t="n">
        <v>45629</v>
      </c>
      <c r="R1075" s="21" t="inlineStr"/>
    </row>
    <row r="1076">
      <c r="A1076" s="17" t="inlineStr">
        <is>
          <t>SB-0505</t>
        </is>
      </c>
      <c r="B1076" s="17" t="inlineStr">
        <is>
          <t>Salmonberry</t>
        </is>
      </c>
      <c r="C1076" s="17" t="inlineStr">
        <is>
          <t>open</t>
        </is>
      </c>
      <c r="D1076" s="17" t="inlineStr">
        <is>
          <t>E</t>
        </is>
      </c>
      <c r="E1076" s="17" t="n">
        <v>80</v>
      </c>
      <c r="F1076" s="17" t="inlineStr">
        <is>
          <t>XLarge</t>
        </is>
      </c>
      <c r="G1076" s="17" t="inlineStr">
        <is>
          <t>OPEN</t>
        </is>
      </c>
      <c r="H1076" s="17" t="n">
        <v>24</v>
      </c>
      <c r="I1076" s="17" t="inlineStr">
        <is>
          <t>Water, 100A Power, Pump-Out</t>
        </is>
      </c>
      <c r="J1076" s="17" t="inlineStr">
        <is>
          <t>OCCUPIED</t>
        </is>
      </c>
      <c r="K1076" s="17" t="inlineStr">
        <is>
          <t>MA-2024-0505</t>
        </is>
      </c>
      <c r="L1076" s="17" t="inlineStr">
        <is>
          <t>WL-03522</t>
        </is>
      </c>
      <c r="M1076" s="17" t="inlineStr">
        <is>
          <t>Austin Sanchez</t>
        </is>
      </c>
      <c r="N1076" s="17" t="inlineStr">
        <is>
          <t>MURRE QUEEN</t>
        </is>
      </c>
      <c r="O1076" s="17" t="n">
        <v>46.1</v>
      </c>
      <c r="P1076" s="17" t="n">
        <v>7.55</v>
      </c>
      <c r="Q1076" s="27" t="n">
        <v>46161</v>
      </c>
      <c r="R1076" s="17" t="inlineStr"/>
    </row>
    <row r="1077">
      <c r="A1077" s="21" t="inlineStr">
        <is>
          <t>SB-0506</t>
        </is>
      </c>
      <c r="B1077" s="21" t="inlineStr">
        <is>
          <t>Salmonberry</t>
        </is>
      </c>
      <c r="C1077" s="21" t="inlineStr">
        <is>
          <t>open</t>
        </is>
      </c>
      <c r="D1077" s="21" t="inlineStr">
        <is>
          <t>E</t>
        </is>
      </c>
      <c r="E1077" s="21" t="n">
        <v>32</v>
      </c>
      <c r="F1077" s="21" t="inlineStr">
        <is>
          <t>Medium</t>
        </is>
      </c>
      <c r="G1077" s="21" t="inlineStr">
        <is>
          <t>OPEN</t>
        </is>
      </c>
      <c r="H1077" s="21" t="n">
        <v>12</v>
      </c>
      <c r="I1077" s="21" t="inlineStr">
        <is>
          <t>Water, 30A/50A Power</t>
        </is>
      </c>
      <c r="J1077" s="21" t="inlineStr">
        <is>
          <t>OCCUPIED</t>
        </is>
      </c>
      <c r="K1077" s="21" t="inlineStr">
        <is>
          <t>MA-2024-0506</t>
        </is>
      </c>
      <c r="L1077" s="21" t="inlineStr">
        <is>
          <t>WL-02067</t>
        </is>
      </c>
      <c r="M1077" s="21" t="inlineStr">
        <is>
          <t>Craig Simon</t>
        </is>
      </c>
      <c r="N1077" s="21" t="inlineStr">
        <is>
          <t>HALIBUT GLIDE</t>
        </is>
      </c>
      <c r="O1077" s="21" t="n">
        <v>47.8</v>
      </c>
      <c r="P1077" s="21" t="n">
        <v>7.55</v>
      </c>
      <c r="Q1077" s="28" t="n">
        <v>45948</v>
      </c>
      <c r="R1077" s="21" t="inlineStr"/>
    </row>
    <row r="1078">
      <c r="A1078" s="17" t="inlineStr">
        <is>
          <t>SB-0507</t>
        </is>
      </c>
      <c r="B1078" s="17" t="inlineStr">
        <is>
          <t>Salmonberry</t>
        </is>
      </c>
      <c r="C1078" s="17" t="inlineStr">
        <is>
          <t>open</t>
        </is>
      </c>
      <c r="D1078" s="17" t="inlineStr">
        <is>
          <t>E</t>
        </is>
      </c>
      <c r="E1078" s="17" t="n">
        <v>24</v>
      </c>
      <c r="F1078" s="17" t="inlineStr">
        <is>
          <t>Small</t>
        </is>
      </c>
      <c r="G1078" s="17" t="inlineStr">
        <is>
          <t>OPEN</t>
        </is>
      </c>
      <c r="H1078" s="17" t="n">
        <v>9</v>
      </c>
      <c r="I1078" s="17" t="inlineStr">
        <is>
          <t>Water, 30A/50A Power</t>
        </is>
      </c>
      <c r="J1078" s="17" t="inlineStr">
        <is>
          <t>OCCUPIED</t>
        </is>
      </c>
      <c r="K1078" s="17" t="inlineStr">
        <is>
          <t>MA-2024-0507</t>
        </is>
      </c>
      <c r="L1078" s="17" t="inlineStr">
        <is>
          <t>WL-03590</t>
        </is>
      </c>
      <c r="M1078" s="17" t="inlineStr">
        <is>
          <t>Dawn Johnson</t>
        </is>
      </c>
      <c r="N1078" s="17" t="inlineStr">
        <is>
          <t>SANDERLING HARBOR</t>
        </is>
      </c>
      <c r="O1078" s="17" t="n">
        <v>27.5</v>
      </c>
      <c r="P1078" s="17" t="n">
        <v>7.55</v>
      </c>
      <c r="Q1078" s="27" t="n">
        <v>45568</v>
      </c>
      <c r="R1078" s="17" t="inlineStr"/>
    </row>
    <row r="1079">
      <c r="A1079" s="21" t="inlineStr">
        <is>
          <t>SB-0508</t>
        </is>
      </c>
      <c r="B1079" s="21" t="inlineStr">
        <is>
          <t>Salmonberry</t>
        </is>
      </c>
      <c r="C1079" s="21" t="inlineStr">
        <is>
          <t>open</t>
        </is>
      </c>
      <c r="D1079" s="21" t="inlineStr">
        <is>
          <t>E</t>
        </is>
      </c>
      <c r="E1079" s="21" t="n">
        <v>24</v>
      </c>
      <c r="F1079" s="21" t="inlineStr">
        <is>
          <t>Small</t>
        </is>
      </c>
      <c r="G1079" s="21" t="inlineStr">
        <is>
          <t>OPEN</t>
        </is>
      </c>
      <c r="H1079" s="21" t="n">
        <v>9</v>
      </c>
      <c r="I1079" s="21" t="inlineStr">
        <is>
          <t>Water, 30A/50A Power</t>
        </is>
      </c>
      <c r="J1079" s="21" t="inlineStr">
        <is>
          <t>MAINTENANCE</t>
        </is>
      </c>
      <c r="K1079" s="21" t="inlineStr"/>
      <c r="L1079" s="21" t="inlineStr"/>
      <c r="M1079" s="21" t="inlineStr"/>
      <c r="N1079" s="21" t="inlineStr"/>
      <c r="O1079" s="21" t="inlineStr"/>
      <c r="P1079" s="21" t="n">
        <v>7.55</v>
      </c>
      <c r="Q1079" s="28" t="n">
        <v>45707</v>
      </c>
      <c r="R1079" s="21" t="inlineStr"/>
    </row>
    <row r="1080">
      <c r="A1080" s="17" t="inlineStr">
        <is>
          <t>SB-0509</t>
        </is>
      </c>
      <c r="B1080" s="17" t="inlineStr">
        <is>
          <t>Salmonberry</t>
        </is>
      </c>
      <c r="C1080" s="17" t="inlineStr">
        <is>
          <t>open</t>
        </is>
      </c>
      <c r="D1080" s="17" t="inlineStr">
        <is>
          <t>E</t>
        </is>
      </c>
      <c r="E1080" s="17" t="n">
        <v>32</v>
      </c>
      <c r="F1080" s="17" t="inlineStr">
        <is>
          <t>Medium</t>
        </is>
      </c>
      <c r="G1080" s="17" t="inlineStr">
        <is>
          <t>OPEN</t>
        </is>
      </c>
      <c r="H1080" s="17" t="n">
        <v>12</v>
      </c>
      <c r="I1080" s="17" t="inlineStr">
        <is>
          <t>Water, 30A/50A Power</t>
        </is>
      </c>
      <c r="J1080" s="17" t="inlineStr">
        <is>
          <t>OCCUPIED</t>
        </is>
      </c>
      <c r="K1080" s="17" t="inlineStr">
        <is>
          <t>MA-2024-0509</t>
        </is>
      </c>
      <c r="L1080" s="17" t="inlineStr">
        <is>
          <t>WL-02521</t>
        </is>
      </c>
      <c r="M1080" s="17" t="inlineStr">
        <is>
          <t>Ashley Vance</t>
        </is>
      </c>
      <c r="N1080" s="17" t="inlineStr">
        <is>
          <t>SALISH GLIDE</t>
        </is>
      </c>
      <c r="O1080" s="17" t="n">
        <v>35.6</v>
      </c>
      <c r="P1080" s="17" t="n">
        <v>7.55</v>
      </c>
      <c r="Q1080" s="27" t="n">
        <v>45810</v>
      </c>
      <c r="R1080" s="17" t="inlineStr"/>
    </row>
    <row r="1081">
      <c r="A1081" s="21" t="inlineStr">
        <is>
          <t>SB-0510</t>
        </is>
      </c>
      <c r="B1081" s="21" t="inlineStr">
        <is>
          <t>Salmonberry</t>
        </is>
      </c>
      <c r="C1081" s="21" t="inlineStr">
        <is>
          <t>open</t>
        </is>
      </c>
      <c r="D1081" s="21" t="inlineStr">
        <is>
          <t>E</t>
        </is>
      </c>
      <c r="E1081" s="21" t="n">
        <v>32</v>
      </c>
      <c r="F1081" s="21" t="inlineStr">
        <is>
          <t>Medium</t>
        </is>
      </c>
      <c r="G1081" s="21" t="inlineStr">
        <is>
          <t>OPEN</t>
        </is>
      </c>
      <c r="H1081" s="21" t="n">
        <v>12</v>
      </c>
      <c r="I1081" s="21" t="inlineStr">
        <is>
          <t>Water, 30A/50A Power</t>
        </is>
      </c>
      <c r="J1081" s="21" t="inlineStr">
        <is>
          <t>OCCUPIED</t>
        </is>
      </c>
      <c r="K1081" s="21" t="inlineStr">
        <is>
          <t>MA-2024-0510</t>
        </is>
      </c>
      <c r="L1081" s="21" t="inlineStr">
        <is>
          <t>WL-02318</t>
        </is>
      </c>
      <c r="M1081" s="21" t="inlineStr">
        <is>
          <t>Brittany Harris</t>
        </is>
      </c>
      <c r="N1081" s="21" t="inlineStr">
        <is>
          <t>PETREL ROCK</t>
        </is>
      </c>
      <c r="O1081" s="21" t="n">
        <v>19.9</v>
      </c>
      <c r="P1081" s="21" t="n">
        <v>7.55</v>
      </c>
      <c r="Q1081" s="28" t="n">
        <v>45773</v>
      </c>
      <c r="R1081" s="21" t="inlineStr"/>
    </row>
    <row r="1082">
      <c r="A1082" s="17" t="inlineStr">
        <is>
          <t>SB-0511</t>
        </is>
      </c>
      <c r="B1082" s="17" t="inlineStr">
        <is>
          <t>Salmonberry</t>
        </is>
      </c>
      <c r="C1082" s="17" t="inlineStr">
        <is>
          <t>open</t>
        </is>
      </c>
      <c r="D1082" s="17" t="inlineStr">
        <is>
          <t>E</t>
        </is>
      </c>
      <c r="E1082" s="17" t="n">
        <v>36</v>
      </c>
      <c r="F1082" s="17" t="inlineStr">
        <is>
          <t>Medium</t>
        </is>
      </c>
      <c r="G1082" s="17" t="inlineStr">
        <is>
          <t>OPEN</t>
        </is>
      </c>
      <c r="H1082" s="17" t="n">
        <v>13</v>
      </c>
      <c r="I1082" s="17" t="inlineStr">
        <is>
          <t>Water, 50A Power</t>
        </is>
      </c>
      <c r="J1082" s="17" t="inlineStr">
        <is>
          <t>OCCUPIED</t>
        </is>
      </c>
      <c r="K1082" s="17" t="inlineStr">
        <is>
          <t>MA-2024-0511</t>
        </is>
      </c>
      <c r="L1082" s="17" t="inlineStr">
        <is>
          <t>WL-01844</t>
        </is>
      </c>
      <c r="M1082" s="17" t="inlineStr">
        <is>
          <t>Jeffrey Pearson</t>
        </is>
      </c>
      <c r="N1082" s="17" t="inlineStr">
        <is>
          <t>SPINDRIFT MIST</t>
        </is>
      </c>
      <c r="O1082" s="17" t="n">
        <v>55.4</v>
      </c>
      <c r="P1082" s="17" t="n">
        <v>7.55</v>
      </c>
      <c r="Q1082" s="27" t="n">
        <v>46021</v>
      </c>
      <c r="R1082" s="17" t="inlineStr"/>
    </row>
    <row r="1083">
      <c r="A1083" s="21" t="inlineStr">
        <is>
          <t>SB-0512</t>
        </is>
      </c>
      <c r="B1083" s="21" t="inlineStr">
        <is>
          <t>Salmonberry</t>
        </is>
      </c>
      <c r="C1083" s="21" t="inlineStr">
        <is>
          <t>open</t>
        </is>
      </c>
      <c r="D1083" s="21" t="inlineStr">
        <is>
          <t>E</t>
        </is>
      </c>
      <c r="E1083" s="21" t="n">
        <v>45</v>
      </c>
      <c r="F1083" s="21" t="inlineStr">
        <is>
          <t>Large</t>
        </is>
      </c>
      <c r="G1083" s="21" t="inlineStr">
        <is>
          <t>OPEN</t>
        </is>
      </c>
      <c r="H1083" s="21" t="n">
        <v>16</v>
      </c>
      <c r="I1083" s="21" t="inlineStr">
        <is>
          <t>Water, 50A Power, Pump-Out</t>
        </is>
      </c>
      <c r="J1083" s="21" t="inlineStr">
        <is>
          <t>OCCUPIED</t>
        </is>
      </c>
      <c r="K1083" s="21" t="inlineStr">
        <is>
          <t>MA-2024-0512</t>
        </is>
      </c>
      <c r="L1083" s="21" t="inlineStr">
        <is>
          <t>WL-01253</t>
        </is>
      </c>
      <c r="M1083" s="21" t="inlineStr">
        <is>
          <t>Brandon Sawyer</t>
        </is>
      </c>
      <c r="N1083" s="21" t="inlineStr">
        <is>
          <t>MURRE HARBOR</t>
        </is>
      </c>
      <c r="O1083" s="21" t="n">
        <v>52.6</v>
      </c>
      <c r="P1083" s="21" t="n">
        <v>7.55</v>
      </c>
      <c r="Q1083" s="28" t="n">
        <v>45797</v>
      </c>
      <c r="R1083" s="21" t="inlineStr"/>
    </row>
    <row r="1084">
      <c r="A1084" s="17" t="inlineStr">
        <is>
          <t>SB-0513</t>
        </is>
      </c>
      <c r="B1084" s="17" t="inlineStr">
        <is>
          <t>Salmonberry</t>
        </is>
      </c>
      <c r="C1084" s="17" t="inlineStr">
        <is>
          <t>open</t>
        </is>
      </c>
      <c r="D1084" s="17" t="inlineStr">
        <is>
          <t>E</t>
        </is>
      </c>
      <c r="E1084" s="17" t="n">
        <v>28</v>
      </c>
      <c r="F1084" s="17" t="inlineStr">
        <is>
          <t>Small</t>
        </is>
      </c>
      <c r="G1084" s="17" t="inlineStr">
        <is>
          <t>OPEN</t>
        </is>
      </c>
      <c r="H1084" s="17" t="n">
        <v>10</v>
      </c>
      <c r="I1084" s="17" t="inlineStr">
        <is>
          <t>Water, 30A/50A Power</t>
        </is>
      </c>
      <c r="J1084" s="17" t="inlineStr">
        <is>
          <t>GUEST</t>
        </is>
      </c>
      <c r="K1084" s="17" t="inlineStr"/>
      <c r="L1084" s="17" t="inlineStr"/>
      <c r="M1084" s="17" t="inlineStr"/>
      <c r="N1084" s="17" t="inlineStr"/>
      <c r="O1084" s="17" t="inlineStr"/>
      <c r="P1084" s="17" t="n">
        <v>7.55</v>
      </c>
      <c r="Q1084" s="27" t="n">
        <v>45909</v>
      </c>
      <c r="R1084" s="17" t="inlineStr"/>
    </row>
    <row r="1085">
      <c r="A1085" s="21" t="inlineStr">
        <is>
          <t>SB-0514</t>
        </is>
      </c>
      <c r="B1085" s="21" t="inlineStr">
        <is>
          <t>Salmonberry</t>
        </is>
      </c>
      <c r="C1085" s="21" t="inlineStr">
        <is>
          <t>open</t>
        </is>
      </c>
      <c r="D1085" s="21" t="inlineStr">
        <is>
          <t>E</t>
        </is>
      </c>
      <c r="E1085" s="21" t="n">
        <v>45</v>
      </c>
      <c r="F1085" s="21" t="inlineStr">
        <is>
          <t>Large</t>
        </is>
      </c>
      <c r="G1085" s="21" t="inlineStr">
        <is>
          <t>OPEN</t>
        </is>
      </c>
      <c r="H1085" s="21" t="n">
        <v>16</v>
      </c>
      <c r="I1085" s="21" t="inlineStr">
        <is>
          <t>Water, 50A Power, Pump-Out</t>
        </is>
      </c>
      <c r="J1085" s="21" t="inlineStr">
        <is>
          <t>OCCUPIED</t>
        </is>
      </c>
      <c r="K1085" s="21" t="inlineStr">
        <is>
          <t>MA-2024-0514</t>
        </is>
      </c>
      <c r="L1085" s="21" t="inlineStr">
        <is>
          <t>WL-01190</t>
        </is>
      </c>
      <c r="M1085" s="21" t="inlineStr">
        <is>
          <t>James Cortez</t>
        </is>
      </c>
      <c r="N1085" s="21" t="inlineStr">
        <is>
          <t>SPINDRIFT SONG</t>
        </is>
      </c>
      <c r="O1085" s="21" t="n">
        <v>20.1</v>
      </c>
      <c r="P1085" s="21" t="n">
        <v>7.55</v>
      </c>
      <c r="Q1085" s="28" t="n">
        <v>45623</v>
      </c>
      <c r="R1085" s="21" t="inlineStr"/>
    </row>
    <row r="1086">
      <c r="A1086" s="17" t="inlineStr">
        <is>
          <t>SB-0515</t>
        </is>
      </c>
      <c r="B1086" s="17" t="inlineStr">
        <is>
          <t>Salmonberry</t>
        </is>
      </c>
      <c r="C1086" s="17" t="inlineStr">
        <is>
          <t>open</t>
        </is>
      </c>
      <c r="D1086" s="17" t="inlineStr">
        <is>
          <t>E</t>
        </is>
      </c>
      <c r="E1086" s="17" t="n">
        <v>40</v>
      </c>
      <c r="F1086" s="17" t="inlineStr">
        <is>
          <t>Medium</t>
        </is>
      </c>
      <c r="G1086" s="17" t="inlineStr">
        <is>
          <t>OPEN</t>
        </is>
      </c>
      <c r="H1086" s="17" t="n">
        <v>14</v>
      </c>
      <c r="I1086" s="17" t="inlineStr">
        <is>
          <t>Water, 50A Power</t>
        </is>
      </c>
      <c r="J1086" s="17" t="inlineStr">
        <is>
          <t>OCCUPIED</t>
        </is>
      </c>
      <c r="K1086" s="17" t="inlineStr">
        <is>
          <t>MA-2024-0515</t>
        </is>
      </c>
      <c r="L1086" s="17" t="inlineStr">
        <is>
          <t>WL-01458</t>
        </is>
      </c>
      <c r="M1086" s="17" t="inlineStr">
        <is>
          <t>Sean Ruiz</t>
        </is>
      </c>
      <c r="N1086" s="17" t="inlineStr">
        <is>
          <t>SABLE LIGHT</t>
        </is>
      </c>
      <c r="O1086" s="17" t="n">
        <v>22.8</v>
      </c>
      <c r="P1086" s="17" t="n">
        <v>7.55</v>
      </c>
      <c r="Q1086" s="27" t="n">
        <v>46034</v>
      </c>
      <c r="R1086" s="17" t="inlineStr"/>
    </row>
    <row r="1087">
      <c r="A1087" s="21" t="inlineStr">
        <is>
          <t>SB-0516</t>
        </is>
      </c>
      <c r="B1087" s="21" t="inlineStr">
        <is>
          <t>Salmonberry</t>
        </is>
      </c>
      <c r="C1087" s="21" t="inlineStr">
        <is>
          <t>open</t>
        </is>
      </c>
      <c r="D1087" s="21" t="inlineStr">
        <is>
          <t>E</t>
        </is>
      </c>
      <c r="E1087" s="21" t="n">
        <v>60</v>
      </c>
      <c r="F1087" s="21" t="inlineStr">
        <is>
          <t>XLarge</t>
        </is>
      </c>
      <c r="G1087" s="21" t="inlineStr">
        <is>
          <t>OPEN</t>
        </is>
      </c>
      <c r="H1087" s="21" t="n">
        <v>20</v>
      </c>
      <c r="I1087" s="21" t="inlineStr">
        <is>
          <t>Water, 100A Power, Pump-Out</t>
        </is>
      </c>
      <c r="J1087" s="21" t="inlineStr">
        <is>
          <t>OCCUPIED</t>
        </is>
      </c>
      <c r="K1087" s="21" t="inlineStr">
        <is>
          <t>MA-2024-0516</t>
        </is>
      </c>
      <c r="L1087" s="21" t="inlineStr">
        <is>
          <t>WL-02648</t>
        </is>
      </c>
      <c r="M1087" s="21" t="inlineStr">
        <is>
          <t>William Russell</t>
        </is>
      </c>
      <c r="N1087" s="21" t="inlineStr">
        <is>
          <t>COHO ANN</t>
        </is>
      </c>
      <c r="O1087" s="21" t="n">
        <v>36.4</v>
      </c>
      <c r="P1087" s="21" t="n">
        <v>7.55</v>
      </c>
      <c r="Q1087" s="28" t="n">
        <v>46178</v>
      </c>
      <c r="R1087" s="21" t="inlineStr"/>
    </row>
    <row r="1088">
      <c r="A1088" s="17" t="inlineStr">
        <is>
          <t>SB-0517</t>
        </is>
      </c>
      <c r="B1088" s="17" t="inlineStr">
        <is>
          <t>Salmonberry</t>
        </is>
      </c>
      <c r="C1088" s="17" t="inlineStr">
        <is>
          <t>open</t>
        </is>
      </c>
      <c r="D1088" s="17" t="inlineStr">
        <is>
          <t>E</t>
        </is>
      </c>
      <c r="E1088" s="17" t="n">
        <v>32</v>
      </c>
      <c r="F1088" s="17" t="inlineStr">
        <is>
          <t>Medium</t>
        </is>
      </c>
      <c r="G1088" s="17" t="inlineStr">
        <is>
          <t>OPEN</t>
        </is>
      </c>
      <c r="H1088" s="17" t="n">
        <v>12</v>
      </c>
      <c r="I1088" s="17" t="inlineStr">
        <is>
          <t>Water, 30A/50A Power</t>
        </is>
      </c>
      <c r="J1088" s="17" t="inlineStr">
        <is>
          <t>GUEST</t>
        </is>
      </c>
      <c r="K1088" s="17" t="inlineStr"/>
      <c r="L1088" s="17" t="inlineStr"/>
      <c r="M1088" s="17" t="inlineStr"/>
      <c r="N1088" s="17" t="inlineStr"/>
      <c r="O1088" s="17" t="inlineStr"/>
      <c r="P1088" s="17" t="n">
        <v>7.55</v>
      </c>
      <c r="Q1088" s="27" t="n">
        <v>45745</v>
      </c>
      <c r="R1088" s="17" t="inlineStr"/>
    </row>
    <row r="1089">
      <c r="A1089" s="21" t="inlineStr">
        <is>
          <t>SB-0518</t>
        </is>
      </c>
      <c r="B1089" s="21" t="inlineStr">
        <is>
          <t>Salmonberry</t>
        </is>
      </c>
      <c r="C1089" s="21" t="inlineStr">
        <is>
          <t>open</t>
        </is>
      </c>
      <c r="D1089" s="21" t="inlineStr">
        <is>
          <t>E</t>
        </is>
      </c>
      <c r="E1089" s="21" t="n">
        <v>45</v>
      </c>
      <c r="F1089" s="21" t="inlineStr">
        <is>
          <t>Large</t>
        </is>
      </c>
      <c r="G1089" s="21" t="inlineStr">
        <is>
          <t>OPEN</t>
        </is>
      </c>
      <c r="H1089" s="21" t="n">
        <v>16</v>
      </c>
      <c r="I1089" s="21" t="inlineStr">
        <is>
          <t>Water, 50A Power, Pump-Out</t>
        </is>
      </c>
      <c r="J1089" s="21" t="inlineStr">
        <is>
          <t>OCCUPIED</t>
        </is>
      </c>
      <c r="K1089" s="21" t="inlineStr">
        <is>
          <t>MA-2024-0518</t>
        </is>
      </c>
      <c r="L1089" s="21" t="inlineStr">
        <is>
          <t>WL-02395</t>
        </is>
      </c>
      <c r="M1089" s="21" t="inlineStr">
        <is>
          <t>Scott Ramos</t>
        </is>
      </c>
      <c r="N1089" s="21" t="inlineStr">
        <is>
          <t>SANDERLING ANN</t>
        </is>
      </c>
      <c r="O1089" s="21" t="n">
        <v>24.9</v>
      </c>
      <c r="P1089" s="21" t="n">
        <v>7.55</v>
      </c>
      <c r="Q1089" s="28" t="n">
        <v>46076</v>
      </c>
      <c r="R1089" s="21" t="inlineStr"/>
    </row>
    <row r="1090">
      <c r="A1090" s="17" t="inlineStr">
        <is>
          <t>SB-0519</t>
        </is>
      </c>
      <c r="B1090" s="17" t="inlineStr">
        <is>
          <t>Salmonberry</t>
        </is>
      </c>
      <c r="C1090" s="17" t="inlineStr">
        <is>
          <t>open</t>
        </is>
      </c>
      <c r="D1090" s="17" t="inlineStr">
        <is>
          <t>E</t>
        </is>
      </c>
      <c r="E1090" s="17" t="n">
        <v>32</v>
      </c>
      <c r="F1090" s="17" t="inlineStr">
        <is>
          <t>Medium</t>
        </is>
      </c>
      <c r="G1090" s="17" t="inlineStr">
        <is>
          <t>OPEN</t>
        </is>
      </c>
      <c r="H1090" s="17" t="n">
        <v>12</v>
      </c>
      <c r="I1090" s="17" t="inlineStr">
        <is>
          <t>Water, 30A/50A Power</t>
        </is>
      </c>
      <c r="J1090" s="17" t="inlineStr">
        <is>
          <t>GUEST</t>
        </is>
      </c>
      <c r="K1090" s="17" t="inlineStr"/>
      <c r="L1090" s="17" t="inlineStr"/>
      <c r="M1090" s="17" t="inlineStr"/>
      <c r="N1090" s="17" t="inlineStr"/>
      <c r="O1090" s="17" t="inlineStr"/>
      <c r="P1090" s="17" t="n">
        <v>7.55</v>
      </c>
      <c r="Q1090" s="27" t="n">
        <v>45881</v>
      </c>
      <c r="R1090" s="17" t="inlineStr"/>
    </row>
    <row r="1091">
      <c r="A1091" s="21" t="inlineStr">
        <is>
          <t>SB-0520</t>
        </is>
      </c>
      <c r="B1091" s="21" t="inlineStr">
        <is>
          <t>Salmonberry</t>
        </is>
      </c>
      <c r="C1091" s="21" t="inlineStr">
        <is>
          <t>open</t>
        </is>
      </c>
      <c r="D1091" s="21" t="inlineStr">
        <is>
          <t>E</t>
        </is>
      </c>
      <c r="E1091" s="21" t="n">
        <v>45</v>
      </c>
      <c r="F1091" s="21" t="inlineStr">
        <is>
          <t>Large</t>
        </is>
      </c>
      <c r="G1091" s="21" t="inlineStr">
        <is>
          <t>OPEN</t>
        </is>
      </c>
      <c r="H1091" s="21" t="n">
        <v>16</v>
      </c>
      <c r="I1091" s="21" t="inlineStr">
        <is>
          <t>Water, 50A Power, Pump-Out</t>
        </is>
      </c>
      <c r="J1091" s="21" t="inlineStr">
        <is>
          <t>OCCUPIED</t>
        </is>
      </c>
      <c r="K1091" s="21" t="inlineStr">
        <is>
          <t>MA-2024-0520</t>
        </is>
      </c>
      <c r="L1091" s="21" t="inlineStr">
        <is>
          <t>WL-02847</t>
        </is>
      </c>
      <c r="M1091" s="21" t="inlineStr">
        <is>
          <t>Julie Johnston</t>
        </is>
      </c>
      <c r="N1091" s="21" t="inlineStr">
        <is>
          <t>TIDE STAR</t>
        </is>
      </c>
      <c r="O1091" s="21" t="n">
        <v>25.7</v>
      </c>
      <c r="P1091" s="21" t="n">
        <v>7.55</v>
      </c>
      <c r="Q1091" s="28" t="n">
        <v>45708</v>
      </c>
      <c r="R1091" s="21" t="inlineStr"/>
    </row>
    <row r="1092">
      <c r="A1092" s="17" t="inlineStr">
        <is>
          <t>SB-0521</t>
        </is>
      </c>
      <c r="B1092" s="17" t="inlineStr">
        <is>
          <t>Salmonberry</t>
        </is>
      </c>
      <c r="C1092" s="17" t="inlineStr">
        <is>
          <t>open</t>
        </is>
      </c>
      <c r="D1092" s="17" t="inlineStr">
        <is>
          <t>E</t>
        </is>
      </c>
      <c r="E1092" s="17" t="n">
        <v>28</v>
      </c>
      <c r="F1092" s="17" t="inlineStr">
        <is>
          <t>Small</t>
        </is>
      </c>
      <c r="G1092" s="17" t="inlineStr">
        <is>
          <t>OPEN</t>
        </is>
      </c>
      <c r="H1092" s="17" t="n">
        <v>10</v>
      </c>
      <c r="I1092" s="17" t="inlineStr">
        <is>
          <t>Water, 30A/50A Power</t>
        </is>
      </c>
      <c r="J1092" s="17" t="inlineStr">
        <is>
          <t>OCCUPIED</t>
        </is>
      </c>
      <c r="K1092" s="17" t="inlineStr">
        <is>
          <t>MA-2024-0521</t>
        </is>
      </c>
      <c r="L1092" s="17" t="inlineStr">
        <is>
          <t>WL-03663</t>
        </is>
      </c>
      <c r="M1092" s="17" t="inlineStr">
        <is>
          <t>Jasmine Page</t>
        </is>
      </c>
      <c r="N1092" s="17" t="inlineStr">
        <is>
          <t>PINTAIL WAKE</t>
        </is>
      </c>
      <c r="O1092" s="17" t="n">
        <v>54.6</v>
      </c>
      <c r="P1092" s="17" t="n">
        <v>7.55</v>
      </c>
      <c r="Q1092" s="27" t="n">
        <v>45971</v>
      </c>
      <c r="R1092" s="17" t="inlineStr"/>
    </row>
    <row r="1093">
      <c r="A1093" s="21" t="inlineStr">
        <is>
          <t>SB-0522</t>
        </is>
      </c>
      <c r="B1093" s="21" t="inlineStr">
        <is>
          <t>Salmonberry</t>
        </is>
      </c>
      <c r="C1093" s="21" t="inlineStr">
        <is>
          <t>open</t>
        </is>
      </c>
      <c r="D1093" s="21" t="inlineStr">
        <is>
          <t>E</t>
        </is>
      </c>
      <c r="E1093" s="21" t="n">
        <v>40</v>
      </c>
      <c r="F1093" s="21" t="inlineStr">
        <is>
          <t>Medium</t>
        </is>
      </c>
      <c r="G1093" s="21" t="inlineStr">
        <is>
          <t>OPEN</t>
        </is>
      </c>
      <c r="H1093" s="21" t="n">
        <v>14</v>
      </c>
      <c r="I1093" s="21" t="inlineStr">
        <is>
          <t>Water, 50A Power</t>
        </is>
      </c>
      <c r="J1093" s="21" t="inlineStr">
        <is>
          <t>OCCUPIED</t>
        </is>
      </c>
      <c r="K1093" s="21" t="inlineStr">
        <is>
          <t>MA-2024-0522</t>
        </is>
      </c>
      <c r="L1093" s="21" t="inlineStr">
        <is>
          <t>WL-03063</t>
        </is>
      </c>
      <c r="M1093" s="21" t="inlineStr">
        <is>
          <t>Natalie Stout</t>
        </is>
      </c>
      <c r="N1093" s="21" t="inlineStr">
        <is>
          <t>WIDGEON WEATHER</t>
        </is>
      </c>
      <c r="O1093" s="21" t="n">
        <v>31.6</v>
      </c>
      <c r="P1093" s="21" t="n">
        <v>7.55</v>
      </c>
      <c r="Q1093" s="28" t="n">
        <v>45592</v>
      </c>
      <c r="R1093" s="21" t="inlineStr"/>
    </row>
    <row r="1094">
      <c r="A1094" s="17" t="inlineStr">
        <is>
          <t>SB-0523</t>
        </is>
      </c>
      <c r="B1094" s="17" t="inlineStr">
        <is>
          <t>Salmonberry</t>
        </is>
      </c>
      <c r="C1094" s="17" t="inlineStr">
        <is>
          <t>open</t>
        </is>
      </c>
      <c r="D1094" s="17" t="inlineStr">
        <is>
          <t>E</t>
        </is>
      </c>
      <c r="E1094" s="17" t="n">
        <v>32</v>
      </c>
      <c r="F1094" s="17" t="inlineStr">
        <is>
          <t>Medium</t>
        </is>
      </c>
      <c r="G1094" s="17" t="inlineStr">
        <is>
          <t>OPEN</t>
        </is>
      </c>
      <c r="H1094" s="17" t="n">
        <v>12</v>
      </c>
      <c r="I1094" s="17" t="inlineStr">
        <is>
          <t>Water, 30A/50A Power</t>
        </is>
      </c>
      <c r="J1094" s="17" t="inlineStr">
        <is>
          <t>OCCUPIED</t>
        </is>
      </c>
      <c r="K1094" s="17" t="inlineStr">
        <is>
          <t>MA-2024-0523</t>
        </is>
      </c>
      <c r="L1094" s="17" t="inlineStr">
        <is>
          <t>WL-03436</t>
        </is>
      </c>
      <c r="M1094" s="17" t="inlineStr">
        <is>
          <t>Katherine Hunter</t>
        </is>
      </c>
      <c r="N1094" s="17" t="inlineStr">
        <is>
          <t>WIDGEON LIGHT</t>
        </is>
      </c>
      <c r="O1094" s="17" t="n">
        <v>47.2</v>
      </c>
      <c r="P1094" s="17" t="n">
        <v>7.55</v>
      </c>
      <c r="Q1094" s="27" t="n">
        <v>45756</v>
      </c>
      <c r="R1094" s="17" t="inlineStr"/>
    </row>
    <row r="1095">
      <c r="A1095" s="21" t="inlineStr">
        <is>
          <t>SB-0524</t>
        </is>
      </c>
      <c r="B1095" s="21" t="inlineStr">
        <is>
          <t>Salmonberry</t>
        </is>
      </c>
      <c r="C1095" s="21" t="inlineStr">
        <is>
          <t>open</t>
        </is>
      </c>
      <c r="D1095" s="21" t="inlineStr">
        <is>
          <t>E</t>
        </is>
      </c>
      <c r="E1095" s="21" t="n">
        <v>24</v>
      </c>
      <c r="F1095" s="21" t="inlineStr">
        <is>
          <t>Small</t>
        </is>
      </c>
      <c r="G1095" s="21" t="inlineStr">
        <is>
          <t>OPEN</t>
        </is>
      </c>
      <c r="H1095" s="21" t="n">
        <v>9</v>
      </c>
      <c r="I1095" s="21" t="inlineStr">
        <is>
          <t>Water, 30A/50A Power</t>
        </is>
      </c>
      <c r="J1095" s="21" t="inlineStr">
        <is>
          <t>OCCUPIED</t>
        </is>
      </c>
      <c r="K1095" s="21" t="inlineStr">
        <is>
          <t>MA-2024-0524</t>
        </is>
      </c>
      <c r="L1095" s="21" t="inlineStr">
        <is>
          <t>WL-03511</t>
        </is>
      </c>
      <c r="M1095" s="21" t="inlineStr">
        <is>
          <t>Kristen Turner</t>
        </is>
      </c>
      <c r="N1095" s="21" t="inlineStr">
        <is>
          <t>SALISH REACH</t>
        </is>
      </c>
      <c r="O1095" s="21" t="n">
        <v>40.4</v>
      </c>
      <c r="P1095" s="21" t="n">
        <v>7.55</v>
      </c>
      <c r="Q1095" s="28" t="n">
        <v>45640</v>
      </c>
      <c r="R1095" s="21" t="inlineStr"/>
    </row>
    <row r="1096">
      <c r="A1096" s="17" t="inlineStr">
        <is>
          <t>SB-0601</t>
        </is>
      </c>
      <c r="B1096" s="17" t="inlineStr">
        <is>
          <t>Salmonberry</t>
        </is>
      </c>
      <c r="C1096" s="17" t="inlineStr">
        <is>
          <t>open</t>
        </is>
      </c>
      <c r="D1096" s="17" t="inlineStr">
        <is>
          <t>F</t>
        </is>
      </c>
      <c r="E1096" s="17" t="n">
        <v>24</v>
      </c>
      <c r="F1096" s="17" t="inlineStr">
        <is>
          <t>Small</t>
        </is>
      </c>
      <c r="G1096" s="17" t="inlineStr">
        <is>
          <t>OPEN</t>
        </is>
      </c>
      <c r="H1096" s="17" t="n">
        <v>9</v>
      </c>
      <c r="I1096" s="17" t="inlineStr">
        <is>
          <t>Water, 30A/50A Power</t>
        </is>
      </c>
      <c r="J1096" s="17" t="inlineStr">
        <is>
          <t>OCCUPIED</t>
        </is>
      </c>
      <c r="K1096" s="17" t="inlineStr">
        <is>
          <t>MA-2024-0601</t>
        </is>
      </c>
      <c r="L1096" s="17" t="inlineStr">
        <is>
          <t>WL-02855</t>
        </is>
      </c>
      <c r="M1096" s="17" t="inlineStr">
        <is>
          <t>Kristy Bernard</t>
        </is>
      </c>
      <c r="N1096" s="17" t="inlineStr">
        <is>
          <t>MURRE SHORE</t>
        </is>
      </c>
      <c r="O1096" s="17" t="n">
        <v>34.5</v>
      </c>
      <c r="P1096" s="17" t="n">
        <v>7.55</v>
      </c>
      <c r="Q1096" s="27" t="n">
        <v>45811</v>
      </c>
      <c r="R1096" s="17" t="inlineStr"/>
    </row>
    <row r="1097">
      <c r="A1097" s="21" t="inlineStr">
        <is>
          <t>SB-0602</t>
        </is>
      </c>
      <c r="B1097" s="21" t="inlineStr">
        <is>
          <t>Salmonberry</t>
        </is>
      </c>
      <c r="C1097" s="21" t="inlineStr">
        <is>
          <t>open</t>
        </is>
      </c>
      <c r="D1097" s="21" t="inlineStr">
        <is>
          <t>F</t>
        </is>
      </c>
      <c r="E1097" s="21" t="n">
        <v>40</v>
      </c>
      <c r="F1097" s="21" t="inlineStr">
        <is>
          <t>Medium</t>
        </is>
      </c>
      <c r="G1097" s="21" t="inlineStr">
        <is>
          <t>OPEN</t>
        </is>
      </c>
      <c r="H1097" s="21" t="n">
        <v>14</v>
      </c>
      <c r="I1097" s="21" t="inlineStr">
        <is>
          <t>Water, 50A Power</t>
        </is>
      </c>
      <c r="J1097" s="21" t="inlineStr">
        <is>
          <t>OCCUPIED</t>
        </is>
      </c>
      <c r="K1097" s="21" t="inlineStr">
        <is>
          <t>MA-2024-0602</t>
        </is>
      </c>
      <c r="L1097" s="21" t="inlineStr">
        <is>
          <t>WL-03696</t>
        </is>
      </c>
      <c r="M1097" s="21" t="inlineStr">
        <is>
          <t>Natalie Duncan</t>
        </is>
      </c>
      <c r="N1097" s="21" t="inlineStr">
        <is>
          <t>TIDE ROCK</t>
        </is>
      </c>
      <c r="O1097" s="21" t="n">
        <v>52.7</v>
      </c>
      <c r="P1097" s="21" t="n">
        <v>7.55</v>
      </c>
      <c r="Q1097" s="28" t="n">
        <v>46153</v>
      </c>
      <c r="R1097" s="21" t="inlineStr"/>
    </row>
    <row r="1098">
      <c r="A1098" s="17" t="inlineStr">
        <is>
          <t>SB-0603</t>
        </is>
      </c>
      <c r="B1098" s="17" t="inlineStr">
        <is>
          <t>Salmonberry</t>
        </is>
      </c>
      <c r="C1098" s="17" t="inlineStr">
        <is>
          <t>open</t>
        </is>
      </c>
      <c r="D1098" s="17" t="inlineStr">
        <is>
          <t>F</t>
        </is>
      </c>
      <c r="E1098" s="17" t="n">
        <v>32</v>
      </c>
      <c r="F1098" s="17" t="inlineStr">
        <is>
          <t>Medium</t>
        </is>
      </c>
      <c r="G1098" s="17" t="inlineStr">
        <is>
          <t>OPEN</t>
        </is>
      </c>
      <c r="H1098" s="17" t="n">
        <v>12</v>
      </c>
      <c r="I1098" s="17" t="inlineStr">
        <is>
          <t>Water, 30A/50A Power</t>
        </is>
      </c>
      <c r="J1098" s="17" t="inlineStr">
        <is>
          <t>OCCUPIED</t>
        </is>
      </c>
      <c r="K1098" s="17" t="inlineStr">
        <is>
          <t>MA-2024-0603</t>
        </is>
      </c>
      <c r="L1098" s="17" t="inlineStr">
        <is>
          <t>WL-01326</t>
        </is>
      </c>
      <c r="M1098" s="17" t="inlineStr">
        <is>
          <t>Kristin Smith</t>
        </is>
      </c>
      <c r="N1098" s="17" t="inlineStr">
        <is>
          <t>DRIFT RUNNER</t>
        </is>
      </c>
      <c r="O1098" s="17" t="n">
        <v>33.2</v>
      </c>
      <c r="P1098" s="17" t="n">
        <v>7.55</v>
      </c>
      <c r="Q1098" s="27" t="n">
        <v>45956</v>
      </c>
      <c r="R1098" s="17" t="inlineStr"/>
    </row>
    <row r="1099">
      <c r="A1099" s="21" t="inlineStr">
        <is>
          <t>SB-0604</t>
        </is>
      </c>
      <c r="B1099" s="21" t="inlineStr">
        <is>
          <t>Salmonberry</t>
        </is>
      </c>
      <c r="C1099" s="21" t="inlineStr">
        <is>
          <t>open</t>
        </is>
      </c>
      <c r="D1099" s="21" t="inlineStr">
        <is>
          <t>F</t>
        </is>
      </c>
      <c r="E1099" s="21" t="n">
        <v>80</v>
      </c>
      <c r="F1099" s="21" t="inlineStr">
        <is>
          <t>XLarge</t>
        </is>
      </c>
      <c r="G1099" s="21" t="inlineStr">
        <is>
          <t>OPEN</t>
        </is>
      </c>
      <c r="H1099" s="21" t="n">
        <v>24</v>
      </c>
      <c r="I1099" s="21" t="inlineStr">
        <is>
          <t>Water, 100A Power, Pump-Out</t>
        </is>
      </c>
      <c r="J1099" s="21" t="inlineStr">
        <is>
          <t>OCCUPIED</t>
        </is>
      </c>
      <c r="K1099" s="21" t="inlineStr">
        <is>
          <t>MA-2024-0604</t>
        </is>
      </c>
      <c r="L1099" s="21" t="inlineStr">
        <is>
          <t>WL-03071</t>
        </is>
      </c>
      <c r="M1099" s="21" t="inlineStr">
        <is>
          <t>Kenneth Jones</t>
        </is>
      </c>
      <c r="N1099" s="21" t="inlineStr">
        <is>
          <t>GRAY SHORE</t>
        </is>
      </c>
      <c r="O1099" s="21" t="n">
        <v>21</v>
      </c>
      <c r="P1099" s="21" t="n">
        <v>7.55</v>
      </c>
      <c r="Q1099" s="28" t="n">
        <v>46088</v>
      </c>
      <c r="R1099" s="21" t="inlineStr"/>
    </row>
    <row r="1100">
      <c r="A1100" s="17" t="inlineStr">
        <is>
          <t>SB-0605</t>
        </is>
      </c>
      <c r="B1100" s="17" t="inlineStr">
        <is>
          <t>Salmonberry</t>
        </is>
      </c>
      <c r="C1100" s="17" t="inlineStr">
        <is>
          <t>open</t>
        </is>
      </c>
      <c r="D1100" s="17" t="inlineStr">
        <is>
          <t>F</t>
        </is>
      </c>
      <c r="E1100" s="17" t="n">
        <v>24</v>
      </c>
      <c r="F1100" s="17" t="inlineStr">
        <is>
          <t>Small</t>
        </is>
      </c>
      <c r="G1100" s="17" t="inlineStr">
        <is>
          <t>OPEN</t>
        </is>
      </c>
      <c r="H1100" s="17" t="n">
        <v>9</v>
      </c>
      <c r="I1100" s="17" t="inlineStr">
        <is>
          <t>Water, 30A/50A Power</t>
        </is>
      </c>
      <c r="J1100" s="17" t="inlineStr">
        <is>
          <t>OCCUPIED</t>
        </is>
      </c>
      <c r="K1100" s="17" t="inlineStr">
        <is>
          <t>MA-2024-0605</t>
        </is>
      </c>
      <c r="L1100" s="17" t="inlineStr">
        <is>
          <t>WL-02387</t>
        </is>
      </c>
      <c r="M1100" s="17" t="inlineStr">
        <is>
          <t>Scott Roberts</t>
        </is>
      </c>
      <c r="N1100" s="17" t="inlineStr">
        <is>
          <t>MURRE WAKE</t>
        </is>
      </c>
      <c r="O1100" s="17" t="n">
        <v>41.9</v>
      </c>
      <c r="P1100" s="17" t="n">
        <v>7.55</v>
      </c>
      <c r="Q1100" s="27" t="n">
        <v>46176</v>
      </c>
      <c r="R1100" s="17" t="inlineStr"/>
    </row>
    <row r="1101">
      <c r="A1101" s="21" t="inlineStr">
        <is>
          <t>SB-0606</t>
        </is>
      </c>
      <c r="B1101" s="21" t="inlineStr">
        <is>
          <t>Salmonberry</t>
        </is>
      </c>
      <c r="C1101" s="21" t="inlineStr">
        <is>
          <t>open</t>
        </is>
      </c>
      <c r="D1101" s="21" t="inlineStr">
        <is>
          <t>F</t>
        </is>
      </c>
      <c r="E1101" s="21" t="n">
        <v>80</v>
      </c>
      <c r="F1101" s="21" t="inlineStr">
        <is>
          <t>XLarge</t>
        </is>
      </c>
      <c r="G1101" s="21" t="inlineStr">
        <is>
          <t>OPEN</t>
        </is>
      </c>
      <c r="H1101" s="21" t="n">
        <v>24</v>
      </c>
      <c r="I1101" s="21" t="inlineStr">
        <is>
          <t>Water, 100A Power, Pump-Out</t>
        </is>
      </c>
      <c r="J1101" s="21" t="inlineStr">
        <is>
          <t>OCCUPIED</t>
        </is>
      </c>
      <c r="K1101" s="21" t="inlineStr">
        <is>
          <t>MA-2024-0606</t>
        </is>
      </c>
      <c r="L1101" s="21" t="inlineStr">
        <is>
          <t>WL-02385</t>
        </is>
      </c>
      <c r="M1101" s="21" t="inlineStr">
        <is>
          <t>John Lopez</t>
        </is>
      </c>
      <c r="N1101" s="21" t="inlineStr">
        <is>
          <t>PETREL SHORE</t>
        </is>
      </c>
      <c r="O1101" s="21" t="n">
        <v>47.1</v>
      </c>
      <c r="P1101" s="21" t="n">
        <v>7.55</v>
      </c>
      <c r="Q1101" s="28" t="n">
        <v>45863</v>
      </c>
      <c r="R1101" s="21" t="inlineStr"/>
    </row>
    <row r="1102">
      <c r="A1102" s="17" t="inlineStr">
        <is>
          <t>SB-0607</t>
        </is>
      </c>
      <c r="B1102" s="17" t="inlineStr">
        <is>
          <t>Salmonberry</t>
        </is>
      </c>
      <c r="C1102" s="17" t="inlineStr">
        <is>
          <t>open</t>
        </is>
      </c>
      <c r="D1102" s="17" t="inlineStr">
        <is>
          <t>F</t>
        </is>
      </c>
      <c r="E1102" s="17" t="n">
        <v>40</v>
      </c>
      <c r="F1102" s="17" t="inlineStr">
        <is>
          <t>Medium</t>
        </is>
      </c>
      <c r="G1102" s="17" t="inlineStr">
        <is>
          <t>OPEN</t>
        </is>
      </c>
      <c r="H1102" s="17" t="n">
        <v>14</v>
      </c>
      <c r="I1102" s="17" t="inlineStr">
        <is>
          <t>Water, 50A Power</t>
        </is>
      </c>
      <c r="J1102" s="17" t="inlineStr">
        <is>
          <t>OCCUPIED</t>
        </is>
      </c>
      <c r="K1102" s="17" t="inlineStr">
        <is>
          <t>MA-2024-0607</t>
        </is>
      </c>
      <c r="L1102" s="17" t="inlineStr">
        <is>
          <t>WL-03601</t>
        </is>
      </c>
      <c r="M1102" s="17" t="inlineStr">
        <is>
          <t>Jenny Perez</t>
        </is>
      </c>
      <c r="N1102" s="17" t="inlineStr">
        <is>
          <t>MURRE MIST</t>
        </is>
      </c>
      <c r="O1102" s="17" t="n">
        <v>30.9</v>
      </c>
      <c r="P1102" s="17" t="n">
        <v>7.55</v>
      </c>
      <c r="Q1102" s="27" t="n">
        <v>45566</v>
      </c>
      <c r="R1102" s="17" t="inlineStr"/>
    </row>
    <row r="1103">
      <c r="A1103" s="21" t="inlineStr">
        <is>
          <t>SB-0608</t>
        </is>
      </c>
      <c r="B1103" s="21" t="inlineStr">
        <is>
          <t>Salmonberry</t>
        </is>
      </c>
      <c r="C1103" s="21" t="inlineStr">
        <is>
          <t>open</t>
        </is>
      </c>
      <c r="D1103" s="21" t="inlineStr">
        <is>
          <t>F</t>
        </is>
      </c>
      <c r="E1103" s="21" t="n">
        <v>50</v>
      </c>
      <c r="F1103" s="21" t="inlineStr">
        <is>
          <t>Large</t>
        </is>
      </c>
      <c r="G1103" s="21" t="inlineStr">
        <is>
          <t>OPEN</t>
        </is>
      </c>
      <c r="H1103" s="21" t="n">
        <v>18</v>
      </c>
      <c r="I1103" s="21" t="inlineStr">
        <is>
          <t>Water, 50A Power, Pump-Out</t>
        </is>
      </c>
      <c r="J1103" s="21" t="inlineStr">
        <is>
          <t>VACANT</t>
        </is>
      </c>
      <c r="K1103" s="21" t="inlineStr"/>
      <c r="L1103" s="21" t="inlineStr"/>
      <c r="M1103" s="21" t="inlineStr"/>
      <c r="N1103" s="21" t="inlineStr"/>
      <c r="O1103" s="21" t="inlineStr"/>
      <c r="P1103" s="21" t="n">
        <v>7.55</v>
      </c>
      <c r="Q1103" s="28" t="n">
        <v>45629</v>
      </c>
      <c r="R1103" s="21" t="inlineStr"/>
    </row>
    <row r="1104">
      <c r="A1104" s="17" t="inlineStr">
        <is>
          <t>SB-0609</t>
        </is>
      </c>
      <c r="B1104" s="17" t="inlineStr">
        <is>
          <t>Salmonberry</t>
        </is>
      </c>
      <c r="C1104" s="17" t="inlineStr">
        <is>
          <t>open</t>
        </is>
      </c>
      <c r="D1104" s="17" t="inlineStr">
        <is>
          <t>F</t>
        </is>
      </c>
      <c r="E1104" s="17" t="n">
        <v>36</v>
      </c>
      <c r="F1104" s="17" t="inlineStr">
        <is>
          <t>Medium</t>
        </is>
      </c>
      <c r="G1104" s="17" t="inlineStr">
        <is>
          <t>OPEN</t>
        </is>
      </c>
      <c r="H1104" s="17" t="n">
        <v>13</v>
      </c>
      <c r="I1104" s="17" t="inlineStr">
        <is>
          <t>Water, 50A Power</t>
        </is>
      </c>
      <c r="J1104" s="17" t="inlineStr">
        <is>
          <t>OCCUPIED</t>
        </is>
      </c>
      <c r="K1104" s="17" t="inlineStr">
        <is>
          <t>MA-2024-0609</t>
        </is>
      </c>
      <c r="L1104" s="17" t="inlineStr">
        <is>
          <t>WL-01633</t>
        </is>
      </c>
      <c r="M1104" s="17" t="inlineStr">
        <is>
          <t>Michael Gonzalez</t>
        </is>
      </c>
      <c r="N1104" s="17" t="inlineStr">
        <is>
          <t>ANCHOR RUNNER</t>
        </is>
      </c>
      <c r="O1104" s="17" t="n">
        <v>37</v>
      </c>
      <c r="P1104" s="17" t="n">
        <v>7.55</v>
      </c>
      <c r="Q1104" s="27" t="n">
        <v>45834</v>
      </c>
      <c r="R1104" s="17" t="inlineStr"/>
    </row>
    <row r="1105">
      <c r="A1105" s="21" t="inlineStr">
        <is>
          <t>SB-0610</t>
        </is>
      </c>
      <c r="B1105" s="21" t="inlineStr">
        <is>
          <t>Salmonberry</t>
        </is>
      </c>
      <c r="C1105" s="21" t="inlineStr">
        <is>
          <t>open</t>
        </is>
      </c>
      <c r="D1105" s="21" t="inlineStr">
        <is>
          <t>F</t>
        </is>
      </c>
      <c r="E1105" s="21" t="n">
        <v>60</v>
      </c>
      <c r="F1105" s="21" t="inlineStr">
        <is>
          <t>XLarge</t>
        </is>
      </c>
      <c r="G1105" s="21" t="inlineStr">
        <is>
          <t>OPEN</t>
        </is>
      </c>
      <c r="H1105" s="21" t="n">
        <v>20</v>
      </c>
      <c r="I1105" s="21" t="inlineStr">
        <is>
          <t>Water, 100A Power, Pump-Out</t>
        </is>
      </c>
      <c r="J1105" s="21" t="inlineStr">
        <is>
          <t>OCCUPIED</t>
        </is>
      </c>
      <c r="K1105" s="21" t="inlineStr">
        <is>
          <t>MA-2024-0610</t>
        </is>
      </c>
      <c r="L1105" s="21" t="inlineStr">
        <is>
          <t>WL-02854</t>
        </is>
      </c>
      <c r="M1105" s="21" t="inlineStr">
        <is>
          <t>Michael Martinez</t>
        </is>
      </c>
      <c r="N1105" s="21" t="inlineStr">
        <is>
          <t>ANCHOR STAR</t>
        </is>
      </c>
      <c r="O1105" s="21" t="n">
        <v>31.7</v>
      </c>
      <c r="P1105" s="21" t="n">
        <v>7.55</v>
      </c>
      <c r="Q1105" s="28" t="n">
        <v>45805</v>
      </c>
      <c r="R1105" s="21" t="inlineStr"/>
    </row>
    <row r="1106">
      <c r="A1106" s="17" t="inlineStr">
        <is>
          <t>SB-0611</t>
        </is>
      </c>
      <c r="B1106" s="17" t="inlineStr">
        <is>
          <t>Salmonberry</t>
        </is>
      </c>
      <c r="C1106" s="17" t="inlineStr">
        <is>
          <t>open</t>
        </is>
      </c>
      <c r="D1106" s="17" t="inlineStr">
        <is>
          <t>F</t>
        </is>
      </c>
      <c r="E1106" s="17" t="n">
        <v>36</v>
      </c>
      <c r="F1106" s="17" t="inlineStr">
        <is>
          <t>Medium</t>
        </is>
      </c>
      <c r="G1106" s="17" t="inlineStr">
        <is>
          <t>OPEN</t>
        </is>
      </c>
      <c r="H1106" s="17" t="n">
        <v>13</v>
      </c>
      <c r="I1106" s="17" t="inlineStr">
        <is>
          <t>Water, 50A Power</t>
        </is>
      </c>
      <c r="J1106" s="17" t="inlineStr">
        <is>
          <t>OCCUPIED</t>
        </is>
      </c>
      <c r="K1106" s="17" t="inlineStr">
        <is>
          <t>MA-2024-0611</t>
        </is>
      </c>
      <c r="L1106" s="17" t="inlineStr">
        <is>
          <t>WL-02381</t>
        </is>
      </c>
      <c r="M1106" s="17" t="inlineStr">
        <is>
          <t>Gary Waters</t>
        </is>
      </c>
      <c r="N1106" s="17" t="inlineStr">
        <is>
          <t>OTTER BAY</t>
        </is>
      </c>
      <c r="O1106" s="17" t="n">
        <v>24.7</v>
      </c>
      <c r="P1106" s="17" t="n">
        <v>7.55</v>
      </c>
      <c r="Q1106" s="27" t="n">
        <v>45915</v>
      </c>
      <c r="R1106" s="17" t="inlineStr"/>
    </row>
    <row r="1107">
      <c r="A1107" s="21" t="inlineStr">
        <is>
          <t>SB-0612</t>
        </is>
      </c>
      <c r="B1107" s="21" t="inlineStr">
        <is>
          <t>Salmonberry</t>
        </is>
      </c>
      <c r="C1107" s="21" t="inlineStr">
        <is>
          <t>open</t>
        </is>
      </c>
      <c r="D1107" s="21" t="inlineStr">
        <is>
          <t>F</t>
        </is>
      </c>
      <c r="E1107" s="21" t="n">
        <v>24</v>
      </c>
      <c r="F1107" s="21" t="inlineStr">
        <is>
          <t>Small</t>
        </is>
      </c>
      <c r="G1107" s="21" t="inlineStr">
        <is>
          <t>OPEN</t>
        </is>
      </c>
      <c r="H1107" s="21" t="n">
        <v>9</v>
      </c>
      <c r="I1107" s="21" t="inlineStr">
        <is>
          <t>Water, 30A/50A Power</t>
        </is>
      </c>
      <c r="J1107" s="21" t="inlineStr">
        <is>
          <t>OCCUPIED</t>
        </is>
      </c>
      <c r="K1107" s="21" t="inlineStr">
        <is>
          <t>MA-2024-0612</t>
        </is>
      </c>
      <c r="L1107" s="21" t="inlineStr">
        <is>
          <t>WL-03514</t>
        </is>
      </c>
      <c r="M1107" s="21" t="inlineStr">
        <is>
          <t>Marvin Davila</t>
        </is>
      </c>
      <c r="N1107" s="21" t="inlineStr">
        <is>
          <t>SEAL LINE</t>
        </is>
      </c>
      <c r="O1107" s="21" t="n">
        <v>45</v>
      </c>
      <c r="P1107" s="21" t="n">
        <v>7.55</v>
      </c>
      <c r="Q1107" s="28" t="n">
        <v>45650</v>
      </c>
      <c r="R1107" s="21" t="inlineStr"/>
    </row>
    <row r="1108">
      <c r="A1108" s="17" t="inlineStr">
        <is>
          <t>SB-0613</t>
        </is>
      </c>
      <c r="B1108" s="17" t="inlineStr">
        <is>
          <t>Salmonberry</t>
        </is>
      </c>
      <c r="C1108" s="17" t="inlineStr">
        <is>
          <t>open</t>
        </is>
      </c>
      <c r="D1108" s="17" t="inlineStr">
        <is>
          <t>F</t>
        </is>
      </c>
      <c r="E1108" s="17" t="n">
        <v>28</v>
      </c>
      <c r="F1108" s="17" t="inlineStr">
        <is>
          <t>Small</t>
        </is>
      </c>
      <c r="G1108" s="17" t="inlineStr">
        <is>
          <t>OPEN</t>
        </is>
      </c>
      <c r="H1108" s="17" t="n">
        <v>10</v>
      </c>
      <c r="I1108" s="17" t="inlineStr">
        <is>
          <t>Water, 30A/50A Power</t>
        </is>
      </c>
      <c r="J1108" s="17" t="inlineStr">
        <is>
          <t>OCCUPIED</t>
        </is>
      </c>
      <c r="K1108" s="17" t="inlineStr">
        <is>
          <t>MA-2024-0613</t>
        </is>
      </c>
      <c r="L1108" s="17" t="inlineStr">
        <is>
          <t>WL-03616</t>
        </is>
      </c>
      <c r="M1108" s="17" t="inlineStr">
        <is>
          <t>Martin King</t>
        </is>
      </c>
      <c r="N1108" s="17" t="inlineStr">
        <is>
          <t>WIDGEON LIGHT</t>
        </is>
      </c>
      <c r="O1108" s="17" t="n">
        <v>53.6</v>
      </c>
      <c r="P1108" s="17" t="n">
        <v>7.55</v>
      </c>
      <c r="Q1108" s="27" t="n">
        <v>45699</v>
      </c>
      <c r="R1108" s="17" t="inlineStr"/>
    </row>
    <row r="1109">
      <c r="A1109" s="21" t="inlineStr">
        <is>
          <t>SB-0614</t>
        </is>
      </c>
      <c r="B1109" s="21" t="inlineStr">
        <is>
          <t>Salmonberry</t>
        </is>
      </c>
      <c r="C1109" s="21" t="inlineStr">
        <is>
          <t>open</t>
        </is>
      </c>
      <c r="D1109" s="21" t="inlineStr">
        <is>
          <t>F</t>
        </is>
      </c>
      <c r="E1109" s="21" t="n">
        <v>80</v>
      </c>
      <c r="F1109" s="21" t="inlineStr">
        <is>
          <t>XLarge</t>
        </is>
      </c>
      <c r="G1109" s="21" t="inlineStr">
        <is>
          <t>OPEN</t>
        </is>
      </c>
      <c r="H1109" s="21" t="n">
        <v>24</v>
      </c>
      <c r="I1109" s="21" t="inlineStr">
        <is>
          <t>Water, 100A Power, Pump-Out</t>
        </is>
      </c>
      <c r="J1109" s="21" t="inlineStr">
        <is>
          <t>OCCUPIED</t>
        </is>
      </c>
      <c r="K1109" s="21" t="inlineStr">
        <is>
          <t>MA-2024-0614</t>
        </is>
      </c>
      <c r="L1109" s="21" t="inlineStr">
        <is>
          <t>WL-01755</t>
        </is>
      </c>
      <c r="M1109" s="21" t="inlineStr">
        <is>
          <t>Joshua Walton</t>
        </is>
      </c>
      <c r="N1109" s="21" t="inlineStr">
        <is>
          <t>BRANT MOON</t>
        </is>
      </c>
      <c r="O1109" s="21" t="n">
        <v>49.5</v>
      </c>
      <c r="P1109" s="21" t="n">
        <v>7.55</v>
      </c>
      <c r="Q1109" s="28" t="n">
        <v>45584</v>
      </c>
      <c r="R1109" s="21" t="inlineStr">
        <is>
          <t xml:space="preserve"> </t>
        </is>
      </c>
    </row>
    <row r="1110">
      <c r="A1110" s="17" t="inlineStr">
        <is>
          <t>SB-0615</t>
        </is>
      </c>
      <c r="B1110" s="17" t="inlineStr">
        <is>
          <t>Salmonberry</t>
        </is>
      </c>
      <c r="C1110" s="17" t="inlineStr">
        <is>
          <t>open</t>
        </is>
      </c>
      <c r="D1110" s="17" t="inlineStr">
        <is>
          <t>F</t>
        </is>
      </c>
      <c r="E1110" s="17" t="n">
        <v>45</v>
      </c>
      <c r="F1110" s="17" t="inlineStr">
        <is>
          <t>Large</t>
        </is>
      </c>
      <c r="G1110" s="17" t="inlineStr">
        <is>
          <t>OPEN</t>
        </is>
      </c>
      <c r="H1110" s="17" t="n">
        <v>16</v>
      </c>
      <c r="I1110" s="17" t="inlineStr">
        <is>
          <t>Water, 50A Power, Pump-Out</t>
        </is>
      </c>
      <c r="J1110" s="17" t="inlineStr">
        <is>
          <t>OCCUPIED</t>
        </is>
      </c>
      <c r="K1110" s="17" t="inlineStr">
        <is>
          <t>MA-2024-0615</t>
        </is>
      </c>
      <c r="L1110" s="17" t="inlineStr">
        <is>
          <t>WL-01424</t>
        </is>
      </c>
      <c r="M1110" s="17" t="inlineStr">
        <is>
          <t>Kristen Miller</t>
        </is>
      </c>
      <c r="N1110" s="17" t="inlineStr">
        <is>
          <t>SABLE RUNNER</t>
        </is>
      </c>
      <c r="O1110" s="17" t="n">
        <v>27.7</v>
      </c>
      <c r="P1110" s="17" t="n">
        <v>7.55</v>
      </c>
      <c r="Q1110" s="27" t="n">
        <v>45692</v>
      </c>
      <c r="R1110" s="17" t="inlineStr"/>
    </row>
    <row r="1111">
      <c r="A1111" s="21" t="inlineStr">
        <is>
          <t>SB-0616</t>
        </is>
      </c>
      <c r="B1111" s="21" t="inlineStr">
        <is>
          <t>Salmonberry</t>
        </is>
      </c>
      <c r="C1111" s="21" t="inlineStr">
        <is>
          <t>open</t>
        </is>
      </c>
      <c r="D1111" s="21" t="inlineStr">
        <is>
          <t>F</t>
        </is>
      </c>
      <c r="E1111" s="21" t="n">
        <v>24</v>
      </c>
      <c r="F1111" s="21" t="inlineStr">
        <is>
          <t>Small</t>
        </is>
      </c>
      <c r="G1111" s="21" t="inlineStr">
        <is>
          <t>OPEN</t>
        </is>
      </c>
      <c r="H1111" s="21" t="n">
        <v>9</v>
      </c>
      <c r="I1111" s="21" t="inlineStr">
        <is>
          <t>Water, 30A/50A Power</t>
        </is>
      </c>
      <c r="J1111" s="21" t="inlineStr">
        <is>
          <t>OCCUPIED</t>
        </is>
      </c>
      <c r="K1111" s="21" t="inlineStr">
        <is>
          <t>MA-2024-0616</t>
        </is>
      </c>
      <c r="L1111" s="21" t="inlineStr">
        <is>
          <t>WL-03789</t>
        </is>
      </c>
      <c r="M1111" s="21" t="inlineStr">
        <is>
          <t>Christopher Dorsey</t>
        </is>
      </c>
      <c r="N1111" s="21" t="inlineStr">
        <is>
          <t>COHO DANCER</t>
        </is>
      </c>
      <c r="O1111" s="21" t="n">
        <v>41.8</v>
      </c>
      <c r="P1111" s="21" t="n">
        <v>7.55</v>
      </c>
      <c r="Q1111" s="28" t="n">
        <v>45952</v>
      </c>
      <c r="R1111" s="21" t="inlineStr"/>
    </row>
    <row r="1112">
      <c r="A1112" s="17" t="inlineStr">
        <is>
          <t>SB-0617</t>
        </is>
      </c>
      <c r="B1112" s="17" t="inlineStr">
        <is>
          <t>Salmonberry</t>
        </is>
      </c>
      <c r="C1112" s="17" t="inlineStr">
        <is>
          <t>open</t>
        </is>
      </c>
      <c r="D1112" s="17" t="inlineStr">
        <is>
          <t>F</t>
        </is>
      </c>
      <c r="E1112" s="17" t="n">
        <v>36</v>
      </c>
      <c r="F1112" s="17" t="inlineStr">
        <is>
          <t>Medium</t>
        </is>
      </c>
      <c r="G1112" s="17" t="inlineStr">
        <is>
          <t>OPEN</t>
        </is>
      </c>
      <c r="H1112" s="17" t="n">
        <v>13</v>
      </c>
      <c r="I1112" s="17" t="inlineStr">
        <is>
          <t>Water, 50A Power</t>
        </is>
      </c>
      <c r="J1112" s="17" t="inlineStr">
        <is>
          <t>OCCUPIED</t>
        </is>
      </c>
      <c r="K1112" s="17" t="inlineStr">
        <is>
          <t>MA-2024-0617</t>
        </is>
      </c>
      <c r="L1112" s="17" t="inlineStr">
        <is>
          <t>WL-01894</t>
        </is>
      </c>
      <c r="M1112" s="17" t="inlineStr">
        <is>
          <t>Linda Taylor</t>
        </is>
      </c>
      <c r="N1112" s="17" t="inlineStr">
        <is>
          <t>PINTAIL PASSAGE</t>
        </is>
      </c>
      <c r="O1112" s="17" t="n">
        <v>26.3</v>
      </c>
      <c r="P1112" s="17" t="n">
        <v>7.55</v>
      </c>
      <c r="Q1112" s="27" t="n">
        <v>45873</v>
      </c>
      <c r="R1112" s="17" t="inlineStr"/>
    </row>
    <row r="1113">
      <c r="A1113" s="21" t="inlineStr">
        <is>
          <t>SB-0618</t>
        </is>
      </c>
      <c r="B1113" s="21" t="inlineStr">
        <is>
          <t>Salmonberry</t>
        </is>
      </c>
      <c r="C1113" s="21" t="inlineStr">
        <is>
          <t>open</t>
        </is>
      </c>
      <c r="D1113" s="21" t="inlineStr">
        <is>
          <t>F</t>
        </is>
      </c>
      <c r="E1113" s="21" t="n">
        <v>32</v>
      </c>
      <c r="F1113" s="21" t="inlineStr">
        <is>
          <t>Medium</t>
        </is>
      </c>
      <c r="G1113" s="21" t="inlineStr">
        <is>
          <t>OPEN</t>
        </is>
      </c>
      <c r="H1113" s="21" t="n">
        <v>12</v>
      </c>
      <c r="I1113" s="21" t="inlineStr">
        <is>
          <t>Water, 30A/50A Power</t>
        </is>
      </c>
      <c r="J1113" s="21" t="inlineStr">
        <is>
          <t>MAINTENANCE</t>
        </is>
      </c>
      <c r="K1113" s="21" t="inlineStr"/>
      <c r="L1113" s="21" t="inlineStr"/>
      <c r="M1113" s="21" t="inlineStr"/>
      <c r="N1113" s="21" t="inlineStr"/>
      <c r="O1113" s="21" t="inlineStr"/>
      <c r="P1113" s="21" t="n">
        <v>7.55</v>
      </c>
      <c r="Q1113" s="28" t="n">
        <v>45934</v>
      </c>
      <c r="R1113" s="21" t="inlineStr"/>
    </row>
    <row r="1114">
      <c r="A1114" s="17" t="inlineStr">
        <is>
          <t>SB-0619</t>
        </is>
      </c>
      <c r="B1114" s="17" t="inlineStr">
        <is>
          <t>Salmonberry</t>
        </is>
      </c>
      <c r="C1114" s="17" t="inlineStr">
        <is>
          <t>open</t>
        </is>
      </c>
      <c r="D1114" s="17" t="inlineStr">
        <is>
          <t>F</t>
        </is>
      </c>
      <c r="E1114" s="17" t="n">
        <v>24</v>
      </c>
      <c r="F1114" s="17" t="inlineStr">
        <is>
          <t>Small</t>
        </is>
      </c>
      <c r="G1114" s="17" t="inlineStr">
        <is>
          <t>OPEN</t>
        </is>
      </c>
      <c r="H1114" s="17" t="n">
        <v>9</v>
      </c>
      <c r="I1114" s="17" t="inlineStr">
        <is>
          <t>Water, 30A/50A Power</t>
        </is>
      </c>
      <c r="J1114" s="17" t="inlineStr">
        <is>
          <t>OCCUPIED</t>
        </is>
      </c>
      <c r="K1114" s="17" t="inlineStr">
        <is>
          <t>MA-2024-0619</t>
        </is>
      </c>
      <c r="L1114" s="17" t="inlineStr">
        <is>
          <t>WL-01977</t>
        </is>
      </c>
      <c r="M1114" s="17" t="inlineStr">
        <is>
          <t>Adam Warner</t>
        </is>
      </c>
      <c r="N1114" s="17" t="inlineStr">
        <is>
          <t>COHO SONG</t>
        </is>
      </c>
      <c r="O1114" s="17" t="n">
        <v>26.3</v>
      </c>
      <c r="P1114" s="17" t="n">
        <v>7.55</v>
      </c>
      <c r="Q1114" s="27" t="n">
        <v>45948</v>
      </c>
      <c r="R1114" s="17" t="inlineStr"/>
    </row>
    <row r="1115">
      <c r="A1115" s="21" t="inlineStr">
        <is>
          <t>SB-0620</t>
        </is>
      </c>
      <c r="B1115" s="21" t="inlineStr">
        <is>
          <t>Salmonberry</t>
        </is>
      </c>
      <c r="C1115" s="21" t="inlineStr">
        <is>
          <t>open</t>
        </is>
      </c>
      <c r="D1115" s="21" t="inlineStr">
        <is>
          <t>F</t>
        </is>
      </c>
      <c r="E1115" s="21" t="n">
        <v>60</v>
      </c>
      <c r="F1115" s="21" t="inlineStr">
        <is>
          <t>XLarge</t>
        </is>
      </c>
      <c r="G1115" s="21" t="inlineStr">
        <is>
          <t>OPEN</t>
        </is>
      </c>
      <c r="H1115" s="21" t="n">
        <v>20</v>
      </c>
      <c r="I1115" s="21" t="inlineStr">
        <is>
          <t>Water, 100A Power, Pump-Out</t>
        </is>
      </c>
      <c r="J1115" s="21" t="inlineStr">
        <is>
          <t>OCCUPIED</t>
        </is>
      </c>
      <c r="K1115" s="21" t="inlineStr">
        <is>
          <t>MA-2024-0620</t>
        </is>
      </c>
      <c r="L1115" s="21" t="inlineStr">
        <is>
          <t>WL-01426</t>
        </is>
      </c>
      <c r="M1115" s="21" t="inlineStr">
        <is>
          <t>Glen Owen</t>
        </is>
      </c>
      <c r="N1115" s="21" t="inlineStr">
        <is>
          <t>SANDERLING ANN</t>
        </is>
      </c>
      <c r="O1115" s="21" t="n">
        <v>61.4</v>
      </c>
      <c r="P1115" s="21" t="n">
        <v>7.55</v>
      </c>
      <c r="Q1115" s="28" t="n">
        <v>45955</v>
      </c>
      <c r="R1115" s="21" t="inlineStr"/>
    </row>
    <row r="1116">
      <c r="A1116" s="17" t="inlineStr">
        <is>
          <t>SB-0621</t>
        </is>
      </c>
      <c r="B1116" s="17" t="inlineStr">
        <is>
          <t>Salmonberry</t>
        </is>
      </c>
      <c r="C1116" s="17" t="inlineStr">
        <is>
          <t>open</t>
        </is>
      </c>
      <c r="D1116" s="17" t="inlineStr">
        <is>
          <t>F</t>
        </is>
      </c>
      <c r="E1116" s="17" t="n">
        <v>32</v>
      </c>
      <c r="F1116" s="17" t="inlineStr">
        <is>
          <t>Medium</t>
        </is>
      </c>
      <c r="G1116" s="17" t="inlineStr">
        <is>
          <t>OPEN</t>
        </is>
      </c>
      <c r="H1116" s="17" t="n">
        <v>12</v>
      </c>
      <c r="I1116" s="17" t="inlineStr">
        <is>
          <t>Water, 30A/50A Power</t>
        </is>
      </c>
      <c r="J1116" s="17" t="inlineStr">
        <is>
          <t>OCCUPIED</t>
        </is>
      </c>
      <c r="K1116" s="17" t="inlineStr">
        <is>
          <t>MA-2024-0621</t>
        </is>
      </c>
      <c r="L1116" s="17" t="inlineStr">
        <is>
          <t>WL-01415</t>
        </is>
      </c>
      <c r="M1116" s="17" t="inlineStr">
        <is>
          <t>Jeremy Stevens</t>
        </is>
      </c>
      <c r="N1116" s="17" t="inlineStr">
        <is>
          <t>ANCHOR GLIDE</t>
        </is>
      </c>
      <c r="O1116" s="17" t="n">
        <v>25.8</v>
      </c>
      <c r="P1116" s="17" t="n">
        <v>7.55</v>
      </c>
      <c r="Q1116" s="27" t="n">
        <v>45589</v>
      </c>
      <c r="R1116" s="17" t="inlineStr"/>
    </row>
    <row r="1117">
      <c r="A1117" s="21" t="inlineStr">
        <is>
          <t>SB-0622</t>
        </is>
      </c>
      <c r="B1117" s="21" t="inlineStr">
        <is>
          <t>Salmonberry</t>
        </is>
      </c>
      <c r="C1117" s="21" t="inlineStr">
        <is>
          <t>open</t>
        </is>
      </c>
      <c r="D1117" s="21" t="inlineStr">
        <is>
          <t>F</t>
        </is>
      </c>
      <c r="E1117" s="21" t="n">
        <v>32</v>
      </c>
      <c r="F1117" s="21" t="inlineStr">
        <is>
          <t>Medium</t>
        </is>
      </c>
      <c r="G1117" s="21" t="inlineStr">
        <is>
          <t>OPEN</t>
        </is>
      </c>
      <c r="H1117" s="21" t="n">
        <v>12</v>
      </c>
      <c r="I1117" s="21" t="inlineStr">
        <is>
          <t>Water, 30A/50A Power</t>
        </is>
      </c>
      <c r="J1117" s="21" t="inlineStr">
        <is>
          <t>OCCUPIED</t>
        </is>
      </c>
      <c r="K1117" s="21" t="inlineStr">
        <is>
          <t>MA-2024-0622</t>
        </is>
      </c>
      <c r="L1117" s="21" t="inlineStr">
        <is>
          <t>WL-03668</t>
        </is>
      </c>
      <c r="M1117" s="21" t="inlineStr">
        <is>
          <t>Anthony Morris</t>
        </is>
      </c>
      <c r="N1117" s="21" t="inlineStr">
        <is>
          <t>DRIFT GLIDE</t>
        </is>
      </c>
      <c r="O1117" s="21" t="n">
        <v>34.1</v>
      </c>
      <c r="P1117" s="21" t="n">
        <v>7.55</v>
      </c>
      <c r="Q1117" s="28" t="n">
        <v>45841</v>
      </c>
      <c r="R1117" s="21" t="inlineStr"/>
    </row>
    <row r="1118">
      <c r="A1118" s="17" t="inlineStr">
        <is>
          <t>SB-0623</t>
        </is>
      </c>
      <c r="B1118" s="17" t="inlineStr">
        <is>
          <t>Salmonberry</t>
        </is>
      </c>
      <c r="C1118" s="17" t="inlineStr">
        <is>
          <t>open</t>
        </is>
      </c>
      <c r="D1118" s="17" t="inlineStr">
        <is>
          <t>F</t>
        </is>
      </c>
      <c r="E1118" s="17" t="n">
        <v>28</v>
      </c>
      <c r="F1118" s="17" t="inlineStr">
        <is>
          <t>Small</t>
        </is>
      </c>
      <c r="G1118" s="17" t="inlineStr">
        <is>
          <t>OPEN</t>
        </is>
      </c>
      <c r="H1118" s="17" t="n">
        <v>10</v>
      </c>
      <c r="I1118" s="17" t="inlineStr">
        <is>
          <t>Water, 30A/50A Power</t>
        </is>
      </c>
      <c r="J1118" s="17" t="inlineStr">
        <is>
          <t>OCCUPIED</t>
        </is>
      </c>
      <c r="K1118" s="17" t="inlineStr">
        <is>
          <t>MA-2024-0623</t>
        </is>
      </c>
      <c r="L1118" s="17" t="inlineStr">
        <is>
          <t>WL-01938</t>
        </is>
      </c>
      <c r="M1118" s="17" t="inlineStr">
        <is>
          <t>Ian Webb</t>
        </is>
      </c>
      <c r="N1118" s="17" t="inlineStr">
        <is>
          <t>SALISH ANN</t>
        </is>
      </c>
      <c r="O1118" s="17" t="n">
        <v>41.8</v>
      </c>
      <c r="P1118" s="17" t="n">
        <v>7.55</v>
      </c>
      <c r="Q1118" s="27" t="n">
        <v>45671</v>
      </c>
      <c r="R1118" s="17" t="inlineStr"/>
    </row>
    <row r="1119">
      <c r="A1119" s="21" t="inlineStr">
        <is>
          <t>SB-0624</t>
        </is>
      </c>
      <c r="B1119" s="21" t="inlineStr">
        <is>
          <t>Salmonberry</t>
        </is>
      </c>
      <c r="C1119" s="21" t="inlineStr">
        <is>
          <t>open</t>
        </is>
      </c>
      <c r="D1119" s="21" t="inlineStr">
        <is>
          <t>F</t>
        </is>
      </c>
      <c r="E1119" s="21" t="n">
        <v>24</v>
      </c>
      <c r="F1119" s="21" t="inlineStr">
        <is>
          <t>Small</t>
        </is>
      </c>
      <c r="G1119" s="21" t="inlineStr">
        <is>
          <t>OPEN</t>
        </is>
      </c>
      <c r="H1119" s="21" t="n">
        <v>9</v>
      </c>
      <c r="I1119" s="21" t="inlineStr">
        <is>
          <t>Water, 30A/50A Power</t>
        </is>
      </c>
      <c r="J1119" s="21" t="inlineStr">
        <is>
          <t>OCCUPIED</t>
        </is>
      </c>
      <c r="K1119" s="21" t="inlineStr">
        <is>
          <t>MA-2024-0624</t>
        </is>
      </c>
      <c r="L1119" s="21" t="inlineStr">
        <is>
          <t>WL-01530</t>
        </is>
      </c>
      <c r="M1119" s="21" t="inlineStr">
        <is>
          <t>Sean Huber</t>
        </is>
      </c>
      <c r="N1119" s="21" t="inlineStr">
        <is>
          <t>KESTREL MIST</t>
        </is>
      </c>
      <c r="O1119" s="21" t="n">
        <v>32.4</v>
      </c>
      <c r="P1119" s="21" t="n">
        <v>7.55</v>
      </c>
      <c r="Q1119" s="28" t="n">
        <v>46038</v>
      </c>
      <c r="R1119" s="21" t="inlineStr"/>
    </row>
    <row r="1120">
      <c r="A1120" s="17" t="inlineStr">
        <is>
          <t>SB-0701</t>
        </is>
      </c>
      <c r="B1120" s="17" t="inlineStr">
        <is>
          <t>Salmonberry</t>
        </is>
      </c>
      <c r="C1120" s="17" t="inlineStr">
        <is>
          <t>open</t>
        </is>
      </c>
      <c r="D1120" s="17" t="inlineStr">
        <is>
          <t>G</t>
        </is>
      </c>
      <c r="E1120" s="17" t="n">
        <v>28</v>
      </c>
      <c r="F1120" s="17" t="inlineStr">
        <is>
          <t>Small</t>
        </is>
      </c>
      <c r="G1120" s="17" t="inlineStr">
        <is>
          <t>OPEN</t>
        </is>
      </c>
      <c r="H1120" s="17" t="n">
        <v>10</v>
      </c>
      <c r="I1120" s="17" t="inlineStr">
        <is>
          <t>Water, 30A/50A Power</t>
        </is>
      </c>
      <c r="J1120" s="17" t="inlineStr">
        <is>
          <t>OCCUPIED</t>
        </is>
      </c>
      <c r="K1120" s="17" t="inlineStr">
        <is>
          <t>MA-2024-0701</t>
        </is>
      </c>
      <c r="L1120" s="17" t="inlineStr">
        <is>
          <t>WL-02761</t>
        </is>
      </c>
      <c r="M1120" s="17" t="inlineStr">
        <is>
          <t>Timothy Coleman</t>
        </is>
      </c>
      <c r="N1120" s="17" t="inlineStr">
        <is>
          <t>SANDERLING RUNNER</t>
        </is>
      </c>
      <c r="O1120" s="17" t="n">
        <v>37.3</v>
      </c>
      <c r="P1120" s="17" t="n">
        <v>7.55</v>
      </c>
      <c r="Q1120" s="27" t="n">
        <v>46016</v>
      </c>
      <c r="R1120" s="17" t="inlineStr"/>
    </row>
    <row r="1121">
      <c r="A1121" s="21" t="inlineStr">
        <is>
          <t>SB-0702</t>
        </is>
      </c>
      <c r="B1121" s="21" t="inlineStr">
        <is>
          <t>Salmonberry</t>
        </is>
      </c>
      <c r="C1121" s="21" t="inlineStr">
        <is>
          <t>open</t>
        </is>
      </c>
      <c r="D1121" s="21" t="inlineStr">
        <is>
          <t>G</t>
        </is>
      </c>
      <c r="E1121" s="21" t="n">
        <v>50</v>
      </c>
      <c r="F1121" s="21" t="inlineStr">
        <is>
          <t>Large</t>
        </is>
      </c>
      <c r="G1121" s="21" t="inlineStr">
        <is>
          <t>OPEN</t>
        </is>
      </c>
      <c r="H1121" s="21" t="n">
        <v>18</v>
      </c>
      <c r="I1121" s="21" t="inlineStr">
        <is>
          <t>Water, 50A Power, Pump-Out</t>
        </is>
      </c>
      <c r="J1121" s="21" t="inlineStr">
        <is>
          <t>OCCUPIED</t>
        </is>
      </c>
      <c r="K1121" s="21" t="inlineStr">
        <is>
          <t>MA-2024-0702</t>
        </is>
      </c>
      <c r="L1121" s="21" t="inlineStr">
        <is>
          <t>WL-03233</t>
        </is>
      </c>
      <c r="M1121" s="21" t="inlineStr">
        <is>
          <t>Erin Williams</t>
        </is>
      </c>
      <c r="N1121" s="21" t="inlineStr">
        <is>
          <t>HERON ROCK</t>
        </is>
      </c>
      <c r="O1121" s="21" t="n">
        <v>19.2</v>
      </c>
      <c r="P1121" s="21" t="n">
        <v>7.55</v>
      </c>
      <c r="Q1121" s="28" t="n">
        <v>45944</v>
      </c>
      <c r="R1121" s="21" t="inlineStr"/>
    </row>
    <row r="1122">
      <c r="A1122" s="17" t="inlineStr">
        <is>
          <t>SB-0703</t>
        </is>
      </c>
      <c r="B1122" s="17" t="inlineStr">
        <is>
          <t>Salmonberry</t>
        </is>
      </c>
      <c r="C1122" s="17" t="inlineStr">
        <is>
          <t>open</t>
        </is>
      </c>
      <c r="D1122" s="17" t="inlineStr">
        <is>
          <t>G</t>
        </is>
      </c>
      <c r="E1122" s="17" t="n">
        <v>32</v>
      </c>
      <c r="F1122" s="17" t="inlineStr">
        <is>
          <t>Medium</t>
        </is>
      </c>
      <c r="G1122" s="17" t="inlineStr">
        <is>
          <t>OPEN</t>
        </is>
      </c>
      <c r="H1122" s="17" t="n">
        <v>12</v>
      </c>
      <c r="I1122" s="17" t="inlineStr">
        <is>
          <t>Water, 30A/50A Power</t>
        </is>
      </c>
      <c r="J1122" s="17" t="inlineStr">
        <is>
          <t>OCCUPIED</t>
        </is>
      </c>
      <c r="K1122" s="17" t="inlineStr">
        <is>
          <t>MA-2024-0703</t>
        </is>
      </c>
      <c r="L1122" s="17" t="inlineStr">
        <is>
          <t>WL-03044</t>
        </is>
      </c>
      <c r="M1122" s="17" t="inlineStr">
        <is>
          <t>Iris Quan</t>
        </is>
      </c>
      <c r="N1122" s="17" t="inlineStr">
        <is>
          <t>LITTLE AUK</t>
        </is>
      </c>
      <c r="O1122" s="17" t="n">
        <v>23.6</v>
      </c>
      <c r="P1122" s="17" t="n">
        <v>7.55</v>
      </c>
      <c r="Q1122" s="27" t="n">
        <v>45583</v>
      </c>
      <c r="R1122" s="17" t="inlineStr"/>
    </row>
    <row r="1123">
      <c r="A1123" s="21" t="inlineStr">
        <is>
          <t>SB-0704</t>
        </is>
      </c>
      <c r="B1123" s="21" t="inlineStr">
        <is>
          <t>Salmonberry</t>
        </is>
      </c>
      <c r="C1123" s="21" t="inlineStr">
        <is>
          <t>open</t>
        </is>
      </c>
      <c r="D1123" s="21" t="inlineStr">
        <is>
          <t>G</t>
        </is>
      </c>
      <c r="E1123" s="21" t="n">
        <v>70</v>
      </c>
      <c r="F1123" s="21" t="inlineStr">
        <is>
          <t>XLarge</t>
        </is>
      </c>
      <c r="G1123" s="21" t="inlineStr">
        <is>
          <t>OPEN</t>
        </is>
      </c>
      <c r="H1123" s="21" t="n">
        <v>22</v>
      </c>
      <c r="I1123" s="21" t="inlineStr">
        <is>
          <t>Water, 100A Power, Pump-Out</t>
        </is>
      </c>
      <c r="J1123" s="21" t="inlineStr">
        <is>
          <t>OCCUPIED</t>
        </is>
      </c>
      <c r="K1123" s="21" t="inlineStr">
        <is>
          <t>MA-2024-0704</t>
        </is>
      </c>
      <c r="L1123" s="21" t="inlineStr">
        <is>
          <t>WL-02338</t>
        </is>
      </c>
      <c r="M1123" s="21" t="inlineStr">
        <is>
          <t>Deborah Estrada</t>
        </is>
      </c>
      <c r="N1123" s="21" t="inlineStr">
        <is>
          <t>SALISH CREST</t>
        </is>
      </c>
      <c r="O1123" s="21" t="n">
        <v>25.3</v>
      </c>
      <c r="P1123" s="21" t="n">
        <v>7.55</v>
      </c>
      <c r="Q1123" s="28" t="n">
        <v>45591</v>
      </c>
      <c r="R1123" s="21" t="inlineStr"/>
    </row>
    <row r="1124">
      <c r="A1124" s="17" t="inlineStr">
        <is>
          <t>SB-0705</t>
        </is>
      </c>
      <c r="B1124" s="17" t="inlineStr">
        <is>
          <t>Salmonberry</t>
        </is>
      </c>
      <c r="C1124" s="17" t="inlineStr">
        <is>
          <t>open</t>
        </is>
      </c>
      <c r="D1124" s="17" t="inlineStr">
        <is>
          <t>G</t>
        </is>
      </c>
      <c r="E1124" s="17" t="n">
        <v>28</v>
      </c>
      <c r="F1124" s="17" t="inlineStr">
        <is>
          <t>Small</t>
        </is>
      </c>
      <c r="G1124" s="17" t="inlineStr">
        <is>
          <t>OPEN</t>
        </is>
      </c>
      <c r="H1124" s="17" t="n">
        <v>10</v>
      </c>
      <c r="I1124" s="17" t="inlineStr">
        <is>
          <t>Water, 30A/50A Power</t>
        </is>
      </c>
      <c r="J1124" s="17" t="inlineStr">
        <is>
          <t>OCCUPIED</t>
        </is>
      </c>
      <c r="K1124" s="17" t="inlineStr">
        <is>
          <t>MA-2024-0705</t>
        </is>
      </c>
      <c r="L1124" s="17" t="inlineStr">
        <is>
          <t>WL-01922</t>
        </is>
      </c>
      <c r="M1124" s="17" t="inlineStr">
        <is>
          <t>Jodi Holland</t>
        </is>
      </c>
      <c r="N1124" s="17" t="inlineStr">
        <is>
          <t>SALISH WEATHER</t>
        </is>
      </c>
      <c r="O1124" s="17" t="n">
        <v>48.9</v>
      </c>
      <c r="P1124" s="17" t="n">
        <v>7.55</v>
      </c>
      <c r="Q1124" s="27" t="n">
        <v>45737</v>
      </c>
      <c r="R1124" s="17" t="inlineStr"/>
    </row>
    <row r="1125">
      <c r="A1125" s="21" t="inlineStr">
        <is>
          <t>SB-0706</t>
        </is>
      </c>
      <c r="B1125" s="21" t="inlineStr">
        <is>
          <t>Salmonberry</t>
        </is>
      </c>
      <c r="C1125" s="21" t="inlineStr">
        <is>
          <t>open</t>
        </is>
      </c>
      <c r="D1125" s="21" t="inlineStr">
        <is>
          <t>G</t>
        </is>
      </c>
      <c r="E1125" s="21" t="n">
        <v>28</v>
      </c>
      <c r="F1125" s="21" t="inlineStr">
        <is>
          <t>Small</t>
        </is>
      </c>
      <c r="G1125" s="21" t="inlineStr">
        <is>
          <t>OPEN</t>
        </is>
      </c>
      <c r="H1125" s="21" t="n">
        <v>10</v>
      </c>
      <c r="I1125" s="21" t="inlineStr">
        <is>
          <t>Water, 30A/50A Power</t>
        </is>
      </c>
      <c r="J1125" s="21" t="inlineStr">
        <is>
          <t>OCCUPIED</t>
        </is>
      </c>
      <c r="K1125" s="21" t="inlineStr">
        <is>
          <t>MA-2024-0706</t>
        </is>
      </c>
      <c r="L1125" s="21" t="inlineStr">
        <is>
          <t>WL-02346</t>
        </is>
      </c>
      <c r="M1125" s="21" t="inlineStr">
        <is>
          <t>Tammy Thomas</t>
        </is>
      </c>
      <c r="N1125" s="21" t="inlineStr">
        <is>
          <t>HERON CREST</t>
        </is>
      </c>
      <c r="O1125" s="21" t="n">
        <v>44.5</v>
      </c>
      <c r="P1125" s="21" t="n">
        <v>7.55</v>
      </c>
      <c r="Q1125" s="28" t="n">
        <v>45954</v>
      </c>
      <c r="R1125" s="21" t="inlineStr"/>
    </row>
    <row r="1126">
      <c r="A1126" s="17" t="inlineStr">
        <is>
          <t>SB-0707</t>
        </is>
      </c>
      <c r="B1126" s="17" t="inlineStr">
        <is>
          <t>Salmonberry</t>
        </is>
      </c>
      <c r="C1126" s="17" t="inlineStr">
        <is>
          <t>open</t>
        </is>
      </c>
      <c r="D1126" s="17" t="inlineStr">
        <is>
          <t>G</t>
        </is>
      </c>
      <c r="E1126" s="17" t="n">
        <v>45</v>
      </c>
      <c r="F1126" s="17" t="inlineStr">
        <is>
          <t>Large</t>
        </is>
      </c>
      <c r="G1126" s="17" t="inlineStr">
        <is>
          <t>OPEN</t>
        </is>
      </c>
      <c r="H1126" s="17" t="n">
        <v>16</v>
      </c>
      <c r="I1126" s="17" t="inlineStr">
        <is>
          <t>Water, 50A Power, Pump-Out</t>
        </is>
      </c>
      <c r="J1126" s="17" t="inlineStr">
        <is>
          <t>OCCUPIED</t>
        </is>
      </c>
      <c r="K1126" s="17" t="inlineStr">
        <is>
          <t>MA-2024-0707</t>
        </is>
      </c>
      <c r="L1126" s="17" t="inlineStr">
        <is>
          <t>WL-01946</t>
        </is>
      </c>
      <c r="M1126" s="17" t="inlineStr">
        <is>
          <t>David Sweeney</t>
        </is>
      </c>
      <c r="N1126" s="17" t="inlineStr">
        <is>
          <t>COHO MIST</t>
        </is>
      </c>
      <c r="O1126" s="17" t="n">
        <v>38.7</v>
      </c>
      <c r="P1126" s="17" t="n">
        <v>7.55</v>
      </c>
      <c r="Q1126" s="27" t="n">
        <v>46088</v>
      </c>
      <c r="R1126" s="17" t="inlineStr"/>
    </row>
    <row r="1127">
      <c r="A1127" s="21" t="inlineStr">
        <is>
          <t>SB-0708</t>
        </is>
      </c>
      <c r="B1127" s="21" t="inlineStr">
        <is>
          <t>Salmonberry</t>
        </is>
      </c>
      <c r="C1127" s="21" t="inlineStr">
        <is>
          <t>open</t>
        </is>
      </c>
      <c r="D1127" s="21" t="inlineStr">
        <is>
          <t>G</t>
        </is>
      </c>
      <c r="E1127" s="21" t="n">
        <v>24</v>
      </c>
      <c r="F1127" s="21" t="inlineStr">
        <is>
          <t>Small</t>
        </is>
      </c>
      <c r="G1127" s="21" t="inlineStr">
        <is>
          <t>OPEN</t>
        </is>
      </c>
      <c r="H1127" s="21" t="n">
        <v>9</v>
      </c>
      <c r="I1127" s="21" t="inlineStr">
        <is>
          <t>Water, 30A/50A Power</t>
        </is>
      </c>
      <c r="J1127" s="21" t="inlineStr">
        <is>
          <t>OCCUPIED</t>
        </is>
      </c>
      <c r="K1127" s="21" t="inlineStr">
        <is>
          <t>MA-2024-0708</t>
        </is>
      </c>
      <c r="L1127" s="21" t="inlineStr">
        <is>
          <t>WL-02065</t>
        </is>
      </c>
      <c r="M1127" s="21" t="inlineStr">
        <is>
          <t>Christopher Torres</t>
        </is>
      </c>
      <c r="N1127" s="21" t="inlineStr">
        <is>
          <t>FOUL STAR</t>
        </is>
      </c>
      <c r="O1127" s="21" t="n">
        <v>25.7</v>
      </c>
      <c r="P1127" s="21" t="n">
        <v>7.55</v>
      </c>
      <c r="Q1127" s="28" t="n">
        <v>46153</v>
      </c>
      <c r="R1127" s="21" t="inlineStr"/>
    </row>
    <row r="1128">
      <c r="A1128" s="17" t="inlineStr">
        <is>
          <t>SB-0709</t>
        </is>
      </c>
      <c r="B1128" s="17" t="inlineStr">
        <is>
          <t>Salmonberry</t>
        </is>
      </c>
      <c r="C1128" s="17" t="inlineStr">
        <is>
          <t>open</t>
        </is>
      </c>
      <c r="D1128" s="17" t="inlineStr">
        <is>
          <t>G</t>
        </is>
      </c>
      <c r="E1128" s="17" t="n">
        <v>28</v>
      </c>
      <c r="F1128" s="17" t="inlineStr">
        <is>
          <t>Small</t>
        </is>
      </c>
      <c r="G1128" s="17" t="inlineStr">
        <is>
          <t>OPEN</t>
        </is>
      </c>
      <c r="H1128" s="17" t="n">
        <v>10</v>
      </c>
      <c r="I1128" s="17" t="inlineStr">
        <is>
          <t>Water, 30A/50A Power</t>
        </is>
      </c>
      <c r="J1128" s="17" t="inlineStr">
        <is>
          <t>OCCUPIED</t>
        </is>
      </c>
      <c r="K1128" s="17" t="inlineStr">
        <is>
          <t>MA-2024-0709</t>
        </is>
      </c>
      <c r="L1128" s="17" t="inlineStr">
        <is>
          <t>WL-03577</t>
        </is>
      </c>
      <c r="M1128" s="17" t="inlineStr">
        <is>
          <t>Charles Bell</t>
        </is>
      </c>
      <c r="N1128" s="17" t="inlineStr">
        <is>
          <t>HALIBUT ROCK</t>
        </is>
      </c>
      <c r="O1128" s="17" t="n">
        <v>27.1</v>
      </c>
      <c r="P1128" s="17" t="n">
        <v>7.55</v>
      </c>
      <c r="Q1128" s="27" t="n">
        <v>45985</v>
      </c>
      <c r="R1128" s="17" t="inlineStr"/>
    </row>
    <row r="1129">
      <c r="A1129" s="21" t="inlineStr">
        <is>
          <t>SB-0710</t>
        </is>
      </c>
      <c r="B1129" s="21" t="inlineStr">
        <is>
          <t>Salmonberry</t>
        </is>
      </c>
      <c r="C1129" s="21" t="inlineStr">
        <is>
          <t>open</t>
        </is>
      </c>
      <c r="D1129" s="21" t="inlineStr">
        <is>
          <t>G</t>
        </is>
      </c>
      <c r="E1129" s="21" t="n">
        <v>50</v>
      </c>
      <c r="F1129" s="21" t="inlineStr">
        <is>
          <t>Large</t>
        </is>
      </c>
      <c r="G1129" s="21" t="inlineStr">
        <is>
          <t>OPEN</t>
        </is>
      </c>
      <c r="H1129" s="21" t="n">
        <v>18</v>
      </c>
      <c r="I1129" s="21" t="inlineStr">
        <is>
          <t>Water, 50A Power, Pump-Out</t>
        </is>
      </c>
      <c r="J1129" s="21" t="inlineStr">
        <is>
          <t>OCCUPIED</t>
        </is>
      </c>
      <c r="K1129" s="21" t="inlineStr">
        <is>
          <t>MA-2024-0710</t>
        </is>
      </c>
      <c r="L1129" s="21" t="inlineStr">
        <is>
          <t>WL-01525</t>
        </is>
      </c>
      <c r="M1129" s="21" t="inlineStr">
        <is>
          <t>Holly Myers</t>
        </is>
      </c>
      <c r="N1129" s="21" t="inlineStr">
        <is>
          <t>SCOTER ROCK</t>
        </is>
      </c>
      <c r="O1129" s="21" t="n">
        <v>36.7</v>
      </c>
      <c r="P1129" s="21" t="n">
        <v>7.55</v>
      </c>
      <c r="Q1129" s="28" t="n">
        <v>46178</v>
      </c>
      <c r="R1129" s="21" t="inlineStr"/>
    </row>
    <row r="1130">
      <c r="A1130" s="17" t="inlineStr">
        <is>
          <t>SB-0711</t>
        </is>
      </c>
      <c r="B1130" s="17" t="inlineStr">
        <is>
          <t>Salmonberry</t>
        </is>
      </c>
      <c r="C1130" s="17" t="inlineStr">
        <is>
          <t>open</t>
        </is>
      </c>
      <c r="D1130" s="17" t="inlineStr">
        <is>
          <t>G</t>
        </is>
      </c>
      <c r="E1130" s="17" t="n">
        <v>24</v>
      </c>
      <c r="F1130" s="17" t="inlineStr">
        <is>
          <t>Small</t>
        </is>
      </c>
      <c r="G1130" s="17" t="inlineStr">
        <is>
          <t>OPEN</t>
        </is>
      </c>
      <c r="H1130" s="17" t="n">
        <v>9</v>
      </c>
      <c r="I1130" s="17" t="inlineStr">
        <is>
          <t>Water, 30A/50A Power</t>
        </is>
      </c>
      <c r="J1130" s="17" t="inlineStr">
        <is>
          <t>OCCUPIED</t>
        </is>
      </c>
      <c r="K1130" s="17" t="inlineStr">
        <is>
          <t>MA-2024-0711</t>
        </is>
      </c>
      <c r="L1130" s="17" t="inlineStr">
        <is>
          <t>WL-03861</t>
        </is>
      </c>
      <c r="M1130" s="17" t="inlineStr">
        <is>
          <t>Joseph Koch</t>
        </is>
      </c>
      <c r="N1130" s="17" t="inlineStr">
        <is>
          <t>HALIBUT ROSE</t>
        </is>
      </c>
      <c r="O1130" s="17" t="n">
        <v>49.2</v>
      </c>
      <c r="P1130" s="17" t="n">
        <v>7.55</v>
      </c>
      <c r="Q1130" s="27" t="n">
        <v>45908</v>
      </c>
      <c r="R1130" s="17" t="inlineStr"/>
    </row>
    <row r="1131">
      <c r="A1131" s="21" t="inlineStr">
        <is>
          <t>SB-0712</t>
        </is>
      </c>
      <c r="B1131" s="21" t="inlineStr">
        <is>
          <t>Salmonberry</t>
        </is>
      </c>
      <c r="C1131" s="21" t="inlineStr">
        <is>
          <t>open</t>
        </is>
      </c>
      <c r="D1131" s="21" t="inlineStr">
        <is>
          <t>G</t>
        </is>
      </c>
      <c r="E1131" s="21" t="n">
        <v>70</v>
      </c>
      <c r="F1131" s="21" t="inlineStr">
        <is>
          <t>XLarge</t>
        </is>
      </c>
      <c r="G1131" s="21" t="inlineStr">
        <is>
          <t>OPEN</t>
        </is>
      </c>
      <c r="H1131" s="21" t="n">
        <v>22</v>
      </c>
      <c r="I1131" s="21" t="inlineStr">
        <is>
          <t>Water, 100A Power, Pump-Out</t>
        </is>
      </c>
      <c r="J1131" s="21" t="inlineStr">
        <is>
          <t>OCCUPIED</t>
        </is>
      </c>
      <c r="K1131" s="21" t="inlineStr">
        <is>
          <t>MA-2024-0712</t>
        </is>
      </c>
      <c r="L1131" s="21" t="inlineStr">
        <is>
          <t>WL-03248</t>
        </is>
      </c>
      <c r="M1131" s="21" t="inlineStr">
        <is>
          <t>Theresa Grant</t>
        </is>
      </c>
      <c r="N1131" s="21" t="inlineStr">
        <is>
          <t>FOUL DANCER</t>
        </is>
      </c>
      <c r="O1131" s="21" t="n">
        <v>20.5</v>
      </c>
      <c r="P1131" s="21" t="n">
        <v>7.55</v>
      </c>
      <c r="Q1131" s="28" t="n">
        <v>46193</v>
      </c>
      <c r="R1131" s="21" t="inlineStr"/>
    </row>
    <row r="1132">
      <c r="A1132" s="17" t="inlineStr">
        <is>
          <t>SB-0713</t>
        </is>
      </c>
      <c r="B1132" s="17" t="inlineStr">
        <is>
          <t>Salmonberry</t>
        </is>
      </c>
      <c r="C1132" s="17" t="inlineStr">
        <is>
          <t>open</t>
        </is>
      </c>
      <c r="D1132" s="17" t="inlineStr">
        <is>
          <t>G</t>
        </is>
      </c>
      <c r="E1132" s="17" t="n">
        <v>60</v>
      </c>
      <c r="F1132" s="17" t="inlineStr">
        <is>
          <t>XLarge</t>
        </is>
      </c>
      <c r="G1132" s="17" t="inlineStr">
        <is>
          <t>OPEN</t>
        </is>
      </c>
      <c r="H1132" s="17" t="n">
        <v>20</v>
      </c>
      <c r="I1132" s="17" t="inlineStr">
        <is>
          <t>Water, 100A Power, Pump-Out</t>
        </is>
      </c>
      <c r="J1132" s="17" t="inlineStr">
        <is>
          <t>OCCUPIED</t>
        </is>
      </c>
      <c r="K1132" s="17" t="inlineStr">
        <is>
          <t>MA-2024-0713</t>
        </is>
      </c>
      <c r="L1132" s="17" t="inlineStr">
        <is>
          <t>WL-03510</t>
        </is>
      </c>
      <c r="M1132" s="17" t="inlineStr">
        <is>
          <t>Kimberly Pearson</t>
        </is>
      </c>
      <c r="N1132" s="17" t="inlineStr">
        <is>
          <t>GRAY MOON</t>
        </is>
      </c>
      <c r="O1132" s="17" t="n">
        <v>42</v>
      </c>
      <c r="P1132" s="17" t="n">
        <v>7.55</v>
      </c>
      <c r="Q1132" s="27" t="n">
        <v>46115</v>
      </c>
      <c r="R1132" s="17" t="inlineStr"/>
    </row>
    <row r="1133">
      <c r="A1133" s="21" t="inlineStr">
        <is>
          <t>SB-0714</t>
        </is>
      </c>
      <c r="B1133" s="21" t="inlineStr">
        <is>
          <t>Salmonberry</t>
        </is>
      </c>
      <c r="C1133" s="21" t="inlineStr">
        <is>
          <t>open</t>
        </is>
      </c>
      <c r="D1133" s="21" t="inlineStr">
        <is>
          <t>G</t>
        </is>
      </c>
      <c r="E1133" s="21" t="n">
        <v>70</v>
      </c>
      <c r="F1133" s="21" t="inlineStr">
        <is>
          <t>XLarge</t>
        </is>
      </c>
      <c r="G1133" s="21" t="inlineStr">
        <is>
          <t>OPEN</t>
        </is>
      </c>
      <c r="H1133" s="21" t="n">
        <v>22</v>
      </c>
      <c r="I1133" s="21" t="inlineStr">
        <is>
          <t>Water, 100A Power, Pump-Out</t>
        </is>
      </c>
      <c r="J1133" s="21" t="inlineStr">
        <is>
          <t>OCCUPIED</t>
        </is>
      </c>
      <c r="K1133" s="21" t="inlineStr">
        <is>
          <t>MA-2024-0714</t>
        </is>
      </c>
      <c r="L1133" s="21" t="inlineStr">
        <is>
          <t>WL-03165</t>
        </is>
      </c>
      <c r="M1133" s="21" t="inlineStr">
        <is>
          <t>Brendan Durham</t>
        </is>
      </c>
      <c r="N1133" s="21" t="inlineStr">
        <is>
          <t>TIDE DANCER</t>
        </is>
      </c>
      <c r="O1133" s="21" t="n">
        <v>24.4</v>
      </c>
      <c r="P1133" s="21" t="n">
        <v>7.55</v>
      </c>
      <c r="Q1133" s="28" t="n">
        <v>46158</v>
      </c>
      <c r="R1133" s="21" t="inlineStr"/>
    </row>
    <row r="1134">
      <c r="A1134" s="17" t="inlineStr">
        <is>
          <t>SB-0715</t>
        </is>
      </c>
      <c r="B1134" s="17" t="inlineStr">
        <is>
          <t>Salmonberry</t>
        </is>
      </c>
      <c r="C1134" s="17" t="inlineStr">
        <is>
          <t>open</t>
        </is>
      </c>
      <c r="D1134" s="17" t="inlineStr">
        <is>
          <t>G</t>
        </is>
      </c>
      <c r="E1134" s="17" t="n">
        <v>28</v>
      </c>
      <c r="F1134" s="17" t="inlineStr">
        <is>
          <t>Small</t>
        </is>
      </c>
      <c r="G1134" s="17" t="inlineStr">
        <is>
          <t>OPEN</t>
        </is>
      </c>
      <c r="H1134" s="17" t="n">
        <v>10</v>
      </c>
      <c r="I1134" s="17" t="inlineStr">
        <is>
          <t>Water, 30A/50A Power</t>
        </is>
      </c>
      <c r="J1134" s="17" t="inlineStr">
        <is>
          <t>OCCUPIED</t>
        </is>
      </c>
      <c r="K1134" s="17" t="inlineStr">
        <is>
          <t>MA-2024-0715</t>
        </is>
      </c>
      <c r="L1134" s="17" t="inlineStr">
        <is>
          <t>WL-03330</t>
        </is>
      </c>
      <c r="M1134" s="17" t="inlineStr">
        <is>
          <t>Lori Bauer</t>
        </is>
      </c>
      <c r="N1134" s="17" t="inlineStr">
        <is>
          <t>KESTREL SHORE</t>
        </is>
      </c>
      <c r="O1134" s="17" t="n">
        <v>56.7</v>
      </c>
      <c r="P1134" s="17" t="n">
        <v>7.55</v>
      </c>
      <c r="Q1134" s="27" t="n">
        <v>45999</v>
      </c>
      <c r="R1134" s="17" t="inlineStr"/>
    </row>
    <row r="1135">
      <c r="A1135" s="21" t="inlineStr">
        <is>
          <t>SB-0716</t>
        </is>
      </c>
      <c r="B1135" s="21" t="inlineStr">
        <is>
          <t>Salmonberry</t>
        </is>
      </c>
      <c r="C1135" s="21" t="inlineStr">
        <is>
          <t>open</t>
        </is>
      </c>
      <c r="D1135" s="21" t="inlineStr">
        <is>
          <t>G</t>
        </is>
      </c>
      <c r="E1135" s="21" t="n">
        <v>24</v>
      </c>
      <c r="F1135" s="21" t="inlineStr">
        <is>
          <t>Small</t>
        </is>
      </c>
      <c r="G1135" s="21" t="inlineStr">
        <is>
          <t>OPEN</t>
        </is>
      </c>
      <c r="H1135" s="21" t="n">
        <v>9</v>
      </c>
      <c r="I1135" s="21" t="inlineStr">
        <is>
          <t>Water, 30A/50A Power</t>
        </is>
      </c>
      <c r="J1135" s="21" t="inlineStr">
        <is>
          <t>OCCUPIED</t>
        </is>
      </c>
      <c r="K1135" s="21" t="inlineStr">
        <is>
          <t>MA-2024-0716</t>
        </is>
      </c>
      <c r="L1135" s="21" t="inlineStr">
        <is>
          <t>WL-02899</t>
        </is>
      </c>
      <c r="M1135" s="21" t="inlineStr">
        <is>
          <t>Tricia Dixon</t>
        </is>
      </c>
      <c r="N1135" s="21" t="inlineStr">
        <is>
          <t>MURRE RUNNER</t>
        </is>
      </c>
      <c r="O1135" s="21" t="n">
        <v>61.6</v>
      </c>
      <c r="P1135" s="21" t="n">
        <v>7.55</v>
      </c>
      <c r="Q1135" s="28" t="n">
        <v>46099</v>
      </c>
      <c r="R1135" s="21" t="inlineStr"/>
    </row>
    <row r="1136">
      <c r="A1136" s="17" t="inlineStr">
        <is>
          <t>SB-0717</t>
        </is>
      </c>
      <c r="B1136" s="17" t="inlineStr">
        <is>
          <t>Salmonberry</t>
        </is>
      </c>
      <c r="C1136" s="17" t="inlineStr">
        <is>
          <t>open</t>
        </is>
      </c>
      <c r="D1136" s="17" t="inlineStr">
        <is>
          <t>G</t>
        </is>
      </c>
      <c r="E1136" s="17" t="n">
        <v>60</v>
      </c>
      <c r="F1136" s="17" t="inlineStr">
        <is>
          <t>XLarge</t>
        </is>
      </c>
      <c r="G1136" s="17" t="inlineStr">
        <is>
          <t>OPEN</t>
        </is>
      </c>
      <c r="H1136" s="17" t="n">
        <v>20</v>
      </c>
      <c r="I1136" s="17" t="inlineStr">
        <is>
          <t>Water, 100A Power, Pump-Out</t>
        </is>
      </c>
      <c r="J1136" s="17" t="inlineStr">
        <is>
          <t>OCCUPIED</t>
        </is>
      </c>
      <c r="K1136" s="17" t="inlineStr">
        <is>
          <t>MA-2024-0717</t>
        </is>
      </c>
      <c r="L1136" s="17" t="inlineStr">
        <is>
          <t>WL-03661</t>
        </is>
      </c>
      <c r="M1136" s="17" t="inlineStr">
        <is>
          <t>Kenneth Williams</t>
        </is>
      </c>
      <c r="N1136" s="17" t="inlineStr">
        <is>
          <t>TIDE SOUND</t>
        </is>
      </c>
      <c r="O1136" s="17" t="n">
        <v>54.8</v>
      </c>
      <c r="P1136" s="17" t="n">
        <v>7.55</v>
      </c>
      <c r="Q1136" s="27" t="n">
        <v>45934</v>
      </c>
      <c r="R1136" s="17" t="inlineStr"/>
    </row>
    <row r="1137">
      <c r="A1137" s="21" t="inlineStr">
        <is>
          <t>SB-0718</t>
        </is>
      </c>
      <c r="B1137" s="21" t="inlineStr">
        <is>
          <t>Salmonberry</t>
        </is>
      </c>
      <c r="C1137" s="21" t="inlineStr">
        <is>
          <t>open</t>
        </is>
      </c>
      <c r="D1137" s="21" t="inlineStr">
        <is>
          <t>G</t>
        </is>
      </c>
      <c r="E1137" s="21" t="n">
        <v>80</v>
      </c>
      <c r="F1137" s="21" t="inlineStr">
        <is>
          <t>XLarge</t>
        </is>
      </c>
      <c r="G1137" s="21" t="inlineStr">
        <is>
          <t>OPEN</t>
        </is>
      </c>
      <c r="H1137" s="21" t="n">
        <v>24</v>
      </c>
      <c r="I1137" s="21" t="inlineStr">
        <is>
          <t>Water, 100A Power, Pump-Out</t>
        </is>
      </c>
      <c r="J1137" s="21" t="inlineStr">
        <is>
          <t>OCCUPIED</t>
        </is>
      </c>
      <c r="K1137" s="21" t="inlineStr">
        <is>
          <t>MA-2024-0718</t>
        </is>
      </c>
      <c r="L1137" s="21" t="inlineStr">
        <is>
          <t>WL-01111</t>
        </is>
      </c>
      <c r="M1137" s="21" t="inlineStr">
        <is>
          <t>Monique Carey</t>
        </is>
      </c>
      <c r="N1137" s="21" t="inlineStr">
        <is>
          <t>ANCHOR VEER</t>
        </is>
      </c>
      <c r="O1137" s="21" t="n">
        <v>20.2</v>
      </c>
      <c r="P1137" s="21" t="n">
        <v>7.55</v>
      </c>
      <c r="Q1137" s="28" t="n">
        <v>45736</v>
      </c>
      <c r="R1137" s="21" t="inlineStr"/>
    </row>
    <row r="1138">
      <c r="A1138" s="17" t="inlineStr">
        <is>
          <t>SB-0719</t>
        </is>
      </c>
      <c r="B1138" s="17" t="inlineStr">
        <is>
          <t>Salmonberry</t>
        </is>
      </c>
      <c r="C1138" s="17" t="inlineStr">
        <is>
          <t>open</t>
        </is>
      </c>
      <c r="D1138" s="17" t="inlineStr">
        <is>
          <t>G</t>
        </is>
      </c>
      <c r="E1138" s="17" t="n">
        <v>28</v>
      </c>
      <c r="F1138" s="17" t="inlineStr">
        <is>
          <t>Small</t>
        </is>
      </c>
      <c r="G1138" s="17" t="inlineStr">
        <is>
          <t>OPEN</t>
        </is>
      </c>
      <c r="H1138" s="17" t="n">
        <v>10</v>
      </c>
      <c r="I1138" s="17" t="inlineStr">
        <is>
          <t>Water, 30A/50A Power</t>
        </is>
      </c>
      <c r="J1138" s="17" t="inlineStr">
        <is>
          <t>OCCUPIED</t>
        </is>
      </c>
      <c r="K1138" s="17" t="inlineStr">
        <is>
          <t>MA-2024-0719</t>
        </is>
      </c>
      <c r="L1138" s="17" t="inlineStr">
        <is>
          <t>WL-03199</t>
        </is>
      </c>
      <c r="M1138" s="17" t="inlineStr">
        <is>
          <t>Miguel Tucker</t>
        </is>
      </c>
      <c r="N1138" s="17" t="inlineStr">
        <is>
          <t>MURRE LINE</t>
        </is>
      </c>
      <c r="O1138" s="17" t="n">
        <v>59</v>
      </c>
      <c r="P1138" s="17" t="n">
        <v>7.55</v>
      </c>
      <c r="Q1138" s="27" t="n">
        <v>46030</v>
      </c>
      <c r="R1138" s="17" t="inlineStr"/>
    </row>
    <row r="1139">
      <c r="A1139" s="21" t="inlineStr">
        <is>
          <t>SB-0720</t>
        </is>
      </c>
      <c r="B1139" s="21" t="inlineStr">
        <is>
          <t>Salmonberry</t>
        </is>
      </c>
      <c r="C1139" s="21" t="inlineStr">
        <is>
          <t>open</t>
        </is>
      </c>
      <c r="D1139" s="21" t="inlineStr">
        <is>
          <t>G</t>
        </is>
      </c>
      <c r="E1139" s="21" t="n">
        <v>28</v>
      </c>
      <c r="F1139" s="21" t="inlineStr">
        <is>
          <t>Small</t>
        </is>
      </c>
      <c r="G1139" s="21" t="inlineStr">
        <is>
          <t>OPEN</t>
        </is>
      </c>
      <c r="H1139" s="21" t="n">
        <v>10</v>
      </c>
      <c r="I1139" s="21" t="inlineStr">
        <is>
          <t>Water, 30A/50A Power</t>
        </is>
      </c>
      <c r="J1139" s="21" t="inlineStr">
        <is>
          <t>OCCUPIED</t>
        </is>
      </c>
      <c r="K1139" s="21" t="inlineStr">
        <is>
          <t>MA-2024-0720</t>
        </is>
      </c>
      <c r="L1139" s="21" t="inlineStr">
        <is>
          <t>WL-02654</t>
        </is>
      </c>
      <c r="M1139" s="21" t="inlineStr">
        <is>
          <t>Christopher Evans</t>
        </is>
      </c>
      <c r="N1139" s="21" t="inlineStr">
        <is>
          <t>SANDERLING MOON</t>
        </is>
      </c>
      <c r="O1139" s="21" t="n">
        <v>31.5</v>
      </c>
      <c r="P1139" s="21" t="n">
        <v>7.55</v>
      </c>
      <c r="Q1139" s="28" t="n">
        <v>45805</v>
      </c>
      <c r="R1139" s="21" t="inlineStr"/>
    </row>
    <row r="1140">
      <c r="A1140" s="17" t="inlineStr">
        <is>
          <t>SB-0721</t>
        </is>
      </c>
      <c r="B1140" s="17" t="inlineStr">
        <is>
          <t>Salmonberry</t>
        </is>
      </c>
      <c r="C1140" s="17" t="inlineStr">
        <is>
          <t>open</t>
        </is>
      </c>
      <c r="D1140" s="17" t="inlineStr">
        <is>
          <t>G</t>
        </is>
      </c>
      <c r="E1140" s="17" t="n">
        <v>28</v>
      </c>
      <c r="F1140" s="17" t="inlineStr">
        <is>
          <t>Small</t>
        </is>
      </c>
      <c r="G1140" s="17" t="inlineStr">
        <is>
          <t>OPEN</t>
        </is>
      </c>
      <c r="H1140" s="17" t="n">
        <v>10</v>
      </c>
      <c r="I1140" s="17" t="inlineStr">
        <is>
          <t>Water, 30A/50A Power</t>
        </is>
      </c>
      <c r="J1140" s="17" t="inlineStr">
        <is>
          <t>OCCUPIED</t>
        </is>
      </c>
      <c r="K1140" s="17" t="inlineStr">
        <is>
          <t>MA-2024-0721</t>
        </is>
      </c>
      <c r="L1140" s="17" t="inlineStr">
        <is>
          <t>WL-02272</t>
        </is>
      </c>
      <c r="M1140" s="17" t="inlineStr">
        <is>
          <t>Scott Mendoza</t>
        </is>
      </c>
      <c r="N1140" s="17" t="inlineStr">
        <is>
          <t>GRAY LINE</t>
        </is>
      </c>
      <c r="O1140" s="17" t="n">
        <v>29.7</v>
      </c>
      <c r="P1140" s="17" t="n">
        <v>7.55</v>
      </c>
      <c r="Q1140" s="27" t="n">
        <v>46152</v>
      </c>
      <c r="R1140" s="17" t="inlineStr"/>
    </row>
    <row r="1141">
      <c r="A1141" s="21" t="inlineStr">
        <is>
          <t>SB-0722</t>
        </is>
      </c>
      <c r="B1141" s="21" t="inlineStr">
        <is>
          <t>Salmonberry</t>
        </is>
      </c>
      <c r="C1141" s="21" t="inlineStr">
        <is>
          <t>open</t>
        </is>
      </c>
      <c r="D1141" s="21" t="inlineStr">
        <is>
          <t>G</t>
        </is>
      </c>
      <c r="E1141" s="21" t="n">
        <v>24</v>
      </c>
      <c r="F1141" s="21" t="inlineStr">
        <is>
          <t>Small</t>
        </is>
      </c>
      <c r="G1141" s="21" t="inlineStr">
        <is>
          <t>OPEN</t>
        </is>
      </c>
      <c r="H1141" s="21" t="n">
        <v>9</v>
      </c>
      <c r="I1141" s="21" t="inlineStr">
        <is>
          <t>Water, 30A/50A Power</t>
        </is>
      </c>
      <c r="J1141" s="21" t="inlineStr">
        <is>
          <t>OCCUPIED</t>
        </is>
      </c>
      <c r="K1141" s="21" t="inlineStr">
        <is>
          <t>MA-2024-0722</t>
        </is>
      </c>
      <c r="L1141" s="21" t="inlineStr">
        <is>
          <t>WL-03331</t>
        </is>
      </c>
      <c r="M1141" s="21" t="inlineStr">
        <is>
          <t>Samuel Lane</t>
        </is>
      </c>
      <c r="N1141" s="21" t="inlineStr">
        <is>
          <t>TIDE STAR</t>
        </is>
      </c>
      <c r="O1141" s="21" t="n">
        <v>54</v>
      </c>
      <c r="P1141" s="21" t="n">
        <v>7.55</v>
      </c>
      <c r="Q1141" s="28" t="n">
        <v>45937</v>
      </c>
      <c r="R1141" s="21" t="inlineStr"/>
    </row>
    <row r="1142">
      <c r="A1142" s="17" t="inlineStr">
        <is>
          <t>SB-0723</t>
        </is>
      </c>
      <c r="B1142" s="17" t="inlineStr">
        <is>
          <t>Salmonberry</t>
        </is>
      </c>
      <c r="C1142" s="17" t="inlineStr">
        <is>
          <t>open</t>
        </is>
      </c>
      <c r="D1142" s="17" t="inlineStr">
        <is>
          <t>G</t>
        </is>
      </c>
      <c r="E1142" s="17" t="n">
        <v>24</v>
      </c>
      <c r="F1142" s="17" t="inlineStr">
        <is>
          <t>Small</t>
        </is>
      </c>
      <c r="G1142" s="17" t="inlineStr">
        <is>
          <t>OPEN</t>
        </is>
      </c>
      <c r="H1142" s="17" t="n">
        <v>9</v>
      </c>
      <c r="I1142" s="17" t="inlineStr">
        <is>
          <t>Water, 30A/50A Power</t>
        </is>
      </c>
      <c r="J1142" s="17" t="inlineStr">
        <is>
          <t>OCCUPIED</t>
        </is>
      </c>
      <c r="K1142" s="17" t="inlineStr">
        <is>
          <t>MA-2024-0723</t>
        </is>
      </c>
      <c r="L1142" s="17" t="inlineStr">
        <is>
          <t>WL-02427</t>
        </is>
      </c>
      <c r="M1142" s="17" t="inlineStr">
        <is>
          <t>Joseph Crosby</t>
        </is>
      </c>
      <c r="N1142" s="17" t="inlineStr">
        <is>
          <t>SABLE LINE</t>
        </is>
      </c>
      <c r="O1142" s="17" t="n">
        <v>40.1</v>
      </c>
      <c r="P1142" s="17" t="n">
        <v>7.55</v>
      </c>
      <c r="Q1142" s="27" t="n">
        <v>45950</v>
      </c>
      <c r="R1142" s="17" t="inlineStr"/>
    </row>
    <row r="1143">
      <c r="A1143" s="21" t="inlineStr">
        <is>
          <t>SB-0724</t>
        </is>
      </c>
      <c r="B1143" s="21" t="inlineStr">
        <is>
          <t>Salmonberry</t>
        </is>
      </c>
      <c r="C1143" s="21" t="inlineStr">
        <is>
          <t>open</t>
        </is>
      </c>
      <c r="D1143" s="21" t="inlineStr">
        <is>
          <t>G</t>
        </is>
      </c>
      <c r="E1143" s="21" t="n">
        <v>40</v>
      </c>
      <c r="F1143" s="21" t="inlineStr">
        <is>
          <t>Medium</t>
        </is>
      </c>
      <c r="G1143" s="21" t="inlineStr">
        <is>
          <t>OPEN</t>
        </is>
      </c>
      <c r="H1143" s="21" t="n">
        <v>14</v>
      </c>
      <c r="I1143" s="21" t="inlineStr">
        <is>
          <t>Water, 50A Power</t>
        </is>
      </c>
      <c r="J1143" s="21" t="inlineStr">
        <is>
          <t>OCCUPIED</t>
        </is>
      </c>
      <c r="K1143" s="21" t="inlineStr">
        <is>
          <t>MA-2024-0724</t>
        </is>
      </c>
      <c r="L1143" s="21" t="inlineStr">
        <is>
          <t>WL-03552</t>
        </is>
      </c>
      <c r="M1143" s="21" t="inlineStr">
        <is>
          <t>Dawn Hammond</t>
        </is>
      </c>
      <c r="N1143" s="21" t="inlineStr">
        <is>
          <t>SALISH BAY</t>
        </is>
      </c>
      <c r="O1143" s="21" t="n">
        <v>58.8</v>
      </c>
      <c r="P1143" s="21" t="n">
        <v>7.55</v>
      </c>
      <c r="Q1143" s="28" t="n">
        <v>45745</v>
      </c>
      <c r="R1143" s="21" t="inlineStr"/>
    </row>
    <row r="1144">
      <c r="A1144" s="17" t="inlineStr">
        <is>
          <t>SB-0801</t>
        </is>
      </c>
      <c r="B1144" s="17" t="inlineStr">
        <is>
          <t>Salmonberry</t>
        </is>
      </c>
      <c r="C1144" s="17" t="inlineStr">
        <is>
          <t>open</t>
        </is>
      </c>
      <c r="D1144" s="17" t="inlineStr">
        <is>
          <t>H</t>
        </is>
      </c>
      <c r="E1144" s="17" t="n">
        <v>32</v>
      </c>
      <c r="F1144" s="17" t="inlineStr">
        <is>
          <t>Medium</t>
        </is>
      </c>
      <c r="G1144" s="17" t="inlineStr">
        <is>
          <t>OPEN</t>
        </is>
      </c>
      <c r="H1144" s="17" t="n">
        <v>12</v>
      </c>
      <c r="I1144" s="17" t="inlineStr">
        <is>
          <t>Water, 30A/50A Power</t>
        </is>
      </c>
      <c r="J1144" s="17" t="inlineStr">
        <is>
          <t>OCCUPIED</t>
        </is>
      </c>
      <c r="K1144" s="17" t="inlineStr">
        <is>
          <t>MA-2024-0801</t>
        </is>
      </c>
      <c r="L1144" s="17" t="inlineStr">
        <is>
          <t>WL-01126</t>
        </is>
      </c>
      <c r="M1144" s="17" t="inlineStr">
        <is>
          <t>Jo Hernandez</t>
        </is>
      </c>
      <c r="N1144" s="17" t="inlineStr">
        <is>
          <t>SABLE WEATHER</t>
        </is>
      </c>
      <c r="O1144" s="17" t="n">
        <v>44.8</v>
      </c>
      <c r="P1144" s="17" t="n">
        <v>7.55</v>
      </c>
      <c r="Q1144" s="27" t="n">
        <v>45926</v>
      </c>
      <c r="R1144" s="17" t="inlineStr"/>
    </row>
    <row r="1145">
      <c r="A1145" s="21" t="inlineStr">
        <is>
          <t>SB-0802</t>
        </is>
      </c>
      <c r="B1145" s="21" t="inlineStr">
        <is>
          <t>Salmonberry</t>
        </is>
      </c>
      <c r="C1145" s="21" t="inlineStr">
        <is>
          <t>open</t>
        </is>
      </c>
      <c r="D1145" s="21" t="inlineStr">
        <is>
          <t>H</t>
        </is>
      </c>
      <c r="E1145" s="21" t="n">
        <v>45</v>
      </c>
      <c r="F1145" s="21" t="inlineStr">
        <is>
          <t>Large</t>
        </is>
      </c>
      <c r="G1145" s="21" t="inlineStr">
        <is>
          <t>OPEN</t>
        </is>
      </c>
      <c r="H1145" s="21" t="n">
        <v>16</v>
      </c>
      <c r="I1145" s="21" t="inlineStr">
        <is>
          <t>Water, 50A Power, Pump-Out</t>
        </is>
      </c>
      <c r="J1145" s="21" t="inlineStr">
        <is>
          <t>OCCUPIED</t>
        </is>
      </c>
      <c r="K1145" s="21" t="inlineStr">
        <is>
          <t>MA-2024-0802</t>
        </is>
      </c>
      <c r="L1145" s="21" t="inlineStr">
        <is>
          <t>WL-03773</t>
        </is>
      </c>
      <c r="M1145" s="21" t="inlineStr">
        <is>
          <t>David Giles</t>
        </is>
      </c>
      <c r="N1145" s="21" t="inlineStr">
        <is>
          <t>SCOTER SHORE</t>
        </is>
      </c>
      <c r="O1145" s="21" t="n">
        <v>34.3</v>
      </c>
      <c r="P1145" s="21" t="n">
        <v>7.55</v>
      </c>
      <c r="Q1145" s="28" t="n">
        <v>45793</v>
      </c>
      <c r="R1145" s="21" t="inlineStr"/>
    </row>
    <row r="1146">
      <c r="A1146" s="17" t="inlineStr">
        <is>
          <t>SB-0803</t>
        </is>
      </c>
      <c r="B1146" s="17" t="inlineStr">
        <is>
          <t>Salmonberry</t>
        </is>
      </c>
      <c r="C1146" s="17" t="inlineStr">
        <is>
          <t>open</t>
        </is>
      </c>
      <c r="D1146" s="17" t="inlineStr">
        <is>
          <t>H</t>
        </is>
      </c>
      <c r="E1146" s="17" t="n">
        <v>32</v>
      </c>
      <c r="F1146" s="17" t="inlineStr">
        <is>
          <t>Medium</t>
        </is>
      </c>
      <c r="G1146" s="17" t="inlineStr">
        <is>
          <t>OPEN</t>
        </is>
      </c>
      <c r="H1146" s="17" t="n">
        <v>12</v>
      </c>
      <c r="I1146" s="17" t="inlineStr">
        <is>
          <t>Water, 30A/50A Power</t>
        </is>
      </c>
      <c r="J1146" s="17" t="inlineStr">
        <is>
          <t>OCCUPIED</t>
        </is>
      </c>
      <c r="K1146" s="17" t="inlineStr">
        <is>
          <t>MA-2024-0803</t>
        </is>
      </c>
      <c r="L1146" s="17" t="inlineStr">
        <is>
          <t>WL-03314</t>
        </is>
      </c>
      <c r="M1146" s="17" t="inlineStr">
        <is>
          <t>Hannah Orozco</t>
        </is>
      </c>
      <c r="N1146" s="17" t="inlineStr">
        <is>
          <t>MURRE MOON</t>
        </is>
      </c>
      <c r="O1146" s="17" t="n">
        <v>57</v>
      </c>
      <c r="P1146" s="17" t="n">
        <v>7.55</v>
      </c>
      <c r="Q1146" s="27" t="n">
        <v>46011</v>
      </c>
      <c r="R1146" s="17" t="inlineStr"/>
    </row>
    <row r="1147">
      <c r="A1147" s="21" t="inlineStr">
        <is>
          <t>SB-0804</t>
        </is>
      </c>
      <c r="B1147" s="21" t="inlineStr">
        <is>
          <t>Salmonberry</t>
        </is>
      </c>
      <c r="C1147" s="21" t="inlineStr">
        <is>
          <t>open</t>
        </is>
      </c>
      <c r="D1147" s="21" t="inlineStr">
        <is>
          <t>H</t>
        </is>
      </c>
      <c r="E1147" s="21" t="n">
        <v>24</v>
      </c>
      <c r="F1147" s="21" t="inlineStr">
        <is>
          <t>Small</t>
        </is>
      </c>
      <c r="G1147" s="21" t="inlineStr">
        <is>
          <t>OPEN</t>
        </is>
      </c>
      <c r="H1147" s="21" t="n">
        <v>9</v>
      </c>
      <c r="I1147" s="21" t="inlineStr">
        <is>
          <t>Water, 30A/50A Power</t>
        </is>
      </c>
      <c r="J1147" s="21" t="inlineStr">
        <is>
          <t>OCCUPIED</t>
        </is>
      </c>
      <c r="K1147" s="21" t="inlineStr">
        <is>
          <t>MA-2024-0804</t>
        </is>
      </c>
      <c r="L1147" s="21" t="inlineStr">
        <is>
          <t>WL-01349</t>
        </is>
      </c>
      <c r="M1147" s="21" t="inlineStr">
        <is>
          <t>Justin Johnson</t>
        </is>
      </c>
      <c r="N1147" s="21" t="inlineStr">
        <is>
          <t>SCOTER DANCER</t>
        </is>
      </c>
      <c r="O1147" s="21" t="n">
        <v>44.8</v>
      </c>
      <c r="P1147" s="21" t="n">
        <v>7.55</v>
      </c>
      <c r="Q1147" s="28" t="n">
        <v>45863</v>
      </c>
      <c r="R1147" s="21" t="inlineStr"/>
    </row>
    <row r="1148">
      <c r="A1148" s="17" t="inlineStr">
        <is>
          <t>SB-0805</t>
        </is>
      </c>
      <c r="B1148" s="17" t="inlineStr">
        <is>
          <t>Salmonberry</t>
        </is>
      </c>
      <c r="C1148" s="17" t="inlineStr">
        <is>
          <t>open</t>
        </is>
      </c>
      <c r="D1148" s="17" t="inlineStr">
        <is>
          <t>H</t>
        </is>
      </c>
      <c r="E1148" s="17" t="n">
        <v>24</v>
      </c>
      <c r="F1148" s="17" t="inlineStr">
        <is>
          <t>Small</t>
        </is>
      </c>
      <c r="G1148" s="17" t="inlineStr">
        <is>
          <t>OPEN</t>
        </is>
      </c>
      <c r="H1148" s="17" t="n">
        <v>9</v>
      </c>
      <c r="I1148" s="17" t="inlineStr">
        <is>
          <t>Water, 30A/50A Power</t>
        </is>
      </c>
      <c r="J1148" s="17" t="inlineStr">
        <is>
          <t>OCCUPIED</t>
        </is>
      </c>
      <c r="K1148" s="17" t="inlineStr">
        <is>
          <t>MA-2024-0805</t>
        </is>
      </c>
      <c r="L1148" s="17" t="inlineStr">
        <is>
          <t>WL-02163</t>
        </is>
      </c>
      <c r="M1148" s="17" t="inlineStr">
        <is>
          <t>Kimberly Brown</t>
        </is>
      </c>
      <c r="N1148" s="17" t="inlineStr">
        <is>
          <t>PINTAIL HARBOR</t>
        </is>
      </c>
      <c r="O1148" s="17" t="n">
        <v>21.9</v>
      </c>
      <c r="P1148" s="17" t="n">
        <v>7.55</v>
      </c>
      <c r="Q1148" s="27" t="n">
        <v>45614</v>
      </c>
      <c r="R1148" s="17" t="inlineStr"/>
    </row>
    <row r="1149">
      <c r="A1149" s="21" t="inlineStr">
        <is>
          <t>SB-0806</t>
        </is>
      </c>
      <c r="B1149" s="21" t="inlineStr">
        <is>
          <t>Salmonberry</t>
        </is>
      </c>
      <c r="C1149" s="21" t="inlineStr">
        <is>
          <t>open</t>
        </is>
      </c>
      <c r="D1149" s="21" t="inlineStr">
        <is>
          <t>H</t>
        </is>
      </c>
      <c r="E1149" s="21" t="n">
        <v>28</v>
      </c>
      <c r="F1149" s="21" t="inlineStr">
        <is>
          <t>Small</t>
        </is>
      </c>
      <c r="G1149" s="21" t="inlineStr">
        <is>
          <t>OPEN</t>
        </is>
      </c>
      <c r="H1149" s="21" t="n">
        <v>10</v>
      </c>
      <c r="I1149" s="21" t="inlineStr">
        <is>
          <t>Water, 30A/50A Power</t>
        </is>
      </c>
      <c r="J1149" s="21" t="inlineStr">
        <is>
          <t>OCCUPIED</t>
        </is>
      </c>
      <c r="K1149" s="21" t="inlineStr">
        <is>
          <t>MA-2024-0806</t>
        </is>
      </c>
      <c r="L1149" s="21" t="inlineStr">
        <is>
          <t>WL-03521</t>
        </is>
      </c>
      <c r="M1149" s="21" t="inlineStr">
        <is>
          <t>Penny Nelson</t>
        </is>
      </c>
      <c r="N1149" s="21" t="inlineStr">
        <is>
          <t>OSPREY ANN</t>
        </is>
      </c>
      <c r="O1149" s="21" t="n">
        <v>61.1</v>
      </c>
      <c r="P1149" s="21" t="n">
        <v>7.55</v>
      </c>
      <c r="Q1149" s="28" t="n">
        <v>45711</v>
      </c>
      <c r="R1149" s="21" t="inlineStr"/>
    </row>
    <row r="1150">
      <c r="A1150" s="17" t="inlineStr">
        <is>
          <t>SB-0807</t>
        </is>
      </c>
      <c r="B1150" s="17" t="inlineStr">
        <is>
          <t>Salmonberry</t>
        </is>
      </c>
      <c r="C1150" s="17" t="inlineStr">
        <is>
          <t>open</t>
        </is>
      </c>
      <c r="D1150" s="17" t="inlineStr">
        <is>
          <t>H</t>
        </is>
      </c>
      <c r="E1150" s="17" t="n">
        <v>50</v>
      </c>
      <c r="F1150" s="17" t="inlineStr">
        <is>
          <t>Large</t>
        </is>
      </c>
      <c r="G1150" s="17" t="inlineStr">
        <is>
          <t>OPEN</t>
        </is>
      </c>
      <c r="H1150" s="17" t="n">
        <v>18</v>
      </c>
      <c r="I1150" s="17" t="inlineStr">
        <is>
          <t>Water, 50A Power, Pump-Out</t>
        </is>
      </c>
      <c r="J1150" s="17" t="inlineStr">
        <is>
          <t>GUEST</t>
        </is>
      </c>
      <c r="K1150" s="17" t="inlineStr"/>
      <c r="L1150" s="17" t="inlineStr"/>
      <c r="M1150" s="17" t="inlineStr"/>
      <c r="N1150" s="17" t="inlineStr"/>
      <c r="O1150" s="17" t="inlineStr"/>
      <c r="P1150" s="17" t="n">
        <v>7.55</v>
      </c>
      <c r="Q1150" s="27" t="n">
        <v>45892</v>
      </c>
      <c r="R1150" s="17" t="inlineStr"/>
    </row>
    <row r="1151">
      <c r="A1151" s="21" t="inlineStr">
        <is>
          <t>SB-0808</t>
        </is>
      </c>
      <c r="B1151" s="21" t="inlineStr">
        <is>
          <t>Salmonberry</t>
        </is>
      </c>
      <c r="C1151" s="21" t="inlineStr">
        <is>
          <t>open</t>
        </is>
      </c>
      <c r="D1151" s="21" t="inlineStr">
        <is>
          <t>H</t>
        </is>
      </c>
      <c r="E1151" s="21" t="n">
        <v>28</v>
      </c>
      <c r="F1151" s="21" t="inlineStr">
        <is>
          <t>Small</t>
        </is>
      </c>
      <c r="G1151" s="21" t="inlineStr">
        <is>
          <t>OPEN</t>
        </is>
      </c>
      <c r="H1151" s="21" t="n">
        <v>10</v>
      </c>
      <c r="I1151" s="21" t="inlineStr">
        <is>
          <t>Water, 30A/50A Power</t>
        </is>
      </c>
      <c r="J1151" s="21" t="inlineStr">
        <is>
          <t>OCCUPIED</t>
        </is>
      </c>
      <c r="K1151" s="21" t="inlineStr">
        <is>
          <t>MA-2024-0808</t>
        </is>
      </c>
      <c r="L1151" s="21" t="inlineStr">
        <is>
          <t>WL-02924</t>
        </is>
      </c>
      <c r="M1151" s="21" t="inlineStr">
        <is>
          <t>Heather Hall</t>
        </is>
      </c>
      <c r="N1151" s="21" t="inlineStr">
        <is>
          <t>MURRE REACH</t>
        </is>
      </c>
      <c r="O1151" s="21" t="n">
        <v>22.2</v>
      </c>
      <c r="P1151" s="21" t="n">
        <v>7.55</v>
      </c>
      <c r="Q1151" s="28" t="n">
        <v>45782</v>
      </c>
      <c r="R1151" s="21" t="inlineStr"/>
    </row>
    <row r="1152">
      <c r="A1152" s="17" t="inlineStr">
        <is>
          <t>SB-0809</t>
        </is>
      </c>
      <c r="B1152" s="17" t="inlineStr">
        <is>
          <t>Salmonberry</t>
        </is>
      </c>
      <c r="C1152" s="17" t="inlineStr">
        <is>
          <t>open</t>
        </is>
      </c>
      <c r="D1152" s="17" t="inlineStr">
        <is>
          <t>H</t>
        </is>
      </c>
      <c r="E1152" s="17" t="n">
        <v>45</v>
      </c>
      <c r="F1152" s="17" t="inlineStr">
        <is>
          <t>Large</t>
        </is>
      </c>
      <c r="G1152" s="17" t="inlineStr">
        <is>
          <t>OPEN</t>
        </is>
      </c>
      <c r="H1152" s="17" t="n">
        <v>16</v>
      </c>
      <c r="I1152" s="17" t="inlineStr">
        <is>
          <t>Water, 50A Power, Pump-Out</t>
        </is>
      </c>
      <c r="J1152" s="17" t="inlineStr">
        <is>
          <t>OCCUPIED</t>
        </is>
      </c>
      <c r="K1152" s="17" t="inlineStr">
        <is>
          <t>MA-2024-0809</t>
        </is>
      </c>
      <c r="L1152" s="17" t="inlineStr">
        <is>
          <t>WL-03219</t>
        </is>
      </c>
      <c r="M1152" s="17" t="inlineStr">
        <is>
          <t>Tara Sanders</t>
        </is>
      </c>
      <c r="N1152" s="17" t="inlineStr">
        <is>
          <t>OSPREY REACH</t>
        </is>
      </c>
      <c r="O1152" s="17" t="n">
        <v>21.2</v>
      </c>
      <c r="P1152" s="17" t="n">
        <v>7.55</v>
      </c>
      <c r="Q1152" s="27" t="n">
        <v>45910</v>
      </c>
      <c r="R1152" s="17" t="inlineStr"/>
    </row>
    <row r="1153">
      <c r="A1153" s="21" t="inlineStr">
        <is>
          <t>SB-0810</t>
        </is>
      </c>
      <c r="B1153" s="21" t="inlineStr">
        <is>
          <t>Salmonberry</t>
        </is>
      </c>
      <c r="C1153" s="21" t="inlineStr">
        <is>
          <t>open</t>
        </is>
      </c>
      <c r="D1153" s="21" t="inlineStr">
        <is>
          <t>H</t>
        </is>
      </c>
      <c r="E1153" s="21" t="n">
        <v>40</v>
      </c>
      <c r="F1153" s="21" t="inlineStr">
        <is>
          <t>Medium</t>
        </is>
      </c>
      <c r="G1153" s="21" t="inlineStr">
        <is>
          <t>OPEN</t>
        </is>
      </c>
      <c r="H1153" s="21" t="n">
        <v>14</v>
      </c>
      <c r="I1153" s="21" t="inlineStr">
        <is>
          <t>Water, 50A Power</t>
        </is>
      </c>
      <c r="J1153" s="21" t="inlineStr">
        <is>
          <t>OCCUPIED</t>
        </is>
      </c>
      <c r="K1153" s="21" t="inlineStr">
        <is>
          <t>MA-2024-0810</t>
        </is>
      </c>
      <c r="L1153" s="21" t="inlineStr">
        <is>
          <t>WL-02815</t>
        </is>
      </c>
      <c r="M1153" s="21" t="inlineStr">
        <is>
          <t>Mark Myers</t>
        </is>
      </c>
      <c r="N1153" s="21" t="inlineStr">
        <is>
          <t>POINT SHORE</t>
        </is>
      </c>
      <c r="O1153" s="21" t="n">
        <v>34.1</v>
      </c>
      <c r="P1153" s="21" t="n">
        <v>7.55</v>
      </c>
      <c r="Q1153" s="28" t="n">
        <v>45630</v>
      </c>
      <c r="R1153" s="21" t="inlineStr"/>
    </row>
    <row r="1154">
      <c r="A1154" s="17" t="inlineStr">
        <is>
          <t>SB-0811</t>
        </is>
      </c>
      <c r="B1154" s="17" t="inlineStr">
        <is>
          <t>Salmonberry</t>
        </is>
      </c>
      <c r="C1154" s="17" t="inlineStr">
        <is>
          <t>open</t>
        </is>
      </c>
      <c r="D1154" s="17" t="inlineStr">
        <is>
          <t>H</t>
        </is>
      </c>
      <c r="E1154" s="17" t="n">
        <v>24</v>
      </c>
      <c r="F1154" s="17" t="inlineStr">
        <is>
          <t>Small</t>
        </is>
      </c>
      <c r="G1154" s="17" t="inlineStr">
        <is>
          <t>OPEN</t>
        </is>
      </c>
      <c r="H1154" s="17" t="n">
        <v>9</v>
      </c>
      <c r="I1154" s="17" t="inlineStr">
        <is>
          <t>Water, 30A/50A Power</t>
        </is>
      </c>
      <c r="J1154" s="17" t="inlineStr">
        <is>
          <t>VACANT</t>
        </is>
      </c>
      <c r="K1154" s="17" t="inlineStr"/>
      <c r="L1154" s="17" t="inlineStr"/>
      <c r="M1154" s="17" t="inlineStr"/>
      <c r="N1154" s="17" t="inlineStr"/>
      <c r="O1154" s="17" t="inlineStr"/>
      <c r="P1154" s="17" t="n">
        <v>7.55</v>
      </c>
      <c r="Q1154" s="27" t="n">
        <v>45609</v>
      </c>
      <c r="R1154" s="17" t="inlineStr"/>
    </row>
    <row r="1155">
      <c r="A1155" s="21" t="inlineStr">
        <is>
          <t>SB-0812</t>
        </is>
      </c>
      <c r="B1155" s="21" t="inlineStr">
        <is>
          <t>Salmonberry</t>
        </is>
      </c>
      <c r="C1155" s="21" t="inlineStr">
        <is>
          <t>open</t>
        </is>
      </c>
      <c r="D1155" s="21" t="inlineStr">
        <is>
          <t>H</t>
        </is>
      </c>
      <c r="E1155" s="21" t="n">
        <v>32</v>
      </c>
      <c r="F1155" s="21" t="inlineStr">
        <is>
          <t>Medium</t>
        </is>
      </c>
      <c r="G1155" s="21" t="inlineStr">
        <is>
          <t>OPEN</t>
        </is>
      </c>
      <c r="H1155" s="21" t="n">
        <v>12</v>
      </c>
      <c r="I1155" s="21" t="inlineStr">
        <is>
          <t>Water, 30A/50A Power</t>
        </is>
      </c>
      <c r="J1155" s="21" t="inlineStr">
        <is>
          <t>OCCUPIED</t>
        </is>
      </c>
      <c r="K1155" s="21" t="inlineStr">
        <is>
          <t>MA-2024-0812</t>
        </is>
      </c>
      <c r="L1155" s="21" t="inlineStr">
        <is>
          <t>WL-02153</t>
        </is>
      </c>
      <c r="M1155" s="21" t="inlineStr">
        <is>
          <t>Amy Murray</t>
        </is>
      </c>
      <c r="N1155" s="21" t="inlineStr">
        <is>
          <t>SALISH QUEEN</t>
        </is>
      </c>
      <c r="O1155" s="21" t="n">
        <v>22.1</v>
      </c>
      <c r="P1155" s="21" t="n">
        <v>7.55</v>
      </c>
      <c r="Q1155" s="28" t="n">
        <v>45604</v>
      </c>
      <c r="R1155" s="21" t="inlineStr"/>
    </row>
    <row r="1156">
      <c r="A1156" s="17" t="inlineStr">
        <is>
          <t>SB-0813</t>
        </is>
      </c>
      <c r="B1156" s="17" t="inlineStr">
        <is>
          <t>Salmonberry</t>
        </is>
      </c>
      <c r="C1156" s="17" t="inlineStr">
        <is>
          <t>open</t>
        </is>
      </c>
      <c r="D1156" s="17" t="inlineStr">
        <is>
          <t>H</t>
        </is>
      </c>
      <c r="E1156" s="17" t="n">
        <v>24</v>
      </c>
      <c r="F1156" s="17" t="inlineStr">
        <is>
          <t>Small</t>
        </is>
      </c>
      <c r="G1156" s="17" t="inlineStr">
        <is>
          <t>OPEN</t>
        </is>
      </c>
      <c r="H1156" s="17" t="n">
        <v>9</v>
      </c>
      <c r="I1156" s="17" t="inlineStr">
        <is>
          <t>Water, 30A/50A Power</t>
        </is>
      </c>
      <c r="J1156" s="17" t="inlineStr">
        <is>
          <t>OCCUPIED</t>
        </is>
      </c>
      <c r="K1156" s="17" t="inlineStr">
        <is>
          <t>MA-2024-0813</t>
        </is>
      </c>
      <c r="L1156" s="17" t="inlineStr">
        <is>
          <t>WL-01647</t>
        </is>
      </c>
      <c r="M1156" s="17" t="inlineStr">
        <is>
          <t>Robert Shannon</t>
        </is>
      </c>
      <c r="N1156" s="17" t="inlineStr">
        <is>
          <t>PINTAIL CREST</t>
        </is>
      </c>
      <c r="O1156" s="17" t="n">
        <v>24.6</v>
      </c>
      <c r="P1156" s="17" t="n">
        <v>7.55</v>
      </c>
      <c r="Q1156" s="27" t="n">
        <v>45671</v>
      </c>
      <c r="R1156" s="17" t="inlineStr"/>
    </row>
    <row r="1157">
      <c r="A1157" s="21" t="inlineStr">
        <is>
          <t>SB-0814</t>
        </is>
      </c>
      <c r="B1157" s="21" t="inlineStr">
        <is>
          <t>Salmonberry</t>
        </is>
      </c>
      <c r="C1157" s="21" t="inlineStr">
        <is>
          <t>open</t>
        </is>
      </c>
      <c r="D1157" s="21" t="inlineStr">
        <is>
          <t>H</t>
        </is>
      </c>
      <c r="E1157" s="21" t="n">
        <v>28</v>
      </c>
      <c r="F1157" s="21" t="inlineStr">
        <is>
          <t>Small</t>
        </is>
      </c>
      <c r="G1157" s="21" t="inlineStr">
        <is>
          <t>OPEN</t>
        </is>
      </c>
      <c r="H1157" s="21" t="n">
        <v>10</v>
      </c>
      <c r="I1157" s="21" t="inlineStr">
        <is>
          <t>Water, 30A/50A Power</t>
        </is>
      </c>
      <c r="J1157" s="21" t="inlineStr">
        <is>
          <t>OCCUPIED</t>
        </is>
      </c>
      <c r="K1157" s="21" t="inlineStr">
        <is>
          <t>MA-2024-0814</t>
        </is>
      </c>
      <c r="L1157" s="21" t="inlineStr">
        <is>
          <t>WL-01607</t>
        </is>
      </c>
      <c r="M1157" s="21" t="inlineStr">
        <is>
          <t>John Williams</t>
        </is>
      </c>
      <c r="N1157" s="21" t="inlineStr">
        <is>
          <t>BRANT WIND</t>
        </is>
      </c>
      <c r="O1157" s="21" t="n">
        <v>52.3</v>
      </c>
      <c r="P1157" s="21" t="n">
        <v>7.55</v>
      </c>
      <c r="Q1157" s="28" t="n">
        <v>45802</v>
      </c>
      <c r="R1157" s="21" t="inlineStr"/>
    </row>
    <row r="1158">
      <c r="A1158" s="17" t="inlineStr">
        <is>
          <t>SB-0815</t>
        </is>
      </c>
      <c r="B1158" s="17" t="inlineStr">
        <is>
          <t>Salmonberry</t>
        </is>
      </c>
      <c r="C1158" s="17" t="inlineStr">
        <is>
          <t>open</t>
        </is>
      </c>
      <c r="D1158" s="17" t="inlineStr">
        <is>
          <t>H</t>
        </is>
      </c>
      <c r="E1158" s="17" t="n">
        <v>70</v>
      </c>
      <c r="F1158" s="17" t="inlineStr">
        <is>
          <t>XLarge</t>
        </is>
      </c>
      <c r="G1158" s="17" t="inlineStr">
        <is>
          <t>OPEN</t>
        </is>
      </c>
      <c r="H1158" s="17" t="n">
        <v>22</v>
      </c>
      <c r="I1158" s="17" t="inlineStr">
        <is>
          <t>Water, 100A Power, Pump-Out</t>
        </is>
      </c>
      <c r="J1158" s="17" t="inlineStr">
        <is>
          <t>OCCUPIED</t>
        </is>
      </c>
      <c r="K1158" s="17" t="inlineStr">
        <is>
          <t>MA-2024-0815</t>
        </is>
      </c>
      <c r="L1158" s="17" t="inlineStr">
        <is>
          <t>WL-01237</t>
        </is>
      </c>
      <c r="M1158" s="17" t="inlineStr">
        <is>
          <t>April Nguyen</t>
        </is>
      </c>
      <c r="N1158" s="17" t="inlineStr">
        <is>
          <t>BRANT PASSAGE</t>
        </is>
      </c>
      <c r="O1158" s="17" t="n">
        <v>25.9</v>
      </c>
      <c r="P1158" s="17" t="n">
        <v>7.55</v>
      </c>
      <c r="Q1158" s="27" t="n">
        <v>45798</v>
      </c>
      <c r="R1158" s="17" t="inlineStr"/>
    </row>
    <row r="1159">
      <c r="A1159" s="21" t="inlineStr">
        <is>
          <t>SB-0816</t>
        </is>
      </c>
      <c r="B1159" s="21" t="inlineStr">
        <is>
          <t>Salmonberry</t>
        </is>
      </c>
      <c r="C1159" s="21" t="inlineStr">
        <is>
          <t>open</t>
        </is>
      </c>
      <c r="D1159" s="21" t="inlineStr">
        <is>
          <t>H</t>
        </is>
      </c>
      <c r="E1159" s="21" t="n">
        <v>28</v>
      </c>
      <c r="F1159" s="21" t="inlineStr">
        <is>
          <t>Small</t>
        </is>
      </c>
      <c r="G1159" s="21" t="inlineStr">
        <is>
          <t>OPEN</t>
        </is>
      </c>
      <c r="H1159" s="21" t="n">
        <v>10</v>
      </c>
      <c r="I1159" s="21" t="inlineStr">
        <is>
          <t>Water, 30A/50A Power</t>
        </is>
      </c>
      <c r="J1159" s="21" t="inlineStr">
        <is>
          <t>OCCUPIED</t>
        </is>
      </c>
      <c r="K1159" s="21" t="inlineStr">
        <is>
          <t>MA-2024-0816</t>
        </is>
      </c>
      <c r="L1159" s="21" t="inlineStr">
        <is>
          <t>WL-03446</t>
        </is>
      </c>
      <c r="M1159" s="21" t="inlineStr">
        <is>
          <t>Joshua Weaver</t>
        </is>
      </c>
      <c r="N1159" s="21" t="inlineStr">
        <is>
          <t>PETREL ROSE</t>
        </is>
      </c>
      <c r="O1159" s="21" t="n">
        <v>46.5</v>
      </c>
      <c r="P1159" s="21" t="n">
        <v>7.55</v>
      </c>
      <c r="Q1159" s="28" t="n">
        <v>45824</v>
      </c>
      <c r="R1159" s="21" t="inlineStr"/>
    </row>
    <row r="1160">
      <c r="A1160" s="17" t="inlineStr">
        <is>
          <t>SB-0817</t>
        </is>
      </c>
      <c r="B1160" s="17" t="inlineStr">
        <is>
          <t>Salmonberry</t>
        </is>
      </c>
      <c r="C1160" s="17" t="inlineStr">
        <is>
          <t>open</t>
        </is>
      </c>
      <c r="D1160" s="17" t="inlineStr">
        <is>
          <t>H</t>
        </is>
      </c>
      <c r="E1160" s="17" t="n">
        <v>36</v>
      </c>
      <c r="F1160" s="17" t="inlineStr">
        <is>
          <t>Medium</t>
        </is>
      </c>
      <c r="G1160" s="17" t="inlineStr">
        <is>
          <t>OPEN</t>
        </is>
      </c>
      <c r="H1160" s="17" t="n">
        <v>13</v>
      </c>
      <c r="I1160" s="17" t="inlineStr">
        <is>
          <t>Water, 50A Power</t>
        </is>
      </c>
      <c r="J1160" s="17" t="inlineStr">
        <is>
          <t>VACANT</t>
        </is>
      </c>
      <c r="K1160" s="17" t="inlineStr"/>
      <c r="L1160" s="17" t="inlineStr"/>
      <c r="M1160" s="17" t="inlineStr"/>
      <c r="N1160" s="17" t="inlineStr"/>
      <c r="O1160" s="17" t="inlineStr"/>
      <c r="P1160" s="17" t="n">
        <v>7.55</v>
      </c>
      <c r="Q1160" s="27" t="n">
        <v>45785</v>
      </c>
      <c r="R1160" s="17" t="inlineStr"/>
    </row>
    <row r="1161">
      <c r="A1161" s="21" t="inlineStr">
        <is>
          <t>SB-0818</t>
        </is>
      </c>
      <c r="B1161" s="21" t="inlineStr">
        <is>
          <t>Salmonberry</t>
        </is>
      </c>
      <c r="C1161" s="21" t="inlineStr">
        <is>
          <t>open</t>
        </is>
      </c>
      <c r="D1161" s="21" t="inlineStr">
        <is>
          <t>H</t>
        </is>
      </c>
      <c r="E1161" s="21" t="n">
        <v>70</v>
      </c>
      <c r="F1161" s="21" t="inlineStr">
        <is>
          <t>XLarge</t>
        </is>
      </c>
      <c r="G1161" s="21" t="inlineStr">
        <is>
          <t>OPEN</t>
        </is>
      </c>
      <c r="H1161" s="21" t="n">
        <v>22</v>
      </c>
      <c r="I1161" s="21" t="inlineStr">
        <is>
          <t>Water, 100A Power, Pump-Out</t>
        </is>
      </c>
      <c r="J1161" s="21" t="inlineStr">
        <is>
          <t>OCCUPIED</t>
        </is>
      </c>
      <c r="K1161" s="21" t="inlineStr">
        <is>
          <t>MA-2024-0818</t>
        </is>
      </c>
      <c r="L1161" s="21" t="inlineStr">
        <is>
          <t>WL-03486</t>
        </is>
      </c>
      <c r="M1161" s="21" t="inlineStr">
        <is>
          <t>Mary Murillo</t>
        </is>
      </c>
      <c r="N1161" s="21" t="inlineStr">
        <is>
          <t>HERON ROSE</t>
        </is>
      </c>
      <c r="O1161" s="21" t="n">
        <v>28</v>
      </c>
      <c r="P1161" s="21" t="n">
        <v>7.55</v>
      </c>
      <c r="Q1161" s="28" t="n">
        <v>46140</v>
      </c>
      <c r="R1161" s="21" t="inlineStr"/>
    </row>
    <row r="1162">
      <c r="A1162" s="17" t="inlineStr">
        <is>
          <t>SB-0819</t>
        </is>
      </c>
      <c r="B1162" s="17" t="inlineStr">
        <is>
          <t>Salmonberry</t>
        </is>
      </c>
      <c r="C1162" s="17" t="inlineStr">
        <is>
          <t>open</t>
        </is>
      </c>
      <c r="D1162" s="17" t="inlineStr">
        <is>
          <t>H</t>
        </is>
      </c>
      <c r="E1162" s="17" t="n">
        <v>24</v>
      </c>
      <c r="F1162" s="17" t="inlineStr">
        <is>
          <t>Small</t>
        </is>
      </c>
      <c r="G1162" s="17" t="inlineStr">
        <is>
          <t>OPEN</t>
        </is>
      </c>
      <c r="H1162" s="17" t="n">
        <v>9</v>
      </c>
      <c r="I1162" s="17" t="inlineStr">
        <is>
          <t>Water, 30A/50A Power</t>
        </is>
      </c>
      <c r="J1162" s="17" t="inlineStr">
        <is>
          <t>OCCUPIED</t>
        </is>
      </c>
      <c r="K1162" s="17" t="inlineStr">
        <is>
          <t>MA-2024-0819</t>
        </is>
      </c>
      <c r="L1162" s="17" t="inlineStr">
        <is>
          <t>WL-02764</t>
        </is>
      </c>
      <c r="M1162" s="17" t="inlineStr">
        <is>
          <t>Jason Bradley</t>
        </is>
      </c>
      <c r="N1162" s="17" t="inlineStr">
        <is>
          <t>WIDGEON LIGHT</t>
        </is>
      </c>
      <c r="O1162" s="17" t="n">
        <v>25.9</v>
      </c>
      <c r="P1162" s="17" t="n">
        <v>7.55</v>
      </c>
      <c r="Q1162" s="27" t="n">
        <v>45879</v>
      </c>
      <c r="R1162" s="17" t="inlineStr"/>
    </row>
    <row r="1163">
      <c r="A1163" s="21" t="inlineStr">
        <is>
          <t>SB-0820</t>
        </is>
      </c>
      <c r="B1163" s="21" t="inlineStr">
        <is>
          <t>Salmonberry</t>
        </is>
      </c>
      <c r="C1163" s="21" t="inlineStr">
        <is>
          <t>open</t>
        </is>
      </c>
      <c r="D1163" s="21" t="inlineStr">
        <is>
          <t>H</t>
        </is>
      </c>
      <c r="E1163" s="21" t="n">
        <v>40</v>
      </c>
      <c r="F1163" s="21" t="inlineStr">
        <is>
          <t>Medium</t>
        </is>
      </c>
      <c r="G1163" s="21" t="inlineStr">
        <is>
          <t>OPEN</t>
        </is>
      </c>
      <c r="H1163" s="21" t="n">
        <v>14</v>
      </c>
      <c r="I1163" s="21" t="inlineStr">
        <is>
          <t>Water, 50A Power</t>
        </is>
      </c>
      <c r="J1163" s="21" t="inlineStr">
        <is>
          <t>OCCUPIED</t>
        </is>
      </c>
      <c r="K1163" s="21" t="inlineStr">
        <is>
          <t>MA-2024-0820</t>
        </is>
      </c>
      <c r="L1163" s="21" t="inlineStr">
        <is>
          <t>WL-02114</t>
        </is>
      </c>
      <c r="M1163" s="21" t="inlineStr">
        <is>
          <t>Walter Adams</t>
        </is>
      </c>
      <c r="N1163" s="21" t="inlineStr">
        <is>
          <t>SABLE WEATHER</t>
        </is>
      </c>
      <c r="O1163" s="21" t="n">
        <v>47.3</v>
      </c>
      <c r="P1163" s="21" t="n">
        <v>7.55</v>
      </c>
      <c r="Q1163" s="28" t="n">
        <v>45760</v>
      </c>
      <c r="R1163" s="21" t="inlineStr"/>
    </row>
    <row r="1164">
      <c r="A1164" s="17" t="inlineStr">
        <is>
          <t>SB-0821</t>
        </is>
      </c>
      <c r="B1164" s="17" t="inlineStr">
        <is>
          <t>Salmonberry</t>
        </is>
      </c>
      <c r="C1164" s="17" t="inlineStr">
        <is>
          <t>open</t>
        </is>
      </c>
      <c r="D1164" s="17" t="inlineStr">
        <is>
          <t>H</t>
        </is>
      </c>
      <c r="E1164" s="17" t="n">
        <v>36</v>
      </c>
      <c r="F1164" s="17" t="inlineStr">
        <is>
          <t>Medium</t>
        </is>
      </c>
      <c r="G1164" s="17" t="inlineStr">
        <is>
          <t>OPEN</t>
        </is>
      </c>
      <c r="H1164" s="17" t="n">
        <v>13</v>
      </c>
      <c r="I1164" s="17" t="inlineStr">
        <is>
          <t>Water, 50A Power</t>
        </is>
      </c>
      <c r="J1164" s="17" t="inlineStr">
        <is>
          <t>OCCUPIED</t>
        </is>
      </c>
      <c r="K1164" s="17" t="inlineStr">
        <is>
          <t>MA-2024-0821</t>
        </is>
      </c>
      <c r="L1164" s="17" t="inlineStr">
        <is>
          <t>WL-01693</t>
        </is>
      </c>
      <c r="M1164" s="17" t="inlineStr">
        <is>
          <t>Michael Price</t>
        </is>
      </c>
      <c r="N1164" s="17" t="inlineStr">
        <is>
          <t>ANCHOR HARBOR</t>
        </is>
      </c>
      <c r="O1164" s="17" t="n">
        <v>26.8</v>
      </c>
      <c r="P1164" s="17" t="n">
        <v>7.55</v>
      </c>
      <c r="Q1164" s="27" t="n">
        <v>46049</v>
      </c>
      <c r="R1164" s="17" t="inlineStr"/>
    </row>
    <row r="1165">
      <c r="A1165" s="21" t="inlineStr">
        <is>
          <t>SB-0822</t>
        </is>
      </c>
      <c r="B1165" s="21" t="inlineStr">
        <is>
          <t>Salmonberry</t>
        </is>
      </c>
      <c r="C1165" s="21" t="inlineStr">
        <is>
          <t>open</t>
        </is>
      </c>
      <c r="D1165" s="21" t="inlineStr">
        <is>
          <t>H</t>
        </is>
      </c>
      <c r="E1165" s="21" t="n">
        <v>32</v>
      </c>
      <c r="F1165" s="21" t="inlineStr">
        <is>
          <t>Medium</t>
        </is>
      </c>
      <c r="G1165" s="21" t="inlineStr">
        <is>
          <t>OPEN</t>
        </is>
      </c>
      <c r="H1165" s="21" t="n">
        <v>12</v>
      </c>
      <c r="I1165" s="21" t="inlineStr">
        <is>
          <t>Water, 30A/50A Power</t>
        </is>
      </c>
      <c r="J1165" s="21" t="inlineStr">
        <is>
          <t>OCCUPIED</t>
        </is>
      </c>
      <c r="K1165" s="21" t="inlineStr">
        <is>
          <t>MA-2024-0822</t>
        </is>
      </c>
      <c r="L1165" s="21" t="inlineStr">
        <is>
          <t>WL-03341</t>
        </is>
      </c>
      <c r="M1165" s="21" t="inlineStr">
        <is>
          <t>Terri Johnston</t>
        </is>
      </c>
      <c r="N1165" s="21" t="inlineStr">
        <is>
          <t>FOUL REACH</t>
        </is>
      </c>
      <c r="O1165" s="21" t="n">
        <v>34.6</v>
      </c>
      <c r="P1165" s="21" t="n">
        <v>7.55</v>
      </c>
      <c r="Q1165" s="28" t="n">
        <v>46056</v>
      </c>
      <c r="R1165" s="21" t="inlineStr"/>
    </row>
    <row r="1166">
      <c r="A1166" s="17" t="inlineStr">
        <is>
          <t>SB-0823</t>
        </is>
      </c>
      <c r="B1166" s="17" t="inlineStr">
        <is>
          <t>Salmonberry</t>
        </is>
      </c>
      <c r="C1166" s="17" t="inlineStr">
        <is>
          <t>open</t>
        </is>
      </c>
      <c r="D1166" s="17" t="inlineStr">
        <is>
          <t>H</t>
        </is>
      </c>
      <c r="E1166" s="17" t="n">
        <v>80</v>
      </c>
      <c r="F1166" s="17" t="inlineStr">
        <is>
          <t>XLarge</t>
        </is>
      </c>
      <c r="G1166" s="17" t="inlineStr">
        <is>
          <t>OPEN</t>
        </is>
      </c>
      <c r="H1166" s="17" t="n">
        <v>24</v>
      </c>
      <c r="I1166" s="17" t="inlineStr">
        <is>
          <t>Water, 100A Power, Pump-Out</t>
        </is>
      </c>
      <c r="J1166" s="17" t="inlineStr">
        <is>
          <t>VACANT</t>
        </is>
      </c>
      <c r="K1166" s="17" t="inlineStr"/>
      <c r="L1166" s="17" t="inlineStr"/>
      <c r="M1166" s="17" t="inlineStr"/>
      <c r="N1166" s="17" t="inlineStr"/>
      <c r="O1166" s="17" t="inlineStr"/>
      <c r="P1166" s="17" t="n">
        <v>7.55</v>
      </c>
      <c r="Q1166" s="27" t="n">
        <v>45957</v>
      </c>
      <c r="R1166" s="17" t="inlineStr"/>
    </row>
    <row r="1167">
      <c r="A1167" s="21" t="inlineStr">
        <is>
          <t>SB-0824</t>
        </is>
      </c>
      <c r="B1167" s="21" t="inlineStr">
        <is>
          <t>Salmonberry</t>
        </is>
      </c>
      <c r="C1167" s="21" t="inlineStr">
        <is>
          <t>open</t>
        </is>
      </c>
      <c r="D1167" s="21" t="inlineStr">
        <is>
          <t>H</t>
        </is>
      </c>
      <c r="E1167" s="21" t="n">
        <v>24</v>
      </c>
      <c r="F1167" s="21" t="inlineStr">
        <is>
          <t>Small</t>
        </is>
      </c>
      <c r="G1167" s="21" t="inlineStr">
        <is>
          <t>OPEN</t>
        </is>
      </c>
      <c r="H1167" s="21" t="n">
        <v>9</v>
      </c>
      <c r="I1167" s="21" t="inlineStr">
        <is>
          <t>Water, 30A/50A Power</t>
        </is>
      </c>
      <c r="J1167" s="21" t="inlineStr">
        <is>
          <t>OCCUPIED</t>
        </is>
      </c>
      <c r="K1167" s="21" t="inlineStr">
        <is>
          <t>MA-2024-0824</t>
        </is>
      </c>
      <c r="L1167" s="21" t="inlineStr">
        <is>
          <t>WL-01971</t>
        </is>
      </c>
      <c r="M1167" s="21" t="inlineStr">
        <is>
          <t>Paul Smith</t>
        </is>
      </c>
      <c r="N1167" s="21" t="inlineStr">
        <is>
          <t>BRANT QUEEN</t>
        </is>
      </c>
      <c r="O1167" s="21" t="n">
        <v>43.8</v>
      </c>
      <c r="P1167" s="21" t="n">
        <v>7.55</v>
      </c>
      <c r="Q1167" s="28" t="n">
        <v>45845</v>
      </c>
      <c r="R1167" s="21" t="inlineStr"/>
    </row>
    <row r="1168">
      <c r="A1168" s="17" t="inlineStr">
        <is>
          <t>SB-0901</t>
        </is>
      </c>
      <c r="B1168" s="17" t="inlineStr">
        <is>
          <t>Salmonberry</t>
        </is>
      </c>
      <c r="C1168" s="17" t="inlineStr">
        <is>
          <t>open</t>
        </is>
      </c>
      <c r="D1168" s="17" t="inlineStr">
        <is>
          <t>I</t>
        </is>
      </c>
      <c r="E1168" s="17" t="n">
        <v>45</v>
      </c>
      <c r="F1168" s="17" t="inlineStr">
        <is>
          <t>Large</t>
        </is>
      </c>
      <c r="G1168" s="17" t="inlineStr">
        <is>
          <t>OPEN</t>
        </is>
      </c>
      <c r="H1168" s="17" t="n">
        <v>16</v>
      </c>
      <c r="I1168" s="17" t="inlineStr">
        <is>
          <t>Water, 50A Power, Pump-Out</t>
        </is>
      </c>
      <c r="J1168" s="17" t="inlineStr">
        <is>
          <t>OCCUPIED</t>
        </is>
      </c>
      <c r="K1168" s="17" t="inlineStr">
        <is>
          <t>MA-2024-0901</t>
        </is>
      </c>
      <c r="L1168" s="17" t="inlineStr">
        <is>
          <t>WL-03688</t>
        </is>
      </c>
      <c r="M1168" s="17" t="inlineStr">
        <is>
          <t>Gilbert Rodriguez</t>
        </is>
      </c>
      <c r="N1168" s="17" t="inlineStr">
        <is>
          <t>GRAY DANCER</t>
        </is>
      </c>
      <c r="O1168" s="17" t="n">
        <v>44.7</v>
      </c>
      <c r="P1168" s="17" t="n">
        <v>7.55</v>
      </c>
      <c r="Q1168" s="27" t="n">
        <v>45622</v>
      </c>
      <c r="R1168" s="17" t="inlineStr"/>
    </row>
    <row r="1169">
      <c r="A1169" s="21" t="inlineStr">
        <is>
          <t>SB-0902</t>
        </is>
      </c>
      <c r="B1169" s="21" t="inlineStr">
        <is>
          <t>Salmonberry</t>
        </is>
      </c>
      <c r="C1169" s="21" t="inlineStr">
        <is>
          <t>open</t>
        </is>
      </c>
      <c r="D1169" s="21" t="inlineStr">
        <is>
          <t>I</t>
        </is>
      </c>
      <c r="E1169" s="21" t="n">
        <v>24</v>
      </c>
      <c r="F1169" s="21" t="inlineStr">
        <is>
          <t>Small</t>
        </is>
      </c>
      <c r="G1169" s="21" t="inlineStr">
        <is>
          <t>OPEN</t>
        </is>
      </c>
      <c r="H1169" s="21" t="n">
        <v>9</v>
      </c>
      <c r="I1169" s="21" t="inlineStr">
        <is>
          <t>Water, 30A/50A Power</t>
        </is>
      </c>
      <c r="J1169" s="21" t="inlineStr">
        <is>
          <t>RESERVED</t>
        </is>
      </c>
      <c r="K1169" s="21" t="inlineStr"/>
      <c r="L1169" s="21" t="inlineStr"/>
      <c r="M1169" s="21" t="inlineStr"/>
      <c r="N1169" s="21" t="inlineStr"/>
      <c r="O1169" s="21" t="inlineStr"/>
      <c r="P1169" s="21" t="n">
        <v>7.55</v>
      </c>
      <c r="Q1169" s="28" t="n">
        <v>45978</v>
      </c>
      <c r="R1169" s="21" t="inlineStr"/>
    </row>
    <row r="1170">
      <c r="A1170" s="17" t="inlineStr">
        <is>
          <t>SB-0903</t>
        </is>
      </c>
      <c r="B1170" s="17" t="inlineStr">
        <is>
          <t>Salmonberry</t>
        </is>
      </c>
      <c r="C1170" s="17" t="inlineStr">
        <is>
          <t>open</t>
        </is>
      </c>
      <c r="D1170" s="17" t="inlineStr">
        <is>
          <t>I</t>
        </is>
      </c>
      <c r="E1170" s="17" t="n">
        <v>80</v>
      </c>
      <c r="F1170" s="17" t="inlineStr">
        <is>
          <t>XLarge</t>
        </is>
      </c>
      <c r="G1170" s="17" t="inlineStr">
        <is>
          <t>OPEN</t>
        </is>
      </c>
      <c r="H1170" s="17" t="n">
        <v>24</v>
      </c>
      <c r="I1170" s="17" t="inlineStr">
        <is>
          <t>Water, 100A Power, Pump-Out</t>
        </is>
      </c>
      <c r="J1170" s="17" t="inlineStr">
        <is>
          <t>OCCUPIED</t>
        </is>
      </c>
      <c r="K1170" s="17" t="inlineStr">
        <is>
          <t>MA-2024-0903</t>
        </is>
      </c>
      <c r="L1170" s="17" t="inlineStr">
        <is>
          <t>WL-03519</t>
        </is>
      </c>
      <c r="M1170" s="17" t="inlineStr">
        <is>
          <t>Crystal Moore</t>
        </is>
      </c>
      <c r="N1170" s="17" t="inlineStr">
        <is>
          <t>HALIBUT WIND</t>
        </is>
      </c>
      <c r="O1170" s="17" t="n">
        <v>31.9</v>
      </c>
      <c r="P1170" s="17" t="n">
        <v>7.55</v>
      </c>
      <c r="Q1170" s="27" t="n">
        <v>45963</v>
      </c>
      <c r="R1170" s="17" t="inlineStr"/>
    </row>
    <row r="1171">
      <c r="A1171" s="21" t="inlineStr">
        <is>
          <t>SB-0904</t>
        </is>
      </c>
      <c r="B1171" s="21" t="inlineStr">
        <is>
          <t>Salmonberry</t>
        </is>
      </c>
      <c r="C1171" s="21" t="inlineStr">
        <is>
          <t>open</t>
        </is>
      </c>
      <c r="D1171" s="21" t="inlineStr">
        <is>
          <t>I</t>
        </is>
      </c>
      <c r="E1171" s="21" t="n">
        <v>80</v>
      </c>
      <c r="F1171" s="21" t="inlineStr">
        <is>
          <t>XLarge</t>
        </is>
      </c>
      <c r="G1171" s="21" t="inlineStr">
        <is>
          <t>OPEN</t>
        </is>
      </c>
      <c r="H1171" s="21" t="n">
        <v>24</v>
      </c>
      <c r="I1171" s="21" t="inlineStr">
        <is>
          <t>Water, 100A Power, Pump-Out</t>
        </is>
      </c>
      <c r="J1171" s="21" t="inlineStr">
        <is>
          <t>OCCUPIED</t>
        </is>
      </c>
      <c r="K1171" s="21" t="inlineStr">
        <is>
          <t>MA-2024-0904</t>
        </is>
      </c>
      <c r="L1171" s="21" t="inlineStr">
        <is>
          <t>WL-02180</t>
        </is>
      </c>
      <c r="M1171" s="21" t="inlineStr">
        <is>
          <t>Michele Jones</t>
        </is>
      </c>
      <c r="N1171" s="21" t="inlineStr">
        <is>
          <t>MURRE PASSAGE</t>
        </is>
      </c>
      <c r="O1171" s="21" t="n">
        <v>59.4</v>
      </c>
      <c r="P1171" s="21" t="n">
        <v>7.55</v>
      </c>
      <c r="Q1171" s="28" t="n">
        <v>45993</v>
      </c>
      <c r="R1171" s="21" t="inlineStr"/>
    </row>
    <row r="1172">
      <c r="A1172" s="17" t="inlineStr">
        <is>
          <t>SB-0905</t>
        </is>
      </c>
      <c r="B1172" s="17" t="inlineStr">
        <is>
          <t>Salmonberry</t>
        </is>
      </c>
      <c r="C1172" s="17" t="inlineStr">
        <is>
          <t>open</t>
        </is>
      </c>
      <c r="D1172" s="17" t="inlineStr">
        <is>
          <t>I</t>
        </is>
      </c>
      <c r="E1172" s="17" t="n">
        <v>32</v>
      </c>
      <c r="F1172" s="17" t="inlineStr">
        <is>
          <t>Medium</t>
        </is>
      </c>
      <c r="G1172" s="17" t="inlineStr">
        <is>
          <t>OPEN</t>
        </is>
      </c>
      <c r="H1172" s="17" t="n">
        <v>12</v>
      </c>
      <c r="I1172" s="17" t="inlineStr">
        <is>
          <t>Water, 30A/50A Power</t>
        </is>
      </c>
      <c r="J1172" s="17" t="inlineStr">
        <is>
          <t>OCCUPIED</t>
        </is>
      </c>
      <c r="K1172" s="17" t="inlineStr">
        <is>
          <t>MA-2024-0905</t>
        </is>
      </c>
      <c r="L1172" s="17" t="inlineStr">
        <is>
          <t>WL-03714</t>
        </is>
      </c>
      <c r="M1172" s="17" t="inlineStr">
        <is>
          <t>Christopher Mitchell</t>
        </is>
      </c>
      <c r="N1172" s="17" t="inlineStr">
        <is>
          <t>SCOTER STAR</t>
        </is>
      </c>
      <c r="O1172" s="17" t="n">
        <v>42.9</v>
      </c>
      <c r="P1172" s="17" t="n">
        <v>7.55</v>
      </c>
      <c r="Q1172" s="27" t="n">
        <v>45605</v>
      </c>
      <c r="R1172" s="17" t="inlineStr"/>
    </row>
    <row r="1173">
      <c r="A1173" s="21" t="inlineStr">
        <is>
          <t>SB-0906</t>
        </is>
      </c>
      <c r="B1173" s="21" t="inlineStr">
        <is>
          <t>Salmonberry</t>
        </is>
      </c>
      <c r="C1173" s="21" t="inlineStr">
        <is>
          <t>open</t>
        </is>
      </c>
      <c r="D1173" s="21" t="inlineStr">
        <is>
          <t>I</t>
        </is>
      </c>
      <c r="E1173" s="21" t="n">
        <v>36</v>
      </c>
      <c r="F1173" s="21" t="inlineStr">
        <is>
          <t>Medium</t>
        </is>
      </c>
      <c r="G1173" s="21" t="inlineStr">
        <is>
          <t>OPEN</t>
        </is>
      </c>
      <c r="H1173" s="21" t="n">
        <v>13</v>
      </c>
      <c r="I1173" s="21" t="inlineStr">
        <is>
          <t>Water, 50A Power</t>
        </is>
      </c>
      <c r="J1173" s="21" t="inlineStr">
        <is>
          <t>OCCUPIED</t>
        </is>
      </c>
      <c r="K1173" s="21" t="inlineStr">
        <is>
          <t>MA-2024-0906</t>
        </is>
      </c>
      <c r="L1173" s="21" t="inlineStr">
        <is>
          <t>WL-01202</t>
        </is>
      </c>
      <c r="M1173" s="21" t="inlineStr">
        <is>
          <t>Kevin Benson</t>
        </is>
      </c>
      <c r="N1173" s="21" t="inlineStr">
        <is>
          <t>HALIBUT WIND</t>
        </is>
      </c>
      <c r="O1173" s="21" t="n">
        <v>44</v>
      </c>
      <c r="P1173" s="21" t="n">
        <v>7.55</v>
      </c>
      <c r="Q1173" s="28" t="n">
        <v>46173</v>
      </c>
      <c r="R1173" s="21" t="inlineStr"/>
    </row>
    <row r="1174">
      <c r="A1174" s="17" t="inlineStr">
        <is>
          <t>SB-0907</t>
        </is>
      </c>
      <c r="B1174" s="17" t="inlineStr">
        <is>
          <t>Salmonberry</t>
        </is>
      </c>
      <c r="C1174" s="17" t="inlineStr">
        <is>
          <t>open</t>
        </is>
      </c>
      <c r="D1174" s="17" t="inlineStr">
        <is>
          <t>I</t>
        </is>
      </c>
      <c r="E1174" s="17" t="n">
        <v>32</v>
      </c>
      <c r="F1174" s="17" t="inlineStr">
        <is>
          <t>Medium</t>
        </is>
      </c>
      <c r="G1174" s="17" t="inlineStr">
        <is>
          <t>OPEN</t>
        </is>
      </c>
      <c r="H1174" s="17" t="n">
        <v>12</v>
      </c>
      <c r="I1174" s="17" t="inlineStr">
        <is>
          <t>Water, 30A/50A Power</t>
        </is>
      </c>
      <c r="J1174" s="17" t="inlineStr">
        <is>
          <t>GUEST</t>
        </is>
      </c>
      <c r="K1174" s="17" t="inlineStr"/>
      <c r="L1174" s="17" t="inlineStr"/>
      <c r="M1174" s="17" t="inlineStr"/>
      <c r="N1174" s="17" t="inlineStr"/>
      <c r="O1174" s="17" t="inlineStr"/>
      <c r="P1174" s="17" t="n">
        <v>7.55</v>
      </c>
      <c r="Q1174" s="27" t="n">
        <v>45696</v>
      </c>
      <c r="R1174" s="17" t="inlineStr"/>
    </row>
    <row r="1175">
      <c r="A1175" s="21" t="inlineStr">
        <is>
          <t>SB-0908</t>
        </is>
      </c>
      <c r="B1175" s="21" t="inlineStr">
        <is>
          <t>Salmonberry</t>
        </is>
      </c>
      <c r="C1175" s="21" t="inlineStr">
        <is>
          <t>open</t>
        </is>
      </c>
      <c r="D1175" s="21" t="inlineStr">
        <is>
          <t>I</t>
        </is>
      </c>
      <c r="E1175" s="21" t="n">
        <v>36</v>
      </c>
      <c r="F1175" s="21" t="inlineStr">
        <is>
          <t>Medium</t>
        </is>
      </c>
      <c r="G1175" s="21" t="inlineStr">
        <is>
          <t>OPEN</t>
        </is>
      </c>
      <c r="H1175" s="21" t="n">
        <v>13</v>
      </c>
      <c r="I1175" s="21" t="inlineStr">
        <is>
          <t>Water, 50A Power</t>
        </is>
      </c>
      <c r="J1175" s="21" t="inlineStr">
        <is>
          <t>OCCUPIED</t>
        </is>
      </c>
      <c r="K1175" s="21" t="inlineStr">
        <is>
          <t>MA-2024-0908</t>
        </is>
      </c>
      <c r="L1175" s="21" t="inlineStr">
        <is>
          <t>WL-03796</t>
        </is>
      </c>
      <c r="M1175" s="21" t="inlineStr">
        <is>
          <t>Christine Johnson</t>
        </is>
      </c>
      <c r="N1175" s="21" t="inlineStr">
        <is>
          <t>TIDE SHORE</t>
        </is>
      </c>
      <c r="O1175" s="21" t="n">
        <v>53.6</v>
      </c>
      <c r="P1175" s="21" t="n">
        <v>7.55</v>
      </c>
      <c r="Q1175" s="28" t="n">
        <v>45611</v>
      </c>
      <c r="R1175" s="21" t="inlineStr"/>
    </row>
    <row r="1176">
      <c r="A1176" s="17" t="inlineStr">
        <is>
          <t>SB-0909</t>
        </is>
      </c>
      <c r="B1176" s="17" t="inlineStr">
        <is>
          <t>Salmonberry</t>
        </is>
      </c>
      <c r="C1176" s="17" t="inlineStr">
        <is>
          <t>open</t>
        </is>
      </c>
      <c r="D1176" s="17" t="inlineStr">
        <is>
          <t>I</t>
        </is>
      </c>
      <c r="E1176" s="17" t="n">
        <v>24</v>
      </c>
      <c r="F1176" s="17" t="inlineStr">
        <is>
          <t>Small</t>
        </is>
      </c>
      <c r="G1176" s="17" t="inlineStr">
        <is>
          <t>OPEN</t>
        </is>
      </c>
      <c r="H1176" s="17" t="n">
        <v>9</v>
      </c>
      <c r="I1176" s="17" t="inlineStr">
        <is>
          <t>Water, 30A/50A Power</t>
        </is>
      </c>
      <c r="J1176" s="17" t="inlineStr">
        <is>
          <t>OCCUPIED</t>
        </is>
      </c>
      <c r="K1176" s="17" t="inlineStr">
        <is>
          <t>MA-2024-0909</t>
        </is>
      </c>
      <c r="L1176" s="17" t="inlineStr">
        <is>
          <t>WL-01919</t>
        </is>
      </c>
      <c r="M1176" s="17" t="inlineStr">
        <is>
          <t>Glenda Perkins</t>
        </is>
      </c>
      <c r="N1176" s="17" t="inlineStr">
        <is>
          <t>OTTER PASSAGE</t>
        </is>
      </c>
      <c r="O1176" s="17" t="n">
        <v>52.9</v>
      </c>
      <c r="P1176" s="17" t="n">
        <v>7.55</v>
      </c>
      <c r="Q1176" s="27" t="n">
        <v>46038</v>
      </c>
      <c r="R1176" s="17" t="inlineStr"/>
    </row>
    <row r="1177">
      <c r="A1177" s="21" t="inlineStr">
        <is>
          <t>SB-0910</t>
        </is>
      </c>
      <c r="B1177" s="21" t="inlineStr">
        <is>
          <t>Salmonberry</t>
        </is>
      </c>
      <c r="C1177" s="21" t="inlineStr">
        <is>
          <t>open</t>
        </is>
      </c>
      <c r="D1177" s="21" t="inlineStr">
        <is>
          <t>I</t>
        </is>
      </c>
      <c r="E1177" s="21" t="n">
        <v>28</v>
      </c>
      <c r="F1177" s="21" t="inlineStr">
        <is>
          <t>Small</t>
        </is>
      </c>
      <c r="G1177" s="21" t="inlineStr">
        <is>
          <t>OPEN</t>
        </is>
      </c>
      <c r="H1177" s="21" t="n">
        <v>10</v>
      </c>
      <c r="I1177" s="21" t="inlineStr">
        <is>
          <t>Water, 30A/50A Power</t>
        </is>
      </c>
      <c r="J1177" s="21" t="inlineStr">
        <is>
          <t>OCCUPIED</t>
        </is>
      </c>
      <c r="K1177" s="21" t="inlineStr">
        <is>
          <t>MA-2024-0910</t>
        </is>
      </c>
      <c r="L1177" s="21" t="inlineStr">
        <is>
          <t>WL-01503</t>
        </is>
      </c>
      <c r="M1177" s="21" t="inlineStr">
        <is>
          <t>Kayla Moore</t>
        </is>
      </c>
      <c r="N1177" s="21" t="inlineStr">
        <is>
          <t>SALISH LINE</t>
        </is>
      </c>
      <c r="O1177" s="21" t="n">
        <v>61.1</v>
      </c>
      <c r="P1177" s="21" t="n">
        <v>7.55</v>
      </c>
      <c r="Q1177" s="28" t="n">
        <v>45735</v>
      </c>
      <c r="R1177" s="21" t="inlineStr"/>
    </row>
    <row r="1178">
      <c r="A1178" s="17" t="inlineStr">
        <is>
          <t>SB-0911</t>
        </is>
      </c>
      <c r="B1178" s="17" t="inlineStr">
        <is>
          <t>Salmonberry</t>
        </is>
      </c>
      <c r="C1178" s="17" t="inlineStr">
        <is>
          <t>open</t>
        </is>
      </c>
      <c r="D1178" s="17" t="inlineStr">
        <is>
          <t>I</t>
        </is>
      </c>
      <c r="E1178" s="17" t="n">
        <v>28</v>
      </c>
      <c r="F1178" s="17" t="inlineStr">
        <is>
          <t>Small</t>
        </is>
      </c>
      <c r="G1178" s="17" t="inlineStr">
        <is>
          <t>OPEN</t>
        </is>
      </c>
      <c r="H1178" s="17" t="n">
        <v>10</v>
      </c>
      <c r="I1178" s="17" t="inlineStr">
        <is>
          <t>Water, 30A/50A Power</t>
        </is>
      </c>
      <c r="J1178" s="17" t="inlineStr">
        <is>
          <t>OCCUPIED</t>
        </is>
      </c>
      <c r="K1178" s="17" t="inlineStr">
        <is>
          <t>MA-2024-0911</t>
        </is>
      </c>
      <c r="L1178" s="17" t="inlineStr">
        <is>
          <t>WL-02912</t>
        </is>
      </c>
      <c r="M1178" s="17" t="inlineStr">
        <is>
          <t>Alan Ortiz</t>
        </is>
      </c>
      <c r="N1178" s="17" t="inlineStr">
        <is>
          <t>SANDERLING SONG</t>
        </is>
      </c>
      <c r="O1178" s="17" t="n">
        <v>52.6</v>
      </c>
      <c r="P1178" s="17" t="n">
        <v>7.55</v>
      </c>
      <c r="Q1178" s="27" t="n">
        <v>46196</v>
      </c>
      <c r="R1178" s="17" t="inlineStr"/>
    </row>
    <row r="1179">
      <c r="A1179" s="21" t="inlineStr">
        <is>
          <t>SB-0912</t>
        </is>
      </c>
      <c r="B1179" s="21" t="inlineStr">
        <is>
          <t>Salmonberry</t>
        </is>
      </c>
      <c r="C1179" s="21" t="inlineStr">
        <is>
          <t>open</t>
        </is>
      </c>
      <c r="D1179" s="21" t="inlineStr">
        <is>
          <t>I</t>
        </is>
      </c>
      <c r="E1179" s="21" t="n">
        <v>32</v>
      </c>
      <c r="F1179" s="21" t="inlineStr">
        <is>
          <t>Medium</t>
        </is>
      </c>
      <c r="G1179" s="21" t="inlineStr">
        <is>
          <t>OPEN</t>
        </is>
      </c>
      <c r="H1179" s="21" t="n">
        <v>12</v>
      </c>
      <c r="I1179" s="21" t="inlineStr">
        <is>
          <t>Water, 30A/50A Power</t>
        </is>
      </c>
      <c r="J1179" s="21" t="inlineStr">
        <is>
          <t>OCCUPIED</t>
        </is>
      </c>
      <c r="K1179" s="21" t="inlineStr">
        <is>
          <t>MA-2024-0912</t>
        </is>
      </c>
      <c r="L1179" s="21" t="inlineStr">
        <is>
          <t>WL-02350</t>
        </is>
      </c>
      <c r="M1179" s="21" t="inlineStr">
        <is>
          <t>Christy Chambers</t>
        </is>
      </c>
      <c r="N1179" s="21" t="inlineStr">
        <is>
          <t>GRAY ROSE</t>
        </is>
      </c>
      <c r="O1179" s="21" t="n">
        <v>58.2</v>
      </c>
      <c r="P1179" s="21" t="n">
        <v>7.55</v>
      </c>
      <c r="Q1179" s="28" t="n">
        <v>45715</v>
      </c>
      <c r="R1179" s="21" t="inlineStr"/>
    </row>
    <row r="1180">
      <c r="A1180" s="17" t="inlineStr">
        <is>
          <t>SB-0913</t>
        </is>
      </c>
      <c r="B1180" s="17" t="inlineStr">
        <is>
          <t>Salmonberry</t>
        </is>
      </c>
      <c r="C1180" s="17" t="inlineStr">
        <is>
          <t>open</t>
        </is>
      </c>
      <c r="D1180" s="17" t="inlineStr">
        <is>
          <t>I</t>
        </is>
      </c>
      <c r="E1180" s="17" t="n">
        <v>28</v>
      </c>
      <c r="F1180" s="17" t="inlineStr">
        <is>
          <t>Small</t>
        </is>
      </c>
      <c r="G1180" s="17" t="inlineStr">
        <is>
          <t>OPEN</t>
        </is>
      </c>
      <c r="H1180" s="17" t="n">
        <v>10</v>
      </c>
      <c r="I1180" s="17" t="inlineStr">
        <is>
          <t>Water, 30A/50A Power</t>
        </is>
      </c>
      <c r="J1180" s="17" t="inlineStr">
        <is>
          <t>OCCUPIED</t>
        </is>
      </c>
      <c r="K1180" s="17" t="inlineStr">
        <is>
          <t>MA-2024-0913</t>
        </is>
      </c>
      <c r="L1180" s="17" t="inlineStr">
        <is>
          <t>WL-02119</t>
        </is>
      </c>
      <c r="M1180" s="17" t="inlineStr">
        <is>
          <t>Eric Forbes</t>
        </is>
      </c>
      <c r="N1180" s="17" t="inlineStr">
        <is>
          <t>SCOTER VEER</t>
        </is>
      </c>
      <c r="O1180" s="17" t="n">
        <v>57.3</v>
      </c>
      <c r="P1180" s="17" t="n">
        <v>7.55</v>
      </c>
      <c r="Q1180" s="27" t="n">
        <v>45690</v>
      </c>
      <c r="R1180" s="17" t="inlineStr"/>
    </row>
    <row r="1181">
      <c r="A1181" s="21" t="inlineStr">
        <is>
          <t>SB-0914</t>
        </is>
      </c>
      <c r="B1181" s="21" t="inlineStr">
        <is>
          <t>Salmonberry</t>
        </is>
      </c>
      <c r="C1181" s="21" t="inlineStr">
        <is>
          <t>open</t>
        </is>
      </c>
      <c r="D1181" s="21" t="inlineStr">
        <is>
          <t>I</t>
        </is>
      </c>
      <c r="E1181" s="21" t="n">
        <v>50</v>
      </c>
      <c r="F1181" s="21" t="inlineStr">
        <is>
          <t>Large</t>
        </is>
      </c>
      <c r="G1181" s="21" t="inlineStr">
        <is>
          <t>OPEN</t>
        </is>
      </c>
      <c r="H1181" s="21" t="n">
        <v>18</v>
      </c>
      <c r="I1181" s="21" t="inlineStr">
        <is>
          <t>Water, 50A Power, Pump-Out</t>
        </is>
      </c>
      <c r="J1181" s="21" t="inlineStr">
        <is>
          <t>OCCUPIED</t>
        </is>
      </c>
      <c r="K1181" s="21" t="inlineStr">
        <is>
          <t>MA-2024-0914</t>
        </is>
      </c>
      <c r="L1181" s="21" t="inlineStr">
        <is>
          <t>WL-02602</t>
        </is>
      </c>
      <c r="M1181" s="21" t="inlineStr">
        <is>
          <t>John Shah</t>
        </is>
      </c>
      <c r="N1181" s="21" t="inlineStr">
        <is>
          <t>WIDGEON QUEEN</t>
        </is>
      </c>
      <c r="O1181" s="21" t="n">
        <v>27.7</v>
      </c>
      <c r="P1181" s="21" t="n">
        <v>7.55</v>
      </c>
      <c r="Q1181" s="28" t="n">
        <v>45870</v>
      </c>
      <c r="R1181" s="21" t="inlineStr"/>
    </row>
    <row r="1182">
      <c r="A1182" s="17" t="inlineStr">
        <is>
          <t>SB-0915</t>
        </is>
      </c>
      <c r="B1182" s="17" t="inlineStr">
        <is>
          <t>Salmonberry</t>
        </is>
      </c>
      <c r="C1182" s="17" t="inlineStr">
        <is>
          <t>open</t>
        </is>
      </c>
      <c r="D1182" s="17" t="inlineStr">
        <is>
          <t>I</t>
        </is>
      </c>
      <c r="E1182" s="17" t="n">
        <v>32</v>
      </c>
      <c r="F1182" s="17" t="inlineStr">
        <is>
          <t>Medium</t>
        </is>
      </c>
      <c r="G1182" s="17" t="inlineStr">
        <is>
          <t>OPEN</t>
        </is>
      </c>
      <c r="H1182" s="17" t="n">
        <v>12</v>
      </c>
      <c r="I1182" s="17" t="inlineStr">
        <is>
          <t>Water, 30A/50A Power</t>
        </is>
      </c>
      <c r="J1182" s="17" t="inlineStr">
        <is>
          <t>OCCUPIED</t>
        </is>
      </c>
      <c r="K1182" s="17" t="inlineStr">
        <is>
          <t>MA-2024-0915</t>
        </is>
      </c>
      <c r="L1182" s="17" t="inlineStr">
        <is>
          <t>WL-03084</t>
        </is>
      </c>
      <c r="M1182" s="17" t="inlineStr">
        <is>
          <t>Timothy Johnson</t>
        </is>
      </c>
      <c r="N1182" s="17" t="inlineStr">
        <is>
          <t>OSPREY SHORE</t>
        </is>
      </c>
      <c r="O1182" s="17" t="n">
        <v>58.9</v>
      </c>
      <c r="P1182" s="17" t="n">
        <v>7.55</v>
      </c>
      <c r="Q1182" s="27" t="n">
        <v>46005</v>
      </c>
      <c r="R1182" s="17" t="inlineStr"/>
    </row>
    <row r="1183">
      <c r="A1183" s="21" t="inlineStr">
        <is>
          <t>SB-0916</t>
        </is>
      </c>
      <c r="B1183" s="21" t="inlineStr">
        <is>
          <t>Salmonberry</t>
        </is>
      </c>
      <c r="C1183" s="21" t="inlineStr">
        <is>
          <t>open</t>
        </is>
      </c>
      <c r="D1183" s="21" t="inlineStr">
        <is>
          <t>I</t>
        </is>
      </c>
      <c r="E1183" s="21" t="n">
        <v>60</v>
      </c>
      <c r="F1183" s="21" t="inlineStr">
        <is>
          <t>XLarge</t>
        </is>
      </c>
      <c r="G1183" s="21" t="inlineStr">
        <is>
          <t>OPEN</t>
        </is>
      </c>
      <c r="H1183" s="21" t="n">
        <v>20</v>
      </c>
      <c r="I1183" s="21" t="inlineStr">
        <is>
          <t>Water, 100A Power, Pump-Out</t>
        </is>
      </c>
      <c r="J1183" s="21" t="inlineStr">
        <is>
          <t>OCCUPIED</t>
        </is>
      </c>
      <c r="K1183" s="21" t="inlineStr">
        <is>
          <t>MA-2024-0916</t>
        </is>
      </c>
      <c r="L1183" s="21" t="inlineStr">
        <is>
          <t>WL-03528</t>
        </is>
      </c>
      <c r="M1183" s="21" t="inlineStr">
        <is>
          <t>Gina Hudson</t>
        </is>
      </c>
      <c r="N1183" s="21" t="inlineStr">
        <is>
          <t>BRANT MIST</t>
        </is>
      </c>
      <c r="O1183" s="21" t="n">
        <v>43.1</v>
      </c>
      <c r="P1183" s="21" t="n">
        <v>7.55</v>
      </c>
      <c r="Q1183" s="28" t="n">
        <v>45679</v>
      </c>
      <c r="R1183" s="21" t="inlineStr"/>
    </row>
    <row r="1184">
      <c r="A1184" s="17" t="inlineStr">
        <is>
          <t>SB-0917</t>
        </is>
      </c>
      <c r="B1184" s="17" t="inlineStr">
        <is>
          <t>Salmonberry</t>
        </is>
      </c>
      <c r="C1184" s="17" t="inlineStr">
        <is>
          <t>open</t>
        </is>
      </c>
      <c r="D1184" s="17" t="inlineStr">
        <is>
          <t>I</t>
        </is>
      </c>
      <c r="E1184" s="17" t="n">
        <v>45</v>
      </c>
      <c r="F1184" s="17" t="inlineStr">
        <is>
          <t>Large</t>
        </is>
      </c>
      <c r="G1184" s="17" t="inlineStr">
        <is>
          <t>OPEN</t>
        </is>
      </c>
      <c r="H1184" s="17" t="n">
        <v>16</v>
      </c>
      <c r="I1184" s="17" t="inlineStr">
        <is>
          <t>Water, 50A Power, Pump-Out</t>
        </is>
      </c>
      <c r="J1184" s="17" t="inlineStr">
        <is>
          <t>OCCUPIED</t>
        </is>
      </c>
      <c r="K1184" s="17" t="inlineStr">
        <is>
          <t>MA-2024-0917</t>
        </is>
      </c>
      <c r="L1184" s="17" t="inlineStr">
        <is>
          <t>WL-01294</t>
        </is>
      </c>
      <c r="M1184" s="17" t="inlineStr">
        <is>
          <t>Peter Jenkins</t>
        </is>
      </c>
      <c r="N1184" s="17" t="inlineStr">
        <is>
          <t>ANCHOR REACH</t>
        </is>
      </c>
      <c r="O1184" s="17" t="n">
        <v>48.2</v>
      </c>
      <c r="P1184" s="17" t="n">
        <v>7.55</v>
      </c>
      <c r="Q1184" s="27" t="n">
        <v>46057</v>
      </c>
      <c r="R1184" s="17" t="inlineStr"/>
    </row>
    <row r="1185">
      <c r="A1185" s="21" t="inlineStr">
        <is>
          <t>SB-0918</t>
        </is>
      </c>
      <c r="B1185" s="21" t="inlineStr">
        <is>
          <t>Salmonberry</t>
        </is>
      </c>
      <c r="C1185" s="21" t="inlineStr">
        <is>
          <t>open</t>
        </is>
      </c>
      <c r="D1185" s="21" t="inlineStr">
        <is>
          <t>I</t>
        </is>
      </c>
      <c r="E1185" s="21" t="n">
        <v>80</v>
      </c>
      <c r="F1185" s="21" t="inlineStr">
        <is>
          <t>XLarge</t>
        </is>
      </c>
      <c r="G1185" s="21" t="inlineStr">
        <is>
          <t>OPEN</t>
        </is>
      </c>
      <c r="H1185" s="21" t="n">
        <v>24</v>
      </c>
      <c r="I1185" s="21" t="inlineStr">
        <is>
          <t>Water, 100A Power, Pump-Out</t>
        </is>
      </c>
      <c r="J1185" s="21" t="inlineStr">
        <is>
          <t>OCCUPIED</t>
        </is>
      </c>
      <c r="K1185" s="21" t="inlineStr">
        <is>
          <t>MA-2024-0918</t>
        </is>
      </c>
      <c r="L1185" s="21" t="inlineStr">
        <is>
          <t>WL-03420</t>
        </is>
      </c>
      <c r="M1185" s="21" t="inlineStr">
        <is>
          <t>Laura Franklin</t>
        </is>
      </c>
      <c r="N1185" s="21" t="inlineStr">
        <is>
          <t>CORMORANT STAR</t>
        </is>
      </c>
      <c r="O1185" s="21" t="n">
        <v>56.6</v>
      </c>
      <c r="P1185" s="21" t="n">
        <v>7.55</v>
      </c>
      <c r="Q1185" s="28" t="n">
        <v>45879</v>
      </c>
      <c r="R1185" s="21" t="inlineStr"/>
    </row>
  </sheetData>
  <autoFilter ref="A5:R1185"/>
  <mergeCells count="3">
    <mergeCell ref="A1:R1"/>
    <mergeCell ref="A2:R2"/>
    <mergeCell ref="A3:R3"/>
  </mergeCells>
  <pageMargins left="0.25" right="0.25" top="0.4" bottom="0.4" header="0.5" footer="0.5"/>
  <pageSetup fitToHeight="0" fitToWidth="1"/>
  <headerFooter>
    <oddHeader/>
    <oddFooter>&amp;CPage &amp;P of &amp;N&amp;RChaldale Harbor District | 2026-08-01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15.xml><?xml version="1.0" encoding="utf-8"?>
<worksheet xmlns="http://schemas.openxmlformats.org/spreadsheetml/2006/main">
  <sheetPr>
    <tabColor rgb="00617384"/>
    <outlinePr summaryBelow="1" summaryRight="1"/>
    <pageSetUpPr fitToPage="1"/>
  </sheetPr>
  <dimension ref="A1:S774"/>
  <sheetViews>
    <sheetView showGridLines="1" zoomScale="90" workbookViewId="0">
      <pane ySplit="5" topLeftCell="A6" activePane="bottomLeft" state="frozen"/>
      <selection pane="bottomLeft" activeCell="A1" sqref="A1"/>
    </sheetView>
  </sheetViews>
  <sheetFormatPr baseColWidth="8" defaultRowHeight="15"/>
  <sheetData>
    <row r="1" ht="32" customHeight="1">
      <c r="A1" s="1" t="inlineStr">
        <is>
          <t>Source - August Moorage</t>
        </is>
      </c>
    </row>
    <row r="2" ht="28" customHeight="1">
      <c r="A2" s="2" t="inlineStr">
        <is>
          <t>Embedded source extract; gray tabs are supporting data.</t>
        </is>
      </c>
    </row>
    <row r="3" ht="26" customHeight="1">
      <c r="A3" s="3" t="inlineStr">
        <is>
          <t>Source: billing_transactions_2022_2026.csv; MONTHLY_MOORAGE posted 2026-08-01 only.</t>
        </is>
      </c>
    </row>
    <row r="5" ht="31" customHeight="1">
      <c r="A5" s="12" t="inlineStr">
        <is>
          <t>txn_id</t>
        </is>
      </c>
      <c r="B5" s="12" t="inlineStr">
        <is>
          <t>post_date</t>
        </is>
      </c>
      <c r="C5" s="12" t="inlineStr">
        <is>
          <t>account_id</t>
        </is>
      </c>
      <c r="D5" s="12" t="inlineStr">
        <is>
          <t>applicant_id</t>
        </is>
      </c>
      <c r="E5" s="12" t="inlineStr">
        <is>
          <t>slip_id</t>
        </is>
      </c>
      <c r="F5" s="12" t="inlineStr">
        <is>
          <t>basin</t>
        </is>
      </c>
      <c r="G5" s="12" t="inlineStr">
        <is>
          <t>rate_class</t>
        </is>
      </c>
      <c r="H5" s="12" t="inlineStr">
        <is>
          <t>txn_type</t>
        </is>
      </c>
      <c r="I5" s="12" t="inlineStr">
        <is>
          <t>length_ft_billed</t>
        </is>
      </c>
      <c r="J5" s="12" t="inlineStr">
        <is>
          <t>months_billed</t>
        </is>
      </c>
      <c r="K5" s="12" t="inlineStr">
        <is>
          <t>foot_months</t>
        </is>
      </c>
      <c r="L5" s="12" t="inlineStr">
        <is>
          <t>rate_per_foot_month</t>
        </is>
      </c>
      <c r="M5" s="12" t="inlineStr">
        <is>
          <t>amount</t>
        </is>
      </c>
      <c r="N5" s="12" t="inlineStr">
        <is>
          <t>tax_amount</t>
        </is>
      </c>
      <c r="O5" s="12" t="inlineStr">
        <is>
          <t>total_amount</t>
        </is>
      </c>
      <c r="P5" s="12" t="inlineStr">
        <is>
          <t>payment_status</t>
        </is>
      </c>
      <c r="Q5" s="12" t="inlineStr">
        <is>
          <t>due_date</t>
        </is>
      </c>
      <c r="R5" s="12" t="inlineStr">
        <is>
          <t>paid_date</t>
        </is>
      </c>
      <c r="S5" s="12" t="inlineStr">
        <is>
          <t>notes</t>
        </is>
      </c>
    </row>
    <row r="6">
      <c r="A6" s="17" t="inlineStr">
        <is>
          <t>TXN-202608-000064</t>
        </is>
      </c>
      <c r="B6" s="27" t="n">
        <v>46235</v>
      </c>
      <c r="C6" s="17" t="inlineStr">
        <is>
          <t>AC-LP-0101</t>
        </is>
      </c>
      <c r="D6" s="17" t="inlineStr">
        <is>
          <t>WL-02442</t>
        </is>
      </c>
      <c r="E6" s="17" t="inlineStr">
        <is>
          <t>LP-0101</t>
        </is>
      </c>
      <c r="F6" s="17" t="inlineStr">
        <is>
          <t>Ledgport</t>
        </is>
      </c>
      <c r="G6" s="17" t="inlineStr">
        <is>
          <t>NON_COMM_MONTHLY</t>
        </is>
      </c>
      <c r="H6" s="17" t="inlineStr">
        <is>
          <t>MONTHLY_MOORAGE</t>
        </is>
      </c>
      <c r="I6" s="17" t="n">
        <v>51</v>
      </c>
      <c r="J6" s="17" t="n">
        <v>1</v>
      </c>
      <c r="K6" s="17" t="n">
        <v>51</v>
      </c>
      <c r="L6" s="17" t="n">
        <v>10.4</v>
      </c>
      <c r="M6" s="17" t="n">
        <v>530.4</v>
      </c>
      <c r="N6" s="17" t="n">
        <v>68.09999999999999</v>
      </c>
      <c r="O6" s="17" t="n">
        <v>598.5</v>
      </c>
      <c r="P6" s="17" t="inlineStr">
        <is>
          <t>PAID</t>
        </is>
      </c>
      <c r="Q6" s="27" t="n">
        <v>46249</v>
      </c>
      <c r="R6" s="27" t="n">
        <v>46244</v>
      </c>
      <c r="S6" s="17" t="inlineStr"/>
    </row>
    <row r="7">
      <c r="A7" s="21" t="inlineStr">
        <is>
          <t>TXN-202608-000108</t>
        </is>
      </c>
      <c r="B7" s="28" t="n">
        <v>46235</v>
      </c>
      <c r="C7" s="21" t="inlineStr">
        <is>
          <t>AC-LP-0102</t>
        </is>
      </c>
      <c r="D7" s="21" t="inlineStr">
        <is>
          <t>WL-02413</t>
        </is>
      </c>
      <c r="E7" s="21" t="inlineStr">
        <is>
          <t>LP-0102</t>
        </is>
      </c>
      <c r="F7" s="21" t="inlineStr">
        <is>
          <t>Ledgport</t>
        </is>
      </c>
      <c r="G7" s="21" t="inlineStr">
        <is>
          <t>NON_COMM_MONTHLY</t>
        </is>
      </c>
      <c r="H7" s="21" t="inlineStr">
        <is>
          <t>MONTHLY_MOORAGE</t>
        </is>
      </c>
      <c r="I7" s="21" t="n">
        <v>40</v>
      </c>
      <c r="J7" s="21" t="n">
        <v>1</v>
      </c>
      <c r="K7" s="21" t="n">
        <v>40</v>
      </c>
      <c r="L7" s="21" t="n">
        <v>10.4</v>
      </c>
      <c r="M7" s="21" t="n">
        <v>416</v>
      </c>
      <c r="N7" s="21" t="n">
        <v>53.41</v>
      </c>
      <c r="O7" s="21" t="n">
        <v>469.41</v>
      </c>
      <c r="P7" s="21" t="inlineStr">
        <is>
          <t>LATE</t>
        </is>
      </c>
      <c r="Q7" s="28" t="n">
        <v>46249</v>
      </c>
      <c r="R7" s="21" t="inlineStr"/>
      <c r="S7" s="21" t="inlineStr"/>
    </row>
    <row r="8">
      <c r="A8" s="17" t="inlineStr">
        <is>
          <t>TXN-202608-000171</t>
        </is>
      </c>
      <c r="B8" s="27" t="n">
        <v>46235</v>
      </c>
      <c r="C8" s="17" t="inlineStr">
        <is>
          <t>AC-LP-0103</t>
        </is>
      </c>
      <c r="D8" s="17" t="inlineStr">
        <is>
          <t>WL-01449</t>
        </is>
      </c>
      <c r="E8" s="17" t="inlineStr">
        <is>
          <t>LP-0103</t>
        </is>
      </c>
      <c r="F8" s="17" t="inlineStr">
        <is>
          <t>Ledgport</t>
        </is>
      </c>
      <c r="G8" s="17" t="inlineStr">
        <is>
          <t>NON_COMM_MONTHLY</t>
        </is>
      </c>
      <c r="H8" s="17" t="inlineStr">
        <is>
          <t>MONTHLY_MOORAGE</t>
        </is>
      </c>
      <c r="I8" s="17" t="n">
        <v>33</v>
      </c>
      <c r="J8" s="17" t="n">
        <v>1</v>
      </c>
      <c r="K8" s="17" t="n">
        <v>33</v>
      </c>
      <c r="L8" s="17" t="n">
        <v>10.4</v>
      </c>
      <c r="M8" s="17" t="n">
        <v>343.2</v>
      </c>
      <c r="N8" s="17" t="n">
        <v>44.07</v>
      </c>
      <c r="O8" s="17" t="n">
        <v>387.27</v>
      </c>
      <c r="P8" s="17" t="inlineStr">
        <is>
          <t>PAID</t>
        </is>
      </c>
      <c r="Q8" s="27" t="n">
        <v>46249</v>
      </c>
      <c r="R8" s="27" t="n">
        <v>46242</v>
      </c>
      <c r="S8" s="17" t="inlineStr"/>
    </row>
    <row r="9">
      <c r="A9" s="21" t="inlineStr">
        <is>
          <t>TXN-202608-000239</t>
        </is>
      </c>
      <c r="B9" s="28" t="n">
        <v>46235</v>
      </c>
      <c r="C9" s="21" t="inlineStr">
        <is>
          <t>AC-LP-0104</t>
        </is>
      </c>
      <c r="D9" s="21" t="inlineStr">
        <is>
          <t>WL-03625</t>
        </is>
      </c>
      <c r="E9" s="21" t="inlineStr">
        <is>
          <t>LP-0104</t>
        </is>
      </c>
      <c r="F9" s="21" t="inlineStr">
        <is>
          <t>Ledgport</t>
        </is>
      </c>
      <c r="G9" s="21" t="inlineStr">
        <is>
          <t>NON_COMM_MONTHLY</t>
        </is>
      </c>
      <c r="H9" s="21" t="inlineStr">
        <is>
          <t>MONTHLY_MOORAGE</t>
        </is>
      </c>
      <c r="I9" s="21" t="n">
        <v>43</v>
      </c>
      <c r="J9" s="21" t="n">
        <v>1</v>
      </c>
      <c r="K9" s="21" t="n">
        <v>43</v>
      </c>
      <c r="L9" s="21" t="n">
        <v>10.4</v>
      </c>
      <c r="M9" s="21" t="n">
        <v>447.2</v>
      </c>
      <c r="N9" s="21" t="n">
        <v>57.42</v>
      </c>
      <c r="O9" s="21" t="n">
        <v>504.62</v>
      </c>
      <c r="P9" s="21" t="inlineStr">
        <is>
          <t>PAID</t>
        </is>
      </c>
      <c r="Q9" s="28" t="n">
        <v>46249</v>
      </c>
      <c r="R9" s="28" t="n">
        <v>46245</v>
      </c>
      <c r="S9" s="21" t="inlineStr"/>
    </row>
    <row r="10">
      <c r="A10" s="17" t="inlineStr">
        <is>
          <t>TXN-202608-000299</t>
        </is>
      </c>
      <c r="B10" s="27" t="n">
        <v>46235</v>
      </c>
      <c r="C10" s="17" t="inlineStr">
        <is>
          <t>AC-LP-0105</t>
        </is>
      </c>
      <c r="D10" s="17" t="inlineStr">
        <is>
          <t>WL-03876</t>
        </is>
      </c>
      <c r="E10" s="17" t="inlineStr">
        <is>
          <t>LP-0105</t>
        </is>
      </c>
      <c r="F10" s="17" t="inlineStr">
        <is>
          <t>Ledgport</t>
        </is>
      </c>
      <c r="G10" s="17" t="inlineStr">
        <is>
          <t>NON_COMM_MONTHLY</t>
        </is>
      </c>
      <c r="H10" s="17" t="inlineStr">
        <is>
          <t>MONTHLY_MOORAGE</t>
        </is>
      </c>
      <c r="I10" s="17" t="n">
        <v>39</v>
      </c>
      <c r="J10" s="17" t="n">
        <v>1</v>
      </c>
      <c r="K10" s="17" t="n">
        <v>39</v>
      </c>
      <c r="L10" s="17" t="n">
        <v>10.4</v>
      </c>
      <c r="M10" s="17" t="n">
        <v>405.6</v>
      </c>
      <c r="N10" s="17" t="n">
        <v>52.08</v>
      </c>
      <c r="O10" s="17" t="n">
        <v>457.68</v>
      </c>
      <c r="P10" s="17" t="inlineStr">
        <is>
          <t>PAID</t>
        </is>
      </c>
      <c r="Q10" s="27" t="n">
        <v>46249</v>
      </c>
      <c r="R10" s="27" t="n">
        <v>46239</v>
      </c>
      <c r="S10" s="17" t="inlineStr"/>
    </row>
    <row r="11">
      <c r="A11" s="21" t="inlineStr">
        <is>
          <t>TXN-202608-000338</t>
        </is>
      </c>
      <c r="B11" s="28" t="n">
        <v>46235</v>
      </c>
      <c r="C11" s="21" t="inlineStr">
        <is>
          <t>AC-LP-0106</t>
        </is>
      </c>
      <c r="D11" s="21" t="inlineStr">
        <is>
          <t>WL-02316</t>
        </is>
      </c>
      <c r="E11" s="21" t="inlineStr">
        <is>
          <t>LP-0106</t>
        </is>
      </c>
      <c r="F11" s="21" t="inlineStr">
        <is>
          <t>Ledgport</t>
        </is>
      </c>
      <c r="G11" s="21" t="inlineStr">
        <is>
          <t>NON_COMM_MONTHLY</t>
        </is>
      </c>
      <c r="H11" s="21" t="inlineStr">
        <is>
          <t>MONTHLY_MOORAGE</t>
        </is>
      </c>
      <c r="I11" s="21" t="n">
        <v>39</v>
      </c>
      <c r="J11" s="21" t="n">
        <v>1</v>
      </c>
      <c r="K11" s="21" t="n">
        <v>39</v>
      </c>
      <c r="L11" s="21" t="n">
        <v>10.4</v>
      </c>
      <c r="M11" s="21" t="n">
        <v>405.6</v>
      </c>
      <c r="N11" s="21" t="n">
        <v>52.08</v>
      </c>
      <c r="O11" s="21" t="n">
        <v>457.68</v>
      </c>
      <c r="P11" s="21" t="inlineStr">
        <is>
          <t>PAID</t>
        </is>
      </c>
      <c r="Q11" s="28" t="n">
        <v>46249</v>
      </c>
      <c r="R11" s="28" t="n">
        <v>46249</v>
      </c>
      <c r="S11" s="21" t="inlineStr"/>
    </row>
    <row r="12">
      <c r="A12" s="17" t="inlineStr">
        <is>
          <t>TXN-202608-000413</t>
        </is>
      </c>
      <c r="B12" s="27" t="n">
        <v>46235</v>
      </c>
      <c r="C12" s="17" t="inlineStr">
        <is>
          <t>AC-LP-0107</t>
        </is>
      </c>
      <c r="D12" s="17" t="inlineStr">
        <is>
          <t>WL-02607</t>
        </is>
      </c>
      <c r="E12" s="17" t="inlineStr">
        <is>
          <t>LP-0107</t>
        </is>
      </c>
      <c r="F12" s="17" t="inlineStr">
        <is>
          <t>Ledgport</t>
        </is>
      </c>
      <c r="G12" s="17" t="inlineStr">
        <is>
          <t>NON_COMM_MONTHLY</t>
        </is>
      </c>
      <c r="H12" s="17" t="inlineStr">
        <is>
          <t>MONTHLY_MOORAGE</t>
        </is>
      </c>
      <c r="I12" s="17" t="n">
        <v>31</v>
      </c>
      <c r="J12" s="17" t="n">
        <v>1</v>
      </c>
      <c r="K12" s="17" t="n">
        <v>31</v>
      </c>
      <c r="L12" s="17" t="n">
        <v>10.4</v>
      </c>
      <c r="M12" s="17" t="n">
        <v>322.4</v>
      </c>
      <c r="N12" s="17" t="n">
        <v>41.4</v>
      </c>
      <c r="O12" s="17" t="n">
        <v>363.8</v>
      </c>
      <c r="P12" s="17" t="inlineStr">
        <is>
          <t>PAID</t>
        </is>
      </c>
      <c r="Q12" s="27" t="n">
        <v>46249</v>
      </c>
      <c r="R12" s="27" t="n">
        <v>46239</v>
      </c>
      <c r="S12" s="17" t="inlineStr"/>
    </row>
    <row r="13">
      <c r="A13" s="21" t="inlineStr">
        <is>
          <t>TXN-202608-000483</t>
        </is>
      </c>
      <c r="B13" s="28" t="n">
        <v>46235</v>
      </c>
      <c r="C13" s="21" t="inlineStr">
        <is>
          <t>AC-LP-0108</t>
        </is>
      </c>
      <c r="D13" s="21" t="inlineStr">
        <is>
          <t>WL-01567</t>
        </is>
      </c>
      <c r="E13" s="21" t="inlineStr">
        <is>
          <t>LP-0108</t>
        </is>
      </c>
      <c r="F13" s="21" t="inlineStr">
        <is>
          <t>Ledgport</t>
        </is>
      </c>
      <c r="G13" s="21" t="inlineStr">
        <is>
          <t>NON_COMM_MONTHLY</t>
        </is>
      </c>
      <c r="H13" s="21" t="inlineStr">
        <is>
          <t>MONTHLY_MOORAGE</t>
        </is>
      </c>
      <c r="I13" s="21" t="n">
        <v>32</v>
      </c>
      <c r="J13" s="21" t="n">
        <v>1</v>
      </c>
      <c r="K13" s="21" t="n">
        <v>32</v>
      </c>
      <c r="L13" s="21" t="n">
        <v>10.4</v>
      </c>
      <c r="M13" s="21" t="n">
        <v>332.8</v>
      </c>
      <c r="N13" s="21" t="n">
        <v>42.73</v>
      </c>
      <c r="O13" s="21" t="n">
        <v>375.53</v>
      </c>
      <c r="P13" s="21" t="inlineStr">
        <is>
          <t>PAID</t>
        </is>
      </c>
      <c r="Q13" s="28" t="n">
        <v>46249</v>
      </c>
      <c r="R13" s="28" t="n">
        <v>46242</v>
      </c>
      <c r="S13" s="21" t="inlineStr"/>
    </row>
    <row r="14">
      <c r="A14" s="17" t="inlineStr">
        <is>
          <t>TXN-202608-000533</t>
        </is>
      </c>
      <c r="B14" s="27" t="n">
        <v>46235</v>
      </c>
      <c r="C14" s="17" t="inlineStr">
        <is>
          <t>AC-LP-0109</t>
        </is>
      </c>
      <c r="D14" s="17" t="inlineStr">
        <is>
          <t>WL-02768</t>
        </is>
      </c>
      <c r="E14" s="17" t="inlineStr">
        <is>
          <t>LP-0109</t>
        </is>
      </c>
      <c r="F14" s="17" t="inlineStr">
        <is>
          <t>Ledgport</t>
        </is>
      </c>
      <c r="G14" s="17" t="inlineStr">
        <is>
          <t>NON_COMM_MONTHLY</t>
        </is>
      </c>
      <c r="H14" s="17" t="inlineStr">
        <is>
          <t>MONTHLY_MOORAGE</t>
        </is>
      </c>
      <c r="I14" s="17" t="n">
        <v>32</v>
      </c>
      <c r="J14" s="17" t="n">
        <v>1</v>
      </c>
      <c r="K14" s="17" t="n">
        <v>32</v>
      </c>
      <c r="L14" s="17" t="n">
        <v>10.4</v>
      </c>
      <c r="M14" s="17" t="n">
        <v>332.8</v>
      </c>
      <c r="N14" s="17" t="n">
        <v>42.73</v>
      </c>
      <c r="O14" s="17" t="n">
        <v>375.53</v>
      </c>
      <c r="P14" s="17" t="inlineStr">
        <is>
          <t>PAID</t>
        </is>
      </c>
      <c r="Q14" s="27" t="n">
        <v>46249</v>
      </c>
      <c r="R14" s="27" t="n">
        <v>46241</v>
      </c>
      <c r="S14" s="17" t="inlineStr"/>
    </row>
    <row r="15">
      <c r="A15" s="21" t="inlineStr">
        <is>
          <t>TXN-202608-000581</t>
        </is>
      </c>
      <c r="B15" s="28" t="n">
        <v>46235</v>
      </c>
      <c r="C15" s="21" t="inlineStr">
        <is>
          <t>AC-LP-0110</t>
        </is>
      </c>
      <c r="D15" s="21" t="inlineStr">
        <is>
          <t>WL-03140</t>
        </is>
      </c>
      <c r="E15" s="21" t="inlineStr">
        <is>
          <t>LP-0110</t>
        </is>
      </c>
      <c r="F15" s="21" t="inlineStr">
        <is>
          <t>Ledgport</t>
        </is>
      </c>
      <c r="G15" s="21" t="inlineStr">
        <is>
          <t>NON_COMM_MONTHLY</t>
        </is>
      </c>
      <c r="H15" s="21" t="inlineStr">
        <is>
          <t>MONTHLY_MOORAGE</t>
        </is>
      </c>
      <c r="I15" s="21" t="n">
        <v>28</v>
      </c>
      <c r="J15" s="21" t="n">
        <v>1</v>
      </c>
      <c r="K15" s="21" t="n">
        <v>28</v>
      </c>
      <c r="L15" s="21" t="n">
        <v>10.4</v>
      </c>
      <c r="M15" s="21" t="n">
        <v>291.2</v>
      </c>
      <c r="N15" s="21" t="n">
        <v>37.39</v>
      </c>
      <c r="O15" s="21" t="n">
        <v>328.59</v>
      </c>
      <c r="P15" s="21" t="inlineStr">
        <is>
          <t>OPEN</t>
        </is>
      </c>
      <c r="Q15" s="28" t="n">
        <v>46249</v>
      </c>
      <c r="R15" s="21" t="inlineStr"/>
      <c r="S15" s="21" t="inlineStr"/>
    </row>
    <row r="16">
      <c r="A16" s="17" t="inlineStr">
        <is>
          <t>TXN-202608-000628</t>
        </is>
      </c>
      <c r="B16" s="27" t="n">
        <v>46235</v>
      </c>
      <c r="C16" s="17" t="inlineStr">
        <is>
          <t>AC-LP-0111</t>
        </is>
      </c>
      <c r="D16" s="17" t="inlineStr">
        <is>
          <t>WL-03621</t>
        </is>
      </c>
      <c r="E16" s="17" t="inlineStr">
        <is>
          <t>LP-0111</t>
        </is>
      </c>
      <c r="F16" s="17" t="inlineStr">
        <is>
          <t>Ledgport</t>
        </is>
      </c>
      <c r="G16" s="17" t="inlineStr">
        <is>
          <t>NON_COMM_MONTHLY</t>
        </is>
      </c>
      <c r="H16" s="17" t="inlineStr">
        <is>
          <t>MONTHLY_MOORAGE</t>
        </is>
      </c>
      <c r="I16" s="17" t="n">
        <v>54</v>
      </c>
      <c r="J16" s="17" t="n">
        <v>1</v>
      </c>
      <c r="K16" s="17" t="n">
        <v>54</v>
      </c>
      <c r="L16" s="17" t="n">
        <v>10.4</v>
      </c>
      <c r="M16" s="17" t="n">
        <v>561.6</v>
      </c>
      <c r="N16" s="17" t="n">
        <v>72.11</v>
      </c>
      <c r="O16" s="17" t="n">
        <v>633.71</v>
      </c>
      <c r="P16" s="17" t="inlineStr">
        <is>
          <t>PAID</t>
        </is>
      </c>
      <c r="Q16" s="27" t="n">
        <v>46249</v>
      </c>
      <c r="R16" s="27" t="n">
        <v>46242</v>
      </c>
      <c r="S16" s="17" t="inlineStr"/>
    </row>
    <row r="17">
      <c r="A17" s="21" t="inlineStr">
        <is>
          <t>TXN-202608-000674</t>
        </is>
      </c>
      <c r="B17" s="28" t="n">
        <v>46235</v>
      </c>
      <c r="C17" s="21" t="inlineStr">
        <is>
          <t>AC-LP-0113</t>
        </is>
      </c>
      <c r="D17" s="21" t="inlineStr">
        <is>
          <t>WL-02762</t>
        </is>
      </c>
      <c r="E17" s="21" t="inlineStr">
        <is>
          <t>LP-0113</t>
        </is>
      </c>
      <c r="F17" s="21" t="inlineStr">
        <is>
          <t>Ledgport</t>
        </is>
      </c>
      <c r="G17" s="21" t="inlineStr">
        <is>
          <t>NON_COMM_MONTHLY</t>
        </is>
      </c>
      <c r="H17" s="21" t="inlineStr">
        <is>
          <t>MONTHLY_MOORAGE</t>
        </is>
      </c>
      <c r="I17" s="21" t="n">
        <v>36</v>
      </c>
      <c r="J17" s="21" t="n">
        <v>1</v>
      </c>
      <c r="K17" s="21" t="n">
        <v>36</v>
      </c>
      <c r="L17" s="21" t="n">
        <v>10.4</v>
      </c>
      <c r="M17" s="21" t="n">
        <v>374.4</v>
      </c>
      <c r="N17" s="21" t="n">
        <v>48.07</v>
      </c>
      <c r="O17" s="21" t="n">
        <v>422.47</v>
      </c>
      <c r="P17" s="21" t="inlineStr">
        <is>
          <t>PAID</t>
        </is>
      </c>
      <c r="Q17" s="28" t="n">
        <v>46249</v>
      </c>
      <c r="R17" s="28" t="n">
        <v>46247</v>
      </c>
      <c r="S17" s="21" t="inlineStr"/>
    </row>
    <row r="18">
      <c r="A18" s="17" t="inlineStr">
        <is>
          <t>TXN-202608-000728</t>
        </is>
      </c>
      <c r="B18" s="27" t="n">
        <v>46235</v>
      </c>
      <c r="C18" s="17" t="inlineStr">
        <is>
          <t>AC-LP-0114</t>
        </is>
      </c>
      <c r="D18" s="17" t="inlineStr">
        <is>
          <t>WL-02237</t>
        </is>
      </c>
      <c r="E18" s="17" t="inlineStr">
        <is>
          <t>LP-0114</t>
        </is>
      </c>
      <c r="F18" s="17" t="inlineStr">
        <is>
          <t>Ledgport</t>
        </is>
      </c>
      <c r="G18" s="17" t="inlineStr">
        <is>
          <t>NON_COMM_MONTHLY</t>
        </is>
      </c>
      <c r="H18" s="17" t="inlineStr">
        <is>
          <t>MONTHLY_MOORAGE</t>
        </is>
      </c>
      <c r="I18" s="17" t="n">
        <v>29</v>
      </c>
      <c r="J18" s="17" t="n">
        <v>1</v>
      </c>
      <c r="K18" s="17" t="n">
        <v>29</v>
      </c>
      <c r="L18" s="17" t="n">
        <v>10.4</v>
      </c>
      <c r="M18" s="17" t="n">
        <v>301.6</v>
      </c>
      <c r="N18" s="17" t="n">
        <v>38.73</v>
      </c>
      <c r="O18" s="17" t="n">
        <v>340.33</v>
      </c>
      <c r="P18" s="17" t="inlineStr">
        <is>
          <t>PAID</t>
        </is>
      </c>
      <c r="Q18" s="27" t="n">
        <v>46249</v>
      </c>
      <c r="R18" s="27" t="n">
        <v>46249</v>
      </c>
      <c r="S18" s="17" t="inlineStr"/>
    </row>
    <row r="19">
      <c r="A19" s="21" t="inlineStr">
        <is>
          <t>TXN-202608-000802</t>
        </is>
      </c>
      <c r="B19" s="28" t="n">
        <v>46235</v>
      </c>
      <c r="C19" s="21" t="inlineStr">
        <is>
          <t>AC-LP-0115</t>
        </is>
      </c>
      <c r="D19" s="21" t="inlineStr">
        <is>
          <t>WL-02943</t>
        </is>
      </c>
      <c r="E19" s="21" t="inlineStr">
        <is>
          <t>LP-0115</t>
        </is>
      </c>
      <c r="F19" s="21" t="inlineStr">
        <is>
          <t>Ledgport</t>
        </is>
      </c>
      <c r="G19" s="21" t="inlineStr">
        <is>
          <t>NON_COMM_MONTHLY</t>
        </is>
      </c>
      <c r="H19" s="21" t="inlineStr">
        <is>
          <t>MONTHLY_MOORAGE</t>
        </is>
      </c>
      <c r="I19" s="21" t="n">
        <v>28</v>
      </c>
      <c r="J19" s="21" t="n">
        <v>1</v>
      </c>
      <c r="K19" s="21" t="n">
        <v>28</v>
      </c>
      <c r="L19" s="21" t="n">
        <v>10.4</v>
      </c>
      <c r="M19" s="21" t="n">
        <v>291.2</v>
      </c>
      <c r="N19" s="21" t="n">
        <v>37.39</v>
      </c>
      <c r="O19" s="21" t="n">
        <v>328.59</v>
      </c>
      <c r="P19" s="21" t="inlineStr">
        <is>
          <t>PAID</t>
        </is>
      </c>
      <c r="Q19" s="28" t="n">
        <v>46249</v>
      </c>
      <c r="R19" s="28" t="n">
        <v>46249</v>
      </c>
      <c r="S19" s="21" t="inlineStr"/>
    </row>
    <row r="20">
      <c r="A20" s="17" t="inlineStr">
        <is>
          <t>TXN-202608-000869</t>
        </is>
      </c>
      <c r="B20" s="27" t="n">
        <v>46235</v>
      </c>
      <c r="C20" s="17" t="inlineStr">
        <is>
          <t>AC-LP-0116</t>
        </is>
      </c>
      <c r="D20" s="17" t="inlineStr">
        <is>
          <t>WL-02031</t>
        </is>
      </c>
      <c r="E20" s="17" t="inlineStr">
        <is>
          <t>LP-0116</t>
        </is>
      </c>
      <c r="F20" s="17" t="inlineStr">
        <is>
          <t>Ledgport</t>
        </is>
      </c>
      <c r="G20" s="17" t="inlineStr">
        <is>
          <t>NON_COMM_MONTHLY</t>
        </is>
      </c>
      <c r="H20" s="17" t="inlineStr">
        <is>
          <t>MONTHLY_MOORAGE</t>
        </is>
      </c>
      <c r="I20" s="17" t="n">
        <v>28</v>
      </c>
      <c r="J20" s="17" t="n">
        <v>1</v>
      </c>
      <c r="K20" s="17" t="n">
        <v>28</v>
      </c>
      <c r="L20" s="17" t="n">
        <v>10.4</v>
      </c>
      <c r="M20" s="17" t="n">
        <v>291.2</v>
      </c>
      <c r="N20" s="17" t="n">
        <v>37.39</v>
      </c>
      <c r="O20" s="17" t="n">
        <v>328.59</v>
      </c>
      <c r="P20" s="17" t="inlineStr">
        <is>
          <t>PAID</t>
        </is>
      </c>
      <c r="Q20" s="27" t="n">
        <v>46249</v>
      </c>
      <c r="R20" s="27" t="n">
        <v>46248</v>
      </c>
      <c r="S20" s="17" t="inlineStr"/>
    </row>
    <row r="21">
      <c r="A21" s="21" t="inlineStr">
        <is>
          <t>TXN-202608-000938</t>
        </is>
      </c>
      <c r="B21" s="28" t="n">
        <v>46235</v>
      </c>
      <c r="C21" s="21" t="inlineStr">
        <is>
          <t>AC-LP-0117</t>
        </is>
      </c>
      <c r="D21" s="21" t="inlineStr">
        <is>
          <t>WL-01361</t>
        </is>
      </c>
      <c r="E21" s="21" t="inlineStr">
        <is>
          <t>LP-0117</t>
        </is>
      </c>
      <c r="F21" s="21" t="inlineStr">
        <is>
          <t>Ledgport</t>
        </is>
      </c>
      <c r="G21" s="21" t="inlineStr">
        <is>
          <t>NON_COMM_MONTHLY</t>
        </is>
      </c>
      <c r="H21" s="21" t="inlineStr">
        <is>
          <t>MONTHLY_MOORAGE</t>
        </is>
      </c>
      <c r="I21" s="21" t="n">
        <v>32</v>
      </c>
      <c r="J21" s="21" t="n">
        <v>1</v>
      </c>
      <c r="K21" s="21" t="n">
        <v>32</v>
      </c>
      <c r="L21" s="21" t="n">
        <v>10.4</v>
      </c>
      <c r="M21" s="21" t="n">
        <v>332.8</v>
      </c>
      <c r="N21" s="21" t="n">
        <v>42.73</v>
      </c>
      <c r="O21" s="21" t="n">
        <v>375.53</v>
      </c>
      <c r="P21" s="21" t="inlineStr">
        <is>
          <t>PAID</t>
        </is>
      </c>
      <c r="Q21" s="28" t="n">
        <v>46249</v>
      </c>
      <c r="R21" s="28" t="n">
        <v>46247</v>
      </c>
      <c r="S21" s="21" t="inlineStr"/>
    </row>
    <row r="22">
      <c r="A22" s="17" t="inlineStr">
        <is>
          <t>TXN-202608-000989</t>
        </is>
      </c>
      <c r="B22" s="27" t="n">
        <v>46235</v>
      </c>
      <c r="C22" s="17" t="inlineStr">
        <is>
          <t>AC-LP-0118</t>
        </is>
      </c>
      <c r="D22" s="17" t="inlineStr">
        <is>
          <t>WL-03633</t>
        </is>
      </c>
      <c r="E22" s="17" t="inlineStr">
        <is>
          <t>LP-0118</t>
        </is>
      </c>
      <c r="F22" s="17" t="inlineStr">
        <is>
          <t>Ledgport</t>
        </is>
      </c>
      <c r="G22" s="17" t="inlineStr">
        <is>
          <t>NON_COMM_MONTHLY</t>
        </is>
      </c>
      <c r="H22" s="17" t="inlineStr">
        <is>
          <t>MONTHLY_MOORAGE</t>
        </is>
      </c>
      <c r="I22" s="17" t="n">
        <v>24</v>
      </c>
      <c r="J22" s="17" t="n">
        <v>1</v>
      </c>
      <c r="K22" s="17" t="n">
        <v>24</v>
      </c>
      <c r="L22" s="17" t="n">
        <v>10.4</v>
      </c>
      <c r="M22" s="17" t="n">
        <v>249.6</v>
      </c>
      <c r="N22" s="17" t="n">
        <v>32.05</v>
      </c>
      <c r="O22" s="17" t="n">
        <v>281.65</v>
      </c>
      <c r="P22" s="17" t="inlineStr">
        <is>
          <t>PAID</t>
        </is>
      </c>
      <c r="Q22" s="27" t="n">
        <v>46249</v>
      </c>
      <c r="R22" s="27" t="n">
        <v>46246</v>
      </c>
      <c r="S22" s="17" t="inlineStr"/>
    </row>
    <row r="23">
      <c r="A23" s="21" t="inlineStr">
        <is>
          <t>TXN-202608-001067</t>
        </is>
      </c>
      <c r="B23" s="28" t="n">
        <v>46235</v>
      </c>
      <c r="C23" s="21" t="inlineStr">
        <is>
          <t>AC-LP-0119</t>
        </is>
      </c>
      <c r="D23" s="21" t="inlineStr">
        <is>
          <t>WL-01880</t>
        </is>
      </c>
      <c r="E23" s="21" t="inlineStr">
        <is>
          <t>LP-0119</t>
        </is>
      </c>
      <c r="F23" s="21" t="inlineStr">
        <is>
          <t>Ledgport</t>
        </is>
      </c>
      <c r="G23" s="21" t="inlineStr">
        <is>
          <t>NON_COMM_MONTHLY</t>
        </is>
      </c>
      <c r="H23" s="21" t="inlineStr">
        <is>
          <t>MONTHLY_MOORAGE</t>
        </is>
      </c>
      <c r="I23" s="21" t="n">
        <v>44</v>
      </c>
      <c r="J23" s="21" t="n">
        <v>1</v>
      </c>
      <c r="K23" s="21" t="n">
        <v>44</v>
      </c>
      <c r="L23" s="21" t="n">
        <v>10.4</v>
      </c>
      <c r="M23" s="21" t="n">
        <v>457.6</v>
      </c>
      <c r="N23" s="21" t="n">
        <v>58.76</v>
      </c>
      <c r="O23" s="21" t="n">
        <v>516.36</v>
      </c>
      <c r="P23" s="21" t="inlineStr">
        <is>
          <t>LATE</t>
        </is>
      </c>
      <c r="Q23" s="28" t="n">
        <v>46249</v>
      </c>
      <c r="R23" s="21" t="inlineStr"/>
      <c r="S23" s="21" t="inlineStr"/>
    </row>
    <row r="24">
      <c r="A24" s="17" t="inlineStr">
        <is>
          <t>TXN-202608-001137</t>
        </is>
      </c>
      <c r="B24" s="27" t="n">
        <v>46235</v>
      </c>
      <c r="C24" s="17" t="inlineStr">
        <is>
          <t>AC-LP-0120</t>
        </is>
      </c>
      <c r="D24" s="17" t="inlineStr">
        <is>
          <t>WL-03128</t>
        </is>
      </c>
      <c r="E24" s="17" t="inlineStr">
        <is>
          <t>LP-0120</t>
        </is>
      </c>
      <c r="F24" s="17" t="inlineStr">
        <is>
          <t>Ledgport</t>
        </is>
      </c>
      <c r="G24" s="17" t="inlineStr">
        <is>
          <t>NON_COMM_MONTHLY</t>
        </is>
      </c>
      <c r="H24" s="17" t="inlineStr">
        <is>
          <t>MONTHLY_MOORAGE</t>
        </is>
      </c>
      <c r="I24" s="17" t="n">
        <v>32</v>
      </c>
      <c r="J24" s="17" t="n">
        <v>1</v>
      </c>
      <c r="K24" s="17" t="n">
        <v>32</v>
      </c>
      <c r="L24" s="17" t="n">
        <v>10.4</v>
      </c>
      <c r="M24" s="17" t="n">
        <v>332.8</v>
      </c>
      <c r="N24" s="17" t="n">
        <v>42.73</v>
      </c>
      <c r="O24" s="17" t="n">
        <v>375.53</v>
      </c>
      <c r="P24" s="17" t="inlineStr">
        <is>
          <t>PAID</t>
        </is>
      </c>
      <c r="Q24" s="27" t="n">
        <v>46249</v>
      </c>
      <c r="R24" s="27" t="n">
        <v>46249</v>
      </c>
      <c r="S24" s="17" t="inlineStr"/>
    </row>
    <row r="25">
      <c r="A25" s="21" t="inlineStr">
        <is>
          <t>TXN-202608-001182</t>
        </is>
      </c>
      <c r="B25" s="28" t="n">
        <v>46235</v>
      </c>
      <c r="C25" s="21" t="inlineStr">
        <is>
          <t>AC-LP-0121</t>
        </is>
      </c>
      <c r="D25" s="21" t="inlineStr">
        <is>
          <t>WL-03477</t>
        </is>
      </c>
      <c r="E25" s="21" t="inlineStr">
        <is>
          <t>LP-0121</t>
        </is>
      </c>
      <c r="F25" s="21" t="inlineStr">
        <is>
          <t>Ledgport</t>
        </is>
      </c>
      <c r="G25" s="21" t="inlineStr">
        <is>
          <t>NON_COMM_MONTHLY</t>
        </is>
      </c>
      <c r="H25" s="21" t="inlineStr">
        <is>
          <t>MONTHLY_MOORAGE</t>
        </is>
      </c>
      <c r="I25" s="21" t="n">
        <v>52</v>
      </c>
      <c r="J25" s="21" t="n">
        <v>1</v>
      </c>
      <c r="K25" s="21" t="n">
        <v>52</v>
      </c>
      <c r="L25" s="21" t="n">
        <v>10.4</v>
      </c>
      <c r="M25" s="21" t="n">
        <v>540.8</v>
      </c>
      <c r="N25" s="21" t="n">
        <v>69.44</v>
      </c>
      <c r="O25" s="21" t="n">
        <v>610.24</v>
      </c>
      <c r="P25" s="21" t="inlineStr">
        <is>
          <t>LATE</t>
        </is>
      </c>
      <c r="Q25" s="28" t="n">
        <v>46249</v>
      </c>
      <c r="R25" s="21" t="inlineStr"/>
      <c r="S25" s="21" t="inlineStr"/>
    </row>
    <row r="26">
      <c r="A26" s="17" t="inlineStr">
        <is>
          <t>TXN-202608-001251</t>
        </is>
      </c>
      <c r="B26" s="27" t="n">
        <v>46235</v>
      </c>
      <c r="C26" s="17" t="inlineStr">
        <is>
          <t>AC-LP-0122</t>
        </is>
      </c>
      <c r="D26" s="17" t="inlineStr">
        <is>
          <t>WL-01974</t>
        </is>
      </c>
      <c r="E26" s="17" t="inlineStr">
        <is>
          <t>LP-0122</t>
        </is>
      </c>
      <c r="F26" s="17" t="inlineStr">
        <is>
          <t>Ledgport</t>
        </is>
      </c>
      <c r="G26" s="17" t="inlineStr">
        <is>
          <t>NON_COMM_MONTHLY</t>
        </is>
      </c>
      <c r="H26" s="17" t="inlineStr">
        <is>
          <t>MONTHLY_MOORAGE</t>
        </is>
      </c>
      <c r="I26" s="17" t="n">
        <v>49</v>
      </c>
      <c r="J26" s="17" t="n">
        <v>1</v>
      </c>
      <c r="K26" s="17" t="n">
        <v>49</v>
      </c>
      <c r="L26" s="17" t="n">
        <v>10.4</v>
      </c>
      <c r="M26" s="17" t="n">
        <v>509.6</v>
      </c>
      <c r="N26" s="17" t="n">
        <v>65.43000000000001</v>
      </c>
      <c r="O26" s="17" t="n">
        <v>575.03</v>
      </c>
      <c r="P26" s="17" t="inlineStr">
        <is>
          <t>PAID</t>
        </is>
      </c>
      <c r="Q26" s="27" t="n">
        <v>46249</v>
      </c>
      <c r="R26" s="27" t="n">
        <v>46237</v>
      </c>
      <c r="S26" s="17" t="inlineStr"/>
    </row>
    <row r="27">
      <c r="A27" s="21" t="inlineStr">
        <is>
          <t>TXN-202608-001319</t>
        </is>
      </c>
      <c r="B27" s="28" t="n">
        <v>46235</v>
      </c>
      <c r="C27" s="21" t="inlineStr">
        <is>
          <t>AC-LP-0123</t>
        </is>
      </c>
      <c r="D27" s="21" t="inlineStr">
        <is>
          <t>WL-03479</t>
        </is>
      </c>
      <c r="E27" s="21" t="inlineStr">
        <is>
          <t>LP-0123</t>
        </is>
      </c>
      <c r="F27" s="21" t="inlineStr">
        <is>
          <t>Ledgport</t>
        </is>
      </c>
      <c r="G27" s="21" t="inlineStr">
        <is>
          <t>NON_COMM_MONTHLY</t>
        </is>
      </c>
      <c r="H27" s="21" t="inlineStr">
        <is>
          <t>MONTHLY_MOORAGE</t>
        </is>
      </c>
      <c r="I27" s="21" t="n">
        <v>32</v>
      </c>
      <c r="J27" s="21" t="n">
        <v>1</v>
      </c>
      <c r="K27" s="21" t="n">
        <v>32</v>
      </c>
      <c r="L27" s="21" t="n">
        <v>10.4</v>
      </c>
      <c r="M27" s="21" t="n">
        <v>332.8</v>
      </c>
      <c r="N27" s="21" t="n">
        <v>42.73</v>
      </c>
      <c r="O27" s="21" t="n">
        <v>375.53</v>
      </c>
      <c r="P27" s="21" t="inlineStr">
        <is>
          <t>PAID</t>
        </is>
      </c>
      <c r="Q27" s="28" t="n">
        <v>46249</v>
      </c>
      <c r="R27" s="28" t="n">
        <v>46246</v>
      </c>
      <c r="S27" s="21" t="inlineStr"/>
    </row>
    <row r="28">
      <c r="A28" s="17" t="inlineStr">
        <is>
          <t>TXN-202608-001394</t>
        </is>
      </c>
      <c r="B28" s="27" t="n">
        <v>46235</v>
      </c>
      <c r="C28" s="17" t="inlineStr">
        <is>
          <t>AC-LP-0124</t>
        </is>
      </c>
      <c r="D28" s="17" t="inlineStr">
        <is>
          <t>WL-02080</t>
        </is>
      </c>
      <c r="E28" s="17" t="inlineStr">
        <is>
          <t>LP-0124</t>
        </is>
      </c>
      <c r="F28" s="17" t="inlineStr">
        <is>
          <t>Ledgport</t>
        </is>
      </c>
      <c r="G28" s="17" t="inlineStr">
        <is>
          <t>NON_COMM_MONTHLY</t>
        </is>
      </c>
      <c r="H28" s="17" t="inlineStr">
        <is>
          <t>MONTHLY_MOORAGE</t>
        </is>
      </c>
      <c r="I28" s="17" t="n">
        <v>39</v>
      </c>
      <c r="J28" s="17" t="n">
        <v>1</v>
      </c>
      <c r="K28" s="17" t="n">
        <v>39</v>
      </c>
      <c r="L28" s="17" t="n">
        <v>10.4</v>
      </c>
      <c r="M28" s="17" t="n">
        <v>405.6</v>
      </c>
      <c r="N28" s="17" t="n">
        <v>52.08</v>
      </c>
      <c r="O28" s="17" t="n">
        <v>457.68</v>
      </c>
      <c r="P28" s="17" t="inlineStr">
        <is>
          <t>PAID</t>
        </is>
      </c>
      <c r="Q28" s="27" t="n">
        <v>46249</v>
      </c>
      <c r="R28" s="27" t="n">
        <v>46249</v>
      </c>
      <c r="S28" s="17" t="inlineStr"/>
    </row>
    <row r="29">
      <c r="A29" s="21" t="inlineStr">
        <is>
          <t>TXN-202608-001459</t>
        </is>
      </c>
      <c r="B29" s="28" t="n">
        <v>46235</v>
      </c>
      <c r="C29" s="21" t="inlineStr">
        <is>
          <t>AC-LP-0201</t>
        </is>
      </c>
      <c r="D29" s="21" t="inlineStr">
        <is>
          <t>WL-03657</t>
        </is>
      </c>
      <c r="E29" s="21" t="inlineStr">
        <is>
          <t>LP-0201</t>
        </is>
      </c>
      <c r="F29" s="21" t="inlineStr">
        <is>
          <t>Ledgport</t>
        </is>
      </c>
      <c r="G29" s="21" t="inlineStr">
        <is>
          <t>NON_COMM_MONTHLY</t>
        </is>
      </c>
      <c r="H29" s="21" t="inlineStr">
        <is>
          <t>MONTHLY_MOORAGE</t>
        </is>
      </c>
      <c r="I29" s="21" t="n">
        <v>52</v>
      </c>
      <c r="J29" s="21" t="n">
        <v>1</v>
      </c>
      <c r="K29" s="21" t="n">
        <v>52</v>
      </c>
      <c r="L29" s="21" t="n">
        <v>10.4</v>
      </c>
      <c r="M29" s="21" t="n">
        <v>540.8</v>
      </c>
      <c r="N29" s="21" t="n">
        <v>69.44</v>
      </c>
      <c r="O29" s="21" t="n">
        <v>610.24</v>
      </c>
      <c r="P29" s="21" t="inlineStr">
        <is>
          <t>PAID</t>
        </is>
      </c>
      <c r="Q29" s="28" t="n">
        <v>46249</v>
      </c>
      <c r="R29" s="28" t="n">
        <v>46246</v>
      </c>
      <c r="S29" s="21" t="inlineStr"/>
    </row>
    <row r="30">
      <c r="A30" s="17" t="inlineStr">
        <is>
          <t>TXN-202608-001533</t>
        </is>
      </c>
      <c r="B30" s="27" t="n">
        <v>46235</v>
      </c>
      <c r="C30" s="17" t="inlineStr">
        <is>
          <t>AC-LP-0202</t>
        </is>
      </c>
      <c r="D30" s="17" t="inlineStr">
        <is>
          <t>WL-02964</t>
        </is>
      </c>
      <c r="E30" s="17" t="inlineStr">
        <is>
          <t>LP-0202</t>
        </is>
      </c>
      <c r="F30" s="17" t="inlineStr">
        <is>
          <t>Ledgport</t>
        </is>
      </c>
      <c r="G30" s="17" t="inlineStr">
        <is>
          <t>NON_COMM_MONTHLY</t>
        </is>
      </c>
      <c r="H30" s="17" t="inlineStr">
        <is>
          <t>MONTHLY_MOORAGE</t>
        </is>
      </c>
      <c r="I30" s="17" t="n">
        <v>38</v>
      </c>
      <c r="J30" s="17" t="n">
        <v>1</v>
      </c>
      <c r="K30" s="17" t="n">
        <v>38</v>
      </c>
      <c r="L30" s="17" t="n">
        <v>10.4</v>
      </c>
      <c r="M30" s="17" t="n">
        <v>395.2</v>
      </c>
      <c r="N30" s="17" t="n">
        <v>50.74</v>
      </c>
      <c r="O30" s="17" t="n">
        <v>445.94</v>
      </c>
      <c r="P30" s="17" t="inlineStr">
        <is>
          <t>PAID</t>
        </is>
      </c>
      <c r="Q30" s="27" t="n">
        <v>46249</v>
      </c>
      <c r="R30" s="27" t="n">
        <v>46240</v>
      </c>
      <c r="S30" s="17" t="inlineStr"/>
    </row>
    <row r="31">
      <c r="A31" s="21" t="inlineStr">
        <is>
          <t>TXN-202608-001590</t>
        </is>
      </c>
      <c r="B31" s="28" t="n">
        <v>46235</v>
      </c>
      <c r="C31" s="21" t="inlineStr">
        <is>
          <t>AC-LP-0203</t>
        </is>
      </c>
      <c r="D31" s="21" t="inlineStr">
        <is>
          <t>WL-01820</t>
        </is>
      </c>
      <c r="E31" s="21" t="inlineStr">
        <is>
          <t>LP-0203</t>
        </is>
      </c>
      <c r="F31" s="21" t="inlineStr">
        <is>
          <t>Ledgport</t>
        </is>
      </c>
      <c r="G31" s="21" t="inlineStr">
        <is>
          <t>NON_COMM_MONTHLY</t>
        </is>
      </c>
      <c r="H31" s="21" t="inlineStr">
        <is>
          <t>MONTHLY_MOORAGE</t>
        </is>
      </c>
      <c r="I31" s="21" t="n">
        <v>29</v>
      </c>
      <c r="J31" s="21" t="n">
        <v>1</v>
      </c>
      <c r="K31" s="21" t="n">
        <v>29</v>
      </c>
      <c r="L31" s="21" t="n">
        <v>10.4</v>
      </c>
      <c r="M31" s="21" t="n">
        <v>301.6</v>
      </c>
      <c r="N31" s="21" t="n">
        <v>38.73</v>
      </c>
      <c r="O31" s="21" t="n">
        <v>340.33</v>
      </c>
      <c r="P31" s="21" t="inlineStr">
        <is>
          <t>PAID</t>
        </is>
      </c>
      <c r="Q31" s="28" t="n">
        <v>46249</v>
      </c>
      <c r="R31" s="28" t="n">
        <v>46245</v>
      </c>
      <c r="S31" s="21" t="inlineStr"/>
    </row>
    <row r="32">
      <c r="A32" s="17" t="inlineStr">
        <is>
          <t>TXN-202608-001651</t>
        </is>
      </c>
      <c r="B32" s="27" t="n">
        <v>46235</v>
      </c>
      <c r="C32" s="17" t="inlineStr">
        <is>
          <t>AC-LP-0204</t>
        </is>
      </c>
      <c r="D32" s="17" t="inlineStr">
        <is>
          <t>WL-01587</t>
        </is>
      </c>
      <c r="E32" s="17" t="inlineStr">
        <is>
          <t>LP-0204</t>
        </is>
      </c>
      <c r="F32" s="17" t="inlineStr">
        <is>
          <t>Ledgport</t>
        </is>
      </c>
      <c r="G32" s="17" t="inlineStr">
        <is>
          <t>NON_COMM_MONTHLY</t>
        </is>
      </c>
      <c r="H32" s="17" t="inlineStr">
        <is>
          <t>MONTHLY_MOORAGE</t>
        </is>
      </c>
      <c r="I32" s="17" t="n">
        <v>36</v>
      </c>
      <c r="J32" s="17" t="n">
        <v>1</v>
      </c>
      <c r="K32" s="17" t="n">
        <v>36</v>
      </c>
      <c r="L32" s="17" t="n">
        <v>10.4</v>
      </c>
      <c r="M32" s="17" t="n">
        <v>374.4</v>
      </c>
      <c r="N32" s="17" t="n">
        <v>48.07</v>
      </c>
      <c r="O32" s="17" t="n">
        <v>422.47</v>
      </c>
      <c r="P32" s="17" t="inlineStr">
        <is>
          <t>PAID</t>
        </is>
      </c>
      <c r="Q32" s="27" t="n">
        <v>46249</v>
      </c>
      <c r="R32" s="27" t="n">
        <v>46242</v>
      </c>
      <c r="S32" s="17" t="inlineStr"/>
    </row>
    <row r="33">
      <c r="A33" s="21" t="inlineStr">
        <is>
          <t>TXN-202608-001727</t>
        </is>
      </c>
      <c r="B33" s="28" t="n">
        <v>46235</v>
      </c>
      <c r="C33" s="21" t="inlineStr">
        <is>
          <t>AC-LP-0205</t>
        </is>
      </c>
      <c r="D33" s="21" t="inlineStr">
        <is>
          <t>WL-01514</t>
        </is>
      </c>
      <c r="E33" s="21" t="inlineStr">
        <is>
          <t>LP-0205</t>
        </is>
      </c>
      <c r="F33" s="21" t="inlineStr">
        <is>
          <t>Ledgport</t>
        </is>
      </c>
      <c r="G33" s="21" t="inlineStr">
        <is>
          <t>NON_COMM_MONTHLY</t>
        </is>
      </c>
      <c r="H33" s="21" t="inlineStr">
        <is>
          <t>MONTHLY_MOORAGE</t>
        </is>
      </c>
      <c r="I33" s="21" t="n">
        <v>40</v>
      </c>
      <c r="J33" s="21" t="n">
        <v>1</v>
      </c>
      <c r="K33" s="21" t="n">
        <v>40</v>
      </c>
      <c r="L33" s="21" t="n">
        <v>10.4</v>
      </c>
      <c r="M33" s="21" t="n">
        <v>416</v>
      </c>
      <c r="N33" s="21" t="n">
        <v>53.41</v>
      </c>
      <c r="O33" s="21" t="n">
        <v>469.41</v>
      </c>
      <c r="P33" s="21" t="inlineStr">
        <is>
          <t>PAID</t>
        </is>
      </c>
      <c r="Q33" s="28" t="n">
        <v>46249</v>
      </c>
      <c r="R33" s="28" t="n">
        <v>46237</v>
      </c>
      <c r="S33" s="21" t="inlineStr"/>
    </row>
    <row r="34">
      <c r="A34" s="17" t="inlineStr">
        <is>
          <t>TXN-202608-001771</t>
        </is>
      </c>
      <c r="B34" s="27" t="n">
        <v>46235</v>
      </c>
      <c r="C34" s="17" t="inlineStr">
        <is>
          <t>AC-LP-0206</t>
        </is>
      </c>
      <c r="D34" s="17" t="inlineStr">
        <is>
          <t>WL-03079</t>
        </is>
      </c>
      <c r="E34" s="17" t="inlineStr">
        <is>
          <t>LP-0206</t>
        </is>
      </c>
      <c r="F34" s="17" t="inlineStr">
        <is>
          <t>Ledgport</t>
        </is>
      </c>
      <c r="G34" s="17" t="inlineStr">
        <is>
          <t>NON_COMM_MONTHLY</t>
        </is>
      </c>
      <c r="H34" s="17" t="inlineStr">
        <is>
          <t>MONTHLY_MOORAGE</t>
        </is>
      </c>
      <c r="I34" s="17" t="n">
        <v>42</v>
      </c>
      <c r="J34" s="17" t="n">
        <v>1</v>
      </c>
      <c r="K34" s="17" t="n">
        <v>42</v>
      </c>
      <c r="L34" s="17" t="n">
        <v>10.4</v>
      </c>
      <c r="M34" s="17" t="n">
        <v>436.8</v>
      </c>
      <c r="N34" s="17" t="n">
        <v>56.09</v>
      </c>
      <c r="O34" s="17" t="n">
        <v>492.89</v>
      </c>
      <c r="P34" s="17" t="inlineStr">
        <is>
          <t>PAID</t>
        </is>
      </c>
      <c r="Q34" s="27" t="n">
        <v>46249</v>
      </c>
      <c r="R34" s="27" t="n">
        <v>46249</v>
      </c>
      <c r="S34" s="17" t="inlineStr"/>
    </row>
    <row r="35">
      <c r="A35" s="21" t="inlineStr">
        <is>
          <t>TXN-202608-001837</t>
        </is>
      </c>
      <c r="B35" s="28" t="n">
        <v>46235</v>
      </c>
      <c r="C35" s="21" t="inlineStr">
        <is>
          <t>AC-LP-0208</t>
        </is>
      </c>
      <c r="D35" s="21" t="inlineStr">
        <is>
          <t>WL-02432</t>
        </is>
      </c>
      <c r="E35" s="21" t="inlineStr">
        <is>
          <t>LP-0208</t>
        </is>
      </c>
      <c r="F35" s="21" t="inlineStr">
        <is>
          <t>Ledgport</t>
        </is>
      </c>
      <c r="G35" s="21" t="inlineStr">
        <is>
          <t>NON_COMM_MONTHLY</t>
        </is>
      </c>
      <c r="H35" s="21" t="inlineStr">
        <is>
          <t>MONTHLY_MOORAGE</t>
        </is>
      </c>
      <c r="I35" s="21" t="n">
        <v>36</v>
      </c>
      <c r="J35" s="21" t="n">
        <v>1</v>
      </c>
      <c r="K35" s="21" t="n">
        <v>36</v>
      </c>
      <c r="L35" s="21" t="n">
        <v>10.4</v>
      </c>
      <c r="M35" s="21" t="n">
        <v>374.4</v>
      </c>
      <c r="N35" s="21" t="n">
        <v>48.07</v>
      </c>
      <c r="O35" s="21" t="n">
        <v>422.47</v>
      </c>
      <c r="P35" s="21" t="inlineStr">
        <is>
          <t>PAID</t>
        </is>
      </c>
      <c r="Q35" s="28" t="n">
        <v>46249</v>
      </c>
      <c r="R35" s="28" t="n">
        <v>46250</v>
      </c>
      <c r="S35" s="21" t="inlineStr"/>
    </row>
    <row r="36">
      <c r="A36" s="17" t="inlineStr">
        <is>
          <t>TXN-202608-001909</t>
        </is>
      </c>
      <c r="B36" s="27" t="n">
        <v>46235</v>
      </c>
      <c r="C36" s="17" t="inlineStr">
        <is>
          <t>AC-LP-0209</t>
        </is>
      </c>
      <c r="D36" s="17" t="inlineStr">
        <is>
          <t>WL-01517</t>
        </is>
      </c>
      <c r="E36" s="17" t="inlineStr">
        <is>
          <t>LP-0209</t>
        </is>
      </c>
      <c r="F36" s="17" t="inlineStr">
        <is>
          <t>Ledgport</t>
        </is>
      </c>
      <c r="G36" s="17" t="inlineStr">
        <is>
          <t>NON_COMM_MONTHLY</t>
        </is>
      </c>
      <c r="H36" s="17" t="inlineStr">
        <is>
          <t>MONTHLY_MOORAGE</t>
        </is>
      </c>
      <c r="I36" s="17" t="n">
        <v>32</v>
      </c>
      <c r="J36" s="17" t="n">
        <v>1</v>
      </c>
      <c r="K36" s="17" t="n">
        <v>32</v>
      </c>
      <c r="L36" s="17" t="n">
        <v>10.4</v>
      </c>
      <c r="M36" s="17" t="n">
        <v>332.8</v>
      </c>
      <c r="N36" s="17" t="n">
        <v>42.73</v>
      </c>
      <c r="O36" s="17" t="n">
        <v>375.53</v>
      </c>
      <c r="P36" s="17" t="inlineStr">
        <is>
          <t>PAID</t>
        </is>
      </c>
      <c r="Q36" s="27" t="n">
        <v>46249</v>
      </c>
      <c r="R36" s="27" t="n">
        <v>46241</v>
      </c>
      <c r="S36" s="17" t="inlineStr"/>
    </row>
    <row r="37">
      <c r="A37" s="21" t="inlineStr">
        <is>
          <t>TXN-202608-001956</t>
        </is>
      </c>
      <c r="B37" s="28" t="n">
        <v>46235</v>
      </c>
      <c r="C37" s="21" t="inlineStr">
        <is>
          <t>AC-LP-0210</t>
        </is>
      </c>
      <c r="D37" s="21" t="inlineStr">
        <is>
          <t>WL-02178</t>
        </is>
      </c>
      <c r="E37" s="21" t="inlineStr">
        <is>
          <t>LP-0210</t>
        </is>
      </c>
      <c r="F37" s="21" t="inlineStr">
        <is>
          <t>Ledgport</t>
        </is>
      </c>
      <c r="G37" s="21" t="inlineStr">
        <is>
          <t>NON_COMM_MONTHLY</t>
        </is>
      </c>
      <c r="H37" s="21" t="inlineStr">
        <is>
          <t>MONTHLY_MOORAGE</t>
        </is>
      </c>
      <c r="I37" s="21" t="n">
        <v>40</v>
      </c>
      <c r="J37" s="21" t="n">
        <v>1</v>
      </c>
      <c r="K37" s="21" t="n">
        <v>40</v>
      </c>
      <c r="L37" s="21" t="n">
        <v>10.4</v>
      </c>
      <c r="M37" s="21" t="n">
        <v>416</v>
      </c>
      <c r="N37" s="21" t="n">
        <v>53.41</v>
      </c>
      <c r="O37" s="21" t="n">
        <v>469.41</v>
      </c>
      <c r="P37" s="21" t="inlineStr">
        <is>
          <t>PAID</t>
        </is>
      </c>
      <c r="Q37" s="28" t="n">
        <v>46249</v>
      </c>
      <c r="R37" s="28" t="n">
        <v>46245</v>
      </c>
      <c r="S37" s="21" t="inlineStr"/>
    </row>
    <row r="38">
      <c r="A38" s="17" t="inlineStr">
        <is>
          <t>TXN-202608-002030</t>
        </is>
      </c>
      <c r="B38" s="27" t="n">
        <v>46235</v>
      </c>
      <c r="C38" s="17" t="inlineStr">
        <is>
          <t>AC-LP-0212</t>
        </is>
      </c>
      <c r="D38" s="17" t="inlineStr">
        <is>
          <t>WL-03348</t>
        </is>
      </c>
      <c r="E38" s="17" t="inlineStr">
        <is>
          <t>LP-0212</t>
        </is>
      </c>
      <c r="F38" s="17" t="inlineStr">
        <is>
          <t>Ledgport</t>
        </is>
      </c>
      <c r="G38" s="17" t="inlineStr">
        <is>
          <t>NON_COMM_MONTHLY</t>
        </is>
      </c>
      <c r="H38" s="17" t="inlineStr">
        <is>
          <t>MONTHLY_MOORAGE</t>
        </is>
      </c>
      <c r="I38" s="17" t="n">
        <v>58</v>
      </c>
      <c r="J38" s="17" t="n">
        <v>1</v>
      </c>
      <c r="K38" s="17" t="n">
        <v>58</v>
      </c>
      <c r="L38" s="17" t="n">
        <v>10.4</v>
      </c>
      <c r="M38" s="17" t="n">
        <v>603.2</v>
      </c>
      <c r="N38" s="17" t="n">
        <v>77.45</v>
      </c>
      <c r="O38" s="17" t="n">
        <v>680.65</v>
      </c>
      <c r="P38" s="17" t="inlineStr">
        <is>
          <t>PAID</t>
        </is>
      </c>
      <c r="Q38" s="27" t="n">
        <v>46249</v>
      </c>
      <c r="R38" s="27" t="n">
        <v>46243</v>
      </c>
      <c r="S38" s="17" t="inlineStr"/>
    </row>
    <row r="39">
      <c r="A39" s="21" t="inlineStr">
        <is>
          <t>TXN-202608-002082</t>
        </is>
      </c>
      <c r="B39" s="28" t="n">
        <v>46235</v>
      </c>
      <c r="C39" s="21" t="inlineStr">
        <is>
          <t>AC-LP-0213</t>
        </is>
      </c>
      <c r="D39" s="21" t="inlineStr">
        <is>
          <t>WL-02388</t>
        </is>
      </c>
      <c r="E39" s="21" t="inlineStr">
        <is>
          <t>LP-0213</t>
        </is>
      </c>
      <c r="F39" s="21" t="inlineStr">
        <is>
          <t>Ledgport</t>
        </is>
      </c>
      <c r="G39" s="21" t="inlineStr">
        <is>
          <t>NON_COMM_MONTHLY</t>
        </is>
      </c>
      <c r="H39" s="21" t="inlineStr">
        <is>
          <t>MONTHLY_MOORAGE</t>
        </is>
      </c>
      <c r="I39" s="21" t="n">
        <v>50</v>
      </c>
      <c r="J39" s="21" t="n">
        <v>1</v>
      </c>
      <c r="K39" s="21" t="n">
        <v>50</v>
      </c>
      <c r="L39" s="21" t="n">
        <v>10.4</v>
      </c>
      <c r="M39" s="21" t="n">
        <v>520</v>
      </c>
      <c r="N39" s="21" t="n">
        <v>66.77</v>
      </c>
      <c r="O39" s="21" t="n">
        <v>586.77</v>
      </c>
      <c r="P39" s="21" t="inlineStr">
        <is>
          <t>PAID</t>
        </is>
      </c>
      <c r="Q39" s="28" t="n">
        <v>46249</v>
      </c>
      <c r="R39" s="28" t="n">
        <v>46247</v>
      </c>
      <c r="S39" s="21" t="inlineStr"/>
    </row>
    <row r="40">
      <c r="A40" s="17" t="inlineStr">
        <is>
          <t>TXN-202608-002126</t>
        </is>
      </c>
      <c r="B40" s="27" t="n">
        <v>46235</v>
      </c>
      <c r="C40" s="17" t="inlineStr">
        <is>
          <t>AC-LP-0214</t>
        </is>
      </c>
      <c r="D40" s="17" t="inlineStr">
        <is>
          <t>WL-01816</t>
        </is>
      </c>
      <c r="E40" s="17" t="inlineStr">
        <is>
          <t>LP-0214</t>
        </is>
      </c>
      <c r="F40" s="17" t="inlineStr">
        <is>
          <t>Ledgport</t>
        </is>
      </c>
      <c r="G40" s="17" t="inlineStr">
        <is>
          <t>NON_COMM_MONTHLY</t>
        </is>
      </c>
      <c r="H40" s="17" t="inlineStr">
        <is>
          <t>MONTHLY_MOORAGE</t>
        </is>
      </c>
      <c r="I40" s="17" t="n">
        <v>31</v>
      </c>
      <c r="J40" s="17" t="n">
        <v>1</v>
      </c>
      <c r="K40" s="17" t="n">
        <v>31</v>
      </c>
      <c r="L40" s="17" t="n">
        <v>10.4</v>
      </c>
      <c r="M40" s="17" t="n">
        <v>322.4</v>
      </c>
      <c r="N40" s="17" t="n">
        <v>41.4</v>
      </c>
      <c r="O40" s="17" t="n">
        <v>363.8</v>
      </c>
      <c r="P40" s="17" t="inlineStr">
        <is>
          <t>PAID</t>
        </is>
      </c>
      <c r="Q40" s="27" t="n">
        <v>46249</v>
      </c>
      <c r="R40" s="27" t="n">
        <v>46249</v>
      </c>
      <c r="S40" s="17" t="inlineStr"/>
    </row>
    <row r="41">
      <c r="A41" s="21" t="inlineStr">
        <is>
          <t>TXN-202608-002202</t>
        </is>
      </c>
      <c r="B41" s="28" t="n">
        <v>46235</v>
      </c>
      <c r="C41" s="21" t="inlineStr">
        <is>
          <t>AC-LP-0215</t>
        </is>
      </c>
      <c r="D41" s="21" t="inlineStr">
        <is>
          <t>WL-01337</t>
        </is>
      </c>
      <c r="E41" s="21" t="inlineStr">
        <is>
          <t>LP-0215</t>
        </is>
      </c>
      <c r="F41" s="21" t="inlineStr">
        <is>
          <t>Ledgport</t>
        </is>
      </c>
      <c r="G41" s="21" t="inlineStr">
        <is>
          <t>NON_COMM_MONTHLY</t>
        </is>
      </c>
      <c r="H41" s="21" t="inlineStr">
        <is>
          <t>MONTHLY_MOORAGE</t>
        </is>
      </c>
      <c r="I41" s="21" t="n">
        <v>28</v>
      </c>
      <c r="J41" s="21" t="n">
        <v>1</v>
      </c>
      <c r="K41" s="21" t="n">
        <v>28</v>
      </c>
      <c r="L41" s="21" t="n">
        <v>10.4</v>
      </c>
      <c r="M41" s="21" t="n">
        <v>291.2</v>
      </c>
      <c r="N41" s="21" t="n">
        <v>37.39</v>
      </c>
      <c r="O41" s="21" t="n">
        <v>328.59</v>
      </c>
      <c r="P41" s="21" t="inlineStr">
        <is>
          <t>PAID</t>
        </is>
      </c>
      <c r="Q41" s="28" t="n">
        <v>46249</v>
      </c>
      <c r="R41" s="28" t="n">
        <v>46243</v>
      </c>
      <c r="S41" s="21" t="inlineStr"/>
    </row>
    <row r="42">
      <c r="A42" s="17" t="inlineStr">
        <is>
          <t>TXN-202608-002273</t>
        </is>
      </c>
      <c r="B42" s="27" t="n">
        <v>46235</v>
      </c>
      <c r="C42" s="17" t="inlineStr">
        <is>
          <t>AC-LP-0216</t>
        </is>
      </c>
      <c r="D42" s="17" t="inlineStr">
        <is>
          <t>WL-01428</t>
        </is>
      </c>
      <c r="E42" s="17" t="inlineStr">
        <is>
          <t>LP-0216</t>
        </is>
      </c>
      <c r="F42" s="17" t="inlineStr">
        <is>
          <t>Ledgport</t>
        </is>
      </c>
      <c r="G42" s="17" t="inlineStr">
        <is>
          <t>NON_COMM_MONTHLY</t>
        </is>
      </c>
      <c r="H42" s="17" t="inlineStr">
        <is>
          <t>MONTHLY_MOORAGE</t>
        </is>
      </c>
      <c r="I42" s="17" t="n">
        <v>57</v>
      </c>
      <c r="J42" s="17" t="n">
        <v>1</v>
      </c>
      <c r="K42" s="17" t="n">
        <v>57</v>
      </c>
      <c r="L42" s="17" t="n">
        <v>10.4</v>
      </c>
      <c r="M42" s="17" t="n">
        <v>592.8</v>
      </c>
      <c r="N42" s="17" t="n">
        <v>76.12</v>
      </c>
      <c r="O42" s="17" t="n">
        <v>668.92</v>
      </c>
      <c r="P42" s="17" t="inlineStr">
        <is>
          <t>PAID</t>
        </is>
      </c>
      <c r="Q42" s="27" t="n">
        <v>46249</v>
      </c>
      <c r="R42" s="27" t="n">
        <v>46239</v>
      </c>
      <c r="S42" s="17" t="inlineStr"/>
    </row>
    <row r="43">
      <c r="A43" s="21" t="inlineStr">
        <is>
          <t>TXN-202608-002314</t>
        </is>
      </c>
      <c r="B43" s="28" t="n">
        <v>46235</v>
      </c>
      <c r="C43" s="21" t="inlineStr">
        <is>
          <t>AC-LP-0217</t>
        </is>
      </c>
      <c r="D43" s="21" t="inlineStr">
        <is>
          <t>WL-01497</t>
        </is>
      </c>
      <c r="E43" s="21" t="inlineStr">
        <is>
          <t>LP-0217</t>
        </is>
      </c>
      <c r="F43" s="21" t="inlineStr">
        <is>
          <t>Ledgport</t>
        </is>
      </c>
      <c r="G43" s="21" t="inlineStr">
        <is>
          <t>NON_COMM_MONTHLY</t>
        </is>
      </c>
      <c r="H43" s="21" t="inlineStr">
        <is>
          <t>MONTHLY_MOORAGE</t>
        </is>
      </c>
      <c r="I43" s="21" t="n">
        <v>59</v>
      </c>
      <c r="J43" s="21" t="n">
        <v>1</v>
      </c>
      <c r="K43" s="21" t="n">
        <v>59</v>
      </c>
      <c r="L43" s="21" t="n">
        <v>10.4</v>
      </c>
      <c r="M43" s="21" t="n">
        <v>613.6</v>
      </c>
      <c r="N43" s="21" t="n">
        <v>78.79000000000001</v>
      </c>
      <c r="O43" s="21" t="n">
        <v>692.39</v>
      </c>
      <c r="P43" s="21" t="inlineStr">
        <is>
          <t>PAID</t>
        </is>
      </c>
      <c r="Q43" s="28" t="n">
        <v>46249</v>
      </c>
      <c r="R43" s="28" t="n">
        <v>46237</v>
      </c>
      <c r="S43" s="21" t="inlineStr"/>
    </row>
    <row r="44">
      <c r="A44" s="17" t="inlineStr">
        <is>
          <t>TXN-202608-002387</t>
        </is>
      </c>
      <c r="B44" s="27" t="n">
        <v>46235</v>
      </c>
      <c r="C44" s="17" t="inlineStr">
        <is>
          <t>AC-LP-0218</t>
        </is>
      </c>
      <c r="D44" s="17" t="inlineStr">
        <is>
          <t>WL-01177</t>
        </is>
      </c>
      <c r="E44" s="17" t="inlineStr">
        <is>
          <t>LP-0218</t>
        </is>
      </c>
      <c r="F44" s="17" t="inlineStr">
        <is>
          <t>Ledgport</t>
        </is>
      </c>
      <c r="G44" s="17" t="inlineStr">
        <is>
          <t>NON_COMM_MONTHLY</t>
        </is>
      </c>
      <c r="H44" s="17" t="inlineStr">
        <is>
          <t>MONTHLY_MOORAGE</t>
        </is>
      </c>
      <c r="I44" s="17" t="n">
        <v>42</v>
      </c>
      <c r="J44" s="17" t="n">
        <v>1</v>
      </c>
      <c r="K44" s="17" t="n">
        <v>42</v>
      </c>
      <c r="L44" s="17" t="n">
        <v>10.4</v>
      </c>
      <c r="M44" s="17" t="n">
        <v>436.8</v>
      </c>
      <c r="N44" s="17" t="n">
        <v>56.09</v>
      </c>
      <c r="O44" s="17" t="n">
        <v>492.89</v>
      </c>
      <c r="P44" s="17" t="inlineStr">
        <is>
          <t>PAID</t>
        </is>
      </c>
      <c r="Q44" s="27" t="n">
        <v>46249</v>
      </c>
      <c r="R44" s="27" t="n">
        <v>46251</v>
      </c>
      <c r="S44" s="17" t="inlineStr"/>
    </row>
    <row r="45">
      <c r="A45" s="21" t="inlineStr">
        <is>
          <t>TXN-202608-002429</t>
        </is>
      </c>
      <c r="B45" s="28" t="n">
        <v>46235</v>
      </c>
      <c r="C45" s="21" t="inlineStr">
        <is>
          <t>AC-LP-0219</t>
        </is>
      </c>
      <c r="D45" s="21" t="inlineStr">
        <is>
          <t>WL-01324</t>
        </is>
      </c>
      <c r="E45" s="21" t="inlineStr">
        <is>
          <t>LP-0219</t>
        </is>
      </c>
      <c r="F45" s="21" t="inlineStr">
        <is>
          <t>Ledgport</t>
        </is>
      </c>
      <c r="G45" s="21" t="inlineStr">
        <is>
          <t>NON_COMM_MONTHLY</t>
        </is>
      </c>
      <c r="H45" s="21" t="inlineStr">
        <is>
          <t>MONTHLY_MOORAGE</t>
        </is>
      </c>
      <c r="I45" s="21" t="n">
        <v>47</v>
      </c>
      <c r="J45" s="21" t="n">
        <v>1</v>
      </c>
      <c r="K45" s="21" t="n">
        <v>47</v>
      </c>
      <c r="L45" s="21" t="n">
        <v>10.4</v>
      </c>
      <c r="M45" s="21" t="n">
        <v>488.8</v>
      </c>
      <c r="N45" s="21" t="n">
        <v>62.76</v>
      </c>
      <c r="O45" s="21" t="n">
        <v>551.5599999999999</v>
      </c>
      <c r="P45" s="21" t="inlineStr">
        <is>
          <t>PAID</t>
        </is>
      </c>
      <c r="Q45" s="28" t="n">
        <v>46249</v>
      </c>
      <c r="R45" s="28" t="n">
        <v>46237</v>
      </c>
      <c r="S45" s="21" t="inlineStr"/>
    </row>
    <row r="46">
      <c r="A46" s="17" t="inlineStr">
        <is>
          <t>TXN-202608-002497</t>
        </is>
      </c>
      <c r="B46" s="27" t="n">
        <v>46235</v>
      </c>
      <c r="C46" s="17" t="inlineStr">
        <is>
          <t>AC-LP-0220</t>
        </is>
      </c>
      <c r="D46" s="17" t="inlineStr">
        <is>
          <t>WL-02659</t>
        </is>
      </c>
      <c r="E46" s="17" t="inlineStr">
        <is>
          <t>LP-0220</t>
        </is>
      </c>
      <c r="F46" s="17" t="inlineStr">
        <is>
          <t>Ledgport</t>
        </is>
      </c>
      <c r="G46" s="17" t="inlineStr">
        <is>
          <t>NON_COMM_MONTHLY</t>
        </is>
      </c>
      <c r="H46" s="17" t="inlineStr">
        <is>
          <t>MONTHLY_MOORAGE</t>
        </is>
      </c>
      <c r="I46" s="17" t="n">
        <v>46</v>
      </c>
      <c r="J46" s="17" t="n">
        <v>1</v>
      </c>
      <c r="K46" s="17" t="n">
        <v>46</v>
      </c>
      <c r="L46" s="17" t="n">
        <v>10.4</v>
      </c>
      <c r="M46" s="17" t="n">
        <v>478.4</v>
      </c>
      <c r="N46" s="17" t="n">
        <v>61.43</v>
      </c>
      <c r="O46" s="17" t="n">
        <v>539.83</v>
      </c>
      <c r="P46" s="17" t="inlineStr">
        <is>
          <t>PAID</t>
        </is>
      </c>
      <c r="Q46" s="27" t="n">
        <v>46249</v>
      </c>
      <c r="R46" s="27" t="n">
        <v>46248</v>
      </c>
      <c r="S46" s="17" t="inlineStr"/>
    </row>
    <row r="47">
      <c r="A47" s="21" t="inlineStr">
        <is>
          <t>TXN-202608-002568</t>
        </is>
      </c>
      <c r="B47" s="28" t="n">
        <v>46235</v>
      </c>
      <c r="C47" s="21" t="inlineStr">
        <is>
          <t>AC-LP-0221</t>
        </is>
      </c>
      <c r="D47" s="21" t="inlineStr">
        <is>
          <t>WL-03407</t>
        </is>
      </c>
      <c r="E47" s="21" t="inlineStr">
        <is>
          <t>LP-0221</t>
        </is>
      </c>
      <c r="F47" s="21" t="inlineStr">
        <is>
          <t>Ledgport</t>
        </is>
      </c>
      <c r="G47" s="21" t="inlineStr">
        <is>
          <t>NON_COMM_MONTHLY</t>
        </is>
      </c>
      <c r="H47" s="21" t="inlineStr">
        <is>
          <t>MONTHLY_MOORAGE</t>
        </is>
      </c>
      <c r="I47" s="21" t="n">
        <v>58</v>
      </c>
      <c r="J47" s="21" t="n">
        <v>1</v>
      </c>
      <c r="K47" s="21" t="n">
        <v>58</v>
      </c>
      <c r="L47" s="21" t="n">
        <v>10.4</v>
      </c>
      <c r="M47" s="21" t="n">
        <v>603.2</v>
      </c>
      <c r="N47" s="21" t="n">
        <v>77.45</v>
      </c>
      <c r="O47" s="21" t="n">
        <v>680.65</v>
      </c>
      <c r="P47" s="21" t="inlineStr">
        <is>
          <t>PAID</t>
        </is>
      </c>
      <c r="Q47" s="28" t="n">
        <v>46249</v>
      </c>
      <c r="R47" s="28" t="n">
        <v>46237</v>
      </c>
      <c r="S47" s="21" t="inlineStr"/>
    </row>
    <row r="48">
      <c r="A48" s="17" t="inlineStr">
        <is>
          <t>TXN-202608-002641</t>
        </is>
      </c>
      <c r="B48" s="27" t="n">
        <v>46235</v>
      </c>
      <c r="C48" s="17" t="inlineStr">
        <is>
          <t>AC-LP-0222</t>
        </is>
      </c>
      <c r="D48" s="17" t="inlineStr">
        <is>
          <t>WL-01185</t>
        </is>
      </c>
      <c r="E48" s="17" t="inlineStr">
        <is>
          <t>LP-0222</t>
        </is>
      </c>
      <c r="F48" s="17" t="inlineStr">
        <is>
          <t>Ledgport</t>
        </is>
      </c>
      <c r="G48" s="17" t="inlineStr">
        <is>
          <t>NON_COMM_MONTHLY</t>
        </is>
      </c>
      <c r="H48" s="17" t="inlineStr">
        <is>
          <t>MONTHLY_MOORAGE</t>
        </is>
      </c>
      <c r="I48" s="17" t="n">
        <v>36</v>
      </c>
      <c r="J48" s="17" t="n">
        <v>1</v>
      </c>
      <c r="K48" s="17" t="n">
        <v>36</v>
      </c>
      <c r="L48" s="17" t="n">
        <v>10.4</v>
      </c>
      <c r="M48" s="17" t="n">
        <v>374.4</v>
      </c>
      <c r="N48" s="17" t="n">
        <v>48.07</v>
      </c>
      <c r="O48" s="17" t="n">
        <v>422.47</v>
      </c>
      <c r="P48" s="17" t="inlineStr">
        <is>
          <t>PAID</t>
        </is>
      </c>
      <c r="Q48" s="27" t="n">
        <v>46249</v>
      </c>
      <c r="R48" s="27" t="n">
        <v>46245</v>
      </c>
      <c r="S48" s="17" t="inlineStr"/>
    </row>
    <row r="49">
      <c r="A49" s="21" t="inlineStr">
        <is>
          <t>TXN-202608-002719</t>
        </is>
      </c>
      <c r="B49" s="28" t="n">
        <v>46235</v>
      </c>
      <c r="C49" s="21" t="inlineStr">
        <is>
          <t>AC-LP-0223</t>
        </is>
      </c>
      <c r="D49" s="21" t="inlineStr">
        <is>
          <t>WL-02494</t>
        </is>
      </c>
      <c r="E49" s="21" t="inlineStr">
        <is>
          <t>LP-0223</t>
        </is>
      </c>
      <c r="F49" s="21" t="inlineStr">
        <is>
          <t>Ledgport</t>
        </is>
      </c>
      <c r="G49" s="21" t="inlineStr">
        <is>
          <t>NON_COMM_MONTHLY</t>
        </is>
      </c>
      <c r="H49" s="21" t="inlineStr">
        <is>
          <t>MONTHLY_MOORAGE</t>
        </is>
      </c>
      <c r="I49" s="21" t="n">
        <v>50</v>
      </c>
      <c r="J49" s="21" t="n">
        <v>1</v>
      </c>
      <c r="K49" s="21" t="n">
        <v>50</v>
      </c>
      <c r="L49" s="21" t="n">
        <v>10.4</v>
      </c>
      <c r="M49" s="21" t="n">
        <v>520</v>
      </c>
      <c r="N49" s="21" t="n">
        <v>66.77</v>
      </c>
      <c r="O49" s="21" t="n">
        <v>586.77</v>
      </c>
      <c r="P49" s="21" t="inlineStr">
        <is>
          <t>PAID</t>
        </is>
      </c>
      <c r="Q49" s="28" t="n">
        <v>46249</v>
      </c>
      <c r="R49" s="28" t="n">
        <v>46240</v>
      </c>
      <c r="S49" s="21" t="inlineStr"/>
    </row>
    <row r="50">
      <c r="A50" s="17" t="inlineStr">
        <is>
          <t>TXN-202608-002772</t>
        </is>
      </c>
      <c r="B50" s="27" t="n">
        <v>46235</v>
      </c>
      <c r="C50" s="17" t="inlineStr">
        <is>
          <t>AC-LP-0224</t>
        </is>
      </c>
      <c r="D50" s="17" t="inlineStr">
        <is>
          <t>WL-01261</t>
        </is>
      </c>
      <c r="E50" s="17" t="inlineStr">
        <is>
          <t>LP-0224</t>
        </is>
      </c>
      <c r="F50" s="17" t="inlineStr">
        <is>
          <t>Ledgport</t>
        </is>
      </c>
      <c r="G50" s="17" t="inlineStr">
        <is>
          <t>NON_COMM_MONTHLY</t>
        </is>
      </c>
      <c r="H50" s="17" t="inlineStr">
        <is>
          <t>MONTHLY_MOORAGE</t>
        </is>
      </c>
      <c r="I50" s="17" t="n">
        <v>40</v>
      </c>
      <c r="J50" s="17" t="n">
        <v>1</v>
      </c>
      <c r="K50" s="17" t="n">
        <v>40</v>
      </c>
      <c r="L50" s="17" t="n">
        <v>10.4</v>
      </c>
      <c r="M50" s="17" t="n">
        <v>416</v>
      </c>
      <c r="N50" s="17" t="n">
        <v>53.41</v>
      </c>
      <c r="O50" s="17" t="n">
        <v>469.41</v>
      </c>
      <c r="P50" s="17" t="inlineStr">
        <is>
          <t>PAID</t>
        </is>
      </c>
      <c r="Q50" s="27" t="n">
        <v>46249</v>
      </c>
      <c r="R50" s="27" t="n">
        <v>46242</v>
      </c>
      <c r="S50" s="17" t="inlineStr"/>
    </row>
    <row r="51">
      <c r="A51" s="21" t="inlineStr">
        <is>
          <t>TXN-202608-002814</t>
        </is>
      </c>
      <c r="B51" s="28" t="n">
        <v>46235</v>
      </c>
      <c r="C51" s="21" t="inlineStr">
        <is>
          <t>AC-LP-0301</t>
        </is>
      </c>
      <c r="D51" s="21" t="inlineStr">
        <is>
          <t>WL-03425</t>
        </is>
      </c>
      <c r="E51" s="21" t="inlineStr">
        <is>
          <t>LP-0301</t>
        </is>
      </c>
      <c r="F51" s="21" t="inlineStr">
        <is>
          <t>Ledgport</t>
        </is>
      </c>
      <c r="G51" s="21" t="inlineStr">
        <is>
          <t>NON_COMM_MONTHLY</t>
        </is>
      </c>
      <c r="H51" s="21" t="inlineStr">
        <is>
          <t>MONTHLY_MOORAGE</t>
        </is>
      </c>
      <c r="I51" s="21" t="n">
        <v>28</v>
      </c>
      <c r="J51" s="21" t="n">
        <v>1</v>
      </c>
      <c r="K51" s="21" t="n">
        <v>28</v>
      </c>
      <c r="L51" s="21" t="n">
        <v>10.4</v>
      </c>
      <c r="M51" s="21" t="n">
        <v>291.2</v>
      </c>
      <c r="N51" s="21" t="n">
        <v>37.39</v>
      </c>
      <c r="O51" s="21" t="n">
        <v>328.59</v>
      </c>
      <c r="P51" s="21" t="inlineStr">
        <is>
          <t>PAID</t>
        </is>
      </c>
      <c r="Q51" s="28" t="n">
        <v>46249</v>
      </c>
      <c r="R51" s="28" t="n">
        <v>46241</v>
      </c>
      <c r="S51" s="21" t="inlineStr"/>
    </row>
    <row r="52">
      <c r="A52" s="17" t="inlineStr">
        <is>
          <t>TXN-202608-002864</t>
        </is>
      </c>
      <c r="B52" s="27" t="n">
        <v>46235</v>
      </c>
      <c r="C52" s="17" t="inlineStr">
        <is>
          <t>AC-LP-0302</t>
        </is>
      </c>
      <c r="D52" s="17" t="inlineStr">
        <is>
          <t>WL-03048</t>
        </is>
      </c>
      <c r="E52" s="17" t="inlineStr">
        <is>
          <t>LP-0302</t>
        </is>
      </c>
      <c r="F52" s="17" t="inlineStr">
        <is>
          <t>Ledgport</t>
        </is>
      </c>
      <c r="G52" s="17" t="inlineStr">
        <is>
          <t>NON_COMM_MONTHLY</t>
        </is>
      </c>
      <c r="H52" s="17" t="inlineStr">
        <is>
          <t>MONTHLY_MOORAGE</t>
        </is>
      </c>
      <c r="I52" s="17" t="n">
        <v>38</v>
      </c>
      <c r="J52" s="17" t="n">
        <v>1</v>
      </c>
      <c r="K52" s="17" t="n">
        <v>38</v>
      </c>
      <c r="L52" s="17" t="n">
        <v>10.4</v>
      </c>
      <c r="M52" s="17" t="n">
        <v>395.2</v>
      </c>
      <c r="N52" s="17" t="n">
        <v>50.74</v>
      </c>
      <c r="O52" s="17" t="n">
        <v>445.94</v>
      </c>
      <c r="P52" s="17" t="inlineStr">
        <is>
          <t>LATE</t>
        </is>
      </c>
      <c r="Q52" s="27" t="n">
        <v>46249</v>
      </c>
      <c r="R52" s="17" t="inlineStr"/>
      <c r="S52" s="17" t="inlineStr"/>
    </row>
    <row r="53">
      <c r="A53" s="21" t="inlineStr">
        <is>
          <t>TXN-202608-002923</t>
        </is>
      </c>
      <c r="B53" s="28" t="n">
        <v>46235</v>
      </c>
      <c r="C53" s="21" t="inlineStr">
        <is>
          <t>AC-LP-0303</t>
        </is>
      </c>
      <c r="D53" s="21" t="inlineStr">
        <is>
          <t>WL-02853</t>
        </is>
      </c>
      <c r="E53" s="21" t="inlineStr">
        <is>
          <t>LP-0303</t>
        </is>
      </c>
      <c r="F53" s="21" t="inlineStr">
        <is>
          <t>Ledgport</t>
        </is>
      </c>
      <c r="G53" s="21" t="inlineStr">
        <is>
          <t>NON_COMM_MONTHLY</t>
        </is>
      </c>
      <c r="H53" s="21" t="inlineStr">
        <is>
          <t>MONTHLY_MOORAGE</t>
        </is>
      </c>
      <c r="I53" s="21" t="n">
        <v>54</v>
      </c>
      <c r="J53" s="21" t="n">
        <v>1</v>
      </c>
      <c r="K53" s="21" t="n">
        <v>54</v>
      </c>
      <c r="L53" s="21" t="n">
        <v>10.4</v>
      </c>
      <c r="M53" s="21" t="n">
        <v>561.6</v>
      </c>
      <c r="N53" s="21" t="n">
        <v>72.11</v>
      </c>
      <c r="O53" s="21" t="n">
        <v>633.71</v>
      </c>
      <c r="P53" s="21" t="inlineStr">
        <is>
          <t>PAID</t>
        </is>
      </c>
      <c r="Q53" s="28" t="n">
        <v>46249</v>
      </c>
      <c r="R53" s="28" t="n">
        <v>46245</v>
      </c>
      <c r="S53" s="21" t="inlineStr"/>
    </row>
    <row r="54">
      <c r="A54" s="17" t="inlineStr">
        <is>
          <t>TXN-202608-002983</t>
        </is>
      </c>
      <c r="B54" s="27" t="n">
        <v>46235</v>
      </c>
      <c r="C54" s="17" t="inlineStr">
        <is>
          <t>AC-LP-0305</t>
        </is>
      </c>
      <c r="D54" s="17" t="inlineStr">
        <is>
          <t>WL-03470</t>
        </is>
      </c>
      <c r="E54" s="17" t="inlineStr">
        <is>
          <t>LP-0305</t>
        </is>
      </c>
      <c r="F54" s="17" t="inlineStr">
        <is>
          <t>Ledgport</t>
        </is>
      </c>
      <c r="G54" s="17" t="inlineStr">
        <is>
          <t>NON_COMM_MONTHLY</t>
        </is>
      </c>
      <c r="H54" s="17" t="inlineStr">
        <is>
          <t>MONTHLY_MOORAGE</t>
        </is>
      </c>
      <c r="I54" s="17" t="n">
        <v>32</v>
      </c>
      <c r="J54" s="17" t="n">
        <v>1</v>
      </c>
      <c r="K54" s="17" t="n">
        <v>32</v>
      </c>
      <c r="L54" s="17" t="n">
        <v>10.4</v>
      </c>
      <c r="M54" s="17" t="n">
        <v>332.8</v>
      </c>
      <c r="N54" s="17" t="n">
        <v>42.73</v>
      </c>
      <c r="O54" s="17" t="n">
        <v>375.53</v>
      </c>
      <c r="P54" s="17" t="inlineStr">
        <is>
          <t>PAID</t>
        </is>
      </c>
      <c r="Q54" s="27" t="n">
        <v>46249</v>
      </c>
      <c r="R54" s="27" t="n">
        <v>46239</v>
      </c>
      <c r="S54" s="17" t="inlineStr"/>
    </row>
    <row r="55">
      <c r="A55" s="21" t="inlineStr">
        <is>
          <t>TXN-202608-003038</t>
        </is>
      </c>
      <c r="B55" s="28" t="n">
        <v>46235</v>
      </c>
      <c r="C55" s="21" t="inlineStr">
        <is>
          <t>AC-LP-0306</t>
        </is>
      </c>
      <c r="D55" s="21" t="inlineStr">
        <is>
          <t>WL-02345</t>
        </is>
      </c>
      <c r="E55" s="21" t="inlineStr">
        <is>
          <t>LP-0306</t>
        </is>
      </c>
      <c r="F55" s="21" t="inlineStr">
        <is>
          <t>Ledgport</t>
        </is>
      </c>
      <c r="G55" s="21" t="inlineStr">
        <is>
          <t>NON_COMM_MONTHLY</t>
        </is>
      </c>
      <c r="H55" s="21" t="inlineStr">
        <is>
          <t>MONTHLY_MOORAGE</t>
        </is>
      </c>
      <c r="I55" s="21" t="n">
        <v>55</v>
      </c>
      <c r="J55" s="21" t="n">
        <v>1</v>
      </c>
      <c r="K55" s="21" t="n">
        <v>55</v>
      </c>
      <c r="L55" s="21" t="n">
        <v>10.4</v>
      </c>
      <c r="M55" s="21" t="n">
        <v>572</v>
      </c>
      <c r="N55" s="21" t="n">
        <v>73.44</v>
      </c>
      <c r="O55" s="21" t="n">
        <v>645.4400000000001</v>
      </c>
      <c r="P55" s="21" t="inlineStr">
        <is>
          <t>PAID</t>
        </is>
      </c>
      <c r="Q55" s="28" t="n">
        <v>46249</v>
      </c>
      <c r="R55" s="28" t="n">
        <v>46246</v>
      </c>
      <c r="S55" s="21" t="inlineStr"/>
    </row>
    <row r="56">
      <c r="A56" s="17" t="inlineStr">
        <is>
          <t>TXN-202608-003083</t>
        </is>
      </c>
      <c r="B56" s="27" t="n">
        <v>46235</v>
      </c>
      <c r="C56" s="17" t="inlineStr">
        <is>
          <t>AC-LP-0307</t>
        </is>
      </c>
      <c r="D56" s="17" t="inlineStr">
        <is>
          <t>WL-03230</t>
        </is>
      </c>
      <c r="E56" s="17" t="inlineStr">
        <is>
          <t>LP-0307</t>
        </is>
      </c>
      <c r="F56" s="17" t="inlineStr">
        <is>
          <t>Ledgport</t>
        </is>
      </c>
      <c r="G56" s="17" t="inlineStr">
        <is>
          <t>NON_COMM_MONTHLY</t>
        </is>
      </c>
      <c r="H56" s="17" t="inlineStr">
        <is>
          <t>MONTHLY_MOORAGE</t>
        </is>
      </c>
      <c r="I56" s="17" t="n">
        <v>61</v>
      </c>
      <c r="J56" s="17" t="n">
        <v>1</v>
      </c>
      <c r="K56" s="17" t="n">
        <v>61</v>
      </c>
      <c r="L56" s="17" t="n">
        <v>10.4</v>
      </c>
      <c r="M56" s="17" t="n">
        <v>634.4</v>
      </c>
      <c r="N56" s="17" t="n">
        <v>81.45999999999999</v>
      </c>
      <c r="O56" s="17" t="n">
        <v>715.86</v>
      </c>
      <c r="P56" s="17" t="inlineStr">
        <is>
          <t>PAID</t>
        </is>
      </c>
      <c r="Q56" s="27" t="n">
        <v>46249</v>
      </c>
      <c r="R56" s="27" t="n">
        <v>46242</v>
      </c>
      <c r="S56" s="17" t="inlineStr"/>
    </row>
    <row r="57">
      <c r="A57" s="21" t="inlineStr">
        <is>
          <t>TXN-202608-003124</t>
        </is>
      </c>
      <c r="B57" s="28" t="n">
        <v>46235</v>
      </c>
      <c r="C57" s="21" t="inlineStr">
        <is>
          <t>AC-LP-0309</t>
        </is>
      </c>
      <c r="D57" s="21" t="inlineStr">
        <is>
          <t>WL-02885</t>
        </is>
      </c>
      <c r="E57" s="21" t="inlineStr">
        <is>
          <t>LP-0309</t>
        </is>
      </c>
      <c r="F57" s="21" t="inlineStr">
        <is>
          <t>Ledgport</t>
        </is>
      </c>
      <c r="G57" s="21" t="inlineStr">
        <is>
          <t>NON_COMM_MONTHLY</t>
        </is>
      </c>
      <c r="H57" s="21" t="inlineStr">
        <is>
          <t>MONTHLY_MOORAGE</t>
        </is>
      </c>
      <c r="I57" s="21" t="n">
        <v>43</v>
      </c>
      <c r="J57" s="21" t="n">
        <v>1</v>
      </c>
      <c r="K57" s="21" t="n">
        <v>43</v>
      </c>
      <c r="L57" s="21" t="n">
        <v>10.4</v>
      </c>
      <c r="M57" s="21" t="n">
        <v>447.2</v>
      </c>
      <c r="N57" s="21" t="n">
        <v>57.42</v>
      </c>
      <c r="O57" s="21" t="n">
        <v>504.62</v>
      </c>
      <c r="P57" s="21" t="inlineStr">
        <is>
          <t>PAID</t>
        </is>
      </c>
      <c r="Q57" s="28" t="n">
        <v>46249</v>
      </c>
      <c r="R57" s="28" t="n">
        <v>46241</v>
      </c>
      <c r="S57" s="21" t="inlineStr"/>
    </row>
    <row r="58">
      <c r="A58" s="17" t="inlineStr">
        <is>
          <t>TXN-202608-003180</t>
        </is>
      </c>
      <c r="B58" s="27" t="n">
        <v>46235</v>
      </c>
      <c r="C58" s="17" t="inlineStr">
        <is>
          <t>AC-LP-0311</t>
        </is>
      </c>
      <c r="D58" s="17" t="inlineStr">
        <is>
          <t>WL-01606</t>
        </is>
      </c>
      <c r="E58" s="17" t="inlineStr">
        <is>
          <t>LP-0311</t>
        </is>
      </c>
      <c r="F58" s="17" t="inlineStr">
        <is>
          <t>Ledgport</t>
        </is>
      </c>
      <c r="G58" s="17" t="inlineStr">
        <is>
          <t>NON_COMM_MONTHLY</t>
        </is>
      </c>
      <c r="H58" s="17" t="inlineStr">
        <is>
          <t>MONTHLY_MOORAGE</t>
        </is>
      </c>
      <c r="I58" s="17" t="n">
        <v>24</v>
      </c>
      <c r="J58" s="17" t="n">
        <v>1</v>
      </c>
      <c r="K58" s="17" t="n">
        <v>24</v>
      </c>
      <c r="L58" s="17" t="n">
        <v>10.4</v>
      </c>
      <c r="M58" s="17" t="n">
        <v>249.6</v>
      </c>
      <c r="N58" s="17" t="n">
        <v>32.05</v>
      </c>
      <c r="O58" s="17" t="n">
        <v>281.65</v>
      </c>
      <c r="P58" s="17" t="inlineStr">
        <is>
          <t>PAID</t>
        </is>
      </c>
      <c r="Q58" s="27" t="n">
        <v>46249</v>
      </c>
      <c r="R58" s="27" t="n">
        <v>46239</v>
      </c>
      <c r="S58" s="17" t="inlineStr"/>
    </row>
    <row r="59">
      <c r="A59" s="21" t="inlineStr">
        <is>
          <t>TXN-202608-003234</t>
        </is>
      </c>
      <c r="B59" s="28" t="n">
        <v>46235</v>
      </c>
      <c r="C59" s="21" t="inlineStr">
        <is>
          <t>AC-LP-0312</t>
        </is>
      </c>
      <c r="D59" s="21" t="inlineStr">
        <is>
          <t>WL-03333</t>
        </is>
      </c>
      <c r="E59" s="21" t="inlineStr">
        <is>
          <t>LP-0312</t>
        </is>
      </c>
      <c r="F59" s="21" t="inlineStr">
        <is>
          <t>Ledgport</t>
        </is>
      </c>
      <c r="G59" s="21" t="inlineStr">
        <is>
          <t>NON_COMM_MONTHLY</t>
        </is>
      </c>
      <c r="H59" s="21" t="inlineStr">
        <is>
          <t>MONTHLY_MOORAGE</t>
        </is>
      </c>
      <c r="I59" s="21" t="n">
        <v>32</v>
      </c>
      <c r="J59" s="21" t="n">
        <v>1</v>
      </c>
      <c r="K59" s="21" t="n">
        <v>32</v>
      </c>
      <c r="L59" s="21" t="n">
        <v>10.4</v>
      </c>
      <c r="M59" s="21" t="n">
        <v>332.8</v>
      </c>
      <c r="N59" s="21" t="n">
        <v>42.73</v>
      </c>
      <c r="O59" s="21" t="n">
        <v>375.53</v>
      </c>
      <c r="P59" s="21" t="inlineStr">
        <is>
          <t>PAID</t>
        </is>
      </c>
      <c r="Q59" s="28" t="n">
        <v>46249</v>
      </c>
      <c r="R59" s="28" t="n">
        <v>46240</v>
      </c>
      <c r="S59" s="21" t="inlineStr"/>
    </row>
    <row r="60">
      <c r="A60" s="17" t="inlineStr">
        <is>
          <t>TXN-202608-003279</t>
        </is>
      </c>
      <c r="B60" s="27" t="n">
        <v>46235</v>
      </c>
      <c r="C60" s="17" t="inlineStr">
        <is>
          <t>AC-LP-0313</t>
        </is>
      </c>
      <c r="D60" s="17" t="inlineStr">
        <is>
          <t>WL-02675</t>
        </is>
      </c>
      <c r="E60" s="17" t="inlineStr">
        <is>
          <t>LP-0313</t>
        </is>
      </c>
      <c r="F60" s="17" t="inlineStr">
        <is>
          <t>Ledgport</t>
        </is>
      </c>
      <c r="G60" s="17" t="inlineStr">
        <is>
          <t>NON_COMM_MONTHLY</t>
        </is>
      </c>
      <c r="H60" s="17" t="inlineStr">
        <is>
          <t>MONTHLY_MOORAGE</t>
        </is>
      </c>
      <c r="I60" s="17" t="n">
        <v>32</v>
      </c>
      <c r="J60" s="17" t="n">
        <v>1</v>
      </c>
      <c r="K60" s="17" t="n">
        <v>32</v>
      </c>
      <c r="L60" s="17" t="n">
        <v>10.4</v>
      </c>
      <c r="M60" s="17" t="n">
        <v>332.8</v>
      </c>
      <c r="N60" s="17" t="n">
        <v>42.73</v>
      </c>
      <c r="O60" s="17" t="n">
        <v>375.53</v>
      </c>
      <c r="P60" s="17" t="inlineStr">
        <is>
          <t>PAID</t>
        </is>
      </c>
      <c r="Q60" s="27" t="n">
        <v>46249</v>
      </c>
      <c r="R60" s="27" t="n">
        <v>46242</v>
      </c>
      <c r="S60" s="17" t="inlineStr"/>
    </row>
    <row r="61">
      <c r="A61" s="21" t="inlineStr">
        <is>
          <t>TXN-202608-003345</t>
        </is>
      </c>
      <c r="B61" s="28" t="n">
        <v>46235</v>
      </c>
      <c r="C61" s="21" t="inlineStr">
        <is>
          <t>AC-LP-0314</t>
        </is>
      </c>
      <c r="D61" s="21" t="inlineStr">
        <is>
          <t>WL-03274</t>
        </is>
      </c>
      <c r="E61" s="21" t="inlineStr">
        <is>
          <t>LP-0314</t>
        </is>
      </c>
      <c r="F61" s="21" t="inlineStr">
        <is>
          <t>Ledgport</t>
        </is>
      </c>
      <c r="G61" s="21" t="inlineStr">
        <is>
          <t>NON_COMM_MONTHLY</t>
        </is>
      </c>
      <c r="H61" s="21" t="inlineStr">
        <is>
          <t>MONTHLY_MOORAGE</t>
        </is>
      </c>
      <c r="I61" s="21" t="n">
        <v>32</v>
      </c>
      <c r="J61" s="21" t="n">
        <v>1</v>
      </c>
      <c r="K61" s="21" t="n">
        <v>32</v>
      </c>
      <c r="L61" s="21" t="n">
        <v>10.4</v>
      </c>
      <c r="M61" s="21" t="n">
        <v>332.8</v>
      </c>
      <c r="N61" s="21" t="n">
        <v>42.73</v>
      </c>
      <c r="O61" s="21" t="n">
        <v>375.53</v>
      </c>
      <c r="P61" s="21" t="inlineStr">
        <is>
          <t>PAID</t>
        </is>
      </c>
      <c r="Q61" s="28" t="n">
        <v>46249</v>
      </c>
      <c r="R61" s="28" t="n">
        <v>46245</v>
      </c>
      <c r="S61" s="21" t="inlineStr"/>
    </row>
    <row r="62">
      <c r="A62" s="17" t="inlineStr">
        <is>
          <t>TXN-202608-003397</t>
        </is>
      </c>
      <c r="B62" s="27" t="n">
        <v>46235</v>
      </c>
      <c r="C62" s="17" t="inlineStr">
        <is>
          <t>AC-LP-0315</t>
        </is>
      </c>
      <c r="D62" s="17" t="inlineStr">
        <is>
          <t>WL-02756</t>
        </is>
      </c>
      <c r="E62" s="17" t="inlineStr">
        <is>
          <t>LP-0315</t>
        </is>
      </c>
      <c r="F62" s="17" t="inlineStr">
        <is>
          <t>Ledgport</t>
        </is>
      </c>
      <c r="G62" s="17" t="inlineStr">
        <is>
          <t>NON_COMM_MONTHLY</t>
        </is>
      </c>
      <c r="H62" s="17" t="inlineStr">
        <is>
          <t>MONTHLY_MOORAGE</t>
        </is>
      </c>
      <c r="I62" s="17" t="n">
        <v>32</v>
      </c>
      <c r="J62" s="17" t="n">
        <v>1</v>
      </c>
      <c r="K62" s="17" t="n">
        <v>32</v>
      </c>
      <c r="L62" s="17" t="n">
        <v>10.4</v>
      </c>
      <c r="M62" s="17" t="n">
        <v>332.8</v>
      </c>
      <c r="N62" s="17" t="n">
        <v>42.73</v>
      </c>
      <c r="O62" s="17" t="n">
        <v>375.53</v>
      </c>
      <c r="P62" s="17" t="inlineStr">
        <is>
          <t>PAID</t>
        </is>
      </c>
      <c r="Q62" s="27" t="n">
        <v>46249</v>
      </c>
      <c r="R62" s="27" t="n">
        <v>46247</v>
      </c>
      <c r="S62" s="17" t="inlineStr"/>
    </row>
    <row r="63">
      <c r="A63" s="21" t="inlineStr">
        <is>
          <t>TXN-202608-003440</t>
        </is>
      </c>
      <c r="B63" s="28" t="n">
        <v>46235</v>
      </c>
      <c r="C63" s="21" t="inlineStr">
        <is>
          <t>AC-LP-0316</t>
        </is>
      </c>
      <c r="D63" s="21" t="inlineStr">
        <is>
          <t>WL-03711</t>
        </is>
      </c>
      <c r="E63" s="21" t="inlineStr">
        <is>
          <t>LP-0316</t>
        </is>
      </c>
      <c r="F63" s="21" t="inlineStr">
        <is>
          <t>Ledgport</t>
        </is>
      </c>
      <c r="G63" s="21" t="inlineStr">
        <is>
          <t>NON_COMM_MONTHLY</t>
        </is>
      </c>
      <c r="H63" s="21" t="inlineStr">
        <is>
          <t>MONTHLY_MOORAGE</t>
        </is>
      </c>
      <c r="I63" s="21" t="n">
        <v>54</v>
      </c>
      <c r="J63" s="21" t="n">
        <v>1</v>
      </c>
      <c r="K63" s="21" t="n">
        <v>54</v>
      </c>
      <c r="L63" s="21" t="n">
        <v>10.4</v>
      </c>
      <c r="M63" s="21" t="n">
        <v>561.6</v>
      </c>
      <c r="N63" s="21" t="n">
        <v>72.11</v>
      </c>
      <c r="O63" s="21" t="n">
        <v>633.71</v>
      </c>
      <c r="P63" s="21" t="inlineStr">
        <is>
          <t>PAID</t>
        </is>
      </c>
      <c r="Q63" s="28" t="n">
        <v>46249</v>
      </c>
      <c r="R63" s="28" t="n">
        <v>46251</v>
      </c>
      <c r="S63" s="21" t="inlineStr"/>
    </row>
    <row r="64">
      <c r="A64" s="17" t="inlineStr">
        <is>
          <t>TXN-202608-003495</t>
        </is>
      </c>
      <c r="B64" s="27" t="n">
        <v>46235</v>
      </c>
      <c r="C64" s="17" t="inlineStr">
        <is>
          <t>AC-LP-0317</t>
        </is>
      </c>
      <c r="D64" s="17" t="inlineStr">
        <is>
          <t>WL-02923</t>
        </is>
      </c>
      <c r="E64" s="17" t="inlineStr">
        <is>
          <t>LP-0317</t>
        </is>
      </c>
      <c r="F64" s="17" t="inlineStr">
        <is>
          <t>Ledgport</t>
        </is>
      </c>
      <c r="G64" s="17" t="inlineStr">
        <is>
          <t>NON_COMM_MONTHLY</t>
        </is>
      </c>
      <c r="H64" s="17" t="inlineStr">
        <is>
          <t>MONTHLY_MOORAGE</t>
        </is>
      </c>
      <c r="I64" s="17" t="n">
        <v>40</v>
      </c>
      <c r="J64" s="17" t="n">
        <v>1</v>
      </c>
      <c r="K64" s="17" t="n">
        <v>40</v>
      </c>
      <c r="L64" s="17" t="n">
        <v>10.4</v>
      </c>
      <c r="M64" s="17" t="n">
        <v>416</v>
      </c>
      <c r="N64" s="17" t="n">
        <v>53.41</v>
      </c>
      <c r="O64" s="17" t="n">
        <v>469.41</v>
      </c>
      <c r="P64" s="17" t="inlineStr">
        <is>
          <t>PAID</t>
        </is>
      </c>
      <c r="Q64" s="27" t="n">
        <v>46249</v>
      </c>
      <c r="R64" s="27" t="n">
        <v>46250</v>
      </c>
      <c r="S64" s="17" t="inlineStr"/>
    </row>
    <row r="65">
      <c r="A65" s="21" t="inlineStr">
        <is>
          <t>TXN-202608-003557</t>
        </is>
      </c>
      <c r="B65" s="28" t="n">
        <v>46235</v>
      </c>
      <c r="C65" s="21" t="inlineStr">
        <is>
          <t>AC-LP-0318</t>
        </is>
      </c>
      <c r="D65" s="21" t="inlineStr">
        <is>
          <t>WL-03488</t>
        </is>
      </c>
      <c r="E65" s="21" t="inlineStr">
        <is>
          <t>LP-0318</t>
        </is>
      </c>
      <c r="F65" s="21" t="inlineStr">
        <is>
          <t>Ledgport</t>
        </is>
      </c>
      <c r="G65" s="21" t="inlineStr">
        <is>
          <t>NON_COMM_MONTHLY</t>
        </is>
      </c>
      <c r="H65" s="21" t="inlineStr">
        <is>
          <t>MONTHLY_MOORAGE</t>
        </is>
      </c>
      <c r="I65" s="21" t="n">
        <v>35</v>
      </c>
      <c r="J65" s="21" t="n">
        <v>1</v>
      </c>
      <c r="K65" s="21" t="n">
        <v>35</v>
      </c>
      <c r="L65" s="21" t="n">
        <v>10.4</v>
      </c>
      <c r="M65" s="21" t="n">
        <v>364</v>
      </c>
      <c r="N65" s="21" t="n">
        <v>46.74</v>
      </c>
      <c r="O65" s="21" t="n">
        <v>410.74</v>
      </c>
      <c r="P65" s="21" t="inlineStr">
        <is>
          <t>LATE</t>
        </is>
      </c>
      <c r="Q65" s="28" t="n">
        <v>46249</v>
      </c>
      <c r="R65" s="21" t="inlineStr"/>
      <c r="S65" s="21" t="inlineStr"/>
    </row>
    <row r="66">
      <c r="A66" s="17" t="inlineStr">
        <is>
          <t>TXN-202608-003599</t>
        </is>
      </c>
      <c r="B66" s="27" t="n">
        <v>46235</v>
      </c>
      <c r="C66" s="17" t="inlineStr">
        <is>
          <t>AC-LP-0320</t>
        </is>
      </c>
      <c r="D66" s="17" t="inlineStr">
        <is>
          <t>WL-02524</t>
        </is>
      </c>
      <c r="E66" s="17" t="inlineStr">
        <is>
          <t>LP-0320</t>
        </is>
      </c>
      <c r="F66" s="17" t="inlineStr">
        <is>
          <t>Ledgport</t>
        </is>
      </c>
      <c r="G66" s="17" t="inlineStr">
        <is>
          <t>NON_COMM_MONTHLY</t>
        </is>
      </c>
      <c r="H66" s="17" t="inlineStr">
        <is>
          <t>MONTHLY_MOORAGE</t>
        </is>
      </c>
      <c r="I66" s="17" t="n">
        <v>54</v>
      </c>
      <c r="J66" s="17" t="n">
        <v>1</v>
      </c>
      <c r="K66" s="17" t="n">
        <v>54</v>
      </c>
      <c r="L66" s="17" t="n">
        <v>10.4</v>
      </c>
      <c r="M66" s="17" t="n">
        <v>561.6</v>
      </c>
      <c r="N66" s="17" t="n">
        <v>72.11</v>
      </c>
      <c r="O66" s="17" t="n">
        <v>633.71</v>
      </c>
      <c r="P66" s="17" t="inlineStr">
        <is>
          <t>PAID</t>
        </is>
      </c>
      <c r="Q66" s="27" t="n">
        <v>46249</v>
      </c>
      <c r="R66" s="27" t="n">
        <v>46241</v>
      </c>
      <c r="S66" s="17" t="inlineStr"/>
    </row>
    <row r="67">
      <c r="A67" s="21" t="inlineStr">
        <is>
          <t>TXN-202608-003665</t>
        </is>
      </c>
      <c r="B67" s="28" t="n">
        <v>46235</v>
      </c>
      <c r="C67" s="21" t="inlineStr">
        <is>
          <t>AC-LP-0321</t>
        </is>
      </c>
      <c r="D67" s="21" t="inlineStr">
        <is>
          <t>WL-03415</t>
        </is>
      </c>
      <c r="E67" s="21" t="inlineStr">
        <is>
          <t>LP-0321</t>
        </is>
      </c>
      <c r="F67" s="21" t="inlineStr">
        <is>
          <t>Ledgport</t>
        </is>
      </c>
      <c r="G67" s="21" t="inlineStr">
        <is>
          <t>NON_COMM_MONTHLY</t>
        </is>
      </c>
      <c r="H67" s="21" t="inlineStr">
        <is>
          <t>MONTHLY_MOORAGE</t>
        </is>
      </c>
      <c r="I67" s="21" t="n">
        <v>35</v>
      </c>
      <c r="J67" s="21" t="n">
        <v>1</v>
      </c>
      <c r="K67" s="21" t="n">
        <v>35</v>
      </c>
      <c r="L67" s="21" t="n">
        <v>10.4</v>
      </c>
      <c r="M67" s="21" t="n">
        <v>364</v>
      </c>
      <c r="N67" s="21" t="n">
        <v>46.74</v>
      </c>
      <c r="O67" s="21" t="n">
        <v>410.74</v>
      </c>
      <c r="P67" s="21" t="inlineStr">
        <is>
          <t>PAID</t>
        </is>
      </c>
      <c r="Q67" s="28" t="n">
        <v>46249</v>
      </c>
      <c r="R67" s="28" t="n">
        <v>46243</v>
      </c>
      <c r="S67" s="21" t="inlineStr"/>
    </row>
    <row r="68">
      <c r="A68" s="17" t="inlineStr">
        <is>
          <t>TXN-202608-003745</t>
        </is>
      </c>
      <c r="B68" s="27" t="n">
        <v>46235</v>
      </c>
      <c r="C68" s="17" t="inlineStr">
        <is>
          <t>AC-LP-0322</t>
        </is>
      </c>
      <c r="D68" s="17" t="inlineStr">
        <is>
          <t>WL-01554</t>
        </is>
      </c>
      <c r="E68" s="17" t="inlineStr">
        <is>
          <t>LP-0322</t>
        </is>
      </c>
      <c r="F68" s="17" t="inlineStr">
        <is>
          <t>Ledgport</t>
        </is>
      </c>
      <c r="G68" s="17" t="inlineStr">
        <is>
          <t>NON_COMM_MONTHLY</t>
        </is>
      </c>
      <c r="H68" s="17" t="inlineStr">
        <is>
          <t>MONTHLY_MOORAGE</t>
        </is>
      </c>
      <c r="I68" s="17" t="n">
        <v>58</v>
      </c>
      <c r="J68" s="17" t="n">
        <v>1</v>
      </c>
      <c r="K68" s="17" t="n">
        <v>58</v>
      </c>
      <c r="L68" s="17" t="n">
        <v>10.4</v>
      </c>
      <c r="M68" s="17" t="n">
        <v>603.2</v>
      </c>
      <c r="N68" s="17" t="n">
        <v>77.45</v>
      </c>
      <c r="O68" s="17" t="n">
        <v>680.65</v>
      </c>
      <c r="P68" s="17" t="inlineStr">
        <is>
          <t>PAID</t>
        </is>
      </c>
      <c r="Q68" s="27" t="n">
        <v>46249</v>
      </c>
      <c r="R68" s="27" t="n">
        <v>46247</v>
      </c>
      <c r="S68" s="17" t="inlineStr"/>
    </row>
    <row r="69">
      <c r="A69" s="21" t="inlineStr">
        <is>
          <t>TXN-202608-003807</t>
        </is>
      </c>
      <c r="B69" s="28" t="n">
        <v>46235</v>
      </c>
      <c r="C69" s="21" t="inlineStr">
        <is>
          <t>AC-LP-0323</t>
        </is>
      </c>
      <c r="D69" s="21" t="inlineStr">
        <is>
          <t>WL-02461</t>
        </is>
      </c>
      <c r="E69" s="21" t="inlineStr">
        <is>
          <t>LP-0323</t>
        </is>
      </c>
      <c r="F69" s="21" t="inlineStr">
        <is>
          <t>Ledgport</t>
        </is>
      </c>
      <c r="G69" s="21" t="inlineStr">
        <is>
          <t>NON_COMM_MONTHLY</t>
        </is>
      </c>
      <c r="H69" s="21" t="inlineStr">
        <is>
          <t>MONTHLY_MOORAGE</t>
        </is>
      </c>
      <c r="I69" s="21" t="n">
        <v>49</v>
      </c>
      <c r="J69" s="21" t="n">
        <v>1</v>
      </c>
      <c r="K69" s="21" t="n">
        <v>49</v>
      </c>
      <c r="L69" s="21" t="n">
        <v>10.4</v>
      </c>
      <c r="M69" s="21" t="n">
        <v>509.6</v>
      </c>
      <c r="N69" s="21" t="n">
        <v>65.43000000000001</v>
      </c>
      <c r="O69" s="21" t="n">
        <v>575.03</v>
      </c>
      <c r="P69" s="21" t="inlineStr">
        <is>
          <t>PAID</t>
        </is>
      </c>
      <c r="Q69" s="28" t="n">
        <v>46249</v>
      </c>
      <c r="R69" s="28" t="n">
        <v>46246</v>
      </c>
      <c r="S69" s="21" t="inlineStr"/>
    </row>
    <row r="70">
      <c r="A70" s="17" t="inlineStr">
        <is>
          <t>TXN-202608-003859</t>
        </is>
      </c>
      <c r="B70" s="27" t="n">
        <v>46235</v>
      </c>
      <c r="C70" s="17" t="inlineStr">
        <is>
          <t>AC-LP-0324</t>
        </is>
      </c>
      <c r="D70" s="17" t="inlineStr">
        <is>
          <t>WL-01462</t>
        </is>
      </c>
      <c r="E70" s="17" t="inlineStr">
        <is>
          <t>LP-0324</t>
        </is>
      </c>
      <c r="F70" s="17" t="inlineStr">
        <is>
          <t>Ledgport</t>
        </is>
      </c>
      <c r="G70" s="17" t="inlineStr">
        <is>
          <t>NON_COMM_MONTHLY</t>
        </is>
      </c>
      <c r="H70" s="17" t="inlineStr">
        <is>
          <t>MONTHLY_MOORAGE</t>
        </is>
      </c>
      <c r="I70" s="17" t="n">
        <v>45</v>
      </c>
      <c r="J70" s="17" t="n">
        <v>1</v>
      </c>
      <c r="K70" s="17" t="n">
        <v>45</v>
      </c>
      <c r="L70" s="17" t="n">
        <v>10.4</v>
      </c>
      <c r="M70" s="17" t="n">
        <v>468</v>
      </c>
      <c r="N70" s="17" t="n">
        <v>60.09</v>
      </c>
      <c r="O70" s="17" t="n">
        <v>528.09</v>
      </c>
      <c r="P70" s="17" t="inlineStr">
        <is>
          <t>PAID</t>
        </is>
      </c>
      <c r="Q70" s="27" t="n">
        <v>46249</v>
      </c>
      <c r="R70" s="27" t="n">
        <v>46244</v>
      </c>
      <c r="S70" s="17" t="inlineStr"/>
    </row>
    <row r="71">
      <c r="A71" s="21" t="inlineStr">
        <is>
          <t>TXN-202608-003928</t>
        </is>
      </c>
      <c r="B71" s="28" t="n">
        <v>46235</v>
      </c>
      <c r="C71" s="21" t="inlineStr">
        <is>
          <t>AC-LP-0402</t>
        </is>
      </c>
      <c r="D71" s="21" t="inlineStr">
        <is>
          <t>WL-01188</t>
        </is>
      </c>
      <c r="E71" s="21" t="inlineStr">
        <is>
          <t>LP-0402</t>
        </is>
      </c>
      <c r="F71" s="21" t="inlineStr">
        <is>
          <t>Ledgport</t>
        </is>
      </c>
      <c r="G71" s="21" t="inlineStr">
        <is>
          <t>NON_COMM_MONTHLY</t>
        </is>
      </c>
      <c r="H71" s="21" t="inlineStr">
        <is>
          <t>MONTHLY_MOORAGE</t>
        </is>
      </c>
      <c r="I71" s="21" t="n">
        <v>37</v>
      </c>
      <c r="J71" s="21" t="n">
        <v>1</v>
      </c>
      <c r="K71" s="21" t="n">
        <v>37</v>
      </c>
      <c r="L71" s="21" t="n">
        <v>10.4</v>
      </c>
      <c r="M71" s="21" t="n">
        <v>384.8</v>
      </c>
      <c r="N71" s="21" t="n">
        <v>49.41</v>
      </c>
      <c r="O71" s="21" t="n">
        <v>434.21</v>
      </c>
      <c r="P71" s="21" t="inlineStr">
        <is>
          <t>PAID</t>
        </is>
      </c>
      <c r="Q71" s="28" t="n">
        <v>46249</v>
      </c>
      <c r="R71" s="28" t="n">
        <v>46238</v>
      </c>
      <c r="S71" s="21" t="inlineStr"/>
    </row>
    <row r="72">
      <c r="A72" s="17" t="inlineStr">
        <is>
          <t>TXN-202608-003987</t>
        </is>
      </c>
      <c r="B72" s="27" t="n">
        <v>46235</v>
      </c>
      <c r="C72" s="17" t="inlineStr">
        <is>
          <t>AC-LP-0403</t>
        </is>
      </c>
      <c r="D72" s="17" t="inlineStr">
        <is>
          <t>WL-01063</t>
        </is>
      </c>
      <c r="E72" s="17" t="inlineStr">
        <is>
          <t>LP-0403</t>
        </is>
      </c>
      <c r="F72" s="17" t="inlineStr">
        <is>
          <t>Ledgport</t>
        </is>
      </c>
      <c r="G72" s="17" t="inlineStr">
        <is>
          <t>NON_COMM_MONTHLY</t>
        </is>
      </c>
      <c r="H72" s="17" t="inlineStr">
        <is>
          <t>MONTHLY_MOORAGE</t>
        </is>
      </c>
      <c r="I72" s="17" t="n">
        <v>47</v>
      </c>
      <c r="J72" s="17" t="n">
        <v>1</v>
      </c>
      <c r="K72" s="17" t="n">
        <v>47</v>
      </c>
      <c r="L72" s="17" t="n">
        <v>10.4</v>
      </c>
      <c r="M72" s="17" t="n">
        <v>488.8</v>
      </c>
      <c r="N72" s="17" t="n">
        <v>62.76</v>
      </c>
      <c r="O72" s="17" t="n">
        <v>551.5599999999999</v>
      </c>
      <c r="P72" s="17" t="inlineStr">
        <is>
          <t>PAID</t>
        </is>
      </c>
      <c r="Q72" s="27" t="n">
        <v>46249</v>
      </c>
      <c r="R72" s="27" t="n">
        <v>46247</v>
      </c>
      <c r="S72" s="17" t="inlineStr"/>
    </row>
    <row r="73">
      <c r="A73" s="21" t="inlineStr">
        <is>
          <t>TXN-202608-004052</t>
        </is>
      </c>
      <c r="B73" s="28" t="n">
        <v>46235</v>
      </c>
      <c r="C73" s="21" t="inlineStr">
        <is>
          <t>AC-LP-0404</t>
        </is>
      </c>
      <c r="D73" s="21" t="inlineStr">
        <is>
          <t>WL-02961</t>
        </is>
      </c>
      <c r="E73" s="21" t="inlineStr">
        <is>
          <t>LP-0404</t>
        </is>
      </c>
      <c r="F73" s="21" t="inlineStr">
        <is>
          <t>Ledgport</t>
        </is>
      </c>
      <c r="G73" s="21" t="inlineStr">
        <is>
          <t>NON_COMM_MONTHLY</t>
        </is>
      </c>
      <c r="H73" s="21" t="inlineStr">
        <is>
          <t>MONTHLY_MOORAGE</t>
        </is>
      </c>
      <c r="I73" s="21" t="n">
        <v>28</v>
      </c>
      <c r="J73" s="21" t="n">
        <v>1</v>
      </c>
      <c r="K73" s="21" t="n">
        <v>28</v>
      </c>
      <c r="L73" s="21" t="n">
        <v>10.4</v>
      </c>
      <c r="M73" s="21" t="n">
        <v>291.2</v>
      </c>
      <c r="N73" s="21" t="n">
        <v>37.39</v>
      </c>
      <c r="O73" s="21" t="n">
        <v>328.59</v>
      </c>
      <c r="P73" s="21" t="inlineStr">
        <is>
          <t>PAID</t>
        </is>
      </c>
      <c r="Q73" s="28" t="n">
        <v>46249</v>
      </c>
      <c r="R73" s="28" t="n">
        <v>46246</v>
      </c>
      <c r="S73" s="21" t="inlineStr"/>
    </row>
    <row r="74">
      <c r="A74" s="17" t="inlineStr">
        <is>
          <t>TXN-202608-004087</t>
        </is>
      </c>
      <c r="B74" s="27" t="n">
        <v>46235</v>
      </c>
      <c r="C74" s="17" t="inlineStr">
        <is>
          <t>AC-LP-0405</t>
        </is>
      </c>
      <c r="D74" s="17" t="inlineStr">
        <is>
          <t>WL-02530</t>
        </is>
      </c>
      <c r="E74" s="17" t="inlineStr">
        <is>
          <t>LP-0405</t>
        </is>
      </c>
      <c r="F74" s="17" t="inlineStr">
        <is>
          <t>Ledgport</t>
        </is>
      </c>
      <c r="G74" s="17" t="inlineStr">
        <is>
          <t>NON_COMM_MONTHLY</t>
        </is>
      </c>
      <c r="H74" s="17" t="inlineStr">
        <is>
          <t>MONTHLY_MOORAGE</t>
        </is>
      </c>
      <c r="I74" s="17" t="n">
        <v>35</v>
      </c>
      <c r="J74" s="17" t="n">
        <v>1</v>
      </c>
      <c r="K74" s="17" t="n">
        <v>35</v>
      </c>
      <c r="L74" s="17" t="n">
        <v>10.4</v>
      </c>
      <c r="M74" s="17" t="n">
        <v>364</v>
      </c>
      <c r="N74" s="17" t="n">
        <v>46.74</v>
      </c>
      <c r="O74" s="17" t="n">
        <v>410.74</v>
      </c>
      <c r="P74" s="17" t="inlineStr">
        <is>
          <t>PAID</t>
        </is>
      </c>
      <c r="Q74" s="27" t="n">
        <v>46249</v>
      </c>
      <c r="R74" s="27" t="n">
        <v>46250</v>
      </c>
      <c r="S74" s="17" t="inlineStr"/>
    </row>
    <row r="75">
      <c r="A75" s="21" t="inlineStr">
        <is>
          <t>TXN-202608-004132</t>
        </is>
      </c>
      <c r="B75" s="28" t="n">
        <v>46235</v>
      </c>
      <c r="C75" s="21" t="inlineStr">
        <is>
          <t>AC-LP-0406</t>
        </is>
      </c>
      <c r="D75" s="21" t="inlineStr">
        <is>
          <t>WL-02260</t>
        </is>
      </c>
      <c r="E75" s="21" t="inlineStr">
        <is>
          <t>LP-0406</t>
        </is>
      </c>
      <c r="F75" s="21" t="inlineStr">
        <is>
          <t>Ledgport</t>
        </is>
      </c>
      <c r="G75" s="21" t="inlineStr">
        <is>
          <t>NON_COMM_MONTHLY</t>
        </is>
      </c>
      <c r="H75" s="21" t="inlineStr">
        <is>
          <t>MONTHLY_MOORAGE</t>
        </is>
      </c>
      <c r="I75" s="21" t="n">
        <v>60</v>
      </c>
      <c r="J75" s="21" t="n">
        <v>1</v>
      </c>
      <c r="K75" s="21" t="n">
        <v>60</v>
      </c>
      <c r="L75" s="21" t="n">
        <v>10.4</v>
      </c>
      <c r="M75" s="21" t="n">
        <v>624</v>
      </c>
      <c r="N75" s="21" t="n">
        <v>80.12</v>
      </c>
      <c r="O75" s="21" t="n">
        <v>704.12</v>
      </c>
      <c r="P75" s="21" t="inlineStr">
        <is>
          <t>PAID</t>
        </is>
      </c>
      <c r="Q75" s="28" t="n">
        <v>46249</v>
      </c>
      <c r="R75" s="28" t="n">
        <v>46250</v>
      </c>
      <c r="S75" s="21" t="inlineStr"/>
    </row>
    <row r="76">
      <c r="A76" s="17" t="inlineStr">
        <is>
          <t>TXN-202608-004184</t>
        </is>
      </c>
      <c r="B76" s="27" t="n">
        <v>46235</v>
      </c>
      <c r="C76" s="17" t="inlineStr">
        <is>
          <t>AC-LP-0407</t>
        </is>
      </c>
      <c r="D76" s="17" t="inlineStr">
        <is>
          <t>WL-02332</t>
        </is>
      </c>
      <c r="E76" s="17" t="inlineStr">
        <is>
          <t>LP-0407</t>
        </is>
      </c>
      <c r="F76" s="17" t="inlineStr">
        <is>
          <t>Ledgport</t>
        </is>
      </c>
      <c r="G76" s="17" t="inlineStr">
        <is>
          <t>NON_COMM_MONTHLY</t>
        </is>
      </c>
      <c r="H76" s="17" t="inlineStr">
        <is>
          <t>MONTHLY_MOORAGE</t>
        </is>
      </c>
      <c r="I76" s="17" t="n">
        <v>39</v>
      </c>
      <c r="J76" s="17" t="n">
        <v>1</v>
      </c>
      <c r="K76" s="17" t="n">
        <v>39</v>
      </c>
      <c r="L76" s="17" t="n">
        <v>10.4</v>
      </c>
      <c r="M76" s="17" t="n">
        <v>405.6</v>
      </c>
      <c r="N76" s="17" t="n">
        <v>52.08</v>
      </c>
      <c r="O76" s="17" t="n">
        <v>457.68</v>
      </c>
      <c r="P76" s="17" t="inlineStr">
        <is>
          <t>PAID</t>
        </is>
      </c>
      <c r="Q76" s="27" t="n">
        <v>46249</v>
      </c>
      <c r="R76" s="27" t="n">
        <v>46244</v>
      </c>
      <c r="S76" s="17" t="inlineStr"/>
    </row>
    <row r="77">
      <c r="A77" s="21" t="inlineStr">
        <is>
          <t>TXN-202608-004246</t>
        </is>
      </c>
      <c r="B77" s="28" t="n">
        <v>46235</v>
      </c>
      <c r="C77" s="21" t="inlineStr">
        <is>
          <t>AC-LP-0408</t>
        </is>
      </c>
      <c r="D77" s="21" t="inlineStr">
        <is>
          <t>WL-03226</t>
        </is>
      </c>
      <c r="E77" s="21" t="inlineStr">
        <is>
          <t>LP-0408</t>
        </is>
      </c>
      <c r="F77" s="21" t="inlineStr">
        <is>
          <t>Ledgport</t>
        </is>
      </c>
      <c r="G77" s="21" t="inlineStr">
        <is>
          <t>NON_COMM_MONTHLY</t>
        </is>
      </c>
      <c r="H77" s="21" t="inlineStr">
        <is>
          <t>MONTHLY_MOORAGE</t>
        </is>
      </c>
      <c r="I77" s="21" t="n">
        <v>40</v>
      </c>
      <c r="J77" s="21" t="n">
        <v>1</v>
      </c>
      <c r="K77" s="21" t="n">
        <v>40</v>
      </c>
      <c r="L77" s="21" t="n">
        <v>10.4</v>
      </c>
      <c r="M77" s="21" t="n">
        <v>416</v>
      </c>
      <c r="N77" s="21" t="n">
        <v>53.41</v>
      </c>
      <c r="O77" s="21" t="n">
        <v>469.41</v>
      </c>
      <c r="P77" s="21" t="inlineStr">
        <is>
          <t>OPEN</t>
        </is>
      </c>
      <c r="Q77" s="28" t="n">
        <v>46249</v>
      </c>
      <c r="R77" s="21" t="inlineStr"/>
      <c r="S77" s="21" t="inlineStr"/>
    </row>
    <row r="78">
      <c r="A78" s="17" t="inlineStr">
        <is>
          <t>TXN-202608-004290</t>
        </is>
      </c>
      <c r="B78" s="27" t="n">
        <v>46235</v>
      </c>
      <c r="C78" s="17" t="inlineStr">
        <is>
          <t>AC-LP-0409</t>
        </is>
      </c>
      <c r="D78" s="17" t="inlineStr">
        <is>
          <t>WL-02688</t>
        </is>
      </c>
      <c r="E78" s="17" t="inlineStr">
        <is>
          <t>LP-0409</t>
        </is>
      </c>
      <c r="F78" s="17" t="inlineStr">
        <is>
          <t>Ledgport</t>
        </is>
      </c>
      <c r="G78" s="17" t="inlineStr">
        <is>
          <t>NON_COMM_MONTHLY</t>
        </is>
      </c>
      <c r="H78" s="17" t="inlineStr">
        <is>
          <t>MONTHLY_MOORAGE</t>
        </is>
      </c>
      <c r="I78" s="17" t="n">
        <v>49</v>
      </c>
      <c r="J78" s="17" t="n">
        <v>1</v>
      </c>
      <c r="K78" s="17" t="n">
        <v>49</v>
      </c>
      <c r="L78" s="17" t="n">
        <v>10.4</v>
      </c>
      <c r="M78" s="17" t="n">
        <v>509.6</v>
      </c>
      <c r="N78" s="17" t="n">
        <v>65.43000000000001</v>
      </c>
      <c r="O78" s="17" t="n">
        <v>575.03</v>
      </c>
      <c r="P78" s="17" t="inlineStr">
        <is>
          <t>PAID</t>
        </is>
      </c>
      <c r="Q78" s="27" t="n">
        <v>46249</v>
      </c>
      <c r="R78" s="27" t="n">
        <v>46250</v>
      </c>
      <c r="S78" s="17" t="inlineStr"/>
    </row>
    <row r="79">
      <c r="A79" s="21" t="inlineStr">
        <is>
          <t>TXN-202608-004352</t>
        </is>
      </c>
      <c r="B79" s="28" t="n">
        <v>46235</v>
      </c>
      <c r="C79" s="21" t="inlineStr">
        <is>
          <t>AC-LP-0410</t>
        </is>
      </c>
      <c r="D79" s="21" t="inlineStr">
        <is>
          <t>WL-02453</t>
        </is>
      </c>
      <c r="E79" s="21" t="inlineStr">
        <is>
          <t>LP-0410</t>
        </is>
      </c>
      <c r="F79" s="21" t="inlineStr">
        <is>
          <t>Ledgport</t>
        </is>
      </c>
      <c r="G79" s="21" t="inlineStr">
        <is>
          <t>NON_COMM_MONTHLY</t>
        </is>
      </c>
      <c r="H79" s="21" t="inlineStr">
        <is>
          <t>MONTHLY_MOORAGE</t>
        </is>
      </c>
      <c r="I79" s="21" t="n">
        <v>40</v>
      </c>
      <c r="J79" s="21" t="n">
        <v>1</v>
      </c>
      <c r="K79" s="21" t="n">
        <v>40</v>
      </c>
      <c r="L79" s="21" t="n">
        <v>10.4</v>
      </c>
      <c r="M79" s="21" t="n">
        <v>416</v>
      </c>
      <c r="N79" s="21" t="n">
        <v>53.41</v>
      </c>
      <c r="O79" s="21" t="n">
        <v>469.41</v>
      </c>
      <c r="P79" s="21" t="inlineStr">
        <is>
          <t>PAID</t>
        </is>
      </c>
      <c r="Q79" s="28" t="n">
        <v>46249</v>
      </c>
      <c r="R79" s="28" t="n">
        <v>46240</v>
      </c>
      <c r="S79" s="21" t="inlineStr"/>
    </row>
    <row r="80">
      <c r="A80" s="17" t="inlineStr">
        <is>
          <t>TXN-202608-004408</t>
        </is>
      </c>
      <c r="B80" s="27" t="n">
        <v>46235</v>
      </c>
      <c r="C80" s="17" t="inlineStr">
        <is>
          <t>AC-LP-0411</t>
        </is>
      </c>
      <c r="D80" s="17" t="inlineStr">
        <is>
          <t>WL-01932</t>
        </is>
      </c>
      <c r="E80" s="17" t="inlineStr">
        <is>
          <t>LP-0411</t>
        </is>
      </c>
      <c r="F80" s="17" t="inlineStr">
        <is>
          <t>Ledgport</t>
        </is>
      </c>
      <c r="G80" s="17" t="inlineStr">
        <is>
          <t>NON_COMM_MONTHLY</t>
        </is>
      </c>
      <c r="H80" s="17" t="inlineStr">
        <is>
          <t>MONTHLY_MOORAGE</t>
        </is>
      </c>
      <c r="I80" s="17" t="n">
        <v>25</v>
      </c>
      <c r="J80" s="17" t="n">
        <v>1</v>
      </c>
      <c r="K80" s="17" t="n">
        <v>25</v>
      </c>
      <c r="L80" s="17" t="n">
        <v>10.4</v>
      </c>
      <c r="M80" s="17" t="n">
        <v>260</v>
      </c>
      <c r="N80" s="17" t="n">
        <v>33.38</v>
      </c>
      <c r="O80" s="17" t="n">
        <v>293.38</v>
      </c>
      <c r="P80" s="17" t="inlineStr">
        <is>
          <t>PAID</t>
        </is>
      </c>
      <c r="Q80" s="27" t="n">
        <v>46249</v>
      </c>
      <c r="R80" s="27" t="n">
        <v>46237</v>
      </c>
      <c r="S80" s="17" t="inlineStr"/>
    </row>
    <row r="81">
      <c r="A81" s="21" t="inlineStr">
        <is>
          <t>TXN-202608-004480</t>
        </is>
      </c>
      <c r="B81" s="28" t="n">
        <v>46235</v>
      </c>
      <c r="C81" s="21" t="inlineStr">
        <is>
          <t>AC-LP-0412</t>
        </is>
      </c>
      <c r="D81" s="21" t="inlineStr">
        <is>
          <t>WL-01239</t>
        </is>
      </c>
      <c r="E81" s="21" t="inlineStr">
        <is>
          <t>LP-0412</t>
        </is>
      </c>
      <c r="F81" s="21" t="inlineStr">
        <is>
          <t>Ledgport</t>
        </is>
      </c>
      <c r="G81" s="21" t="inlineStr">
        <is>
          <t>NON_COMM_MONTHLY</t>
        </is>
      </c>
      <c r="H81" s="21" t="inlineStr">
        <is>
          <t>MONTHLY_MOORAGE</t>
        </is>
      </c>
      <c r="I81" s="21" t="n">
        <v>42</v>
      </c>
      <c r="J81" s="21" t="n">
        <v>1</v>
      </c>
      <c r="K81" s="21" t="n">
        <v>42</v>
      </c>
      <c r="L81" s="21" t="n">
        <v>10.4</v>
      </c>
      <c r="M81" s="21" t="n">
        <v>436.8</v>
      </c>
      <c r="N81" s="21" t="n">
        <v>56.09</v>
      </c>
      <c r="O81" s="21" t="n">
        <v>492.89</v>
      </c>
      <c r="P81" s="21" t="inlineStr">
        <is>
          <t>PAID</t>
        </is>
      </c>
      <c r="Q81" s="28" t="n">
        <v>46249</v>
      </c>
      <c r="R81" s="28" t="n">
        <v>46248</v>
      </c>
      <c r="S81" s="21" t="inlineStr"/>
    </row>
    <row r="82">
      <c r="A82" s="17" t="inlineStr">
        <is>
          <t>TXN-202608-004524</t>
        </is>
      </c>
      <c r="B82" s="27" t="n">
        <v>46235</v>
      </c>
      <c r="C82" s="17" t="inlineStr">
        <is>
          <t>AC-LP-0413</t>
        </is>
      </c>
      <c r="D82" s="17" t="inlineStr">
        <is>
          <t>WL-02589</t>
        </is>
      </c>
      <c r="E82" s="17" t="inlineStr">
        <is>
          <t>LP-0413</t>
        </is>
      </c>
      <c r="F82" s="17" t="inlineStr">
        <is>
          <t>Ledgport</t>
        </is>
      </c>
      <c r="G82" s="17" t="inlineStr">
        <is>
          <t>NON_COMM_MONTHLY</t>
        </is>
      </c>
      <c r="H82" s="17" t="inlineStr">
        <is>
          <t>MONTHLY_MOORAGE</t>
        </is>
      </c>
      <c r="I82" s="17" t="n">
        <v>28</v>
      </c>
      <c r="J82" s="17" t="n">
        <v>1</v>
      </c>
      <c r="K82" s="17" t="n">
        <v>28</v>
      </c>
      <c r="L82" s="17" t="n">
        <v>10.4</v>
      </c>
      <c r="M82" s="17" t="n">
        <v>291.2</v>
      </c>
      <c r="N82" s="17" t="n">
        <v>37.39</v>
      </c>
      <c r="O82" s="17" t="n">
        <v>328.59</v>
      </c>
      <c r="P82" s="17" t="inlineStr">
        <is>
          <t>PAID</t>
        </is>
      </c>
      <c r="Q82" s="27" t="n">
        <v>46249</v>
      </c>
      <c r="R82" s="27" t="n">
        <v>46240</v>
      </c>
      <c r="S82" s="17" t="inlineStr"/>
    </row>
    <row r="83">
      <c r="A83" s="21" t="inlineStr">
        <is>
          <t>TXN-202608-004586</t>
        </is>
      </c>
      <c r="B83" s="28" t="n">
        <v>46235</v>
      </c>
      <c r="C83" s="21" t="inlineStr">
        <is>
          <t>AC-LP-0415</t>
        </is>
      </c>
      <c r="D83" s="21" t="inlineStr">
        <is>
          <t>WL-03907</t>
        </is>
      </c>
      <c r="E83" s="21" t="inlineStr">
        <is>
          <t>LP-0415</t>
        </is>
      </c>
      <c r="F83" s="21" t="inlineStr">
        <is>
          <t>Ledgport</t>
        </is>
      </c>
      <c r="G83" s="21" t="inlineStr">
        <is>
          <t>NON_COMM_MONTHLY</t>
        </is>
      </c>
      <c r="H83" s="21" t="inlineStr">
        <is>
          <t>MONTHLY_MOORAGE</t>
        </is>
      </c>
      <c r="I83" s="21" t="n">
        <v>36</v>
      </c>
      <c r="J83" s="21" t="n">
        <v>1</v>
      </c>
      <c r="K83" s="21" t="n">
        <v>36</v>
      </c>
      <c r="L83" s="21" t="n">
        <v>10.4</v>
      </c>
      <c r="M83" s="21" t="n">
        <v>374.4</v>
      </c>
      <c r="N83" s="21" t="n">
        <v>48.07</v>
      </c>
      <c r="O83" s="21" t="n">
        <v>422.47</v>
      </c>
      <c r="P83" s="21" t="inlineStr">
        <is>
          <t>PAID</t>
        </is>
      </c>
      <c r="Q83" s="28" t="n">
        <v>46249</v>
      </c>
      <c r="R83" s="28" t="n">
        <v>46250</v>
      </c>
      <c r="S83" s="21" t="inlineStr"/>
    </row>
    <row r="84">
      <c r="A84" s="17" t="inlineStr">
        <is>
          <t>TXN-202608-004668</t>
        </is>
      </c>
      <c r="B84" s="27" t="n">
        <v>46235</v>
      </c>
      <c r="C84" s="17" t="inlineStr">
        <is>
          <t>AC-LP-0416</t>
        </is>
      </c>
      <c r="D84" s="17" t="inlineStr">
        <is>
          <t>WL-01699</t>
        </is>
      </c>
      <c r="E84" s="17" t="inlineStr">
        <is>
          <t>LP-0416</t>
        </is>
      </c>
      <c r="F84" s="17" t="inlineStr">
        <is>
          <t>Ledgport</t>
        </is>
      </c>
      <c r="G84" s="17" t="inlineStr">
        <is>
          <t>NON_COMM_MONTHLY</t>
        </is>
      </c>
      <c r="H84" s="17" t="inlineStr">
        <is>
          <t>MONTHLY_MOORAGE</t>
        </is>
      </c>
      <c r="I84" s="17" t="n">
        <v>48</v>
      </c>
      <c r="J84" s="17" t="n">
        <v>1</v>
      </c>
      <c r="K84" s="17" t="n">
        <v>48</v>
      </c>
      <c r="L84" s="17" t="n">
        <v>10.4</v>
      </c>
      <c r="M84" s="17" t="n">
        <v>499.2</v>
      </c>
      <c r="N84" s="17" t="n">
        <v>64.09999999999999</v>
      </c>
      <c r="O84" s="17" t="n">
        <v>563.3</v>
      </c>
      <c r="P84" s="17" t="inlineStr">
        <is>
          <t>PAID</t>
        </is>
      </c>
      <c r="Q84" s="27" t="n">
        <v>46249</v>
      </c>
      <c r="R84" s="27" t="n">
        <v>46248</v>
      </c>
      <c r="S84" s="17" t="inlineStr"/>
    </row>
    <row r="85">
      <c r="A85" s="21" t="inlineStr">
        <is>
          <t>TXN-202608-004708</t>
        </is>
      </c>
      <c r="B85" s="28" t="n">
        <v>46235</v>
      </c>
      <c r="C85" s="21" t="inlineStr">
        <is>
          <t>AC-LP-0417</t>
        </is>
      </c>
      <c r="D85" s="21" t="inlineStr">
        <is>
          <t>WL-02689</t>
        </is>
      </c>
      <c r="E85" s="21" t="inlineStr">
        <is>
          <t>LP-0417</t>
        </is>
      </c>
      <c r="F85" s="21" t="inlineStr">
        <is>
          <t>Ledgport</t>
        </is>
      </c>
      <c r="G85" s="21" t="inlineStr">
        <is>
          <t>NON_COMM_MONTHLY</t>
        </is>
      </c>
      <c r="H85" s="21" t="inlineStr">
        <is>
          <t>MONTHLY_MOORAGE</t>
        </is>
      </c>
      <c r="I85" s="21" t="n">
        <v>61</v>
      </c>
      <c r="J85" s="21" t="n">
        <v>1</v>
      </c>
      <c r="K85" s="21" t="n">
        <v>61</v>
      </c>
      <c r="L85" s="21" t="n">
        <v>10.4</v>
      </c>
      <c r="M85" s="21" t="n">
        <v>634.4</v>
      </c>
      <c r="N85" s="21" t="n">
        <v>81.45999999999999</v>
      </c>
      <c r="O85" s="21" t="n">
        <v>715.86</v>
      </c>
      <c r="P85" s="21" t="inlineStr">
        <is>
          <t>PAID</t>
        </is>
      </c>
      <c r="Q85" s="28" t="n">
        <v>46249</v>
      </c>
      <c r="R85" s="28" t="n">
        <v>46241</v>
      </c>
      <c r="S85" s="21" t="inlineStr"/>
    </row>
    <row r="86">
      <c r="A86" s="17" t="inlineStr">
        <is>
          <t>TXN-202608-004770</t>
        </is>
      </c>
      <c r="B86" s="27" t="n">
        <v>46235</v>
      </c>
      <c r="C86" s="17" t="inlineStr">
        <is>
          <t>AC-LP-0418</t>
        </is>
      </c>
      <c r="D86" s="17" t="inlineStr">
        <is>
          <t>WL-01703</t>
        </is>
      </c>
      <c r="E86" s="17" t="inlineStr">
        <is>
          <t>LP-0418</t>
        </is>
      </c>
      <c r="F86" s="17" t="inlineStr">
        <is>
          <t>Ledgport</t>
        </is>
      </c>
      <c r="G86" s="17" t="inlineStr">
        <is>
          <t>NON_COMM_MONTHLY</t>
        </is>
      </c>
      <c r="H86" s="17" t="inlineStr">
        <is>
          <t>MONTHLY_MOORAGE</t>
        </is>
      </c>
      <c r="I86" s="17" t="n">
        <v>44</v>
      </c>
      <c r="J86" s="17" t="n">
        <v>1</v>
      </c>
      <c r="K86" s="17" t="n">
        <v>44</v>
      </c>
      <c r="L86" s="17" t="n">
        <v>10.4</v>
      </c>
      <c r="M86" s="17" t="n">
        <v>457.6</v>
      </c>
      <c r="N86" s="17" t="n">
        <v>58.76</v>
      </c>
      <c r="O86" s="17" t="n">
        <v>516.36</v>
      </c>
      <c r="P86" s="17" t="inlineStr">
        <is>
          <t>PAID</t>
        </is>
      </c>
      <c r="Q86" s="27" t="n">
        <v>46249</v>
      </c>
      <c r="R86" s="27" t="n">
        <v>46251</v>
      </c>
      <c r="S86" s="17" t="inlineStr"/>
    </row>
    <row r="87">
      <c r="A87" s="21" t="inlineStr">
        <is>
          <t>TXN-202608-004856</t>
        </is>
      </c>
      <c r="B87" s="28" t="n">
        <v>46235</v>
      </c>
      <c r="C87" s="21" t="inlineStr">
        <is>
          <t>AC-LP-0419</t>
        </is>
      </c>
      <c r="D87" s="21" t="inlineStr">
        <is>
          <t>WL-02926</t>
        </is>
      </c>
      <c r="E87" s="21" t="inlineStr">
        <is>
          <t>LP-0419</t>
        </is>
      </c>
      <c r="F87" s="21" t="inlineStr">
        <is>
          <t>Ledgport</t>
        </is>
      </c>
      <c r="G87" s="21" t="inlineStr">
        <is>
          <t>NON_COMM_MONTHLY</t>
        </is>
      </c>
      <c r="H87" s="21" t="inlineStr">
        <is>
          <t>MONTHLY_MOORAGE</t>
        </is>
      </c>
      <c r="I87" s="21" t="n">
        <v>45</v>
      </c>
      <c r="J87" s="21" t="n">
        <v>1</v>
      </c>
      <c r="K87" s="21" t="n">
        <v>45</v>
      </c>
      <c r="L87" s="21" t="n">
        <v>10.4</v>
      </c>
      <c r="M87" s="21" t="n">
        <v>468</v>
      </c>
      <c r="N87" s="21" t="n">
        <v>60.09</v>
      </c>
      <c r="O87" s="21" t="n">
        <v>528.09</v>
      </c>
      <c r="P87" s="21" t="inlineStr">
        <is>
          <t>PAID</t>
        </is>
      </c>
      <c r="Q87" s="28" t="n">
        <v>46249</v>
      </c>
      <c r="R87" s="28" t="n">
        <v>46249</v>
      </c>
      <c r="S87" s="21" t="inlineStr"/>
    </row>
    <row r="88">
      <c r="A88" s="17" t="inlineStr">
        <is>
          <t>TXN-202608-004931</t>
        </is>
      </c>
      <c r="B88" s="27" t="n">
        <v>46235</v>
      </c>
      <c r="C88" s="17" t="inlineStr">
        <is>
          <t>AC-LP-0420</t>
        </is>
      </c>
      <c r="D88" s="17" t="inlineStr">
        <is>
          <t>WL-03294</t>
        </is>
      </c>
      <c r="E88" s="17" t="inlineStr">
        <is>
          <t>LP-0420</t>
        </is>
      </c>
      <c r="F88" s="17" t="inlineStr">
        <is>
          <t>Ledgport</t>
        </is>
      </c>
      <c r="G88" s="17" t="inlineStr">
        <is>
          <t>NON_COMM_MONTHLY</t>
        </is>
      </c>
      <c r="H88" s="17" t="inlineStr">
        <is>
          <t>MONTHLY_MOORAGE</t>
        </is>
      </c>
      <c r="I88" s="17" t="n">
        <v>36</v>
      </c>
      <c r="J88" s="17" t="n">
        <v>1</v>
      </c>
      <c r="K88" s="17" t="n">
        <v>36</v>
      </c>
      <c r="L88" s="17" t="n">
        <v>10.4</v>
      </c>
      <c r="M88" s="17" t="n">
        <v>374.4</v>
      </c>
      <c r="N88" s="17" t="n">
        <v>48.07</v>
      </c>
      <c r="O88" s="17" t="n">
        <v>422.47</v>
      </c>
      <c r="P88" s="17" t="inlineStr">
        <is>
          <t>PAID</t>
        </is>
      </c>
      <c r="Q88" s="27" t="n">
        <v>46249</v>
      </c>
      <c r="R88" s="27" t="n">
        <v>46241</v>
      </c>
      <c r="S88" s="17" t="inlineStr"/>
    </row>
    <row r="89">
      <c r="A89" s="21" t="inlineStr">
        <is>
          <t>TXN-202608-004985</t>
        </is>
      </c>
      <c r="B89" s="28" t="n">
        <v>46235</v>
      </c>
      <c r="C89" s="21" t="inlineStr">
        <is>
          <t>AC-LP-0421</t>
        </is>
      </c>
      <c r="D89" s="21" t="inlineStr">
        <is>
          <t>WL-03569</t>
        </is>
      </c>
      <c r="E89" s="21" t="inlineStr">
        <is>
          <t>LP-0421</t>
        </is>
      </c>
      <c r="F89" s="21" t="inlineStr">
        <is>
          <t>Ledgport</t>
        </is>
      </c>
      <c r="G89" s="21" t="inlineStr">
        <is>
          <t>NON_COMM_MONTHLY</t>
        </is>
      </c>
      <c r="H89" s="21" t="inlineStr">
        <is>
          <t>MONTHLY_MOORAGE</t>
        </is>
      </c>
      <c r="I89" s="21" t="n">
        <v>28</v>
      </c>
      <c r="J89" s="21" t="n">
        <v>1</v>
      </c>
      <c r="K89" s="21" t="n">
        <v>28</v>
      </c>
      <c r="L89" s="21" t="n">
        <v>10.4</v>
      </c>
      <c r="M89" s="21" t="n">
        <v>291.2</v>
      </c>
      <c r="N89" s="21" t="n">
        <v>37.39</v>
      </c>
      <c r="O89" s="21" t="n">
        <v>328.59</v>
      </c>
      <c r="P89" s="21" t="inlineStr">
        <is>
          <t>PAID</t>
        </is>
      </c>
      <c r="Q89" s="28" t="n">
        <v>46249</v>
      </c>
      <c r="R89" s="28" t="n">
        <v>46245</v>
      </c>
      <c r="S89" s="21" t="inlineStr"/>
    </row>
    <row r="90">
      <c r="A90" s="17" t="inlineStr">
        <is>
          <t>TXN-202608-005036</t>
        </is>
      </c>
      <c r="B90" s="27" t="n">
        <v>46235</v>
      </c>
      <c r="C90" s="17" t="inlineStr">
        <is>
          <t>AC-LP-0422</t>
        </is>
      </c>
      <c r="D90" s="17" t="inlineStr">
        <is>
          <t>WL-02875</t>
        </is>
      </c>
      <c r="E90" s="17" t="inlineStr">
        <is>
          <t>LP-0422</t>
        </is>
      </c>
      <c r="F90" s="17" t="inlineStr">
        <is>
          <t>Ledgport</t>
        </is>
      </c>
      <c r="G90" s="17" t="inlineStr">
        <is>
          <t>NON_COMM_MONTHLY</t>
        </is>
      </c>
      <c r="H90" s="17" t="inlineStr">
        <is>
          <t>MONTHLY_MOORAGE</t>
        </is>
      </c>
      <c r="I90" s="17" t="n">
        <v>34</v>
      </c>
      <c r="J90" s="17" t="n">
        <v>1</v>
      </c>
      <c r="K90" s="17" t="n">
        <v>34</v>
      </c>
      <c r="L90" s="17" t="n">
        <v>10.4</v>
      </c>
      <c r="M90" s="17" t="n">
        <v>353.6</v>
      </c>
      <c r="N90" s="17" t="n">
        <v>45.4</v>
      </c>
      <c r="O90" s="17" t="n">
        <v>399</v>
      </c>
      <c r="P90" s="17" t="inlineStr">
        <is>
          <t>PAID</t>
        </is>
      </c>
      <c r="Q90" s="27" t="n">
        <v>46249</v>
      </c>
      <c r="R90" s="27" t="n">
        <v>46240</v>
      </c>
      <c r="S90" s="17" t="inlineStr"/>
    </row>
    <row r="91">
      <c r="A91" s="21" t="inlineStr">
        <is>
          <t>TXN-202608-005106</t>
        </is>
      </c>
      <c r="B91" s="28" t="n">
        <v>46235</v>
      </c>
      <c r="C91" s="21" t="inlineStr">
        <is>
          <t>AC-LP-0423</t>
        </is>
      </c>
      <c r="D91" s="21" t="inlineStr">
        <is>
          <t>WL-01778</t>
        </is>
      </c>
      <c r="E91" s="21" t="inlineStr">
        <is>
          <t>LP-0423</t>
        </is>
      </c>
      <c r="F91" s="21" t="inlineStr">
        <is>
          <t>Ledgport</t>
        </is>
      </c>
      <c r="G91" s="21" t="inlineStr">
        <is>
          <t>NON_COMM_MONTHLY</t>
        </is>
      </c>
      <c r="H91" s="21" t="inlineStr">
        <is>
          <t>MONTHLY_MOORAGE</t>
        </is>
      </c>
      <c r="I91" s="21" t="n">
        <v>40</v>
      </c>
      <c r="J91" s="21" t="n">
        <v>1</v>
      </c>
      <c r="K91" s="21" t="n">
        <v>40</v>
      </c>
      <c r="L91" s="21" t="n">
        <v>10.4</v>
      </c>
      <c r="M91" s="21" t="n">
        <v>416</v>
      </c>
      <c r="N91" s="21" t="n">
        <v>53.41</v>
      </c>
      <c r="O91" s="21" t="n">
        <v>469.41</v>
      </c>
      <c r="P91" s="21" t="inlineStr">
        <is>
          <t>PAID</t>
        </is>
      </c>
      <c r="Q91" s="28" t="n">
        <v>46249</v>
      </c>
      <c r="R91" s="28" t="n">
        <v>46241</v>
      </c>
      <c r="S91" s="21" t="inlineStr"/>
    </row>
    <row r="92">
      <c r="A92" s="17" t="inlineStr">
        <is>
          <t>TXN-202608-005152</t>
        </is>
      </c>
      <c r="B92" s="27" t="n">
        <v>46235</v>
      </c>
      <c r="C92" s="17" t="inlineStr">
        <is>
          <t>AC-LP-0424</t>
        </is>
      </c>
      <c r="D92" s="17" t="inlineStr">
        <is>
          <t>WL-02954</t>
        </is>
      </c>
      <c r="E92" s="17" t="inlineStr">
        <is>
          <t>LP-0424</t>
        </is>
      </c>
      <c r="F92" s="17" t="inlineStr">
        <is>
          <t>Ledgport</t>
        </is>
      </c>
      <c r="G92" s="17" t="inlineStr">
        <is>
          <t>NON_COMM_MONTHLY</t>
        </is>
      </c>
      <c r="H92" s="17" t="inlineStr">
        <is>
          <t>MONTHLY_MOORAGE</t>
        </is>
      </c>
      <c r="I92" s="17" t="n">
        <v>29</v>
      </c>
      <c r="J92" s="17" t="n">
        <v>1</v>
      </c>
      <c r="K92" s="17" t="n">
        <v>29</v>
      </c>
      <c r="L92" s="17" t="n">
        <v>10.4</v>
      </c>
      <c r="M92" s="17" t="n">
        <v>301.6</v>
      </c>
      <c r="N92" s="17" t="n">
        <v>38.73</v>
      </c>
      <c r="O92" s="17" t="n">
        <v>340.33</v>
      </c>
      <c r="P92" s="17" t="inlineStr">
        <is>
          <t>PAID</t>
        </is>
      </c>
      <c r="Q92" s="27" t="n">
        <v>46249</v>
      </c>
      <c r="R92" s="27" t="n">
        <v>46238</v>
      </c>
      <c r="S92" s="17" t="inlineStr"/>
    </row>
    <row r="93">
      <c r="A93" s="21" t="inlineStr">
        <is>
          <t>TXN-202608-005212</t>
        </is>
      </c>
      <c r="B93" s="28" t="n">
        <v>46235</v>
      </c>
      <c r="C93" s="21" t="inlineStr">
        <is>
          <t>AC-LP-0502</t>
        </is>
      </c>
      <c r="D93" s="21" t="inlineStr">
        <is>
          <t>WL-02634</t>
        </is>
      </c>
      <c r="E93" s="21" t="inlineStr">
        <is>
          <t>LP-0502</t>
        </is>
      </c>
      <c r="F93" s="21" t="inlineStr">
        <is>
          <t>Ledgport</t>
        </is>
      </c>
      <c r="G93" s="21" t="inlineStr">
        <is>
          <t>NON_COMM_MONTHLY</t>
        </is>
      </c>
      <c r="H93" s="21" t="inlineStr">
        <is>
          <t>MONTHLY_MOORAGE</t>
        </is>
      </c>
      <c r="I93" s="21" t="n">
        <v>54</v>
      </c>
      <c r="J93" s="21" t="n">
        <v>1</v>
      </c>
      <c r="K93" s="21" t="n">
        <v>54</v>
      </c>
      <c r="L93" s="21" t="n">
        <v>10.4</v>
      </c>
      <c r="M93" s="21" t="n">
        <v>561.6</v>
      </c>
      <c r="N93" s="21" t="n">
        <v>72.11</v>
      </c>
      <c r="O93" s="21" t="n">
        <v>633.71</v>
      </c>
      <c r="P93" s="21" t="inlineStr">
        <is>
          <t>PAID</t>
        </is>
      </c>
      <c r="Q93" s="28" t="n">
        <v>46249</v>
      </c>
      <c r="R93" s="28" t="n">
        <v>46239</v>
      </c>
      <c r="S93" s="21" t="inlineStr"/>
    </row>
    <row r="94">
      <c r="A94" s="17" t="inlineStr">
        <is>
          <t>TXN-202608-005253</t>
        </is>
      </c>
      <c r="B94" s="27" t="n">
        <v>46235</v>
      </c>
      <c r="C94" s="17" t="inlineStr">
        <is>
          <t>AC-LP-0503</t>
        </is>
      </c>
      <c r="D94" s="17" t="inlineStr">
        <is>
          <t>WL-03603</t>
        </is>
      </c>
      <c r="E94" s="17" t="inlineStr">
        <is>
          <t>LP-0503</t>
        </is>
      </c>
      <c r="F94" s="17" t="inlineStr">
        <is>
          <t>Ledgport</t>
        </is>
      </c>
      <c r="G94" s="17" t="inlineStr">
        <is>
          <t>NON_COMM_MONTHLY</t>
        </is>
      </c>
      <c r="H94" s="17" t="inlineStr">
        <is>
          <t>MONTHLY_MOORAGE</t>
        </is>
      </c>
      <c r="I94" s="17" t="n">
        <v>34</v>
      </c>
      <c r="J94" s="17" t="n">
        <v>1</v>
      </c>
      <c r="K94" s="17" t="n">
        <v>34</v>
      </c>
      <c r="L94" s="17" t="n">
        <v>10.4</v>
      </c>
      <c r="M94" s="17" t="n">
        <v>353.6</v>
      </c>
      <c r="N94" s="17" t="n">
        <v>45.4</v>
      </c>
      <c r="O94" s="17" t="n">
        <v>399</v>
      </c>
      <c r="P94" s="17" t="inlineStr">
        <is>
          <t>PAID</t>
        </is>
      </c>
      <c r="Q94" s="27" t="n">
        <v>46249</v>
      </c>
      <c r="R94" s="27" t="n">
        <v>46248</v>
      </c>
      <c r="S94" s="17" t="inlineStr"/>
    </row>
    <row r="95">
      <c r="A95" s="21" t="inlineStr">
        <is>
          <t>TXN-202608-005298</t>
        </is>
      </c>
      <c r="B95" s="28" t="n">
        <v>46235</v>
      </c>
      <c r="C95" s="21" t="inlineStr">
        <is>
          <t>AC-LP-0504</t>
        </is>
      </c>
      <c r="D95" s="21" t="inlineStr">
        <is>
          <t>WL-02974</t>
        </is>
      </c>
      <c r="E95" s="21" t="inlineStr">
        <is>
          <t>LP-0504</t>
        </is>
      </c>
      <c r="F95" s="21" t="inlineStr">
        <is>
          <t>Ledgport</t>
        </is>
      </c>
      <c r="G95" s="21" t="inlineStr">
        <is>
          <t>NON_COMM_MONTHLY</t>
        </is>
      </c>
      <c r="H95" s="21" t="inlineStr">
        <is>
          <t>MONTHLY_MOORAGE</t>
        </is>
      </c>
      <c r="I95" s="21" t="n">
        <v>58</v>
      </c>
      <c r="J95" s="21" t="n">
        <v>1</v>
      </c>
      <c r="K95" s="21" t="n">
        <v>58</v>
      </c>
      <c r="L95" s="21" t="n">
        <v>10.4</v>
      </c>
      <c r="M95" s="21" t="n">
        <v>603.2</v>
      </c>
      <c r="N95" s="21" t="n">
        <v>77.45</v>
      </c>
      <c r="O95" s="21" t="n">
        <v>680.65</v>
      </c>
      <c r="P95" s="21" t="inlineStr">
        <is>
          <t>PAID</t>
        </is>
      </c>
      <c r="Q95" s="28" t="n">
        <v>46249</v>
      </c>
      <c r="R95" s="28" t="n">
        <v>46243</v>
      </c>
      <c r="S95" s="21" t="inlineStr"/>
    </row>
    <row r="96">
      <c r="A96" s="17" t="inlineStr">
        <is>
          <t>TXN-202608-005363</t>
        </is>
      </c>
      <c r="B96" s="27" t="n">
        <v>46235</v>
      </c>
      <c r="C96" s="17" t="inlineStr">
        <is>
          <t>AC-LP-0505</t>
        </is>
      </c>
      <c r="D96" s="17" t="inlineStr">
        <is>
          <t>WL-02433</t>
        </is>
      </c>
      <c r="E96" s="17" t="inlineStr">
        <is>
          <t>LP-0505</t>
        </is>
      </c>
      <c r="F96" s="17" t="inlineStr">
        <is>
          <t>Ledgport</t>
        </is>
      </c>
      <c r="G96" s="17" t="inlineStr">
        <is>
          <t>NON_COMM_MONTHLY</t>
        </is>
      </c>
      <c r="H96" s="17" t="inlineStr">
        <is>
          <t>MONTHLY_MOORAGE</t>
        </is>
      </c>
      <c r="I96" s="17" t="n">
        <v>58</v>
      </c>
      <c r="J96" s="17" t="n">
        <v>1</v>
      </c>
      <c r="K96" s="17" t="n">
        <v>58</v>
      </c>
      <c r="L96" s="17" t="n">
        <v>10.4</v>
      </c>
      <c r="M96" s="17" t="n">
        <v>603.2</v>
      </c>
      <c r="N96" s="17" t="n">
        <v>77.45</v>
      </c>
      <c r="O96" s="17" t="n">
        <v>680.65</v>
      </c>
      <c r="P96" s="17" t="inlineStr">
        <is>
          <t>PAID</t>
        </is>
      </c>
      <c r="Q96" s="27" t="n">
        <v>46249</v>
      </c>
      <c r="R96" s="27" t="n">
        <v>46251</v>
      </c>
      <c r="S96" s="17" t="inlineStr"/>
    </row>
    <row r="97">
      <c r="A97" s="21" t="inlineStr">
        <is>
          <t>TXN-202608-005422</t>
        </is>
      </c>
      <c r="B97" s="28" t="n">
        <v>46235</v>
      </c>
      <c r="C97" s="21" t="inlineStr">
        <is>
          <t>AC-LP-0506</t>
        </is>
      </c>
      <c r="D97" s="21" t="inlineStr">
        <is>
          <t>WL-01135</t>
        </is>
      </c>
      <c r="E97" s="21" t="inlineStr">
        <is>
          <t>LP-0506</t>
        </is>
      </c>
      <c r="F97" s="21" t="inlineStr">
        <is>
          <t>Ledgport</t>
        </is>
      </c>
      <c r="G97" s="21" t="inlineStr">
        <is>
          <t>NON_COMM_MONTHLY</t>
        </is>
      </c>
      <c r="H97" s="21" t="inlineStr">
        <is>
          <t>MONTHLY_MOORAGE</t>
        </is>
      </c>
      <c r="I97" s="21" t="n">
        <v>47</v>
      </c>
      <c r="J97" s="21" t="n">
        <v>1</v>
      </c>
      <c r="K97" s="21" t="n">
        <v>47</v>
      </c>
      <c r="L97" s="21" t="n">
        <v>10.4</v>
      </c>
      <c r="M97" s="21" t="n">
        <v>488.8</v>
      </c>
      <c r="N97" s="21" t="n">
        <v>62.76</v>
      </c>
      <c r="O97" s="21" t="n">
        <v>551.5599999999999</v>
      </c>
      <c r="P97" s="21" t="inlineStr">
        <is>
          <t>PAID</t>
        </is>
      </c>
      <c r="Q97" s="28" t="n">
        <v>46249</v>
      </c>
      <c r="R97" s="28" t="n">
        <v>46246</v>
      </c>
      <c r="S97" s="21" t="inlineStr"/>
    </row>
    <row r="98">
      <c r="A98" s="17" t="inlineStr">
        <is>
          <t>TXN-202608-005475</t>
        </is>
      </c>
      <c r="B98" s="27" t="n">
        <v>46235</v>
      </c>
      <c r="C98" s="17" t="inlineStr">
        <is>
          <t>AC-LP-0507</t>
        </is>
      </c>
      <c r="D98" s="17" t="inlineStr">
        <is>
          <t>WL-03311</t>
        </is>
      </c>
      <c r="E98" s="17" t="inlineStr">
        <is>
          <t>LP-0507</t>
        </is>
      </c>
      <c r="F98" s="17" t="inlineStr">
        <is>
          <t>Ledgport</t>
        </is>
      </c>
      <c r="G98" s="17" t="inlineStr">
        <is>
          <t>NON_COMM_MONTHLY</t>
        </is>
      </c>
      <c r="H98" s="17" t="inlineStr">
        <is>
          <t>MONTHLY_MOORAGE</t>
        </is>
      </c>
      <c r="I98" s="17" t="n">
        <v>41</v>
      </c>
      <c r="J98" s="17" t="n">
        <v>1</v>
      </c>
      <c r="K98" s="17" t="n">
        <v>41</v>
      </c>
      <c r="L98" s="17" t="n">
        <v>10.4</v>
      </c>
      <c r="M98" s="17" t="n">
        <v>426.4</v>
      </c>
      <c r="N98" s="17" t="n">
        <v>54.75</v>
      </c>
      <c r="O98" s="17" t="n">
        <v>481.15</v>
      </c>
      <c r="P98" s="17" t="inlineStr">
        <is>
          <t>PAID</t>
        </is>
      </c>
      <c r="Q98" s="27" t="n">
        <v>46249</v>
      </c>
      <c r="R98" s="27" t="n">
        <v>46250</v>
      </c>
      <c r="S98" s="17" t="inlineStr"/>
    </row>
    <row r="99">
      <c r="A99" s="21" t="inlineStr">
        <is>
          <t>TXN-202608-005521</t>
        </is>
      </c>
      <c r="B99" s="28" t="n">
        <v>46235</v>
      </c>
      <c r="C99" s="21" t="inlineStr">
        <is>
          <t>AC-LP-0508</t>
        </is>
      </c>
      <c r="D99" s="21" t="inlineStr">
        <is>
          <t>WL-01855</t>
        </is>
      </c>
      <c r="E99" s="21" t="inlineStr">
        <is>
          <t>LP-0508</t>
        </is>
      </c>
      <c r="F99" s="21" t="inlineStr">
        <is>
          <t>Ledgport</t>
        </is>
      </c>
      <c r="G99" s="21" t="inlineStr">
        <is>
          <t>NON_COMM_MONTHLY</t>
        </is>
      </c>
      <c r="H99" s="21" t="inlineStr">
        <is>
          <t>MONTHLY_MOORAGE</t>
        </is>
      </c>
      <c r="I99" s="21" t="n">
        <v>57</v>
      </c>
      <c r="J99" s="21" t="n">
        <v>1</v>
      </c>
      <c r="K99" s="21" t="n">
        <v>57</v>
      </c>
      <c r="L99" s="21" t="n">
        <v>10.4</v>
      </c>
      <c r="M99" s="21" t="n">
        <v>592.8</v>
      </c>
      <c r="N99" s="21" t="n">
        <v>76.12</v>
      </c>
      <c r="O99" s="21" t="n">
        <v>668.92</v>
      </c>
      <c r="P99" s="21" t="inlineStr">
        <is>
          <t>PAID</t>
        </is>
      </c>
      <c r="Q99" s="28" t="n">
        <v>46249</v>
      </c>
      <c r="R99" s="28" t="n">
        <v>46244</v>
      </c>
      <c r="S99" s="21" t="inlineStr"/>
    </row>
    <row r="100">
      <c r="A100" s="17" t="inlineStr">
        <is>
          <t>TXN-202608-005573</t>
        </is>
      </c>
      <c r="B100" s="27" t="n">
        <v>46235</v>
      </c>
      <c r="C100" s="17" t="inlineStr">
        <is>
          <t>AC-LP-0509</t>
        </is>
      </c>
      <c r="D100" s="17" t="inlineStr">
        <is>
          <t>WL-01968</t>
        </is>
      </c>
      <c r="E100" s="17" t="inlineStr">
        <is>
          <t>LP-0509</t>
        </is>
      </c>
      <c r="F100" s="17" t="inlineStr">
        <is>
          <t>Ledgport</t>
        </is>
      </c>
      <c r="G100" s="17" t="inlineStr">
        <is>
          <t>NON_COMM_MONTHLY</t>
        </is>
      </c>
      <c r="H100" s="17" t="inlineStr">
        <is>
          <t>MONTHLY_MOORAGE</t>
        </is>
      </c>
      <c r="I100" s="17" t="n">
        <v>50</v>
      </c>
      <c r="J100" s="17" t="n">
        <v>1</v>
      </c>
      <c r="K100" s="17" t="n">
        <v>50</v>
      </c>
      <c r="L100" s="17" t="n">
        <v>10.4</v>
      </c>
      <c r="M100" s="17" t="n">
        <v>520</v>
      </c>
      <c r="N100" s="17" t="n">
        <v>66.77</v>
      </c>
      <c r="O100" s="17" t="n">
        <v>586.77</v>
      </c>
      <c r="P100" s="17" t="inlineStr">
        <is>
          <t>PAID</t>
        </is>
      </c>
      <c r="Q100" s="27" t="n">
        <v>46249</v>
      </c>
      <c r="R100" s="27" t="n">
        <v>46249</v>
      </c>
      <c r="S100" s="17" t="inlineStr"/>
    </row>
    <row r="101">
      <c r="A101" s="21" t="inlineStr">
        <is>
          <t>TXN-202608-005641</t>
        </is>
      </c>
      <c r="B101" s="28" t="n">
        <v>46235</v>
      </c>
      <c r="C101" s="21" t="inlineStr">
        <is>
          <t>AC-LP-0510</t>
        </is>
      </c>
      <c r="D101" s="21" t="inlineStr">
        <is>
          <t>WL-03288</t>
        </is>
      </c>
      <c r="E101" s="21" t="inlineStr">
        <is>
          <t>LP-0510</t>
        </is>
      </c>
      <c r="F101" s="21" t="inlineStr">
        <is>
          <t>Ledgport</t>
        </is>
      </c>
      <c r="G101" s="21" t="inlineStr">
        <is>
          <t>NON_COMM_MONTHLY</t>
        </is>
      </c>
      <c r="H101" s="21" t="inlineStr">
        <is>
          <t>MONTHLY_MOORAGE</t>
        </is>
      </c>
      <c r="I101" s="21" t="n">
        <v>59</v>
      </c>
      <c r="J101" s="21" t="n">
        <v>1</v>
      </c>
      <c r="K101" s="21" t="n">
        <v>59</v>
      </c>
      <c r="L101" s="21" t="n">
        <v>10.4</v>
      </c>
      <c r="M101" s="21" t="n">
        <v>613.6</v>
      </c>
      <c r="N101" s="21" t="n">
        <v>78.79000000000001</v>
      </c>
      <c r="O101" s="21" t="n">
        <v>692.39</v>
      </c>
      <c r="P101" s="21" t="inlineStr">
        <is>
          <t>PAID</t>
        </is>
      </c>
      <c r="Q101" s="28" t="n">
        <v>46249</v>
      </c>
      <c r="R101" s="28" t="n">
        <v>46238</v>
      </c>
      <c r="S101" s="21" t="inlineStr"/>
    </row>
    <row r="102">
      <c r="A102" s="17" t="inlineStr">
        <is>
          <t>TXN-202608-005705</t>
        </is>
      </c>
      <c r="B102" s="27" t="n">
        <v>46235</v>
      </c>
      <c r="C102" s="17" t="inlineStr">
        <is>
          <t>AC-LP-0511</t>
        </is>
      </c>
      <c r="D102" s="17" t="inlineStr">
        <is>
          <t>WL-01060</t>
        </is>
      </c>
      <c r="E102" s="17" t="inlineStr">
        <is>
          <t>LP-0511</t>
        </is>
      </c>
      <c r="F102" s="17" t="inlineStr">
        <is>
          <t>Ledgport</t>
        </is>
      </c>
      <c r="G102" s="17" t="inlineStr">
        <is>
          <t>NON_COMM_MONTHLY</t>
        </is>
      </c>
      <c r="H102" s="17" t="inlineStr">
        <is>
          <t>MONTHLY_MOORAGE</t>
        </is>
      </c>
      <c r="I102" s="17" t="n">
        <v>40</v>
      </c>
      <c r="J102" s="17" t="n">
        <v>1</v>
      </c>
      <c r="K102" s="17" t="n">
        <v>40</v>
      </c>
      <c r="L102" s="17" t="n">
        <v>10.4</v>
      </c>
      <c r="M102" s="17" t="n">
        <v>416</v>
      </c>
      <c r="N102" s="17" t="n">
        <v>53.41</v>
      </c>
      <c r="O102" s="17" t="n">
        <v>469.41</v>
      </c>
      <c r="P102" s="17" t="inlineStr">
        <is>
          <t>PAID</t>
        </is>
      </c>
      <c r="Q102" s="27" t="n">
        <v>46249</v>
      </c>
      <c r="R102" s="27" t="n">
        <v>46246</v>
      </c>
      <c r="S102" s="17" t="inlineStr"/>
    </row>
    <row r="103">
      <c r="A103" s="21" t="inlineStr">
        <is>
          <t>TXN-202608-005752</t>
        </is>
      </c>
      <c r="B103" s="28" t="n">
        <v>46235</v>
      </c>
      <c r="C103" s="21" t="inlineStr">
        <is>
          <t>AC-LP-0512</t>
        </is>
      </c>
      <c r="D103" s="21" t="inlineStr">
        <is>
          <t>WL-02938</t>
        </is>
      </c>
      <c r="E103" s="21" t="inlineStr">
        <is>
          <t>LP-0512</t>
        </is>
      </c>
      <c r="F103" s="21" t="inlineStr">
        <is>
          <t>Ledgport</t>
        </is>
      </c>
      <c r="G103" s="21" t="inlineStr">
        <is>
          <t>NON_COMM_MONTHLY</t>
        </is>
      </c>
      <c r="H103" s="21" t="inlineStr">
        <is>
          <t>MONTHLY_MOORAGE</t>
        </is>
      </c>
      <c r="I103" s="21" t="n">
        <v>40</v>
      </c>
      <c r="J103" s="21" t="n">
        <v>1</v>
      </c>
      <c r="K103" s="21" t="n">
        <v>40</v>
      </c>
      <c r="L103" s="21" t="n">
        <v>10.4</v>
      </c>
      <c r="M103" s="21" t="n">
        <v>416</v>
      </c>
      <c r="N103" s="21" t="n">
        <v>53.41</v>
      </c>
      <c r="O103" s="21" t="n">
        <v>469.41</v>
      </c>
      <c r="P103" s="21" t="inlineStr">
        <is>
          <t>PAID</t>
        </is>
      </c>
      <c r="Q103" s="28" t="n">
        <v>46249</v>
      </c>
      <c r="R103" s="28" t="n">
        <v>46241</v>
      </c>
      <c r="S103" s="21" t="inlineStr"/>
    </row>
    <row r="104">
      <c r="A104" s="17" t="inlineStr">
        <is>
          <t>TXN-202608-005804</t>
        </is>
      </c>
      <c r="B104" s="27" t="n">
        <v>46235</v>
      </c>
      <c r="C104" s="17" t="inlineStr">
        <is>
          <t>AC-LP-0513</t>
        </is>
      </c>
      <c r="D104" s="17" t="inlineStr">
        <is>
          <t>WL-01509</t>
        </is>
      </c>
      <c r="E104" s="17" t="inlineStr">
        <is>
          <t>LP-0513</t>
        </is>
      </c>
      <c r="F104" s="17" t="inlineStr">
        <is>
          <t>Ledgport</t>
        </is>
      </c>
      <c r="G104" s="17" t="inlineStr">
        <is>
          <t>NON_COMM_MONTHLY</t>
        </is>
      </c>
      <c r="H104" s="17" t="inlineStr">
        <is>
          <t>MONTHLY_MOORAGE</t>
        </is>
      </c>
      <c r="I104" s="17" t="n">
        <v>41</v>
      </c>
      <c r="J104" s="17" t="n">
        <v>1</v>
      </c>
      <c r="K104" s="17" t="n">
        <v>41</v>
      </c>
      <c r="L104" s="17" t="n">
        <v>10.4</v>
      </c>
      <c r="M104" s="17" t="n">
        <v>426.4</v>
      </c>
      <c r="N104" s="17" t="n">
        <v>54.75</v>
      </c>
      <c r="O104" s="17" t="n">
        <v>481.15</v>
      </c>
      <c r="P104" s="17" t="inlineStr">
        <is>
          <t>PAID</t>
        </is>
      </c>
      <c r="Q104" s="27" t="n">
        <v>46249</v>
      </c>
      <c r="R104" s="27" t="n">
        <v>46245</v>
      </c>
      <c r="S104" s="17" t="inlineStr"/>
    </row>
    <row r="105">
      <c r="A105" s="21" t="inlineStr">
        <is>
          <t>TXN-202608-005860</t>
        </is>
      </c>
      <c r="B105" s="28" t="n">
        <v>46235</v>
      </c>
      <c r="C105" s="21" t="inlineStr">
        <is>
          <t>AC-LP-0514</t>
        </is>
      </c>
      <c r="D105" s="21" t="inlineStr">
        <is>
          <t>WL-01036</t>
        </is>
      </c>
      <c r="E105" s="21" t="inlineStr">
        <is>
          <t>LP-0514</t>
        </is>
      </c>
      <c r="F105" s="21" t="inlineStr">
        <is>
          <t>Ledgport</t>
        </is>
      </c>
      <c r="G105" s="21" t="inlineStr">
        <is>
          <t>NON_COMM_MONTHLY</t>
        </is>
      </c>
      <c r="H105" s="21" t="inlineStr">
        <is>
          <t>MONTHLY_MOORAGE</t>
        </is>
      </c>
      <c r="I105" s="21" t="n">
        <v>28</v>
      </c>
      <c r="J105" s="21" t="n">
        <v>1</v>
      </c>
      <c r="K105" s="21" t="n">
        <v>28</v>
      </c>
      <c r="L105" s="21" t="n">
        <v>10.4</v>
      </c>
      <c r="M105" s="21" t="n">
        <v>291.2</v>
      </c>
      <c r="N105" s="21" t="n">
        <v>37.39</v>
      </c>
      <c r="O105" s="21" t="n">
        <v>328.59</v>
      </c>
      <c r="P105" s="21" t="inlineStr">
        <is>
          <t>PAID</t>
        </is>
      </c>
      <c r="Q105" s="28" t="n">
        <v>46249</v>
      </c>
      <c r="R105" s="28" t="n">
        <v>46247</v>
      </c>
      <c r="S105" s="21" t="inlineStr"/>
    </row>
    <row r="106">
      <c r="A106" s="17" t="inlineStr">
        <is>
          <t>TXN-202608-005932</t>
        </is>
      </c>
      <c r="B106" s="27" t="n">
        <v>46235</v>
      </c>
      <c r="C106" s="17" t="inlineStr">
        <is>
          <t>AC-LP-0516</t>
        </is>
      </c>
      <c r="D106" s="17" t="inlineStr">
        <is>
          <t>WL-03135</t>
        </is>
      </c>
      <c r="E106" s="17" t="inlineStr">
        <is>
          <t>LP-0516</t>
        </is>
      </c>
      <c r="F106" s="17" t="inlineStr">
        <is>
          <t>Ledgport</t>
        </is>
      </c>
      <c r="G106" s="17" t="inlineStr">
        <is>
          <t>NON_COMM_MONTHLY</t>
        </is>
      </c>
      <c r="H106" s="17" t="inlineStr">
        <is>
          <t>MONTHLY_MOORAGE</t>
        </is>
      </c>
      <c r="I106" s="17" t="n">
        <v>40</v>
      </c>
      <c r="J106" s="17" t="n">
        <v>1</v>
      </c>
      <c r="K106" s="17" t="n">
        <v>40</v>
      </c>
      <c r="L106" s="17" t="n">
        <v>10.4</v>
      </c>
      <c r="M106" s="17" t="n">
        <v>416</v>
      </c>
      <c r="N106" s="17" t="n">
        <v>53.41</v>
      </c>
      <c r="O106" s="17" t="n">
        <v>469.41</v>
      </c>
      <c r="P106" s="17" t="inlineStr">
        <is>
          <t>PAID</t>
        </is>
      </c>
      <c r="Q106" s="27" t="n">
        <v>46249</v>
      </c>
      <c r="R106" s="27" t="n">
        <v>46237</v>
      </c>
      <c r="S106" s="17" t="inlineStr"/>
    </row>
    <row r="107">
      <c r="A107" s="21" t="inlineStr">
        <is>
          <t>TXN-202608-005973</t>
        </is>
      </c>
      <c r="B107" s="28" t="n">
        <v>46235</v>
      </c>
      <c r="C107" s="21" t="inlineStr">
        <is>
          <t>AC-LP-0517</t>
        </is>
      </c>
      <c r="D107" s="21" t="inlineStr">
        <is>
          <t>WL-02716</t>
        </is>
      </c>
      <c r="E107" s="21" t="inlineStr">
        <is>
          <t>LP-0517</t>
        </is>
      </c>
      <c r="F107" s="21" t="inlineStr">
        <is>
          <t>Ledgport</t>
        </is>
      </c>
      <c r="G107" s="21" t="inlineStr">
        <is>
          <t>NON_COMM_MONTHLY</t>
        </is>
      </c>
      <c r="H107" s="21" t="inlineStr">
        <is>
          <t>MONTHLY_MOORAGE</t>
        </is>
      </c>
      <c r="I107" s="21" t="n">
        <v>55</v>
      </c>
      <c r="J107" s="21" t="n">
        <v>1</v>
      </c>
      <c r="K107" s="21" t="n">
        <v>55</v>
      </c>
      <c r="L107" s="21" t="n">
        <v>10.4</v>
      </c>
      <c r="M107" s="21" t="n">
        <v>572</v>
      </c>
      <c r="N107" s="21" t="n">
        <v>73.44</v>
      </c>
      <c r="O107" s="21" t="n">
        <v>645.4400000000001</v>
      </c>
      <c r="P107" s="21" t="inlineStr">
        <is>
          <t>PAID</t>
        </is>
      </c>
      <c r="Q107" s="28" t="n">
        <v>46249</v>
      </c>
      <c r="R107" s="28" t="n">
        <v>46248</v>
      </c>
      <c r="S107" s="21" t="inlineStr"/>
    </row>
    <row r="108">
      <c r="A108" s="17" t="inlineStr">
        <is>
          <t>TXN-202608-006017</t>
        </is>
      </c>
      <c r="B108" s="27" t="n">
        <v>46235</v>
      </c>
      <c r="C108" s="17" t="inlineStr">
        <is>
          <t>AC-LP-0518</t>
        </is>
      </c>
      <c r="D108" s="17" t="inlineStr">
        <is>
          <t>WL-02963</t>
        </is>
      </c>
      <c r="E108" s="17" t="inlineStr">
        <is>
          <t>LP-0518</t>
        </is>
      </c>
      <c r="F108" s="17" t="inlineStr">
        <is>
          <t>Ledgport</t>
        </is>
      </c>
      <c r="G108" s="17" t="inlineStr">
        <is>
          <t>NON_COMM_MONTHLY</t>
        </is>
      </c>
      <c r="H108" s="17" t="inlineStr">
        <is>
          <t>MONTHLY_MOORAGE</t>
        </is>
      </c>
      <c r="I108" s="17" t="n">
        <v>36</v>
      </c>
      <c r="J108" s="17" t="n">
        <v>1</v>
      </c>
      <c r="K108" s="17" t="n">
        <v>36</v>
      </c>
      <c r="L108" s="17" t="n">
        <v>10.4</v>
      </c>
      <c r="M108" s="17" t="n">
        <v>374.4</v>
      </c>
      <c r="N108" s="17" t="n">
        <v>48.07</v>
      </c>
      <c r="O108" s="17" t="n">
        <v>422.47</v>
      </c>
      <c r="P108" s="17" t="inlineStr">
        <is>
          <t>PAID</t>
        </is>
      </c>
      <c r="Q108" s="27" t="n">
        <v>46249</v>
      </c>
      <c r="R108" s="27" t="n">
        <v>46242</v>
      </c>
      <c r="S108" s="17" t="inlineStr"/>
    </row>
    <row r="109">
      <c r="A109" s="21" t="inlineStr">
        <is>
          <t>TXN-202608-006076</t>
        </is>
      </c>
      <c r="B109" s="28" t="n">
        <v>46235</v>
      </c>
      <c r="C109" s="21" t="inlineStr">
        <is>
          <t>AC-LP-0519</t>
        </is>
      </c>
      <c r="D109" s="21" t="inlineStr">
        <is>
          <t>WL-03181</t>
        </is>
      </c>
      <c r="E109" s="21" t="inlineStr">
        <is>
          <t>LP-0519</t>
        </is>
      </c>
      <c r="F109" s="21" t="inlineStr">
        <is>
          <t>Ledgport</t>
        </is>
      </c>
      <c r="G109" s="21" t="inlineStr">
        <is>
          <t>NON_COMM_MONTHLY</t>
        </is>
      </c>
      <c r="H109" s="21" t="inlineStr">
        <is>
          <t>MONTHLY_MOORAGE</t>
        </is>
      </c>
      <c r="I109" s="21" t="n">
        <v>37</v>
      </c>
      <c r="J109" s="21" t="n">
        <v>1</v>
      </c>
      <c r="K109" s="21" t="n">
        <v>37</v>
      </c>
      <c r="L109" s="21" t="n">
        <v>10.4</v>
      </c>
      <c r="M109" s="21" t="n">
        <v>384.8</v>
      </c>
      <c r="N109" s="21" t="n">
        <v>49.41</v>
      </c>
      <c r="O109" s="21" t="n">
        <v>434.21</v>
      </c>
      <c r="P109" s="21" t="inlineStr">
        <is>
          <t>PAID</t>
        </is>
      </c>
      <c r="Q109" s="28" t="n">
        <v>46249</v>
      </c>
      <c r="R109" s="28" t="n">
        <v>46241</v>
      </c>
      <c r="S109" s="21" t="inlineStr"/>
    </row>
    <row r="110">
      <c r="A110" s="17" t="inlineStr">
        <is>
          <t>TXN-202608-006145</t>
        </is>
      </c>
      <c r="B110" s="27" t="n">
        <v>46235</v>
      </c>
      <c r="C110" s="17" t="inlineStr">
        <is>
          <t>AC-LP-0520</t>
        </is>
      </c>
      <c r="D110" s="17" t="inlineStr">
        <is>
          <t>WL-01896</t>
        </is>
      </c>
      <c r="E110" s="17" t="inlineStr">
        <is>
          <t>LP-0520</t>
        </is>
      </c>
      <c r="F110" s="17" t="inlineStr">
        <is>
          <t>Ledgport</t>
        </is>
      </c>
      <c r="G110" s="17" t="inlineStr">
        <is>
          <t>NON_COMM_MONTHLY</t>
        </is>
      </c>
      <c r="H110" s="17" t="inlineStr">
        <is>
          <t>MONTHLY_MOORAGE</t>
        </is>
      </c>
      <c r="I110" s="17" t="n">
        <v>39</v>
      </c>
      <c r="J110" s="17" t="n">
        <v>1</v>
      </c>
      <c r="K110" s="17" t="n">
        <v>39</v>
      </c>
      <c r="L110" s="17" t="n">
        <v>10.4</v>
      </c>
      <c r="M110" s="17" t="n">
        <v>405.6</v>
      </c>
      <c r="N110" s="17" t="n">
        <v>52.08</v>
      </c>
      <c r="O110" s="17" t="n">
        <v>457.68</v>
      </c>
      <c r="P110" s="17" t="inlineStr">
        <is>
          <t>PAID</t>
        </is>
      </c>
      <c r="Q110" s="27" t="n">
        <v>46249</v>
      </c>
      <c r="R110" s="27" t="n">
        <v>46237</v>
      </c>
      <c r="S110" s="17" t="inlineStr"/>
    </row>
    <row r="111">
      <c r="A111" s="21" t="inlineStr">
        <is>
          <t>TXN-202608-006211</t>
        </is>
      </c>
      <c r="B111" s="28" t="n">
        <v>46235</v>
      </c>
      <c r="C111" s="21" t="inlineStr">
        <is>
          <t>AC-LP-0521</t>
        </is>
      </c>
      <c r="D111" s="21" t="inlineStr">
        <is>
          <t>WL-03161</t>
        </is>
      </c>
      <c r="E111" s="21" t="inlineStr">
        <is>
          <t>LP-0521</t>
        </is>
      </c>
      <c r="F111" s="21" t="inlineStr">
        <is>
          <t>Ledgport</t>
        </is>
      </c>
      <c r="G111" s="21" t="inlineStr">
        <is>
          <t>NON_COMM_MONTHLY</t>
        </is>
      </c>
      <c r="H111" s="21" t="inlineStr">
        <is>
          <t>MONTHLY_MOORAGE</t>
        </is>
      </c>
      <c r="I111" s="21" t="n">
        <v>40</v>
      </c>
      <c r="J111" s="21" t="n">
        <v>1</v>
      </c>
      <c r="K111" s="21" t="n">
        <v>40</v>
      </c>
      <c r="L111" s="21" t="n">
        <v>10.4</v>
      </c>
      <c r="M111" s="21" t="n">
        <v>416</v>
      </c>
      <c r="N111" s="21" t="n">
        <v>53.41</v>
      </c>
      <c r="O111" s="21" t="n">
        <v>469.41</v>
      </c>
      <c r="P111" s="21" t="inlineStr">
        <is>
          <t>PAID</t>
        </is>
      </c>
      <c r="Q111" s="28" t="n">
        <v>46249</v>
      </c>
      <c r="R111" s="28" t="n">
        <v>46244</v>
      </c>
      <c r="S111" s="21" t="inlineStr"/>
    </row>
    <row r="112">
      <c r="A112" s="17" t="inlineStr">
        <is>
          <t>TXN-202608-006273</t>
        </is>
      </c>
      <c r="B112" s="27" t="n">
        <v>46235</v>
      </c>
      <c r="C112" s="17" t="inlineStr">
        <is>
          <t>AC-LP-0522</t>
        </is>
      </c>
      <c r="D112" s="17" t="inlineStr">
        <is>
          <t>WL-01604</t>
        </is>
      </c>
      <c r="E112" s="17" t="inlineStr">
        <is>
          <t>LP-0522</t>
        </is>
      </c>
      <c r="F112" s="17" t="inlineStr">
        <is>
          <t>Ledgport</t>
        </is>
      </c>
      <c r="G112" s="17" t="inlineStr">
        <is>
          <t>NON_COMM_MONTHLY</t>
        </is>
      </c>
      <c r="H112" s="17" t="inlineStr">
        <is>
          <t>MONTHLY_MOORAGE</t>
        </is>
      </c>
      <c r="I112" s="17" t="n">
        <v>61</v>
      </c>
      <c r="J112" s="17" t="n">
        <v>1</v>
      </c>
      <c r="K112" s="17" t="n">
        <v>61</v>
      </c>
      <c r="L112" s="17" t="n">
        <v>10.4</v>
      </c>
      <c r="M112" s="17" t="n">
        <v>634.4</v>
      </c>
      <c r="N112" s="17" t="n">
        <v>81.45999999999999</v>
      </c>
      <c r="O112" s="17" t="n">
        <v>715.86</v>
      </c>
      <c r="P112" s="17" t="inlineStr">
        <is>
          <t>PAID</t>
        </is>
      </c>
      <c r="Q112" s="27" t="n">
        <v>46249</v>
      </c>
      <c r="R112" s="27" t="n">
        <v>46249</v>
      </c>
      <c r="S112" s="17" t="inlineStr"/>
    </row>
    <row r="113">
      <c r="A113" s="21" t="inlineStr">
        <is>
          <t>TXN-202608-006349</t>
        </is>
      </c>
      <c r="B113" s="28" t="n">
        <v>46235</v>
      </c>
      <c r="C113" s="21" t="inlineStr">
        <is>
          <t>AC-LP-0523</t>
        </is>
      </c>
      <c r="D113" s="21" t="inlineStr">
        <is>
          <t>WL-03212</t>
        </is>
      </c>
      <c r="E113" s="21" t="inlineStr">
        <is>
          <t>LP-0523</t>
        </is>
      </c>
      <c r="F113" s="21" t="inlineStr">
        <is>
          <t>Ledgport</t>
        </is>
      </c>
      <c r="G113" s="21" t="inlineStr">
        <is>
          <t>NON_COMM_MONTHLY</t>
        </is>
      </c>
      <c r="H113" s="21" t="inlineStr">
        <is>
          <t>MONTHLY_MOORAGE</t>
        </is>
      </c>
      <c r="I113" s="21" t="n">
        <v>25</v>
      </c>
      <c r="J113" s="21" t="n">
        <v>1</v>
      </c>
      <c r="K113" s="21" t="n">
        <v>25</v>
      </c>
      <c r="L113" s="21" t="n">
        <v>10.4</v>
      </c>
      <c r="M113" s="21" t="n">
        <v>260</v>
      </c>
      <c r="N113" s="21" t="n">
        <v>33.38</v>
      </c>
      <c r="O113" s="21" t="n">
        <v>293.38</v>
      </c>
      <c r="P113" s="21" t="inlineStr">
        <is>
          <t>PAID</t>
        </is>
      </c>
      <c r="Q113" s="28" t="n">
        <v>46249</v>
      </c>
      <c r="R113" s="28" t="n">
        <v>46240</v>
      </c>
      <c r="S113" s="21" t="inlineStr"/>
    </row>
    <row r="114">
      <c r="A114" s="17" t="inlineStr">
        <is>
          <t>TXN-202608-006427</t>
        </is>
      </c>
      <c r="B114" s="27" t="n">
        <v>46235</v>
      </c>
      <c r="C114" s="17" t="inlineStr">
        <is>
          <t>AC-LP-0524</t>
        </is>
      </c>
      <c r="D114" s="17" t="inlineStr">
        <is>
          <t>WL-02695</t>
        </is>
      </c>
      <c r="E114" s="17" t="inlineStr">
        <is>
          <t>LP-0524</t>
        </is>
      </c>
      <c r="F114" s="17" t="inlineStr">
        <is>
          <t>Ledgport</t>
        </is>
      </c>
      <c r="G114" s="17" t="inlineStr">
        <is>
          <t>NON_COMM_MONTHLY</t>
        </is>
      </c>
      <c r="H114" s="17" t="inlineStr">
        <is>
          <t>MONTHLY_MOORAGE</t>
        </is>
      </c>
      <c r="I114" s="17" t="n">
        <v>28</v>
      </c>
      <c r="J114" s="17" t="n">
        <v>1</v>
      </c>
      <c r="K114" s="17" t="n">
        <v>28</v>
      </c>
      <c r="L114" s="17" t="n">
        <v>10.4</v>
      </c>
      <c r="M114" s="17" t="n">
        <v>291.2</v>
      </c>
      <c r="N114" s="17" t="n">
        <v>37.39</v>
      </c>
      <c r="O114" s="17" t="n">
        <v>328.59</v>
      </c>
      <c r="P114" s="17" t="inlineStr">
        <is>
          <t>PAID</t>
        </is>
      </c>
      <c r="Q114" s="27" t="n">
        <v>46249</v>
      </c>
      <c r="R114" s="27" t="n">
        <v>46241</v>
      </c>
      <c r="S114" s="17" t="inlineStr"/>
    </row>
    <row r="115">
      <c r="A115" s="21" t="inlineStr">
        <is>
          <t>TXN-202608-006491</t>
        </is>
      </c>
      <c r="B115" s="28" t="n">
        <v>46235</v>
      </c>
      <c r="C115" s="21" t="inlineStr">
        <is>
          <t>AC-LP-0601</t>
        </is>
      </c>
      <c r="D115" s="21" t="inlineStr">
        <is>
          <t>WL-02639</t>
        </is>
      </c>
      <c r="E115" s="21" t="inlineStr">
        <is>
          <t>LP-0601</t>
        </is>
      </c>
      <c r="F115" s="21" t="inlineStr">
        <is>
          <t>Ledgport</t>
        </is>
      </c>
      <c r="G115" s="21" t="inlineStr">
        <is>
          <t>NON_COMM_MONTHLY</t>
        </is>
      </c>
      <c r="H115" s="21" t="inlineStr">
        <is>
          <t>MONTHLY_MOORAGE</t>
        </is>
      </c>
      <c r="I115" s="21" t="n">
        <v>30</v>
      </c>
      <c r="J115" s="21" t="n">
        <v>1</v>
      </c>
      <c r="K115" s="21" t="n">
        <v>30</v>
      </c>
      <c r="L115" s="21" t="n">
        <v>10.4</v>
      </c>
      <c r="M115" s="21" t="n">
        <v>312</v>
      </c>
      <c r="N115" s="21" t="n">
        <v>40.06</v>
      </c>
      <c r="O115" s="21" t="n">
        <v>352.06</v>
      </c>
      <c r="P115" s="21" t="inlineStr">
        <is>
          <t>PAID</t>
        </is>
      </c>
      <c r="Q115" s="28" t="n">
        <v>46249</v>
      </c>
      <c r="R115" s="28" t="n">
        <v>46243</v>
      </c>
      <c r="S115" s="21" t="inlineStr"/>
    </row>
    <row r="116">
      <c r="A116" s="17" t="inlineStr">
        <is>
          <t>TXN-202608-006543</t>
        </is>
      </c>
      <c r="B116" s="27" t="n">
        <v>46235</v>
      </c>
      <c r="C116" s="17" t="inlineStr">
        <is>
          <t>AC-LP-0602</t>
        </is>
      </c>
      <c r="D116" s="17" t="inlineStr">
        <is>
          <t>WL-01342</t>
        </is>
      </c>
      <c r="E116" s="17" t="inlineStr">
        <is>
          <t>LP-0602</t>
        </is>
      </c>
      <c r="F116" s="17" t="inlineStr">
        <is>
          <t>Ledgport</t>
        </is>
      </c>
      <c r="G116" s="17" t="inlineStr">
        <is>
          <t>NON_COMM_MONTHLY</t>
        </is>
      </c>
      <c r="H116" s="17" t="inlineStr">
        <is>
          <t>MONTHLY_MOORAGE</t>
        </is>
      </c>
      <c r="I116" s="17" t="n">
        <v>58</v>
      </c>
      <c r="J116" s="17" t="n">
        <v>1</v>
      </c>
      <c r="K116" s="17" t="n">
        <v>58</v>
      </c>
      <c r="L116" s="17" t="n">
        <v>10.4</v>
      </c>
      <c r="M116" s="17" t="n">
        <v>603.2</v>
      </c>
      <c r="N116" s="17" t="n">
        <v>77.45</v>
      </c>
      <c r="O116" s="17" t="n">
        <v>680.65</v>
      </c>
      <c r="P116" s="17" t="inlineStr">
        <is>
          <t>PAID</t>
        </is>
      </c>
      <c r="Q116" s="27" t="n">
        <v>46249</v>
      </c>
      <c r="R116" s="27" t="n">
        <v>46247</v>
      </c>
      <c r="S116" s="17" t="inlineStr"/>
    </row>
    <row r="117">
      <c r="A117" s="21" t="inlineStr">
        <is>
          <t>TXN-202608-006610</t>
        </is>
      </c>
      <c r="B117" s="28" t="n">
        <v>46235</v>
      </c>
      <c r="C117" s="21" t="inlineStr">
        <is>
          <t>AC-LP-0603</t>
        </is>
      </c>
      <c r="D117" s="21" t="inlineStr">
        <is>
          <t>WL-02921</t>
        </is>
      </c>
      <c r="E117" s="21" t="inlineStr">
        <is>
          <t>LP-0603</t>
        </is>
      </c>
      <c r="F117" s="21" t="inlineStr">
        <is>
          <t>Ledgport</t>
        </is>
      </c>
      <c r="G117" s="21" t="inlineStr">
        <is>
          <t>NON_COMM_MONTHLY</t>
        </is>
      </c>
      <c r="H117" s="21" t="inlineStr">
        <is>
          <t>MONTHLY_MOORAGE</t>
        </is>
      </c>
      <c r="I117" s="21" t="n">
        <v>33</v>
      </c>
      <c r="J117" s="21" t="n">
        <v>1</v>
      </c>
      <c r="K117" s="21" t="n">
        <v>33</v>
      </c>
      <c r="L117" s="21" t="n">
        <v>10.4</v>
      </c>
      <c r="M117" s="21" t="n">
        <v>343.2</v>
      </c>
      <c r="N117" s="21" t="n">
        <v>44.07</v>
      </c>
      <c r="O117" s="21" t="n">
        <v>387.27</v>
      </c>
      <c r="P117" s="21" t="inlineStr">
        <is>
          <t>PAID</t>
        </is>
      </c>
      <c r="Q117" s="28" t="n">
        <v>46249</v>
      </c>
      <c r="R117" s="28" t="n">
        <v>46250</v>
      </c>
      <c r="S117" s="21" t="inlineStr"/>
    </row>
    <row r="118">
      <c r="A118" s="17" t="inlineStr">
        <is>
          <t>TXN-202608-006671</t>
        </is>
      </c>
      <c r="B118" s="27" t="n">
        <v>46235</v>
      </c>
      <c r="C118" s="17" t="inlineStr">
        <is>
          <t>AC-LP-0604</t>
        </is>
      </c>
      <c r="D118" s="17" t="inlineStr">
        <is>
          <t>WL-02608</t>
        </is>
      </c>
      <c r="E118" s="17" t="inlineStr">
        <is>
          <t>LP-0604</t>
        </is>
      </c>
      <c r="F118" s="17" t="inlineStr">
        <is>
          <t>Ledgport</t>
        </is>
      </c>
      <c r="G118" s="17" t="inlineStr">
        <is>
          <t>NON_COMM_MONTHLY</t>
        </is>
      </c>
      <c r="H118" s="17" t="inlineStr">
        <is>
          <t>MONTHLY_MOORAGE</t>
        </is>
      </c>
      <c r="I118" s="17" t="n">
        <v>51</v>
      </c>
      <c r="J118" s="17" t="n">
        <v>1</v>
      </c>
      <c r="K118" s="17" t="n">
        <v>51</v>
      </c>
      <c r="L118" s="17" t="n">
        <v>10.4</v>
      </c>
      <c r="M118" s="17" t="n">
        <v>530.4</v>
      </c>
      <c r="N118" s="17" t="n">
        <v>68.09999999999999</v>
      </c>
      <c r="O118" s="17" t="n">
        <v>598.5</v>
      </c>
      <c r="P118" s="17" t="inlineStr">
        <is>
          <t>PAID</t>
        </is>
      </c>
      <c r="Q118" s="27" t="n">
        <v>46249</v>
      </c>
      <c r="R118" s="27" t="n">
        <v>46239</v>
      </c>
      <c r="S118" s="17" t="inlineStr"/>
    </row>
    <row r="119">
      <c r="A119" s="21" t="inlineStr">
        <is>
          <t>TXN-202608-006755</t>
        </is>
      </c>
      <c r="B119" s="28" t="n">
        <v>46235</v>
      </c>
      <c r="C119" s="21" t="inlineStr">
        <is>
          <t>AC-LP-0605</t>
        </is>
      </c>
      <c r="D119" s="21" t="inlineStr">
        <is>
          <t>WL-01747</t>
        </is>
      </c>
      <c r="E119" s="21" t="inlineStr">
        <is>
          <t>LP-0605</t>
        </is>
      </c>
      <c r="F119" s="21" t="inlineStr">
        <is>
          <t>Ledgport</t>
        </is>
      </c>
      <c r="G119" s="21" t="inlineStr">
        <is>
          <t>NON_COMM_MONTHLY</t>
        </is>
      </c>
      <c r="H119" s="21" t="inlineStr">
        <is>
          <t>MONTHLY_MOORAGE</t>
        </is>
      </c>
      <c r="I119" s="21" t="n">
        <v>51</v>
      </c>
      <c r="J119" s="21" t="n">
        <v>1</v>
      </c>
      <c r="K119" s="21" t="n">
        <v>51</v>
      </c>
      <c r="L119" s="21" t="n">
        <v>10.4</v>
      </c>
      <c r="M119" s="21" t="n">
        <v>530.4</v>
      </c>
      <c r="N119" s="21" t="n">
        <v>68.09999999999999</v>
      </c>
      <c r="O119" s="21" t="n">
        <v>598.5</v>
      </c>
      <c r="P119" s="21" t="inlineStr">
        <is>
          <t>PAID</t>
        </is>
      </c>
      <c r="Q119" s="28" t="n">
        <v>46249</v>
      </c>
      <c r="R119" s="28" t="n">
        <v>46248</v>
      </c>
      <c r="S119" s="21" t="inlineStr"/>
    </row>
    <row r="120">
      <c r="A120" s="17" t="inlineStr">
        <is>
          <t>TXN-202608-006821</t>
        </is>
      </c>
      <c r="B120" s="27" t="n">
        <v>46235</v>
      </c>
      <c r="C120" s="17" t="inlineStr">
        <is>
          <t>AC-LP-0606</t>
        </is>
      </c>
      <c r="D120" s="17" t="inlineStr">
        <is>
          <t>WL-03735</t>
        </is>
      </c>
      <c r="E120" s="17" t="inlineStr">
        <is>
          <t>LP-0606</t>
        </is>
      </c>
      <c r="F120" s="17" t="inlineStr">
        <is>
          <t>Ledgport</t>
        </is>
      </c>
      <c r="G120" s="17" t="inlineStr">
        <is>
          <t>NON_COMM_MONTHLY</t>
        </is>
      </c>
      <c r="H120" s="17" t="inlineStr">
        <is>
          <t>MONTHLY_MOORAGE</t>
        </is>
      </c>
      <c r="I120" s="17" t="n">
        <v>62</v>
      </c>
      <c r="J120" s="17" t="n">
        <v>1</v>
      </c>
      <c r="K120" s="17" t="n">
        <v>62</v>
      </c>
      <c r="L120" s="17" t="n">
        <v>10.4</v>
      </c>
      <c r="M120" s="17" t="n">
        <v>644.8</v>
      </c>
      <c r="N120" s="17" t="n">
        <v>82.79000000000001</v>
      </c>
      <c r="O120" s="17" t="n">
        <v>727.59</v>
      </c>
      <c r="P120" s="17" t="inlineStr">
        <is>
          <t>PAID</t>
        </is>
      </c>
      <c r="Q120" s="27" t="n">
        <v>46249</v>
      </c>
      <c r="R120" s="27" t="n">
        <v>46242</v>
      </c>
      <c r="S120" s="17" t="inlineStr"/>
    </row>
    <row r="121">
      <c r="A121" s="21" t="inlineStr">
        <is>
          <t>TXN-202608-006901</t>
        </is>
      </c>
      <c r="B121" s="28" t="n">
        <v>46235</v>
      </c>
      <c r="C121" s="21" t="inlineStr">
        <is>
          <t>AC-LP-0607</t>
        </is>
      </c>
      <c r="D121" s="21" t="inlineStr">
        <is>
          <t>WL-01378</t>
        </is>
      </c>
      <c r="E121" s="21" t="inlineStr">
        <is>
          <t>LP-0607</t>
        </is>
      </c>
      <c r="F121" s="21" t="inlineStr">
        <is>
          <t>Ledgport</t>
        </is>
      </c>
      <c r="G121" s="21" t="inlineStr">
        <is>
          <t>NON_COMM_MONTHLY</t>
        </is>
      </c>
      <c r="H121" s="21" t="inlineStr">
        <is>
          <t>MONTHLY_MOORAGE</t>
        </is>
      </c>
      <c r="I121" s="21" t="n">
        <v>40</v>
      </c>
      <c r="J121" s="21" t="n">
        <v>1</v>
      </c>
      <c r="K121" s="21" t="n">
        <v>40</v>
      </c>
      <c r="L121" s="21" t="n">
        <v>10.4</v>
      </c>
      <c r="M121" s="21" t="n">
        <v>416</v>
      </c>
      <c r="N121" s="21" t="n">
        <v>53.41</v>
      </c>
      <c r="O121" s="21" t="n">
        <v>469.41</v>
      </c>
      <c r="P121" s="21" t="inlineStr">
        <is>
          <t>PAID</t>
        </is>
      </c>
      <c r="Q121" s="28" t="n">
        <v>46249</v>
      </c>
      <c r="R121" s="28" t="n">
        <v>46239</v>
      </c>
      <c r="S121" s="21" t="inlineStr"/>
    </row>
    <row r="122">
      <c r="A122" s="17" t="inlineStr">
        <is>
          <t>TXN-202608-006979</t>
        </is>
      </c>
      <c r="B122" s="27" t="n">
        <v>46235</v>
      </c>
      <c r="C122" s="17" t="inlineStr">
        <is>
          <t>AC-LP-0608</t>
        </is>
      </c>
      <c r="D122" s="17" t="inlineStr">
        <is>
          <t>WL-03905</t>
        </is>
      </c>
      <c r="E122" s="17" t="inlineStr">
        <is>
          <t>LP-0608</t>
        </is>
      </c>
      <c r="F122" s="17" t="inlineStr">
        <is>
          <t>Ledgport</t>
        </is>
      </c>
      <c r="G122" s="17" t="inlineStr">
        <is>
          <t>NON_COMM_MONTHLY</t>
        </is>
      </c>
      <c r="H122" s="17" t="inlineStr">
        <is>
          <t>MONTHLY_MOORAGE</t>
        </is>
      </c>
      <c r="I122" s="17" t="n">
        <v>28</v>
      </c>
      <c r="J122" s="17" t="n">
        <v>1</v>
      </c>
      <c r="K122" s="17" t="n">
        <v>28</v>
      </c>
      <c r="L122" s="17" t="n">
        <v>10.4</v>
      </c>
      <c r="M122" s="17" t="n">
        <v>291.2</v>
      </c>
      <c r="N122" s="17" t="n">
        <v>37.39</v>
      </c>
      <c r="O122" s="17" t="n">
        <v>328.59</v>
      </c>
      <c r="P122" s="17" t="inlineStr">
        <is>
          <t>PAID</t>
        </is>
      </c>
      <c r="Q122" s="27" t="n">
        <v>46249</v>
      </c>
      <c r="R122" s="27" t="n">
        <v>46250</v>
      </c>
      <c r="S122" s="17" t="inlineStr"/>
    </row>
    <row r="123">
      <c r="A123" s="21" t="inlineStr">
        <is>
          <t>TXN-202608-007046</t>
        </is>
      </c>
      <c r="B123" s="28" t="n">
        <v>46235</v>
      </c>
      <c r="C123" s="21" t="inlineStr">
        <is>
          <t>AC-LP-0609</t>
        </is>
      </c>
      <c r="D123" s="21" t="inlineStr">
        <is>
          <t>WL-01602</t>
        </is>
      </c>
      <c r="E123" s="21" t="inlineStr">
        <is>
          <t>LP-0609</t>
        </is>
      </c>
      <c r="F123" s="21" t="inlineStr">
        <is>
          <t>Ledgport</t>
        </is>
      </c>
      <c r="G123" s="21" t="inlineStr">
        <is>
          <t>NON_COMM_MONTHLY</t>
        </is>
      </c>
      <c r="H123" s="21" t="inlineStr">
        <is>
          <t>MONTHLY_MOORAGE</t>
        </is>
      </c>
      <c r="I123" s="21" t="n">
        <v>38</v>
      </c>
      <c r="J123" s="21" t="n">
        <v>1</v>
      </c>
      <c r="K123" s="21" t="n">
        <v>38</v>
      </c>
      <c r="L123" s="21" t="n">
        <v>10.4</v>
      </c>
      <c r="M123" s="21" t="n">
        <v>395.2</v>
      </c>
      <c r="N123" s="21" t="n">
        <v>50.74</v>
      </c>
      <c r="O123" s="21" t="n">
        <v>445.94</v>
      </c>
      <c r="P123" s="21" t="inlineStr">
        <is>
          <t>PAID</t>
        </is>
      </c>
      <c r="Q123" s="28" t="n">
        <v>46249</v>
      </c>
      <c r="R123" s="28" t="n">
        <v>46244</v>
      </c>
      <c r="S123" s="21" t="inlineStr"/>
    </row>
    <row r="124">
      <c r="A124" s="17" t="inlineStr">
        <is>
          <t>TXN-202608-007099</t>
        </is>
      </c>
      <c r="B124" s="27" t="n">
        <v>46235</v>
      </c>
      <c r="C124" s="17" t="inlineStr">
        <is>
          <t>AC-LP-0610</t>
        </is>
      </c>
      <c r="D124" s="17" t="inlineStr">
        <is>
          <t>WL-02905</t>
        </is>
      </c>
      <c r="E124" s="17" t="inlineStr">
        <is>
          <t>LP-0610</t>
        </is>
      </c>
      <c r="F124" s="17" t="inlineStr">
        <is>
          <t>Ledgport</t>
        </is>
      </c>
      <c r="G124" s="17" t="inlineStr">
        <is>
          <t>NON_COMM_MONTHLY</t>
        </is>
      </c>
      <c r="H124" s="17" t="inlineStr">
        <is>
          <t>MONTHLY_MOORAGE</t>
        </is>
      </c>
      <c r="I124" s="17" t="n">
        <v>35</v>
      </c>
      <c r="J124" s="17" t="n">
        <v>1</v>
      </c>
      <c r="K124" s="17" t="n">
        <v>35</v>
      </c>
      <c r="L124" s="17" t="n">
        <v>10.4</v>
      </c>
      <c r="M124" s="17" t="n">
        <v>364</v>
      </c>
      <c r="N124" s="17" t="n">
        <v>46.74</v>
      </c>
      <c r="O124" s="17" t="n">
        <v>410.74</v>
      </c>
      <c r="P124" s="17" t="inlineStr">
        <is>
          <t>PAID</t>
        </is>
      </c>
      <c r="Q124" s="27" t="n">
        <v>46249</v>
      </c>
      <c r="R124" s="27" t="n">
        <v>46237</v>
      </c>
      <c r="S124" s="17" t="inlineStr"/>
    </row>
    <row r="125">
      <c r="A125" s="21" t="inlineStr">
        <is>
          <t>TXN-202608-007176</t>
        </is>
      </c>
      <c r="B125" s="28" t="n">
        <v>46235</v>
      </c>
      <c r="C125" s="21" t="inlineStr">
        <is>
          <t>AC-LP-0611</t>
        </is>
      </c>
      <c r="D125" s="21" t="inlineStr">
        <is>
          <t>WL-03556</t>
        </is>
      </c>
      <c r="E125" s="21" t="inlineStr">
        <is>
          <t>LP-0611</t>
        </is>
      </c>
      <c r="F125" s="21" t="inlineStr">
        <is>
          <t>Ledgport</t>
        </is>
      </c>
      <c r="G125" s="21" t="inlineStr">
        <is>
          <t>NON_COMM_MONTHLY</t>
        </is>
      </c>
      <c r="H125" s="21" t="inlineStr">
        <is>
          <t>MONTHLY_MOORAGE</t>
        </is>
      </c>
      <c r="I125" s="21" t="n">
        <v>61</v>
      </c>
      <c r="J125" s="21" t="n">
        <v>1</v>
      </c>
      <c r="K125" s="21" t="n">
        <v>61</v>
      </c>
      <c r="L125" s="21" t="n">
        <v>10.4</v>
      </c>
      <c r="M125" s="21" t="n">
        <v>634.4</v>
      </c>
      <c r="N125" s="21" t="n">
        <v>81.45999999999999</v>
      </c>
      <c r="O125" s="21" t="n">
        <v>715.86</v>
      </c>
      <c r="P125" s="21" t="inlineStr">
        <is>
          <t>PAID</t>
        </is>
      </c>
      <c r="Q125" s="28" t="n">
        <v>46249</v>
      </c>
      <c r="R125" s="28" t="n">
        <v>46239</v>
      </c>
      <c r="S125" s="21" t="inlineStr"/>
    </row>
    <row r="126">
      <c r="A126" s="17" t="inlineStr">
        <is>
          <t>TXN-202608-007262</t>
        </is>
      </c>
      <c r="B126" s="27" t="n">
        <v>46235</v>
      </c>
      <c r="C126" s="17" t="inlineStr">
        <is>
          <t>AC-LP-0612</t>
        </is>
      </c>
      <c r="D126" s="17" t="inlineStr">
        <is>
          <t>WL-01625</t>
        </is>
      </c>
      <c r="E126" s="17" t="inlineStr">
        <is>
          <t>LP-0612</t>
        </is>
      </c>
      <c r="F126" s="17" t="inlineStr">
        <is>
          <t>Ledgport</t>
        </is>
      </c>
      <c r="G126" s="17" t="inlineStr">
        <is>
          <t>NON_COMM_MONTHLY</t>
        </is>
      </c>
      <c r="H126" s="17" t="inlineStr">
        <is>
          <t>MONTHLY_MOORAGE</t>
        </is>
      </c>
      <c r="I126" s="17" t="n">
        <v>32</v>
      </c>
      <c r="J126" s="17" t="n">
        <v>1</v>
      </c>
      <c r="K126" s="17" t="n">
        <v>32</v>
      </c>
      <c r="L126" s="17" t="n">
        <v>10.4</v>
      </c>
      <c r="M126" s="17" t="n">
        <v>332.8</v>
      </c>
      <c r="N126" s="17" t="n">
        <v>42.73</v>
      </c>
      <c r="O126" s="17" t="n">
        <v>375.53</v>
      </c>
      <c r="P126" s="17" t="inlineStr">
        <is>
          <t>PAID</t>
        </is>
      </c>
      <c r="Q126" s="27" t="n">
        <v>46249</v>
      </c>
      <c r="R126" s="27" t="n">
        <v>46247</v>
      </c>
      <c r="S126" s="17" t="inlineStr"/>
    </row>
    <row r="127">
      <c r="A127" s="21" t="inlineStr">
        <is>
          <t>TXN-202608-007316</t>
        </is>
      </c>
      <c r="B127" s="28" t="n">
        <v>46235</v>
      </c>
      <c r="C127" s="21" t="inlineStr">
        <is>
          <t>AC-LP-0613</t>
        </is>
      </c>
      <c r="D127" s="21" t="inlineStr">
        <is>
          <t>WL-03447</t>
        </is>
      </c>
      <c r="E127" s="21" t="inlineStr">
        <is>
          <t>LP-0613</t>
        </is>
      </c>
      <c r="F127" s="21" t="inlineStr">
        <is>
          <t>Ledgport</t>
        </is>
      </c>
      <c r="G127" s="21" t="inlineStr">
        <is>
          <t>NON_COMM_MONTHLY</t>
        </is>
      </c>
      <c r="H127" s="21" t="inlineStr">
        <is>
          <t>MONTHLY_MOORAGE</t>
        </is>
      </c>
      <c r="I127" s="21" t="n">
        <v>53</v>
      </c>
      <c r="J127" s="21" t="n">
        <v>1</v>
      </c>
      <c r="K127" s="21" t="n">
        <v>53</v>
      </c>
      <c r="L127" s="21" t="n">
        <v>10.4</v>
      </c>
      <c r="M127" s="21" t="n">
        <v>551.2</v>
      </c>
      <c r="N127" s="21" t="n">
        <v>70.77</v>
      </c>
      <c r="O127" s="21" t="n">
        <v>621.97</v>
      </c>
      <c r="P127" s="21" t="inlineStr">
        <is>
          <t>PAID</t>
        </is>
      </c>
      <c r="Q127" s="28" t="n">
        <v>46249</v>
      </c>
      <c r="R127" s="28" t="n">
        <v>46248</v>
      </c>
      <c r="S127" s="21" t="inlineStr"/>
    </row>
    <row r="128">
      <c r="A128" s="17" t="inlineStr">
        <is>
          <t>TXN-202608-007382</t>
        </is>
      </c>
      <c r="B128" s="27" t="n">
        <v>46235</v>
      </c>
      <c r="C128" s="17" t="inlineStr">
        <is>
          <t>AC-LP-0614</t>
        </is>
      </c>
      <c r="D128" s="17" t="inlineStr">
        <is>
          <t>WL-01107</t>
        </is>
      </c>
      <c r="E128" s="17" t="inlineStr">
        <is>
          <t>LP-0614</t>
        </is>
      </c>
      <c r="F128" s="17" t="inlineStr">
        <is>
          <t>Ledgport</t>
        </is>
      </c>
      <c r="G128" s="17" t="inlineStr">
        <is>
          <t>NON_COMM_MONTHLY</t>
        </is>
      </c>
      <c r="H128" s="17" t="inlineStr">
        <is>
          <t>MONTHLY_MOORAGE</t>
        </is>
      </c>
      <c r="I128" s="17" t="n">
        <v>28</v>
      </c>
      <c r="J128" s="17" t="n">
        <v>1</v>
      </c>
      <c r="K128" s="17" t="n">
        <v>28</v>
      </c>
      <c r="L128" s="17" t="n">
        <v>10.4</v>
      </c>
      <c r="M128" s="17" t="n">
        <v>291.2</v>
      </c>
      <c r="N128" s="17" t="n">
        <v>37.39</v>
      </c>
      <c r="O128" s="17" t="n">
        <v>328.59</v>
      </c>
      <c r="P128" s="17" t="inlineStr">
        <is>
          <t>PAID</t>
        </is>
      </c>
      <c r="Q128" s="27" t="n">
        <v>46249</v>
      </c>
      <c r="R128" s="27" t="n">
        <v>46243</v>
      </c>
      <c r="S128" s="17" t="inlineStr"/>
    </row>
    <row r="129">
      <c r="A129" s="21" t="inlineStr">
        <is>
          <t>TXN-202608-007438</t>
        </is>
      </c>
      <c r="B129" s="28" t="n">
        <v>46235</v>
      </c>
      <c r="C129" s="21" t="inlineStr">
        <is>
          <t>AC-LP-0615</t>
        </is>
      </c>
      <c r="D129" s="21" t="inlineStr">
        <is>
          <t>WL-03818</t>
        </is>
      </c>
      <c r="E129" s="21" t="inlineStr">
        <is>
          <t>LP-0615</t>
        </is>
      </c>
      <c r="F129" s="21" t="inlineStr">
        <is>
          <t>Ledgport</t>
        </is>
      </c>
      <c r="G129" s="21" t="inlineStr">
        <is>
          <t>NON_COMM_MONTHLY</t>
        </is>
      </c>
      <c r="H129" s="21" t="inlineStr">
        <is>
          <t>MONTHLY_MOORAGE</t>
        </is>
      </c>
      <c r="I129" s="21" t="n">
        <v>38</v>
      </c>
      <c r="J129" s="21" t="n">
        <v>1</v>
      </c>
      <c r="K129" s="21" t="n">
        <v>38</v>
      </c>
      <c r="L129" s="21" t="n">
        <v>10.4</v>
      </c>
      <c r="M129" s="21" t="n">
        <v>395.2</v>
      </c>
      <c r="N129" s="21" t="n">
        <v>50.74</v>
      </c>
      <c r="O129" s="21" t="n">
        <v>445.94</v>
      </c>
      <c r="P129" s="21" t="inlineStr">
        <is>
          <t>PAID</t>
        </is>
      </c>
      <c r="Q129" s="28" t="n">
        <v>46249</v>
      </c>
      <c r="R129" s="28" t="n">
        <v>46238</v>
      </c>
      <c r="S129" s="21" t="inlineStr"/>
    </row>
    <row r="130">
      <c r="A130" s="17" t="inlineStr">
        <is>
          <t>TXN-202608-007500</t>
        </is>
      </c>
      <c r="B130" s="27" t="n">
        <v>46235</v>
      </c>
      <c r="C130" s="17" t="inlineStr">
        <is>
          <t>AC-LP-0616</t>
        </is>
      </c>
      <c r="D130" s="17" t="inlineStr">
        <is>
          <t>WL-03854</t>
        </is>
      </c>
      <c r="E130" s="17" t="inlineStr">
        <is>
          <t>LP-0616</t>
        </is>
      </c>
      <c r="F130" s="17" t="inlineStr">
        <is>
          <t>Ledgport</t>
        </is>
      </c>
      <c r="G130" s="17" t="inlineStr">
        <is>
          <t>NON_COMM_MONTHLY</t>
        </is>
      </c>
      <c r="H130" s="17" t="inlineStr">
        <is>
          <t>MONTHLY_MOORAGE</t>
        </is>
      </c>
      <c r="I130" s="17" t="n">
        <v>52</v>
      </c>
      <c r="J130" s="17" t="n">
        <v>1</v>
      </c>
      <c r="K130" s="17" t="n">
        <v>52</v>
      </c>
      <c r="L130" s="17" t="n">
        <v>10.4</v>
      </c>
      <c r="M130" s="17" t="n">
        <v>540.8</v>
      </c>
      <c r="N130" s="17" t="n">
        <v>69.44</v>
      </c>
      <c r="O130" s="17" t="n">
        <v>610.24</v>
      </c>
      <c r="P130" s="17" t="inlineStr">
        <is>
          <t>PAID</t>
        </is>
      </c>
      <c r="Q130" s="27" t="n">
        <v>46249</v>
      </c>
      <c r="R130" s="27" t="n">
        <v>46238</v>
      </c>
      <c r="S130" s="17" t="inlineStr"/>
    </row>
    <row r="131">
      <c r="A131" s="21" t="inlineStr">
        <is>
          <t>TXN-202608-007544</t>
        </is>
      </c>
      <c r="B131" s="28" t="n">
        <v>46235</v>
      </c>
      <c r="C131" s="21" t="inlineStr">
        <is>
          <t>AC-LP-0617</t>
        </is>
      </c>
      <c r="D131" s="21" t="inlineStr">
        <is>
          <t>WL-02073</t>
        </is>
      </c>
      <c r="E131" s="21" t="inlineStr">
        <is>
          <t>LP-0617</t>
        </is>
      </c>
      <c r="F131" s="21" t="inlineStr">
        <is>
          <t>Ledgport</t>
        </is>
      </c>
      <c r="G131" s="21" t="inlineStr">
        <is>
          <t>NON_COMM_MONTHLY</t>
        </is>
      </c>
      <c r="H131" s="21" t="inlineStr">
        <is>
          <t>MONTHLY_MOORAGE</t>
        </is>
      </c>
      <c r="I131" s="21" t="n">
        <v>36</v>
      </c>
      <c r="J131" s="21" t="n">
        <v>1</v>
      </c>
      <c r="K131" s="21" t="n">
        <v>36</v>
      </c>
      <c r="L131" s="21" t="n">
        <v>10.4</v>
      </c>
      <c r="M131" s="21" t="n">
        <v>374.4</v>
      </c>
      <c r="N131" s="21" t="n">
        <v>48.07</v>
      </c>
      <c r="O131" s="21" t="n">
        <v>422.47</v>
      </c>
      <c r="P131" s="21" t="inlineStr">
        <is>
          <t>PAID</t>
        </is>
      </c>
      <c r="Q131" s="28" t="n">
        <v>46249</v>
      </c>
      <c r="R131" s="28" t="n">
        <v>46246</v>
      </c>
      <c r="S131" s="21" t="inlineStr"/>
    </row>
    <row r="132">
      <c r="A132" s="17" t="inlineStr">
        <is>
          <t>TXN-202608-007614</t>
        </is>
      </c>
      <c r="B132" s="27" t="n">
        <v>46235</v>
      </c>
      <c r="C132" s="17" t="inlineStr">
        <is>
          <t>AC-LP-0618</t>
        </is>
      </c>
      <c r="D132" s="17" t="inlineStr">
        <is>
          <t>WL-01962</t>
        </is>
      </c>
      <c r="E132" s="17" t="inlineStr">
        <is>
          <t>LP-0618</t>
        </is>
      </c>
      <c r="F132" s="17" t="inlineStr">
        <is>
          <t>Ledgport</t>
        </is>
      </c>
      <c r="G132" s="17" t="inlineStr">
        <is>
          <t>NON_COMM_MONTHLY</t>
        </is>
      </c>
      <c r="H132" s="17" t="inlineStr">
        <is>
          <t>MONTHLY_MOORAGE</t>
        </is>
      </c>
      <c r="I132" s="17" t="n">
        <v>32</v>
      </c>
      <c r="J132" s="17" t="n">
        <v>1</v>
      </c>
      <c r="K132" s="17" t="n">
        <v>32</v>
      </c>
      <c r="L132" s="17" t="n">
        <v>10.4</v>
      </c>
      <c r="M132" s="17" t="n">
        <v>332.8</v>
      </c>
      <c r="N132" s="17" t="n">
        <v>42.73</v>
      </c>
      <c r="O132" s="17" t="n">
        <v>375.53</v>
      </c>
      <c r="P132" s="17" t="inlineStr">
        <is>
          <t>PAID</t>
        </is>
      </c>
      <c r="Q132" s="27" t="n">
        <v>46249</v>
      </c>
      <c r="R132" s="27" t="n">
        <v>46242</v>
      </c>
      <c r="S132" s="17" t="inlineStr"/>
    </row>
    <row r="133">
      <c r="A133" s="21" t="inlineStr">
        <is>
          <t>TXN-202608-007671</t>
        </is>
      </c>
      <c r="B133" s="28" t="n">
        <v>46235</v>
      </c>
      <c r="C133" s="21" t="inlineStr">
        <is>
          <t>AC-LP-0620</t>
        </is>
      </c>
      <c r="D133" s="21" t="inlineStr">
        <is>
          <t>WL-02410</t>
        </is>
      </c>
      <c r="E133" s="21" t="inlineStr">
        <is>
          <t>LP-0620</t>
        </is>
      </c>
      <c r="F133" s="21" t="inlineStr">
        <is>
          <t>Ledgport</t>
        </is>
      </c>
      <c r="G133" s="21" t="inlineStr">
        <is>
          <t>NON_COMM_MONTHLY</t>
        </is>
      </c>
      <c r="H133" s="21" t="inlineStr">
        <is>
          <t>MONTHLY_MOORAGE</t>
        </is>
      </c>
      <c r="I133" s="21" t="n">
        <v>41</v>
      </c>
      <c r="J133" s="21" t="n">
        <v>1</v>
      </c>
      <c r="K133" s="21" t="n">
        <v>41</v>
      </c>
      <c r="L133" s="21" t="n">
        <v>10.4</v>
      </c>
      <c r="M133" s="21" t="n">
        <v>426.4</v>
      </c>
      <c r="N133" s="21" t="n">
        <v>54.75</v>
      </c>
      <c r="O133" s="21" t="n">
        <v>481.15</v>
      </c>
      <c r="P133" s="21" t="inlineStr">
        <is>
          <t>PAID</t>
        </is>
      </c>
      <c r="Q133" s="28" t="n">
        <v>46249</v>
      </c>
      <c r="R133" s="28" t="n">
        <v>46251</v>
      </c>
      <c r="S133" s="21" t="inlineStr"/>
    </row>
    <row r="134">
      <c r="A134" s="17" t="inlineStr">
        <is>
          <t>TXN-202608-007743</t>
        </is>
      </c>
      <c r="B134" s="27" t="n">
        <v>46235</v>
      </c>
      <c r="C134" s="17" t="inlineStr">
        <is>
          <t>AC-LP-0621</t>
        </is>
      </c>
      <c r="D134" s="17" t="inlineStr">
        <is>
          <t>WL-02194</t>
        </is>
      </c>
      <c r="E134" s="17" t="inlineStr">
        <is>
          <t>LP-0621</t>
        </is>
      </c>
      <c r="F134" s="17" t="inlineStr">
        <is>
          <t>Ledgport</t>
        </is>
      </c>
      <c r="G134" s="17" t="inlineStr">
        <is>
          <t>NON_COMM_MONTHLY</t>
        </is>
      </c>
      <c r="H134" s="17" t="inlineStr">
        <is>
          <t>MONTHLY_MOORAGE</t>
        </is>
      </c>
      <c r="I134" s="17" t="n">
        <v>40</v>
      </c>
      <c r="J134" s="17" t="n">
        <v>1</v>
      </c>
      <c r="K134" s="17" t="n">
        <v>40</v>
      </c>
      <c r="L134" s="17" t="n">
        <v>10.4</v>
      </c>
      <c r="M134" s="17" t="n">
        <v>416</v>
      </c>
      <c r="N134" s="17" t="n">
        <v>53.41</v>
      </c>
      <c r="O134" s="17" t="n">
        <v>469.41</v>
      </c>
      <c r="P134" s="17" t="inlineStr">
        <is>
          <t>PAID</t>
        </is>
      </c>
      <c r="Q134" s="27" t="n">
        <v>46249</v>
      </c>
      <c r="R134" s="27" t="n">
        <v>46243</v>
      </c>
      <c r="S134" s="17" t="inlineStr"/>
    </row>
    <row r="135">
      <c r="A135" s="21" t="inlineStr">
        <is>
          <t>TXN-202608-007793</t>
        </is>
      </c>
      <c r="B135" s="28" t="n">
        <v>46235</v>
      </c>
      <c r="C135" s="21" t="inlineStr">
        <is>
          <t>AC-LP-0622</t>
        </is>
      </c>
      <c r="D135" s="21" t="inlineStr">
        <is>
          <t>WL-03607</t>
        </is>
      </c>
      <c r="E135" s="21" t="inlineStr">
        <is>
          <t>LP-0622</t>
        </is>
      </c>
      <c r="F135" s="21" t="inlineStr">
        <is>
          <t>Ledgport</t>
        </is>
      </c>
      <c r="G135" s="21" t="inlineStr">
        <is>
          <t>NON_COMM_MONTHLY</t>
        </is>
      </c>
      <c r="H135" s="21" t="inlineStr">
        <is>
          <t>MONTHLY_MOORAGE</t>
        </is>
      </c>
      <c r="I135" s="21" t="n">
        <v>40</v>
      </c>
      <c r="J135" s="21" t="n">
        <v>1</v>
      </c>
      <c r="K135" s="21" t="n">
        <v>40</v>
      </c>
      <c r="L135" s="21" t="n">
        <v>10.4</v>
      </c>
      <c r="M135" s="21" t="n">
        <v>416</v>
      </c>
      <c r="N135" s="21" t="n">
        <v>53.41</v>
      </c>
      <c r="O135" s="21" t="n">
        <v>469.41</v>
      </c>
      <c r="P135" s="21" t="inlineStr">
        <is>
          <t>PAID</t>
        </is>
      </c>
      <c r="Q135" s="28" t="n">
        <v>46249</v>
      </c>
      <c r="R135" s="28" t="n">
        <v>46238</v>
      </c>
      <c r="S135" s="21" t="inlineStr"/>
    </row>
    <row r="136">
      <c r="A136" s="17" t="inlineStr">
        <is>
          <t>TXN-202608-007847</t>
        </is>
      </c>
      <c r="B136" s="27" t="n">
        <v>46235</v>
      </c>
      <c r="C136" s="17" t="inlineStr">
        <is>
          <t>AC-LP-0623</t>
        </is>
      </c>
      <c r="D136" s="17" t="inlineStr">
        <is>
          <t>WL-03096</t>
        </is>
      </c>
      <c r="E136" s="17" t="inlineStr">
        <is>
          <t>LP-0623</t>
        </is>
      </c>
      <c r="F136" s="17" t="inlineStr">
        <is>
          <t>Ledgport</t>
        </is>
      </c>
      <c r="G136" s="17" t="inlineStr">
        <is>
          <t>NON_COMM_MONTHLY</t>
        </is>
      </c>
      <c r="H136" s="17" t="inlineStr">
        <is>
          <t>MONTHLY_MOORAGE</t>
        </is>
      </c>
      <c r="I136" s="17" t="n">
        <v>54</v>
      </c>
      <c r="J136" s="17" t="n">
        <v>1</v>
      </c>
      <c r="K136" s="17" t="n">
        <v>54</v>
      </c>
      <c r="L136" s="17" t="n">
        <v>10.4</v>
      </c>
      <c r="M136" s="17" t="n">
        <v>561.6</v>
      </c>
      <c r="N136" s="17" t="n">
        <v>72.11</v>
      </c>
      <c r="O136" s="17" t="n">
        <v>633.71</v>
      </c>
      <c r="P136" s="17" t="inlineStr">
        <is>
          <t>PAID</t>
        </is>
      </c>
      <c r="Q136" s="27" t="n">
        <v>46249</v>
      </c>
      <c r="R136" s="27" t="n">
        <v>46247</v>
      </c>
      <c r="S136" s="17" t="inlineStr"/>
    </row>
    <row r="137">
      <c r="A137" s="21" t="inlineStr">
        <is>
          <t>TXN-202608-007933</t>
        </is>
      </c>
      <c r="B137" s="28" t="n">
        <v>46235</v>
      </c>
      <c r="C137" s="21" t="inlineStr">
        <is>
          <t>AC-LP-0624</t>
        </is>
      </c>
      <c r="D137" s="21" t="inlineStr">
        <is>
          <t>WL-02951</t>
        </is>
      </c>
      <c r="E137" s="21" t="inlineStr">
        <is>
          <t>LP-0624</t>
        </is>
      </c>
      <c r="F137" s="21" t="inlineStr">
        <is>
          <t>Ledgport</t>
        </is>
      </c>
      <c r="G137" s="21" t="inlineStr">
        <is>
          <t>NON_COMM_MONTHLY</t>
        </is>
      </c>
      <c r="H137" s="21" t="inlineStr">
        <is>
          <t>MONTHLY_MOORAGE</t>
        </is>
      </c>
      <c r="I137" s="21" t="n">
        <v>50</v>
      </c>
      <c r="J137" s="21" t="n">
        <v>1</v>
      </c>
      <c r="K137" s="21" t="n">
        <v>50</v>
      </c>
      <c r="L137" s="21" t="n">
        <v>10.4</v>
      </c>
      <c r="M137" s="21" t="n">
        <v>520</v>
      </c>
      <c r="N137" s="21" t="n">
        <v>66.77</v>
      </c>
      <c r="O137" s="21" t="n">
        <v>586.77</v>
      </c>
      <c r="P137" s="21" t="inlineStr">
        <is>
          <t>PAID</t>
        </is>
      </c>
      <c r="Q137" s="28" t="n">
        <v>46249</v>
      </c>
      <c r="R137" s="28" t="n">
        <v>46242</v>
      </c>
      <c r="S137" s="21" t="inlineStr"/>
    </row>
    <row r="138">
      <c r="A138" s="17" t="inlineStr">
        <is>
          <t>TXN-202608-008015</t>
        </is>
      </c>
      <c r="B138" s="27" t="n">
        <v>46235</v>
      </c>
      <c r="C138" s="17" t="inlineStr">
        <is>
          <t>AC-LP-0701</t>
        </is>
      </c>
      <c r="D138" s="17" t="inlineStr">
        <is>
          <t>WL-02344</t>
        </is>
      </c>
      <c r="E138" s="17" t="inlineStr">
        <is>
          <t>LP-0701</t>
        </is>
      </c>
      <c r="F138" s="17" t="inlineStr">
        <is>
          <t>Ledgport</t>
        </is>
      </c>
      <c r="G138" s="17" t="inlineStr">
        <is>
          <t>NON_COMM_MONTHLY</t>
        </is>
      </c>
      <c r="H138" s="17" t="inlineStr">
        <is>
          <t>MONTHLY_MOORAGE</t>
        </is>
      </c>
      <c r="I138" s="17" t="n">
        <v>44</v>
      </c>
      <c r="J138" s="17" t="n">
        <v>1</v>
      </c>
      <c r="K138" s="17" t="n">
        <v>44</v>
      </c>
      <c r="L138" s="17" t="n">
        <v>10.4</v>
      </c>
      <c r="M138" s="17" t="n">
        <v>457.6</v>
      </c>
      <c r="N138" s="17" t="n">
        <v>58.76</v>
      </c>
      <c r="O138" s="17" t="n">
        <v>516.36</v>
      </c>
      <c r="P138" s="17" t="inlineStr">
        <is>
          <t>LATE</t>
        </is>
      </c>
      <c r="Q138" s="27" t="n">
        <v>46249</v>
      </c>
      <c r="R138" s="17" t="inlineStr"/>
      <c r="S138" s="17" t="inlineStr"/>
    </row>
    <row r="139">
      <c r="A139" s="21" t="inlineStr">
        <is>
          <t>TXN-202608-008093</t>
        </is>
      </c>
      <c r="B139" s="28" t="n">
        <v>46235</v>
      </c>
      <c r="C139" s="21" t="inlineStr">
        <is>
          <t>AC-LP-0702</t>
        </is>
      </c>
      <c r="D139" s="21" t="inlineStr">
        <is>
          <t>WL-01711</t>
        </is>
      </c>
      <c r="E139" s="21" t="inlineStr">
        <is>
          <t>LP-0702</t>
        </is>
      </c>
      <c r="F139" s="21" t="inlineStr">
        <is>
          <t>Ledgport</t>
        </is>
      </c>
      <c r="G139" s="21" t="inlineStr">
        <is>
          <t>NON_COMM_MONTHLY</t>
        </is>
      </c>
      <c r="H139" s="21" t="inlineStr">
        <is>
          <t>MONTHLY_MOORAGE</t>
        </is>
      </c>
      <c r="I139" s="21" t="n">
        <v>52</v>
      </c>
      <c r="J139" s="21" t="n">
        <v>1</v>
      </c>
      <c r="K139" s="21" t="n">
        <v>52</v>
      </c>
      <c r="L139" s="21" t="n">
        <v>10.4</v>
      </c>
      <c r="M139" s="21" t="n">
        <v>540.8</v>
      </c>
      <c r="N139" s="21" t="n">
        <v>69.44</v>
      </c>
      <c r="O139" s="21" t="n">
        <v>610.24</v>
      </c>
      <c r="P139" s="21" t="inlineStr">
        <is>
          <t>PAID</t>
        </is>
      </c>
      <c r="Q139" s="28" t="n">
        <v>46249</v>
      </c>
      <c r="R139" s="28" t="n">
        <v>46241</v>
      </c>
      <c r="S139" s="21" t="inlineStr"/>
    </row>
    <row r="140">
      <c r="A140" s="17" t="inlineStr">
        <is>
          <t>TXN-202608-008150</t>
        </is>
      </c>
      <c r="B140" s="27" t="n">
        <v>46235</v>
      </c>
      <c r="C140" s="17" t="inlineStr">
        <is>
          <t>AC-LP-0703</t>
        </is>
      </c>
      <c r="D140" s="17" t="inlineStr">
        <is>
          <t>WL-03517</t>
        </is>
      </c>
      <c r="E140" s="17" t="inlineStr">
        <is>
          <t>LP-0703</t>
        </is>
      </c>
      <c r="F140" s="17" t="inlineStr">
        <is>
          <t>Ledgport</t>
        </is>
      </c>
      <c r="G140" s="17" t="inlineStr">
        <is>
          <t>NON_COMM_MONTHLY</t>
        </is>
      </c>
      <c r="H140" s="17" t="inlineStr">
        <is>
          <t>MONTHLY_MOORAGE</t>
        </is>
      </c>
      <c r="I140" s="17" t="n">
        <v>59</v>
      </c>
      <c r="J140" s="17" t="n">
        <v>1</v>
      </c>
      <c r="K140" s="17" t="n">
        <v>59</v>
      </c>
      <c r="L140" s="17" t="n">
        <v>10.4</v>
      </c>
      <c r="M140" s="17" t="n">
        <v>613.6</v>
      </c>
      <c r="N140" s="17" t="n">
        <v>78.79000000000001</v>
      </c>
      <c r="O140" s="17" t="n">
        <v>692.39</v>
      </c>
      <c r="P140" s="17" t="inlineStr">
        <is>
          <t>PAID</t>
        </is>
      </c>
      <c r="Q140" s="27" t="n">
        <v>46249</v>
      </c>
      <c r="R140" s="27" t="n">
        <v>46244</v>
      </c>
      <c r="S140" s="17" t="inlineStr"/>
    </row>
    <row r="141">
      <c r="A141" s="21" t="inlineStr">
        <is>
          <t>TXN-202608-008231</t>
        </is>
      </c>
      <c r="B141" s="28" t="n">
        <v>46235</v>
      </c>
      <c r="C141" s="21" t="inlineStr">
        <is>
          <t>AC-LP-0704</t>
        </is>
      </c>
      <c r="D141" s="21" t="inlineStr">
        <is>
          <t>WL-02092</t>
        </is>
      </c>
      <c r="E141" s="21" t="inlineStr">
        <is>
          <t>LP-0704</t>
        </is>
      </c>
      <c r="F141" s="21" t="inlineStr">
        <is>
          <t>Ledgport</t>
        </is>
      </c>
      <c r="G141" s="21" t="inlineStr">
        <is>
          <t>NON_COMM_MONTHLY</t>
        </is>
      </c>
      <c r="H141" s="21" t="inlineStr">
        <is>
          <t>MONTHLY_MOORAGE</t>
        </is>
      </c>
      <c r="I141" s="21" t="n">
        <v>53</v>
      </c>
      <c r="J141" s="21" t="n">
        <v>1</v>
      </c>
      <c r="K141" s="21" t="n">
        <v>53</v>
      </c>
      <c r="L141" s="21" t="n">
        <v>10.4</v>
      </c>
      <c r="M141" s="21" t="n">
        <v>551.2</v>
      </c>
      <c r="N141" s="21" t="n">
        <v>70.77</v>
      </c>
      <c r="O141" s="21" t="n">
        <v>621.97</v>
      </c>
      <c r="P141" s="21" t="inlineStr">
        <is>
          <t>PAID</t>
        </is>
      </c>
      <c r="Q141" s="28" t="n">
        <v>46249</v>
      </c>
      <c r="R141" s="28" t="n">
        <v>46245</v>
      </c>
      <c r="S141" s="21" t="inlineStr"/>
    </row>
    <row r="142">
      <c r="A142" s="17" t="inlineStr">
        <is>
          <t>TXN-202608-008302</t>
        </is>
      </c>
      <c r="B142" s="27" t="n">
        <v>46235</v>
      </c>
      <c r="C142" s="17" t="inlineStr">
        <is>
          <t>AC-LP-0705</t>
        </is>
      </c>
      <c r="D142" s="17" t="inlineStr">
        <is>
          <t>WL-02327</t>
        </is>
      </c>
      <c r="E142" s="17" t="inlineStr">
        <is>
          <t>LP-0705</t>
        </is>
      </c>
      <c r="F142" s="17" t="inlineStr">
        <is>
          <t>Ledgport</t>
        </is>
      </c>
      <c r="G142" s="17" t="inlineStr">
        <is>
          <t>NON_COMM_MONTHLY</t>
        </is>
      </c>
      <c r="H142" s="17" t="inlineStr">
        <is>
          <t>MONTHLY_MOORAGE</t>
        </is>
      </c>
      <c r="I142" s="17" t="n">
        <v>44</v>
      </c>
      <c r="J142" s="17" t="n">
        <v>1</v>
      </c>
      <c r="K142" s="17" t="n">
        <v>44</v>
      </c>
      <c r="L142" s="17" t="n">
        <v>10.4</v>
      </c>
      <c r="M142" s="17" t="n">
        <v>457.6</v>
      </c>
      <c r="N142" s="17" t="n">
        <v>58.76</v>
      </c>
      <c r="O142" s="17" t="n">
        <v>516.36</v>
      </c>
      <c r="P142" s="17" t="inlineStr">
        <is>
          <t>PAID</t>
        </is>
      </c>
      <c r="Q142" s="27" t="n">
        <v>46249</v>
      </c>
      <c r="R142" s="27" t="n">
        <v>46248</v>
      </c>
      <c r="S142" s="17" t="inlineStr"/>
    </row>
    <row r="143">
      <c r="A143" s="21" t="inlineStr">
        <is>
          <t>TXN-202608-008377</t>
        </is>
      </c>
      <c r="B143" s="28" t="n">
        <v>46235</v>
      </c>
      <c r="C143" s="21" t="inlineStr">
        <is>
          <t>AC-LP-0706</t>
        </is>
      </c>
      <c r="D143" s="21" t="inlineStr">
        <is>
          <t>WL-01857</t>
        </is>
      </c>
      <c r="E143" s="21" t="inlineStr">
        <is>
          <t>LP-0706</t>
        </is>
      </c>
      <c r="F143" s="21" t="inlineStr">
        <is>
          <t>Ledgport</t>
        </is>
      </c>
      <c r="G143" s="21" t="inlineStr">
        <is>
          <t>NON_COMM_MONTHLY</t>
        </is>
      </c>
      <c r="H143" s="21" t="inlineStr">
        <is>
          <t>MONTHLY_MOORAGE</t>
        </is>
      </c>
      <c r="I143" s="21" t="n">
        <v>44</v>
      </c>
      <c r="J143" s="21" t="n">
        <v>1</v>
      </c>
      <c r="K143" s="21" t="n">
        <v>44</v>
      </c>
      <c r="L143" s="21" t="n">
        <v>10.4</v>
      </c>
      <c r="M143" s="21" t="n">
        <v>457.6</v>
      </c>
      <c r="N143" s="21" t="n">
        <v>58.76</v>
      </c>
      <c r="O143" s="21" t="n">
        <v>516.36</v>
      </c>
      <c r="P143" s="21" t="inlineStr">
        <is>
          <t>PAID</t>
        </is>
      </c>
      <c r="Q143" s="28" t="n">
        <v>46249</v>
      </c>
      <c r="R143" s="28" t="n">
        <v>46247</v>
      </c>
      <c r="S143" s="21" t="inlineStr"/>
    </row>
    <row r="144">
      <c r="A144" s="17" t="inlineStr">
        <is>
          <t>TXN-202608-008427</t>
        </is>
      </c>
      <c r="B144" s="27" t="n">
        <v>46235</v>
      </c>
      <c r="C144" s="17" t="inlineStr">
        <is>
          <t>AC-LP-0707</t>
        </is>
      </c>
      <c r="D144" s="17" t="inlineStr">
        <is>
          <t>WL-02544</t>
        </is>
      </c>
      <c r="E144" s="17" t="inlineStr">
        <is>
          <t>LP-0707</t>
        </is>
      </c>
      <c r="F144" s="17" t="inlineStr">
        <is>
          <t>Ledgport</t>
        </is>
      </c>
      <c r="G144" s="17" t="inlineStr">
        <is>
          <t>NON_COMM_MONTHLY</t>
        </is>
      </c>
      <c r="H144" s="17" t="inlineStr">
        <is>
          <t>MONTHLY_MOORAGE</t>
        </is>
      </c>
      <c r="I144" s="17" t="n">
        <v>46</v>
      </c>
      <c r="J144" s="17" t="n">
        <v>1</v>
      </c>
      <c r="K144" s="17" t="n">
        <v>46</v>
      </c>
      <c r="L144" s="17" t="n">
        <v>10.4</v>
      </c>
      <c r="M144" s="17" t="n">
        <v>478.4</v>
      </c>
      <c r="N144" s="17" t="n">
        <v>61.43</v>
      </c>
      <c r="O144" s="17" t="n">
        <v>539.83</v>
      </c>
      <c r="P144" s="17" t="inlineStr">
        <is>
          <t>PAID</t>
        </is>
      </c>
      <c r="Q144" s="27" t="n">
        <v>46249</v>
      </c>
      <c r="R144" s="27" t="n">
        <v>46246</v>
      </c>
      <c r="S144" s="17" t="inlineStr"/>
    </row>
    <row r="145">
      <c r="A145" s="21" t="inlineStr">
        <is>
          <t>TXN-202608-008507</t>
        </is>
      </c>
      <c r="B145" s="28" t="n">
        <v>46235</v>
      </c>
      <c r="C145" s="21" t="inlineStr">
        <is>
          <t>AC-LP-0708</t>
        </is>
      </c>
      <c r="D145" s="21" t="inlineStr">
        <is>
          <t>WL-03803</t>
        </is>
      </c>
      <c r="E145" s="21" t="inlineStr">
        <is>
          <t>LP-0708</t>
        </is>
      </c>
      <c r="F145" s="21" t="inlineStr">
        <is>
          <t>Ledgport</t>
        </is>
      </c>
      <c r="G145" s="21" t="inlineStr">
        <is>
          <t>NON_COMM_MONTHLY</t>
        </is>
      </c>
      <c r="H145" s="21" t="inlineStr">
        <is>
          <t>MONTHLY_MOORAGE</t>
        </is>
      </c>
      <c r="I145" s="21" t="n">
        <v>44</v>
      </c>
      <c r="J145" s="21" t="n">
        <v>1</v>
      </c>
      <c r="K145" s="21" t="n">
        <v>44</v>
      </c>
      <c r="L145" s="21" t="n">
        <v>10.4</v>
      </c>
      <c r="M145" s="21" t="n">
        <v>457.6</v>
      </c>
      <c r="N145" s="21" t="n">
        <v>58.76</v>
      </c>
      <c r="O145" s="21" t="n">
        <v>516.36</v>
      </c>
      <c r="P145" s="21" t="inlineStr">
        <is>
          <t>PAID</t>
        </is>
      </c>
      <c r="Q145" s="28" t="n">
        <v>46249</v>
      </c>
      <c r="R145" s="28" t="n">
        <v>46240</v>
      </c>
      <c r="S145" s="21" t="inlineStr"/>
    </row>
    <row r="146">
      <c r="A146" s="17" t="inlineStr">
        <is>
          <t>TXN-202608-008563</t>
        </is>
      </c>
      <c r="B146" s="27" t="n">
        <v>46235</v>
      </c>
      <c r="C146" s="17" t="inlineStr">
        <is>
          <t>AC-LP-0709</t>
        </is>
      </c>
      <c r="D146" s="17" t="inlineStr">
        <is>
          <t>WL-02693</t>
        </is>
      </c>
      <c r="E146" s="17" t="inlineStr">
        <is>
          <t>LP-0709</t>
        </is>
      </c>
      <c r="F146" s="17" t="inlineStr">
        <is>
          <t>Ledgport</t>
        </is>
      </c>
      <c r="G146" s="17" t="inlineStr">
        <is>
          <t>NON_COMM_MONTHLY</t>
        </is>
      </c>
      <c r="H146" s="17" t="inlineStr">
        <is>
          <t>MONTHLY_MOORAGE</t>
        </is>
      </c>
      <c r="I146" s="17" t="n">
        <v>46</v>
      </c>
      <c r="J146" s="17" t="n">
        <v>1</v>
      </c>
      <c r="K146" s="17" t="n">
        <v>46</v>
      </c>
      <c r="L146" s="17" t="n">
        <v>10.4</v>
      </c>
      <c r="M146" s="17" t="n">
        <v>478.4</v>
      </c>
      <c r="N146" s="17" t="n">
        <v>61.43</v>
      </c>
      <c r="O146" s="17" t="n">
        <v>539.83</v>
      </c>
      <c r="P146" s="17" t="inlineStr">
        <is>
          <t>PAID</t>
        </is>
      </c>
      <c r="Q146" s="27" t="n">
        <v>46249</v>
      </c>
      <c r="R146" s="27" t="n">
        <v>46243</v>
      </c>
      <c r="S146" s="17" t="inlineStr"/>
    </row>
    <row r="147">
      <c r="A147" s="21" t="inlineStr">
        <is>
          <t>TXN-202608-008628</t>
        </is>
      </c>
      <c r="B147" s="28" t="n">
        <v>46235</v>
      </c>
      <c r="C147" s="21" t="inlineStr">
        <is>
          <t>AC-LP-0710</t>
        </is>
      </c>
      <c r="D147" s="21" t="inlineStr">
        <is>
          <t>WL-03904</t>
        </is>
      </c>
      <c r="E147" s="21" t="inlineStr">
        <is>
          <t>LP-0710</t>
        </is>
      </c>
      <c r="F147" s="21" t="inlineStr">
        <is>
          <t>Ledgport</t>
        </is>
      </c>
      <c r="G147" s="21" t="inlineStr">
        <is>
          <t>NON_COMM_MONTHLY</t>
        </is>
      </c>
      <c r="H147" s="21" t="inlineStr">
        <is>
          <t>MONTHLY_MOORAGE</t>
        </is>
      </c>
      <c r="I147" s="21" t="n">
        <v>34</v>
      </c>
      <c r="J147" s="21" t="n">
        <v>1</v>
      </c>
      <c r="K147" s="21" t="n">
        <v>34</v>
      </c>
      <c r="L147" s="21" t="n">
        <v>10.4</v>
      </c>
      <c r="M147" s="21" t="n">
        <v>353.6</v>
      </c>
      <c r="N147" s="21" t="n">
        <v>45.4</v>
      </c>
      <c r="O147" s="21" t="n">
        <v>399</v>
      </c>
      <c r="P147" s="21" t="inlineStr">
        <is>
          <t>PAID</t>
        </is>
      </c>
      <c r="Q147" s="28" t="n">
        <v>46249</v>
      </c>
      <c r="R147" s="28" t="n">
        <v>46247</v>
      </c>
      <c r="S147" s="21" t="inlineStr"/>
    </row>
    <row r="148">
      <c r="A148" s="17" t="inlineStr">
        <is>
          <t>TXN-202608-008674</t>
        </is>
      </c>
      <c r="B148" s="27" t="n">
        <v>46235</v>
      </c>
      <c r="C148" s="17" t="inlineStr">
        <is>
          <t>AC-LP-0711</t>
        </is>
      </c>
      <c r="D148" s="17" t="inlineStr">
        <is>
          <t>WL-01740</t>
        </is>
      </c>
      <c r="E148" s="17" t="inlineStr">
        <is>
          <t>LP-0711</t>
        </is>
      </c>
      <c r="F148" s="17" t="inlineStr">
        <is>
          <t>Ledgport</t>
        </is>
      </c>
      <c r="G148" s="17" t="inlineStr">
        <is>
          <t>NON_COMM_MONTHLY</t>
        </is>
      </c>
      <c r="H148" s="17" t="inlineStr">
        <is>
          <t>MONTHLY_MOORAGE</t>
        </is>
      </c>
      <c r="I148" s="17" t="n">
        <v>44</v>
      </c>
      <c r="J148" s="17" t="n">
        <v>1</v>
      </c>
      <c r="K148" s="17" t="n">
        <v>44</v>
      </c>
      <c r="L148" s="17" t="n">
        <v>10.4</v>
      </c>
      <c r="M148" s="17" t="n">
        <v>457.6</v>
      </c>
      <c r="N148" s="17" t="n">
        <v>58.76</v>
      </c>
      <c r="O148" s="17" t="n">
        <v>516.36</v>
      </c>
      <c r="P148" s="17" t="inlineStr">
        <is>
          <t>PAID</t>
        </is>
      </c>
      <c r="Q148" s="27" t="n">
        <v>46249</v>
      </c>
      <c r="R148" s="27" t="n">
        <v>46247</v>
      </c>
      <c r="S148" s="17" t="inlineStr"/>
    </row>
    <row r="149">
      <c r="A149" s="21" t="inlineStr">
        <is>
          <t>TXN-202608-008710</t>
        </is>
      </c>
      <c r="B149" s="28" t="n">
        <v>46235</v>
      </c>
      <c r="C149" s="21" t="inlineStr">
        <is>
          <t>AC-LP-0712</t>
        </is>
      </c>
      <c r="D149" s="21" t="inlineStr">
        <is>
          <t>WL-02936</t>
        </is>
      </c>
      <c r="E149" s="21" t="inlineStr">
        <is>
          <t>LP-0712</t>
        </is>
      </c>
      <c r="F149" s="21" t="inlineStr">
        <is>
          <t>Ledgport</t>
        </is>
      </c>
      <c r="G149" s="21" t="inlineStr">
        <is>
          <t>NON_COMM_MONTHLY</t>
        </is>
      </c>
      <c r="H149" s="21" t="inlineStr">
        <is>
          <t>MONTHLY_MOORAGE</t>
        </is>
      </c>
      <c r="I149" s="21" t="n">
        <v>37</v>
      </c>
      <c r="J149" s="21" t="n">
        <v>1</v>
      </c>
      <c r="K149" s="21" t="n">
        <v>37</v>
      </c>
      <c r="L149" s="21" t="n">
        <v>10.4</v>
      </c>
      <c r="M149" s="21" t="n">
        <v>384.8</v>
      </c>
      <c r="N149" s="21" t="n">
        <v>49.41</v>
      </c>
      <c r="O149" s="21" t="n">
        <v>434.21</v>
      </c>
      <c r="P149" s="21" t="inlineStr">
        <is>
          <t>PAID</t>
        </is>
      </c>
      <c r="Q149" s="28" t="n">
        <v>46249</v>
      </c>
      <c r="R149" s="28" t="n">
        <v>46250</v>
      </c>
      <c r="S149" s="21" t="inlineStr"/>
    </row>
    <row r="150">
      <c r="A150" s="17" t="inlineStr">
        <is>
          <t>TXN-202608-008763</t>
        </is>
      </c>
      <c r="B150" s="27" t="n">
        <v>46235</v>
      </c>
      <c r="C150" s="17" t="inlineStr">
        <is>
          <t>AC-LP-0713</t>
        </is>
      </c>
      <c r="D150" s="17" t="inlineStr">
        <is>
          <t>WL-03438</t>
        </is>
      </c>
      <c r="E150" s="17" t="inlineStr">
        <is>
          <t>LP-0713</t>
        </is>
      </c>
      <c r="F150" s="17" t="inlineStr">
        <is>
          <t>Ledgport</t>
        </is>
      </c>
      <c r="G150" s="17" t="inlineStr">
        <is>
          <t>NON_COMM_MONTHLY</t>
        </is>
      </c>
      <c r="H150" s="17" t="inlineStr">
        <is>
          <t>MONTHLY_MOORAGE</t>
        </is>
      </c>
      <c r="I150" s="17" t="n">
        <v>40</v>
      </c>
      <c r="J150" s="17" t="n">
        <v>1</v>
      </c>
      <c r="K150" s="17" t="n">
        <v>40</v>
      </c>
      <c r="L150" s="17" t="n">
        <v>10.4</v>
      </c>
      <c r="M150" s="17" t="n">
        <v>416</v>
      </c>
      <c r="N150" s="17" t="n">
        <v>53.41</v>
      </c>
      <c r="O150" s="17" t="n">
        <v>469.41</v>
      </c>
      <c r="P150" s="17" t="inlineStr">
        <is>
          <t>PAID</t>
        </is>
      </c>
      <c r="Q150" s="27" t="n">
        <v>46249</v>
      </c>
      <c r="R150" s="27" t="n">
        <v>46243</v>
      </c>
      <c r="S150" s="17" t="inlineStr"/>
    </row>
    <row r="151">
      <c r="A151" s="21" t="inlineStr">
        <is>
          <t>TXN-202608-008838</t>
        </is>
      </c>
      <c r="B151" s="28" t="n">
        <v>46235</v>
      </c>
      <c r="C151" s="21" t="inlineStr">
        <is>
          <t>AC-LP-0714</t>
        </is>
      </c>
      <c r="D151" s="21" t="inlineStr">
        <is>
          <t>WL-01437</t>
        </is>
      </c>
      <c r="E151" s="21" t="inlineStr">
        <is>
          <t>LP-0714</t>
        </is>
      </c>
      <c r="F151" s="21" t="inlineStr">
        <is>
          <t>Ledgport</t>
        </is>
      </c>
      <c r="G151" s="21" t="inlineStr">
        <is>
          <t>NON_COMM_MONTHLY</t>
        </is>
      </c>
      <c r="H151" s="21" t="inlineStr">
        <is>
          <t>MONTHLY_MOORAGE</t>
        </is>
      </c>
      <c r="I151" s="21" t="n">
        <v>32</v>
      </c>
      <c r="J151" s="21" t="n">
        <v>1</v>
      </c>
      <c r="K151" s="21" t="n">
        <v>32</v>
      </c>
      <c r="L151" s="21" t="n">
        <v>10.4</v>
      </c>
      <c r="M151" s="21" t="n">
        <v>332.8</v>
      </c>
      <c r="N151" s="21" t="n">
        <v>42.73</v>
      </c>
      <c r="O151" s="21" t="n">
        <v>375.53</v>
      </c>
      <c r="P151" s="21" t="inlineStr">
        <is>
          <t>PAID</t>
        </is>
      </c>
      <c r="Q151" s="28" t="n">
        <v>46249</v>
      </c>
      <c r="R151" s="28" t="n">
        <v>46246</v>
      </c>
      <c r="S151" s="21" t="inlineStr"/>
    </row>
    <row r="152">
      <c r="A152" s="17" t="inlineStr">
        <is>
          <t>TXN-202608-008888</t>
        </is>
      </c>
      <c r="B152" s="27" t="n">
        <v>46235</v>
      </c>
      <c r="C152" s="17" t="inlineStr">
        <is>
          <t>AC-LP-0715</t>
        </is>
      </c>
      <c r="D152" s="17" t="inlineStr">
        <is>
          <t>WL-03454</t>
        </is>
      </c>
      <c r="E152" s="17" t="inlineStr">
        <is>
          <t>LP-0715</t>
        </is>
      </c>
      <c r="F152" s="17" t="inlineStr">
        <is>
          <t>Ledgport</t>
        </is>
      </c>
      <c r="G152" s="17" t="inlineStr">
        <is>
          <t>NON_COMM_MONTHLY</t>
        </is>
      </c>
      <c r="H152" s="17" t="inlineStr">
        <is>
          <t>MONTHLY_MOORAGE</t>
        </is>
      </c>
      <c r="I152" s="17" t="n">
        <v>56</v>
      </c>
      <c r="J152" s="17" t="n">
        <v>1</v>
      </c>
      <c r="K152" s="17" t="n">
        <v>56</v>
      </c>
      <c r="L152" s="17" t="n">
        <v>10.4</v>
      </c>
      <c r="M152" s="17" t="n">
        <v>582.4</v>
      </c>
      <c r="N152" s="17" t="n">
        <v>74.78</v>
      </c>
      <c r="O152" s="17" t="n">
        <v>657.1799999999999</v>
      </c>
      <c r="P152" s="17" t="inlineStr">
        <is>
          <t>OPEN</t>
        </is>
      </c>
      <c r="Q152" s="27" t="n">
        <v>46249</v>
      </c>
      <c r="R152" s="17" t="inlineStr"/>
      <c r="S152" s="17" t="inlineStr"/>
    </row>
    <row r="153">
      <c r="A153" s="21" t="inlineStr">
        <is>
          <t>TXN-202608-008941</t>
        </is>
      </c>
      <c r="B153" s="28" t="n">
        <v>46235</v>
      </c>
      <c r="C153" s="21" t="inlineStr">
        <is>
          <t>AC-LP-0716</t>
        </is>
      </c>
      <c r="D153" s="21" t="inlineStr">
        <is>
          <t>WL-03594</t>
        </is>
      </c>
      <c r="E153" s="21" t="inlineStr">
        <is>
          <t>LP-0716</t>
        </is>
      </c>
      <c r="F153" s="21" t="inlineStr">
        <is>
          <t>Ledgport</t>
        </is>
      </c>
      <c r="G153" s="21" t="inlineStr">
        <is>
          <t>NON_COMM_MONTHLY</t>
        </is>
      </c>
      <c r="H153" s="21" t="inlineStr">
        <is>
          <t>MONTHLY_MOORAGE</t>
        </is>
      </c>
      <c r="I153" s="21" t="n">
        <v>41</v>
      </c>
      <c r="J153" s="21" t="n">
        <v>1</v>
      </c>
      <c r="K153" s="21" t="n">
        <v>41</v>
      </c>
      <c r="L153" s="21" t="n">
        <v>10.4</v>
      </c>
      <c r="M153" s="21" t="n">
        <v>426.4</v>
      </c>
      <c r="N153" s="21" t="n">
        <v>54.75</v>
      </c>
      <c r="O153" s="21" t="n">
        <v>481.15</v>
      </c>
      <c r="P153" s="21" t="inlineStr">
        <is>
          <t>PAID</t>
        </is>
      </c>
      <c r="Q153" s="28" t="n">
        <v>46249</v>
      </c>
      <c r="R153" s="28" t="n">
        <v>46248</v>
      </c>
      <c r="S153" s="21" t="inlineStr"/>
    </row>
    <row r="154">
      <c r="A154" s="17" t="inlineStr">
        <is>
          <t>TXN-202608-008997</t>
        </is>
      </c>
      <c r="B154" s="27" t="n">
        <v>46235</v>
      </c>
      <c r="C154" s="17" t="inlineStr">
        <is>
          <t>AC-LP-0717</t>
        </is>
      </c>
      <c r="D154" s="17" t="inlineStr">
        <is>
          <t>WL-01315</t>
        </is>
      </c>
      <c r="E154" s="17" t="inlineStr">
        <is>
          <t>LP-0717</t>
        </is>
      </c>
      <c r="F154" s="17" t="inlineStr">
        <is>
          <t>Ledgport</t>
        </is>
      </c>
      <c r="G154" s="17" t="inlineStr">
        <is>
          <t>NON_COMM_MONTHLY</t>
        </is>
      </c>
      <c r="H154" s="17" t="inlineStr">
        <is>
          <t>MONTHLY_MOORAGE</t>
        </is>
      </c>
      <c r="I154" s="17" t="n">
        <v>56</v>
      </c>
      <c r="J154" s="17" t="n">
        <v>1</v>
      </c>
      <c r="K154" s="17" t="n">
        <v>56</v>
      </c>
      <c r="L154" s="17" t="n">
        <v>10.4</v>
      </c>
      <c r="M154" s="17" t="n">
        <v>582.4</v>
      </c>
      <c r="N154" s="17" t="n">
        <v>74.78</v>
      </c>
      <c r="O154" s="17" t="n">
        <v>657.1799999999999</v>
      </c>
      <c r="P154" s="17" t="inlineStr">
        <is>
          <t>PAID</t>
        </is>
      </c>
      <c r="Q154" s="27" t="n">
        <v>46249</v>
      </c>
      <c r="R154" s="27" t="n">
        <v>46238</v>
      </c>
      <c r="S154" s="17" t="inlineStr"/>
    </row>
    <row r="155">
      <c r="A155" s="21" t="inlineStr">
        <is>
          <t>TXN-202608-009047</t>
        </is>
      </c>
      <c r="B155" s="28" t="n">
        <v>46235</v>
      </c>
      <c r="C155" s="21" t="inlineStr">
        <is>
          <t>AC-LP-0718</t>
        </is>
      </c>
      <c r="D155" s="21" t="inlineStr">
        <is>
          <t>WL-03399</t>
        </is>
      </c>
      <c r="E155" s="21" t="inlineStr">
        <is>
          <t>LP-0718</t>
        </is>
      </c>
      <c r="F155" s="21" t="inlineStr">
        <is>
          <t>Ledgport</t>
        </is>
      </c>
      <c r="G155" s="21" t="inlineStr">
        <is>
          <t>NON_COMM_MONTHLY</t>
        </is>
      </c>
      <c r="H155" s="21" t="inlineStr">
        <is>
          <t>MONTHLY_MOORAGE</t>
        </is>
      </c>
      <c r="I155" s="21" t="n">
        <v>32</v>
      </c>
      <c r="J155" s="21" t="n">
        <v>1</v>
      </c>
      <c r="K155" s="21" t="n">
        <v>32</v>
      </c>
      <c r="L155" s="21" t="n">
        <v>10.4</v>
      </c>
      <c r="M155" s="21" t="n">
        <v>332.8</v>
      </c>
      <c r="N155" s="21" t="n">
        <v>42.73</v>
      </c>
      <c r="O155" s="21" t="n">
        <v>375.53</v>
      </c>
      <c r="P155" s="21" t="inlineStr">
        <is>
          <t>PAID</t>
        </is>
      </c>
      <c r="Q155" s="28" t="n">
        <v>46249</v>
      </c>
      <c r="R155" s="28" t="n">
        <v>46248</v>
      </c>
      <c r="S155" s="21" t="inlineStr"/>
    </row>
    <row r="156">
      <c r="A156" s="17" t="inlineStr">
        <is>
          <t>TXN-202608-009113</t>
        </is>
      </c>
      <c r="B156" s="27" t="n">
        <v>46235</v>
      </c>
      <c r="C156" s="17" t="inlineStr">
        <is>
          <t>AC-LP-0719</t>
        </is>
      </c>
      <c r="D156" s="17" t="inlineStr">
        <is>
          <t>WL-02512</t>
        </is>
      </c>
      <c r="E156" s="17" t="inlineStr">
        <is>
          <t>LP-0719</t>
        </is>
      </c>
      <c r="F156" s="17" t="inlineStr">
        <is>
          <t>Ledgport</t>
        </is>
      </c>
      <c r="G156" s="17" t="inlineStr">
        <is>
          <t>NON_COMM_MONTHLY</t>
        </is>
      </c>
      <c r="H156" s="17" t="inlineStr">
        <is>
          <t>MONTHLY_MOORAGE</t>
        </is>
      </c>
      <c r="I156" s="17" t="n">
        <v>33</v>
      </c>
      <c r="J156" s="17" t="n">
        <v>1</v>
      </c>
      <c r="K156" s="17" t="n">
        <v>33</v>
      </c>
      <c r="L156" s="17" t="n">
        <v>10.4</v>
      </c>
      <c r="M156" s="17" t="n">
        <v>343.2</v>
      </c>
      <c r="N156" s="17" t="n">
        <v>44.07</v>
      </c>
      <c r="O156" s="17" t="n">
        <v>387.27</v>
      </c>
      <c r="P156" s="17" t="inlineStr">
        <is>
          <t>PAID</t>
        </is>
      </c>
      <c r="Q156" s="27" t="n">
        <v>46249</v>
      </c>
      <c r="R156" s="27" t="n">
        <v>46239</v>
      </c>
      <c r="S156" s="17" t="inlineStr"/>
    </row>
    <row r="157">
      <c r="A157" s="21" t="inlineStr">
        <is>
          <t>TXN-202608-009164</t>
        </is>
      </c>
      <c r="B157" s="28" t="n">
        <v>46235</v>
      </c>
      <c r="C157" s="21" t="inlineStr">
        <is>
          <t>AC-LP-0720</t>
        </is>
      </c>
      <c r="D157" s="21" t="inlineStr">
        <is>
          <t>WL-01709</t>
        </is>
      </c>
      <c r="E157" s="21" t="inlineStr">
        <is>
          <t>LP-0720</t>
        </is>
      </c>
      <c r="F157" s="21" t="inlineStr">
        <is>
          <t>Ledgport</t>
        </is>
      </c>
      <c r="G157" s="21" t="inlineStr">
        <is>
          <t>NON_COMM_MONTHLY</t>
        </is>
      </c>
      <c r="H157" s="21" t="inlineStr">
        <is>
          <t>MONTHLY_MOORAGE</t>
        </is>
      </c>
      <c r="I157" s="21" t="n">
        <v>54</v>
      </c>
      <c r="J157" s="21" t="n">
        <v>1</v>
      </c>
      <c r="K157" s="21" t="n">
        <v>54</v>
      </c>
      <c r="L157" s="21" t="n">
        <v>10.4</v>
      </c>
      <c r="M157" s="21" t="n">
        <v>561.6</v>
      </c>
      <c r="N157" s="21" t="n">
        <v>72.11</v>
      </c>
      <c r="O157" s="21" t="n">
        <v>633.71</v>
      </c>
      <c r="P157" s="21" t="inlineStr">
        <is>
          <t>PAID</t>
        </is>
      </c>
      <c r="Q157" s="28" t="n">
        <v>46249</v>
      </c>
      <c r="R157" s="28" t="n">
        <v>46247</v>
      </c>
      <c r="S157" s="21" t="inlineStr"/>
    </row>
    <row r="158">
      <c r="A158" s="17" t="inlineStr">
        <is>
          <t>TXN-202608-009235</t>
        </is>
      </c>
      <c r="B158" s="27" t="n">
        <v>46235</v>
      </c>
      <c r="C158" s="17" t="inlineStr">
        <is>
          <t>AC-LP-0722</t>
        </is>
      </c>
      <c r="D158" s="17" t="inlineStr">
        <is>
          <t>WL-02525</t>
        </is>
      </c>
      <c r="E158" s="17" t="inlineStr">
        <is>
          <t>LP-0722</t>
        </is>
      </c>
      <c r="F158" s="17" t="inlineStr">
        <is>
          <t>Ledgport</t>
        </is>
      </c>
      <c r="G158" s="17" t="inlineStr">
        <is>
          <t>NON_COMM_MONTHLY</t>
        </is>
      </c>
      <c r="H158" s="17" t="inlineStr">
        <is>
          <t>MONTHLY_MOORAGE</t>
        </is>
      </c>
      <c r="I158" s="17" t="n">
        <v>60</v>
      </c>
      <c r="J158" s="17" t="n">
        <v>1</v>
      </c>
      <c r="K158" s="17" t="n">
        <v>60</v>
      </c>
      <c r="L158" s="17" t="n">
        <v>10.4</v>
      </c>
      <c r="M158" s="17" t="n">
        <v>624</v>
      </c>
      <c r="N158" s="17" t="n">
        <v>80.12</v>
      </c>
      <c r="O158" s="17" t="n">
        <v>704.12</v>
      </c>
      <c r="P158" s="17" t="inlineStr">
        <is>
          <t>PAID</t>
        </is>
      </c>
      <c r="Q158" s="27" t="n">
        <v>46249</v>
      </c>
      <c r="R158" s="27" t="n">
        <v>46250</v>
      </c>
      <c r="S158" s="17" t="inlineStr"/>
    </row>
    <row r="159">
      <c r="A159" s="21" t="inlineStr">
        <is>
          <t>TXN-202608-009277</t>
        </is>
      </c>
      <c r="B159" s="28" t="n">
        <v>46235</v>
      </c>
      <c r="C159" s="21" t="inlineStr">
        <is>
          <t>AC-LP-0723</t>
        </is>
      </c>
      <c r="D159" s="21" t="inlineStr">
        <is>
          <t>WL-01106</t>
        </is>
      </c>
      <c r="E159" s="21" t="inlineStr">
        <is>
          <t>LP-0723</t>
        </is>
      </c>
      <c r="F159" s="21" t="inlineStr">
        <is>
          <t>Ledgport</t>
        </is>
      </c>
      <c r="G159" s="21" t="inlineStr">
        <is>
          <t>NON_COMM_MONTHLY</t>
        </is>
      </c>
      <c r="H159" s="21" t="inlineStr">
        <is>
          <t>MONTHLY_MOORAGE</t>
        </is>
      </c>
      <c r="I159" s="21" t="n">
        <v>38</v>
      </c>
      <c r="J159" s="21" t="n">
        <v>1</v>
      </c>
      <c r="K159" s="21" t="n">
        <v>38</v>
      </c>
      <c r="L159" s="21" t="n">
        <v>10.4</v>
      </c>
      <c r="M159" s="21" t="n">
        <v>395.2</v>
      </c>
      <c r="N159" s="21" t="n">
        <v>50.74</v>
      </c>
      <c r="O159" s="21" t="n">
        <v>445.94</v>
      </c>
      <c r="P159" s="21" t="inlineStr">
        <is>
          <t>PAID</t>
        </is>
      </c>
      <c r="Q159" s="28" t="n">
        <v>46249</v>
      </c>
      <c r="R159" s="28" t="n">
        <v>46246</v>
      </c>
      <c r="S159" s="21" t="inlineStr"/>
    </row>
    <row r="160">
      <c r="A160" s="17" t="inlineStr">
        <is>
          <t>TXN-202608-009317</t>
        </is>
      </c>
      <c r="B160" s="27" t="n">
        <v>46235</v>
      </c>
      <c r="C160" s="17" t="inlineStr">
        <is>
          <t>AC-LP-0724</t>
        </is>
      </c>
      <c r="D160" s="17" t="inlineStr">
        <is>
          <t>WL-01738</t>
        </is>
      </c>
      <c r="E160" s="17" t="inlineStr">
        <is>
          <t>LP-0724</t>
        </is>
      </c>
      <c r="F160" s="17" t="inlineStr">
        <is>
          <t>Ledgport</t>
        </is>
      </c>
      <c r="G160" s="17" t="inlineStr">
        <is>
          <t>NON_COMM_MONTHLY</t>
        </is>
      </c>
      <c r="H160" s="17" t="inlineStr">
        <is>
          <t>MONTHLY_MOORAGE</t>
        </is>
      </c>
      <c r="I160" s="17" t="n">
        <v>57</v>
      </c>
      <c r="J160" s="17" t="n">
        <v>1</v>
      </c>
      <c r="K160" s="17" t="n">
        <v>57</v>
      </c>
      <c r="L160" s="17" t="n">
        <v>10.4</v>
      </c>
      <c r="M160" s="17" t="n">
        <v>592.8</v>
      </c>
      <c r="N160" s="17" t="n">
        <v>76.12</v>
      </c>
      <c r="O160" s="17" t="n">
        <v>668.92</v>
      </c>
      <c r="P160" s="17" t="inlineStr">
        <is>
          <t>PAID</t>
        </is>
      </c>
      <c r="Q160" s="27" t="n">
        <v>46249</v>
      </c>
      <c r="R160" s="27" t="n">
        <v>46240</v>
      </c>
      <c r="S160" s="17" t="inlineStr"/>
    </row>
    <row r="161">
      <c r="A161" s="21" t="inlineStr">
        <is>
          <t>TXN-202608-009358</t>
        </is>
      </c>
      <c r="B161" s="28" t="n">
        <v>46235</v>
      </c>
      <c r="C161" s="21" t="inlineStr">
        <is>
          <t>AC-LP-0801</t>
        </is>
      </c>
      <c r="D161" s="21" t="inlineStr">
        <is>
          <t>WL-02322</t>
        </is>
      </c>
      <c r="E161" s="21" t="inlineStr">
        <is>
          <t>LP-0801</t>
        </is>
      </c>
      <c r="F161" s="21" t="inlineStr">
        <is>
          <t>Ledgport</t>
        </is>
      </c>
      <c r="G161" s="21" t="inlineStr">
        <is>
          <t>NON_COMM_MONTHLY</t>
        </is>
      </c>
      <c r="H161" s="21" t="inlineStr">
        <is>
          <t>MONTHLY_MOORAGE</t>
        </is>
      </c>
      <c r="I161" s="21" t="n">
        <v>47</v>
      </c>
      <c r="J161" s="21" t="n">
        <v>1</v>
      </c>
      <c r="K161" s="21" t="n">
        <v>47</v>
      </c>
      <c r="L161" s="21" t="n">
        <v>10.4</v>
      </c>
      <c r="M161" s="21" t="n">
        <v>488.8</v>
      </c>
      <c r="N161" s="21" t="n">
        <v>62.76</v>
      </c>
      <c r="O161" s="21" t="n">
        <v>551.5599999999999</v>
      </c>
      <c r="P161" s="21" t="inlineStr">
        <is>
          <t>PAID</t>
        </is>
      </c>
      <c r="Q161" s="28" t="n">
        <v>46249</v>
      </c>
      <c r="R161" s="28" t="n">
        <v>46249</v>
      </c>
      <c r="S161" s="21" t="inlineStr"/>
    </row>
    <row r="162">
      <c r="A162" s="17" t="inlineStr">
        <is>
          <t>TXN-202608-009428</t>
        </is>
      </c>
      <c r="B162" s="27" t="n">
        <v>46235</v>
      </c>
      <c r="C162" s="17" t="inlineStr">
        <is>
          <t>AC-LP-0802</t>
        </is>
      </c>
      <c r="D162" s="17" t="inlineStr">
        <is>
          <t>WL-03526</t>
        </is>
      </c>
      <c r="E162" s="17" t="inlineStr">
        <is>
          <t>LP-0802</t>
        </is>
      </c>
      <c r="F162" s="17" t="inlineStr">
        <is>
          <t>Ledgport</t>
        </is>
      </c>
      <c r="G162" s="17" t="inlineStr">
        <is>
          <t>NON_COMM_MONTHLY</t>
        </is>
      </c>
      <c r="H162" s="17" t="inlineStr">
        <is>
          <t>MONTHLY_MOORAGE</t>
        </is>
      </c>
      <c r="I162" s="17" t="n">
        <v>40</v>
      </c>
      <c r="J162" s="17" t="n">
        <v>1</v>
      </c>
      <c r="K162" s="17" t="n">
        <v>40</v>
      </c>
      <c r="L162" s="17" t="n">
        <v>10.4</v>
      </c>
      <c r="M162" s="17" t="n">
        <v>416</v>
      </c>
      <c r="N162" s="17" t="n">
        <v>53.41</v>
      </c>
      <c r="O162" s="17" t="n">
        <v>469.41</v>
      </c>
      <c r="P162" s="17" t="inlineStr">
        <is>
          <t>PAID</t>
        </is>
      </c>
      <c r="Q162" s="27" t="n">
        <v>46249</v>
      </c>
      <c r="R162" s="27" t="n">
        <v>46241</v>
      </c>
      <c r="S162" s="17" t="inlineStr"/>
    </row>
    <row r="163">
      <c r="A163" s="21" t="inlineStr">
        <is>
          <t>TXN-202608-009493</t>
        </is>
      </c>
      <c r="B163" s="28" t="n">
        <v>46235</v>
      </c>
      <c r="C163" s="21" t="inlineStr">
        <is>
          <t>AC-LP-0803</t>
        </is>
      </c>
      <c r="D163" s="21" t="inlineStr">
        <is>
          <t>WL-03367</t>
        </is>
      </c>
      <c r="E163" s="21" t="inlineStr">
        <is>
          <t>LP-0803</t>
        </is>
      </c>
      <c r="F163" s="21" t="inlineStr">
        <is>
          <t>Ledgport</t>
        </is>
      </c>
      <c r="G163" s="21" t="inlineStr">
        <is>
          <t>NON_COMM_MONTHLY</t>
        </is>
      </c>
      <c r="H163" s="21" t="inlineStr">
        <is>
          <t>MONTHLY_MOORAGE</t>
        </is>
      </c>
      <c r="I163" s="21" t="n">
        <v>48</v>
      </c>
      <c r="J163" s="21" t="n">
        <v>1</v>
      </c>
      <c r="K163" s="21" t="n">
        <v>48</v>
      </c>
      <c r="L163" s="21" t="n">
        <v>10.4</v>
      </c>
      <c r="M163" s="21" t="n">
        <v>499.2</v>
      </c>
      <c r="N163" s="21" t="n">
        <v>64.09999999999999</v>
      </c>
      <c r="O163" s="21" t="n">
        <v>563.3</v>
      </c>
      <c r="P163" s="21" t="inlineStr">
        <is>
          <t>PAID</t>
        </is>
      </c>
      <c r="Q163" s="28" t="n">
        <v>46249</v>
      </c>
      <c r="R163" s="28" t="n">
        <v>46249</v>
      </c>
      <c r="S163" s="21" t="inlineStr"/>
    </row>
    <row r="164">
      <c r="A164" s="17" t="inlineStr">
        <is>
          <t>TXN-202608-009566</t>
        </is>
      </c>
      <c r="B164" s="27" t="n">
        <v>46235</v>
      </c>
      <c r="C164" s="17" t="inlineStr">
        <is>
          <t>AC-LP-0805</t>
        </is>
      </c>
      <c r="D164" s="17" t="inlineStr">
        <is>
          <t>WL-02244</t>
        </is>
      </c>
      <c r="E164" s="17" t="inlineStr">
        <is>
          <t>LP-0805</t>
        </is>
      </c>
      <c r="F164" s="17" t="inlineStr">
        <is>
          <t>Ledgport</t>
        </is>
      </c>
      <c r="G164" s="17" t="inlineStr">
        <is>
          <t>NON_COMM_MONTHLY</t>
        </is>
      </c>
      <c r="H164" s="17" t="inlineStr">
        <is>
          <t>MONTHLY_MOORAGE</t>
        </is>
      </c>
      <c r="I164" s="17" t="n">
        <v>40</v>
      </c>
      <c r="J164" s="17" t="n">
        <v>1</v>
      </c>
      <c r="K164" s="17" t="n">
        <v>40</v>
      </c>
      <c r="L164" s="17" t="n">
        <v>10.4</v>
      </c>
      <c r="M164" s="17" t="n">
        <v>416</v>
      </c>
      <c r="N164" s="17" t="n">
        <v>53.41</v>
      </c>
      <c r="O164" s="17" t="n">
        <v>469.41</v>
      </c>
      <c r="P164" s="17" t="inlineStr">
        <is>
          <t>PAID</t>
        </is>
      </c>
      <c r="Q164" s="27" t="n">
        <v>46249</v>
      </c>
      <c r="R164" s="27" t="n">
        <v>46244</v>
      </c>
      <c r="S164" s="17" t="inlineStr"/>
    </row>
    <row r="165">
      <c r="A165" s="21" t="inlineStr">
        <is>
          <t>TXN-202608-009636</t>
        </is>
      </c>
      <c r="B165" s="28" t="n">
        <v>46235</v>
      </c>
      <c r="C165" s="21" t="inlineStr">
        <is>
          <t>AC-LP-0806</t>
        </is>
      </c>
      <c r="D165" s="21" t="inlineStr">
        <is>
          <t>WL-02771</t>
        </is>
      </c>
      <c r="E165" s="21" t="inlineStr">
        <is>
          <t>LP-0806</t>
        </is>
      </c>
      <c r="F165" s="21" t="inlineStr">
        <is>
          <t>Ledgport</t>
        </is>
      </c>
      <c r="G165" s="21" t="inlineStr">
        <is>
          <t>NON_COMM_MONTHLY</t>
        </is>
      </c>
      <c r="H165" s="21" t="inlineStr">
        <is>
          <t>MONTHLY_MOORAGE</t>
        </is>
      </c>
      <c r="I165" s="21" t="n">
        <v>56</v>
      </c>
      <c r="J165" s="21" t="n">
        <v>1</v>
      </c>
      <c r="K165" s="21" t="n">
        <v>56</v>
      </c>
      <c r="L165" s="21" t="n">
        <v>10.4</v>
      </c>
      <c r="M165" s="21" t="n">
        <v>582.4</v>
      </c>
      <c r="N165" s="21" t="n">
        <v>74.78</v>
      </c>
      <c r="O165" s="21" t="n">
        <v>657.1799999999999</v>
      </c>
      <c r="P165" s="21" t="inlineStr">
        <is>
          <t>PAID</t>
        </is>
      </c>
      <c r="Q165" s="28" t="n">
        <v>46249</v>
      </c>
      <c r="R165" s="28" t="n">
        <v>46247</v>
      </c>
      <c r="S165" s="21" t="inlineStr"/>
    </row>
    <row r="166">
      <c r="A166" s="17" t="inlineStr">
        <is>
          <t>TXN-202608-009719</t>
        </is>
      </c>
      <c r="B166" s="27" t="n">
        <v>46235</v>
      </c>
      <c r="C166" s="17" t="inlineStr">
        <is>
          <t>AC-LP-0807</t>
        </is>
      </c>
      <c r="D166" s="17" t="inlineStr">
        <is>
          <t>WL-02647</t>
        </is>
      </c>
      <c r="E166" s="17" t="inlineStr">
        <is>
          <t>LP-0807</t>
        </is>
      </c>
      <c r="F166" s="17" t="inlineStr">
        <is>
          <t>Ledgport</t>
        </is>
      </c>
      <c r="G166" s="17" t="inlineStr">
        <is>
          <t>NON_COMM_MONTHLY</t>
        </is>
      </c>
      <c r="H166" s="17" t="inlineStr">
        <is>
          <t>MONTHLY_MOORAGE</t>
        </is>
      </c>
      <c r="I166" s="17" t="n">
        <v>41</v>
      </c>
      <c r="J166" s="17" t="n">
        <v>1</v>
      </c>
      <c r="K166" s="17" t="n">
        <v>41</v>
      </c>
      <c r="L166" s="17" t="n">
        <v>10.4</v>
      </c>
      <c r="M166" s="17" t="n">
        <v>426.4</v>
      </c>
      <c r="N166" s="17" t="n">
        <v>54.75</v>
      </c>
      <c r="O166" s="17" t="n">
        <v>481.15</v>
      </c>
      <c r="P166" s="17" t="inlineStr">
        <is>
          <t>PAID</t>
        </is>
      </c>
      <c r="Q166" s="27" t="n">
        <v>46249</v>
      </c>
      <c r="R166" s="27" t="n">
        <v>46240</v>
      </c>
      <c r="S166" s="17" t="inlineStr"/>
    </row>
    <row r="167">
      <c r="A167" s="21" t="inlineStr">
        <is>
          <t>TXN-202608-009770</t>
        </is>
      </c>
      <c r="B167" s="28" t="n">
        <v>46235</v>
      </c>
      <c r="C167" s="21" t="inlineStr">
        <is>
          <t>AC-LP-0808</t>
        </is>
      </c>
      <c r="D167" s="21" t="inlineStr">
        <is>
          <t>WL-03318</t>
        </is>
      </c>
      <c r="E167" s="21" t="inlineStr">
        <is>
          <t>LP-0808</t>
        </is>
      </c>
      <c r="F167" s="21" t="inlineStr">
        <is>
          <t>Ledgport</t>
        </is>
      </c>
      <c r="G167" s="21" t="inlineStr">
        <is>
          <t>NON_COMM_MONTHLY</t>
        </is>
      </c>
      <c r="H167" s="21" t="inlineStr">
        <is>
          <t>MONTHLY_MOORAGE</t>
        </is>
      </c>
      <c r="I167" s="21" t="n">
        <v>43</v>
      </c>
      <c r="J167" s="21" t="n">
        <v>1</v>
      </c>
      <c r="K167" s="21" t="n">
        <v>43</v>
      </c>
      <c r="L167" s="21" t="n">
        <v>10.4</v>
      </c>
      <c r="M167" s="21" t="n">
        <v>447.2</v>
      </c>
      <c r="N167" s="21" t="n">
        <v>57.42</v>
      </c>
      <c r="O167" s="21" t="n">
        <v>504.62</v>
      </c>
      <c r="P167" s="21" t="inlineStr">
        <is>
          <t>PAID</t>
        </is>
      </c>
      <c r="Q167" s="28" t="n">
        <v>46249</v>
      </c>
      <c r="R167" s="28" t="n">
        <v>46242</v>
      </c>
      <c r="S167" s="21" t="inlineStr"/>
    </row>
    <row r="168">
      <c r="A168" s="17" t="inlineStr">
        <is>
          <t>TXN-202608-009852</t>
        </is>
      </c>
      <c r="B168" s="27" t="n">
        <v>46235</v>
      </c>
      <c r="C168" s="17" t="inlineStr">
        <is>
          <t>AC-LP-0809</t>
        </is>
      </c>
      <c r="D168" s="17" t="inlineStr">
        <is>
          <t>WL-02205</t>
        </is>
      </c>
      <c r="E168" s="17" t="inlineStr">
        <is>
          <t>LP-0809</t>
        </is>
      </c>
      <c r="F168" s="17" t="inlineStr">
        <is>
          <t>Ledgport</t>
        </is>
      </c>
      <c r="G168" s="17" t="inlineStr">
        <is>
          <t>NON_COMM_MONTHLY</t>
        </is>
      </c>
      <c r="H168" s="17" t="inlineStr">
        <is>
          <t>MONTHLY_MOORAGE</t>
        </is>
      </c>
      <c r="I168" s="17" t="n">
        <v>35</v>
      </c>
      <c r="J168" s="17" t="n">
        <v>1</v>
      </c>
      <c r="K168" s="17" t="n">
        <v>35</v>
      </c>
      <c r="L168" s="17" t="n">
        <v>10.4</v>
      </c>
      <c r="M168" s="17" t="n">
        <v>364</v>
      </c>
      <c r="N168" s="17" t="n">
        <v>46.74</v>
      </c>
      <c r="O168" s="17" t="n">
        <v>410.74</v>
      </c>
      <c r="P168" s="17" t="inlineStr">
        <is>
          <t>PAID</t>
        </is>
      </c>
      <c r="Q168" s="27" t="n">
        <v>46249</v>
      </c>
      <c r="R168" s="27" t="n">
        <v>46244</v>
      </c>
      <c r="S168" s="17" t="inlineStr"/>
    </row>
    <row r="169">
      <c r="A169" s="21" t="inlineStr">
        <is>
          <t>TXN-202608-009916</t>
        </is>
      </c>
      <c r="B169" s="28" t="n">
        <v>46235</v>
      </c>
      <c r="C169" s="21" t="inlineStr">
        <is>
          <t>AC-LP-0811</t>
        </is>
      </c>
      <c r="D169" s="21" t="inlineStr">
        <is>
          <t>WL-02097</t>
        </is>
      </c>
      <c r="E169" s="21" t="inlineStr">
        <is>
          <t>LP-0811</t>
        </is>
      </c>
      <c r="F169" s="21" t="inlineStr">
        <is>
          <t>Ledgport</t>
        </is>
      </c>
      <c r="G169" s="21" t="inlineStr">
        <is>
          <t>NON_COMM_MONTHLY</t>
        </is>
      </c>
      <c r="H169" s="21" t="inlineStr">
        <is>
          <t>MONTHLY_MOORAGE</t>
        </is>
      </c>
      <c r="I169" s="21" t="n">
        <v>52</v>
      </c>
      <c r="J169" s="21" t="n">
        <v>1</v>
      </c>
      <c r="K169" s="21" t="n">
        <v>52</v>
      </c>
      <c r="L169" s="21" t="n">
        <v>10.4</v>
      </c>
      <c r="M169" s="21" t="n">
        <v>540.8</v>
      </c>
      <c r="N169" s="21" t="n">
        <v>69.44</v>
      </c>
      <c r="O169" s="21" t="n">
        <v>610.24</v>
      </c>
      <c r="P169" s="21" t="inlineStr">
        <is>
          <t>PAID</t>
        </is>
      </c>
      <c r="Q169" s="28" t="n">
        <v>46249</v>
      </c>
      <c r="R169" s="28" t="n">
        <v>46250</v>
      </c>
      <c r="S169" s="21" t="inlineStr"/>
    </row>
    <row r="170">
      <c r="A170" s="17" t="inlineStr">
        <is>
          <t>TXN-202608-009999</t>
        </is>
      </c>
      <c r="B170" s="27" t="n">
        <v>46235</v>
      </c>
      <c r="C170" s="17" t="inlineStr">
        <is>
          <t>AC-LP-0812</t>
        </is>
      </c>
      <c r="D170" s="17" t="inlineStr">
        <is>
          <t>WL-02511</t>
        </is>
      </c>
      <c r="E170" s="17" t="inlineStr">
        <is>
          <t>LP-0812</t>
        </is>
      </c>
      <c r="F170" s="17" t="inlineStr">
        <is>
          <t>Ledgport</t>
        </is>
      </c>
      <c r="G170" s="17" t="inlineStr">
        <is>
          <t>NON_COMM_MONTHLY</t>
        </is>
      </c>
      <c r="H170" s="17" t="inlineStr">
        <is>
          <t>MONTHLY_MOORAGE</t>
        </is>
      </c>
      <c r="I170" s="17" t="n">
        <v>28</v>
      </c>
      <c r="J170" s="17" t="n">
        <v>1</v>
      </c>
      <c r="K170" s="17" t="n">
        <v>28</v>
      </c>
      <c r="L170" s="17" t="n">
        <v>10.4</v>
      </c>
      <c r="M170" s="17" t="n">
        <v>291.2</v>
      </c>
      <c r="N170" s="17" t="n">
        <v>37.39</v>
      </c>
      <c r="O170" s="17" t="n">
        <v>328.59</v>
      </c>
      <c r="P170" s="17" t="inlineStr">
        <is>
          <t>PAID</t>
        </is>
      </c>
      <c r="Q170" s="27" t="n">
        <v>46249</v>
      </c>
      <c r="R170" s="27" t="n">
        <v>46245</v>
      </c>
      <c r="S170" s="17" t="inlineStr"/>
    </row>
    <row r="171">
      <c r="A171" s="21" t="inlineStr">
        <is>
          <t>TXN-202608-010077</t>
        </is>
      </c>
      <c r="B171" s="28" t="n">
        <v>46235</v>
      </c>
      <c r="C171" s="21" t="inlineStr">
        <is>
          <t>AC-LP-0813</t>
        </is>
      </c>
      <c r="D171" s="21" t="inlineStr">
        <is>
          <t>WL-02446</t>
        </is>
      </c>
      <c r="E171" s="21" t="inlineStr">
        <is>
          <t>LP-0813</t>
        </is>
      </c>
      <c r="F171" s="21" t="inlineStr">
        <is>
          <t>Ledgport</t>
        </is>
      </c>
      <c r="G171" s="21" t="inlineStr">
        <is>
          <t>NON_COMM_MONTHLY</t>
        </is>
      </c>
      <c r="H171" s="21" t="inlineStr">
        <is>
          <t>MONTHLY_MOORAGE</t>
        </is>
      </c>
      <c r="I171" s="21" t="n">
        <v>38</v>
      </c>
      <c r="J171" s="21" t="n">
        <v>1</v>
      </c>
      <c r="K171" s="21" t="n">
        <v>38</v>
      </c>
      <c r="L171" s="21" t="n">
        <v>10.4</v>
      </c>
      <c r="M171" s="21" t="n">
        <v>395.2</v>
      </c>
      <c r="N171" s="21" t="n">
        <v>50.74</v>
      </c>
      <c r="O171" s="21" t="n">
        <v>445.94</v>
      </c>
      <c r="P171" s="21" t="inlineStr">
        <is>
          <t>PAID</t>
        </is>
      </c>
      <c r="Q171" s="28" t="n">
        <v>46249</v>
      </c>
      <c r="R171" s="28" t="n">
        <v>46243</v>
      </c>
      <c r="S171" s="21" t="inlineStr"/>
    </row>
    <row r="172">
      <c r="A172" s="17" t="inlineStr">
        <is>
          <t>TXN-202608-010153</t>
        </is>
      </c>
      <c r="B172" s="27" t="n">
        <v>46235</v>
      </c>
      <c r="C172" s="17" t="inlineStr">
        <is>
          <t>AC-LP-0814</t>
        </is>
      </c>
      <c r="D172" s="17" t="inlineStr">
        <is>
          <t>WL-02409</t>
        </is>
      </c>
      <c r="E172" s="17" t="inlineStr">
        <is>
          <t>LP-0814</t>
        </is>
      </c>
      <c r="F172" s="17" t="inlineStr">
        <is>
          <t>Ledgport</t>
        </is>
      </c>
      <c r="G172" s="17" t="inlineStr">
        <is>
          <t>NON_COMM_MONTHLY</t>
        </is>
      </c>
      <c r="H172" s="17" t="inlineStr">
        <is>
          <t>MONTHLY_MOORAGE</t>
        </is>
      </c>
      <c r="I172" s="17" t="n">
        <v>35</v>
      </c>
      <c r="J172" s="17" t="n">
        <v>1</v>
      </c>
      <c r="K172" s="17" t="n">
        <v>35</v>
      </c>
      <c r="L172" s="17" t="n">
        <v>10.4</v>
      </c>
      <c r="M172" s="17" t="n">
        <v>364</v>
      </c>
      <c r="N172" s="17" t="n">
        <v>46.74</v>
      </c>
      <c r="O172" s="17" t="n">
        <v>410.74</v>
      </c>
      <c r="P172" s="17" t="inlineStr">
        <is>
          <t>PAID</t>
        </is>
      </c>
      <c r="Q172" s="27" t="n">
        <v>46249</v>
      </c>
      <c r="R172" s="27" t="n">
        <v>46251</v>
      </c>
      <c r="S172" s="17" t="inlineStr"/>
    </row>
    <row r="173">
      <c r="A173" s="21" t="inlineStr">
        <is>
          <t>TXN-202608-010227</t>
        </is>
      </c>
      <c r="B173" s="28" t="n">
        <v>46235</v>
      </c>
      <c r="C173" s="21" t="inlineStr">
        <is>
          <t>AC-LP-0815</t>
        </is>
      </c>
      <c r="D173" s="21" t="inlineStr">
        <is>
          <t>WL-01947</t>
        </is>
      </c>
      <c r="E173" s="21" t="inlineStr">
        <is>
          <t>LP-0815</t>
        </is>
      </c>
      <c r="F173" s="21" t="inlineStr">
        <is>
          <t>Ledgport</t>
        </is>
      </c>
      <c r="G173" s="21" t="inlineStr">
        <is>
          <t>NON_COMM_MONTHLY</t>
        </is>
      </c>
      <c r="H173" s="21" t="inlineStr">
        <is>
          <t>MONTHLY_MOORAGE</t>
        </is>
      </c>
      <c r="I173" s="21" t="n">
        <v>50</v>
      </c>
      <c r="J173" s="21" t="n">
        <v>1</v>
      </c>
      <c r="K173" s="21" t="n">
        <v>50</v>
      </c>
      <c r="L173" s="21" t="n">
        <v>10.4</v>
      </c>
      <c r="M173" s="21" t="n">
        <v>520</v>
      </c>
      <c r="N173" s="21" t="n">
        <v>66.77</v>
      </c>
      <c r="O173" s="21" t="n">
        <v>586.77</v>
      </c>
      <c r="P173" s="21" t="inlineStr">
        <is>
          <t>PAID</t>
        </is>
      </c>
      <c r="Q173" s="28" t="n">
        <v>46249</v>
      </c>
      <c r="R173" s="28" t="n">
        <v>46243</v>
      </c>
      <c r="S173" s="21" t="inlineStr"/>
    </row>
    <row r="174">
      <c r="A174" s="17" t="inlineStr">
        <is>
          <t>TXN-202608-010292</t>
        </is>
      </c>
      <c r="B174" s="27" t="n">
        <v>46235</v>
      </c>
      <c r="C174" s="17" t="inlineStr">
        <is>
          <t>AC-LP-0816</t>
        </is>
      </c>
      <c r="D174" s="17" t="inlineStr">
        <is>
          <t>WL-03243</t>
        </is>
      </c>
      <c r="E174" s="17" t="inlineStr">
        <is>
          <t>LP-0816</t>
        </is>
      </c>
      <c r="F174" s="17" t="inlineStr">
        <is>
          <t>Ledgport</t>
        </is>
      </c>
      <c r="G174" s="17" t="inlineStr">
        <is>
          <t>NON_COMM_MONTHLY</t>
        </is>
      </c>
      <c r="H174" s="17" t="inlineStr">
        <is>
          <t>MONTHLY_MOORAGE</t>
        </is>
      </c>
      <c r="I174" s="17" t="n">
        <v>48</v>
      </c>
      <c r="J174" s="17" t="n">
        <v>1</v>
      </c>
      <c r="K174" s="17" t="n">
        <v>48</v>
      </c>
      <c r="L174" s="17" t="n">
        <v>10.4</v>
      </c>
      <c r="M174" s="17" t="n">
        <v>499.2</v>
      </c>
      <c r="N174" s="17" t="n">
        <v>64.09999999999999</v>
      </c>
      <c r="O174" s="17" t="n">
        <v>563.3</v>
      </c>
      <c r="P174" s="17" t="inlineStr">
        <is>
          <t>PAID</t>
        </is>
      </c>
      <c r="Q174" s="27" t="n">
        <v>46249</v>
      </c>
      <c r="R174" s="27" t="n">
        <v>46243</v>
      </c>
      <c r="S174" s="17" t="inlineStr"/>
    </row>
    <row r="175">
      <c r="A175" s="21" t="inlineStr">
        <is>
          <t>TXN-202608-010354</t>
        </is>
      </c>
      <c r="B175" s="28" t="n">
        <v>46235</v>
      </c>
      <c r="C175" s="21" t="inlineStr">
        <is>
          <t>AC-LP-0817</t>
        </is>
      </c>
      <c r="D175" s="21" t="inlineStr">
        <is>
          <t>WL-03630</t>
        </is>
      </c>
      <c r="E175" s="21" t="inlineStr">
        <is>
          <t>LP-0817</t>
        </is>
      </c>
      <c r="F175" s="21" t="inlineStr">
        <is>
          <t>Ledgport</t>
        </is>
      </c>
      <c r="G175" s="21" t="inlineStr">
        <is>
          <t>NON_COMM_MONTHLY</t>
        </is>
      </c>
      <c r="H175" s="21" t="inlineStr">
        <is>
          <t>MONTHLY_MOORAGE</t>
        </is>
      </c>
      <c r="I175" s="21" t="n">
        <v>32</v>
      </c>
      <c r="J175" s="21" t="n">
        <v>1</v>
      </c>
      <c r="K175" s="21" t="n">
        <v>32</v>
      </c>
      <c r="L175" s="21" t="n">
        <v>10.4</v>
      </c>
      <c r="M175" s="21" t="n">
        <v>332.8</v>
      </c>
      <c r="N175" s="21" t="n">
        <v>42.73</v>
      </c>
      <c r="O175" s="21" t="n">
        <v>375.53</v>
      </c>
      <c r="P175" s="21" t="inlineStr">
        <is>
          <t>PAID</t>
        </is>
      </c>
      <c r="Q175" s="28" t="n">
        <v>46249</v>
      </c>
      <c r="R175" s="28" t="n">
        <v>46243</v>
      </c>
      <c r="S175" s="21" t="inlineStr"/>
    </row>
    <row r="176">
      <c r="A176" s="17" t="inlineStr">
        <is>
          <t>TXN-202608-010428</t>
        </is>
      </c>
      <c r="B176" s="27" t="n">
        <v>46235</v>
      </c>
      <c r="C176" s="17" t="inlineStr">
        <is>
          <t>AC-LP-0818</t>
        </is>
      </c>
      <c r="D176" s="17" t="inlineStr">
        <is>
          <t>WL-02906</t>
        </is>
      </c>
      <c r="E176" s="17" t="inlineStr">
        <is>
          <t>LP-0818</t>
        </is>
      </c>
      <c r="F176" s="17" t="inlineStr">
        <is>
          <t>Ledgport</t>
        </is>
      </c>
      <c r="G176" s="17" t="inlineStr">
        <is>
          <t>NON_COMM_MONTHLY</t>
        </is>
      </c>
      <c r="H176" s="17" t="inlineStr">
        <is>
          <t>MONTHLY_MOORAGE</t>
        </is>
      </c>
      <c r="I176" s="17" t="n">
        <v>61</v>
      </c>
      <c r="J176" s="17" t="n">
        <v>1</v>
      </c>
      <c r="K176" s="17" t="n">
        <v>61</v>
      </c>
      <c r="L176" s="17" t="n">
        <v>10.4</v>
      </c>
      <c r="M176" s="17" t="n">
        <v>634.4</v>
      </c>
      <c r="N176" s="17" t="n">
        <v>81.45999999999999</v>
      </c>
      <c r="O176" s="17" t="n">
        <v>715.86</v>
      </c>
      <c r="P176" s="17" t="inlineStr">
        <is>
          <t>LATE</t>
        </is>
      </c>
      <c r="Q176" s="27" t="n">
        <v>46249</v>
      </c>
      <c r="R176" s="17" t="inlineStr"/>
      <c r="S176" s="17" t="inlineStr"/>
    </row>
    <row r="177">
      <c r="A177" s="21" t="inlineStr">
        <is>
          <t>TXN-202608-010483</t>
        </is>
      </c>
      <c r="B177" s="28" t="n">
        <v>46235</v>
      </c>
      <c r="C177" s="21" t="inlineStr">
        <is>
          <t>AC-LP-0819</t>
        </is>
      </c>
      <c r="D177" s="21" t="inlineStr">
        <is>
          <t>WL-02164</t>
        </is>
      </c>
      <c r="E177" s="21" t="inlineStr">
        <is>
          <t>LP-0819</t>
        </is>
      </c>
      <c r="F177" s="21" t="inlineStr">
        <is>
          <t>Ledgport</t>
        </is>
      </c>
      <c r="G177" s="21" t="inlineStr">
        <is>
          <t>NON_COMM_MONTHLY</t>
        </is>
      </c>
      <c r="H177" s="21" t="inlineStr">
        <is>
          <t>MONTHLY_MOORAGE</t>
        </is>
      </c>
      <c r="I177" s="21" t="n">
        <v>32</v>
      </c>
      <c r="J177" s="21" t="n">
        <v>1</v>
      </c>
      <c r="K177" s="21" t="n">
        <v>32</v>
      </c>
      <c r="L177" s="21" t="n">
        <v>10.4</v>
      </c>
      <c r="M177" s="21" t="n">
        <v>332.8</v>
      </c>
      <c r="N177" s="21" t="n">
        <v>42.73</v>
      </c>
      <c r="O177" s="21" t="n">
        <v>375.53</v>
      </c>
      <c r="P177" s="21" t="inlineStr">
        <is>
          <t>PAID</t>
        </is>
      </c>
      <c r="Q177" s="28" t="n">
        <v>46249</v>
      </c>
      <c r="R177" s="28" t="n">
        <v>46243</v>
      </c>
      <c r="S177" s="21" t="inlineStr"/>
    </row>
    <row r="178">
      <c r="A178" s="17" t="inlineStr">
        <is>
          <t>TXN-202608-010563</t>
        </is>
      </c>
      <c r="B178" s="27" t="n">
        <v>46235</v>
      </c>
      <c r="C178" s="17" t="inlineStr">
        <is>
          <t>AC-LP-0820</t>
        </is>
      </c>
      <c r="D178" s="17" t="inlineStr">
        <is>
          <t>WL-01109</t>
        </is>
      </c>
      <c r="E178" s="17" t="inlineStr">
        <is>
          <t>LP-0820</t>
        </is>
      </c>
      <c r="F178" s="17" t="inlineStr">
        <is>
          <t>Ledgport</t>
        </is>
      </c>
      <c r="G178" s="17" t="inlineStr">
        <is>
          <t>NON_COMM_MONTHLY</t>
        </is>
      </c>
      <c r="H178" s="17" t="inlineStr">
        <is>
          <t>MONTHLY_MOORAGE</t>
        </is>
      </c>
      <c r="I178" s="17" t="n">
        <v>44</v>
      </c>
      <c r="J178" s="17" t="n">
        <v>1</v>
      </c>
      <c r="K178" s="17" t="n">
        <v>44</v>
      </c>
      <c r="L178" s="17" t="n">
        <v>10.4</v>
      </c>
      <c r="M178" s="17" t="n">
        <v>457.6</v>
      </c>
      <c r="N178" s="17" t="n">
        <v>58.76</v>
      </c>
      <c r="O178" s="17" t="n">
        <v>516.36</v>
      </c>
      <c r="P178" s="17" t="inlineStr">
        <is>
          <t>PAID</t>
        </is>
      </c>
      <c r="Q178" s="27" t="n">
        <v>46249</v>
      </c>
      <c r="R178" s="27" t="n">
        <v>46242</v>
      </c>
      <c r="S178" s="17" t="inlineStr"/>
    </row>
    <row r="179">
      <c r="A179" s="21" t="inlineStr">
        <is>
          <t>TXN-202608-010626</t>
        </is>
      </c>
      <c r="B179" s="28" t="n">
        <v>46235</v>
      </c>
      <c r="C179" s="21" t="inlineStr">
        <is>
          <t>AC-LP-0821</t>
        </is>
      </c>
      <c r="D179" s="21" t="inlineStr">
        <is>
          <t>WL-03375</t>
        </is>
      </c>
      <c r="E179" s="21" t="inlineStr">
        <is>
          <t>LP-0821</t>
        </is>
      </c>
      <c r="F179" s="21" t="inlineStr">
        <is>
          <t>Ledgport</t>
        </is>
      </c>
      <c r="G179" s="21" t="inlineStr">
        <is>
          <t>NON_COMM_MONTHLY</t>
        </is>
      </c>
      <c r="H179" s="21" t="inlineStr">
        <is>
          <t>MONTHLY_MOORAGE</t>
        </is>
      </c>
      <c r="I179" s="21" t="n">
        <v>54</v>
      </c>
      <c r="J179" s="21" t="n">
        <v>1</v>
      </c>
      <c r="K179" s="21" t="n">
        <v>54</v>
      </c>
      <c r="L179" s="21" t="n">
        <v>10.4</v>
      </c>
      <c r="M179" s="21" t="n">
        <v>561.6</v>
      </c>
      <c r="N179" s="21" t="n">
        <v>72.11</v>
      </c>
      <c r="O179" s="21" t="n">
        <v>633.71</v>
      </c>
      <c r="P179" s="21" t="inlineStr">
        <is>
          <t>PAID</t>
        </is>
      </c>
      <c r="Q179" s="28" t="n">
        <v>46249</v>
      </c>
      <c r="R179" s="28" t="n">
        <v>46237</v>
      </c>
      <c r="S179" s="21" t="inlineStr"/>
    </row>
    <row r="180">
      <c r="A180" s="17" t="inlineStr">
        <is>
          <t>TXN-202608-010690</t>
        </is>
      </c>
      <c r="B180" s="27" t="n">
        <v>46235</v>
      </c>
      <c r="C180" s="17" t="inlineStr">
        <is>
          <t>AC-LP-0822</t>
        </is>
      </c>
      <c r="D180" s="17" t="inlineStr">
        <is>
          <t>WL-02728</t>
        </is>
      </c>
      <c r="E180" s="17" t="inlineStr">
        <is>
          <t>LP-0822</t>
        </is>
      </c>
      <c r="F180" s="17" t="inlineStr">
        <is>
          <t>Ledgport</t>
        </is>
      </c>
      <c r="G180" s="17" t="inlineStr">
        <is>
          <t>NON_COMM_MONTHLY</t>
        </is>
      </c>
      <c r="H180" s="17" t="inlineStr">
        <is>
          <t>MONTHLY_MOORAGE</t>
        </is>
      </c>
      <c r="I180" s="17" t="n">
        <v>61</v>
      </c>
      <c r="J180" s="17" t="n">
        <v>1</v>
      </c>
      <c r="K180" s="17" t="n">
        <v>61</v>
      </c>
      <c r="L180" s="17" t="n">
        <v>10.4</v>
      </c>
      <c r="M180" s="17" t="n">
        <v>634.4</v>
      </c>
      <c r="N180" s="17" t="n">
        <v>81.45999999999999</v>
      </c>
      <c r="O180" s="17" t="n">
        <v>715.86</v>
      </c>
      <c r="P180" s="17" t="inlineStr">
        <is>
          <t>PAID</t>
        </is>
      </c>
      <c r="Q180" s="27" t="n">
        <v>46249</v>
      </c>
      <c r="R180" s="27" t="n">
        <v>46241</v>
      </c>
      <c r="S180" s="17" t="inlineStr"/>
    </row>
    <row r="181">
      <c r="A181" s="21" t="inlineStr">
        <is>
          <t>TXN-202608-010741</t>
        </is>
      </c>
      <c r="B181" s="28" t="n">
        <v>46235</v>
      </c>
      <c r="C181" s="21" t="inlineStr">
        <is>
          <t>AC-LP-0823</t>
        </is>
      </c>
      <c r="D181" s="21" t="inlineStr">
        <is>
          <t>WL-03320</t>
        </is>
      </c>
      <c r="E181" s="21" t="inlineStr">
        <is>
          <t>LP-0823</t>
        </is>
      </c>
      <c r="F181" s="21" t="inlineStr">
        <is>
          <t>Ledgport</t>
        </is>
      </c>
      <c r="G181" s="21" t="inlineStr">
        <is>
          <t>NON_COMM_MONTHLY</t>
        </is>
      </c>
      <c r="H181" s="21" t="inlineStr">
        <is>
          <t>MONTHLY_MOORAGE</t>
        </is>
      </c>
      <c r="I181" s="21" t="n">
        <v>43</v>
      </c>
      <c r="J181" s="21" t="n">
        <v>1</v>
      </c>
      <c r="K181" s="21" t="n">
        <v>43</v>
      </c>
      <c r="L181" s="21" t="n">
        <v>10.4</v>
      </c>
      <c r="M181" s="21" t="n">
        <v>447.2</v>
      </c>
      <c r="N181" s="21" t="n">
        <v>57.42</v>
      </c>
      <c r="O181" s="21" t="n">
        <v>504.62</v>
      </c>
      <c r="P181" s="21" t="inlineStr">
        <is>
          <t>PAID</t>
        </is>
      </c>
      <c r="Q181" s="28" t="n">
        <v>46249</v>
      </c>
      <c r="R181" s="28" t="n">
        <v>46239</v>
      </c>
      <c r="S181" s="21" t="inlineStr"/>
    </row>
    <row r="182">
      <c r="A182" s="17" t="inlineStr">
        <is>
          <t>TXN-202608-010787</t>
        </is>
      </c>
      <c r="B182" s="27" t="n">
        <v>46235</v>
      </c>
      <c r="C182" s="17" t="inlineStr">
        <is>
          <t>AC-LP-0824</t>
        </is>
      </c>
      <c r="D182" s="17" t="inlineStr">
        <is>
          <t>WL-01024</t>
        </is>
      </c>
      <c r="E182" s="17" t="inlineStr">
        <is>
          <t>LP-0824</t>
        </is>
      </c>
      <c r="F182" s="17" t="inlineStr">
        <is>
          <t>Ledgport</t>
        </is>
      </c>
      <c r="G182" s="17" t="inlineStr">
        <is>
          <t>NON_COMM_MONTHLY</t>
        </is>
      </c>
      <c r="H182" s="17" t="inlineStr">
        <is>
          <t>MONTHLY_MOORAGE</t>
        </is>
      </c>
      <c r="I182" s="17" t="n">
        <v>49</v>
      </c>
      <c r="J182" s="17" t="n">
        <v>1</v>
      </c>
      <c r="K182" s="17" t="n">
        <v>49</v>
      </c>
      <c r="L182" s="17" t="n">
        <v>10.4</v>
      </c>
      <c r="M182" s="17" t="n">
        <v>509.6</v>
      </c>
      <c r="N182" s="17" t="n">
        <v>65.43000000000001</v>
      </c>
      <c r="O182" s="17" t="n">
        <v>575.03</v>
      </c>
      <c r="P182" s="17" t="inlineStr">
        <is>
          <t>PAID</t>
        </is>
      </c>
      <c r="Q182" s="27" t="n">
        <v>46249</v>
      </c>
      <c r="R182" s="27" t="n">
        <v>46241</v>
      </c>
      <c r="S182" s="17" t="inlineStr"/>
    </row>
    <row r="183">
      <c r="A183" s="21" t="inlineStr">
        <is>
          <t>TXN-202608-010867</t>
        </is>
      </c>
      <c r="B183" s="28" t="n">
        <v>46235</v>
      </c>
      <c r="C183" s="21" t="inlineStr">
        <is>
          <t>AC-LP-0901</t>
        </is>
      </c>
      <c r="D183" s="21" t="inlineStr">
        <is>
          <t>WL-02661</t>
        </is>
      </c>
      <c r="E183" s="21" t="inlineStr">
        <is>
          <t>LP-0901</t>
        </is>
      </c>
      <c r="F183" s="21" t="inlineStr">
        <is>
          <t>Ledgport</t>
        </is>
      </c>
      <c r="G183" s="21" t="inlineStr">
        <is>
          <t>NON_COMM_MONTHLY</t>
        </is>
      </c>
      <c r="H183" s="21" t="inlineStr">
        <is>
          <t>MONTHLY_MOORAGE</t>
        </is>
      </c>
      <c r="I183" s="21" t="n">
        <v>40</v>
      </c>
      <c r="J183" s="21" t="n">
        <v>1</v>
      </c>
      <c r="K183" s="21" t="n">
        <v>40</v>
      </c>
      <c r="L183" s="21" t="n">
        <v>10.4</v>
      </c>
      <c r="M183" s="21" t="n">
        <v>416</v>
      </c>
      <c r="N183" s="21" t="n">
        <v>53.41</v>
      </c>
      <c r="O183" s="21" t="n">
        <v>469.41</v>
      </c>
      <c r="P183" s="21" t="inlineStr">
        <is>
          <t>PAID</t>
        </is>
      </c>
      <c r="Q183" s="28" t="n">
        <v>46249</v>
      </c>
      <c r="R183" s="28" t="n">
        <v>46250</v>
      </c>
      <c r="S183" s="21" t="inlineStr"/>
    </row>
    <row r="184">
      <c r="A184" s="17" t="inlineStr">
        <is>
          <t>TXN-202608-010915</t>
        </is>
      </c>
      <c r="B184" s="27" t="n">
        <v>46235</v>
      </c>
      <c r="C184" s="17" t="inlineStr">
        <is>
          <t>AC-LP-0902</t>
        </is>
      </c>
      <c r="D184" s="17" t="inlineStr">
        <is>
          <t>WL-01872</t>
        </is>
      </c>
      <c r="E184" s="17" t="inlineStr">
        <is>
          <t>LP-0902</t>
        </is>
      </c>
      <c r="F184" s="17" t="inlineStr">
        <is>
          <t>Ledgport</t>
        </is>
      </c>
      <c r="G184" s="17" t="inlineStr">
        <is>
          <t>NON_COMM_MONTHLY</t>
        </is>
      </c>
      <c r="H184" s="17" t="inlineStr">
        <is>
          <t>MONTHLY_MOORAGE</t>
        </is>
      </c>
      <c r="I184" s="17" t="n">
        <v>58</v>
      </c>
      <c r="J184" s="17" t="n">
        <v>1</v>
      </c>
      <c r="K184" s="17" t="n">
        <v>58</v>
      </c>
      <c r="L184" s="17" t="n">
        <v>10.4</v>
      </c>
      <c r="M184" s="17" t="n">
        <v>603.2</v>
      </c>
      <c r="N184" s="17" t="n">
        <v>77.45</v>
      </c>
      <c r="O184" s="17" t="n">
        <v>680.65</v>
      </c>
      <c r="P184" s="17" t="inlineStr">
        <is>
          <t>PAID</t>
        </is>
      </c>
      <c r="Q184" s="27" t="n">
        <v>46249</v>
      </c>
      <c r="R184" s="27" t="n">
        <v>46250</v>
      </c>
      <c r="S184" s="17" t="inlineStr"/>
    </row>
    <row r="185">
      <c r="A185" s="21" t="inlineStr">
        <is>
          <t>TXN-202608-010994</t>
        </is>
      </c>
      <c r="B185" s="28" t="n">
        <v>46235</v>
      </c>
      <c r="C185" s="21" t="inlineStr">
        <is>
          <t>AC-LP-0903</t>
        </is>
      </c>
      <c r="D185" s="21" t="inlineStr">
        <is>
          <t>WL-01193</t>
        </is>
      </c>
      <c r="E185" s="21" t="inlineStr">
        <is>
          <t>LP-0903</t>
        </is>
      </c>
      <c r="F185" s="21" t="inlineStr">
        <is>
          <t>Ledgport</t>
        </is>
      </c>
      <c r="G185" s="21" t="inlineStr">
        <is>
          <t>NON_COMM_MONTHLY</t>
        </is>
      </c>
      <c r="H185" s="21" t="inlineStr">
        <is>
          <t>MONTHLY_MOORAGE</t>
        </is>
      </c>
      <c r="I185" s="21" t="n">
        <v>36</v>
      </c>
      <c r="J185" s="21" t="n">
        <v>1</v>
      </c>
      <c r="K185" s="21" t="n">
        <v>36</v>
      </c>
      <c r="L185" s="21" t="n">
        <v>10.4</v>
      </c>
      <c r="M185" s="21" t="n">
        <v>374.4</v>
      </c>
      <c r="N185" s="21" t="n">
        <v>48.07</v>
      </c>
      <c r="O185" s="21" t="n">
        <v>422.47</v>
      </c>
      <c r="P185" s="21" t="inlineStr">
        <is>
          <t>PAID</t>
        </is>
      </c>
      <c r="Q185" s="28" t="n">
        <v>46249</v>
      </c>
      <c r="R185" s="28" t="n">
        <v>46249</v>
      </c>
      <c r="S185" s="21" t="inlineStr"/>
    </row>
    <row r="186">
      <c r="A186" s="17" t="inlineStr">
        <is>
          <t>TXN-202608-011040</t>
        </is>
      </c>
      <c r="B186" s="27" t="n">
        <v>46235</v>
      </c>
      <c r="C186" s="17" t="inlineStr">
        <is>
          <t>AC-LP-0904</t>
        </is>
      </c>
      <c r="D186" s="17" t="inlineStr">
        <is>
          <t>WL-03771</t>
        </is>
      </c>
      <c r="E186" s="17" t="inlineStr">
        <is>
          <t>LP-0904</t>
        </is>
      </c>
      <c r="F186" s="17" t="inlineStr">
        <is>
          <t>Ledgport</t>
        </is>
      </c>
      <c r="G186" s="17" t="inlineStr">
        <is>
          <t>NON_COMM_MONTHLY</t>
        </is>
      </c>
      <c r="H186" s="17" t="inlineStr">
        <is>
          <t>MONTHLY_MOORAGE</t>
        </is>
      </c>
      <c r="I186" s="17" t="n">
        <v>62</v>
      </c>
      <c r="J186" s="17" t="n">
        <v>1</v>
      </c>
      <c r="K186" s="17" t="n">
        <v>62</v>
      </c>
      <c r="L186" s="17" t="n">
        <v>10.4</v>
      </c>
      <c r="M186" s="17" t="n">
        <v>644.8</v>
      </c>
      <c r="N186" s="17" t="n">
        <v>82.79000000000001</v>
      </c>
      <c r="O186" s="17" t="n">
        <v>727.59</v>
      </c>
      <c r="P186" s="17" t="inlineStr">
        <is>
          <t>PAID</t>
        </is>
      </c>
      <c r="Q186" s="27" t="n">
        <v>46249</v>
      </c>
      <c r="R186" s="27" t="n">
        <v>46248</v>
      </c>
      <c r="S186" s="17" t="inlineStr"/>
    </row>
    <row r="187">
      <c r="A187" s="21" t="inlineStr">
        <is>
          <t>TXN-202608-011113</t>
        </is>
      </c>
      <c r="B187" s="28" t="n">
        <v>46235</v>
      </c>
      <c r="C187" s="21" t="inlineStr">
        <is>
          <t>AC-LP-0905</t>
        </is>
      </c>
      <c r="D187" s="21" t="inlineStr">
        <is>
          <t>WL-01795</t>
        </is>
      </c>
      <c r="E187" s="21" t="inlineStr">
        <is>
          <t>LP-0905</t>
        </is>
      </c>
      <c r="F187" s="21" t="inlineStr">
        <is>
          <t>Ledgport</t>
        </is>
      </c>
      <c r="G187" s="21" t="inlineStr">
        <is>
          <t>NON_COMM_MONTHLY</t>
        </is>
      </c>
      <c r="H187" s="21" t="inlineStr">
        <is>
          <t>MONTHLY_MOORAGE</t>
        </is>
      </c>
      <c r="I187" s="21" t="n">
        <v>54</v>
      </c>
      <c r="J187" s="21" t="n">
        <v>1</v>
      </c>
      <c r="K187" s="21" t="n">
        <v>54</v>
      </c>
      <c r="L187" s="21" t="n">
        <v>10.4</v>
      </c>
      <c r="M187" s="21" t="n">
        <v>561.6</v>
      </c>
      <c r="N187" s="21" t="n">
        <v>72.11</v>
      </c>
      <c r="O187" s="21" t="n">
        <v>633.71</v>
      </c>
      <c r="P187" s="21" t="inlineStr">
        <is>
          <t>PAID</t>
        </is>
      </c>
      <c r="Q187" s="28" t="n">
        <v>46249</v>
      </c>
      <c r="R187" s="28" t="n">
        <v>46250</v>
      </c>
      <c r="S187" s="21" t="inlineStr"/>
    </row>
    <row r="188">
      <c r="A188" s="17" t="inlineStr">
        <is>
          <t>TXN-202608-011186</t>
        </is>
      </c>
      <c r="B188" s="27" t="n">
        <v>46235</v>
      </c>
      <c r="C188" s="17" t="inlineStr">
        <is>
          <t>AC-LP-0906</t>
        </is>
      </c>
      <c r="D188" s="17" t="inlineStr">
        <is>
          <t>WL-03019</t>
        </is>
      </c>
      <c r="E188" s="17" t="inlineStr">
        <is>
          <t>LP-0906</t>
        </is>
      </c>
      <c r="F188" s="17" t="inlineStr">
        <is>
          <t>Ledgport</t>
        </is>
      </c>
      <c r="G188" s="17" t="inlineStr">
        <is>
          <t>NON_COMM_MONTHLY</t>
        </is>
      </c>
      <c r="H188" s="17" t="inlineStr">
        <is>
          <t>MONTHLY_MOORAGE</t>
        </is>
      </c>
      <c r="I188" s="17" t="n">
        <v>58</v>
      </c>
      <c r="J188" s="17" t="n">
        <v>1</v>
      </c>
      <c r="K188" s="17" t="n">
        <v>58</v>
      </c>
      <c r="L188" s="17" t="n">
        <v>10.4</v>
      </c>
      <c r="M188" s="17" t="n">
        <v>603.2</v>
      </c>
      <c r="N188" s="17" t="n">
        <v>77.45</v>
      </c>
      <c r="O188" s="17" t="n">
        <v>680.65</v>
      </c>
      <c r="P188" s="17" t="inlineStr">
        <is>
          <t>PAID</t>
        </is>
      </c>
      <c r="Q188" s="27" t="n">
        <v>46249</v>
      </c>
      <c r="R188" s="27" t="n">
        <v>46238</v>
      </c>
      <c r="S188" s="17" t="inlineStr"/>
    </row>
    <row r="189">
      <c r="A189" s="21" t="inlineStr">
        <is>
          <t>TXN-202608-011262</t>
        </is>
      </c>
      <c r="B189" s="28" t="n">
        <v>46235</v>
      </c>
      <c r="C189" s="21" t="inlineStr">
        <is>
          <t>AC-LP-0907</t>
        </is>
      </c>
      <c r="D189" s="21" t="inlineStr">
        <is>
          <t>WL-02873</t>
        </is>
      </c>
      <c r="E189" s="21" t="inlineStr">
        <is>
          <t>LP-0907</t>
        </is>
      </c>
      <c r="F189" s="21" t="inlineStr">
        <is>
          <t>Ledgport</t>
        </is>
      </c>
      <c r="G189" s="21" t="inlineStr">
        <is>
          <t>NON_COMM_MONTHLY</t>
        </is>
      </c>
      <c r="H189" s="21" t="inlineStr">
        <is>
          <t>MONTHLY_MOORAGE</t>
        </is>
      </c>
      <c r="I189" s="21" t="n">
        <v>46</v>
      </c>
      <c r="J189" s="21" t="n">
        <v>1</v>
      </c>
      <c r="K189" s="21" t="n">
        <v>46</v>
      </c>
      <c r="L189" s="21" t="n">
        <v>10.4</v>
      </c>
      <c r="M189" s="21" t="n">
        <v>478.4</v>
      </c>
      <c r="N189" s="21" t="n">
        <v>61.43</v>
      </c>
      <c r="O189" s="21" t="n">
        <v>539.83</v>
      </c>
      <c r="P189" s="21" t="inlineStr">
        <is>
          <t>PAID</t>
        </is>
      </c>
      <c r="Q189" s="28" t="n">
        <v>46249</v>
      </c>
      <c r="R189" s="28" t="n">
        <v>46248</v>
      </c>
      <c r="S189" s="21" t="inlineStr"/>
    </row>
    <row r="190">
      <c r="A190" s="17" t="inlineStr">
        <is>
          <t>TXN-202608-011328</t>
        </is>
      </c>
      <c r="B190" s="27" t="n">
        <v>46235</v>
      </c>
      <c r="C190" s="17" t="inlineStr">
        <is>
          <t>AC-LP-0908</t>
        </is>
      </c>
      <c r="D190" s="17" t="inlineStr">
        <is>
          <t>WL-01005</t>
        </is>
      </c>
      <c r="E190" s="17" t="inlineStr">
        <is>
          <t>LP-0908</t>
        </is>
      </c>
      <c r="F190" s="17" t="inlineStr">
        <is>
          <t>Ledgport</t>
        </is>
      </c>
      <c r="G190" s="17" t="inlineStr">
        <is>
          <t>NON_COMM_MONTHLY</t>
        </is>
      </c>
      <c r="H190" s="17" t="inlineStr">
        <is>
          <t>MONTHLY_MOORAGE</t>
        </is>
      </c>
      <c r="I190" s="17" t="n">
        <v>50</v>
      </c>
      <c r="J190" s="17" t="n">
        <v>1</v>
      </c>
      <c r="K190" s="17" t="n">
        <v>50</v>
      </c>
      <c r="L190" s="17" t="n">
        <v>10.4</v>
      </c>
      <c r="M190" s="17" t="n">
        <v>520</v>
      </c>
      <c r="N190" s="17" t="n">
        <v>66.77</v>
      </c>
      <c r="O190" s="17" t="n">
        <v>586.77</v>
      </c>
      <c r="P190" s="17" t="inlineStr">
        <is>
          <t>PAID</t>
        </is>
      </c>
      <c r="Q190" s="27" t="n">
        <v>46249</v>
      </c>
      <c r="R190" s="27" t="n">
        <v>46239</v>
      </c>
      <c r="S190" s="17" t="inlineStr"/>
    </row>
    <row r="191">
      <c r="A191" s="21" t="inlineStr">
        <is>
          <t>TXN-202608-011387</t>
        </is>
      </c>
      <c r="B191" s="28" t="n">
        <v>46235</v>
      </c>
      <c r="C191" s="21" t="inlineStr">
        <is>
          <t>AC-LP-0909</t>
        </is>
      </c>
      <c r="D191" s="21" t="inlineStr">
        <is>
          <t>WL-01808</t>
        </is>
      </c>
      <c r="E191" s="21" t="inlineStr">
        <is>
          <t>LP-0909</t>
        </is>
      </c>
      <c r="F191" s="21" t="inlineStr">
        <is>
          <t>Ledgport</t>
        </is>
      </c>
      <c r="G191" s="21" t="inlineStr">
        <is>
          <t>NON_COMM_MONTHLY</t>
        </is>
      </c>
      <c r="H191" s="21" t="inlineStr">
        <is>
          <t>MONTHLY_MOORAGE</t>
        </is>
      </c>
      <c r="I191" s="21" t="n">
        <v>47</v>
      </c>
      <c r="J191" s="21" t="n">
        <v>1</v>
      </c>
      <c r="K191" s="21" t="n">
        <v>47</v>
      </c>
      <c r="L191" s="21" t="n">
        <v>10.4</v>
      </c>
      <c r="M191" s="21" t="n">
        <v>488.8</v>
      </c>
      <c r="N191" s="21" t="n">
        <v>62.76</v>
      </c>
      <c r="O191" s="21" t="n">
        <v>551.5599999999999</v>
      </c>
      <c r="P191" s="21" t="inlineStr">
        <is>
          <t>PAID</t>
        </is>
      </c>
      <c r="Q191" s="28" t="n">
        <v>46249</v>
      </c>
      <c r="R191" s="28" t="n">
        <v>46251</v>
      </c>
      <c r="S191" s="21" t="inlineStr"/>
    </row>
    <row r="192">
      <c r="A192" s="17" t="inlineStr">
        <is>
          <t>TXN-202608-011449</t>
        </is>
      </c>
      <c r="B192" s="27" t="n">
        <v>46235</v>
      </c>
      <c r="C192" s="17" t="inlineStr">
        <is>
          <t>AC-LP-0910</t>
        </is>
      </c>
      <c r="D192" s="17" t="inlineStr">
        <is>
          <t>WL-01992</t>
        </is>
      </c>
      <c r="E192" s="17" t="inlineStr">
        <is>
          <t>LP-0910</t>
        </is>
      </c>
      <c r="F192" s="17" t="inlineStr">
        <is>
          <t>Ledgport</t>
        </is>
      </c>
      <c r="G192" s="17" t="inlineStr">
        <is>
          <t>NON_COMM_MONTHLY</t>
        </is>
      </c>
      <c r="H192" s="17" t="inlineStr">
        <is>
          <t>MONTHLY_MOORAGE</t>
        </is>
      </c>
      <c r="I192" s="17" t="n">
        <v>38</v>
      </c>
      <c r="J192" s="17" t="n">
        <v>1</v>
      </c>
      <c r="K192" s="17" t="n">
        <v>38</v>
      </c>
      <c r="L192" s="17" t="n">
        <v>10.4</v>
      </c>
      <c r="M192" s="17" t="n">
        <v>395.2</v>
      </c>
      <c r="N192" s="17" t="n">
        <v>50.74</v>
      </c>
      <c r="O192" s="17" t="n">
        <v>445.94</v>
      </c>
      <c r="P192" s="17" t="inlineStr">
        <is>
          <t>PAID</t>
        </is>
      </c>
      <c r="Q192" s="27" t="n">
        <v>46249</v>
      </c>
      <c r="R192" s="27" t="n">
        <v>46250</v>
      </c>
      <c r="S192" s="17" t="inlineStr"/>
    </row>
    <row r="193">
      <c r="A193" s="21" t="inlineStr">
        <is>
          <t>TXN-202608-011512</t>
        </is>
      </c>
      <c r="B193" s="28" t="n">
        <v>46235</v>
      </c>
      <c r="C193" s="21" t="inlineStr">
        <is>
          <t>AC-LP-0911</t>
        </is>
      </c>
      <c r="D193" s="21" t="inlineStr">
        <is>
          <t>WL-01998</t>
        </is>
      </c>
      <c r="E193" s="21" t="inlineStr">
        <is>
          <t>LP-0911</t>
        </is>
      </c>
      <c r="F193" s="21" t="inlineStr">
        <is>
          <t>Ledgport</t>
        </is>
      </c>
      <c r="G193" s="21" t="inlineStr">
        <is>
          <t>NON_COMM_MONTHLY</t>
        </is>
      </c>
      <c r="H193" s="21" t="inlineStr">
        <is>
          <t>MONTHLY_MOORAGE</t>
        </is>
      </c>
      <c r="I193" s="21" t="n">
        <v>44</v>
      </c>
      <c r="J193" s="21" t="n">
        <v>1</v>
      </c>
      <c r="K193" s="21" t="n">
        <v>44</v>
      </c>
      <c r="L193" s="21" t="n">
        <v>10.4</v>
      </c>
      <c r="M193" s="21" t="n">
        <v>457.6</v>
      </c>
      <c r="N193" s="21" t="n">
        <v>58.76</v>
      </c>
      <c r="O193" s="21" t="n">
        <v>516.36</v>
      </c>
      <c r="P193" s="21" t="inlineStr">
        <is>
          <t>PAID</t>
        </is>
      </c>
      <c r="Q193" s="28" t="n">
        <v>46249</v>
      </c>
      <c r="R193" s="28" t="n">
        <v>46249</v>
      </c>
      <c r="S193" s="21" t="inlineStr"/>
    </row>
    <row r="194">
      <c r="A194" s="17" t="inlineStr">
        <is>
          <t>TXN-202608-011585</t>
        </is>
      </c>
      <c r="B194" s="27" t="n">
        <v>46235</v>
      </c>
      <c r="C194" s="17" t="inlineStr">
        <is>
          <t>AC-LP-0912</t>
        </is>
      </c>
      <c r="D194" s="17" t="inlineStr">
        <is>
          <t>WL-02965</t>
        </is>
      </c>
      <c r="E194" s="17" t="inlineStr">
        <is>
          <t>LP-0912</t>
        </is>
      </c>
      <c r="F194" s="17" t="inlineStr">
        <is>
          <t>Ledgport</t>
        </is>
      </c>
      <c r="G194" s="17" t="inlineStr">
        <is>
          <t>NON_COMM_MONTHLY</t>
        </is>
      </c>
      <c r="H194" s="17" t="inlineStr">
        <is>
          <t>MONTHLY_MOORAGE</t>
        </is>
      </c>
      <c r="I194" s="17" t="n">
        <v>33</v>
      </c>
      <c r="J194" s="17" t="n">
        <v>1</v>
      </c>
      <c r="K194" s="17" t="n">
        <v>33</v>
      </c>
      <c r="L194" s="17" t="n">
        <v>10.4</v>
      </c>
      <c r="M194" s="17" t="n">
        <v>343.2</v>
      </c>
      <c r="N194" s="17" t="n">
        <v>44.07</v>
      </c>
      <c r="O194" s="17" t="n">
        <v>387.27</v>
      </c>
      <c r="P194" s="17" t="inlineStr">
        <is>
          <t>PAID</t>
        </is>
      </c>
      <c r="Q194" s="27" t="n">
        <v>46249</v>
      </c>
      <c r="R194" s="27" t="n">
        <v>46251</v>
      </c>
      <c r="S194" s="17" t="inlineStr"/>
    </row>
    <row r="195">
      <c r="A195" s="21" t="inlineStr">
        <is>
          <t>TXN-202608-011646</t>
        </is>
      </c>
      <c r="B195" s="28" t="n">
        <v>46235</v>
      </c>
      <c r="C195" s="21" t="inlineStr">
        <is>
          <t>AC-LP-0913</t>
        </is>
      </c>
      <c r="D195" s="21" t="inlineStr">
        <is>
          <t>WL-02303</t>
        </is>
      </c>
      <c r="E195" s="21" t="inlineStr">
        <is>
          <t>LP-0913</t>
        </is>
      </c>
      <c r="F195" s="21" t="inlineStr">
        <is>
          <t>Ledgport</t>
        </is>
      </c>
      <c r="G195" s="21" t="inlineStr">
        <is>
          <t>NON_COMM_MONTHLY</t>
        </is>
      </c>
      <c r="H195" s="21" t="inlineStr">
        <is>
          <t>MONTHLY_MOORAGE</t>
        </is>
      </c>
      <c r="I195" s="21" t="n">
        <v>44</v>
      </c>
      <c r="J195" s="21" t="n">
        <v>1</v>
      </c>
      <c r="K195" s="21" t="n">
        <v>44</v>
      </c>
      <c r="L195" s="21" t="n">
        <v>10.4</v>
      </c>
      <c r="M195" s="21" t="n">
        <v>457.6</v>
      </c>
      <c r="N195" s="21" t="n">
        <v>58.76</v>
      </c>
      <c r="O195" s="21" t="n">
        <v>516.36</v>
      </c>
      <c r="P195" s="21" t="inlineStr">
        <is>
          <t>PAID</t>
        </is>
      </c>
      <c r="Q195" s="28" t="n">
        <v>46249</v>
      </c>
      <c r="R195" s="28" t="n">
        <v>46251</v>
      </c>
      <c r="S195" s="21" t="inlineStr"/>
    </row>
    <row r="196">
      <c r="A196" s="17" t="inlineStr">
        <is>
          <t>TXN-202608-011702</t>
        </is>
      </c>
      <c r="B196" s="27" t="n">
        <v>46235</v>
      </c>
      <c r="C196" s="17" t="inlineStr">
        <is>
          <t>AC-LP-0914</t>
        </is>
      </c>
      <c r="D196" s="17" t="inlineStr">
        <is>
          <t>WL-01697</t>
        </is>
      </c>
      <c r="E196" s="17" t="inlineStr">
        <is>
          <t>LP-0914</t>
        </is>
      </c>
      <c r="F196" s="17" t="inlineStr">
        <is>
          <t>Ledgport</t>
        </is>
      </c>
      <c r="G196" s="17" t="inlineStr">
        <is>
          <t>NON_COMM_MONTHLY</t>
        </is>
      </c>
      <c r="H196" s="17" t="inlineStr">
        <is>
          <t>MONTHLY_MOORAGE</t>
        </is>
      </c>
      <c r="I196" s="17" t="n">
        <v>40</v>
      </c>
      <c r="J196" s="17" t="n">
        <v>1</v>
      </c>
      <c r="K196" s="17" t="n">
        <v>40</v>
      </c>
      <c r="L196" s="17" t="n">
        <v>10.4</v>
      </c>
      <c r="M196" s="17" t="n">
        <v>416</v>
      </c>
      <c r="N196" s="17" t="n">
        <v>53.41</v>
      </c>
      <c r="O196" s="17" t="n">
        <v>469.41</v>
      </c>
      <c r="P196" s="17" t="inlineStr">
        <is>
          <t>PAID</t>
        </is>
      </c>
      <c r="Q196" s="27" t="n">
        <v>46249</v>
      </c>
      <c r="R196" s="27" t="n">
        <v>46250</v>
      </c>
      <c r="S196" s="17" t="inlineStr"/>
    </row>
    <row r="197">
      <c r="A197" s="21" t="inlineStr">
        <is>
          <t>TXN-202608-011766</t>
        </is>
      </c>
      <c r="B197" s="28" t="n">
        <v>46235</v>
      </c>
      <c r="C197" s="21" t="inlineStr">
        <is>
          <t>AC-LP-0915</t>
        </is>
      </c>
      <c r="D197" s="21" t="inlineStr">
        <is>
          <t>WL-01416</t>
        </is>
      </c>
      <c r="E197" s="21" t="inlineStr">
        <is>
          <t>LP-0915</t>
        </is>
      </c>
      <c r="F197" s="21" t="inlineStr">
        <is>
          <t>Ledgport</t>
        </is>
      </c>
      <c r="G197" s="21" t="inlineStr">
        <is>
          <t>NON_COMM_MONTHLY</t>
        </is>
      </c>
      <c r="H197" s="21" t="inlineStr">
        <is>
          <t>MONTHLY_MOORAGE</t>
        </is>
      </c>
      <c r="I197" s="21" t="n">
        <v>36</v>
      </c>
      <c r="J197" s="21" t="n">
        <v>1</v>
      </c>
      <c r="K197" s="21" t="n">
        <v>36</v>
      </c>
      <c r="L197" s="21" t="n">
        <v>10.4</v>
      </c>
      <c r="M197" s="21" t="n">
        <v>374.4</v>
      </c>
      <c r="N197" s="21" t="n">
        <v>48.07</v>
      </c>
      <c r="O197" s="21" t="n">
        <v>422.47</v>
      </c>
      <c r="P197" s="21" t="inlineStr">
        <is>
          <t>PAID</t>
        </is>
      </c>
      <c r="Q197" s="28" t="n">
        <v>46249</v>
      </c>
      <c r="R197" s="28" t="n">
        <v>46239</v>
      </c>
      <c r="S197" s="21" t="inlineStr"/>
    </row>
    <row r="198">
      <c r="A198" s="17" t="inlineStr">
        <is>
          <t>TXN-202608-011847</t>
        </is>
      </c>
      <c r="B198" s="27" t="n">
        <v>46235</v>
      </c>
      <c r="C198" s="17" t="inlineStr">
        <is>
          <t>AC-LP-0917</t>
        </is>
      </c>
      <c r="D198" s="17" t="inlineStr">
        <is>
          <t>WL-01392</t>
        </is>
      </c>
      <c r="E198" s="17" t="inlineStr">
        <is>
          <t>LP-0917</t>
        </is>
      </c>
      <c r="F198" s="17" t="inlineStr">
        <is>
          <t>Ledgport</t>
        </is>
      </c>
      <c r="G198" s="17" t="inlineStr">
        <is>
          <t>NON_COMM_MONTHLY</t>
        </is>
      </c>
      <c r="H198" s="17" t="inlineStr">
        <is>
          <t>MONTHLY_MOORAGE</t>
        </is>
      </c>
      <c r="I198" s="17" t="n">
        <v>36</v>
      </c>
      <c r="J198" s="17" t="n">
        <v>1</v>
      </c>
      <c r="K198" s="17" t="n">
        <v>36</v>
      </c>
      <c r="L198" s="17" t="n">
        <v>10.4</v>
      </c>
      <c r="M198" s="17" t="n">
        <v>374.4</v>
      </c>
      <c r="N198" s="17" t="n">
        <v>48.07</v>
      </c>
      <c r="O198" s="17" t="n">
        <v>422.47</v>
      </c>
      <c r="P198" s="17" t="inlineStr">
        <is>
          <t>PAID</t>
        </is>
      </c>
      <c r="Q198" s="27" t="n">
        <v>46249</v>
      </c>
      <c r="R198" s="27" t="n">
        <v>46245</v>
      </c>
      <c r="S198" s="17" t="inlineStr"/>
    </row>
    <row r="199">
      <c r="A199" s="21" t="inlineStr">
        <is>
          <t>TXN-202608-011919</t>
        </is>
      </c>
      <c r="B199" s="28" t="n">
        <v>46235</v>
      </c>
      <c r="C199" s="21" t="inlineStr">
        <is>
          <t>AC-LP-0918</t>
        </is>
      </c>
      <c r="D199" s="21" t="inlineStr">
        <is>
          <t>WL-03842</t>
        </is>
      </c>
      <c r="E199" s="21" t="inlineStr">
        <is>
          <t>LP-0918</t>
        </is>
      </c>
      <c r="F199" s="21" t="inlineStr">
        <is>
          <t>Ledgport</t>
        </is>
      </c>
      <c r="G199" s="21" t="inlineStr">
        <is>
          <t>NON_COMM_MONTHLY</t>
        </is>
      </c>
      <c r="H199" s="21" t="inlineStr">
        <is>
          <t>MONTHLY_MOORAGE</t>
        </is>
      </c>
      <c r="I199" s="21" t="n">
        <v>59</v>
      </c>
      <c r="J199" s="21" t="n">
        <v>1</v>
      </c>
      <c r="K199" s="21" t="n">
        <v>59</v>
      </c>
      <c r="L199" s="21" t="n">
        <v>10.4</v>
      </c>
      <c r="M199" s="21" t="n">
        <v>613.6</v>
      </c>
      <c r="N199" s="21" t="n">
        <v>78.79000000000001</v>
      </c>
      <c r="O199" s="21" t="n">
        <v>692.39</v>
      </c>
      <c r="P199" s="21" t="inlineStr">
        <is>
          <t>PAID</t>
        </is>
      </c>
      <c r="Q199" s="28" t="n">
        <v>46249</v>
      </c>
      <c r="R199" s="28" t="n">
        <v>46239</v>
      </c>
      <c r="S199" s="21" t="inlineStr"/>
    </row>
    <row r="200">
      <c r="A200" s="17" t="inlineStr">
        <is>
          <t>TXN-202608-011956</t>
        </is>
      </c>
      <c r="B200" s="27" t="n">
        <v>46235</v>
      </c>
      <c r="C200" s="17" t="inlineStr">
        <is>
          <t>AC-LP-0919</t>
        </is>
      </c>
      <c r="D200" s="17" t="inlineStr">
        <is>
          <t>WL-02994</t>
        </is>
      </c>
      <c r="E200" s="17" t="inlineStr">
        <is>
          <t>LP-0919</t>
        </is>
      </c>
      <c r="F200" s="17" t="inlineStr">
        <is>
          <t>Ledgport</t>
        </is>
      </c>
      <c r="G200" s="17" t="inlineStr">
        <is>
          <t>NON_COMM_MONTHLY</t>
        </is>
      </c>
      <c r="H200" s="17" t="inlineStr">
        <is>
          <t>MONTHLY_MOORAGE</t>
        </is>
      </c>
      <c r="I200" s="17" t="n">
        <v>32</v>
      </c>
      <c r="J200" s="17" t="n">
        <v>1</v>
      </c>
      <c r="K200" s="17" t="n">
        <v>32</v>
      </c>
      <c r="L200" s="17" t="n">
        <v>10.4</v>
      </c>
      <c r="M200" s="17" t="n">
        <v>332.8</v>
      </c>
      <c r="N200" s="17" t="n">
        <v>42.73</v>
      </c>
      <c r="O200" s="17" t="n">
        <v>375.53</v>
      </c>
      <c r="P200" s="17" t="inlineStr">
        <is>
          <t>PAID</t>
        </is>
      </c>
      <c r="Q200" s="27" t="n">
        <v>46249</v>
      </c>
      <c r="R200" s="27" t="n">
        <v>46250</v>
      </c>
      <c r="S200" s="17" t="inlineStr"/>
    </row>
    <row r="201">
      <c r="A201" s="21" t="inlineStr">
        <is>
          <t>TXN-202608-012022</t>
        </is>
      </c>
      <c r="B201" s="28" t="n">
        <v>46235</v>
      </c>
      <c r="C201" s="21" t="inlineStr">
        <is>
          <t>AC-LP-0920</t>
        </is>
      </c>
      <c r="D201" s="21" t="inlineStr">
        <is>
          <t>WL-01174</t>
        </is>
      </c>
      <c r="E201" s="21" t="inlineStr">
        <is>
          <t>LP-0920</t>
        </is>
      </c>
      <c r="F201" s="21" t="inlineStr">
        <is>
          <t>Ledgport</t>
        </is>
      </c>
      <c r="G201" s="21" t="inlineStr">
        <is>
          <t>NON_COMM_MONTHLY</t>
        </is>
      </c>
      <c r="H201" s="21" t="inlineStr">
        <is>
          <t>MONTHLY_MOORAGE</t>
        </is>
      </c>
      <c r="I201" s="21" t="n">
        <v>39</v>
      </c>
      <c r="J201" s="21" t="n">
        <v>1</v>
      </c>
      <c r="K201" s="21" t="n">
        <v>39</v>
      </c>
      <c r="L201" s="21" t="n">
        <v>10.4</v>
      </c>
      <c r="M201" s="21" t="n">
        <v>405.6</v>
      </c>
      <c r="N201" s="21" t="n">
        <v>52.08</v>
      </c>
      <c r="O201" s="21" t="n">
        <v>457.68</v>
      </c>
      <c r="P201" s="21" t="inlineStr">
        <is>
          <t>PAID</t>
        </is>
      </c>
      <c r="Q201" s="28" t="n">
        <v>46249</v>
      </c>
      <c r="R201" s="28" t="n">
        <v>46237</v>
      </c>
      <c r="S201" s="21" t="inlineStr"/>
    </row>
    <row r="202">
      <c r="A202" s="17" t="inlineStr">
        <is>
          <t>TXN-202608-012059</t>
        </is>
      </c>
      <c r="B202" s="27" t="n">
        <v>46235</v>
      </c>
      <c r="C202" s="17" t="inlineStr">
        <is>
          <t>AC-LP-0921</t>
        </is>
      </c>
      <c r="D202" s="17" t="inlineStr">
        <is>
          <t>WL-02368</t>
        </is>
      </c>
      <c r="E202" s="17" t="inlineStr">
        <is>
          <t>LP-0921</t>
        </is>
      </c>
      <c r="F202" s="17" t="inlineStr">
        <is>
          <t>Ledgport</t>
        </is>
      </c>
      <c r="G202" s="17" t="inlineStr">
        <is>
          <t>NON_COMM_MONTHLY</t>
        </is>
      </c>
      <c r="H202" s="17" t="inlineStr">
        <is>
          <t>MONTHLY_MOORAGE</t>
        </is>
      </c>
      <c r="I202" s="17" t="n">
        <v>28</v>
      </c>
      <c r="J202" s="17" t="n">
        <v>1</v>
      </c>
      <c r="K202" s="17" t="n">
        <v>28</v>
      </c>
      <c r="L202" s="17" t="n">
        <v>10.4</v>
      </c>
      <c r="M202" s="17" t="n">
        <v>291.2</v>
      </c>
      <c r="N202" s="17" t="n">
        <v>37.39</v>
      </c>
      <c r="O202" s="17" t="n">
        <v>328.59</v>
      </c>
      <c r="P202" s="17" t="inlineStr">
        <is>
          <t>PAID</t>
        </is>
      </c>
      <c r="Q202" s="27" t="n">
        <v>46249</v>
      </c>
      <c r="R202" s="27" t="n">
        <v>46249</v>
      </c>
      <c r="S202" s="17" t="inlineStr"/>
    </row>
    <row r="203">
      <c r="A203" s="21" t="inlineStr">
        <is>
          <t>TXN-202608-012124</t>
        </is>
      </c>
      <c r="B203" s="28" t="n">
        <v>46235</v>
      </c>
      <c r="C203" s="21" t="inlineStr">
        <is>
          <t>AC-LP-0922</t>
        </is>
      </c>
      <c r="D203" s="21" t="inlineStr">
        <is>
          <t>WL-03260</t>
        </is>
      </c>
      <c r="E203" s="21" t="inlineStr">
        <is>
          <t>LP-0922</t>
        </is>
      </c>
      <c r="F203" s="21" t="inlineStr">
        <is>
          <t>Ledgport</t>
        </is>
      </c>
      <c r="G203" s="21" t="inlineStr">
        <is>
          <t>NON_COMM_MONTHLY</t>
        </is>
      </c>
      <c r="H203" s="21" t="inlineStr">
        <is>
          <t>MONTHLY_MOORAGE</t>
        </is>
      </c>
      <c r="I203" s="21" t="n">
        <v>58</v>
      </c>
      <c r="J203" s="21" t="n">
        <v>1</v>
      </c>
      <c r="K203" s="21" t="n">
        <v>58</v>
      </c>
      <c r="L203" s="21" t="n">
        <v>10.4</v>
      </c>
      <c r="M203" s="21" t="n">
        <v>603.2</v>
      </c>
      <c r="N203" s="21" t="n">
        <v>77.45</v>
      </c>
      <c r="O203" s="21" t="n">
        <v>680.65</v>
      </c>
      <c r="P203" s="21" t="inlineStr">
        <is>
          <t>PAID</t>
        </is>
      </c>
      <c r="Q203" s="28" t="n">
        <v>46249</v>
      </c>
      <c r="R203" s="28" t="n">
        <v>46244</v>
      </c>
      <c r="S203" s="21" t="inlineStr"/>
    </row>
    <row r="204">
      <c r="A204" s="17" t="inlineStr">
        <is>
          <t>TXN-202608-012196</t>
        </is>
      </c>
      <c r="B204" s="27" t="n">
        <v>46235</v>
      </c>
      <c r="C204" s="17" t="inlineStr">
        <is>
          <t>AC-LP-0923</t>
        </is>
      </c>
      <c r="D204" s="17" t="inlineStr">
        <is>
          <t>WL-02672</t>
        </is>
      </c>
      <c r="E204" s="17" t="inlineStr">
        <is>
          <t>LP-0923</t>
        </is>
      </c>
      <c r="F204" s="17" t="inlineStr">
        <is>
          <t>Ledgport</t>
        </is>
      </c>
      <c r="G204" s="17" t="inlineStr">
        <is>
          <t>NON_COMM_MONTHLY</t>
        </is>
      </c>
      <c r="H204" s="17" t="inlineStr">
        <is>
          <t>MONTHLY_MOORAGE</t>
        </is>
      </c>
      <c r="I204" s="17" t="n">
        <v>24</v>
      </c>
      <c r="J204" s="17" t="n">
        <v>1</v>
      </c>
      <c r="K204" s="17" t="n">
        <v>24</v>
      </c>
      <c r="L204" s="17" t="n">
        <v>10.4</v>
      </c>
      <c r="M204" s="17" t="n">
        <v>249.6</v>
      </c>
      <c r="N204" s="17" t="n">
        <v>32.05</v>
      </c>
      <c r="O204" s="17" t="n">
        <v>281.65</v>
      </c>
      <c r="P204" s="17" t="inlineStr">
        <is>
          <t>PAID</t>
        </is>
      </c>
      <c r="Q204" s="27" t="n">
        <v>46249</v>
      </c>
      <c r="R204" s="27" t="n">
        <v>46245</v>
      </c>
      <c r="S204" s="17" t="inlineStr"/>
    </row>
    <row r="205">
      <c r="A205" s="21" t="inlineStr">
        <is>
          <t>TXN-202608-012242</t>
        </is>
      </c>
      <c r="B205" s="28" t="n">
        <v>46235</v>
      </c>
      <c r="C205" s="21" t="inlineStr">
        <is>
          <t>AC-LP-0924</t>
        </is>
      </c>
      <c r="D205" s="21" t="inlineStr">
        <is>
          <t>WL-01312</t>
        </is>
      </c>
      <c r="E205" s="21" t="inlineStr">
        <is>
          <t>LP-0924</t>
        </is>
      </c>
      <c r="F205" s="21" t="inlineStr">
        <is>
          <t>Ledgport</t>
        </is>
      </c>
      <c r="G205" s="21" t="inlineStr">
        <is>
          <t>NON_COMM_MONTHLY</t>
        </is>
      </c>
      <c r="H205" s="21" t="inlineStr">
        <is>
          <t>MONTHLY_MOORAGE</t>
        </is>
      </c>
      <c r="I205" s="21" t="n">
        <v>60</v>
      </c>
      <c r="J205" s="21" t="n">
        <v>1</v>
      </c>
      <c r="K205" s="21" t="n">
        <v>60</v>
      </c>
      <c r="L205" s="21" t="n">
        <v>10.4</v>
      </c>
      <c r="M205" s="21" t="n">
        <v>624</v>
      </c>
      <c r="N205" s="21" t="n">
        <v>80.12</v>
      </c>
      <c r="O205" s="21" t="n">
        <v>704.12</v>
      </c>
      <c r="P205" s="21" t="inlineStr">
        <is>
          <t>PAID</t>
        </is>
      </c>
      <c r="Q205" s="28" t="n">
        <v>46249</v>
      </c>
      <c r="R205" s="28" t="n">
        <v>46250</v>
      </c>
      <c r="S205" s="21" t="inlineStr"/>
    </row>
    <row r="206">
      <c r="A206" s="17" t="inlineStr">
        <is>
          <t>TXN-202608-012320</t>
        </is>
      </c>
      <c r="B206" s="27" t="n">
        <v>46235</v>
      </c>
      <c r="C206" s="17" t="inlineStr">
        <is>
          <t>AC-LP-1001</t>
        </is>
      </c>
      <c r="D206" s="17" t="inlineStr">
        <is>
          <t>WL-03184</t>
        </is>
      </c>
      <c r="E206" s="17" t="inlineStr">
        <is>
          <t>LP-1001</t>
        </is>
      </c>
      <c r="F206" s="17" t="inlineStr">
        <is>
          <t>Ledgport</t>
        </is>
      </c>
      <c r="G206" s="17" t="inlineStr">
        <is>
          <t>NON_COMM_MONTHLY</t>
        </is>
      </c>
      <c r="H206" s="17" t="inlineStr">
        <is>
          <t>MONTHLY_MOORAGE</t>
        </is>
      </c>
      <c r="I206" s="17" t="n">
        <v>55</v>
      </c>
      <c r="J206" s="17" t="n">
        <v>1</v>
      </c>
      <c r="K206" s="17" t="n">
        <v>55</v>
      </c>
      <c r="L206" s="17" t="n">
        <v>10.4</v>
      </c>
      <c r="M206" s="17" t="n">
        <v>572</v>
      </c>
      <c r="N206" s="17" t="n">
        <v>73.44</v>
      </c>
      <c r="O206" s="17" t="n">
        <v>645.4400000000001</v>
      </c>
      <c r="P206" s="17" t="inlineStr">
        <is>
          <t>PAID</t>
        </is>
      </c>
      <c r="Q206" s="27" t="n">
        <v>46249</v>
      </c>
      <c r="R206" s="27" t="n">
        <v>46241</v>
      </c>
      <c r="S206" s="17" t="inlineStr"/>
    </row>
    <row r="207">
      <c r="A207" s="21" t="inlineStr">
        <is>
          <t>TXN-202608-012378</t>
        </is>
      </c>
      <c r="B207" s="28" t="n">
        <v>46235</v>
      </c>
      <c r="C207" s="21" t="inlineStr">
        <is>
          <t>AC-LP-1002</t>
        </is>
      </c>
      <c r="D207" s="21" t="inlineStr">
        <is>
          <t>WL-03393</t>
        </is>
      </c>
      <c r="E207" s="21" t="inlineStr">
        <is>
          <t>LP-1002</t>
        </is>
      </c>
      <c r="F207" s="21" t="inlineStr">
        <is>
          <t>Ledgport</t>
        </is>
      </c>
      <c r="G207" s="21" t="inlineStr">
        <is>
          <t>NON_COMM_MONTHLY</t>
        </is>
      </c>
      <c r="H207" s="21" t="inlineStr">
        <is>
          <t>MONTHLY_MOORAGE</t>
        </is>
      </c>
      <c r="I207" s="21" t="n">
        <v>62</v>
      </c>
      <c r="J207" s="21" t="n">
        <v>1</v>
      </c>
      <c r="K207" s="21" t="n">
        <v>62</v>
      </c>
      <c r="L207" s="21" t="n">
        <v>10.4</v>
      </c>
      <c r="M207" s="21" t="n">
        <v>644.8</v>
      </c>
      <c r="N207" s="21" t="n">
        <v>82.79000000000001</v>
      </c>
      <c r="O207" s="21" t="n">
        <v>727.59</v>
      </c>
      <c r="P207" s="21" t="inlineStr">
        <is>
          <t>PAID</t>
        </is>
      </c>
      <c r="Q207" s="28" t="n">
        <v>46249</v>
      </c>
      <c r="R207" s="28" t="n">
        <v>46237</v>
      </c>
      <c r="S207" s="21" t="inlineStr"/>
    </row>
    <row r="208">
      <c r="A208" s="17" t="inlineStr">
        <is>
          <t>TXN-202608-012439</t>
        </is>
      </c>
      <c r="B208" s="27" t="n">
        <v>46235</v>
      </c>
      <c r="C208" s="17" t="inlineStr">
        <is>
          <t>AC-LP-1003</t>
        </is>
      </c>
      <c r="D208" s="17" t="inlineStr">
        <is>
          <t>WL-01310</t>
        </is>
      </c>
      <c r="E208" s="17" t="inlineStr">
        <is>
          <t>LP-1003</t>
        </is>
      </c>
      <c r="F208" s="17" t="inlineStr">
        <is>
          <t>Ledgport</t>
        </is>
      </c>
      <c r="G208" s="17" t="inlineStr">
        <is>
          <t>NON_COMM_MONTHLY</t>
        </is>
      </c>
      <c r="H208" s="17" t="inlineStr">
        <is>
          <t>MONTHLY_MOORAGE</t>
        </is>
      </c>
      <c r="I208" s="17" t="n">
        <v>57</v>
      </c>
      <c r="J208" s="17" t="n">
        <v>1</v>
      </c>
      <c r="K208" s="17" t="n">
        <v>57</v>
      </c>
      <c r="L208" s="17" t="n">
        <v>10.4</v>
      </c>
      <c r="M208" s="17" t="n">
        <v>592.8</v>
      </c>
      <c r="N208" s="17" t="n">
        <v>76.12</v>
      </c>
      <c r="O208" s="17" t="n">
        <v>668.92</v>
      </c>
      <c r="P208" s="17" t="inlineStr">
        <is>
          <t>PAID</t>
        </is>
      </c>
      <c r="Q208" s="27" t="n">
        <v>46249</v>
      </c>
      <c r="R208" s="27" t="n">
        <v>46251</v>
      </c>
      <c r="S208" s="17" t="inlineStr"/>
    </row>
    <row r="209">
      <c r="A209" s="21" t="inlineStr">
        <is>
          <t>TXN-202608-012506</t>
        </is>
      </c>
      <c r="B209" s="28" t="n">
        <v>46235</v>
      </c>
      <c r="C209" s="21" t="inlineStr">
        <is>
          <t>AC-LP-1004</t>
        </is>
      </c>
      <c r="D209" s="21" t="inlineStr">
        <is>
          <t>WL-03418</t>
        </is>
      </c>
      <c r="E209" s="21" t="inlineStr">
        <is>
          <t>LP-1004</t>
        </is>
      </c>
      <c r="F209" s="21" t="inlineStr">
        <is>
          <t>Ledgport</t>
        </is>
      </c>
      <c r="G209" s="21" t="inlineStr">
        <is>
          <t>NON_COMM_MONTHLY</t>
        </is>
      </c>
      <c r="H209" s="21" t="inlineStr">
        <is>
          <t>MONTHLY_MOORAGE</t>
        </is>
      </c>
      <c r="I209" s="21" t="n">
        <v>34</v>
      </c>
      <c r="J209" s="21" t="n">
        <v>1</v>
      </c>
      <c r="K209" s="21" t="n">
        <v>34</v>
      </c>
      <c r="L209" s="21" t="n">
        <v>10.4</v>
      </c>
      <c r="M209" s="21" t="n">
        <v>353.6</v>
      </c>
      <c r="N209" s="21" t="n">
        <v>45.4</v>
      </c>
      <c r="O209" s="21" t="n">
        <v>399</v>
      </c>
      <c r="P209" s="21" t="inlineStr">
        <is>
          <t>PAID</t>
        </is>
      </c>
      <c r="Q209" s="28" t="n">
        <v>46249</v>
      </c>
      <c r="R209" s="28" t="n">
        <v>46238</v>
      </c>
      <c r="S209" s="21" t="inlineStr"/>
    </row>
    <row r="210">
      <c r="A210" s="17" t="inlineStr">
        <is>
          <t>TXN-202608-012563</t>
        </is>
      </c>
      <c r="B210" s="27" t="n">
        <v>46235</v>
      </c>
      <c r="C210" s="17" t="inlineStr">
        <is>
          <t>AC-LP-1005</t>
        </is>
      </c>
      <c r="D210" s="17" t="inlineStr">
        <is>
          <t>WL-03728</t>
        </is>
      </c>
      <c r="E210" s="17" t="inlineStr">
        <is>
          <t>LP-1005</t>
        </is>
      </c>
      <c r="F210" s="17" t="inlineStr">
        <is>
          <t>Ledgport</t>
        </is>
      </c>
      <c r="G210" s="17" t="inlineStr">
        <is>
          <t>NON_COMM_MONTHLY</t>
        </is>
      </c>
      <c r="H210" s="17" t="inlineStr">
        <is>
          <t>MONTHLY_MOORAGE</t>
        </is>
      </c>
      <c r="I210" s="17" t="n">
        <v>38</v>
      </c>
      <c r="J210" s="17" t="n">
        <v>1</v>
      </c>
      <c r="K210" s="17" t="n">
        <v>38</v>
      </c>
      <c r="L210" s="17" t="n">
        <v>10.4</v>
      </c>
      <c r="M210" s="17" t="n">
        <v>395.2</v>
      </c>
      <c r="N210" s="17" t="n">
        <v>50.74</v>
      </c>
      <c r="O210" s="17" t="n">
        <v>445.94</v>
      </c>
      <c r="P210" s="17" t="inlineStr">
        <is>
          <t>PAID</t>
        </is>
      </c>
      <c r="Q210" s="27" t="n">
        <v>46249</v>
      </c>
      <c r="R210" s="27" t="n">
        <v>46245</v>
      </c>
      <c r="S210" s="17" t="inlineStr"/>
    </row>
    <row r="211">
      <c r="A211" s="21" t="inlineStr">
        <is>
          <t>TXN-202608-012635</t>
        </is>
      </c>
      <c r="B211" s="28" t="n">
        <v>46235</v>
      </c>
      <c r="C211" s="21" t="inlineStr">
        <is>
          <t>AC-LP-1006</t>
        </is>
      </c>
      <c r="D211" s="21" t="inlineStr">
        <is>
          <t>WL-02721</t>
        </is>
      </c>
      <c r="E211" s="21" t="inlineStr">
        <is>
          <t>LP-1006</t>
        </is>
      </c>
      <c r="F211" s="21" t="inlineStr">
        <is>
          <t>Ledgport</t>
        </is>
      </c>
      <c r="G211" s="21" t="inlineStr">
        <is>
          <t>NON_COMM_MONTHLY</t>
        </is>
      </c>
      <c r="H211" s="21" t="inlineStr">
        <is>
          <t>MONTHLY_MOORAGE</t>
        </is>
      </c>
      <c r="I211" s="21" t="n">
        <v>36</v>
      </c>
      <c r="J211" s="21" t="n">
        <v>1</v>
      </c>
      <c r="K211" s="21" t="n">
        <v>36</v>
      </c>
      <c r="L211" s="21" t="n">
        <v>10.4</v>
      </c>
      <c r="M211" s="21" t="n">
        <v>374.4</v>
      </c>
      <c r="N211" s="21" t="n">
        <v>48.07</v>
      </c>
      <c r="O211" s="21" t="n">
        <v>422.47</v>
      </c>
      <c r="P211" s="21" t="inlineStr">
        <is>
          <t>PAID</t>
        </is>
      </c>
      <c r="Q211" s="28" t="n">
        <v>46249</v>
      </c>
      <c r="R211" s="28" t="n">
        <v>46249</v>
      </c>
      <c r="S211" s="21" t="inlineStr"/>
    </row>
    <row r="212">
      <c r="A212" s="17" t="inlineStr">
        <is>
          <t>TXN-202608-012709</t>
        </is>
      </c>
      <c r="B212" s="27" t="n">
        <v>46235</v>
      </c>
      <c r="C212" s="17" t="inlineStr">
        <is>
          <t>AC-LP-1007</t>
        </is>
      </c>
      <c r="D212" s="17" t="inlineStr">
        <is>
          <t>WL-03683</t>
        </is>
      </c>
      <c r="E212" s="17" t="inlineStr">
        <is>
          <t>LP-1007</t>
        </is>
      </c>
      <c r="F212" s="17" t="inlineStr">
        <is>
          <t>Ledgport</t>
        </is>
      </c>
      <c r="G212" s="17" t="inlineStr">
        <is>
          <t>NON_COMM_MONTHLY</t>
        </is>
      </c>
      <c r="H212" s="17" t="inlineStr">
        <is>
          <t>MONTHLY_MOORAGE</t>
        </is>
      </c>
      <c r="I212" s="17" t="n">
        <v>58</v>
      </c>
      <c r="J212" s="17" t="n">
        <v>1</v>
      </c>
      <c r="K212" s="17" t="n">
        <v>58</v>
      </c>
      <c r="L212" s="17" t="n">
        <v>10.4</v>
      </c>
      <c r="M212" s="17" t="n">
        <v>603.2</v>
      </c>
      <c r="N212" s="17" t="n">
        <v>77.45</v>
      </c>
      <c r="O212" s="17" t="n">
        <v>680.65</v>
      </c>
      <c r="P212" s="17" t="inlineStr">
        <is>
          <t>PAID</t>
        </is>
      </c>
      <c r="Q212" s="27" t="n">
        <v>46249</v>
      </c>
      <c r="R212" s="27" t="n">
        <v>46244</v>
      </c>
      <c r="S212" s="17" t="inlineStr"/>
    </row>
    <row r="213">
      <c r="A213" s="21" t="inlineStr">
        <is>
          <t>TXN-202608-012767</t>
        </is>
      </c>
      <c r="B213" s="28" t="n">
        <v>46235</v>
      </c>
      <c r="C213" s="21" t="inlineStr">
        <is>
          <t>AC-LP-1008</t>
        </is>
      </c>
      <c r="D213" s="21" t="inlineStr">
        <is>
          <t>WL-02719</t>
        </is>
      </c>
      <c r="E213" s="21" t="inlineStr">
        <is>
          <t>LP-1008</t>
        </is>
      </c>
      <c r="F213" s="21" t="inlineStr">
        <is>
          <t>Ledgport</t>
        </is>
      </c>
      <c r="G213" s="21" t="inlineStr">
        <is>
          <t>NON_COMM_MONTHLY</t>
        </is>
      </c>
      <c r="H213" s="21" t="inlineStr">
        <is>
          <t>MONTHLY_MOORAGE</t>
        </is>
      </c>
      <c r="I213" s="21" t="n">
        <v>59</v>
      </c>
      <c r="J213" s="21" t="n">
        <v>1</v>
      </c>
      <c r="K213" s="21" t="n">
        <v>59</v>
      </c>
      <c r="L213" s="21" t="n">
        <v>10.4</v>
      </c>
      <c r="M213" s="21" t="n">
        <v>613.6</v>
      </c>
      <c r="N213" s="21" t="n">
        <v>78.79000000000001</v>
      </c>
      <c r="O213" s="21" t="n">
        <v>692.39</v>
      </c>
      <c r="P213" s="21" t="inlineStr">
        <is>
          <t>LATE</t>
        </is>
      </c>
      <c r="Q213" s="28" t="n">
        <v>46249</v>
      </c>
      <c r="R213" s="21" t="inlineStr"/>
      <c r="S213" s="21" t="inlineStr"/>
    </row>
    <row r="214">
      <c r="A214" s="17" t="inlineStr">
        <is>
          <t>TXN-202608-012832</t>
        </is>
      </c>
      <c r="B214" s="27" t="n">
        <v>46235</v>
      </c>
      <c r="C214" s="17" t="inlineStr">
        <is>
          <t>AC-LP-1009</t>
        </is>
      </c>
      <c r="D214" s="17" t="inlineStr">
        <is>
          <t>WL-01829</t>
        </is>
      </c>
      <c r="E214" s="17" t="inlineStr">
        <is>
          <t>LP-1009</t>
        </is>
      </c>
      <c r="F214" s="17" t="inlineStr">
        <is>
          <t>Ledgport</t>
        </is>
      </c>
      <c r="G214" s="17" t="inlineStr">
        <is>
          <t>NON_COMM_MONTHLY</t>
        </is>
      </c>
      <c r="H214" s="17" t="inlineStr">
        <is>
          <t>MONTHLY_MOORAGE</t>
        </is>
      </c>
      <c r="I214" s="17" t="n">
        <v>32</v>
      </c>
      <c r="J214" s="17" t="n">
        <v>1</v>
      </c>
      <c r="K214" s="17" t="n">
        <v>32</v>
      </c>
      <c r="L214" s="17" t="n">
        <v>10.4</v>
      </c>
      <c r="M214" s="17" t="n">
        <v>332.8</v>
      </c>
      <c r="N214" s="17" t="n">
        <v>42.73</v>
      </c>
      <c r="O214" s="17" t="n">
        <v>375.53</v>
      </c>
      <c r="P214" s="17" t="inlineStr">
        <is>
          <t>PAID</t>
        </is>
      </c>
      <c r="Q214" s="27" t="n">
        <v>46249</v>
      </c>
      <c r="R214" s="27" t="n">
        <v>46245</v>
      </c>
      <c r="S214" s="17" t="inlineStr"/>
    </row>
    <row r="215">
      <c r="A215" s="21" t="inlineStr">
        <is>
          <t>TXN-202608-012877</t>
        </is>
      </c>
      <c r="B215" s="28" t="n">
        <v>46235</v>
      </c>
      <c r="C215" s="21" t="inlineStr">
        <is>
          <t>AC-LP-1010</t>
        </is>
      </c>
      <c r="D215" s="21" t="inlineStr">
        <is>
          <t>WL-01700</t>
        </is>
      </c>
      <c r="E215" s="21" t="inlineStr">
        <is>
          <t>LP-1010</t>
        </is>
      </c>
      <c r="F215" s="21" t="inlineStr">
        <is>
          <t>Ledgport</t>
        </is>
      </c>
      <c r="G215" s="21" t="inlineStr">
        <is>
          <t>NON_COMM_MONTHLY</t>
        </is>
      </c>
      <c r="H215" s="21" t="inlineStr">
        <is>
          <t>MONTHLY_MOORAGE</t>
        </is>
      </c>
      <c r="I215" s="21" t="n">
        <v>62</v>
      </c>
      <c r="J215" s="21" t="n">
        <v>1</v>
      </c>
      <c r="K215" s="21" t="n">
        <v>62</v>
      </c>
      <c r="L215" s="21" t="n">
        <v>10.4</v>
      </c>
      <c r="M215" s="21" t="n">
        <v>644.8</v>
      </c>
      <c r="N215" s="21" t="n">
        <v>82.79000000000001</v>
      </c>
      <c r="O215" s="21" t="n">
        <v>727.59</v>
      </c>
      <c r="P215" s="21" t="inlineStr">
        <is>
          <t>PAID</t>
        </is>
      </c>
      <c r="Q215" s="28" t="n">
        <v>46249</v>
      </c>
      <c r="R215" s="28" t="n">
        <v>46249</v>
      </c>
      <c r="S215" s="21" t="inlineStr"/>
    </row>
    <row r="216">
      <c r="A216" s="17" t="inlineStr">
        <is>
          <t>TXN-202608-012944</t>
        </is>
      </c>
      <c r="B216" s="27" t="n">
        <v>46235</v>
      </c>
      <c r="C216" s="17" t="inlineStr">
        <is>
          <t>AC-LP-1011</t>
        </is>
      </c>
      <c r="D216" s="17" t="inlineStr">
        <is>
          <t>WL-02925</t>
        </is>
      </c>
      <c r="E216" s="17" t="inlineStr">
        <is>
          <t>LP-1011</t>
        </is>
      </c>
      <c r="F216" s="17" t="inlineStr">
        <is>
          <t>Ledgport</t>
        </is>
      </c>
      <c r="G216" s="17" t="inlineStr">
        <is>
          <t>NON_COMM_MONTHLY</t>
        </is>
      </c>
      <c r="H216" s="17" t="inlineStr">
        <is>
          <t>MONTHLY_MOORAGE</t>
        </is>
      </c>
      <c r="I216" s="17" t="n">
        <v>41</v>
      </c>
      <c r="J216" s="17" t="n">
        <v>1</v>
      </c>
      <c r="K216" s="17" t="n">
        <v>41</v>
      </c>
      <c r="L216" s="17" t="n">
        <v>10.4</v>
      </c>
      <c r="M216" s="17" t="n">
        <v>426.4</v>
      </c>
      <c r="N216" s="17" t="n">
        <v>54.75</v>
      </c>
      <c r="O216" s="17" t="n">
        <v>481.15</v>
      </c>
      <c r="P216" s="17" t="inlineStr">
        <is>
          <t>PAID</t>
        </is>
      </c>
      <c r="Q216" s="27" t="n">
        <v>46249</v>
      </c>
      <c r="R216" s="27" t="n">
        <v>46244</v>
      </c>
      <c r="S216" s="17" t="inlineStr"/>
    </row>
    <row r="217">
      <c r="A217" s="21" t="inlineStr">
        <is>
          <t>TXN-202608-012991</t>
        </is>
      </c>
      <c r="B217" s="28" t="n">
        <v>46235</v>
      </c>
      <c r="C217" s="21" t="inlineStr">
        <is>
          <t>AC-LP-1012</t>
        </is>
      </c>
      <c r="D217" s="21" t="inlineStr">
        <is>
          <t>WL-02088</t>
        </is>
      </c>
      <c r="E217" s="21" t="inlineStr">
        <is>
          <t>LP-1012</t>
        </is>
      </c>
      <c r="F217" s="21" t="inlineStr">
        <is>
          <t>Ledgport</t>
        </is>
      </c>
      <c r="G217" s="21" t="inlineStr">
        <is>
          <t>NON_COMM_MONTHLY</t>
        </is>
      </c>
      <c r="H217" s="21" t="inlineStr">
        <is>
          <t>MONTHLY_MOORAGE</t>
        </is>
      </c>
      <c r="I217" s="21" t="n">
        <v>29</v>
      </c>
      <c r="J217" s="21" t="n">
        <v>1</v>
      </c>
      <c r="K217" s="21" t="n">
        <v>29</v>
      </c>
      <c r="L217" s="21" t="n">
        <v>10.4</v>
      </c>
      <c r="M217" s="21" t="n">
        <v>301.6</v>
      </c>
      <c r="N217" s="21" t="n">
        <v>38.73</v>
      </c>
      <c r="O217" s="21" t="n">
        <v>340.33</v>
      </c>
      <c r="P217" s="21" t="inlineStr">
        <is>
          <t>PAID</t>
        </is>
      </c>
      <c r="Q217" s="28" t="n">
        <v>46249</v>
      </c>
      <c r="R217" s="28" t="n">
        <v>46246</v>
      </c>
      <c r="S217" s="21" t="inlineStr"/>
    </row>
    <row r="218">
      <c r="A218" s="17" t="inlineStr">
        <is>
          <t>TXN-202608-013039</t>
        </is>
      </c>
      <c r="B218" s="27" t="n">
        <v>46235</v>
      </c>
      <c r="C218" s="17" t="inlineStr">
        <is>
          <t>AC-LP-1013</t>
        </is>
      </c>
      <c r="D218" s="17" t="inlineStr">
        <is>
          <t>WL-01242</t>
        </is>
      </c>
      <c r="E218" s="17" t="inlineStr">
        <is>
          <t>LP-1013</t>
        </is>
      </c>
      <c r="F218" s="17" t="inlineStr">
        <is>
          <t>Ledgport</t>
        </is>
      </c>
      <c r="G218" s="17" t="inlineStr">
        <is>
          <t>NON_COMM_MONTHLY</t>
        </is>
      </c>
      <c r="H218" s="17" t="inlineStr">
        <is>
          <t>MONTHLY_MOORAGE</t>
        </is>
      </c>
      <c r="I218" s="17" t="n">
        <v>28</v>
      </c>
      <c r="J218" s="17" t="n">
        <v>1</v>
      </c>
      <c r="K218" s="17" t="n">
        <v>28</v>
      </c>
      <c r="L218" s="17" t="n">
        <v>10.4</v>
      </c>
      <c r="M218" s="17" t="n">
        <v>291.2</v>
      </c>
      <c r="N218" s="17" t="n">
        <v>37.39</v>
      </c>
      <c r="O218" s="17" t="n">
        <v>328.59</v>
      </c>
      <c r="P218" s="17" t="inlineStr">
        <is>
          <t>PAID</t>
        </is>
      </c>
      <c r="Q218" s="27" t="n">
        <v>46249</v>
      </c>
      <c r="R218" s="27" t="n">
        <v>46246</v>
      </c>
      <c r="S218" s="17" t="inlineStr"/>
    </row>
    <row r="219">
      <c r="A219" s="21" t="inlineStr">
        <is>
          <t>TXN-202608-013099</t>
        </is>
      </c>
      <c r="B219" s="28" t="n">
        <v>46235</v>
      </c>
      <c r="C219" s="21" t="inlineStr">
        <is>
          <t>AC-LP-1014</t>
        </is>
      </c>
      <c r="D219" s="21" t="inlineStr">
        <is>
          <t>WL-02535</t>
        </is>
      </c>
      <c r="E219" s="21" t="inlineStr">
        <is>
          <t>LP-1014</t>
        </is>
      </c>
      <c r="F219" s="21" t="inlineStr">
        <is>
          <t>Ledgport</t>
        </is>
      </c>
      <c r="G219" s="21" t="inlineStr">
        <is>
          <t>NON_COMM_MONTHLY</t>
        </is>
      </c>
      <c r="H219" s="21" t="inlineStr">
        <is>
          <t>MONTHLY_MOORAGE</t>
        </is>
      </c>
      <c r="I219" s="21" t="n">
        <v>24</v>
      </c>
      <c r="J219" s="21" t="n">
        <v>1</v>
      </c>
      <c r="K219" s="21" t="n">
        <v>24</v>
      </c>
      <c r="L219" s="21" t="n">
        <v>10.4</v>
      </c>
      <c r="M219" s="21" t="n">
        <v>249.6</v>
      </c>
      <c r="N219" s="21" t="n">
        <v>32.05</v>
      </c>
      <c r="O219" s="21" t="n">
        <v>281.65</v>
      </c>
      <c r="P219" s="21" t="inlineStr">
        <is>
          <t>PAID</t>
        </is>
      </c>
      <c r="Q219" s="28" t="n">
        <v>46249</v>
      </c>
      <c r="R219" s="28" t="n">
        <v>46241</v>
      </c>
      <c r="S219" s="21" t="inlineStr"/>
    </row>
    <row r="220">
      <c r="A220" s="17" t="inlineStr">
        <is>
          <t>TXN-202608-013163</t>
        </is>
      </c>
      <c r="B220" s="27" t="n">
        <v>46235</v>
      </c>
      <c r="C220" s="17" t="inlineStr">
        <is>
          <t>AC-LP-1016</t>
        </is>
      </c>
      <c r="D220" s="17" t="inlineStr">
        <is>
          <t>WL-03089</t>
        </is>
      </c>
      <c r="E220" s="17" t="inlineStr">
        <is>
          <t>LP-1016</t>
        </is>
      </c>
      <c r="F220" s="17" t="inlineStr">
        <is>
          <t>Ledgport</t>
        </is>
      </c>
      <c r="G220" s="17" t="inlineStr">
        <is>
          <t>NON_COMM_MONTHLY</t>
        </is>
      </c>
      <c r="H220" s="17" t="inlineStr">
        <is>
          <t>MONTHLY_MOORAGE</t>
        </is>
      </c>
      <c r="I220" s="17" t="n">
        <v>28</v>
      </c>
      <c r="J220" s="17" t="n">
        <v>1</v>
      </c>
      <c r="K220" s="17" t="n">
        <v>28</v>
      </c>
      <c r="L220" s="17" t="n">
        <v>10.4</v>
      </c>
      <c r="M220" s="17" t="n">
        <v>291.2</v>
      </c>
      <c r="N220" s="17" t="n">
        <v>37.39</v>
      </c>
      <c r="O220" s="17" t="n">
        <v>328.59</v>
      </c>
      <c r="P220" s="17" t="inlineStr">
        <is>
          <t>OPEN</t>
        </is>
      </c>
      <c r="Q220" s="27" t="n">
        <v>46249</v>
      </c>
      <c r="R220" s="17" t="inlineStr"/>
      <c r="S220" s="17" t="inlineStr"/>
    </row>
    <row r="221">
      <c r="A221" s="21" t="inlineStr">
        <is>
          <t>TXN-202608-013209</t>
        </is>
      </c>
      <c r="B221" s="28" t="n">
        <v>46235</v>
      </c>
      <c r="C221" s="21" t="inlineStr">
        <is>
          <t>AC-LP-1017</t>
        </is>
      </c>
      <c r="D221" s="21" t="inlineStr">
        <is>
          <t>WL-01838</t>
        </is>
      </c>
      <c r="E221" s="21" t="inlineStr">
        <is>
          <t>LP-1017</t>
        </is>
      </c>
      <c r="F221" s="21" t="inlineStr">
        <is>
          <t>Ledgport</t>
        </is>
      </c>
      <c r="G221" s="21" t="inlineStr">
        <is>
          <t>NON_COMM_MONTHLY</t>
        </is>
      </c>
      <c r="H221" s="21" t="inlineStr">
        <is>
          <t>MONTHLY_MOORAGE</t>
        </is>
      </c>
      <c r="I221" s="21" t="n">
        <v>56</v>
      </c>
      <c r="J221" s="21" t="n">
        <v>1</v>
      </c>
      <c r="K221" s="21" t="n">
        <v>56</v>
      </c>
      <c r="L221" s="21" t="n">
        <v>10.4</v>
      </c>
      <c r="M221" s="21" t="n">
        <v>582.4</v>
      </c>
      <c r="N221" s="21" t="n">
        <v>74.78</v>
      </c>
      <c r="O221" s="21" t="n">
        <v>657.1799999999999</v>
      </c>
      <c r="P221" s="21" t="inlineStr">
        <is>
          <t>PAID</t>
        </is>
      </c>
      <c r="Q221" s="28" t="n">
        <v>46249</v>
      </c>
      <c r="R221" s="28" t="n">
        <v>46243</v>
      </c>
      <c r="S221" s="21" t="inlineStr"/>
    </row>
    <row r="222">
      <c r="A222" s="17" t="inlineStr">
        <is>
          <t>TXN-202608-013255</t>
        </is>
      </c>
      <c r="B222" s="27" t="n">
        <v>46235</v>
      </c>
      <c r="C222" s="17" t="inlineStr">
        <is>
          <t>AC-LP-1018</t>
        </is>
      </c>
      <c r="D222" s="17" t="inlineStr">
        <is>
          <t>WL-01243</t>
        </is>
      </c>
      <c r="E222" s="17" t="inlineStr">
        <is>
          <t>LP-1018</t>
        </is>
      </c>
      <c r="F222" s="17" t="inlineStr">
        <is>
          <t>Ledgport</t>
        </is>
      </c>
      <c r="G222" s="17" t="inlineStr">
        <is>
          <t>NON_COMM_MONTHLY</t>
        </is>
      </c>
      <c r="H222" s="17" t="inlineStr">
        <is>
          <t>MONTHLY_MOORAGE</t>
        </is>
      </c>
      <c r="I222" s="17" t="n">
        <v>54</v>
      </c>
      <c r="J222" s="17" t="n">
        <v>1</v>
      </c>
      <c r="K222" s="17" t="n">
        <v>54</v>
      </c>
      <c r="L222" s="17" t="n">
        <v>10.4</v>
      </c>
      <c r="M222" s="17" t="n">
        <v>561.6</v>
      </c>
      <c r="N222" s="17" t="n">
        <v>72.11</v>
      </c>
      <c r="O222" s="17" t="n">
        <v>633.71</v>
      </c>
      <c r="P222" s="17" t="inlineStr">
        <is>
          <t>PAID</t>
        </is>
      </c>
      <c r="Q222" s="27" t="n">
        <v>46249</v>
      </c>
      <c r="R222" s="27" t="n">
        <v>46238</v>
      </c>
      <c r="S222" s="17" t="inlineStr"/>
    </row>
    <row r="223">
      <c r="A223" s="21" t="inlineStr">
        <is>
          <t>TXN-202608-013320</t>
        </is>
      </c>
      <c r="B223" s="28" t="n">
        <v>46235</v>
      </c>
      <c r="C223" s="21" t="inlineStr">
        <is>
          <t>AC-LP-1020</t>
        </is>
      </c>
      <c r="D223" s="21" t="inlineStr">
        <is>
          <t>WL-01990</t>
        </is>
      </c>
      <c r="E223" s="21" t="inlineStr">
        <is>
          <t>LP-1020</t>
        </is>
      </c>
      <c r="F223" s="21" t="inlineStr">
        <is>
          <t>Ledgport</t>
        </is>
      </c>
      <c r="G223" s="21" t="inlineStr">
        <is>
          <t>NON_COMM_MONTHLY</t>
        </is>
      </c>
      <c r="H223" s="21" t="inlineStr">
        <is>
          <t>MONTHLY_MOORAGE</t>
        </is>
      </c>
      <c r="I223" s="21" t="n">
        <v>32</v>
      </c>
      <c r="J223" s="21" t="n">
        <v>1</v>
      </c>
      <c r="K223" s="21" t="n">
        <v>32</v>
      </c>
      <c r="L223" s="21" t="n">
        <v>10.4</v>
      </c>
      <c r="M223" s="21" t="n">
        <v>332.8</v>
      </c>
      <c r="N223" s="21" t="n">
        <v>42.73</v>
      </c>
      <c r="O223" s="21" t="n">
        <v>375.53</v>
      </c>
      <c r="P223" s="21" t="inlineStr">
        <is>
          <t>PAID</t>
        </is>
      </c>
      <c r="Q223" s="28" t="n">
        <v>46249</v>
      </c>
      <c r="R223" s="28" t="n">
        <v>46247</v>
      </c>
      <c r="S223" s="21" t="inlineStr"/>
    </row>
    <row r="224">
      <c r="A224" s="17" t="inlineStr">
        <is>
          <t>TXN-202608-013399</t>
        </is>
      </c>
      <c r="B224" s="27" t="n">
        <v>46235</v>
      </c>
      <c r="C224" s="17" t="inlineStr">
        <is>
          <t>AC-LP-1021</t>
        </is>
      </c>
      <c r="D224" s="17" t="inlineStr">
        <is>
          <t>WL-02827</t>
        </is>
      </c>
      <c r="E224" s="17" t="inlineStr">
        <is>
          <t>LP-1021</t>
        </is>
      </c>
      <c r="F224" s="17" t="inlineStr">
        <is>
          <t>Ledgport</t>
        </is>
      </c>
      <c r="G224" s="17" t="inlineStr">
        <is>
          <t>NON_COMM_MONTHLY</t>
        </is>
      </c>
      <c r="H224" s="17" t="inlineStr">
        <is>
          <t>MONTHLY_MOORAGE</t>
        </is>
      </c>
      <c r="I224" s="17" t="n">
        <v>37</v>
      </c>
      <c r="J224" s="17" t="n">
        <v>1</v>
      </c>
      <c r="K224" s="17" t="n">
        <v>37</v>
      </c>
      <c r="L224" s="17" t="n">
        <v>10.4</v>
      </c>
      <c r="M224" s="17" t="n">
        <v>384.8</v>
      </c>
      <c r="N224" s="17" t="n">
        <v>49.41</v>
      </c>
      <c r="O224" s="17" t="n">
        <v>434.21</v>
      </c>
      <c r="P224" s="17" t="inlineStr">
        <is>
          <t>PAID</t>
        </is>
      </c>
      <c r="Q224" s="27" t="n">
        <v>46249</v>
      </c>
      <c r="R224" s="27" t="n">
        <v>46248</v>
      </c>
      <c r="S224" s="17" t="inlineStr"/>
    </row>
    <row r="225">
      <c r="A225" s="21" t="inlineStr">
        <is>
          <t>TXN-202608-013452</t>
        </is>
      </c>
      <c r="B225" s="28" t="n">
        <v>46235</v>
      </c>
      <c r="C225" s="21" t="inlineStr">
        <is>
          <t>AC-LP-1022</t>
        </is>
      </c>
      <c r="D225" s="21" t="inlineStr">
        <is>
          <t>WL-01807</t>
        </is>
      </c>
      <c r="E225" s="21" t="inlineStr">
        <is>
          <t>LP-1022</t>
        </is>
      </c>
      <c r="F225" s="21" t="inlineStr">
        <is>
          <t>Ledgport</t>
        </is>
      </c>
      <c r="G225" s="21" t="inlineStr">
        <is>
          <t>NON_COMM_MONTHLY</t>
        </is>
      </c>
      <c r="H225" s="21" t="inlineStr">
        <is>
          <t>MONTHLY_MOORAGE</t>
        </is>
      </c>
      <c r="I225" s="21" t="n">
        <v>29</v>
      </c>
      <c r="J225" s="21" t="n">
        <v>1</v>
      </c>
      <c r="K225" s="21" t="n">
        <v>29</v>
      </c>
      <c r="L225" s="21" t="n">
        <v>10.4</v>
      </c>
      <c r="M225" s="21" t="n">
        <v>301.6</v>
      </c>
      <c r="N225" s="21" t="n">
        <v>38.73</v>
      </c>
      <c r="O225" s="21" t="n">
        <v>340.33</v>
      </c>
      <c r="P225" s="21" t="inlineStr">
        <is>
          <t>PAID</t>
        </is>
      </c>
      <c r="Q225" s="28" t="n">
        <v>46249</v>
      </c>
      <c r="R225" s="28" t="n">
        <v>46244</v>
      </c>
      <c r="S225" s="21" t="inlineStr"/>
    </row>
    <row r="226">
      <c r="A226" s="17" t="inlineStr">
        <is>
          <t>TXN-202608-013502</t>
        </is>
      </c>
      <c r="B226" s="27" t="n">
        <v>46235</v>
      </c>
      <c r="C226" s="17" t="inlineStr">
        <is>
          <t>AC-LP-1023</t>
        </is>
      </c>
      <c r="D226" s="17" t="inlineStr">
        <is>
          <t>WL-01364</t>
        </is>
      </c>
      <c r="E226" s="17" t="inlineStr">
        <is>
          <t>LP-1023</t>
        </is>
      </c>
      <c r="F226" s="17" t="inlineStr">
        <is>
          <t>Ledgport</t>
        </is>
      </c>
      <c r="G226" s="17" t="inlineStr">
        <is>
          <t>NON_COMM_MONTHLY</t>
        </is>
      </c>
      <c r="H226" s="17" t="inlineStr">
        <is>
          <t>MONTHLY_MOORAGE</t>
        </is>
      </c>
      <c r="I226" s="17" t="n">
        <v>24</v>
      </c>
      <c r="J226" s="17" t="n">
        <v>1</v>
      </c>
      <c r="K226" s="17" t="n">
        <v>24</v>
      </c>
      <c r="L226" s="17" t="n">
        <v>10.4</v>
      </c>
      <c r="M226" s="17" t="n">
        <v>249.6</v>
      </c>
      <c r="N226" s="17" t="n">
        <v>32.05</v>
      </c>
      <c r="O226" s="17" t="n">
        <v>281.65</v>
      </c>
      <c r="P226" s="17" t="inlineStr">
        <is>
          <t>PAID</t>
        </is>
      </c>
      <c r="Q226" s="27" t="n">
        <v>46249</v>
      </c>
      <c r="R226" s="27" t="n">
        <v>46238</v>
      </c>
      <c r="S226" s="17" t="inlineStr"/>
    </row>
    <row r="227">
      <c r="A227" s="21" t="inlineStr">
        <is>
          <t>TXN-202608-013548</t>
        </is>
      </c>
      <c r="B227" s="28" t="n">
        <v>46235</v>
      </c>
      <c r="C227" s="21" t="inlineStr">
        <is>
          <t>AC-LP-1024</t>
        </is>
      </c>
      <c r="D227" s="21" t="inlineStr">
        <is>
          <t>WL-01028</t>
        </is>
      </c>
      <c r="E227" s="21" t="inlineStr">
        <is>
          <t>LP-1024</t>
        </is>
      </c>
      <c r="F227" s="21" t="inlineStr">
        <is>
          <t>Ledgport</t>
        </is>
      </c>
      <c r="G227" s="21" t="inlineStr">
        <is>
          <t>NON_COMM_MONTHLY</t>
        </is>
      </c>
      <c r="H227" s="21" t="inlineStr">
        <is>
          <t>MONTHLY_MOORAGE</t>
        </is>
      </c>
      <c r="I227" s="21" t="n">
        <v>54</v>
      </c>
      <c r="J227" s="21" t="n">
        <v>1</v>
      </c>
      <c r="K227" s="21" t="n">
        <v>54</v>
      </c>
      <c r="L227" s="21" t="n">
        <v>10.4</v>
      </c>
      <c r="M227" s="21" t="n">
        <v>561.6</v>
      </c>
      <c r="N227" s="21" t="n">
        <v>72.11</v>
      </c>
      <c r="O227" s="21" t="n">
        <v>633.71</v>
      </c>
      <c r="P227" s="21" t="inlineStr">
        <is>
          <t>PAID</t>
        </is>
      </c>
      <c r="Q227" s="28" t="n">
        <v>46249</v>
      </c>
      <c r="R227" s="28" t="n">
        <v>46248</v>
      </c>
      <c r="S227" s="21" t="inlineStr"/>
    </row>
    <row r="228">
      <c r="A228" s="17" t="inlineStr">
        <is>
          <t>TXN-202608-013588</t>
        </is>
      </c>
      <c r="B228" s="27" t="n">
        <v>46235</v>
      </c>
      <c r="C228" s="17" t="inlineStr">
        <is>
          <t>AC-LP-1102</t>
        </is>
      </c>
      <c r="D228" s="17" t="inlineStr">
        <is>
          <t>WL-03792</t>
        </is>
      </c>
      <c r="E228" s="17" t="inlineStr">
        <is>
          <t>LP-1102</t>
        </is>
      </c>
      <c r="F228" s="17" t="inlineStr">
        <is>
          <t>Ledgport</t>
        </is>
      </c>
      <c r="G228" s="17" t="inlineStr">
        <is>
          <t>NON_COMM_MONTHLY</t>
        </is>
      </c>
      <c r="H228" s="17" t="inlineStr">
        <is>
          <t>MONTHLY_MOORAGE</t>
        </is>
      </c>
      <c r="I228" s="17" t="n">
        <v>55</v>
      </c>
      <c r="J228" s="17" t="n">
        <v>1</v>
      </c>
      <c r="K228" s="17" t="n">
        <v>55</v>
      </c>
      <c r="L228" s="17" t="n">
        <v>10.4</v>
      </c>
      <c r="M228" s="17" t="n">
        <v>572</v>
      </c>
      <c r="N228" s="17" t="n">
        <v>73.44</v>
      </c>
      <c r="O228" s="17" t="n">
        <v>645.4400000000001</v>
      </c>
      <c r="P228" s="17" t="inlineStr">
        <is>
          <t>PAID</t>
        </is>
      </c>
      <c r="Q228" s="27" t="n">
        <v>46249</v>
      </c>
      <c r="R228" s="27" t="n">
        <v>46246</v>
      </c>
      <c r="S228" s="17" t="inlineStr"/>
    </row>
    <row r="229">
      <c r="A229" s="21" t="inlineStr">
        <is>
          <t>TXN-202608-013657</t>
        </is>
      </c>
      <c r="B229" s="28" t="n">
        <v>46235</v>
      </c>
      <c r="C229" s="21" t="inlineStr">
        <is>
          <t>AC-LP-1103</t>
        </is>
      </c>
      <c r="D229" s="21" t="inlineStr">
        <is>
          <t>WL-03118</t>
        </is>
      </c>
      <c r="E229" s="21" t="inlineStr">
        <is>
          <t>LP-1103</t>
        </is>
      </c>
      <c r="F229" s="21" t="inlineStr">
        <is>
          <t>Ledgport</t>
        </is>
      </c>
      <c r="G229" s="21" t="inlineStr">
        <is>
          <t>NON_COMM_MONTHLY</t>
        </is>
      </c>
      <c r="H229" s="21" t="inlineStr">
        <is>
          <t>MONTHLY_MOORAGE</t>
        </is>
      </c>
      <c r="I229" s="21" t="n">
        <v>32</v>
      </c>
      <c r="J229" s="21" t="n">
        <v>1</v>
      </c>
      <c r="K229" s="21" t="n">
        <v>32</v>
      </c>
      <c r="L229" s="21" t="n">
        <v>10.4</v>
      </c>
      <c r="M229" s="21" t="n">
        <v>332.8</v>
      </c>
      <c r="N229" s="21" t="n">
        <v>42.73</v>
      </c>
      <c r="O229" s="21" t="n">
        <v>375.53</v>
      </c>
      <c r="P229" s="21" t="inlineStr">
        <is>
          <t>PAID</t>
        </is>
      </c>
      <c r="Q229" s="28" t="n">
        <v>46249</v>
      </c>
      <c r="R229" s="28" t="n">
        <v>46249</v>
      </c>
      <c r="S229" s="21" t="inlineStr"/>
    </row>
    <row r="230">
      <c r="A230" s="17" t="inlineStr">
        <is>
          <t>TXN-202608-013719</t>
        </is>
      </c>
      <c r="B230" s="27" t="n">
        <v>46235</v>
      </c>
      <c r="C230" s="17" t="inlineStr">
        <is>
          <t>AC-LP-1104</t>
        </is>
      </c>
      <c r="D230" s="17" t="inlineStr">
        <is>
          <t>WL-03003</t>
        </is>
      </c>
      <c r="E230" s="17" t="inlineStr">
        <is>
          <t>LP-1104</t>
        </is>
      </c>
      <c r="F230" s="17" t="inlineStr">
        <is>
          <t>Ledgport</t>
        </is>
      </c>
      <c r="G230" s="17" t="inlineStr">
        <is>
          <t>NON_COMM_MONTHLY</t>
        </is>
      </c>
      <c r="H230" s="17" t="inlineStr">
        <is>
          <t>MONTHLY_MOORAGE</t>
        </is>
      </c>
      <c r="I230" s="17" t="n">
        <v>54</v>
      </c>
      <c r="J230" s="17" t="n">
        <v>1</v>
      </c>
      <c r="K230" s="17" t="n">
        <v>54</v>
      </c>
      <c r="L230" s="17" t="n">
        <v>10.4</v>
      </c>
      <c r="M230" s="17" t="n">
        <v>561.6</v>
      </c>
      <c r="N230" s="17" t="n">
        <v>72.11</v>
      </c>
      <c r="O230" s="17" t="n">
        <v>633.71</v>
      </c>
      <c r="P230" s="17" t="inlineStr">
        <is>
          <t>PAID</t>
        </is>
      </c>
      <c r="Q230" s="27" t="n">
        <v>46249</v>
      </c>
      <c r="R230" s="27" t="n">
        <v>46248</v>
      </c>
      <c r="S230" s="17" t="inlineStr"/>
    </row>
    <row r="231">
      <c r="A231" s="21" t="inlineStr">
        <is>
          <t>TXN-202608-013761</t>
        </is>
      </c>
      <c r="B231" s="28" t="n">
        <v>46235</v>
      </c>
      <c r="C231" s="21" t="inlineStr">
        <is>
          <t>AC-LP-1105</t>
        </is>
      </c>
      <c r="D231" s="21" t="inlineStr">
        <is>
          <t>WL-02015</t>
        </is>
      </c>
      <c r="E231" s="21" t="inlineStr">
        <is>
          <t>LP-1105</t>
        </is>
      </c>
      <c r="F231" s="21" t="inlineStr">
        <is>
          <t>Ledgport</t>
        </is>
      </c>
      <c r="G231" s="21" t="inlineStr">
        <is>
          <t>NON_COMM_MONTHLY</t>
        </is>
      </c>
      <c r="H231" s="21" t="inlineStr">
        <is>
          <t>MONTHLY_MOORAGE</t>
        </is>
      </c>
      <c r="I231" s="21" t="n">
        <v>49</v>
      </c>
      <c r="J231" s="21" t="n">
        <v>1</v>
      </c>
      <c r="K231" s="21" t="n">
        <v>49</v>
      </c>
      <c r="L231" s="21" t="n">
        <v>10.4</v>
      </c>
      <c r="M231" s="21" t="n">
        <v>509.6</v>
      </c>
      <c r="N231" s="21" t="n">
        <v>65.43000000000001</v>
      </c>
      <c r="O231" s="21" t="n">
        <v>575.03</v>
      </c>
      <c r="P231" s="21" t="inlineStr">
        <is>
          <t>PAID</t>
        </is>
      </c>
      <c r="Q231" s="28" t="n">
        <v>46249</v>
      </c>
      <c r="R231" s="28" t="n">
        <v>46250</v>
      </c>
      <c r="S231" s="21" t="inlineStr"/>
    </row>
    <row r="232">
      <c r="A232" s="17" t="inlineStr">
        <is>
          <t>TXN-202608-013807</t>
        </is>
      </c>
      <c r="B232" s="27" t="n">
        <v>46235</v>
      </c>
      <c r="C232" s="17" t="inlineStr">
        <is>
          <t>AC-LP-1106</t>
        </is>
      </c>
      <c r="D232" s="17" t="inlineStr">
        <is>
          <t>WL-01668</t>
        </is>
      </c>
      <c r="E232" s="17" t="inlineStr">
        <is>
          <t>LP-1106</t>
        </is>
      </c>
      <c r="F232" s="17" t="inlineStr">
        <is>
          <t>Ledgport</t>
        </is>
      </c>
      <c r="G232" s="17" t="inlineStr">
        <is>
          <t>NON_COMM_MONTHLY</t>
        </is>
      </c>
      <c r="H232" s="17" t="inlineStr">
        <is>
          <t>MONTHLY_MOORAGE</t>
        </is>
      </c>
      <c r="I232" s="17" t="n">
        <v>24</v>
      </c>
      <c r="J232" s="17" t="n">
        <v>1</v>
      </c>
      <c r="K232" s="17" t="n">
        <v>24</v>
      </c>
      <c r="L232" s="17" t="n">
        <v>10.4</v>
      </c>
      <c r="M232" s="17" t="n">
        <v>249.6</v>
      </c>
      <c r="N232" s="17" t="n">
        <v>32.05</v>
      </c>
      <c r="O232" s="17" t="n">
        <v>281.65</v>
      </c>
      <c r="P232" s="17" t="inlineStr">
        <is>
          <t>PAID</t>
        </is>
      </c>
      <c r="Q232" s="27" t="n">
        <v>46249</v>
      </c>
      <c r="R232" s="27" t="n">
        <v>46241</v>
      </c>
      <c r="S232" s="17" t="inlineStr"/>
    </row>
    <row r="233">
      <c r="A233" s="21" t="inlineStr">
        <is>
          <t>TXN-202608-013873</t>
        </is>
      </c>
      <c r="B233" s="28" t="n">
        <v>46235</v>
      </c>
      <c r="C233" s="21" t="inlineStr">
        <is>
          <t>AC-LP-1107</t>
        </is>
      </c>
      <c r="D233" s="21" t="inlineStr">
        <is>
          <t>WL-03768</t>
        </is>
      </c>
      <c r="E233" s="21" t="inlineStr">
        <is>
          <t>LP-1107</t>
        </is>
      </c>
      <c r="F233" s="21" t="inlineStr">
        <is>
          <t>Ledgport</t>
        </is>
      </c>
      <c r="G233" s="21" t="inlineStr">
        <is>
          <t>NON_COMM_MONTHLY</t>
        </is>
      </c>
      <c r="H233" s="21" t="inlineStr">
        <is>
          <t>MONTHLY_MOORAGE</t>
        </is>
      </c>
      <c r="I233" s="21" t="n">
        <v>48</v>
      </c>
      <c r="J233" s="21" t="n">
        <v>1</v>
      </c>
      <c r="K233" s="21" t="n">
        <v>48</v>
      </c>
      <c r="L233" s="21" t="n">
        <v>10.4</v>
      </c>
      <c r="M233" s="21" t="n">
        <v>499.2</v>
      </c>
      <c r="N233" s="21" t="n">
        <v>64.09999999999999</v>
      </c>
      <c r="O233" s="21" t="n">
        <v>563.3</v>
      </c>
      <c r="P233" s="21" t="inlineStr">
        <is>
          <t>PAID</t>
        </is>
      </c>
      <c r="Q233" s="28" t="n">
        <v>46249</v>
      </c>
      <c r="R233" s="28" t="n">
        <v>46239</v>
      </c>
      <c r="S233" s="21" t="inlineStr"/>
    </row>
    <row r="234">
      <c r="A234" s="17" t="inlineStr">
        <is>
          <t>TXN-202608-013934</t>
        </is>
      </c>
      <c r="B234" s="27" t="n">
        <v>46235</v>
      </c>
      <c r="C234" s="17" t="inlineStr">
        <is>
          <t>AC-LP-1108</t>
        </is>
      </c>
      <c r="D234" s="17" t="inlineStr">
        <is>
          <t>WL-02575</t>
        </is>
      </c>
      <c r="E234" s="17" t="inlineStr">
        <is>
          <t>LP-1108</t>
        </is>
      </c>
      <c r="F234" s="17" t="inlineStr">
        <is>
          <t>Ledgport</t>
        </is>
      </c>
      <c r="G234" s="17" t="inlineStr">
        <is>
          <t>NON_COMM_MONTHLY</t>
        </is>
      </c>
      <c r="H234" s="17" t="inlineStr">
        <is>
          <t>MONTHLY_MOORAGE</t>
        </is>
      </c>
      <c r="I234" s="17" t="n">
        <v>32</v>
      </c>
      <c r="J234" s="17" t="n">
        <v>1</v>
      </c>
      <c r="K234" s="17" t="n">
        <v>32</v>
      </c>
      <c r="L234" s="17" t="n">
        <v>10.4</v>
      </c>
      <c r="M234" s="17" t="n">
        <v>332.8</v>
      </c>
      <c r="N234" s="17" t="n">
        <v>42.73</v>
      </c>
      <c r="O234" s="17" t="n">
        <v>375.53</v>
      </c>
      <c r="P234" s="17" t="inlineStr">
        <is>
          <t>PAID</t>
        </is>
      </c>
      <c r="Q234" s="27" t="n">
        <v>46249</v>
      </c>
      <c r="R234" s="27" t="n">
        <v>46247</v>
      </c>
      <c r="S234" s="17" t="inlineStr"/>
    </row>
    <row r="235">
      <c r="A235" s="21" t="inlineStr">
        <is>
          <t>TXN-202608-014015</t>
        </is>
      </c>
      <c r="B235" s="28" t="n">
        <v>46235</v>
      </c>
      <c r="C235" s="21" t="inlineStr">
        <is>
          <t>AC-LP-1109</t>
        </is>
      </c>
      <c r="D235" s="21" t="inlineStr">
        <is>
          <t>WL-02691</t>
        </is>
      </c>
      <c r="E235" s="21" t="inlineStr">
        <is>
          <t>LP-1109</t>
        </is>
      </c>
      <c r="F235" s="21" t="inlineStr">
        <is>
          <t>Ledgport</t>
        </is>
      </c>
      <c r="G235" s="21" t="inlineStr">
        <is>
          <t>NON_COMM_MONTHLY</t>
        </is>
      </c>
      <c r="H235" s="21" t="inlineStr">
        <is>
          <t>MONTHLY_MOORAGE</t>
        </is>
      </c>
      <c r="I235" s="21" t="n">
        <v>30</v>
      </c>
      <c r="J235" s="21" t="n">
        <v>1</v>
      </c>
      <c r="K235" s="21" t="n">
        <v>30</v>
      </c>
      <c r="L235" s="21" t="n">
        <v>10.4</v>
      </c>
      <c r="M235" s="21" t="n">
        <v>312</v>
      </c>
      <c r="N235" s="21" t="n">
        <v>40.06</v>
      </c>
      <c r="O235" s="21" t="n">
        <v>352.06</v>
      </c>
      <c r="P235" s="21" t="inlineStr">
        <is>
          <t>PAID</t>
        </is>
      </c>
      <c r="Q235" s="28" t="n">
        <v>46249</v>
      </c>
      <c r="R235" s="28" t="n">
        <v>46241</v>
      </c>
      <c r="S235" s="21" t="inlineStr"/>
    </row>
    <row r="236">
      <c r="A236" s="17" t="inlineStr">
        <is>
          <t>TXN-202608-014077</t>
        </is>
      </c>
      <c r="B236" s="27" t="n">
        <v>46235</v>
      </c>
      <c r="C236" s="17" t="inlineStr">
        <is>
          <t>AC-LP-1110</t>
        </is>
      </c>
      <c r="D236" s="17" t="inlineStr">
        <is>
          <t>WL-01093</t>
        </is>
      </c>
      <c r="E236" s="17" t="inlineStr">
        <is>
          <t>LP-1110</t>
        </is>
      </c>
      <c r="F236" s="17" t="inlineStr">
        <is>
          <t>Ledgport</t>
        </is>
      </c>
      <c r="G236" s="17" t="inlineStr">
        <is>
          <t>NON_COMM_MONTHLY</t>
        </is>
      </c>
      <c r="H236" s="17" t="inlineStr">
        <is>
          <t>MONTHLY_MOORAGE</t>
        </is>
      </c>
      <c r="I236" s="17" t="n">
        <v>35</v>
      </c>
      <c r="J236" s="17" t="n">
        <v>1</v>
      </c>
      <c r="K236" s="17" t="n">
        <v>35</v>
      </c>
      <c r="L236" s="17" t="n">
        <v>10.4</v>
      </c>
      <c r="M236" s="17" t="n">
        <v>364</v>
      </c>
      <c r="N236" s="17" t="n">
        <v>46.74</v>
      </c>
      <c r="O236" s="17" t="n">
        <v>410.74</v>
      </c>
      <c r="P236" s="17" t="inlineStr">
        <is>
          <t>OPEN</t>
        </is>
      </c>
      <c r="Q236" s="27" t="n">
        <v>46249</v>
      </c>
      <c r="R236" s="17" t="inlineStr"/>
      <c r="S236" s="17" t="inlineStr"/>
    </row>
    <row r="237">
      <c r="A237" s="21" t="inlineStr">
        <is>
          <t>TXN-202608-014138</t>
        </is>
      </c>
      <c r="B237" s="28" t="n">
        <v>46235</v>
      </c>
      <c r="C237" s="21" t="inlineStr">
        <is>
          <t>AC-LP-1111</t>
        </is>
      </c>
      <c r="D237" s="21" t="inlineStr">
        <is>
          <t>WL-02766</t>
        </is>
      </c>
      <c r="E237" s="21" t="inlineStr">
        <is>
          <t>LP-1111</t>
        </is>
      </c>
      <c r="F237" s="21" t="inlineStr">
        <is>
          <t>Ledgport</t>
        </is>
      </c>
      <c r="G237" s="21" t="inlineStr">
        <is>
          <t>NON_COMM_MONTHLY</t>
        </is>
      </c>
      <c r="H237" s="21" t="inlineStr">
        <is>
          <t>MONTHLY_MOORAGE</t>
        </is>
      </c>
      <c r="I237" s="21" t="n">
        <v>55</v>
      </c>
      <c r="J237" s="21" t="n">
        <v>1</v>
      </c>
      <c r="K237" s="21" t="n">
        <v>55</v>
      </c>
      <c r="L237" s="21" t="n">
        <v>10.4</v>
      </c>
      <c r="M237" s="21" t="n">
        <v>572</v>
      </c>
      <c r="N237" s="21" t="n">
        <v>73.44</v>
      </c>
      <c r="O237" s="21" t="n">
        <v>645.4400000000001</v>
      </c>
      <c r="P237" s="21" t="inlineStr">
        <is>
          <t>PAID</t>
        </is>
      </c>
      <c r="Q237" s="28" t="n">
        <v>46249</v>
      </c>
      <c r="R237" s="28" t="n">
        <v>46250</v>
      </c>
      <c r="S237" s="21" t="inlineStr"/>
    </row>
    <row r="238">
      <c r="A238" s="17" t="inlineStr">
        <is>
          <t>TXN-202608-014207</t>
        </is>
      </c>
      <c r="B238" s="27" t="n">
        <v>46235</v>
      </c>
      <c r="C238" s="17" t="inlineStr">
        <is>
          <t>AC-LP-1112</t>
        </is>
      </c>
      <c r="D238" s="17" t="inlineStr">
        <is>
          <t>WL-03706</t>
        </is>
      </c>
      <c r="E238" s="17" t="inlineStr">
        <is>
          <t>LP-1112</t>
        </is>
      </c>
      <c r="F238" s="17" t="inlineStr">
        <is>
          <t>Ledgport</t>
        </is>
      </c>
      <c r="G238" s="17" t="inlineStr">
        <is>
          <t>NON_COMM_MONTHLY</t>
        </is>
      </c>
      <c r="H238" s="17" t="inlineStr">
        <is>
          <t>MONTHLY_MOORAGE</t>
        </is>
      </c>
      <c r="I238" s="17" t="n">
        <v>40</v>
      </c>
      <c r="J238" s="17" t="n">
        <v>1</v>
      </c>
      <c r="K238" s="17" t="n">
        <v>40</v>
      </c>
      <c r="L238" s="17" t="n">
        <v>10.4</v>
      </c>
      <c r="M238" s="17" t="n">
        <v>416</v>
      </c>
      <c r="N238" s="17" t="n">
        <v>53.41</v>
      </c>
      <c r="O238" s="17" t="n">
        <v>469.41</v>
      </c>
      <c r="P238" s="17" t="inlineStr">
        <is>
          <t>PAID</t>
        </is>
      </c>
      <c r="Q238" s="27" t="n">
        <v>46249</v>
      </c>
      <c r="R238" s="27" t="n">
        <v>46242</v>
      </c>
      <c r="S238" s="17" t="inlineStr"/>
    </row>
    <row r="239">
      <c r="A239" s="21" t="inlineStr">
        <is>
          <t>TXN-202608-014275</t>
        </is>
      </c>
      <c r="B239" s="28" t="n">
        <v>46235</v>
      </c>
      <c r="C239" s="21" t="inlineStr">
        <is>
          <t>AC-LP-1113</t>
        </is>
      </c>
      <c r="D239" s="21" t="inlineStr">
        <is>
          <t>WL-02029</t>
        </is>
      </c>
      <c r="E239" s="21" t="inlineStr">
        <is>
          <t>LP-1113</t>
        </is>
      </c>
      <c r="F239" s="21" t="inlineStr">
        <is>
          <t>Ledgport</t>
        </is>
      </c>
      <c r="G239" s="21" t="inlineStr">
        <is>
          <t>NON_COMM_MONTHLY</t>
        </is>
      </c>
      <c r="H239" s="21" t="inlineStr">
        <is>
          <t>MONTHLY_MOORAGE</t>
        </is>
      </c>
      <c r="I239" s="21" t="n">
        <v>24</v>
      </c>
      <c r="J239" s="21" t="n">
        <v>1</v>
      </c>
      <c r="K239" s="21" t="n">
        <v>24</v>
      </c>
      <c r="L239" s="21" t="n">
        <v>10.4</v>
      </c>
      <c r="M239" s="21" t="n">
        <v>249.6</v>
      </c>
      <c r="N239" s="21" t="n">
        <v>32.05</v>
      </c>
      <c r="O239" s="21" t="n">
        <v>281.65</v>
      </c>
      <c r="P239" s="21" t="inlineStr">
        <is>
          <t>PAID</t>
        </is>
      </c>
      <c r="Q239" s="28" t="n">
        <v>46249</v>
      </c>
      <c r="R239" s="28" t="n">
        <v>46241</v>
      </c>
      <c r="S239" s="21" t="inlineStr"/>
    </row>
    <row r="240">
      <c r="A240" s="17" t="inlineStr">
        <is>
          <t>TXN-202608-014329</t>
        </is>
      </c>
      <c r="B240" s="27" t="n">
        <v>46235</v>
      </c>
      <c r="C240" s="17" t="inlineStr">
        <is>
          <t>AC-LP-1114</t>
        </is>
      </c>
      <c r="D240" s="17" t="inlineStr">
        <is>
          <t>WL-01680</t>
        </is>
      </c>
      <c r="E240" s="17" t="inlineStr">
        <is>
          <t>LP-1114</t>
        </is>
      </c>
      <c r="F240" s="17" t="inlineStr">
        <is>
          <t>Ledgport</t>
        </is>
      </c>
      <c r="G240" s="17" t="inlineStr">
        <is>
          <t>NON_COMM_MONTHLY</t>
        </is>
      </c>
      <c r="H240" s="17" t="inlineStr">
        <is>
          <t>MONTHLY_MOORAGE</t>
        </is>
      </c>
      <c r="I240" s="17" t="n">
        <v>32</v>
      </c>
      <c r="J240" s="17" t="n">
        <v>1</v>
      </c>
      <c r="K240" s="17" t="n">
        <v>32</v>
      </c>
      <c r="L240" s="17" t="n">
        <v>10.4</v>
      </c>
      <c r="M240" s="17" t="n">
        <v>332.8</v>
      </c>
      <c r="N240" s="17" t="n">
        <v>42.73</v>
      </c>
      <c r="O240" s="17" t="n">
        <v>375.53</v>
      </c>
      <c r="P240" s="17" t="inlineStr">
        <is>
          <t>PAID</t>
        </is>
      </c>
      <c r="Q240" s="27" t="n">
        <v>46249</v>
      </c>
      <c r="R240" s="27" t="n">
        <v>46247</v>
      </c>
      <c r="S240" s="17" t="inlineStr"/>
    </row>
    <row r="241">
      <c r="A241" s="21" t="inlineStr">
        <is>
          <t>TXN-202608-014384</t>
        </is>
      </c>
      <c r="B241" s="28" t="n">
        <v>46235</v>
      </c>
      <c r="C241" s="21" t="inlineStr">
        <is>
          <t>AC-LP-1115</t>
        </is>
      </c>
      <c r="D241" s="21" t="inlineStr">
        <is>
          <t>WL-02792</t>
        </is>
      </c>
      <c r="E241" s="21" t="inlineStr">
        <is>
          <t>LP-1115</t>
        </is>
      </c>
      <c r="F241" s="21" t="inlineStr">
        <is>
          <t>Ledgport</t>
        </is>
      </c>
      <c r="G241" s="21" t="inlineStr">
        <is>
          <t>NON_COMM_MONTHLY</t>
        </is>
      </c>
      <c r="H241" s="21" t="inlineStr">
        <is>
          <t>MONTHLY_MOORAGE</t>
        </is>
      </c>
      <c r="I241" s="21" t="n">
        <v>59</v>
      </c>
      <c r="J241" s="21" t="n">
        <v>1</v>
      </c>
      <c r="K241" s="21" t="n">
        <v>59</v>
      </c>
      <c r="L241" s="21" t="n">
        <v>10.4</v>
      </c>
      <c r="M241" s="21" t="n">
        <v>613.6</v>
      </c>
      <c r="N241" s="21" t="n">
        <v>78.79000000000001</v>
      </c>
      <c r="O241" s="21" t="n">
        <v>692.39</v>
      </c>
      <c r="P241" s="21" t="inlineStr">
        <is>
          <t>PAID</t>
        </is>
      </c>
      <c r="Q241" s="28" t="n">
        <v>46249</v>
      </c>
      <c r="R241" s="28" t="n">
        <v>46246</v>
      </c>
      <c r="S241" s="21" t="inlineStr"/>
    </row>
    <row r="242">
      <c r="A242" s="17" t="inlineStr">
        <is>
          <t>TXN-202608-014423</t>
        </is>
      </c>
      <c r="B242" s="27" t="n">
        <v>46235</v>
      </c>
      <c r="C242" s="17" t="inlineStr">
        <is>
          <t>AC-LP-1116</t>
        </is>
      </c>
      <c r="D242" s="17" t="inlineStr">
        <is>
          <t>WL-03453</t>
        </is>
      </c>
      <c r="E242" s="17" t="inlineStr">
        <is>
          <t>LP-1116</t>
        </is>
      </c>
      <c r="F242" s="17" t="inlineStr">
        <is>
          <t>Ledgport</t>
        </is>
      </c>
      <c r="G242" s="17" t="inlineStr">
        <is>
          <t>NON_COMM_MONTHLY</t>
        </is>
      </c>
      <c r="H242" s="17" t="inlineStr">
        <is>
          <t>MONTHLY_MOORAGE</t>
        </is>
      </c>
      <c r="I242" s="17" t="n">
        <v>37</v>
      </c>
      <c r="J242" s="17" t="n">
        <v>1</v>
      </c>
      <c r="K242" s="17" t="n">
        <v>37</v>
      </c>
      <c r="L242" s="17" t="n">
        <v>10.4</v>
      </c>
      <c r="M242" s="17" t="n">
        <v>384.8</v>
      </c>
      <c r="N242" s="17" t="n">
        <v>49.41</v>
      </c>
      <c r="O242" s="17" t="n">
        <v>434.21</v>
      </c>
      <c r="P242" s="17" t="inlineStr">
        <is>
          <t>PAID</t>
        </is>
      </c>
      <c r="Q242" s="27" t="n">
        <v>46249</v>
      </c>
      <c r="R242" s="27" t="n">
        <v>46243</v>
      </c>
      <c r="S242" s="17" t="inlineStr"/>
    </row>
    <row r="243">
      <c r="A243" s="21" t="inlineStr">
        <is>
          <t>TXN-202608-014478</t>
        </is>
      </c>
      <c r="B243" s="28" t="n">
        <v>46235</v>
      </c>
      <c r="C243" s="21" t="inlineStr">
        <is>
          <t>AC-LP-1117</t>
        </is>
      </c>
      <c r="D243" s="21" t="inlineStr">
        <is>
          <t>WL-01944</t>
        </is>
      </c>
      <c r="E243" s="21" t="inlineStr">
        <is>
          <t>LP-1117</t>
        </is>
      </c>
      <c r="F243" s="21" t="inlineStr">
        <is>
          <t>Ledgport</t>
        </is>
      </c>
      <c r="G243" s="21" t="inlineStr">
        <is>
          <t>NON_COMM_MONTHLY</t>
        </is>
      </c>
      <c r="H243" s="21" t="inlineStr">
        <is>
          <t>MONTHLY_MOORAGE</t>
        </is>
      </c>
      <c r="I243" s="21" t="n">
        <v>62</v>
      </c>
      <c r="J243" s="21" t="n">
        <v>1</v>
      </c>
      <c r="K243" s="21" t="n">
        <v>62</v>
      </c>
      <c r="L243" s="21" t="n">
        <v>10.4</v>
      </c>
      <c r="M243" s="21" t="n">
        <v>644.8</v>
      </c>
      <c r="N243" s="21" t="n">
        <v>82.79000000000001</v>
      </c>
      <c r="O243" s="21" t="n">
        <v>727.59</v>
      </c>
      <c r="P243" s="21" t="inlineStr">
        <is>
          <t>PAID</t>
        </is>
      </c>
      <c r="Q243" s="28" t="n">
        <v>46249</v>
      </c>
      <c r="R243" s="28" t="n">
        <v>46244</v>
      </c>
      <c r="S243" s="21" t="inlineStr"/>
    </row>
    <row r="244">
      <c r="A244" s="17" t="inlineStr">
        <is>
          <t>TXN-202608-014536</t>
        </is>
      </c>
      <c r="B244" s="27" t="n">
        <v>46235</v>
      </c>
      <c r="C244" s="17" t="inlineStr">
        <is>
          <t>AC-LP-1118</t>
        </is>
      </c>
      <c r="D244" s="17" t="inlineStr">
        <is>
          <t>WL-02489</t>
        </is>
      </c>
      <c r="E244" s="17" t="inlineStr">
        <is>
          <t>LP-1118</t>
        </is>
      </c>
      <c r="F244" s="17" t="inlineStr">
        <is>
          <t>Ledgport</t>
        </is>
      </c>
      <c r="G244" s="17" t="inlineStr">
        <is>
          <t>NON_COMM_MONTHLY</t>
        </is>
      </c>
      <c r="H244" s="17" t="inlineStr">
        <is>
          <t>MONTHLY_MOORAGE</t>
        </is>
      </c>
      <c r="I244" s="17" t="n">
        <v>60</v>
      </c>
      <c r="J244" s="17" t="n">
        <v>1</v>
      </c>
      <c r="K244" s="17" t="n">
        <v>60</v>
      </c>
      <c r="L244" s="17" t="n">
        <v>10.4</v>
      </c>
      <c r="M244" s="17" t="n">
        <v>624</v>
      </c>
      <c r="N244" s="17" t="n">
        <v>80.12</v>
      </c>
      <c r="O244" s="17" t="n">
        <v>704.12</v>
      </c>
      <c r="P244" s="17" t="inlineStr">
        <is>
          <t>PAID</t>
        </is>
      </c>
      <c r="Q244" s="27" t="n">
        <v>46249</v>
      </c>
      <c r="R244" s="27" t="n">
        <v>46238</v>
      </c>
      <c r="S244" s="17" t="inlineStr"/>
    </row>
    <row r="245">
      <c r="A245" s="21" t="inlineStr">
        <is>
          <t>TXN-202608-014593</t>
        </is>
      </c>
      <c r="B245" s="28" t="n">
        <v>46235</v>
      </c>
      <c r="C245" s="21" t="inlineStr">
        <is>
          <t>AC-LP-1119</t>
        </is>
      </c>
      <c r="D245" s="21" t="inlineStr">
        <is>
          <t>WL-03252</t>
        </is>
      </c>
      <c r="E245" s="21" t="inlineStr">
        <is>
          <t>LP-1119</t>
        </is>
      </c>
      <c r="F245" s="21" t="inlineStr">
        <is>
          <t>Ledgport</t>
        </is>
      </c>
      <c r="G245" s="21" t="inlineStr">
        <is>
          <t>NON_COMM_MONTHLY</t>
        </is>
      </c>
      <c r="H245" s="21" t="inlineStr">
        <is>
          <t>MONTHLY_MOORAGE</t>
        </is>
      </c>
      <c r="I245" s="21" t="n">
        <v>42</v>
      </c>
      <c r="J245" s="21" t="n">
        <v>1</v>
      </c>
      <c r="K245" s="21" t="n">
        <v>42</v>
      </c>
      <c r="L245" s="21" t="n">
        <v>10.4</v>
      </c>
      <c r="M245" s="21" t="n">
        <v>436.8</v>
      </c>
      <c r="N245" s="21" t="n">
        <v>56.09</v>
      </c>
      <c r="O245" s="21" t="n">
        <v>492.89</v>
      </c>
      <c r="P245" s="21" t="inlineStr">
        <is>
          <t>PAID</t>
        </is>
      </c>
      <c r="Q245" s="28" t="n">
        <v>46249</v>
      </c>
      <c r="R245" s="28" t="n">
        <v>46240</v>
      </c>
      <c r="S245" s="21" t="inlineStr"/>
    </row>
    <row r="246">
      <c r="A246" s="17" t="inlineStr">
        <is>
          <t>TXN-202608-014636</t>
        </is>
      </c>
      <c r="B246" s="27" t="n">
        <v>46235</v>
      </c>
      <c r="C246" s="17" t="inlineStr">
        <is>
          <t>AC-LP-1120</t>
        </is>
      </c>
      <c r="D246" s="17" t="inlineStr">
        <is>
          <t>WL-01021</t>
        </is>
      </c>
      <c r="E246" s="17" t="inlineStr">
        <is>
          <t>LP-1120</t>
        </is>
      </c>
      <c r="F246" s="17" t="inlineStr">
        <is>
          <t>Ledgport</t>
        </is>
      </c>
      <c r="G246" s="17" t="inlineStr">
        <is>
          <t>NON_COMM_MONTHLY</t>
        </is>
      </c>
      <c r="H246" s="17" t="inlineStr">
        <is>
          <t>MONTHLY_MOORAGE</t>
        </is>
      </c>
      <c r="I246" s="17" t="n">
        <v>32</v>
      </c>
      <c r="J246" s="17" t="n">
        <v>1</v>
      </c>
      <c r="K246" s="17" t="n">
        <v>32</v>
      </c>
      <c r="L246" s="17" t="n">
        <v>10.4</v>
      </c>
      <c r="M246" s="17" t="n">
        <v>332.8</v>
      </c>
      <c r="N246" s="17" t="n">
        <v>42.73</v>
      </c>
      <c r="O246" s="17" t="n">
        <v>375.53</v>
      </c>
      <c r="P246" s="17" t="inlineStr">
        <is>
          <t>PAID</t>
        </is>
      </c>
      <c r="Q246" s="27" t="n">
        <v>46249</v>
      </c>
      <c r="R246" s="27" t="n">
        <v>46241</v>
      </c>
      <c r="S246" s="17" t="inlineStr"/>
    </row>
    <row r="247">
      <c r="A247" s="21" t="inlineStr">
        <is>
          <t>TXN-202608-014676</t>
        </is>
      </c>
      <c r="B247" s="28" t="n">
        <v>46235</v>
      </c>
      <c r="C247" s="21" t="inlineStr">
        <is>
          <t>AC-VB-0101</t>
        </is>
      </c>
      <c r="D247" s="21" t="inlineStr">
        <is>
          <t>WL-03423</t>
        </is>
      </c>
      <c r="E247" s="21" t="inlineStr">
        <is>
          <t>VB-0101</t>
        </is>
      </c>
      <c r="F247" s="21" t="inlineStr">
        <is>
          <t>Vessbank</t>
        </is>
      </c>
      <c r="G247" s="21" t="inlineStr">
        <is>
          <t>NON_COMM_MONTHLY</t>
        </is>
      </c>
      <c r="H247" s="21" t="inlineStr">
        <is>
          <t>MONTHLY_MOORAGE</t>
        </is>
      </c>
      <c r="I247" s="21" t="n">
        <v>61</v>
      </c>
      <c r="J247" s="21" t="n">
        <v>1</v>
      </c>
      <c r="K247" s="21" t="n">
        <v>61</v>
      </c>
      <c r="L247" s="21" t="n">
        <v>10.4</v>
      </c>
      <c r="M247" s="21" t="n">
        <v>634.4</v>
      </c>
      <c r="N247" s="21" t="n">
        <v>81.45999999999999</v>
      </c>
      <c r="O247" s="21" t="n">
        <v>715.86</v>
      </c>
      <c r="P247" s="21" t="inlineStr">
        <is>
          <t>PAID</t>
        </is>
      </c>
      <c r="Q247" s="28" t="n">
        <v>46249</v>
      </c>
      <c r="R247" s="28" t="n">
        <v>46244</v>
      </c>
      <c r="S247" s="21" t="inlineStr"/>
    </row>
    <row r="248">
      <c r="A248" s="17" t="inlineStr">
        <is>
          <t>TXN-202608-014731</t>
        </is>
      </c>
      <c r="B248" s="27" t="n">
        <v>46235</v>
      </c>
      <c r="C248" s="17" t="inlineStr">
        <is>
          <t>AC-VB-0102</t>
        </is>
      </c>
      <c r="D248" s="17" t="inlineStr">
        <is>
          <t>WL-03356</t>
        </is>
      </c>
      <c r="E248" s="17" t="inlineStr">
        <is>
          <t>VB-0102</t>
        </is>
      </c>
      <c r="F248" s="17" t="inlineStr">
        <is>
          <t>Vessbank</t>
        </is>
      </c>
      <c r="G248" s="17" t="inlineStr">
        <is>
          <t>NON_COMM_MONTHLY</t>
        </is>
      </c>
      <c r="H248" s="17" t="inlineStr">
        <is>
          <t>MONTHLY_MOORAGE</t>
        </is>
      </c>
      <c r="I248" s="17" t="n">
        <v>34</v>
      </c>
      <c r="J248" s="17" t="n">
        <v>1</v>
      </c>
      <c r="K248" s="17" t="n">
        <v>34</v>
      </c>
      <c r="L248" s="17" t="n">
        <v>10.4</v>
      </c>
      <c r="M248" s="17" t="n">
        <v>353.6</v>
      </c>
      <c r="N248" s="17" t="n">
        <v>45.4</v>
      </c>
      <c r="O248" s="17" t="n">
        <v>399</v>
      </c>
      <c r="P248" s="17" t="inlineStr">
        <is>
          <t>PAID</t>
        </is>
      </c>
      <c r="Q248" s="27" t="n">
        <v>46249</v>
      </c>
      <c r="R248" s="27" t="n">
        <v>46246</v>
      </c>
      <c r="S248" s="17" t="inlineStr"/>
    </row>
    <row r="249">
      <c r="A249" s="21" t="inlineStr">
        <is>
          <t>TXN-202608-014787</t>
        </is>
      </c>
      <c r="B249" s="28" t="n">
        <v>46235</v>
      </c>
      <c r="C249" s="21" t="inlineStr">
        <is>
          <t>AC-VB-0103</t>
        </is>
      </c>
      <c r="D249" s="21" t="inlineStr">
        <is>
          <t>WL-03152</t>
        </is>
      </c>
      <c r="E249" s="21" t="inlineStr">
        <is>
          <t>VB-0103</t>
        </is>
      </c>
      <c r="F249" s="21" t="inlineStr">
        <is>
          <t>Vessbank</t>
        </is>
      </c>
      <c r="G249" s="21" t="inlineStr">
        <is>
          <t>NON_COMM_MONTHLY</t>
        </is>
      </c>
      <c r="H249" s="21" t="inlineStr">
        <is>
          <t>MONTHLY_MOORAGE</t>
        </is>
      </c>
      <c r="I249" s="21" t="n">
        <v>39</v>
      </c>
      <c r="J249" s="21" t="n">
        <v>1</v>
      </c>
      <c r="K249" s="21" t="n">
        <v>39</v>
      </c>
      <c r="L249" s="21" t="n">
        <v>10.4</v>
      </c>
      <c r="M249" s="21" t="n">
        <v>405.6</v>
      </c>
      <c r="N249" s="21" t="n">
        <v>52.08</v>
      </c>
      <c r="O249" s="21" t="n">
        <v>457.68</v>
      </c>
      <c r="P249" s="21" t="inlineStr">
        <is>
          <t>PAID</t>
        </is>
      </c>
      <c r="Q249" s="28" t="n">
        <v>46249</v>
      </c>
      <c r="R249" s="28" t="n">
        <v>46251</v>
      </c>
      <c r="S249" s="21" t="inlineStr"/>
    </row>
    <row r="250">
      <c r="A250" s="17" t="inlineStr">
        <is>
          <t>TXN-202608-014870</t>
        </is>
      </c>
      <c r="B250" s="27" t="n">
        <v>46235</v>
      </c>
      <c r="C250" s="17" t="inlineStr">
        <is>
          <t>AC-VB-0105</t>
        </is>
      </c>
      <c r="D250" s="17" t="inlineStr">
        <is>
          <t>WL-03843</t>
        </is>
      </c>
      <c r="E250" s="17" t="inlineStr">
        <is>
          <t>VB-0105</t>
        </is>
      </c>
      <c r="F250" s="17" t="inlineStr">
        <is>
          <t>Vessbank</t>
        </is>
      </c>
      <c r="G250" s="17" t="inlineStr">
        <is>
          <t>NON_COMM_MONTHLY</t>
        </is>
      </c>
      <c r="H250" s="17" t="inlineStr">
        <is>
          <t>MONTHLY_MOORAGE</t>
        </is>
      </c>
      <c r="I250" s="17" t="n">
        <v>54</v>
      </c>
      <c r="J250" s="17" t="n">
        <v>1</v>
      </c>
      <c r="K250" s="17" t="n">
        <v>54</v>
      </c>
      <c r="L250" s="17" t="n">
        <v>10.4</v>
      </c>
      <c r="M250" s="17" t="n">
        <v>561.6</v>
      </c>
      <c r="N250" s="17" t="n">
        <v>72.11</v>
      </c>
      <c r="O250" s="17" t="n">
        <v>633.71</v>
      </c>
      <c r="P250" s="17" t="inlineStr">
        <is>
          <t>PAID</t>
        </is>
      </c>
      <c r="Q250" s="27" t="n">
        <v>46249</v>
      </c>
      <c r="R250" s="27" t="n">
        <v>46248</v>
      </c>
      <c r="S250" s="17" t="inlineStr"/>
    </row>
    <row r="251">
      <c r="A251" s="21" t="inlineStr">
        <is>
          <t>TXN-202608-014949</t>
        </is>
      </c>
      <c r="B251" s="28" t="n">
        <v>46235</v>
      </c>
      <c r="C251" s="21" t="inlineStr">
        <is>
          <t>AC-VB-0106</t>
        </is>
      </c>
      <c r="D251" s="21" t="inlineStr">
        <is>
          <t>WL-01252</t>
        </is>
      </c>
      <c r="E251" s="21" t="inlineStr">
        <is>
          <t>VB-0106</t>
        </is>
      </c>
      <c r="F251" s="21" t="inlineStr">
        <is>
          <t>Vessbank</t>
        </is>
      </c>
      <c r="G251" s="21" t="inlineStr">
        <is>
          <t>NON_COMM_MONTHLY</t>
        </is>
      </c>
      <c r="H251" s="21" t="inlineStr">
        <is>
          <t>MONTHLY_MOORAGE</t>
        </is>
      </c>
      <c r="I251" s="21" t="n">
        <v>49</v>
      </c>
      <c r="J251" s="21" t="n">
        <v>1</v>
      </c>
      <c r="K251" s="21" t="n">
        <v>49</v>
      </c>
      <c r="L251" s="21" t="n">
        <v>10.4</v>
      </c>
      <c r="M251" s="21" t="n">
        <v>509.6</v>
      </c>
      <c r="N251" s="21" t="n">
        <v>65.43000000000001</v>
      </c>
      <c r="O251" s="21" t="n">
        <v>575.03</v>
      </c>
      <c r="P251" s="21" t="inlineStr">
        <is>
          <t>PAID</t>
        </is>
      </c>
      <c r="Q251" s="28" t="n">
        <v>46249</v>
      </c>
      <c r="R251" s="28" t="n">
        <v>46243</v>
      </c>
      <c r="S251" s="21" t="inlineStr"/>
    </row>
    <row r="252">
      <c r="A252" s="17" t="inlineStr">
        <is>
          <t>TXN-202608-015000</t>
        </is>
      </c>
      <c r="B252" s="27" t="n">
        <v>46235</v>
      </c>
      <c r="C252" s="17" t="inlineStr">
        <is>
          <t>AC-VB-0107</t>
        </is>
      </c>
      <c r="D252" s="17" t="inlineStr">
        <is>
          <t>WL-02845</t>
        </is>
      </c>
      <c r="E252" s="17" t="inlineStr">
        <is>
          <t>VB-0107</t>
        </is>
      </c>
      <c r="F252" s="17" t="inlineStr">
        <is>
          <t>Vessbank</t>
        </is>
      </c>
      <c r="G252" s="17" t="inlineStr">
        <is>
          <t>NON_COMM_MONTHLY</t>
        </is>
      </c>
      <c r="H252" s="17" t="inlineStr">
        <is>
          <t>MONTHLY_MOORAGE</t>
        </is>
      </c>
      <c r="I252" s="17" t="n">
        <v>36</v>
      </c>
      <c r="J252" s="17" t="n">
        <v>1</v>
      </c>
      <c r="K252" s="17" t="n">
        <v>36</v>
      </c>
      <c r="L252" s="17" t="n">
        <v>10.4</v>
      </c>
      <c r="M252" s="17" t="n">
        <v>374.4</v>
      </c>
      <c r="N252" s="17" t="n">
        <v>48.07</v>
      </c>
      <c r="O252" s="17" t="n">
        <v>422.47</v>
      </c>
      <c r="P252" s="17" t="inlineStr">
        <is>
          <t>PAID</t>
        </is>
      </c>
      <c r="Q252" s="27" t="n">
        <v>46249</v>
      </c>
      <c r="R252" s="27" t="n">
        <v>46238</v>
      </c>
      <c r="S252" s="17" t="inlineStr"/>
    </row>
    <row r="253">
      <c r="A253" s="21" t="inlineStr">
        <is>
          <t>TXN-202608-015080</t>
        </is>
      </c>
      <c r="B253" s="28" t="n">
        <v>46235</v>
      </c>
      <c r="C253" s="21" t="inlineStr">
        <is>
          <t>AC-VB-0108</t>
        </is>
      </c>
      <c r="D253" s="21" t="inlineStr">
        <is>
          <t>WL-03877</t>
        </is>
      </c>
      <c r="E253" s="21" t="inlineStr">
        <is>
          <t>VB-0108</t>
        </is>
      </c>
      <c r="F253" s="21" t="inlineStr">
        <is>
          <t>Vessbank</t>
        </is>
      </c>
      <c r="G253" s="21" t="inlineStr">
        <is>
          <t>NON_COMM_MONTHLY</t>
        </is>
      </c>
      <c r="H253" s="21" t="inlineStr">
        <is>
          <t>MONTHLY_MOORAGE</t>
        </is>
      </c>
      <c r="I253" s="21" t="n">
        <v>32</v>
      </c>
      <c r="J253" s="21" t="n">
        <v>1</v>
      </c>
      <c r="K253" s="21" t="n">
        <v>32</v>
      </c>
      <c r="L253" s="21" t="n">
        <v>10.4</v>
      </c>
      <c r="M253" s="21" t="n">
        <v>332.8</v>
      </c>
      <c r="N253" s="21" t="n">
        <v>42.73</v>
      </c>
      <c r="O253" s="21" t="n">
        <v>375.53</v>
      </c>
      <c r="P253" s="21" t="inlineStr">
        <is>
          <t>PAID</t>
        </is>
      </c>
      <c r="Q253" s="28" t="n">
        <v>46249</v>
      </c>
      <c r="R253" s="28" t="n">
        <v>46247</v>
      </c>
      <c r="S253" s="21" t="inlineStr"/>
    </row>
    <row r="254">
      <c r="A254" s="17" t="inlineStr">
        <is>
          <t>TXN-202608-015133</t>
        </is>
      </c>
      <c r="B254" s="27" t="n">
        <v>46235</v>
      </c>
      <c r="C254" s="17" t="inlineStr">
        <is>
          <t>AC-VB-0109</t>
        </is>
      </c>
      <c r="D254" s="17" t="inlineStr">
        <is>
          <t>WL-02551</t>
        </is>
      </c>
      <c r="E254" s="17" t="inlineStr">
        <is>
          <t>VB-0109</t>
        </is>
      </c>
      <c r="F254" s="17" t="inlineStr">
        <is>
          <t>Vessbank</t>
        </is>
      </c>
      <c r="G254" s="17" t="inlineStr">
        <is>
          <t>NON_COMM_MONTHLY</t>
        </is>
      </c>
      <c r="H254" s="17" t="inlineStr">
        <is>
          <t>MONTHLY_MOORAGE</t>
        </is>
      </c>
      <c r="I254" s="17" t="n">
        <v>31</v>
      </c>
      <c r="J254" s="17" t="n">
        <v>1</v>
      </c>
      <c r="K254" s="17" t="n">
        <v>31</v>
      </c>
      <c r="L254" s="17" t="n">
        <v>10.4</v>
      </c>
      <c r="M254" s="17" t="n">
        <v>322.4</v>
      </c>
      <c r="N254" s="17" t="n">
        <v>41.4</v>
      </c>
      <c r="O254" s="17" t="n">
        <v>363.8</v>
      </c>
      <c r="P254" s="17" t="inlineStr">
        <is>
          <t>LATE</t>
        </is>
      </c>
      <c r="Q254" s="27" t="n">
        <v>46249</v>
      </c>
      <c r="R254" s="17" t="inlineStr"/>
      <c r="S254" s="17" t="inlineStr"/>
    </row>
    <row r="255">
      <c r="A255" s="21" t="inlineStr">
        <is>
          <t>TXN-202608-015181</t>
        </is>
      </c>
      <c r="B255" s="28" t="n">
        <v>46235</v>
      </c>
      <c r="C255" s="21" t="inlineStr">
        <is>
          <t>AC-VB-0110</t>
        </is>
      </c>
      <c r="D255" s="21" t="inlineStr">
        <is>
          <t>WL-01895</t>
        </is>
      </c>
      <c r="E255" s="21" t="inlineStr">
        <is>
          <t>VB-0110</t>
        </is>
      </c>
      <c r="F255" s="21" t="inlineStr">
        <is>
          <t>Vessbank</t>
        </is>
      </c>
      <c r="G255" s="21" t="inlineStr">
        <is>
          <t>NON_COMM_MONTHLY</t>
        </is>
      </c>
      <c r="H255" s="21" t="inlineStr">
        <is>
          <t>MONTHLY_MOORAGE</t>
        </is>
      </c>
      <c r="I255" s="21" t="n">
        <v>52</v>
      </c>
      <c r="J255" s="21" t="n">
        <v>1</v>
      </c>
      <c r="K255" s="21" t="n">
        <v>52</v>
      </c>
      <c r="L255" s="21" t="n">
        <v>10.4</v>
      </c>
      <c r="M255" s="21" t="n">
        <v>540.8</v>
      </c>
      <c r="N255" s="21" t="n">
        <v>69.44</v>
      </c>
      <c r="O255" s="21" t="n">
        <v>610.24</v>
      </c>
      <c r="P255" s="21" t="inlineStr">
        <is>
          <t>PAID</t>
        </is>
      </c>
      <c r="Q255" s="28" t="n">
        <v>46249</v>
      </c>
      <c r="R255" s="28" t="n">
        <v>46243</v>
      </c>
      <c r="S255" s="21" t="inlineStr"/>
    </row>
    <row r="256">
      <c r="A256" s="17" t="inlineStr">
        <is>
          <t>TXN-202608-015251</t>
        </is>
      </c>
      <c r="B256" s="27" t="n">
        <v>46235</v>
      </c>
      <c r="C256" s="17" t="inlineStr">
        <is>
          <t>AC-VB-0111</t>
        </is>
      </c>
      <c r="D256" s="17" t="inlineStr">
        <is>
          <t>WL-03639</t>
        </is>
      </c>
      <c r="E256" s="17" t="inlineStr">
        <is>
          <t>VB-0111</t>
        </is>
      </c>
      <c r="F256" s="17" t="inlineStr">
        <is>
          <t>Vessbank</t>
        </is>
      </c>
      <c r="G256" s="17" t="inlineStr">
        <is>
          <t>NON_COMM_MONTHLY</t>
        </is>
      </c>
      <c r="H256" s="17" t="inlineStr">
        <is>
          <t>MONTHLY_MOORAGE</t>
        </is>
      </c>
      <c r="I256" s="17" t="n">
        <v>39</v>
      </c>
      <c r="J256" s="17" t="n">
        <v>1</v>
      </c>
      <c r="K256" s="17" t="n">
        <v>39</v>
      </c>
      <c r="L256" s="17" t="n">
        <v>10.4</v>
      </c>
      <c r="M256" s="17" t="n">
        <v>405.6</v>
      </c>
      <c r="N256" s="17" t="n">
        <v>52.08</v>
      </c>
      <c r="O256" s="17" t="n">
        <v>457.68</v>
      </c>
      <c r="P256" s="17" t="inlineStr">
        <is>
          <t>PAID</t>
        </is>
      </c>
      <c r="Q256" s="27" t="n">
        <v>46249</v>
      </c>
      <c r="R256" s="27" t="n">
        <v>46239</v>
      </c>
      <c r="S256" s="17" t="inlineStr"/>
    </row>
    <row r="257">
      <c r="A257" s="21" t="inlineStr">
        <is>
          <t>TXN-202608-015323</t>
        </is>
      </c>
      <c r="B257" s="28" t="n">
        <v>46235</v>
      </c>
      <c r="C257" s="21" t="inlineStr">
        <is>
          <t>AC-VB-0112</t>
        </is>
      </c>
      <c r="D257" s="21" t="inlineStr">
        <is>
          <t>WL-01196</t>
        </is>
      </c>
      <c r="E257" s="21" t="inlineStr">
        <is>
          <t>VB-0112</t>
        </is>
      </c>
      <c r="F257" s="21" t="inlineStr">
        <is>
          <t>Vessbank</t>
        </is>
      </c>
      <c r="G257" s="21" t="inlineStr">
        <is>
          <t>NON_COMM_MONTHLY</t>
        </is>
      </c>
      <c r="H257" s="21" t="inlineStr">
        <is>
          <t>MONTHLY_MOORAGE</t>
        </is>
      </c>
      <c r="I257" s="21" t="n">
        <v>53</v>
      </c>
      <c r="J257" s="21" t="n">
        <v>1</v>
      </c>
      <c r="K257" s="21" t="n">
        <v>53</v>
      </c>
      <c r="L257" s="21" t="n">
        <v>10.4</v>
      </c>
      <c r="M257" s="21" t="n">
        <v>551.2</v>
      </c>
      <c r="N257" s="21" t="n">
        <v>70.77</v>
      </c>
      <c r="O257" s="21" t="n">
        <v>621.97</v>
      </c>
      <c r="P257" s="21" t="inlineStr">
        <is>
          <t>PAID</t>
        </is>
      </c>
      <c r="Q257" s="28" t="n">
        <v>46249</v>
      </c>
      <c r="R257" s="28" t="n">
        <v>46248</v>
      </c>
      <c r="S257" s="21" t="inlineStr"/>
    </row>
    <row r="258">
      <c r="A258" s="17" t="inlineStr">
        <is>
          <t>TXN-202608-015365</t>
        </is>
      </c>
      <c r="B258" s="27" t="n">
        <v>46235</v>
      </c>
      <c r="C258" s="17" t="inlineStr">
        <is>
          <t>AC-VB-0113</t>
        </is>
      </c>
      <c r="D258" s="17" t="inlineStr">
        <is>
          <t>WL-01600</t>
        </is>
      </c>
      <c r="E258" s="17" t="inlineStr">
        <is>
          <t>VB-0113</t>
        </is>
      </c>
      <c r="F258" s="17" t="inlineStr">
        <is>
          <t>Vessbank</t>
        </is>
      </c>
      <c r="G258" s="17" t="inlineStr">
        <is>
          <t>NON_COMM_MONTHLY</t>
        </is>
      </c>
      <c r="H258" s="17" t="inlineStr">
        <is>
          <t>MONTHLY_MOORAGE</t>
        </is>
      </c>
      <c r="I258" s="17" t="n">
        <v>28</v>
      </c>
      <c r="J258" s="17" t="n">
        <v>1</v>
      </c>
      <c r="K258" s="17" t="n">
        <v>28</v>
      </c>
      <c r="L258" s="17" t="n">
        <v>10.4</v>
      </c>
      <c r="M258" s="17" t="n">
        <v>291.2</v>
      </c>
      <c r="N258" s="17" t="n">
        <v>37.39</v>
      </c>
      <c r="O258" s="17" t="n">
        <v>328.59</v>
      </c>
      <c r="P258" s="17" t="inlineStr">
        <is>
          <t>PAID</t>
        </is>
      </c>
      <c r="Q258" s="27" t="n">
        <v>46249</v>
      </c>
      <c r="R258" s="27" t="n">
        <v>46249</v>
      </c>
      <c r="S258" s="17" t="inlineStr"/>
    </row>
    <row r="259">
      <c r="A259" s="21" t="inlineStr">
        <is>
          <t>TXN-202608-015430</t>
        </is>
      </c>
      <c r="B259" s="28" t="n">
        <v>46235</v>
      </c>
      <c r="C259" s="21" t="inlineStr">
        <is>
          <t>AC-VB-0114</t>
        </is>
      </c>
      <c r="D259" s="21" t="inlineStr">
        <is>
          <t>WL-02156</t>
        </is>
      </c>
      <c r="E259" s="21" t="inlineStr">
        <is>
          <t>VB-0114</t>
        </is>
      </c>
      <c r="F259" s="21" t="inlineStr">
        <is>
          <t>Vessbank</t>
        </is>
      </c>
      <c r="G259" s="21" t="inlineStr">
        <is>
          <t>NON_COMM_MONTHLY</t>
        </is>
      </c>
      <c r="H259" s="21" t="inlineStr">
        <is>
          <t>MONTHLY_MOORAGE</t>
        </is>
      </c>
      <c r="I259" s="21" t="n">
        <v>41</v>
      </c>
      <c r="J259" s="21" t="n">
        <v>1</v>
      </c>
      <c r="K259" s="21" t="n">
        <v>41</v>
      </c>
      <c r="L259" s="21" t="n">
        <v>10.4</v>
      </c>
      <c r="M259" s="21" t="n">
        <v>426.4</v>
      </c>
      <c r="N259" s="21" t="n">
        <v>54.75</v>
      </c>
      <c r="O259" s="21" t="n">
        <v>481.15</v>
      </c>
      <c r="P259" s="21" t="inlineStr">
        <is>
          <t>PAID</t>
        </is>
      </c>
      <c r="Q259" s="28" t="n">
        <v>46249</v>
      </c>
      <c r="R259" s="28" t="n">
        <v>46237</v>
      </c>
      <c r="S259" s="21" t="inlineStr"/>
    </row>
    <row r="260">
      <c r="A260" s="17" t="inlineStr">
        <is>
          <t>TXN-202608-015500</t>
        </is>
      </c>
      <c r="B260" s="27" t="n">
        <v>46235</v>
      </c>
      <c r="C260" s="17" t="inlineStr">
        <is>
          <t>AC-VB-0115</t>
        </is>
      </c>
      <c r="D260" s="17" t="inlineStr">
        <is>
          <t>WL-03848</t>
        </is>
      </c>
      <c r="E260" s="17" t="inlineStr">
        <is>
          <t>VB-0115</t>
        </is>
      </c>
      <c r="F260" s="17" t="inlineStr">
        <is>
          <t>Vessbank</t>
        </is>
      </c>
      <c r="G260" s="17" t="inlineStr">
        <is>
          <t>NON_COMM_MONTHLY</t>
        </is>
      </c>
      <c r="H260" s="17" t="inlineStr">
        <is>
          <t>MONTHLY_MOORAGE</t>
        </is>
      </c>
      <c r="I260" s="17" t="n">
        <v>32</v>
      </c>
      <c r="J260" s="17" t="n">
        <v>1</v>
      </c>
      <c r="K260" s="17" t="n">
        <v>32</v>
      </c>
      <c r="L260" s="17" t="n">
        <v>10.4</v>
      </c>
      <c r="M260" s="17" t="n">
        <v>332.8</v>
      </c>
      <c r="N260" s="17" t="n">
        <v>42.73</v>
      </c>
      <c r="O260" s="17" t="n">
        <v>375.53</v>
      </c>
      <c r="P260" s="17" t="inlineStr">
        <is>
          <t>PAID</t>
        </is>
      </c>
      <c r="Q260" s="27" t="n">
        <v>46249</v>
      </c>
      <c r="R260" s="27" t="n">
        <v>46243</v>
      </c>
      <c r="S260" s="17" t="inlineStr"/>
    </row>
    <row r="261">
      <c r="A261" s="21" t="inlineStr">
        <is>
          <t>TXN-202608-015581</t>
        </is>
      </c>
      <c r="B261" s="28" t="n">
        <v>46235</v>
      </c>
      <c r="C261" s="21" t="inlineStr">
        <is>
          <t>AC-VB-0116</t>
        </is>
      </c>
      <c r="D261" s="21" t="inlineStr">
        <is>
          <t>WL-03426</t>
        </is>
      </c>
      <c r="E261" s="21" t="inlineStr">
        <is>
          <t>VB-0116</t>
        </is>
      </c>
      <c r="F261" s="21" t="inlineStr">
        <is>
          <t>Vessbank</t>
        </is>
      </c>
      <c r="G261" s="21" t="inlineStr">
        <is>
          <t>NON_COMM_MONTHLY</t>
        </is>
      </c>
      <c r="H261" s="21" t="inlineStr">
        <is>
          <t>MONTHLY_MOORAGE</t>
        </is>
      </c>
      <c r="I261" s="21" t="n">
        <v>55</v>
      </c>
      <c r="J261" s="21" t="n">
        <v>1</v>
      </c>
      <c r="K261" s="21" t="n">
        <v>55</v>
      </c>
      <c r="L261" s="21" t="n">
        <v>10.4</v>
      </c>
      <c r="M261" s="21" t="n">
        <v>572</v>
      </c>
      <c r="N261" s="21" t="n">
        <v>73.44</v>
      </c>
      <c r="O261" s="21" t="n">
        <v>645.4400000000001</v>
      </c>
      <c r="P261" s="21" t="inlineStr">
        <is>
          <t>PAID</t>
        </is>
      </c>
      <c r="Q261" s="28" t="n">
        <v>46249</v>
      </c>
      <c r="R261" s="28" t="n">
        <v>46242</v>
      </c>
      <c r="S261" s="21" t="inlineStr"/>
    </row>
    <row r="262">
      <c r="A262" s="17" t="inlineStr">
        <is>
          <t>TXN-202608-015658</t>
        </is>
      </c>
      <c r="B262" s="27" t="n">
        <v>46235</v>
      </c>
      <c r="C262" s="17" t="inlineStr">
        <is>
          <t>AC-VB-0117</t>
        </is>
      </c>
      <c r="D262" s="17" t="inlineStr">
        <is>
          <t>WL-01706</t>
        </is>
      </c>
      <c r="E262" s="17" t="inlineStr">
        <is>
          <t>VB-0117</t>
        </is>
      </c>
      <c r="F262" s="17" t="inlineStr">
        <is>
          <t>Vessbank</t>
        </is>
      </c>
      <c r="G262" s="17" t="inlineStr">
        <is>
          <t>NON_COMM_MONTHLY</t>
        </is>
      </c>
      <c r="H262" s="17" t="inlineStr">
        <is>
          <t>MONTHLY_MOORAGE</t>
        </is>
      </c>
      <c r="I262" s="17" t="n">
        <v>54</v>
      </c>
      <c r="J262" s="17" t="n">
        <v>1</v>
      </c>
      <c r="K262" s="17" t="n">
        <v>54</v>
      </c>
      <c r="L262" s="17" t="n">
        <v>10.4</v>
      </c>
      <c r="M262" s="17" t="n">
        <v>561.6</v>
      </c>
      <c r="N262" s="17" t="n">
        <v>72.11</v>
      </c>
      <c r="O262" s="17" t="n">
        <v>633.71</v>
      </c>
      <c r="P262" s="17" t="inlineStr">
        <is>
          <t>OPEN</t>
        </is>
      </c>
      <c r="Q262" s="27" t="n">
        <v>46249</v>
      </c>
      <c r="R262" s="17" t="inlineStr"/>
      <c r="S262" s="17" t="inlineStr"/>
    </row>
    <row r="263">
      <c r="A263" s="21" t="inlineStr">
        <is>
          <t>TXN-202608-015719</t>
        </is>
      </c>
      <c r="B263" s="28" t="n">
        <v>46235</v>
      </c>
      <c r="C263" s="21" t="inlineStr">
        <is>
          <t>AC-VB-0118</t>
        </is>
      </c>
      <c r="D263" s="21" t="inlineStr">
        <is>
          <t>WL-01297</t>
        </is>
      </c>
      <c r="E263" s="21" t="inlineStr">
        <is>
          <t>VB-0118</t>
        </is>
      </c>
      <c r="F263" s="21" t="inlineStr">
        <is>
          <t>Vessbank</t>
        </is>
      </c>
      <c r="G263" s="21" t="inlineStr">
        <is>
          <t>NON_COMM_MONTHLY</t>
        </is>
      </c>
      <c r="H263" s="21" t="inlineStr">
        <is>
          <t>MONTHLY_MOORAGE</t>
        </is>
      </c>
      <c r="I263" s="21" t="n">
        <v>44</v>
      </c>
      <c r="J263" s="21" t="n">
        <v>1</v>
      </c>
      <c r="K263" s="21" t="n">
        <v>44</v>
      </c>
      <c r="L263" s="21" t="n">
        <v>10.4</v>
      </c>
      <c r="M263" s="21" t="n">
        <v>457.6</v>
      </c>
      <c r="N263" s="21" t="n">
        <v>58.76</v>
      </c>
      <c r="O263" s="21" t="n">
        <v>516.36</v>
      </c>
      <c r="P263" s="21" t="inlineStr">
        <is>
          <t>PAID</t>
        </is>
      </c>
      <c r="Q263" s="28" t="n">
        <v>46249</v>
      </c>
      <c r="R263" s="28" t="n">
        <v>46238</v>
      </c>
      <c r="S263" s="21" t="inlineStr"/>
    </row>
    <row r="264">
      <c r="A264" s="17" t="inlineStr">
        <is>
          <t>TXN-202608-015773</t>
        </is>
      </c>
      <c r="B264" s="27" t="n">
        <v>46235</v>
      </c>
      <c r="C264" s="17" t="inlineStr">
        <is>
          <t>AC-VB-0119</t>
        </is>
      </c>
      <c r="D264" s="17" t="inlineStr">
        <is>
          <t>WL-01640</t>
        </is>
      </c>
      <c r="E264" s="17" t="inlineStr">
        <is>
          <t>VB-0119</t>
        </is>
      </c>
      <c r="F264" s="17" t="inlineStr">
        <is>
          <t>Vessbank</t>
        </is>
      </c>
      <c r="G264" s="17" t="inlineStr">
        <is>
          <t>NON_COMM_MONTHLY</t>
        </is>
      </c>
      <c r="H264" s="17" t="inlineStr">
        <is>
          <t>MONTHLY_MOORAGE</t>
        </is>
      </c>
      <c r="I264" s="17" t="n">
        <v>62</v>
      </c>
      <c r="J264" s="17" t="n">
        <v>1</v>
      </c>
      <c r="K264" s="17" t="n">
        <v>62</v>
      </c>
      <c r="L264" s="17" t="n">
        <v>10.4</v>
      </c>
      <c r="M264" s="17" t="n">
        <v>644.8</v>
      </c>
      <c r="N264" s="17" t="n">
        <v>82.79000000000001</v>
      </c>
      <c r="O264" s="17" t="n">
        <v>727.59</v>
      </c>
      <c r="P264" s="17" t="inlineStr">
        <is>
          <t>PAID</t>
        </is>
      </c>
      <c r="Q264" s="27" t="n">
        <v>46249</v>
      </c>
      <c r="R264" s="27" t="n">
        <v>46239</v>
      </c>
      <c r="S264" s="17" t="inlineStr"/>
    </row>
    <row r="265">
      <c r="A265" s="21" t="inlineStr">
        <is>
          <t>TXN-202608-015849</t>
        </is>
      </c>
      <c r="B265" s="28" t="n">
        <v>46235</v>
      </c>
      <c r="C265" s="21" t="inlineStr">
        <is>
          <t>AC-VB-0120</t>
        </is>
      </c>
      <c r="D265" s="21" t="inlineStr">
        <is>
          <t>WL-02030</t>
        </is>
      </c>
      <c r="E265" s="21" t="inlineStr">
        <is>
          <t>VB-0120</t>
        </is>
      </c>
      <c r="F265" s="21" t="inlineStr">
        <is>
          <t>Vessbank</t>
        </is>
      </c>
      <c r="G265" s="21" t="inlineStr">
        <is>
          <t>NON_COMM_MONTHLY</t>
        </is>
      </c>
      <c r="H265" s="21" t="inlineStr">
        <is>
          <t>MONTHLY_MOORAGE</t>
        </is>
      </c>
      <c r="I265" s="21" t="n">
        <v>48</v>
      </c>
      <c r="J265" s="21" t="n">
        <v>1</v>
      </c>
      <c r="K265" s="21" t="n">
        <v>48</v>
      </c>
      <c r="L265" s="21" t="n">
        <v>10.4</v>
      </c>
      <c r="M265" s="21" t="n">
        <v>499.2</v>
      </c>
      <c r="N265" s="21" t="n">
        <v>64.09999999999999</v>
      </c>
      <c r="O265" s="21" t="n">
        <v>563.3</v>
      </c>
      <c r="P265" s="21" t="inlineStr">
        <is>
          <t>PAID</t>
        </is>
      </c>
      <c r="Q265" s="28" t="n">
        <v>46249</v>
      </c>
      <c r="R265" s="28" t="n">
        <v>46237</v>
      </c>
      <c r="S265" s="21" t="inlineStr"/>
    </row>
    <row r="266">
      <c r="A266" s="17" t="inlineStr">
        <is>
          <t>TXN-202608-015892</t>
        </is>
      </c>
      <c r="B266" s="27" t="n">
        <v>46235</v>
      </c>
      <c r="C266" s="17" t="inlineStr">
        <is>
          <t>AC-VB-0121</t>
        </is>
      </c>
      <c r="D266" s="17" t="inlineStr">
        <is>
          <t>WL-02857</t>
        </is>
      </c>
      <c r="E266" s="17" t="inlineStr">
        <is>
          <t>VB-0121</t>
        </is>
      </c>
      <c r="F266" s="17" t="inlineStr">
        <is>
          <t>Vessbank</t>
        </is>
      </c>
      <c r="G266" s="17" t="inlineStr">
        <is>
          <t>NON_COMM_MONTHLY</t>
        </is>
      </c>
      <c r="H266" s="17" t="inlineStr">
        <is>
          <t>MONTHLY_MOORAGE</t>
        </is>
      </c>
      <c r="I266" s="17" t="n">
        <v>57</v>
      </c>
      <c r="J266" s="17" t="n">
        <v>1</v>
      </c>
      <c r="K266" s="17" t="n">
        <v>57</v>
      </c>
      <c r="L266" s="17" t="n">
        <v>10.4</v>
      </c>
      <c r="M266" s="17" t="n">
        <v>592.8</v>
      </c>
      <c r="N266" s="17" t="n">
        <v>76.12</v>
      </c>
      <c r="O266" s="17" t="n">
        <v>668.92</v>
      </c>
      <c r="P266" s="17" t="inlineStr">
        <is>
          <t>PAID</t>
        </is>
      </c>
      <c r="Q266" s="27" t="n">
        <v>46249</v>
      </c>
      <c r="R266" s="27" t="n">
        <v>46247</v>
      </c>
      <c r="S266" s="17" t="inlineStr"/>
    </row>
    <row r="267">
      <c r="A267" s="21" t="inlineStr">
        <is>
          <t>TXN-202608-015963</t>
        </is>
      </c>
      <c r="B267" s="28" t="n">
        <v>46235</v>
      </c>
      <c r="C267" s="21" t="inlineStr">
        <is>
          <t>AC-VB-0122</t>
        </is>
      </c>
      <c r="D267" s="21" t="inlineStr">
        <is>
          <t>WL-01705</t>
        </is>
      </c>
      <c r="E267" s="21" t="inlineStr">
        <is>
          <t>VB-0122</t>
        </is>
      </c>
      <c r="F267" s="21" t="inlineStr">
        <is>
          <t>Vessbank</t>
        </is>
      </c>
      <c r="G267" s="21" t="inlineStr">
        <is>
          <t>NON_COMM_MONTHLY</t>
        </is>
      </c>
      <c r="H267" s="21" t="inlineStr">
        <is>
          <t>MONTHLY_MOORAGE</t>
        </is>
      </c>
      <c r="I267" s="21" t="n">
        <v>40</v>
      </c>
      <c r="J267" s="21" t="n">
        <v>1</v>
      </c>
      <c r="K267" s="21" t="n">
        <v>40</v>
      </c>
      <c r="L267" s="21" t="n">
        <v>10.4</v>
      </c>
      <c r="M267" s="21" t="n">
        <v>416</v>
      </c>
      <c r="N267" s="21" t="n">
        <v>53.41</v>
      </c>
      <c r="O267" s="21" t="n">
        <v>469.41</v>
      </c>
      <c r="P267" s="21" t="inlineStr">
        <is>
          <t>PAID</t>
        </is>
      </c>
      <c r="Q267" s="28" t="n">
        <v>46249</v>
      </c>
      <c r="R267" s="28" t="n">
        <v>46239</v>
      </c>
      <c r="S267" s="21" t="inlineStr"/>
    </row>
    <row r="268">
      <c r="A268" s="17" t="inlineStr">
        <is>
          <t>TXN-202608-016006</t>
        </is>
      </c>
      <c r="B268" s="27" t="n">
        <v>46235</v>
      </c>
      <c r="C268" s="17" t="inlineStr">
        <is>
          <t>AC-VB-0123</t>
        </is>
      </c>
      <c r="D268" s="17" t="inlineStr">
        <is>
          <t>WL-03171</t>
        </is>
      </c>
      <c r="E268" s="17" t="inlineStr">
        <is>
          <t>VB-0123</t>
        </is>
      </c>
      <c r="F268" s="17" t="inlineStr">
        <is>
          <t>Vessbank</t>
        </is>
      </c>
      <c r="G268" s="17" t="inlineStr">
        <is>
          <t>NON_COMM_MONTHLY</t>
        </is>
      </c>
      <c r="H268" s="17" t="inlineStr">
        <is>
          <t>MONTHLY_MOORAGE</t>
        </is>
      </c>
      <c r="I268" s="17" t="n">
        <v>59</v>
      </c>
      <c r="J268" s="17" t="n">
        <v>1</v>
      </c>
      <c r="K268" s="17" t="n">
        <v>59</v>
      </c>
      <c r="L268" s="17" t="n">
        <v>10.4</v>
      </c>
      <c r="M268" s="17" t="n">
        <v>613.6</v>
      </c>
      <c r="N268" s="17" t="n">
        <v>78.79000000000001</v>
      </c>
      <c r="O268" s="17" t="n">
        <v>692.39</v>
      </c>
      <c r="P268" s="17" t="inlineStr">
        <is>
          <t>PAID</t>
        </is>
      </c>
      <c r="Q268" s="27" t="n">
        <v>46249</v>
      </c>
      <c r="R268" s="27" t="n">
        <v>46239</v>
      </c>
      <c r="S268" s="17" t="inlineStr"/>
    </row>
    <row r="269">
      <c r="A269" s="21" t="inlineStr">
        <is>
          <t>TXN-202608-016050</t>
        </is>
      </c>
      <c r="B269" s="28" t="n">
        <v>46235</v>
      </c>
      <c r="C269" s="21" t="inlineStr">
        <is>
          <t>AC-VB-0124</t>
        </is>
      </c>
      <c r="D269" s="21" t="inlineStr">
        <is>
          <t>WL-03145</t>
        </is>
      </c>
      <c r="E269" s="21" t="inlineStr">
        <is>
          <t>VB-0124</t>
        </is>
      </c>
      <c r="F269" s="21" t="inlineStr">
        <is>
          <t>Vessbank</t>
        </is>
      </c>
      <c r="G269" s="21" t="inlineStr">
        <is>
          <t>NON_COMM_MONTHLY</t>
        </is>
      </c>
      <c r="H269" s="21" t="inlineStr">
        <is>
          <t>MONTHLY_MOORAGE</t>
        </is>
      </c>
      <c r="I269" s="21" t="n">
        <v>47</v>
      </c>
      <c r="J269" s="21" t="n">
        <v>1</v>
      </c>
      <c r="K269" s="21" t="n">
        <v>47</v>
      </c>
      <c r="L269" s="21" t="n">
        <v>10.4</v>
      </c>
      <c r="M269" s="21" t="n">
        <v>488.8</v>
      </c>
      <c r="N269" s="21" t="n">
        <v>62.76</v>
      </c>
      <c r="O269" s="21" t="n">
        <v>551.5599999999999</v>
      </c>
      <c r="P269" s="21" t="inlineStr">
        <is>
          <t>PAID</t>
        </is>
      </c>
      <c r="Q269" s="28" t="n">
        <v>46249</v>
      </c>
      <c r="R269" s="28" t="n">
        <v>46248</v>
      </c>
      <c r="S269" s="21" t="inlineStr"/>
    </row>
    <row r="270">
      <c r="A270" s="17" t="inlineStr">
        <is>
          <t>TXN-202608-016112</t>
        </is>
      </c>
      <c r="B270" s="27" t="n">
        <v>46235</v>
      </c>
      <c r="C270" s="17" t="inlineStr">
        <is>
          <t>AC-VB-0201</t>
        </is>
      </c>
      <c r="D270" s="17" t="inlineStr">
        <is>
          <t>WL-01629</t>
        </is>
      </c>
      <c r="E270" s="17" t="inlineStr">
        <is>
          <t>VB-0201</t>
        </is>
      </c>
      <c r="F270" s="17" t="inlineStr">
        <is>
          <t>Vessbank</t>
        </is>
      </c>
      <c r="G270" s="17" t="inlineStr">
        <is>
          <t>NON_COMM_MONTHLY</t>
        </is>
      </c>
      <c r="H270" s="17" t="inlineStr">
        <is>
          <t>MONTHLY_MOORAGE</t>
        </is>
      </c>
      <c r="I270" s="17" t="n">
        <v>43</v>
      </c>
      <c r="J270" s="17" t="n">
        <v>1</v>
      </c>
      <c r="K270" s="17" t="n">
        <v>43</v>
      </c>
      <c r="L270" s="17" t="n">
        <v>10.4</v>
      </c>
      <c r="M270" s="17" t="n">
        <v>447.2</v>
      </c>
      <c r="N270" s="17" t="n">
        <v>57.42</v>
      </c>
      <c r="O270" s="17" t="n">
        <v>504.62</v>
      </c>
      <c r="P270" s="17" t="inlineStr">
        <is>
          <t>LATE</t>
        </is>
      </c>
      <c r="Q270" s="27" t="n">
        <v>46249</v>
      </c>
      <c r="R270" s="17" t="inlineStr"/>
      <c r="S270" s="17" t="inlineStr"/>
    </row>
    <row r="271">
      <c r="A271" s="21" t="inlineStr">
        <is>
          <t>TXN-202608-016174</t>
        </is>
      </c>
      <c r="B271" s="28" t="n">
        <v>46235</v>
      </c>
      <c r="C271" s="21" t="inlineStr">
        <is>
          <t>AC-VB-0202</t>
        </is>
      </c>
      <c r="D271" s="21" t="inlineStr">
        <is>
          <t>WL-02677</t>
        </is>
      </c>
      <c r="E271" s="21" t="inlineStr">
        <is>
          <t>VB-0202</t>
        </is>
      </c>
      <c r="F271" s="21" t="inlineStr">
        <is>
          <t>Vessbank</t>
        </is>
      </c>
      <c r="G271" s="21" t="inlineStr">
        <is>
          <t>NON_COMM_MONTHLY</t>
        </is>
      </c>
      <c r="H271" s="21" t="inlineStr">
        <is>
          <t>MONTHLY_MOORAGE</t>
        </is>
      </c>
      <c r="I271" s="21" t="n">
        <v>40</v>
      </c>
      <c r="J271" s="21" t="n">
        <v>1</v>
      </c>
      <c r="K271" s="21" t="n">
        <v>40</v>
      </c>
      <c r="L271" s="21" t="n">
        <v>10.4</v>
      </c>
      <c r="M271" s="21" t="n">
        <v>416</v>
      </c>
      <c r="N271" s="21" t="n">
        <v>53.41</v>
      </c>
      <c r="O271" s="21" t="n">
        <v>469.41</v>
      </c>
      <c r="P271" s="21" t="inlineStr">
        <is>
          <t>PAID</t>
        </is>
      </c>
      <c r="Q271" s="28" t="n">
        <v>46249</v>
      </c>
      <c r="R271" s="28" t="n">
        <v>46240</v>
      </c>
      <c r="S271" s="21" t="inlineStr"/>
    </row>
    <row r="272">
      <c r="A272" s="17" t="inlineStr">
        <is>
          <t>TXN-202608-016222</t>
        </is>
      </c>
      <c r="B272" s="27" t="n">
        <v>46235</v>
      </c>
      <c r="C272" s="17" t="inlineStr">
        <is>
          <t>AC-VB-0203</t>
        </is>
      </c>
      <c r="D272" s="17" t="inlineStr">
        <is>
          <t>WL-03705</t>
        </is>
      </c>
      <c r="E272" s="17" t="inlineStr">
        <is>
          <t>VB-0203</t>
        </is>
      </c>
      <c r="F272" s="17" t="inlineStr">
        <is>
          <t>Vessbank</t>
        </is>
      </c>
      <c r="G272" s="17" t="inlineStr">
        <is>
          <t>NON_COMM_MONTHLY</t>
        </is>
      </c>
      <c r="H272" s="17" t="inlineStr">
        <is>
          <t>MONTHLY_MOORAGE</t>
        </is>
      </c>
      <c r="I272" s="17" t="n">
        <v>36</v>
      </c>
      <c r="J272" s="17" t="n">
        <v>1</v>
      </c>
      <c r="K272" s="17" t="n">
        <v>36</v>
      </c>
      <c r="L272" s="17" t="n">
        <v>10.4</v>
      </c>
      <c r="M272" s="17" t="n">
        <v>374.4</v>
      </c>
      <c r="N272" s="17" t="n">
        <v>48.07</v>
      </c>
      <c r="O272" s="17" t="n">
        <v>422.47</v>
      </c>
      <c r="P272" s="17" t="inlineStr">
        <is>
          <t>PAID</t>
        </is>
      </c>
      <c r="Q272" s="27" t="n">
        <v>46249</v>
      </c>
      <c r="R272" s="27" t="n">
        <v>46250</v>
      </c>
      <c r="S272" s="17" t="inlineStr"/>
    </row>
    <row r="273">
      <c r="A273" s="21" t="inlineStr">
        <is>
          <t>TXN-202608-016304</t>
        </is>
      </c>
      <c r="B273" s="28" t="n">
        <v>46235</v>
      </c>
      <c r="C273" s="21" t="inlineStr">
        <is>
          <t>AC-VB-0204</t>
        </is>
      </c>
      <c r="D273" s="21" t="inlineStr">
        <is>
          <t>WL-03015</t>
        </is>
      </c>
      <c r="E273" s="21" t="inlineStr">
        <is>
          <t>VB-0204</t>
        </is>
      </c>
      <c r="F273" s="21" t="inlineStr">
        <is>
          <t>Vessbank</t>
        </is>
      </c>
      <c r="G273" s="21" t="inlineStr">
        <is>
          <t>NON_COMM_MONTHLY</t>
        </is>
      </c>
      <c r="H273" s="21" t="inlineStr">
        <is>
          <t>MONTHLY_MOORAGE</t>
        </is>
      </c>
      <c r="I273" s="21" t="n">
        <v>42</v>
      </c>
      <c r="J273" s="21" t="n">
        <v>1</v>
      </c>
      <c r="K273" s="21" t="n">
        <v>42</v>
      </c>
      <c r="L273" s="21" t="n">
        <v>10.4</v>
      </c>
      <c r="M273" s="21" t="n">
        <v>436.8</v>
      </c>
      <c r="N273" s="21" t="n">
        <v>56.09</v>
      </c>
      <c r="O273" s="21" t="n">
        <v>492.89</v>
      </c>
      <c r="P273" s="21" t="inlineStr">
        <is>
          <t>PAID</t>
        </is>
      </c>
      <c r="Q273" s="28" t="n">
        <v>46249</v>
      </c>
      <c r="R273" s="28" t="n">
        <v>46248</v>
      </c>
      <c r="S273" s="21" t="inlineStr"/>
    </row>
    <row r="274">
      <c r="A274" s="17" t="inlineStr">
        <is>
          <t>TXN-202608-016360</t>
        </is>
      </c>
      <c r="B274" s="27" t="n">
        <v>46235</v>
      </c>
      <c r="C274" s="17" t="inlineStr">
        <is>
          <t>AC-VB-0205</t>
        </is>
      </c>
      <c r="D274" s="17" t="inlineStr">
        <is>
          <t>WL-02622</t>
        </is>
      </c>
      <c r="E274" s="17" t="inlineStr">
        <is>
          <t>VB-0205</t>
        </is>
      </c>
      <c r="F274" s="17" t="inlineStr">
        <is>
          <t>Vessbank</t>
        </is>
      </c>
      <c r="G274" s="17" t="inlineStr">
        <is>
          <t>NON_COMM_MONTHLY</t>
        </is>
      </c>
      <c r="H274" s="17" t="inlineStr">
        <is>
          <t>MONTHLY_MOORAGE</t>
        </is>
      </c>
      <c r="I274" s="17" t="n">
        <v>35</v>
      </c>
      <c r="J274" s="17" t="n">
        <v>1</v>
      </c>
      <c r="K274" s="17" t="n">
        <v>35</v>
      </c>
      <c r="L274" s="17" t="n">
        <v>10.4</v>
      </c>
      <c r="M274" s="17" t="n">
        <v>364</v>
      </c>
      <c r="N274" s="17" t="n">
        <v>46.74</v>
      </c>
      <c r="O274" s="17" t="n">
        <v>410.74</v>
      </c>
      <c r="P274" s="17" t="inlineStr">
        <is>
          <t>PAID</t>
        </is>
      </c>
      <c r="Q274" s="27" t="n">
        <v>46249</v>
      </c>
      <c r="R274" s="27" t="n">
        <v>46238</v>
      </c>
      <c r="S274" s="17" t="inlineStr"/>
    </row>
    <row r="275">
      <c r="A275" s="21" t="inlineStr">
        <is>
          <t>TXN-202608-016410</t>
        </is>
      </c>
      <c r="B275" s="28" t="n">
        <v>46235</v>
      </c>
      <c r="C275" s="21" t="inlineStr">
        <is>
          <t>AC-VB-0206</t>
        </is>
      </c>
      <c r="D275" s="21" t="inlineStr">
        <is>
          <t>WL-01377</t>
        </is>
      </c>
      <c r="E275" s="21" t="inlineStr">
        <is>
          <t>VB-0206</t>
        </is>
      </c>
      <c r="F275" s="21" t="inlineStr">
        <is>
          <t>Vessbank</t>
        </is>
      </c>
      <c r="G275" s="21" t="inlineStr">
        <is>
          <t>NON_COMM_MONTHLY</t>
        </is>
      </c>
      <c r="H275" s="21" t="inlineStr">
        <is>
          <t>MONTHLY_MOORAGE</t>
        </is>
      </c>
      <c r="I275" s="21" t="n">
        <v>28</v>
      </c>
      <c r="J275" s="21" t="n">
        <v>1</v>
      </c>
      <c r="K275" s="21" t="n">
        <v>28</v>
      </c>
      <c r="L275" s="21" t="n">
        <v>10.4</v>
      </c>
      <c r="M275" s="21" t="n">
        <v>291.2</v>
      </c>
      <c r="N275" s="21" t="n">
        <v>37.39</v>
      </c>
      <c r="O275" s="21" t="n">
        <v>328.59</v>
      </c>
      <c r="P275" s="21" t="inlineStr">
        <is>
          <t>PAID</t>
        </is>
      </c>
      <c r="Q275" s="28" t="n">
        <v>46249</v>
      </c>
      <c r="R275" s="28" t="n">
        <v>46237</v>
      </c>
      <c r="S275" s="21" t="inlineStr"/>
    </row>
    <row r="276">
      <c r="A276" s="17" t="inlineStr">
        <is>
          <t>TXN-202608-016464</t>
        </is>
      </c>
      <c r="B276" s="27" t="n">
        <v>46235</v>
      </c>
      <c r="C276" s="17" t="inlineStr">
        <is>
          <t>AC-VB-0207</t>
        </is>
      </c>
      <c r="D276" s="17" t="inlineStr">
        <is>
          <t>WL-03580</t>
        </is>
      </c>
      <c r="E276" s="17" t="inlineStr">
        <is>
          <t>VB-0207</t>
        </is>
      </c>
      <c r="F276" s="17" t="inlineStr">
        <is>
          <t>Vessbank</t>
        </is>
      </c>
      <c r="G276" s="17" t="inlineStr">
        <is>
          <t>NON_COMM_MONTHLY</t>
        </is>
      </c>
      <c r="H276" s="17" t="inlineStr">
        <is>
          <t>MONTHLY_MOORAGE</t>
        </is>
      </c>
      <c r="I276" s="17" t="n">
        <v>50</v>
      </c>
      <c r="J276" s="17" t="n">
        <v>1</v>
      </c>
      <c r="K276" s="17" t="n">
        <v>50</v>
      </c>
      <c r="L276" s="17" t="n">
        <v>10.4</v>
      </c>
      <c r="M276" s="17" t="n">
        <v>520</v>
      </c>
      <c r="N276" s="17" t="n">
        <v>66.77</v>
      </c>
      <c r="O276" s="17" t="n">
        <v>586.77</v>
      </c>
      <c r="P276" s="17" t="inlineStr">
        <is>
          <t>PAID</t>
        </is>
      </c>
      <c r="Q276" s="27" t="n">
        <v>46249</v>
      </c>
      <c r="R276" s="27" t="n">
        <v>46246</v>
      </c>
      <c r="S276" s="17" t="inlineStr"/>
    </row>
    <row r="277">
      <c r="A277" s="21" t="inlineStr">
        <is>
          <t>TXN-202608-016515</t>
        </is>
      </c>
      <c r="B277" s="28" t="n">
        <v>46235</v>
      </c>
      <c r="C277" s="21" t="inlineStr">
        <is>
          <t>AC-VB-0208</t>
        </is>
      </c>
      <c r="D277" s="21" t="inlineStr">
        <is>
          <t>WL-03499</t>
        </is>
      </c>
      <c r="E277" s="21" t="inlineStr">
        <is>
          <t>VB-0208</t>
        </is>
      </c>
      <c r="F277" s="21" t="inlineStr">
        <is>
          <t>Vessbank</t>
        </is>
      </c>
      <c r="G277" s="21" t="inlineStr">
        <is>
          <t>NON_COMM_MONTHLY</t>
        </is>
      </c>
      <c r="H277" s="21" t="inlineStr">
        <is>
          <t>MONTHLY_MOORAGE</t>
        </is>
      </c>
      <c r="I277" s="21" t="n">
        <v>40</v>
      </c>
      <c r="J277" s="21" t="n">
        <v>1</v>
      </c>
      <c r="K277" s="21" t="n">
        <v>40</v>
      </c>
      <c r="L277" s="21" t="n">
        <v>10.4</v>
      </c>
      <c r="M277" s="21" t="n">
        <v>416</v>
      </c>
      <c r="N277" s="21" t="n">
        <v>53.41</v>
      </c>
      <c r="O277" s="21" t="n">
        <v>469.41</v>
      </c>
      <c r="P277" s="21" t="inlineStr">
        <is>
          <t>PAID</t>
        </is>
      </c>
      <c r="Q277" s="28" t="n">
        <v>46249</v>
      </c>
      <c r="R277" s="28" t="n">
        <v>46248</v>
      </c>
      <c r="S277" s="21" t="inlineStr"/>
    </row>
    <row r="278">
      <c r="A278" s="17" t="inlineStr">
        <is>
          <t>TXN-202608-016568</t>
        </is>
      </c>
      <c r="B278" s="27" t="n">
        <v>46235</v>
      </c>
      <c r="C278" s="17" t="inlineStr">
        <is>
          <t>AC-VB-0209</t>
        </is>
      </c>
      <c r="D278" s="17" t="inlineStr">
        <is>
          <t>WL-02734</t>
        </is>
      </c>
      <c r="E278" s="17" t="inlineStr">
        <is>
          <t>VB-0209</t>
        </is>
      </c>
      <c r="F278" s="17" t="inlineStr">
        <is>
          <t>Vessbank</t>
        </is>
      </c>
      <c r="G278" s="17" t="inlineStr">
        <is>
          <t>NON_COMM_MONTHLY</t>
        </is>
      </c>
      <c r="H278" s="17" t="inlineStr">
        <is>
          <t>MONTHLY_MOORAGE</t>
        </is>
      </c>
      <c r="I278" s="17" t="n">
        <v>39</v>
      </c>
      <c r="J278" s="17" t="n">
        <v>1</v>
      </c>
      <c r="K278" s="17" t="n">
        <v>39</v>
      </c>
      <c r="L278" s="17" t="n">
        <v>10.4</v>
      </c>
      <c r="M278" s="17" t="n">
        <v>405.6</v>
      </c>
      <c r="N278" s="17" t="n">
        <v>52.08</v>
      </c>
      <c r="O278" s="17" t="n">
        <v>457.68</v>
      </c>
      <c r="P278" s="17" t="inlineStr">
        <is>
          <t>LATE</t>
        </is>
      </c>
      <c r="Q278" s="27" t="n">
        <v>46249</v>
      </c>
      <c r="R278" s="17" t="inlineStr"/>
      <c r="S278" s="17" t="inlineStr"/>
    </row>
    <row r="279">
      <c r="A279" s="21" t="inlineStr">
        <is>
          <t>TXN-202608-016611</t>
        </is>
      </c>
      <c r="B279" s="28" t="n">
        <v>46235</v>
      </c>
      <c r="C279" s="21" t="inlineStr">
        <is>
          <t>AC-VB-0210</t>
        </is>
      </c>
      <c r="D279" s="21" t="inlineStr">
        <is>
          <t>WL-02868</t>
        </is>
      </c>
      <c r="E279" s="21" t="inlineStr">
        <is>
          <t>VB-0210</t>
        </is>
      </c>
      <c r="F279" s="21" t="inlineStr">
        <is>
          <t>Vessbank</t>
        </is>
      </c>
      <c r="G279" s="21" t="inlineStr">
        <is>
          <t>NON_COMM_MONTHLY</t>
        </is>
      </c>
      <c r="H279" s="21" t="inlineStr">
        <is>
          <t>MONTHLY_MOORAGE</t>
        </is>
      </c>
      <c r="I279" s="21" t="n">
        <v>28</v>
      </c>
      <c r="J279" s="21" t="n">
        <v>1</v>
      </c>
      <c r="K279" s="21" t="n">
        <v>28</v>
      </c>
      <c r="L279" s="21" t="n">
        <v>10.4</v>
      </c>
      <c r="M279" s="21" t="n">
        <v>291.2</v>
      </c>
      <c r="N279" s="21" t="n">
        <v>37.39</v>
      </c>
      <c r="O279" s="21" t="n">
        <v>328.59</v>
      </c>
      <c r="P279" s="21" t="inlineStr">
        <is>
          <t>PAID</t>
        </is>
      </c>
      <c r="Q279" s="28" t="n">
        <v>46249</v>
      </c>
      <c r="R279" s="28" t="n">
        <v>46241</v>
      </c>
      <c r="S279" s="21" t="inlineStr"/>
    </row>
    <row r="280">
      <c r="A280" s="17" t="inlineStr">
        <is>
          <t>TXN-202608-016682</t>
        </is>
      </c>
      <c r="B280" s="27" t="n">
        <v>46235</v>
      </c>
      <c r="C280" s="17" t="inlineStr">
        <is>
          <t>AC-VB-0211</t>
        </is>
      </c>
      <c r="D280" s="17" t="inlineStr">
        <is>
          <t>WL-02206</t>
        </is>
      </c>
      <c r="E280" s="17" t="inlineStr">
        <is>
          <t>VB-0211</t>
        </is>
      </c>
      <c r="F280" s="17" t="inlineStr">
        <is>
          <t>Vessbank</t>
        </is>
      </c>
      <c r="G280" s="17" t="inlineStr">
        <is>
          <t>NON_COMM_MONTHLY</t>
        </is>
      </c>
      <c r="H280" s="17" t="inlineStr">
        <is>
          <t>MONTHLY_MOORAGE</t>
        </is>
      </c>
      <c r="I280" s="17" t="n">
        <v>40</v>
      </c>
      <c r="J280" s="17" t="n">
        <v>1</v>
      </c>
      <c r="K280" s="17" t="n">
        <v>40</v>
      </c>
      <c r="L280" s="17" t="n">
        <v>10.4</v>
      </c>
      <c r="M280" s="17" t="n">
        <v>416</v>
      </c>
      <c r="N280" s="17" t="n">
        <v>53.41</v>
      </c>
      <c r="O280" s="17" t="n">
        <v>469.41</v>
      </c>
      <c r="P280" s="17" t="inlineStr">
        <is>
          <t>PAID</t>
        </is>
      </c>
      <c r="Q280" s="27" t="n">
        <v>46249</v>
      </c>
      <c r="R280" s="27" t="n">
        <v>46242</v>
      </c>
      <c r="S280" s="17" t="inlineStr"/>
    </row>
    <row r="281">
      <c r="A281" s="21" t="inlineStr">
        <is>
          <t>TXN-202608-016761</t>
        </is>
      </c>
      <c r="B281" s="28" t="n">
        <v>46235</v>
      </c>
      <c r="C281" s="21" t="inlineStr">
        <is>
          <t>AC-VB-0212</t>
        </is>
      </c>
      <c r="D281" s="21" t="inlineStr">
        <is>
          <t>WL-02983</t>
        </is>
      </c>
      <c r="E281" s="21" t="inlineStr">
        <is>
          <t>VB-0212</t>
        </is>
      </c>
      <c r="F281" s="21" t="inlineStr">
        <is>
          <t>Vessbank</t>
        </is>
      </c>
      <c r="G281" s="21" t="inlineStr">
        <is>
          <t>NON_COMM_MONTHLY</t>
        </is>
      </c>
      <c r="H281" s="21" t="inlineStr">
        <is>
          <t>MONTHLY_MOORAGE</t>
        </is>
      </c>
      <c r="I281" s="21" t="n">
        <v>58</v>
      </c>
      <c r="J281" s="21" t="n">
        <v>1</v>
      </c>
      <c r="K281" s="21" t="n">
        <v>58</v>
      </c>
      <c r="L281" s="21" t="n">
        <v>10.4</v>
      </c>
      <c r="M281" s="21" t="n">
        <v>603.2</v>
      </c>
      <c r="N281" s="21" t="n">
        <v>77.45</v>
      </c>
      <c r="O281" s="21" t="n">
        <v>680.65</v>
      </c>
      <c r="P281" s="21" t="inlineStr">
        <is>
          <t>PAID</t>
        </is>
      </c>
      <c r="Q281" s="28" t="n">
        <v>46249</v>
      </c>
      <c r="R281" s="28" t="n">
        <v>46241</v>
      </c>
      <c r="S281" s="21" t="inlineStr"/>
    </row>
    <row r="282">
      <c r="A282" s="17" t="inlineStr">
        <is>
          <t>TXN-202608-016822</t>
        </is>
      </c>
      <c r="B282" s="27" t="n">
        <v>46235</v>
      </c>
      <c r="C282" s="17" t="inlineStr">
        <is>
          <t>AC-VB-0213</t>
        </is>
      </c>
      <c r="D282" s="17" t="inlineStr">
        <is>
          <t>WL-01002</t>
        </is>
      </c>
      <c r="E282" s="17" t="inlineStr">
        <is>
          <t>VB-0213</t>
        </is>
      </c>
      <c r="F282" s="17" t="inlineStr">
        <is>
          <t>Vessbank</t>
        </is>
      </c>
      <c r="G282" s="17" t="inlineStr">
        <is>
          <t>NON_COMM_MONTHLY</t>
        </is>
      </c>
      <c r="H282" s="17" t="inlineStr">
        <is>
          <t>MONTHLY_MOORAGE</t>
        </is>
      </c>
      <c r="I282" s="17" t="n">
        <v>39</v>
      </c>
      <c r="J282" s="17" t="n">
        <v>1</v>
      </c>
      <c r="K282" s="17" t="n">
        <v>39</v>
      </c>
      <c r="L282" s="17" t="n">
        <v>10.4</v>
      </c>
      <c r="M282" s="17" t="n">
        <v>405.6</v>
      </c>
      <c r="N282" s="17" t="n">
        <v>52.08</v>
      </c>
      <c r="O282" s="17" t="n">
        <v>457.68</v>
      </c>
      <c r="P282" s="17" t="inlineStr">
        <is>
          <t>OPEN</t>
        </is>
      </c>
      <c r="Q282" s="27" t="n">
        <v>46249</v>
      </c>
      <c r="R282" s="17" t="inlineStr"/>
      <c r="S282" s="17" t="inlineStr"/>
    </row>
    <row r="283">
      <c r="A283" s="21" t="inlineStr">
        <is>
          <t>TXN-202608-016902</t>
        </is>
      </c>
      <c r="B283" s="28" t="n">
        <v>46235</v>
      </c>
      <c r="C283" s="21" t="inlineStr">
        <is>
          <t>AC-VB-0214</t>
        </is>
      </c>
      <c r="D283" s="21" t="inlineStr">
        <is>
          <t>WL-01871</t>
        </is>
      </c>
      <c r="E283" s="21" t="inlineStr">
        <is>
          <t>VB-0214</t>
        </is>
      </c>
      <c r="F283" s="21" t="inlineStr">
        <is>
          <t>Vessbank</t>
        </is>
      </c>
      <c r="G283" s="21" t="inlineStr">
        <is>
          <t>NON_COMM_MONTHLY</t>
        </is>
      </c>
      <c r="H283" s="21" t="inlineStr">
        <is>
          <t>MONTHLY_MOORAGE</t>
        </is>
      </c>
      <c r="I283" s="21" t="n">
        <v>61</v>
      </c>
      <c r="J283" s="21" t="n">
        <v>1</v>
      </c>
      <c r="K283" s="21" t="n">
        <v>61</v>
      </c>
      <c r="L283" s="21" t="n">
        <v>10.4</v>
      </c>
      <c r="M283" s="21" t="n">
        <v>634.4</v>
      </c>
      <c r="N283" s="21" t="n">
        <v>81.45999999999999</v>
      </c>
      <c r="O283" s="21" t="n">
        <v>715.86</v>
      </c>
      <c r="P283" s="21" t="inlineStr">
        <is>
          <t>PAID</t>
        </is>
      </c>
      <c r="Q283" s="28" t="n">
        <v>46249</v>
      </c>
      <c r="R283" s="28" t="n">
        <v>46242</v>
      </c>
      <c r="S283" s="21" t="inlineStr"/>
    </row>
    <row r="284">
      <c r="A284" s="17" t="inlineStr">
        <is>
          <t>TXN-202608-016986</t>
        </is>
      </c>
      <c r="B284" s="27" t="n">
        <v>46235</v>
      </c>
      <c r="C284" s="17" t="inlineStr">
        <is>
          <t>AC-VB-0215</t>
        </is>
      </c>
      <c r="D284" s="17" t="inlineStr">
        <is>
          <t>WL-03364</t>
        </is>
      </c>
      <c r="E284" s="17" t="inlineStr">
        <is>
          <t>VB-0215</t>
        </is>
      </c>
      <c r="F284" s="17" t="inlineStr">
        <is>
          <t>Vessbank</t>
        </is>
      </c>
      <c r="G284" s="17" t="inlineStr">
        <is>
          <t>NON_COMM_MONTHLY</t>
        </is>
      </c>
      <c r="H284" s="17" t="inlineStr">
        <is>
          <t>MONTHLY_MOORAGE</t>
        </is>
      </c>
      <c r="I284" s="17" t="n">
        <v>28</v>
      </c>
      <c r="J284" s="17" t="n">
        <v>1</v>
      </c>
      <c r="K284" s="17" t="n">
        <v>28</v>
      </c>
      <c r="L284" s="17" t="n">
        <v>10.4</v>
      </c>
      <c r="M284" s="17" t="n">
        <v>291.2</v>
      </c>
      <c r="N284" s="17" t="n">
        <v>37.39</v>
      </c>
      <c r="O284" s="17" t="n">
        <v>328.59</v>
      </c>
      <c r="P284" s="17" t="inlineStr">
        <is>
          <t>PAID</t>
        </is>
      </c>
      <c r="Q284" s="27" t="n">
        <v>46249</v>
      </c>
      <c r="R284" s="27" t="n">
        <v>46241</v>
      </c>
      <c r="S284" s="17" t="inlineStr"/>
    </row>
    <row r="285">
      <c r="A285" s="21" t="inlineStr">
        <is>
          <t>TXN-202608-017048</t>
        </is>
      </c>
      <c r="B285" s="28" t="n">
        <v>46235</v>
      </c>
      <c r="C285" s="21" t="inlineStr">
        <is>
          <t>AC-VB-0216</t>
        </is>
      </c>
      <c r="D285" s="21" t="inlineStr">
        <is>
          <t>WL-02253</t>
        </is>
      </c>
      <c r="E285" s="21" t="inlineStr">
        <is>
          <t>VB-0216</t>
        </is>
      </c>
      <c r="F285" s="21" t="inlineStr">
        <is>
          <t>Vessbank</t>
        </is>
      </c>
      <c r="G285" s="21" t="inlineStr">
        <is>
          <t>NON_COMM_MONTHLY</t>
        </is>
      </c>
      <c r="H285" s="21" t="inlineStr">
        <is>
          <t>MONTHLY_MOORAGE</t>
        </is>
      </c>
      <c r="I285" s="21" t="n">
        <v>40</v>
      </c>
      <c r="J285" s="21" t="n">
        <v>1</v>
      </c>
      <c r="K285" s="21" t="n">
        <v>40</v>
      </c>
      <c r="L285" s="21" t="n">
        <v>10.4</v>
      </c>
      <c r="M285" s="21" t="n">
        <v>416</v>
      </c>
      <c r="N285" s="21" t="n">
        <v>53.41</v>
      </c>
      <c r="O285" s="21" t="n">
        <v>469.41</v>
      </c>
      <c r="P285" s="21" t="inlineStr">
        <is>
          <t>PAID</t>
        </is>
      </c>
      <c r="Q285" s="28" t="n">
        <v>46249</v>
      </c>
      <c r="R285" s="28" t="n">
        <v>46242</v>
      </c>
      <c r="S285" s="21" t="inlineStr"/>
    </row>
    <row r="286">
      <c r="A286" s="17" t="inlineStr">
        <is>
          <t>TXN-202608-017085</t>
        </is>
      </c>
      <c r="B286" s="27" t="n">
        <v>46235</v>
      </c>
      <c r="C286" s="17" t="inlineStr">
        <is>
          <t>AC-VB-0217</t>
        </is>
      </c>
      <c r="D286" s="17" t="inlineStr">
        <is>
          <t>WL-03383</t>
        </is>
      </c>
      <c r="E286" s="17" t="inlineStr">
        <is>
          <t>VB-0217</t>
        </is>
      </c>
      <c r="F286" s="17" t="inlineStr">
        <is>
          <t>Vessbank</t>
        </is>
      </c>
      <c r="G286" s="17" t="inlineStr">
        <is>
          <t>NON_COMM_MONTHLY</t>
        </is>
      </c>
      <c r="H286" s="17" t="inlineStr">
        <is>
          <t>MONTHLY_MOORAGE</t>
        </is>
      </c>
      <c r="I286" s="17" t="n">
        <v>39</v>
      </c>
      <c r="J286" s="17" t="n">
        <v>1</v>
      </c>
      <c r="K286" s="17" t="n">
        <v>39</v>
      </c>
      <c r="L286" s="17" t="n">
        <v>10.4</v>
      </c>
      <c r="M286" s="17" t="n">
        <v>405.6</v>
      </c>
      <c r="N286" s="17" t="n">
        <v>52.08</v>
      </c>
      <c r="O286" s="17" t="n">
        <v>457.68</v>
      </c>
      <c r="P286" s="17" t="inlineStr">
        <is>
          <t>PAID</t>
        </is>
      </c>
      <c r="Q286" s="27" t="n">
        <v>46249</v>
      </c>
      <c r="R286" s="27" t="n">
        <v>46237</v>
      </c>
      <c r="S286" s="17" t="inlineStr"/>
    </row>
    <row r="287">
      <c r="A287" s="21" t="inlineStr">
        <is>
          <t>TXN-202608-017128</t>
        </is>
      </c>
      <c r="B287" s="28" t="n">
        <v>46235</v>
      </c>
      <c r="C287" s="21" t="inlineStr">
        <is>
          <t>AC-VB-0218</t>
        </is>
      </c>
      <c r="D287" s="21" t="inlineStr">
        <is>
          <t>WL-02534</t>
        </is>
      </c>
      <c r="E287" s="21" t="inlineStr">
        <is>
          <t>VB-0218</t>
        </is>
      </c>
      <c r="F287" s="21" t="inlineStr">
        <is>
          <t>Vessbank</t>
        </is>
      </c>
      <c r="G287" s="21" t="inlineStr">
        <is>
          <t>NON_COMM_MONTHLY</t>
        </is>
      </c>
      <c r="H287" s="21" t="inlineStr">
        <is>
          <t>MONTHLY_MOORAGE</t>
        </is>
      </c>
      <c r="I287" s="21" t="n">
        <v>27</v>
      </c>
      <c r="J287" s="21" t="n">
        <v>1</v>
      </c>
      <c r="K287" s="21" t="n">
        <v>27</v>
      </c>
      <c r="L287" s="21" t="n">
        <v>10.4</v>
      </c>
      <c r="M287" s="21" t="n">
        <v>280.8</v>
      </c>
      <c r="N287" s="21" t="n">
        <v>36.05</v>
      </c>
      <c r="O287" s="21" t="n">
        <v>316.85</v>
      </c>
      <c r="P287" s="21" t="inlineStr">
        <is>
          <t>PAID</t>
        </is>
      </c>
      <c r="Q287" s="28" t="n">
        <v>46249</v>
      </c>
      <c r="R287" s="28" t="n">
        <v>46241</v>
      </c>
      <c r="S287" s="21" t="inlineStr"/>
    </row>
    <row r="288">
      <c r="A288" s="17" t="inlineStr">
        <is>
          <t>TXN-202608-017192</t>
        </is>
      </c>
      <c r="B288" s="27" t="n">
        <v>46235</v>
      </c>
      <c r="C288" s="17" t="inlineStr">
        <is>
          <t>AC-VB-0219</t>
        </is>
      </c>
      <c r="D288" s="17" t="inlineStr">
        <is>
          <t>WL-02980</t>
        </is>
      </c>
      <c r="E288" s="17" t="inlineStr">
        <is>
          <t>VB-0219</t>
        </is>
      </c>
      <c r="F288" s="17" t="inlineStr">
        <is>
          <t>Vessbank</t>
        </is>
      </c>
      <c r="G288" s="17" t="inlineStr">
        <is>
          <t>NON_COMM_MONTHLY</t>
        </is>
      </c>
      <c r="H288" s="17" t="inlineStr">
        <is>
          <t>MONTHLY_MOORAGE</t>
        </is>
      </c>
      <c r="I288" s="17" t="n">
        <v>48</v>
      </c>
      <c r="J288" s="17" t="n">
        <v>1</v>
      </c>
      <c r="K288" s="17" t="n">
        <v>48</v>
      </c>
      <c r="L288" s="17" t="n">
        <v>10.4</v>
      </c>
      <c r="M288" s="17" t="n">
        <v>499.2</v>
      </c>
      <c r="N288" s="17" t="n">
        <v>64.09999999999999</v>
      </c>
      <c r="O288" s="17" t="n">
        <v>563.3</v>
      </c>
      <c r="P288" s="17" t="inlineStr">
        <is>
          <t>PAID</t>
        </is>
      </c>
      <c r="Q288" s="27" t="n">
        <v>46249</v>
      </c>
      <c r="R288" s="27" t="n">
        <v>46244</v>
      </c>
      <c r="S288" s="17" t="inlineStr"/>
    </row>
    <row r="289">
      <c r="A289" s="21" t="inlineStr">
        <is>
          <t>TXN-202608-017235</t>
        </is>
      </c>
      <c r="B289" s="28" t="n">
        <v>46235</v>
      </c>
      <c r="C289" s="21" t="inlineStr">
        <is>
          <t>AC-VB-0220</t>
        </is>
      </c>
      <c r="D289" s="21" t="inlineStr">
        <is>
          <t>WL-02537</t>
        </is>
      </c>
      <c r="E289" s="21" t="inlineStr">
        <is>
          <t>VB-0220</t>
        </is>
      </c>
      <c r="F289" s="21" t="inlineStr">
        <is>
          <t>Vessbank</t>
        </is>
      </c>
      <c r="G289" s="21" t="inlineStr">
        <is>
          <t>NON_COMM_MONTHLY</t>
        </is>
      </c>
      <c r="H289" s="21" t="inlineStr">
        <is>
          <t>MONTHLY_MOORAGE</t>
        </is>
      </c>
      <c r="I289" s="21" t="n">
        <v>28</v>
      </c>
      <c r="J289" s="21" t="n">
        <v>1</v>
      </c>
      <c r="K289" s="21" t="n">
        <v>28</v>
      </c>
      <c r="L289" s="21" t="n">
        <v>10.4</v>
      </c>
      <c r="M289" s="21" t="n">
        <v>291.2</v>
      </c>
      <c r="N289" s="21" t="n">
        <v>37.39</v>
      </c>
      <c r="O289" s="21" t="n">
        <v>328.59</v>
      </c>
      <c r="P289" s="21" t="inlineStr">
        <is>
          <t>OPEN</t>
        </is>
      </c>
      <c r="Q289" s="28" t="n">
        <v>46249</v>
      </c>
      <c r="R289" s="21" t="inlineStr"/>
      <c r="S289" s="21" t="inlineStr"/>
    </row>
    <row r="290">
      <c r="A290" s="17" t="inlineStr">
        <is>
          <t>TXN-202608-017306</t>
        </is>
      </c>
      <c r="B290" s="27" t="n">
        <v>46235</v>
      </c>
      <c r="C290" s="17" t="inlineStr">
        <is>
          <t>AC-VB-0221</t>
        </is>
      </c>
      <c r="D290" s="17" t="inlineStr">
        <is>
          <t>WL-01130</t>
        </is>
      </c>
      <c r="E290" s="17" t="inlineStr">
        <is>
          <t>VB-0221</t>
        </is>
      </c>
      <c r="F290" s="17" t="inlineStr">
        <is>
          <t>Vessbank</t>
        </is>
      </c>
      <c r="G290" s="17" t="inlineStr">
        <is>
          <t>NON_COMM_MONTHLY</t>
        </is>
      </c>
      <c r="H290" s="17" t="inlineStr">
        <is>
          <t>MONTHLY_MOORAGE</t>
        </is>
      </c>
      <c r="I290" s="17" t="n">
        <v>32</v>
      </c>
      <c r="J290" s="17" t="n">
        <v>1</v>
      </c>
      <c r="K290" s="17" t="n">
        <v>32</v>
      </c>
      <c r="L290" s="17" t="n">
        <v>10.4</v>
      </c>
      <c r="M290" s="17" t="n">
        <v>332.8</v>
      </c>
      <c r="N290" s="17" t="n">
        <v>42.73</v>
      </c>
      <c r="O290" s="17" t="n">
        <v>375.53</v>
      </c>
      <c r="P290" s="17" t="inlineStr">
        <is>
          <t>PAID</t>
        </is>
      </c>
      <c r="Q290" s="27" t="n">
        <v>46249</v>
      </c>
      <c r="R290" s="27" t="n">
        <v>46251</v>
      </c>
      <c r="S290" s="17" t="inlineStr"/>
    </row>
    <row r="291">
      <c r="A291" s="21" t="inlineStr">
        <is>
          <t>TXN-202608-017366</t>
        </is>
      </c>
      <c r="B291" s="28" t="n">
        <v>46235</v>
      </c>
      <c r="C291" s="21" t="inlineStr">
        <is>
          <t>AC-VB-0222</t>
        </is>
      </c>
      <c r="D291" s="21" t="inlineStr">
        <is>
          <t>WL-02331</t>
        </is>
      </c>
      <c r="E291" s="21" t="inlineStr">
        <is>
          <t>VB-0222</t>
        </is>
      </c>
      <c r="F291" s="21" t="inlineStr">
        <is>
          <t>Vessbank</t>
        </is>
      </c>
      <c r="G291" s="21" t="inlineStr">
        <is>
          <t>NON_COMM_MONTHLY</t>
        </is>
      </c>
      <c r="H291" s="21" t="inlineStr">
        <is>
          <t>MONTHLY_MOORAGE</t>
        </is>
      </c>
      <c r="I291" s="21" t="n">
        <v>62</v>
      </c>
      <c r="J291" s="21" t="n">
        <v>1</v>
      </c>
      <c r="K291" s="21" t="n">
        <v>62</v>
      </c>
      <c r="L291" s="21" t="n">
        <v>10.4</v>
      </c>
      <c r="M291" s="21" t="n">
        <v>644.8</v>
      </c>
      <c r="N291" s="21" t="n">
        <v>82.79000000000001</v>
      </c>
      <c r="O291" s="21" t="n">
        <v>727.59</v>
      </c>
      <c r="P291" s="21" t="inlineStr">
        <is>
          <t>PAID</t>
        </is>
      </c>
      <c r="Q291" s="28" t="n">
        <v>46249</v>
      </c>
      <c r="R291" s="28" t="n">
        <v>46246</v>
      </c>
      <c r="S291" s="21" t="inlineStr"/>
    </row>
    <row r="292">
      <c r="A292" s="17" t="inlineStr">
        <is>
          <t>TXN-202608-017445</t>
        </is>
      </c>
      <c r="B292" s="27" t="n">
        <v>46235</v>
      </c>
      <c r="C292" s="17" t="inlineStr">
        <is>
          <t>AC-VB-0223</t>
        </is>
      </c>
      <c r="D292" s="17" t="inlineStr">
        <is>
          <t>WL-02078</t>
        </is>
      </c>
      <c r="E292" s="17" t="inlineStr">
        <is>
          <t>VB-0223</t>
        </is>
      </c>
      <c r="F292" s="17" t="inlineStr">
        <is>
          <t>Vessbank</t>
        </is>
      </c>
      <c r="G292" s="17" t="inlineStr">
        <is>
          <t>NON_COMM_MONTHLY</t>
        </is>
      </c>
      <c r="H292" s="17" t="inlineStr">
        <is>
          <t>MONTHLY_MOORAGE</t>
        </is>
      </c>
      <c r="I292" s="17" t="n">
        <v>32</v>
      </c>
      <c r="J292" s="17" t="n">
        <v>1</v>
      </c>
      <c r="K292" s="17" t="n">
        <v>32</v>
      </c>
      <c r="L292" s="17" t="n">
        <v>10.4</v>
      </c>
      <c r="M292" s="17" t="n">
        <v>332.8</v>
      </c>
      <c r="N292" s="17" t="n">
        <v>42.73</v>
      </c>
      <c r="O292" s="17" t="n">
        <v>375.53</v>
      </c>
      <c r="P292" s="17" t="inlineStr">
        <is>
          <t>OPEN</t>
        </is>
      </c>
      <c r="Q292" s="27" t="n">
        <v>46249</v>
      </c>
      <c r="R292" s="17" t="inlineStr"/>
      <c r="S292" s="17" t="inlineStr"/>
    </row>
    <row r="293">
      <c r="A293" s="21" t="inlineStr">
        <is>
          <t>TXN-202608-017488</t>
        </is>
      </c>
      <c r="B293" s="28" t="n">
        <v>46235</v>
      </c>
      <c r="C293" s="21" t="inlineStr">
        <is>
          <t>AC-VB-0224</t>
        </is>
      </c>
      <c r="D293" s="21" t="inlineStr">
        <is>
          <t>WL-01263</t>
        </is>
      </c>
      <c r="E293" s="21" t="inlineStr">
        <is>
          <t>VB-0224</t>
        </is>
      </c>
      <c r="F293" s="21" t="inlineStr">
        <is>
          <t>Vessbank</t>
        </is>
      </c>
      <c r="G293" s="21" t="inlineStr">
        <is>
          <t>NON_COMM_MONTHLY</t>
        </is>
      </c>
      <c r="H293" s="21" t="inlineStr">
        <is>
          <t>MONTHLY_MOORAGE</t>
        </is>
      </c>
      <c r="I293" s="21" t="n">
        <v>28</v>
      </c>
      <c r="J293" s="21" t="n">
        <v>1</v>
      </c>
      <c r="K293" s="21" t="n">
        <v>28</v>
      </c>
      <c r="L293" s="21" t="n">
        <v>10.4</v>
      </c>
      <c r="M293" s="21" t="n">
        <v>291.2</v>
      </c>
      <c r="N293" s="21" t="n">
        <v>37.39</v>
      </c>
      <c r="O293" s="21" t="n">
        <v>328.59</v>
      </c>
      <c r="P293" s="21" t="inlineStr">
        <is>
          <t>PAID</t>
        </is>
      </c>
      <c r="Q293" s="28" t="n">
        <v>46249</v>
      </c>
      <c r="R293" s="28" t="n">
        <v>46243</v>
      </c>
      <c r="S293" s="21" t="inlineStr"/>
    </row>
    <row r="294">
      <c r="A294" s="17" t="inlineStr">
        <is>
          <t>TXN-202608-017533</t>
        </is>
      </c>
      <c r="B294" s="27" t="n">
        <v>46235</v>
      </c>
      <c r="C294" s="17" t="inlineStr">
        <is>
          <t>AC-VB-0302</t>
        </is>
      </c>
      <c r="D294" s="17" t="inlineStr">
        <is>
          <t>WL-01447</t>
        </is>
      </c>
      <c r="E294" s="17" t="inlineStr">
        <is>
          <t>VB-0302</t>
        </is>
      </c>
      <c r="F294" s="17" t="inlineStr">
        <is>
          <t>Vessbank</t>
        </is>
      </c>
      <c r="G294" s="17" t="inlineStr">
        <is>
          <t>NON_COMM_MONTHLY</t>
        </is>
      </c>
      <c r="H294" s="17" t="inlineStr">
        <is>
          <t>MONTHLY_MOORAGE</t>
        </is>
      </c>
      <c r="I294" s="17" t="n">
        <v>42</v>
      </c>
      <c r="J294" s="17" t="n">
        <v>1</v>
      </c>
      <c r="K294" s="17" t="n">
        <v>42</v>
      </c>
      <c r="L294" s="17" t="n">
        <v>10.4</v>
      </c>
      <c r="M294" s="17" t="n">
        <v>436.8</v>
      </c>
      <c r="N294" s="17" t="n">
        <v>56.09</v>
      </c>
      <c r="O294" s="17" t="n">
        <v>492.89</v>
      </c>
      <c r="P294" s="17" t="inlineStr">
        <is>
          <t>PAID</t>
        </is>
      </c>
      <c r="Q294" s="27" t="n">
        <v>46249</v>
      </c>
      <c r="R294" s="27" t="n">
        <v>46250</v>
      </c>
      <c r="S294" s="17" t="inlineStr"/>
    </row>
    <row r="295">
      <c r="A295" s="21" t="inlineStr">
        <is>
          <t>TXN-202608-017584</t>
        </is>
      </c>
      <c r="B295" s="28" t="n">
        <v>46235</v>
      </c>
      <c r="C295" s="21" t="inlineStr">
        <is>
          <t>AC-VB-0303</t>
        </is>
      </c>
      <c r="D295" s="21" t="inlineStr">
        <is>
          <t>WL-01339</t>
        </is>
      </c>
      <c r="E295" s="21" t="inlineStr">
        <is>
          <t>VB-0303</t>
        </is>
      </c>
      <c r="F295" s="21" t="inlineStr">
        <is>
          <t>Vessbank</t>
        </is>
      </c>
      <c r="G295" s="21" t="inlineStr">
        <is>
          <t>NON_COMM_MONTHLY</t>
        </is>
      </c>
      <c r="H295" s="21" t="inlineStr">
        <is>
          <t>MONTHLY_MOORAGE</t>
        </is>
      </c>
      <c r="I295" s="21" t="n">
        <v>32</v>
      </c>
      <c r="J295" s="21" t="n">
        <v>1</v>
      </c>
      <c r="K295" s="21" t="n">
        <v>32</v>
      </c>
      <c r="L295" s="21" t="n">
        <v>10.4</v>
      </c>
      <c r="M295" s="21" t="n">
        <v>332.8</v>
      </c>
      <c r="N295" s="21" t="n">
        <v>42.73</v>
      </c>
      <c r="O295" s="21" t="n">
        <v>375.53</v>
      </c>
      <c r="P295" s="21" t="inlineStr">
        <is>
          <t>PAID</t>
        </is>
      </c>
      <c r="Q295" s="28" t="n">
        <v>46249</v>
      </c>
      <c r="R295" s="28" t="n">
        <v>46241</v>
      </c>
      <c r="S295" s="21" t="inlineStr"/>
    </row>
    <row r="296">
      <c r="A296" s="17" t="inlineStr">
        <is>
          <t>TXN-202608-017650</t>
        </is>
      </c>
      <c r="B296" s="27" t="n">
        <v>46235</v>
      </c>
      <c r="C296" s="17" t="inlineStr">
        <is>
          <t>AC-VB-0304</t>
        </is>
      </c>
      <c r="D296" s="17" t="inlineStr">
        <is>
          <t>WL-01303</t>
        </is>
      </c>
      <c r="E296" s="17" t="inlineStr">
        <is>
          <t>VB-0304</t>
        </is>
      </c>
      <c r="F296" s="17" t="inlineStr">
        <is>
          <t>Vessbank</t>
        </is>
      </c>
      <c r="G296" s="17" t="inlineStr">
        <is>
          <t>NON_COMM_MONTHLY</t>
        </is>
      </c>
      <c r="H296" s="17" t="inlineStr">
        <is>
          <t>MONTHLY_MOORAGE</t>
        </is>
      </c>
      <c r="I296" s="17" t="n">
        <v>33</v>
      </c>
      <c r="J296" s="17" t="n">
        <v>1</v>
      </c>
      <c r="K296" s="17" t="n">
        <v>33</v>
      </c>
      <c r="L296" s="17" t="n">
        <v>10.4</v>
      </c>
      <c r="M296" s="17" t="n">
        <v>343.2</v>
      </c>
      <c r="N296" s="17" t="n">
        <v>44.07</v>
      </c>
      <c r="O296" s="17" t="n">
        <v>387.27</v>
      </c>
      <c r="P296" s="17" t="inlineStr">
        <is>
          <t>PAID</t>
        </is>
      </c>
      <c r="Q296" s="27" t="n">
        <v>46249</v>
      </c>
      <c r="R296" s="27" t="n">
        <v>46242</v>
      </c>
      <c r="S296" s="17" t="inlineStr"/>
    </row>
    <row r="297">
      <c r="A297" s="21" t="inlineStr">
        <is>
          <t>TXN-202608-017703</t>
        </is>
      </c>
      <c r="B297" s="28" t="n">
        <v>46235</v>
      </c>
      <c r="C297" s="21" t="inlineStr">
        <is>
          <t>AC-VB-0305</t>
        </is>
      </c>
      <c r="D297" s="21" t="inlineStr">
        <is>
          <t>WL-02130</t>
        </is>
      </c>
      <c r="E297" s="21" t="inlineStr">
        <is>
          <t>VB-0305</t>
        </is>
      </c>
      <c r="F297" s="21" t="inlineStr">
        <is>
          <t>Vessbank</t>
        </is>
      </c>
      <c r="G297" s="21" t="inlineStr">
        <is>
          <t>NON_COMM_MONTHLY</t>
        </is>
      </c>
      <c r="H297" s="21" t="inlineStr">
        <is>
          <t>MONTHLY_MOORAGE</t>
        </is>
      </c>
      <c r="I297" s="21" t="n">
        <v>46</v>
      </c>
      <c r="J297" s="21" t="n">
        <v>1</v>
      </c>
      <c r="K297" s="21" t="n">
        <v>46</v>
      </c>
      <c r="L297" s="21" t="n">
        <v>10.4</v>
      </c>
      <c r="M297" s="21" t="n">
        <v>478.4</v>
      </c>
      <c r="N297" s="21" t="n">
        <v>61.43</v>
      </c>
      <c r="O297" s="21" t="n">
        <v>539.83</v>
      </c>
      <c r="P297" s="21" t="inlineStr">
        <is>
          <t>PAID</t>
        </is>
      </c>
      <c r="Q297" s="28" t="n">
        <v>46249</v>
      </c>
      <c r="R297" s="28" t="n">
        <v>46245</v>
      </c>
      <c r="S297" s="21" t="inlineStr"/>
    </row>
    <row r="298">
      <c r="A298" s="17" t="inlineStr">
        <is>
          <t>TXN-202608-017754</t>
        </is>
      </c>
      <c r="B298" s="27" t="n">
        <v>46235</v>
      </c>
      <c r="C298" s="17" t="inlineStr">
        <is>
          <t>AC-VB-0306</t>
        </is>
      </c>
      <c r="D298" s="17" t="inlineStr">
        <is>
          <t>WL-03397</t>
        </is>
      </c>
      <c r="E298" s="17" t="inlineStr">
        <is>
          <t>VB-0306</t>
        </is>
      </c>
      <c r="F298" s="17" t="inlineStr">
        <is>
          <t>Vessbank</t>
        </is>
      </c>
      <c r="G298" s="17" t="inlineStr">
        <is>
          <t>NON_COMM_MONTHLY</t>
        </is>
      </c>
      <c r="H298" s="17" t="inlineStr">
        <is>
          <t>MONTHLY_MOORAGE</t>
        </is>
      </c>
      <c r="I298" s="17" t="n">
        <v>28</v>
      </c>
      <c r="J298" s="17" t="n">
        <v>1</v>
      </c>
      <c r="K298" s="17" t="n">
        <v>28</v>
      </c>
      <c r="L298" s="17" t="n">
        <v>10.4</v>
      </c>
      <c r="M298" s="17" t="n">
        <v>291.2</v>
      </c>
      <c r="N298" s="17" t="n">
        <v>37.39</v>
      </c>
      <c r="O298" s="17" t="n">
        <v>328.59</v>
      </c>
      <c r="P298" s="17" t="inlineStr">
        <is>
          <t>PAID</t>
        </is>
      </c>
      <c r="Q298" s="27" t="n">
        <v>46249</v>
      </c>
      <c r="R298" s="27" t="n">
        <v>46249</v>
      </c>
      <c r="S298" s="17" t="inlineStr"/>
    </row>
    <row r="299">
      <c r="A299" s="21" t="inlineStr">
        <is>
          <t>TXN-202608-017806</t>
        </is>
      </c>
      <c r="B299" s="28" t="n">
        <v>46235</v>
      </c>
      <c r="C299" s="21" t="inlineStr">
        <is>
          <t>AC-VB-0307</t>
        </is>
      </c>
      <c r="D299" s="21" t="inlineStr">
        <is>
          <t>WL-01379</t>
        </is>
      </c>
      <c r="E299" s="21" t="inlineStr">
        <is>
          <t>VB-0307</t>
        </is>
      </c>
      <c r="F299" s="21" t="inlineStr">
        <is>
          <t>Vessbank</t>
        </is>
      </c>
      <c r="G299" s="21" t="inlineStr">
        <is>
          <t>NON_COMM_MONTHLY</t>
        </is>
      </c>
      <c r="H299" s="21" t="inlineStr">
        <is>
          <t>MONTHLY_MOORAGE</t>
        </is>
      </c>
      <c r="I299" s="21" t="n">
        <v>32</v>
      </c>
      <c r="J299" s="21" t="n">
        <v>1</v>
      </c>
      <c r="K299" s="21" t="n">
        <v>32</v>
      </c>
      <c r="L299" s="21" t="n">
        <v>10.4</v>
      </c>
      <c r="M299" s="21" t="n">
        <v>332.8</v>
      </c>
      <c r="N299" s="21" t="n">
        <v>42.73</v>
      </c>
      <c r="O299" s="21" t="n">
        <v>375.53</v>
      </c>
      <c r="P299" s="21" t="inlineStr">
        <is>
          <t>PAID</t>
        </is>
      </c>
      <c r="Q299" s="28" t="n">
        <v>46249</v>
      </c>
      <c r="R299" s="28" t="n">
        <v>46241</v>
      </c>
      <c r="S299" s="21" t="inlineStr"/>
    </row>
    <row r="300">
      <c r="A300" s="17" t="inlineStr">
        <is>
          <t>TXN-202608-017857</t>
        </is>
      </c>
      <c r="B300" s="27" t="n">
        <v>46235</v>
      </c>
      <c r="C300" s="17" t="inlineStr">
        <is>
          <t>AC-VB-0308</t>
        </is>
      </c>
      <c r="D300" s="17" t="inlineStr">
        <is>
          <t>WL-03564</t>
        </is>
      </c>
      <c r="E300" s="17" t="inlineStr">
        <is>
          <t>VB-0308</t>
        </is>
      </c>
      <c r="F300" s="17" t="inlineStr">
        <is>
          <t>Vessbank</t>
        </is>
      </c>
      <c r="G300" s="17" t="inlineStr">
        <is>
          <t>NON_COMM_MONTHLY</t>
        </is>
      </c>
      <c r="H300" s="17" t="inlineStr">
        <is>
          <t>MONTHLY_MOORAGE</t>
        </is>
      </c>
      <c r="I300" s="17" t="n">
        <v>42</v>
      </c>
      <c r="J300" s="17" t="n">
        <v>1</v>
      </c>
      <c r="K300" s="17" t="n">
        <v>42</v>
      </c>
      <c r="L300" s="17" t="n">
        <v>10.4</v>
      </c>
      <c r="M300" s="17" t="n">
        <v>436.8</v>
      </c>
      <c r="N300" s="17" t="n">
        <v>56.09</v>
      </c>
      <c r="O300" s="17" t="n">
        <v>492.89</v>
      </c>
      <c r="P300" s="17" t="inlineStr">
        <is>
          <t>PAID</t>
        </is>
      </c>
      <c r="Q300" s="27" t="n">
        <v>46249</v>
      </c>
      <c r="R300" s="27" t="n">
        <v>46239</v>
      </c>
      <c r="S300" s="17" t="inlineStr"/>
    </row>
    <row r="301">
      <c r="A301" s="21" t="inlineStr">
        <is>
          <t>TXN-202608-017903</t>
        </is>
      </c>
      <c r="B301" s="28" t="n">
        <v>46235</v>
      </c>
      <c r="C301" s="21" t="inlineStr">
        <is>
          <t>AC-VB-0309</t>
        </is>
      </c>
      <c r="D301" s="21" t="inlineStr">
        <is>
          <t>WL-02656</t>
        </is>
      </c>
      <c r="E301" s="21" t="inlineStr">
        <is>
          <t>VB-0309</t>
        </is>
      </c>
      <c r="F301" s="21" t="inlineStr">
        <is>
          <t>Vessbank</t>
        </is>
      </c>
      <c r="G301" s="21" t="inlineStr">
        <is>
          <t>NON_COMM_MONTHLY</t>
        </is>
      </c>
      <c r="H301" s="21" t="inlineStr">
        <is>
          <t>MONTHLY_MOORAGE</t>
        </is>
      </c>
      <c r="I301" s="21" t="n">
        <v>36</v>
      </c>
      <c r="J301" s="21" t="n">
        <v>1</v>
      </c>
      <c r="K301" s="21" t="n">
        <v>36</v>
      </c>
      <c r="L301" s="21" t="n">
        <v>10.4</v>
      </c>
      <c r="M301" s="21" t="n">
        <v>374.4</v>
      </c>
      <c r="N301" s="21" t="n">
        <v>48.07</v>
      </c>
      <c r="O301" s="21" t="n">
        <v>422.47</v>
      </c>
      <c r="P301" s="21" t="inlineStr">
        <is>
          <t>PAID</t>
        </is>
      </c>
      <c r="Q301" s="28" t="n">
        <v>46249</v>
      </c>
      <c r="R301" s="28" t="n">
        <v>46239</v>
      </c>
      <c r="S301" s="21" t="inlineStr"/>
    </row>
    <row r="302">
      <c r="A302" s="17" t="inlineStr">
        <is>
          <t>TXN-202608-017965</t>
        </is>
      </c>
      <c r="B302" s="27" t="n">
        <v>46235</v>
      </c>
      <c r="C302" s="17" t="inlineStr">
        <is>
          <t>AC-VB-0310</t>
        </is>
      </c>
      <c r="D302" s="17" t="inlineStr">
        <is>
          <t>WL-03313</t>
        </is>
      </c>
      <c r="E302" s="17" t="inlineStr">
        <is>
          <t>VB-0310</t>
        </is>
      </c>
      <c r="F302" s="17" t="inlineStr">
        <is>
          <t>Vessbank</t>
        </is>
      </c>
      <c r="G302" s="17" t="inlineStr">
        <is>
          <t>NON_COMM_MONTHLY</t>
        </is>
      </c>
      <c r="H302" s="17" t="inlineStr">
        <is>
          <t>MONTHLY_MOORAGE</t>
        </is>
      </c>
      <c r="I302" s="17" t="n">
        <v>39</v>
      </c>
      <c r="J302" s="17" t="n">
        <v>1</v>
      </c>
      <c r="K302" s="17" t="n">
        <v>39</v>
      </c>
      <c r="L302" s="17" t="n">
        <v>10.4</v>
      </c>
      <c r="M302" s="17" t="n">
        <v>405.6</v>
      </c>
      <c r="N302" s="17" t="n">
        <v>52.08</v>
      </c>
      <c r="O302" s="17" t="n">
        <v>457.68</v>
      </c>
      <c r="P302" s="17" t="inlineStr">
        <is>
          <t>PAID</t>
        </is>
      </c>
      <c r="Q302" s="27" t="n">
        <v>46249</v>
      </c>
      <c r="R302" s="27" t="n">
        <v>46250</v>
      </c>
      <c r="S302" s="17" t="inlineStr"/>
    </row>
    <row r="303">
      <c r="A303" s="21" t="inlineStr">
        <is>
          <t>TXN-202608-018019</t>
        </is>
      </c>
      <c r="B303" s="28" t="n">
        <v>46235</v>
      </c>
      <c r="C303" s="21" t="inlineStr">
        <is>
          <t>AC-VB-0311</t>
        </is>
      </c>
      <c r="D303" s="21" t="inlineStr">
        <is>
          <t>WL-01760</t>
        </is>
      </c>
      <c r="E303" s="21" t="inlineStr">
        <is>
          <t>VB-0311</t>
        </is>
      </c>
      <c r="F303" s="21" t="inlineStr">
        <is>
          <t>Vessbank</t>
        </is>
      </c>
      <c r="G303" s="21" t="inlineStr">
        <is>
          <t>NON_COMM_MONTHLY</t>
        </is>
      </c>
      <c r="H303" s="21" t="inlineStr">
        <is>
          <t>MONTHLY_MOORAGE</t>
        </is>
      </c>
      <c r="I303" s="21" t="n">
        <v>47</v>
      </c>
      <c r="J303" s="21" t="n">
        <v>1</v>
      </c>
      <c r="K303" s="21" t="n">
        <v>47</v>
      </c>
      <c r="L303" s="21" t="n">
        <v>10.4</v>
      </c>
      <c r="M303" s="21" t="n">
        <v>488.8</v>
      </c>
      <c r="N303" s="21" t="n">
        <v>62.76</v>
      </c>
      <c r="O303" s="21" t="n">
        <v>551.5599999999999</v>
      </c>
      <c r="P303" s="21" t="inlineStr">
        <is>
          <t>PAID</t>
        </is>
      </c>
      <c r="Q303" s="28" t="n">
        <v>46249</v>
      </c>
      <c r="R303" s="28" t="n">
        <v>46242</v>
      </c>
      <c r="S303" s="21" t="inlineStr"/>
    </row>
    <row r="304">
      <c r="A304" s="17" t="inlineStr">
        <is>
          <t>TXN-202608-018068</t>
        </is>
      </c>
      <c r="B304" s="27" t="n">
        <v>46235</v>
      </c>
      <c r="C304" s="17" t="inlineStr">
        <is>
          <t>AC-VB-0312</t>
        </is>
      </c>
      <c r="D304" s="17" t="inlineStr">
        <is>
          <t>WL-03224</t>
        </is>
      </c>
      <c r="E304" s="17" t="inlineStr">
        <is>
          <t>VB-0312</t>
        </is>
      </c>
      <c r="F304" s="17" t="inlineStr">
        <is>
          <t>Vessbank</t>
        </is>
      </c>
      <c r="G304" s="17" t="inlineStr">
        <is>
          <t>NON_COMM_MONTHLY</t>
        </is>
      </c>
      <c r="H304" s="17" t="inlineStr">
        <is>
          <t>MONTHLY_MOORAGE</t>
        </is>
      </c>
      <c r="I304" s="17" t="n">
        <v>57</v>
      </c>
      <c r="J304" s="17" t="n">
        <v>1</v>
      </c>
      <c r="K304" s="17" t="n">
        <v>57</v>
      </c>
      <c r="L304" s="17" t="n">
        <v>10.4</v>
      </c>
      <c r="M304" s="17" t="n">
        <v>592.8</v>
      </c>
      <c r="N304" s="17" t="n">
        <v>76.12</v>
      </c>
      <c r="O304" s="17" t="n">
        <v>668.92</v>
      </c>
      <c r="P304" s="17" t="inlineStr">
        <is>
          <t>PAID</t>
        </is>
      </c>
      <c r="Q304" s="27" t="n">
        <v>46249</v>
      </c>
      <c r="R304" s="27" t="n">
        <v>46247</v>
      </c>
      <c r="S304" s="17" t="inlineStr"/>
    </row>
    <row r="305">
      <c r="A305" s="21" t="inlineStr">
        <is>
          <t>TXN-202608-018138</t>
        </is>
      </c>
      <c r="B305" s="28" t="n">
        <v>46235</v>
      </c>
      <c r="C305" s="21" t="inlineStr">
        <is>
          <t>AC-VB-0314</t>
        </is>
      </c>
      <c r="D305" s="21" t="inlineStr">
        <is>
          <t>WL-02315</t>
        </is>
      </c>
      <c r="E305" s="21" t="inlineStr">
        <is>
          <t>VB-0314</t>
        </is>
      </c>
      <c r="F305" s="21" t="inlineStr">
        <is>
          <t>Vessbank</t>
        </is>
      </c>
      <c r="G305" s="21" t="inlineStr">
        <is>
          <t>NON_COMM_MONTHLY</t>
        </is>
      </c>
      <c r="H305" s="21" t="inlineStr">
        <is>
          <t>MONTHLY_MOORAGE</t>
        </is>
      </c>
      <c r="I305" s="21" t="n">
        <v>62</v>
      </c>
      <c r="J305" s="21" t="n">
        <v>1</v>
      </c>
      <c r="K305" s="21" t="n">
        <v>62</v>
      </c>
      <c r="L305" s="21" t="n">
        <v>10.4</v>
      </c>
      <c r="M305" s="21" t="n">
        <v>644.8</v>
      </c>
      <c r="N305" s="21" t="n">
        <v>82.79000000000001</v>
      </c>
      <c r="O305" s="21" t="n">
        <v>727.59</v>
      </c>
      <c r="P305" s="21" t="inlineStr">
        <is>
          <t>PAID</t>
        </is>
      </c>
      <c r="Q305" s="28" t="n">
        <v>46249</v>
      </c>
      <c r="R305" s="28" t="n">
        <v>46238</v>
      </c>
      <c r="S305" s="21" t="inlineStr"/>
    </row>
    <row r="306">
      <c r="A306" s="17" t="inlineStr">
        <is>
          <t>TXN-202608-018198</t>
        </is>
      </c>
      <c r="B306" s="27" t="n">
        <v>46235</v>
      </c>
      <c r="C306" s="17" t="inlineStr">
        <is>
          <t>AC-VB-0315</t>
        </is>
      </c>
      <c r="D306" s="17" t="inlineStr">
        <is>
          <t>WL-03326</t>
        </is>
      </c>
      <c r="E306" s="17" t="inlineStr">
        <is>
          <t>VB-0315</t>
        </is>
      </c>
      <c r="F306" s="17" t="inlineStr">
        <is>
          <t>Vessbank</t>
        </is>
      </c>
      <c r="G306" s="17" t="inlineStr">
        <is>
          <t>NON_COMM_MONTHLY</t>
        </is>
      </c>
      <c r="H306" s="17" t="inlineStr">
        <is>
          <t>MONTHLY_MOORAGE</t>
        </is>
      </c>
      <c r="I306" s="17" t="n">
        <v>40</v>
      </c>
      <c r="J306" s="17" t="n">
        <v>1</v>
      </c>
      <c r="K306" s="17" t="n">
        <v>40</v>
      </c>
      <c r="L306" s="17" t="n">
        <v>10.4</v>
      </c>
      <c r="M306" s="17" t="n">
        <v>416</v>
      </c>
      <c r="N306" s="17" t="n">
        <v>53.41</v>
      </c>
      <c r="O306" s="17" t="n">
        <v>469.41</v>
      </c>
      <c r="P306" s="17" t="inlineStr">
        <is>
          <t>PAID</t>
        </is>
      </c>
      <c r="Q306" s="27" t="n">
        <v>46249</v>
      </c>
      <c r="R306" s="27" t="n">
        <v>46237</v>
      </c>
      <c r="S306" s="17" t="inlineStr"/>
    </row>
    <row r="307">
      <c r="A307" s="21" t="inlineStr">
        <is>
          <t>TXN-202608-018262</t>
        </is>
      </c>
      <c r="B307" s="28" t="n">
        <v>46235</v>
      </c>
      <c r="C307" s="21" t="inlineStr">
        <is>
          <t>AC-VB-0316</t>
        </is>
      </c>
      <c r="D307" s="21" t="inlineStr">
        <is>
          <t>WL-03492</t>
        </is>
      </c>
      <c r="E307" s="21" t="inlineStr">
        <is>
          <t>VB-0316</t>
        </is>
      </c>
      <c r="F307" s="21" t="inlineStr">
        <is>
          <t>Vessbank</t>
        </is>
      </c>
      <c r="G307" s="21" t="inlineStr">
        <is>
          <t>NON_COMM_MONTHLY</t>
        </is>
      </c>
      <c r="H307" s="21" t="inlineStr">
        <is>
          <t>MONTHLY_MOORAGE</t>
        </is>
      </c>
      <c r="I307" s="21" t="n">
        <v>36</v>
      </c>
      <c r="J307" s="21" t="n">
        <v>1</v>
      </c>
      <c r="K307" s="21" t="n">
        <v>36</v>
      </c>
      <c r="L307" s="21" t="n">
        <v>10.4</v>
      </c>
      <c r="M307" s="21" t="n">
        <v>374.4</v>
      </c>
      <c r="N307" s="21" t="n">
        <v>48.07</v>
      </c>
      <c r="O307" s="21" t="n">
        <v>422.47</v>
      </c>
      <c r="P307" s="21" t="inlineStr">
        <is>
          <t>PAID</t>
        </is>
      </c>
      <c r="Q307" s="28" t="n">
        <v>46249</v>
      </c>
      <c r="R307" s="28" t="n">
        <v>46243</v>
      </c>
      <c r="S307" s="21" t="inlineStr"/>
    </row>
    <row r="308">
      <c r="A308" s="17" t="inlineStr">
        <is>
          <t>TXN-202608-018320</t>
        </is>
      </c>
      <c r="B308" s="27" t="n">
        <v>46235</v>
      </c>
      <c r="C308" s="17" t="inlineStr">
        <is>
          <t>AC-VB-0317</t>
        </is>
      </c>
      <c r="D308" s="17" t="inlineStr">
        <is>
          <t>WL-02173</t>
        </is>
      </c>
      <c r="E308" s="17" t="inlineStr">
        <is>
          <t>VB-0317</t>
        </is>
      </c>
      <c r="F308" s="17" t="inlineStr">
        <is>
          <t>Vessbank</t>
        </is>
      </c>
      <c r="G308" s="17" t="inlineStr">
        <is>
          <t>NON_COMM_MONTHLY</t>
        </is>
      </c>
      <c r="H308" s="17" t="inlineStr">
        <is>
          <t>MONTHLY_MOORAGE</t>
        </is>
      </c>
      <c r="I308" s="17" t="n">
        <v>39</v>
      </c>
      <c r="J308" s="17" t="n">
        <v>1</v>
      </c>
      <c r="K308" s="17" t="n">
        <v>39</v>
      </c>
      <c r="L308" s="17" t="n">
        <v>10.4</v>
      </c>
      <c r="M308" s="17" t="n">
        <v>405.6</v>
      </c>
      <c r="N308" s="17" t="n">
        <v>52.08</v>
      </c>
      <c r="O308" s="17" t="n">
        <v>457.68</v>
      </c>
      <c r="P308" s="17" t="inlineStr">
        <is>
          <t>PAID</t>
        </is>
      </c>
      <c r="Q308" s="27" t="n">
        <v>46249</v>
      </c>
      <c r="R308" s="27" t="n">
        <v>46241</v>
      </c>
      <c r="S308" s="17" t="inlineStr"/>
    </row>
    <row r="309">
      <c r="A309" s="21" t="inlineStr">
        <is>
          <t>TXN-202608-018400</t>
        </is>
      </c>
      <c r="B309" s="28" t="n">
        <v>46235</v>
      </c>
      <c r="C309" s="21" t="inlineStr">
        <is>
          <t>AC-VB-0318</t>
        </is>
      </c>
      <c r="D309" s="21" t="inlineStr">
        <is>
          <t>WL-02255</t>
        </is>
      </c>
      <c r="E309" s="21" t="inlineStr">
        <is>
          <t>VB-0318</t>
        </is>
      </c>
      <c r="F309" s="21" t="inlineStr">
        <is>
          <t>Vessbank</t>
        </is>
      </c>
      <c r="G309" s="21" t="inlineStr">
        <is>
          <t>NON_COMM_MONTHLY</t>
        </is>
      </c>
      <c r="H309" s="21" t="inlineStr">
        <is>
          <t>MONTHLY_MOORAGE</t>
        </is>
      </c>
      <c r="I309" s="21" t="n">
        <v>32</v>
      </c>
      <c r="J309" s="21" t="n">
        <v>1</v>
      </c>
      <c r="K309" s="21" t="n">
        <v>32</v>
      </c>
      <c r="L309" s="21" t="n">
        <v>10.4</v>
      </c>
      <c r="M309" s="21" t="n">
        <v>332.8</v>
      </c>
      <c r="N309" s="21" t="n">
        <v>42.73</v>
      </c>
      <c r="O309" s="21" t="n">
        <v>375.53</v>
      </c>
      <c r="P309" s="21" t="inlineStr">
        <is>
          <t>PAID</t>
        </is>
      </c>
      <c r="Q309" s="28" t="n">
        <v>46249</v>
      </c>
      <c r="R309" s="28" t="n">
        <v>46251</v>
      </c>
      <c r="S309" s="21" t="inlineStr"/>
    </row>
    <row r="310">
      <c r="A310" s="17" t="inlineStr">
        <is>
          <t>TXN-202608-018455</t>
        </is>
      </c>
      <c r="B310" s="27" t="n">
        <v>46235</v>
      </c>
      <c r="C310" s="17" t="inlineStr">
        <is>
          <t>AC-VB-0319</t>
        </is>
      </c>
      <c r="D310" s="17" t="inlineStr">
        <is>
          <t>WL-01381</t>
        </is>
      </c>
      <c r="E310" s="17" t="inlineStr">
        <is>
          <t>VB-0319</t>
        </is>
      </c>
      <c r="F310" s="17" t="inlineStr">
        <is>
          <t>Vessbank</t>
        </is>
      </c>
      <c r="G310" s="17" t="inlineStr">
        <is>
          <t>NON_COMM_MONTHLY</t>
        </is>
      </c>
      <c r="H310" s="17" t="inlineStr">
        <is>
          <t>MONTHLY_MOORAGE</t>
        </is>
      </c>
      <c r="I310" s="17" t="n">
        <v>28</v>
      </c>
      <c r="J310" s="17" t="n">
        <v>1</v>
      </c>
      <c r="K310" s="17" t="n">
        <v>28</v>
      </c>
      <c r="L310" s="17" t="n">
        <v>10.4</v>
      </c>
      <c r="M310" s="17" t="n">
        <v>291.2</v>
      </c>
      <c r="N310" s="17" t="n">
        <v>37.39</v>
      </c>
      <c r="O310" s="17" t="n">
        <v>328.59</v>
      </c>
      <c r="P310" s="17" t="inlineStr">
        <is>
          <t>PAID</t>
        </is>
      </c>
      <c r="Q310" s="27" t="n">
        <v>46249</v>
      </c>
      <c r="R310" s="27" t="n">
        <v>46242</v>
      </c>
      <c r="S310" s="17" t="inlineStr"/>
    </row>
    <row r="311">
      <c r="A311" s="21" t="inlineStr">
        <is>
          <t>TXN-202608-018508</t>
        </is>
      </c>
      <c r="B311" s="28" t="n">
        <v>46235</v>
      </c>
      <c r="C311" s="21" t="inlineStr">
        <is>
          <t>AC-VB-0320</t>
        </is>
      </c>
      <c r="D311" s="21" t="inlineStr">
        <is>
          <t>WL-01254</t>
        </is>
      </c>
      <c r="E311" s="21" t="inlineStr">
        <is>
          <t>VB-0320</t>
        </is>
      </c>
      <c r="F311" s="21" t="inlineStr">
        <is>
          <t>Vessbank</t>
        </is>
      </c>
      <c r="G311" s="21" t="inlineStr">
        <is>
          <t>NON_COMM_MONTHLY</t>
        </is>
      </c>
      <c r="H311" s="21" t="inlineStr">
        <is>
          <t>MONTHLY_MOORAGE</t>
        </is>
      </c>
      <c r="I311" s="21" t="n">
        <v>50</v>
      </c>
      <c r="J311" s="21" t="n">
        <v>1</v>
      </c>
      <c r="K311" s="21" t="n">
        <v>50</v>
      </c>
      <c r="L311" s="21" t="n">
        <v>10.4</v>
      </c>
      <c r="M311" s="21" t="n">
        <v>520</v>
      </c>
      <c r="N311" s="21" t="n">
        <v>66.77</v>
      </c>
      <c r="O311" s="21" t="n">
        <v>586.77</v>
      </c>
      <c r="P311" s="21" t="inlineStr">
        <is>
          <t>PAID</t>
        </is>
      </c>
      <c r="Q311" s="28" t="n">
        <v>46249</v>
      </c>
      <c r="R311" s="28" t="n">
        <v>46250</v>
      </c>
      <c r="S311" s="21" t="inlineStr"/>
    </row>
    <row r="312">
      <c r="A312" s="17" t="inlineStr">
        <is>
          <t>TXN-202608-018557</t>
        </is>
      </c>
      <c r="B312" s="27" t="n">
        <v>46235</v>
      </c>
      <c r="C312" s="17" t="inlineStr">
        <is>
          <t>AC-VB-0321</t>
        </is>
      </c>
      <c r="D312" s="17" t="inlineStr">
        <is>
          <t>WL-03094</t>
        </is>
      </c>
      <c r="E312" s="17" t="inlineStr">
        <is>
          <t>VB-0321</t>
        </is>
      </c>
      <c r="F312" s="17" t="inlineStr">
        <is>
          <t>Vessbank</t>
        </is>
      </c>
      <c r="G312" s="17" t="inlineStr">
        <is>
          <t>NON_COMM_MONTHLY</t>
        </is>
      </c>
      <c r="H312" s="17" t="inlineStr">
        <is>
          <t>MONTHLY_MOORAGE</t>
        </is>
      </c>
      <c r="I312" s="17" t="n">
        <v>28</v>
      </c>
      <c r="J312" s="17" t="n">
        <v>1</v>
      </c>
      <c r="K312" s="17" t="n">
        <v>28</v>
      </c>
      <c r="L312" s="17" t="n">
        <v>10.4</v>
      </c>
      <c r="M312" s="17" t="n">
        <v>291.2</v>
      </c>
      <c r="N312" s="17" t="n">
        <v>37.39</v>
      </c>
      <c r="O312" s="17" t="n">
        <v>328.59</v>
      </c>
      <c r="P312" s="17" t="inlineStr">
        <is>
          <t>PAID</t>
        </is>
      </c>
      <c r="Q312" s="27" t="n">
        <v>46249</v>
      </c>
      <c r="R312" s="27" t="n">
        <v>46244</v>
      </c>
      <c r="S312" s="17" t="inlineStr"/>
    </row>
    <row r="313">
      <c r="A313" s="21" t="inlineStr">
        <is>
          <t>TXN-202608-018617</t>
        </is>
      </c>
      <c r="B313" s="28" t="n">
        <v>46235</v>
      </c>
      <c r="C313" s="21" t="inlineStr">
        <is>
          <t>AC-VB-0322</t>
        </is>
      </c>
      <c r="D313" s="21" t="inlineStr">
        <is>
          <t>WL-02256</t>
        </is>
      </c>
      <c r="E313" s="21" t="inlineStr">
        <is>
          <t>VB-0322</t>
        </is>
      </c>
      <c r="F313" s="21" t="inlineStr">
        <is>
          <t>Vessbank</t>
        </is>
      </c>
      <c r="G313" s="21" t="inlineStr">
        <is>
          <t>NON_COMM_MONTHLY</t>
        </is>
      </c>
      <c r="H313" s="21" t="inlineStr">
        <is>
          <t>MONTHLY_MOORAGE</t>
        </is>
      </c>
      <c r="I313" s="21" t="n">
        <v>40</v>
      </c>
      <c r="J313" s="21" t="n">
        <v>1</v>
      </c>
      <c r="K313" s="21" t="n">
        <v>40</v>
      </c>
      <c r="L313" s="21" t="n">
        <v>10.4</v>
      </c>
      <c r="M313" s="21" t="n">
        <v>416</v>
      </c>
      <c r="N313" s="21" t="n">
        <v>53.41</v>
      </c>
      <c r="O313" s="21" t="n">
        <v>469.41</v>
      </c>
      <c r="P313" s="21" t="inlineStr">
        <is>
          <t>PAID</t>
        </is>
      </c>
      <c r="Q313" s="28" t="n">
        <v>46249</v>
      </c>
      <c r="R313" s="28" t="n">
        <v>46248</v>
      </c>
      <c r="S313" s="21" t="inlineStr"/>
    </row>
    <row r="314">
      <c r="A314" s="17" t="inlineStr">
        <is>
          <t>TXN-202608-018669</t>
        </is>
      </c>
      <c r="B314" s="27" t="n">
        <v>46235</v>
      </c>
      <c r="C314" s="17" t="inlineStr">
        <is>
          <t>AC-VB-0323</t>
        </is>
      </c>
      <c r="D314" s="17" t="inlineStr">
        <is>
          <t>WL-01488</t>
        </is>
      </c>
      <c r="E314" s="17" t="inlineStr">
        <is>
          <t>VB-0323</t>
        </is>
      </c>
      <c r="F314" s="17" t="inlineStr">
        <is>
          <t>Vessbank</t>
        </is>
      </c>
      <c r="G314" s="17" t="inlineStr">
        <is>
          <t>NON_COMM_MONTHLY</t>
        </is>
      </c>
      <c r="H314" s="17" t="inlineStr">
        <is>
          <t>MONTHLY_MOORAGE</t>
        </is>
      </c>
      <c r="I314" s="17" t="n">
        <v>44</v>
      </c>
      <c r="J314" s="17" t="n">
        <v>1</v>
      </c>
      <c r="K314" s="17" t="n">
        <v>44</v>
      </c>
      <c r="L314" s="17" t="n">
        <v>10.4</v>
      </c>
      <c r="M314" s="17" t="n">
        <v>457.6</v>
      </c>
      <c r="N314" s="17" t="n">
        <v>58.76</v>
      </c>
      <c r="O314" s="17" t="n">
        <v>516.36</v>
      </c>
      <c r="P314" s="17" t="inlineStr">
        <is>
          <t>LATE</t>
        </is>
      </c>
      <c r="Q314" s="27" t="n">
        <v>46249</v>
      </c>
      <c r="R314" s="17" t="inlineStr"/>
      <c r="S314" s="17" t="inlineStr"/>
    </row>
    <row r="315">
      <c r="A315" s="21" t="inlineStr">
        <is>
          <t>TXN-202608-018725</t>
        </is>
      </c>
      <c r="B315" s="28" t="n">
        <v>46235</v>
      </c>
      <c r="C315" s="21" t="inlineStr">
        <is>
          <t>AC-VB-0324</t>
        </is>
      </c>
      <c r="D315" s="21" t="inlineStr">
        <is>
          <t>WL-01311</t>
        </is>
      </c>
      <c r="E315" s="21" t="inlineStr">
        <is>
          <t>VB-0324</t>
        </is>
      </c>
      <c r="F315" s="21" t="inlineStr">
        <is>
          <t>Vessbank</t>
        </is>
      </c>
      <c r="G315" s="21" t="inlineStr">
        <is>
          <t>NON_COMM_MONTHLY</t>
        </is>
      </c>
      <c r="H315" s="21" t="inlineStr">
        <is>
          <t>MONTHLY_MOORAGE</t>
        </is>
      </c>
      <c r="I315" s="21" t="n">
        <v>37</v>
      </c>
      <c r="J315" s="21" t="n">
        <v>1</v>
      </c>
      <c r="K315" s="21" t="n">
        <v>37</v>
      </c>
      <c r="L315" s="21" t="n">
        <v>10.4</v>
      </c>
      <c r="M315" s="21" t="n">
        <v>384.8</v>
      </c>
      <c r="N315" s="21" t="n">
        <v>49.41</v>
      </c>
      <c r="O315" s="21" t="n">
        <v>434.21</v>
      </c>
      <c r="P315" s="21" t="inlineStr">
        <is>
          <t>PAID</t>
        </is>
      </c>
      <c r="Q315" s="28" t="n">
        <v>46249</v>
      </c>
      <c r="R315" s="28" t="n">
        <v>46246</v>
      </c>
      <c r="S315" s="21" t="inlineStr"/>
    </row>
    <row r="316">
      <c r="A316" s="17" t="inlineStr">
        <is>
          <t>TXN-202608-018802</t>
        </is>
      </c>
      <c r="B316" s="27" t="n">
        <v>46235</v>
      </c>
      <c r="C316" s="17" t="inlineStr">
        <is>
          <t>AC-VB-0401</t>
        </is>
      </c>
      <c r="D316" s="17" t="inlineStr">
        <is>
          <t>WL-01799</t>
        </is>
      </c>
      <c r="E316" s="17" t="inlineStr">
        <is>
          <t>VB-0401</t>
        </is>
      </c>
      <c r="F316" s="17" t="inlineStr">
        <is>
          <t>Vessbank</t>
        </is>
      </c>
      <c r="G316" s="17" t="inlineStr">
        <is>
          <t>NON_COMM_MONTHLY</t>
        </is>
      </c>
      <c r="H316" s="17" t="inlineStr">
        <is>
          <t>MONTHLY_MOORAGE</t>
        </is>
      </c>
      <c r="I316" s="17" t="n">
        <v>42</v>
      </c>
      <c r="J316" s="17" t="n">
        <v>1</v>
      </c>
      <c r="K316" s="17" t="n">
        <v>42</v>
      </c>
      <c r="L316" s="17" t="n">
        <v>10.4</v>
      </c>
      <c r="M316" s="17" t="n">
        <v>436.8</v>
      </c>
      <c r="N316" s="17" t="n">
        <v>56.09</v>
      </c>
      <c r="O316" s="17" t="n">
        <v>492.89</v>
      </c>
      <c r="P316" s="17" t="inlineStr">
        <is>
          <t>PAID</t>
        </is>
      </c>
      <c r="Q316" s="27" t="n">
        <v>46249</v>
      </c>
      <c r="R316" s="27" t="n">
        <v>46242</v>
      </c>
      <c r="S316" s="17" t="inlineStr"/>
    </row>
    <row r="317">
      <c r="A317" s="21" t="inlineStr">
        <is>
          <t>TXN-202608-018865</t>
        </is>
      </c>
      <c r="B317" s="28" t="n">
        <v>46235</v>
      </c>
      <c r="C317" s="21" t="inlineStr">
        <is>
          <t>AC-VB-0402</t>
        </is>
      </c>
      <c r="D317" s="21" t="inlineStr">
        <is>
          <t>WL-01959</t>
        </is>
      </c>
      <c r="E317" s="21" t="inlineStr">
        <is>
          <t>VB-0402</t>
        </is>
      </c>
      <c r="F317" s="21" t="inlineStr">
        <is>
          <t>Vessbank</t>
        </is>
      </c>
      <c r="G317" s="21" t="inlineStr">
        <is>
          <t>NON_COMM_MONTHLY</t>
        </is>
      </c>
      <c r="H317" s="21" t="inlineStr">
        <is>
          <t>MONTHLY_MOORAGE</t>
        </is>
      </c>
      <c r="I317" s="21" t="n">
        <v>47</v>
      </c>
      <c r="J317" s="21" t="n">
        <v>1</v>
      </c>
      <c r="K317" s="21" t="n">
        <v>47</v>
      </c>
      <c r="L317" s="21" t="n">
        <v>10.4</v>
      </c>
      <c r="M317" s="21" t="n">
        <v>488.8</v>
      </c>
      <c r="N317" s="21" t="n">
        <v>62.76</v>
      </c>
      <c r="O317" s="21" t="n">
        <v>551.5599999999999</v>
      </c>
      <c r="P317" s="21" t="inlineStr">
        <is>
          <t>PAID</t>
        </is>
      </c>
      <c r="Q317" s="28" t="n">
        <v>46249</v>
      </c>
      <c r="R317" s="28" t="n">
        <v>46250</v>
      </c>
      <c r="S317" s="21" t="inlineStr"/>
    </row>
    <row r="318">
      <c r="A318" s="17" t="inlineStr">
        <is>
          <t>TXN-202608-018940</t>
        </is>
      </c>
      <c r="B318" s="27" t="n">
        <v>46235</v>
      </c>
      <c r="C318" s="17" t="inlineStr">
        <is>
          <t>AC-VB-0403</t>
        </is>
      </c>
      <c r="D318" s="17" t="inlineStr">
        <is>
          <t>WL-03548</t>
        </is>
      </c>
      <c r="E318" s="17" t="inlineStr">
        <is>
          <t>VB-0403</t>
        </is>
      </c>
      <c r="F318" s="17" t="inlineStr">
        <is>
          <t>Vessbank</t>
        </is>
      </c>
      <c r="G318" s="17" t="inlineStr">
        <is>
          <t>NON_COMM_MONTHLY</t>
        </is>
      </c>
      <c r="H318" s="17" t="inlineStr">
        <is>
          <t>MONTHLY_MOORAGE</t>
        </is>
      </c>
      <c r="I318" s="17" t="n">
        <v>38</v>
      </c>
      <c r="J318" s="17" t="n">
        <v>1</v>
      </c>
      <c r="K318" s="17" t="n">
        <v>38</v>
      </c>
      <c r="L318" s="17" t="n">
        <v>10.4</v>
      </c>
      <c r="M318" s="17" t="n">
        <v>395.2</v>
      </c>
      <c r="N318" s="17" t="n">
        <v>50.74</v>
      </c>
      <c r="O318" s="17" t="n">
        <v>445.94</v>
      </c>
      <c r="P318" s="17" t="inlineStr">
        <is>
          <t>PAID</t>
        </is>
      </c>
      <c r="Q318" s="27" t="n">
        <v>46249</v>
      </c>
      <c r="R318" s="27" t="n">
        <v>46246</v>
      </c>
      <c r="S318" s="17" t="inlineStr"/>
    </row>
    <row r="319">
      <c r="A319" s="21" t="inlineStr">
        <is>
          <t>TXN-202608-018983</t>
        </is>
      </c>
      <c r="B319" s="28" t="n">
        <v>46235</v>
      </c>
      <c r="C319" s="21" t="inlineStr">
        <is>
          <t>AC-VB-0405</t>
        </is>
      </c>
      <c r="D319" s="21" t="inlineStr">
        <is>
          <t>WL-02118</t>
        </is>
      </c>
      <c r="E319" s="21" t="inlineStr">
        <is>
          <t>VB-0405</t>
        </is>
      </c>
      <c r="F319" s="21" t="inlineStr">
        <is>
          <t>Vessbank</t>
        </is>
      </c>
      <c r="G319" s="21" t="inlineStr">
        <is>
          <t>NON_COMM_MONTHLY</t>
        </is>
      </c>
      <c r="H319" s="21" t="inlineStr">
        <is>
          <t>MONTHLY_MOORAGE</t>
        </is>
      </c>
      <c r="I319" s="21" t="n">
        <v>56</v>
      </c>
      <c r="J319" s="21" t="n">
        <v>1</v>
      </c>
      <c r="K319" s="21" t="n">
        <v>56</v>
      </c>
      <c r="L319" s="21" t="n">
        <v>10.4</v>
      </c>
      <c r="M319" s="21" t="n">
        <v>582.4</v>
      </c>
      <c r="N319" s="21" t="n">
        <v>74.78</v>
      </c>
      <c r="O319" s="21" t="n">
        <v>657.1799999999999</v>
      </c>
      <c r="P319" s="21" t="inlineStr">
        <is>
          <t>PAID</t>
        </is>
      </c>
      <c r="Q319" s="28" t="n">
        <v>46249</v>
      </c>
      <c r="R319" s="28" t="n">
        <v>46237</v>
      </c>
      <c r="S319" s="21" t="inlineStr"/>
    </row>
    <row r="320">
      <c r="A320" s="17" t="inlineStr">
        <is>
          <t>TXN-202608-019062</t>
        </is>
      </c>
      <c r="B320" s="27" t="n">
        <v>46235</v>
      </c>
      <c r="C320" s="17" t="inlineStr">
        <is>
          <t>AC-VB-0406</t>
        </is>
      </c>
      <c r="D320" s="17" t="inlineStr">
        <is>
          <t>WL-01591</t>
        </is>
      </c>
      <c r="E320" s="17" t="inlineStr">
        <is>
          <t>VB-0406</t>
        </is>
      </c>
      <c r="F320" s="17" t="inlineStr">
        <is>
          <t>Vessbank</t>
        </is>
      </c>
      <c r="G320" s="17" t="inlineStr">
        <is>
          <t>NON_COMM_MONTHLY</t>
        </is>
      </c>
      <c r="H320" s="17" t="inlineStr">
        <is>
          <t>MONTHLY_MOORAGE</t>
        </is>
      </c>
      <c r="I320" s="17" t="n">
        <v>57</v>
      </c>
      <c r="J320" s="17" t="n">
        <v>1</v>
      </c>
      <c r="K320" s="17" t="n">
        <v>57</v>
      </c>
      <c r="L320" s="17" t="n">
        <v>10.4</v>
      </c>
      <c r="M320" s="17" t="n">
        <v>592.8</v>
      </c>
      <c r="N320" s="17" t="n">
        <v>76.12</v>
      </c>
      <c r="O320" s="17" t="n">
        <v>668.92</v>
      </c>
      <c r="P320" s="17" t="inlineStr">
        <is>
          <t>PAID</t>
        </is>
      </c>
      <c r="Q320" s="27" t="n">
        <v>46249</v>
      </c>
      <c r="R320" s="27" t="n">
        <v>46241</v>
      </c>
      <c r="S320" s="17" t="inlineStr"/>
    </row>
    <row r="321">
      <c r="A321" s="21" t="inlineStr">
        <is>
          <t>TXN-202608-019137</t>
        </is>
      </c>
      <c r="B321" s="28" t="n">
        <v>46235</v>
      </c>
      <c r="C321" s="21" t="inlineStr">
        <is>
          <t>AC-VB-0407</t>
        </is>
      </c>
      <c r="D321" s="21" t="inlineStr">
        <is>
          <t>WL-02731</t>
        </is>
      </c>
      <c r="E321" s="21" t="inlineStr">
        <is>
          <t>VB-0407</t>
        </is>
      </c>
      <c r="F321" s="21" t="inlineStr">
        <is>
          <t>Vessbank</t>
        </is>
      </c>
      <c r="G321" s="21" t="inlineStr">
        <is>
          <t>NON_COMM_MONTHLY</t>
        </is>
      </c>
      <c r="H321" s="21" t="inlineStr">
        <is>
          <t>MONTHLY_MOORAGE</t>
        </is>
      </c>
      <c r="I321" s="21" t="n">
        <v>31</v>
      </c>
      <c r="J321" s="21" t="n">
        <v>1</v>
      </c>
      <c r="K321" s="21" t="n">
        <v>31</v>
      </c>
      <c r="L321" s="21" t="n">
        <v>10.4</v>
      </c>
      <c r="M321" s="21" t="n">
        <v>322.4</v>
      </c>
      <c r="N321" s="21" t="n">
        <v>41.4</v>
      </c>
      <c r="O321" s="21" t="n">
        <v>363.8</v>
      </c>
      <c r="P321" s="21" t="inlineStr">
        <is>
          <t>PAID</t>
        </is>
      </c>
      <c r="Q321" s="28" t="n">
        <v>46249</v>
      </c>
      <c r="R321" s="28" t="n">
        <v>46245</v>
      </c>
      <c r="S321" s="21" t="inlineStr"/>
    </row>
    <row r="322">
      <c r="A322" s="17" t="inlineStr">
        <is>
          <t>TXN-202608-019207</t>
        </is>
      </c>
      <c r="B322" s="27" t="n">
        <v>46235</v>
      </c>
      <c r="C322" s="17" t="inlineStr">
        <is>
          <t>AC-VB-0408</t>
        </is>
      </c>
      <c r="D322" s="17" t="inlineStr">
        <is>
          <t>WL-01061</t>
        </is>
      </c>
      <c r="E322" s="17" t="inlineStr">
        <is>
          <t>VB-0408</t>
        </is>
      </c>
      <c r="F322" s="17" t="inlineStr">
        <is>
          <t>Vessbank</t>
        </is>
      </c>
      <c r="G322" s="17" t="inlineStr">
        <is>
          <t>NON_COMM_MONTHLY</t>
        </is>
      </c>
      <c r="H322" s="17" t="inlineStr">
        <is>
          <t>MONTHLY_MOORAGE</t>
        </is>
      </c>
      <c r="I322" s="17" t="n">
        <v>53</v>
      </c>
      <c r="J322" s="17" t="n">
        <v>1</v>
      </c>
      <c r="K322" s="17" t="n">
        <v>53</v>
      </c>
      <c r="L322" s="17" t="n">
        <v>10.4</v>
      </c>
      <c r="M322" s="17" t="n">
        <v>551.2</v>
      </c>
      <c r="N322" s="17" t="n">
        <v>70.77</v>
      </c>
      <c r="O322" s="17" t="n">
        <v>621.97</v>
      </c>
      <c r="P322" s="17" t="inlineStr">
        <is>
          <t>PAID</t>
        </is>
      </c>
      <c r="Q322" s="27" t="n">
        <v>46249</v>
      </c>
      <c r="R322" s="27" t="n">
        <v>46246</v>
      </c>
      <c r="S322" s="17" t="inlineStr"/>
    </row>
    <row r="323">
      <c r="A323" s="21" t="inlineStr">
        <is>
          <t>TXN-202608-019276</t>
        </is>
      </c>
      <c r="B323" s="28" t="n">
        <v>46235</v>
      </c>
      <c r="C323" s="21" t="inlineStr">
        <is>
          <t>AC-VB-0409</t>
        </is>
      </c>
      <c r="D323" s="21" t="inlineStr">
        <is>
          <t>WL-01832</t>
        </is>
      </c>
      <c r="E323" s="21" t="inlineStr">
        <is>
          <t>VB-0409</t>
        </is>
      </c>
      <c r="F323" s="21" t="inlineStr">
        <is>
          <t>Vessbank</t>
        </is>
      </c>
      <c r="G323" s="21" t="inlineStr">
        <is>
          <t>NON_COMM_MONTHLY</t>
        </is>
      </c>
      <c r="H323" s="21" t="inlineStr">
        <is>
          <t>MONTHLY_MOORAGE</t>
        </is>
      </c>
      <c r="I323" s="21" t="n">
        <v>57</v>
      </c>
      <c r="J323" s="21" t="n">
        <v>1</v>
      </c>
      <c r="K323" s="21" t="n">
        <v>57</v>
      </c>
      <c r="L323" s="21" t="n">
        <v>10.4</v>
      </c>
      <c r="M323" s="21" t="n">
        <v>592.8</v>
      </c>
      <c r="N323" s="21" t="n">
        <v>76.12</v>
      </c>
      <c r="O323" s="21" t="n">
        <v>668.92</v>
      </c>
      <c r="P323" s="21" t="inlineStr">
        <is>
          <t>PAID</t>
        </is>
      </c>
      <c r="Q323" s="28" t="n">
        <v>46249</v>
      </c>
      <c r="R323" s="28" t="n">
        <v>46247</v>
      </c>
      <c r="S323" s="21" t="inlineStr"/>
    </row>
    <row r="324">
      <c r="A324" s="17" t="inlineStr">
        <is>
          <t>TXN-202608-019357</t>
        </is>
      </c>
      <c r="B324" s="27" t="n">
        <v>46235</v>
      </c>
      <c r="C324" s="17" t="inlineStr">
        <is>
          <t>AC-VB-0410</t>
        </is>
      </c>
      <c r="D324" s="17" t="inlineStr">
        <is>
          <t>WL-02745</t>
        </is>
      </c>
      <c r="E324" s="17" t="inlineStr">
        <is>
          <t>VB-0410</t>
        </is>
      </c>
      <c r="F324" s="17" t="inlineStr">
        <is>
          <t>Vessbank</t>
        </is>
      </c>
      <c r="G324" s="17" t="inlineStr">
        <is>
          <t>NON_COMM_MONTHLY</t>
        </is>
      </c>
      <c r="H324" s="17" t="inlineStr">
        <is>
          <t>MONTHLY_MOORAGE</t>
        </is>
      </c>
      <c r="I324" s="17" t="n">
        <v>32</v>
      </c>
      <c r="J324" s="17" t="n">
        <v>1</v>
      </c>
      <c r="K324" s="17" t="n">
        <v>32</v>
      </c>
      <c r="L324" s="17" t="n">
        <v>10.4</v>
      </c>
      <c r="M324" s="17" t="n">
        <v>332.8</v>
      </c>
      <c r="N324" s="17" t="n">
        <v>42.73</v>
      </c>
      <c r="O324" s="17" t="n">
        <v>375.53</v>
      </c>
      <c r="P324" s="17" t="inlineStr">
        <is>
          <t>PAID</t>
        </is>
      </c>
      <c r="Q324" s="27" t="n">
        <v>46249</v>
      </c>
      <c r="R324" s="27" t="n">
        <v>46244</v>
      </c>
      <c r="S324" s="17" t="inlineStr"/>
    </row>
    <row r="325">
      <c r="A325" s="21" t="inlineStr">
        <is>
          <t>TXN-202608-019425</t>
        </is>
      </c>
      <c r="B325" s="28" t="n">
        <v>46235</v>
      </c>
      <c r="C325" s="21" t="inlineStr">
        <is>
          <t>AC-VB-0411</t>
        </is>
      </c>
      <c r="D325" s="21" t="inlineStr">
        <is>
          <t>WL-02986</t>
        </is>
      </c>
      <c r="E325" s="21" t="inlineStr">
        <is>
          <t>VB-0411</t>
        </is>
      </c>
      <c r="F325" s="21" t="inlineStr">
        <is>
          <t>Vessbank</t>
        </is>
      </c>
      <c r="G325" s="21" t="inlineStr">
        <is>
          <t>NON_COMM_MONTHLY</t>
        </is>
      </c>
      <c r="H325" s="21" t="inlineStr">
        <is>
          <t>MONTHLY_MOORAGE</t>
        </is>
      </c>
      <c r="I325" s="21" t="n">
        <v>37</v>
      </c>
      <c r="J325" s="21" t="n">
        <v>1</v>
      </c>
      <c r="K325" s="21" t="n">
        <v>37</v>
      </c>
      <c r="L325" s="21" t="n">
        <v>10.4</v>
      </c>
      <c r="M325" s="21" t="n">
        <v>384.8</v>
      </c>
      <c r="N325" s="21" t="n">
        <v>49.41</v>
      </c>
      <c r="O325" s="21" t="n">
        <v>434.21</v>
      </c>
      <c r="P325" s="21" t="inlineStr">
        <is>
          <t>PAID</t>
        </is>
      </c>
      <c r="Q325" s="28" t="n">
        <v>46249</v>
      </c>
      <c r="R325" s="28" t="n">
        <v>46239</v>
      </c>
      <c r="S325" s="21" t="inlineStr"/>
    </row>
    <row r="326">
      <c r="A326" s="17" t="inlineStr">
        <is>
          <t>TXN-202608-019500</t>
        </is>
      </c>
      <c r="B326" s="27" t="n">
        <v>46235</v>
      </c>
      <c r="C326" s="17" t="inlineStr">
        <is>
          <t>AC-VB-0412</t>
        </is>
      </c>
      <c r="D326" s="17" t="inlineStr">
        <is>
          <t>WL-02252</t>
        </is>
      </c>
      <c r="E326" s="17" t="inlineStr">
        <is>
          <t>VB-0412</t>
        </is>
      </c>
      <c r="F326" s="17" t="inlineStr">
        <is>
          <t>Vessbank</t>
        </is>
      </c>
      <c r="G326" s="17" t="inlineStr">
        <is>
          <t>NON_COMM_MONTHLY</t>
        </is>
      </c>
      <c r="H326" s="17" t="inlineStr">
        <is>
          <t>MONTHLY_MOORAGE</t>
        </is>
      </c>
      <c r="I326" s="17" t="n">
        <v>56</v>
      </c>
      <c r="J326" s="17" t="n">
        <v>1</v>
      </c>
      <c r="K326" s="17" t="n">
        <v>56</v>
      </c>
      <c r="L326" s="17" t="n">
        <v>10.4</v>
      </c>
      <c r="M326" s="17" t="n">
        <v>582.4</v>
      </c>
      <c r="N326" s="17" t="n">
        <v>74.78</v>
      </c>
      <c r="O326" s="17" t="n">
        <v>657.1799999999999</v>
      </c>
      <c r="P326" s="17" t="inlineStr">
        <is>
          <t>PAID</t>
        </is>
      </c>
      <c r="Q326" s="27" t="n">
        <v>46249</v>
      </c>
      <c r="R326" s="27" t="n">
        <v>46249</v>
      </c>
      <c r="S326" s="17" t="inlineStr"/>
    </row>
    <row r="327">
      <c r="A327" s="21" t="inlineStr">
        <is>
          <t>TXN-202608-019561</t>
        </is>
      </c>
      <c r="B327" s="28" t="n">
        <v>46235</v>
      </c>
      <c r="C327" s="21" t="inlineStr">
        <is>
          <t>AC-VB-0413</t>
        </is>
      </c>
      <c r="D327" s="21" t="inlineStr">
        <is>
          <t>WL-01014</t>
        </is>
      </c>
      <c r="E327" s="21" t="inlineStr">
        <is>
          <t>VB-0413</t>
        </is>
      </c>
      <c r="F327" s="21" t="inlineStr">
        <is>
          <t>Vessbank</t>
        </is>
      </c>
      <c r="G327" s="21" t="inlineStr">
        <is>
          <t>NON_COMM_MONTHLY</t>
        </is>
      </c>
      <c r="H327" s="21" t="inlineStr">
        <is>
          <t>MONTHLY_MOORAGE</t>
        </is>
      </c>
      <c r="I327" s="21" t="n">
        <v>44</v>
      </c>
      <c r="J327" s="21" t="n">
        <v>1</v>
      </c>
      <c r="K327" s="21" t="n">
        <v>44</v>
      </c>
      <c r="L327" s="21" t="n">
        <v>10.4</v>
      </c>
      <c r="M327" s="21" t="n">
        <v>457.6</v>
      </c>
      <c r="N327" s="21" t="n">
        <v>58.76</v>
      </c>
      <c r="O327" s="21" t="n">
        <v>516.36</v>
      </c>
      <c r="P327" s="21" t="inlineStr">
        <is>
          <t>PAID</t>
        </is>
      </c>
      <c r="Q327" s="28" t="n">
        <v>46249</v>
      </c>
      <c r="R327" s="28" t="n">
        <v>46242</v>
      </c>
      <c r="S327" s="21" t="inlineStr"/>
    </row>
    <row r="328">
      <c r="A328" s="17" t="inlineStr">
        <is>
          <t>TXN-202608-019598</t>
        </is>
      </c>
      <c r="B328" s="27" t="n">
        <v>46235</v>
      </c>
      <c r="C328" s="17" t="inlineStr">
        <is>
          <t>AC-VB-0414</t>
        </is>
      </c>
      <c r="D328" s="17" t="inlineStr">
        <is>
          <t>WL-03699</t>
        </is>
      </c>
      <c r="E328" s="17" t="inlineStr">
        <is>
          <t>VB-0414</t>
        </is>
      </c>
      <c r="F328" s="17" t="inlineStr">
        <is>
          <t>Vessbank</t>
        </is>
      </c>
      <c r="G328" s="17" t="inlineStr">
        <is>
          <t>NON_COMM_MONTHLY</t>
        </is>
      </c>
      <c r="H328" s="17" t="inlineStr">
        <is>
          <t>MONTHLY_MOORAGE</t>
        </is>
      </c>
      <c r="I328" s="17" t="n">
        <v>56</v>
      </c>
      <c r="J328" s="17" t="n">
        <v>1</v>
      </c>
      <c r="K328" s="17" t="n">
        <v>56</v>
      </c>
      <c r="L328" s="17" t="n">
        <v>10.4</v>
      </c>
      <c r="M328" s="17" t="n">
        <v>582.4</v>
      </c>
      <c r="N328" s="17" t="n">
        <v>74.78</v>
      </c>
      <c r="O328" s="17" t="n">
        <v>657.1799999999999</v>
      </c>
      <c r="P328" s="17" t="inlineStr">
        <is>
          <t>PAID</t>
        </is>
      </c>
      <c r="Q328" s="27" t="n">
        <v>46249</v>
      </c>
      <c r="R328" s="27" t="n">
        <v>46243</v>
      </c>
      <c r="S328" s="17" t="inlineStr"/>
    </row>
    <row r="329">
      <c r="A329" s="21" t="inlineStr">
        <is>
          <t>TXN-202608-019663</t>
        </is>
      </c>
      <c r="B329" s="28" t="n">
        <v>46235</v>
      </c>
      <c r="C329" s="21" t="inlineStr">
        <is>
          <t>AC-VB-0415</t>
        </is>
      </c>
      <c r="D329" s="21" t="inlineStr">
        <is>
          <t>WL-03507</t>
        </is>
      </c>
      <c r="E329" s="21" t="inlineStr">
        <is>
          <t>VB-0415</t>
        </is>
      </c>
      <c r="F329" s="21" t="inlineStr">
        <is>
          <t>Vessbank</t>
        </is>
      </c>
      <c r="G329" s="21" t="inlineStr">
        <is>
          <t>NON_COMM_MONTHLY</t>
        </is>
      </c>
      <c r="H329" s="21" t="inlineStr">
        <is>
          <t>MONTHLY_MOORAGE</t>
        </is>
      </c>
      <c r="I329" s="21" t="n">
        <v>24</v>
      </c>
      <c r="J329" s="21" t="n">
        <v>1</v>
      </c>
      <c r="K329" s="21" t="n">
        <v>24</v>
      </c>
      <c r="L329" s="21" t="n">
        <v>10.4</v>
      </c>
      <c r="M329" s="21" t="n">
        <v>249.6</v>
      </c>
      <c r="N329" s="21" t="n">
        <v>32.05</v>
      </c>
      <c r="O329" s="21" t="n">
        <v>281.65</v>
      </c>
      <c r="P329" s="21" t="inlineStr">
        <is>
          <t>PAID</t>
        </is>
      </c>
      <c r="Q329" s="28" t="n">
        <v>46249</v>
      </c>
      <c r="R329" s="28" t="n">
        <v>46239</v>
      </c>
      <c r="S329" s="21" t="inlineStr"/>
    </row>
    <row r="330">
      <c r="A330" s="17" t="inlineStr">
        <is>
          <t>TXN-202608-019720</t>
        </is>
      </c>
      <c r="B330" s="27" t="n">
        <v>46235</v>
      </c>
      <c r="C330" s="17" t="inlineStr">
        <is>
          <t>AC-VB-0416</t>
        </is>
      </c>
      <c r="D330" s="17" t="inlineStr">
        <is>
          <t>WL-03602</t>
        </is>
      </c>
      <c r="E330" s="17" t="inlineStr">
        <is>
          <t>VB-0416</t>
        </is>
      </c>
      <c r="F330" s="17" t="inlineStr">
        <is>
          <t>Vessbank</t>
        </is>
      </c>
      <c r="G330" s="17" t="inlineStr">
        <is>
          <t>NON_COMM_MONTHLY</t>
        </is>
      </c>
      <c r="H330" s="17" t="inlineStr">
        <is>
          <t>MONTHLY_MOORAGE</t>
        </is>
      </c>
      <c r="I330" s="17" t="n">
        <v>36</v>
      </c>
      <c r="J330" s="17" t="n">
        <v>1</v>
      </c>
      <c r="K330" s="17" t="n">
        <v>36</v>
      </c>
      <c r="L330" s="17" t="n">
        <v>10.4</v>
      </c>
      <c r="M330" s="17" t="n">
        <v>374.4</v>
      </c>
      <c r="N330" s="17" t="n">
        <v>48.07</v>
      </c>
      <c r="O330" s="17" t="n">
        <v>422.47</v>
      </c>
      <c r="P330" s="17" t="inlineStr">
        <is>
          <t>PAID</t>
        </is>
      </c>
      <c r="Q330" s="27" t="n">
        <v>46249</v>
      </c>
      <c r="R330" s="27" t="n">
        <v>46239</v>
      </c>
      <c r="S330" s="17" t="inlineStr"/>
    </row>
    <row r="331">
      <c r="A331" s="21" t="inlineStr">
        <is>
          <t>TXN-202608-019788</t>
        </is>
      </c>
      <c r="B331" s="28" t="n">
        <v>46235</v>
      </c>
      <c r="C331" s="21" t="inlineStr">
        <is>
          <t>AC-VB-0417</t>
        </is>
      </c>
      <c r="D331" s="21" t="inlineStr">
        <is>
          <t>WL-03358</t>
        </is>
      </c>
      <c r="E331" s="21" t="inlineStr">
        <is>
          <t>VB-0417</t>
        </is>
      </c>
      <c r="F331" s="21" t="inlineStr">
        <is>
          <t>Vessbank</t>
        </is>
      </c>
      <c r="G331" s="21" t="inlineStr">
        <is>
          <t>NON_COMM_MONTHLY</t>
        </is>
      </c>
      <c r="H331" s="21" t="inlineStr">
        <is>
          <t>MONTHLY_MOORAGE</t>
        </is>
      </c>
      <c r="I331" s="21" t="n">
        <v>32</v>
      </c>
      <c r="J331" s="21" t="n">
        <v>1</v>
      </c>
      <c r="K331" s="21" t="n">
        <v>32</v>
      </c>
      <c r="L331" s="21" t="n">
        <v>10.4</v>
      </c>
      <c r="M331" s="21" t="n">
        <v>332.8</v>
      </c>
      <c r="N331" s="21" t="n">
        <v>42.73</v>
      </c>
      <c r="O331" s="21" t="n">
        <v>375.53</v>
      </c>
      <c r="P331" s="21" t="inlineStr">
        <is>
          <t>PAID</t>
        </is>
      </c>
      <c r="Q331" s="28" t="n">
        <v>46249</v>
      </c>
      <c r="R331" s="28" t="n">
        <v>46240</v>
      </c>
      <c r="S331" s="21" t="inlineStr"/>
    </row>
    <row r="332">
      <c r="A332" s="17" t="inlineStr">
        <is>
          <t>TXN-202608-019868</t>
        </is>
      </c>
      <c r="B332" s="27" t="n">
        <v>46235</v>
      </c>
      <c r="C332" s="17" t="inlineStr">
        <is>
          <t>AC-VB-0418</t>
        </is>
      </c>
      <c r="D332" s="17" t="inlineStr">
        <is>
          <t>WL-03210</t>
        </is>
      </c>
      <c r="E332" s="17" t="inlineStr">
        <is>
          <t>VB-0418</t>
        </is>
      </c>
      <c r="F332" s="17" t="inlineStr">
        <is>
          <t>Vessbank</t>
        </is>
      </c>
      <c r="G332" s="17" t="inlineStr">
        <is>
          <t>NON_COMM_MONTHLY</t>
        </is>
      </c>
      <c r="H332" s="17" t="inlineStr">
        <is>
          <t>MONTHLY_MOORAGE</t>
        </is>
      </c>
      <c r="I332" s="17" t="n">
        <v>34</v>
      </c>
      <c r="J332" s="17" t="n">
        <v>1</v>
      </c>
      <c r="K332" s="17" t="n">
        <v>34</v>
      </c>
      <c r="L332" s="17" t="n">
        <v>10.4</v>
      </c>
      <c r="M332" s="17" t="n">
        <v>353.6</v>
      </c>
      <c r="N332" s="17" t="n">
        <v>45.4</v>
      </c>
      <c r="O332" s="17" t="n">
        <v>399</v>
      </c>
      <c r="P332" s="17" t="inlineStr">
        <is>
          <t>PAID</t>
        </is>
      </c>
      <c r="Q332" s="27" t="n">
        <v>46249</v>
      </c>
      <c r="R332" s="27" t="n">
        <v>46245</v>
      </c>
      <c r="S332" s="17" t="inlineStr"/>
    </row>
    <row r="333">
      <c r="A333" s="21" t="inlineStr">
        <is>
          <t>TXN-202608-019949</t>
        </is>
      </c>
      <c r="B333" s="28" t="n">
        <v>46235</v>
      </c>
      <c r="C333" s="21" t="inlineStr">
        <is>
          <t>AC-VB-0419</t>
        </is>
      </c>
      <c r="D333" s="21" t="inlineStr">
        <is>
          <t>WL-03884</t>
        </is>
      </c>
      <c r="E333" s="21" t="inlineStr">
        <is>
          <t>VB-0419</t>
        </is>
      </c>
      <c r="F333" s="21" t="inlineStr">
        <is>
          <t>Vessbank</t>
        </is>
      </c>
      <c r="G333" s="21" t="inlineStr">
        <is>
          <t>NON_COMM_MONTHLY</t>
        </is>
      </c>
      <c r="H333" s="21" t="inlineStr">
        <is>
          <t>MONTHLY_MOORAGE</t>
        </is>
      </c>
      <c r="I333" s="21" t="n">
        <v>33</v>
      </c>
      <c r="J333" s="21" t="n">
        <v>1</v>
      </c>
      <c r="K333" s="21" t="n">
        <v>33</v>
      </c>
      <c r="L333" s="21" t="n">
        <v>10.4</v>
      </c>
      <c r="M333" s="21" t="n">
        <v>343.2</v>
      </c>
      <c r="N333" s="21" t="n">
        <v>44.07</v>
      </c>
      <c r="O333" s="21" t="n">
        <v>387.27</v>
      </c>
      <c r="P333" s="21" t="inlineStr">
        <is>
          <t>PAID</t>
        </is>
      </c>
      <c r="Q333" s="28" t="n">
        <v>46249</v>
      </c>
      <c r="R333" s="28" t="n">
        <v>46240</v>
      </c>
      <c r="S333" s="21" t="inlineStr"/>
    </row>
    <row r="334">
      <c r="A334" s="17" t="inlineStr">
        <is>
          <t>TXN-202608-020031</t>
        </is>
      </c>
      <c r="B334" s="27" t="n">
        <v>46235</v>
      </c>
      <c r="C334" s="17" t="inlineStr">
        <is>
          <t>AC-VB-0420</t>
        </is>
      </c>
      <c r="D334" s="17" t="inlineStr">
        <is>
          <t>WL-01215</t>
        </is>
      </c>
      <c r="E334" s="17" t="inlineStr">
        <is>
          <t>VB-0420</t>
        </is>
      </c>
      <c r="F334" s="17" t="inlineStr">
        <is>
          <t>Vessbank</t>
        </is>
      </c>
      <c r="G334" s="17" t="inlineStr">
        <is>
          <t>NON_COMM_MONTHLY</t>
        </is>
      </c>
      <c r="H334" s="17" t="inlineStr">
        <is>
          <t>MONTHLY_MOORAGE</t>
        </is>
      </c>
      <c r="I334" s="17" t="n">
        <v>28</v>
      </c>
      <c r="J334" s="17" t="n">
        <v>1</v>
      </c>
      <c r="K334" s="17" t="n">
        <v>28</v>
      </c>
      <c r="L334" s="17" t="n">
        <v>10.4</v>
      </c>
      <c r="M334" s="17" t="n">
        <v>291.2</v>
      </c>
      <c r="N334" s="17" t="n">
        <v>37.39</v>
      </c>
      <c r="O334" s="17" t="n">
        <v>328.59</v>
      </c>
      <c r="P334" s="17" t="inlineStr">
        <is>
          <t>PAID</t>
        </is>
      </c>
      <c r="Q334" s="27" t="n">
        <v>46249</v>
      </c>
      <c r="R334" s="27" t="n">
        <v>46247</v>
      </c>
      <c r="S334" s="17" t="inlineStr"/>
    </row>
    <row r="335">
      <c r="A335" s="21" t="inlineStr">
        <is>
          <t>TXN-202608-020087</t>
        </is>
      </c>
      <c r="B335" s="28" t="n">
        <v>46235</v>
      </c>
      <c r="C335" s="21" t="inlineStr">
        <is>
          <t>AC-VB-0422</t>
        </is>
      </c>
      <c r="D335" s="21" t="inlineStr">
        <is>
          <t>WL-03830</t>
        </is>
      </c>
      <c r="E335" s="21" t="inlineStr">
        <is>
          <t>VB-0422</t>
        </is>
      </c>
      <c r="F335" s="21" t="inlineStr">
        <is>
          <t>Vessbank</t>
        </is>
      </c>
      <c r="G335" s="21" t="inlineStr">
        <is>
          <t>NON_COMM_MONTHLY</t>
        </is>
      </c>
      <c r="H335" s="21" t="inlineStr">
        <is>
          <t>MONTHLY_MOORAGE</t>
        </is>
      </c>
      <c r="I335" s="21" t="n">
        <v>36</v>
      </c>
      <c r="J335" s="21" t="n">
        <v>1</v>
      </c>
      <c r="K335" s="21" t="n">
        <v>36</v>
      </c>
      <c r="L335" s="21" t="n">
        <v>10.4</v>
      </c>
      <c r="M335" s="21" t="n">
        <v>374.4</v>
      </c>
      <c r="N335" s="21" t="n">
        <v>48.07</v>
      </c>
      <c r="O335" s="21" t="n">
        <v>422.47</v>
      </c>
      <c r="P335" s="21" t="inlineStr">
        <is>
          <t>PAID</t>
        </is>
      </c>
      <c r="Q335" s="28" t="n">
        <v>46249</v>
      </c>
      <c r="R335" s="28" t="n">
        <v>46245</v>
      </c>
      <c r="S335" s="21" t="inlineStr"/>
    </row>
    <row r="336">
      <c r="A336" s="17" t="inlineStr">
        <is>
          <t>TXN-202608-020126</t>
        </is>
      </c>
      <c r="B336" s="27" t="n">
        <v>46235</v>
      </c>
      <c r="C336" s="17" t="inlineStr">
        <is>
          <t>AC-VB-0423</t>
        </is>
      </c>
      <c r="D336" s="17" t="inlineStr">
        <is>
          <t>WL-03054</t>
        </is>
      </c>
      <c r="E336" s="17" t="inlineStr">
        <is>
          <t>VB-0423</t>
        </is>
      </c>
      <c r="F336" s="17" t="inlineStr">
        <is>
          <t>Vessbank</t>
        </is>
      </c>
      <c r="G336" s="17" t="inlineStr">
        <is>
          <t>NON_COMM_MONTHLY</t>
        </is>
      </c>
      <c r="H336" s="17" t="inlineStr">
        <is>
          <t>MONTHLY_MOORAGE</t>
        </is>
      </c>
      <c r="I336" s="17" t="n">
        <v>31</v>
      </c>
      <c r="J336" s="17" t="n">
        <v>1</v>
      </c>
      <c r="K336" s="17" t="n">
        <v>31</v>
      </c>
      <c r="L336" s="17" t="n">
        <v>10.4</v>
      </c>
      <c r="M336" s="17" t="n">
        <v>322.4</v>
      </c>
      <c r="N336" s="17" t="n">
        <v>41.4</v>
      </c>
      <c r="O336" s="17" t="n">
        <v>363.8</v>
      </c>
      <c r="P336" s="17" t="inlineStr">
        <is>
          <t>PAID</t>
        </is>
      </c>
      <c r="Q336" s="27" t="n">
        <v>46249</v>
      </c>
      <c r="R336" s="27" t="n">
        <v>46250</v>
      </c>
      <c r="S336" s="17" t="inlineStr"/>
    </row>
    <row r="337">
      <c r="A337" s="21" t="inlineStr">
        <is>
          <t>TXN-202608-020181</t>
        </is>
      </c>
      <c r="B337" s="28" t="n">
        <v>46235</v>
      </c>
      <c r="C337" s="21" t="inlineStr">
        <is>
          <t>AC-VB-0424</t>
        </is>
      </c>
      <c r="D337" s="21" t="inlineStr">
        <is>
          <t>WL-02816</t>
        </is>
      </c>
      <c r="E337" s="21" t="inlineStr">
        <is>
          <t>VB-0424</t>
        </is>
      </c>
      <c r="F337" s="21" t="inlineStr">
        <is>
          <t>Vessbank</t>
        </is>
      </c>
      <c r="G337" s="21" t="inlineStr">
        <is>
          <t>NON_COMM_MONTHLY</t>
        </is>
      </c>
      <c r="H337" s="21" t="inlineStr">
        <is>
          <t>MONTHLY_MOORAGE</t>
        </is>
      </c>
      <c r="I337" s="21" t="n">
        <v>49</v>
      </c>
      <c r="J337" s="21" t="n">
        <v>1</v>
      </c>
      <c r="K337" s="21" t="n">
        <v>49</v>
      </c>
      <c r="L337" s="21" t="n">
        <v>10.4</v>
      </c>
      <c r="M337" s="21" t="n">
        <v>509.6</v>
      </c>
      <c r="N337" s="21" t="n">
        <v>65.43000000000001</v>
      </c>
      <c r="O337" s="21" t="n">
        <v>575.03</v>
      </c>
      <c r="P337" s="21" t="inlineStr">
        <is>
          <t>PAID</t>
        </is>
      </c>
      <c r="Q337" s="28" t="n">
        <v>46249</v>
      </c>
      <c r="R337" s="28" t="n">
        <v>46243</v>
      </c>
      <c r="S337" s="21" t="inlineStr"/>
    </row>
    <row r="338">
      <c r="A338" s="17" t="inlineStr">
        <is>
          <t>TXN-202608-020253</t>
        </is>
      </c>
      <c r="B338" s="27" t="n">
        <v>46235</v>
      </c>
      <c r="C338" s="17" t="inlineStr">
        <is>
          <t>AC-VB-0501</t>
        </is>
      </c>
      <c r="D338" s="17" t="inlineStr">
        <is>
          <t>WL-03576</t>
        </is>
      </c>
      <c r="E338" s="17" t="inlineStr">
        <is>
          <t>VB-0501</t>
        </is>
      </c>
      <c r="F338" s="17" t="inlineStr">
        <is>
          <t>Vessbank</t>
        </is>
      </c>
      <c r="G338" s="17" t="inlineStr">
        <is>
          <t>NON_COMM_MONTHLY</t>
        </is>
      </c>
      <c r="H338" s="17" t="inlineStr">
        <is>
          <t>MONTHLY_MOORAGE</t>
        </is>
      </c>
      <c r="I338" s="17" t="n">
        <v>37</v>
      </c>
      <c r="J338" s="17" t="n">
        <v>1</v>
      </c>
      <c r="K338" s="17" t="n">
        <v>37</v>
      </c>
      <c r="L338" s="17" t="n">
        <v>10.4</v>
      </c>
      <c r="M338" s="17" t="n">
        <v>384.8</v>
      </c>
      <c r="N338" s="17" t="n">
        <v>49.41</v>
      </c>
      <c r="O338" s="17" t="n">
        <v>434.21</v>
      </c>
      <c r="P338" s="17" t="inlineStr">
        <is>
          <t>LATE</t>
        </is>
      </c>
      <c r="Q338" s="27" t="n">
        <v>46249</v>
      </c>
      <c r="R338" s="17" t="inlineStr"/>
      <c r="S338" s="17" t="inlineStr"/>
    </row>
    <row r="339">
      <c r="A339" s="21" t="inlineStr">
        <is>
          <t>TXN-202608-020310</t>
        </is>
      </c>
      <c r="B339" s="28" t="n">
        <v>46235</v>
      </c>
      <c r="C339" s="21" t="inlineStr">
        <is>
          <t>AC-VB-0502</t>
        </is>
      </c>
      <c r="D339" s="21" t="inlineStr">
        <is>
          <t>WL-02127</t>
        </is>
      </c>
      <c r="E339" s="21" t="inlineStr">
        <is>
          <t>VB-0502</t>
        </is>
      </c>
      <c r="F339" s="21" t="inlineStr">
        <is>
          <t>Vessbank</t>
        </is>
      </c>
      <c r="G339" s="21" t="inlineStr">
        <is>
          <t>NON_COMM_MONTHLY</t>
        </is>
      </c>
      <c r="H339" s="21" t="inlineStr">
        <is>
          <t>MONTHLY_MOORAGE</t>
        </is>
      </c>
      <c r="I339" s="21" t="n">
        <v>41</v>
      </c>
      <c r="J339" s="21" t="n">
        <v>1</v>
      </c>
      <c r="K339" s="21" t="n">
        <v>41</v>
      </c>
      <c r="L339" s="21" t="n">
        <v>10.4</v>
      </c>
      <c r="M339" s="21" t="n">
        <v>426.4</v>
      </c>
      <c r="N339" s="21" t="n">
        <v>54.75</v>
      </c>
      <c r="O339" s="21" t="n">
        <v>481.15</v>
      </c>
      <c r="P339" s="21" t="inlineStr">
        <is>
          <t>PAID</t>
        </is>
      </c>
      <c r="Q339" s="28" t="n">
        <v>46249</v>
      </c>
      <c r="R339" s="28" t="n">
        <v>46247</v>
      </c>
      <c r="S339" s="21" t="inlineStr"/>
    </row>
    <row r="340">
      <c r="A340" s="17" t="inlineStr">
        <is>
          <t>TXN-202608-020377</t>
        </is>
      </c>
      <c r="B340" s="27" t="n">
        <v>46235</v>
      </c>
      <c r="C340" s="17" t="inlineStr">
        <is>
          <t>AC-VB-0504</t>
        </is>
      </c>
      <c r="D340" s="17" t="inlineStr">
        <is>
          <t>WL-03734</t>
        </is>
      </c>
      <c r="E340" s="17" t="inlineStr">
        <is>
          <t>VB-0504</t>
        </is>
      </c>
      <c r="F340" s="17" t="inlineStr">
        <is>
          <t>Vessbank</t>
        </is>
      </c>
      <c r="G340" s="17" t="inlineStr">
        <is>
          <t>NON_COMM_MONTHLY</t>
        </is>
      </c>
      <c r="H340" s="17" t="inlineStr">
        <is>
          <t>MONTHLY_MOORAGE</t>
        </is>
      </c>
      <c r="I340" s="17" t="n">
        <v>52</v>
      </c>
      <c r="J340" s="17" t="n">
        <v>1</v>
      </c>
      <c r="K340" s="17" t="n">
        <v>52</v>
      </c>
      <c r="L340" s="17" t="n">
        <v>10.4</v>
      </c>
      <c r="M340" s="17" t="n">
        <v>540.8</v>
      </c>
      <c r="N340" s="17" t="n">
        <v>69.44</v>
      </c>
      <c r="O340" s="17" t="n">
        <v>610.24</v>
      </c>
      <c r="P340" s="17" t="inlineStr">
        <is>
          <t>PAID</t>
        </is>
      </c>
      <c r="Q340" s="27" t="n">
        <v>46249</v>
      </c>
      <c r="R340" s="27" t="n">
        <v>46249</v>
      </c>
      <c r="S340" s="17" t="inlineStr"/>
    </row>
    <row r="341">
      <c r="A341" s="21" t="inlineStr">
        <is>
          <t>TXN-202608-020417</t>
        </is>
      </c>
      <c r="B341" s="28" t="n">
        <v>46235</v>
      </c>
      <c r="C341" s="21" t="inlineStr">
        <is>
          <t>AC-VB-0505</t>
        </is>
      </c>
      <c r="D341" s="21" t="inlineStr">
        <is>
          <t>WL-03343</t>
        </is>
      </c>
      <c r="E341" s="21" t="inlineStr">
        <is>
          <t>VB-0505</t>
        </is>
      </c>
      <c r="F341" s="21" t="inlineStr">
        <is>
          <t>Vessbank</t>
        </is>
      </c>
      <c r="G341" s="21" t="inlineStr">
        <is>
          <t>NON_COMM_MONTHLY</t>
        </is>
      </c>
      <c r="H341" s="21" t="inlineStr">
        <is>
          <t>MONTHLY_MOORAGE</t>
        </is>
      </c>
      <c r="I341" s="21" t="n">
        <v>55</v>
      </c>
      <c r="J341" s="21" t="n">
        <v>1</v>
      </c>
      <c r="K341" s="21" t="n">
        <v>55</v>
      </c>
      <c r="L341" s="21" t="n">
        <v>10.4</v>
      </c>
      <c r="M341" s="21" t="n">
        <v>572</v>
      </c>
      <c r="N341" s="21" t="n">
        <v>73.44</v>
      </c>
      <c r="O341" s="21" t="n">
        <v>645.4400000000001</v>
      </c>
      <c r="P341" s="21" t="inlineStr">
        <is>
          <t>PAID</t>
        </is>
      </c>
      <c r="Q341" s="28" t="n">
        <v>46249</v>
      </c>
      <c r="R341" s="28" t="n">
        <v>46245</v>
      </c>
      <c r="S341" s="21" t="inlineStr"/>
    </row>
    <row r="342">
      <c r="A342" s="17" t="inlineStr">
        <is>
          <t>TXN-202608-020480</t>
        </is>
      </c>
      <c r="B342" s="27" t="n">
        <v>46235</v>
      </c>
      <c r="C342" s="17" t="inlineStr">
        <is>
          <t>AC-VB-0506</t>
        </is>
      </c>
      <c r="D342" s="17" t="inlineStr">
        <is>
          <t>WL-03154</t>
        </is>
      </c>
      <c r="E342" s="17" t="inlineStr">
        <is>
          <t>VB-0506</t>
        </is>
      </c>
      <c r="F342" s="17" t="inlineStr">
        <is>
          <t>Vessbank</t>
        </is>
      </c>
      <c r="G342" s="17" t="inlineStr">
        <is>
          <t>NON_COMM_MONTHLY</t>
        </is>
      </c>
      <c r="H342" s="17" t="inlineStr">
        <is>
          <t>MONTHLY_MOORAGE</t>
        </is>
      </c>
      <c r="I342" s="17" t="n">
        <v>40</v>
      </c>
      <c r="J342" s="17" t="n">
        <v>1</v>
      </c>
      <c r="K342" s="17" t="n">
        <v>40</v>
      </c>
      <c r="L342" s="17" t="n">
        <v>10.4</v>
      </c>
      <c r="M342" s="17" t="n">
        <v>416</v>
      </c>
      <c r="N342" s="17" t="n">
        <v>53.41</v>
      </c>
      <c r="O342" s="17" t="n">
        <v>469.41</v>
      </c>
      <c r="P342" s="17" t="inlineStr">
        <is>
          <t>PAID</t>
        </is>
      </c>
      <c r="Q342" s="27" t="n">
        <v>46249</v>
      </c>
      <c r="R342" s="27" t="n">
        <v>46242</v>
      </c>
      <c r="S342" s="17" t="inlineStr"/>
    </row>
    <row r="343">
      <c r="A343" s="21" t="inlineStr">
        <is>
          <t>TXN-202608-020550</t>
        </is>
      </c>
      <c r="B343" s="28" t="n">
        <v>46235</v>
      </c>
      <c r="C343" s="21" t="inlineStr">
        <is>
          <t>AC-VB-0507</t>
        </is>
      </c>
      <c r="D343" s="21" t="inlineStr">
        <is>
          <t>WL-01541</t>
        </is>
      </c>
      <c r="E343" s="21" t="inlineStr">
        <is>
          <t>VB-0507</t>
        </is>
      </c>
      <c r="F343" s="21" t="inlineStr">
        <is>
          <t>Vessbank</t>
        </is>
      </c>
      <c r="G343" s="21" t="inlineStr">
        <is>
          <t>NON_COMM_MONTHLY</t>
        </is>
      </c>
      <c r="H343" s="21" t="inlineStr">
        <is>
          <t>MONTHLY_MOORAGE</t>
        </is>
      </c>
      <c r="I343" s="21" t="n">
        <v>40</v>
      </c>
      <c r="J343" s="21" t="n">
        <v>1</v>
      </c>
      <c r="K343" s="21" t="n">
        <v>40</v>
      </c>
      <c r="L343" s="21" t="n">
        <v>10.4</v>
      </c>
      <c r="M343" s="21" t="n">
        <v>416</v>
      </c>
      <c r="N343" s="21" t="n">
        <v>53.41</v>
      </c>
      <c r="O343" s="21" t="n">
        <v>469.41</v>
      </c>
      <c r="P343" s="21" t="inlineStr">
        <is>
          <t>PAID</t>
        </is>
      </c>
      <c r="Q343" s="28" t="n">
        <v>46249</v>
      </c>
      <c r="R343" s="28" t="n">
        <v>46237</v>
      </c>
      <c r="S343" s="21" t="inlineStr"/>
    </row>
    <row r="344">
      <c r="A344" s="17" t="inlineStr">
        <is>
          <t>TXN-202608-020609</t>
        </is>
      </c>
      <c r="B344" s="27" t="n">
        <v>46235</v>
      </c>
      <c r="C344" s="17" t="inlineStr">
        <is>
          <t>AC-VB-0508</t>
        </is>
      </c>
      <c r="D344" s="17" t="inlineStr">
        <is>
          <t>WL-01834</t>
        </is>
      </c>
      <c r="E344" s="17" t="inlineStr">
        <is>
          <t>VB-0508</t>
        </is>
      </c>
      <c r="F344" s="17" t="inlineStr">
        <is>
          <t>Vessbank</t>
        </is>
      </c>
      <c r="G344" s="17" t="inlineStr">
        <is>
          <t>NON_COMM_MONTHLY</t>
        </is>
      </c>
      <c r="H344" s="17" t="inlineStr">
        <is>
          <t>MONTHLY_MOORAGE</t>
        </is>
      </c>
      <c r="I344" s="17" t="n">
        <v>54</v>
      </c>
      <c r="J344" s="17" t="n">
        <v>1</v>
      </c>
      <c r="K344" s="17" t="n">
        <v>54</v>
      </c>
      <c r="L344" s="17" t="n">
        <v>10.4</v>
      </c>
      <c r="M344" s="17" t="n">
        <v>561.6</v>
      </c>
      <c r="N344" s="17" t="n">
        <v>72.11</v>
      </c>
      <c r="O344" s="17" t="n">
        <v>633.71</v>
      </c>
      <c r="P344" s="17" t="inlineStr">
        <is>
          <t>PAID</t>
        </is>
      </c>
      <c r="Q344" s="27" t="n">
        <v>46249</v>
      </c>
      <c r="R344" s="27" t="n">
        <v>46241</v>
      </c>
      <c r="S344" s="17" t="inlineStr"/>
    </row>
    <row r="345">
      <c r="A345" s="21" t="inlineStr">
        <is>
          <t>TXN-202608-020671</t>
        </is>
      </c>
      <c r="B345" s="28" t="n">
        <v>46235</v>
      </c>
      <c r="C345" s="21" t="inlineStr">
        <is>
          <t>AC-VB-0509</t>
        </is>
      </c>
      <c r="D345" s="21" t="inlineStr">
        <is>
          <t>WL-02326</t>
        </is>
      </c>
      <c r="E345" s="21" t="inlineStr">
        <is>
          <t>VB-0509</t>
        </is>
      </c>
      <c r="F345" s="21" t="inlineStr">
        <is>
          <t>Vessbank</t>
        </is>
      </c>
      <c r="G345" s="21" t="inlineStr">
        <is>
          <t>NON_COMM_MONTHLY</t>
        </is>
      </c>
      <c r="H345" s="21" t="inlineStr">
        <is>
          <t>MONTHLY_MOORAGE</t>
        </is>
      </c>
      <c r="I345" s="21" t="n">
        <v>33</v>
      </c>
      <c r="J345" s="21" t="n">
        <v>1</v>
      </c>
      <c r="K345" s="21" t="n">
        <v>33</v>
      </c>
      <c r="L345" s="21" t="n">
        <v>10.4</v>
      </c>
      <c r="M345" s="21" t="n">
        <v>343.2</v>
      </c>
      <c r="N345" s="21" t="n">
        <v>44.07</v>
      </c>
      <c r="O345" s="21" t="n">
        <v>387.27</v>
      </c>
      <c r="P345" s="21" t="inlineStr">
        <is>
          <t>PAID</t>
        </is>
      </c>
      <c r="Q345" s="28" t="n">
        <v>46249</v>
      </c>
      <c r="R345" s="28" t="n">
        <v>46249</v>
      </c>
      <c r="S345" s="21" t="inlineStr"/>
    </row>
    <row r="346">
      <c r="A346" s="17" t="inlineStr">
        <is>
          <t>TXN-202608-020741</t>
        </is>
      </c>
      <c r="B346" s="27" t="n">
        <v>46235</v>
      </c>
      <c r="C346" s="17" t="inlineStr">
        <is>
          <t>AC-VB-0510</t>
        </is>
      </c>
      <c r="D346" s="17" t="inlineStr">
        <is>
          <t>WL-03831</t>
        </is>
      </c>
      <c r="E346" s="17" t="inlineStr">
        <is>
          <t>VB-0510</t>
        </is>
      </c>
      <c r="F346" s="17" t="inlineStr">
        <is>
          <t>Vessbank</t>
        </is>
      </c>
      <c r="G346" s="17" t="inlineStr">
        <is>
          <t>NON_COMM_MONTHLY</t>
        </is>
      </c>
      <c r="H346" s="17" t="inlineStr">
        <is>
          <t>MONTHLY_MOORAGE</t>
        </is>
      </c>
      <c r="I346" s="17" t="n">
        <v>40</v>
      </c>
      <c r="J346" s="17" t="n">
        <v>1</v>
      </c>
      <c r="K346" s="17" t="n">
        <v>40</v>
      </c>
      <c r="L346" s="17" t="n">
        <v>10.4</v>
      </c>
      <c r="M346" s="17" t="n">
        <v>416</v>
      </c>
      <c r="N346" s="17" t="n">
        <v>53.41</v>
      </c>
      <c r="O346" s="17" t="n">
        <v>469.41</v>
      </c>
      <c r="P346" s="17" t="inlineStr">
        <is>
          <t>PAID</t>
        </is>
      </c>
      <c r="Q346" s="27" t="n">
        <v>46249</v>
      </c>
      <c r="R346" s="27" t="n">
        <v>46244</v>
      </c>
      <c r="S346" s="17" t="inlineStr"/>
    </row>
    <row r="347">
      <c r="A347" s="21" t="inlineStr">
        <is>
          <t>TXN-202608-020819</t>
        </is>
      </c>
      <c r="B347" s="28" t="n">
        <v>46235</v>
      </c>
      <c r="C347" s="21" t="inlineStr">
        <is>
          <t>AC-VB-0511</t>
        </is>
      </c>
      <c r="D347" s="21" t="inlineStr">
        <is>
          <t>WL-02036</t>
        </is>
      </c>
      <c r="E347" s="21" t="inlineStr">
        <is>
          <t>VB-0511</t>
        </is>
      </c>
      <c r="F347" s="21" t="inlineStr">
        <is>
          <t>Vessbank</t>
        </is>
      </c>
      <c r="G347" s="21" t="inlineStr">
        <is>
          <t>NON_COMM_MONTHLY</t>
        </is>
      </c>
      <c r="H347" s="21" t="inlineStr">
        <is>
          <t>MONTHLY_MOORAGE</t>
        </is>
      </c>
      <c r="I347" s="21" t="n">
        <v>47</v>
      </c>
      <c r="J347" s="21" t="n">
        <v>1</v>
      </c>
      <c r="K347" s="21" t="n">
        <v>47</v>
      </c>
      <c r="L347" s="21" t="n">
        <v>10.4</v>
      </c>
      <c r="M347" s="21" t="n">
        <v>488.8</v>
      </c>
      <c r="N347" s="21" t="n">
        <v>62.76</v>
      </c>
      <c r="O347" s="21" t="n">
        <v>551.5599999999999</v>
      </c>
      <c r="P347" s="21" t="inlineStr">
        <is>
          <t>PAID</t>
        </is>
      </c>
      <c r="Q347" s="28" t="n">
        <v>46249</v>
      </c>
      <c r="R347" s="28" t="n">
        <v>46246</v>
      </c>
      <c r="S347" s="21" t="inlineStr"/>
    </row>
    <row r="348">
      <c r="A348" s="17" t="inlineStr">
        <is>
          <t>TXN-202608-020854</t>
        </is>
      </c>
      <c r="B348" s="27" t="n">
        <v>46235</v>
      </c>
      <c r="C348" s="17" t="inlineStr">
        <is>
          <t>AC-VB-0512</t>
        </is>
      </c>
      <c r="D348" s="17" t="inlineStr">
        <is>
          <t>WL-02592</t>
        </is>
      </c>
      <c r="E348" s="17" t="inlineStr">
        <is>
          <t>VB-0512</t>
        </is>
      </c>
      <c r="F348" s="17" t="inlineStr">
        <is>
          <t>Vessbank</t>
        </is>
      </c>
      <c r="G348" s="17" t="inlineStr">
        <is>
          <t>NON_COMM_MONTHLY</t>
        </is>
      </c>
      <c r="H348" s="17" t="inlineStr">
        <is>
          <t>MONTHLY_MOORAGE</t>
        </is>
      </c>
      <c r="I348" s="17" t="n">
        <v>28</v>
      </c>
      <c r="J348" s="17" t="n">
        <v>1</v>
      </c>
      <c r="K348" s="17" t="n">
        <v>28</v>
      </c>
      <c r="L348" s="17" t="n">
        <v>10.4</v>
      </c>
      <c r="M348" s="17" t="n">
        <v>291.2</v>
      </c>
      <c r="N348" s="17" t="n">
        <v>37.39</v>
      </c>
      <c r="O348" s="17" t="n">
        <v>328.59</v>
      </c>
      <c r="P348" s="17" t="inlineStr">
        <is>
          <t>PAID</t>
        </is>
      </c>
      <c r="Q348" s="27" t="n">
        <v>46249</v>
      </c>
      <c r="R348" s="27" t="n">
        <v>46250</v>
      </c>
      <c r="S348" s="17" t="inlineStr"/>
    </row>
    <row r="349">
      <c r="A349" s="21" t="inlineStr">
        <is>
          <t>TXN-202608-020904</t>
        </is>
      </c>
      <c r="B349" s="28" t="n">
        <v>46235</v>
      </c>
      <c r="C349" s="21" t="inlineStr">
        <is>
          <t>AC-VB-0513</t>
        </is>
      </c>
      <c r="D349" s="21" t="inlineStr">
        <is>
          <t>WL-01169</t>
        </is>
      </c>
      <c r="E349" s="21" t="inlineStr">
        <is>
          <t>VB-0513</t>
        </is>
      </c>
      <c r="F349" s="21" t="inlineStr">
        <is>
          <t>Vessbank</t>
        </is>
      </c>
      <c r="G349" s="21" t="inlineStr">
        <is>
          <t>NON_COMM_MONTHLY</t>
        </is>
      </c>
      <c r="H349" s="21" t="inlineStr">
        <is>
          <t>MONTHLY_MOORAGE</t>
        </is>
      </c>
      <c r="I349" s="21" t="n">
        <v>58</v>
      </c>
      <c r="J349" s="21" t="n">
        <v>1</v>
      </c>
      <c r="K349" s="21" t="n">
        <v>58</v>
      </c>
      <c r="L349" s="21" t="n">
        <v>10.4</v>
      </c>
      <c r="M349" s="21" t="n">
        <v>603.2</v>
      </c>
      <c r="N349" s="21" t="n">
        <v>77.45</v>
      </c>
      <c r="O349" s="21" t="n">
        <v>680.65</v>
      </c>
      <c r="P349" s="21" t="inlineStr">
        <is>
          <t>PAID</t>
        </is>
      </c>
      <c r="Q349" s="28" t="n">
        <v>46249</v>
      </c>
      <c r="R349" s="28" t="n">
        <v>46240</v>
      </c>
      <c r="S349" s="21" t="inlineStr"/>
    </row>
    <row r="350">
      <c r="A350" s="17" t="inlineStr">
        <is>
          <t>TXN-202608-020943</t>
        </is>
      </c>
      <c r="B350" s="27" t="n">
        <v>46235</v>
      </c>
      <c r="C350" s="17" t="inlineStr">
        <is>
          <t>AC-VB-0514</t>
        </is>
      </c>
      <c r="D350" s="17" t="inlineStr">
        <is>
          <t>WL-03262</t>
        </is>
      </c>
      <c r="E350" s="17" t="inlineStr">
        <is>
          <t>VB-0514</t>
        </is>
      </c>
      <c r="F350" s="17" t="inlineStr">
        <is>
          <t>Vessbank</t>
        </is>
      </c>
      <c r="G350" s="17" t="inlineStr">
        <is>
          <t>NON_COMM_MONTHLY</t>
        </is>
      </c>
      <c r="H350" s="17" t="inlineStr">
        <is>
          <t>MONTHLY_MOORAGE</t>
        </is>
      </c>
      <c r="I350" s="17" t="n">
        <v>26</v>
      </c>
      <c r="J350" s="17" t="n">
        <v>1</v>
      </c>
      <c r="K350" s="17" t="n">
        <v>26</v>
      </c>
      <c r="L350" s="17" t="n">
        <v>10.4</v>
      </c>
      <c r="M350" s="17" t="n">
        <v>270.4</v>
      </c>
      <c r="N350" s="17" t="n">
        <v>34.72</v>
      </c>
      <c r="O350" s="17" t="n">
        <v>305.12</v>
      </c>
      <c r="P350" s="17" t="inlineStr">
        <is>
          <t>PAID</t>
        </is>
      </c>
      <c r="Q350" s="27" t="n">
        <v>46249</v>
      </c>
      <c r="R350" s="27" t="n">
        <v>46244</v>
      </c>
      <c r="S350" s="17" t="inlineStr"/>
    </row>
    <row r="351">
      <c r="A351" s="21" t="inlineStr">
        <is>
          <t>TXN-202608-021014</t>
        </is>
      </c>
      <c r="B351" s="28" t="n">
        <v>46235</v>
      </c>
      <c r="C351" s="21" t="inlineStr">
        <is>
          <t>AC-VB-0515</t>
        </is>
      </c>
      <c r="D351" s="21" t="inlineStr">
        <is>
          <t>WL-02590</t>
        </is>
      </c>
      <c r="E351" s="21" t="inlineStr">
        <is>
          <t>VB-0515</t>
        </is>
      </c>
      <c r="F351" s="21" t="inlineStr">
        <is>
          <t>Vessbank</t>
        </is>
      </c>
      <c r="G351" s="21" t="inlineStr">
        <is>
          <t>NON_COMM_MONTHLY</t>
        </is>
      </c>
      <c r="H351" s="21" t="inlineStr">
        <is>
          <t>MONTHLY_MOORAGE</t>
        </is>
      </c>
      <c r="I351" s="21" t="n">
        <v>42</v>
      </c>
      <c r="J351" s="21" t="n">
        <v>1</v>
      </c>
      <c r="K351" s="21" t="n">
        <v>42</v>
      </c>
      <c r="L351" s="21" t="n">
        <v>10.4</v>
      </c>
      <c r="M351" s="21" t="n">
        <v>436.8</v>
      </c>
      <c r="N351" s="21" t="n">
        <v>56.09</v>
      </c>
      <c r="O351" s="21" t="n">
        <v>492.89</v>
      </c>
      <c r="P351" s="21" t="inlineStr">
        <is>
          <t>PAID</t>
        </is>
      </c>
      <c r="Q351" s="28" t="n">
        <v>46249</v>
      </c>
      <c r="R351" s="28" t="n">
        <v>46246</v>
      </c>
      <c r="S351" s="21" t="inlineStr"/>
    </row>
    <row r="352">
      <c r="A352" s="17" t="inlineStr">
        <is>
          <t>TXN-202608-021057</t>
        </is>
      </c>
      <c r="B352" s="27" t="n">
        <v>46235</v>
      </c>
      <c r="C352" s="17" t="inlineStr">
        <is>
          <t>AC-VB-0517</t>
        </is>
      </c>
      <c r="D352" s="17" t="inlineStr">
        <is>
          <t>WL-03489</t>
        </is>
      </c>
      <c r="E352" s="17" t="inlineStr">
        <is>
          <t>VB-0517</t>
        </is>
      </c>
      <c r="F352" s="17" t="inlineStr">
        <is>
          <t>Vessbank</t>
        </is>
      </c>
      <c r="G352" s="17" t="inlineStr">
        <is>
          <t>NON_COMM_MONTHLY</t>
        </is>
      </c>
      <c r="H352" s="17" t="inlineStr">
        <is>
          <t>MONTHLY_MOORAGE</t>
        </is>
      </c>
      <c r="I352" s="17" t="n">
        <v>60</v>
      </c>
      <c r="J352" s="17" t="n">
        <v>1</v>
      </c>
      <c r="K352" s="17" t="n">
        <v>60</v>
      </c>
      <c r="L352" s="17" t="n">
        <v>10.4</v>
      </c>
      <c r="M352" s="17" t="n">
        <v>624</v>
      </c>
      <c r="N352" s="17" t="n">
        <v>80.12</v>
      </c>
      <c r="O352" s="17" t="n">
        <v>704.12</v>
      </c>
      <c r="P352" s="17" t="inlineStr">
        <is>
          <t>PAID</t>
        </is>
      </c>
      <c r="Q352" s="27" t="n">
        <v>46249</v>
      </c>
      <c r="R352" s="27" t="n">
        <v>46246</v>
      </c>
      <c r="S352" s="17" t="inlineStr"/>
    </row>
    <row r="353">
      <c r="A353" s="21" t="inlineStr">
        <is>
          <t>TXN-202608-021124</t>
        </is>
      </c>
      <c r="B353" s="28" t="n">
        <v>46235</v>
      </c>
      <c r="C353" s="21" t="inlineStr">
        <is>
          <t>AC-VB-0518</t>
        </is>
      </c>
      <c r="D353" s="21" t="inlineStr">
        <is>
          <t>WL-01561</t>
        </is>
      </c>
      <c r="E353" s="21" t="inlineStr">
        <is>
          <t>VB-0518</t>
        </is>
      </c>
      <c r="F353" s="21" t="inlineStr">
        <is>
          <t>Vessbank</t>
        </is>
      </c>
      <c r="G353" s="21" t="inlineStr">
        <is>
          <t>NON_COMM_MONTHLY</t>
        </is>
      </c>
      <c r="H353" s="21" t="inlineStr">
        <is>
          <t>MONTHLY_MOORAGE</t>
        </is>
      </c>
      <c r="I353" s="21" t="n">
        <v>57</v>
      </c>
      <c r="J353" s="21" t="n">
        <v>1</v>
      </c>
      <c r="K353" s="21" t="n">
        <v>57</v>
      </c>
      <c r="L353" s="21" t="n">
        <v>10.4</v>
      </c>
      <c r="M353" s="21" t="n">
        <v>592.8</v>
      </c>
      <c r="N353" s="21" t="n">
        <v>76.12</v>
      </c>
      <c r="O353" s="21" t="n">
        <v>668.92</v>
      </c>
      <c r="P353" s="21" t="inlineStr">
        <is>
          <t>PAID</t>
        </is>
      </c>
      <c r="Q353" s="28" t="n">
        <v>46249</v>
      </c>
      <c r="R353" s="28" t="n">
        <v>46237</v>
      </c>
      <c r="S353" s="21" t="inlineStr"/>
    </row>
    <row r="354">
      <c r="A354" s="17" t="inlineStr">
        <is>
          <t>TXN-202608-021195</t>
        </is>
      </c>
      <c r="B354" s="27" t="n">
        <v>46235</v>
      </c>
      <c r="C354" s="17" t="inlineStr">
        <is>
          <t>AC-VB-0519</t>
        </is>
      </c>
      <c r="D354" s="17" t="inlineStr">
        <is>
          <t>WL-02751</t>
        </is>
      </c>
      <c r="E354" s="17" t="inlineStr">
        <is>
          <t>VB-0519</t>
        </is>
      </c>
      <c r="F354" s="17" t="inlineStr">
        <is>
          <t>Vessbank</t>
        </is>
      </c>
      <c r="G354" s="17" t="inlineStr">
        <is>
          <t>NON_COMM_MONTHLY</t>
        </is>
      </c>
      <c r="H354" s="17" t="inlineStr">
        <is>
          <t>MONTHLY_MOORAGE</t>
        </is>
      </c>
      <c r="I354" s="17" t="n">
        <v>49</v>
      </c>
      <c r="J354" s="17" t="n">
        <v>1</v>
      </c>
      <c r="K354" s="17" t="n">
        <v>49</v>
      </c>
      <c r="L354" s="17" t="n">
        <v>10.4</v>
      </c>
      <c r="M354" s="17" t="n">
        <v>509.6</v>
      </c>
      <c r="N354" s="17" t="n">
        <v>65.43000000000001</v>
      </c>
      <c r="O354" s="17" t="n">
        <v>575.03</v>
      </c>
      <c r="P354" s="17" t="inlineStr">
        <is>
          <t>OPEN</t>
        </is>
      </c>
      <c r="Q354" s="27" t="n">
        <v>46249</v>
      </c>
      <c r="R354" s="17" t="inlineStr"/>
      <c r="S354" s="17" t="inlineStr"/>
    </row>
    <row r="355">
      <c r="A355" s="21" t="inlineStr">
        <is>
          <t>TXN-202608-021264</t>
        </is>
      </c>
      <c r="B355" s="28" t="n">
        <v>46235</v>
      </c>
      <c r="C355" s="21" t="inlineStr">
        <is>
          <t>AC-VB-0520</t>
        </is>
      </c>
      <c r="D355" s="21" t="inlineStr">
        <is>
          <t>WL-03010</t>
        </is>
      </c>
      <c r="E355" s="21" t="inlineStr">
        <is>
          <t>VB-0520</t>
        </is>
      </c>
      <c r="F355" s="21" t="inlineStr">
        <is>
          <t>Vessbank</t>
        </is>
      </c>
      <c r="G355" s="21" t="inlineStr">
        <is>
          <t>NON_COMM_MONTHLY</t>
        </is>
      </c>
      <c r="H355" s="21" t="inlineStr">
        <is>
          <t>MONTHLY_MOORAGE</t>
        </is>
      </c>
      <c r="I355" s="21" t="n">
        <v>36</v>
      </c>
      <c r="J355" s="21" t="n">
        <v>1</v>
      </c>
      <c r="K355" s="21" t="n">
        <v>36</v>
      </c>
      <c r="L355" s="21" t="n">
        <v>10.4</v>
      </c>
      <c r="M355" s="21" t="n">
        <v>374.4</v>
      </c>
      <c r="N355" s="21" t="n">
        <v>48.07</v>
      </c>
      <c r="O355" s="21" t="n">
        <v>422.47</v>
      </c>
      <c r="P355" s="21" t="inlineStr">
        <is>
          <t>PAID</t>
        </is>
      </c>
      <c r="Q355" s="28" t="n">
        <v>46249</v>
      </c>
      <c r="R355" s="28" t="n">
        <v>46248</v>
      </c>
      <c r="S355" s="21" t="inlineStr"/>
    </row>
    <row r="356">
      <c r="A356" s="17" t="inlineStr">
        <is>
          <t>TXN-202608-021330</t>
        </is>
      </c>
      <c r="B356" s="27" t="n">
        <v>46235</v>
      </c>
      <c r="C356" s="17" t="inlineStr">
        <is>
          <t>AC-VB-0521</t>
        </is>
      </c>
      <c r="D356" s="17" t="inlineStr">
        <is>
          <t>WL-02877</t>
        </is>
      </c>
      <c r="E356" s="17" t="inlineStr">
        <is>
          <t>VB-0521</t>
        </is>
      </c>
      <c r="F356" s="17" t="inlineStr">
        <is>
          <t>Vessbank</t>
        </is>
      </c>
      <c r="G356" s="17" t="inlineStr">
        <is>
          <t>NON_COMM_MONTHLY</t>
        </is>
      </c>
      <c r="H356" s="17" t="inlineStr">
        <is>
          <t>MONTHLY_MOORAGE</t>
        </is>
      </c>
      <c r="I356" s="17" t="n">
        <v>34</v>
      </c>
      <c r="J356" s="17" t="n">
        <v>1</v>
      </c>
      <c r="K356" s="17" t="n">
        <v>34</v>
      </c>
      <c r="L356" s="17" t="n">
        <v>10.4</v>
      </c>
      <c r="M356" s="17" t="n">
        <v>353.6</v>
      </c>
      <c r="N356" s="17" t="n">
        <v>45.4</v>
      </c>
      <c r="O356" s="17" t="n">
        <v>399</v>
      </c>
      <c r="P356" s="17" t="inlineStr">
        <is>
          <t>PAID</t>
        </is>
      </c>
      <c r="Q356" s="27" t="n">
        <v>46249</v>
      </c>
      <c r="R356" s="27" t="n">
        <v>46245</v>
      </c>
      <c r="S356" s="17" t="inlineStr"/>
    </row>
    <row r="357">
      <c r="A357" s="21" t="inlineStr">
        <is>
          <t>TXN-202608-021373</t>
        </is>
      </c>
      <c r="B357" s="28" t="n">
        <v>46235</v>
      </c>
      <c r="C357" s="21" t="inlineStr">
        <is>
          <t>AC-VB-0522</t>
        </is>
      </c>
      <c r="D357" s="21" t="inlineStr">
        <is>
          <t>WL-03485</t>
        </is>
      </c>
      <c r="E357" s="21" t="inlineStr">
        <is>
          <t>VB-0522</t>
        </is>
      </c>
      <c r="F357" s="21" t="inlineStr">
        <is>
          <t>Vessbank</t>
        </is>
      </c>
      <c r="G357" s="21" t="inlineStr">
        <is>
          <t>NON_COMM_MONTHLY</t>
        </is>
      </c>
      <c r="H357" s="21" t="inlineStr">
        <is>
          <t>MONTHLY_MOORAGE</t>
        </is>
      </c>
      <c r="I357" s="21" t="n">
        <v>43</v>
      </c>
      <c r="J357" s="21" t="n">
        <v>1</v>
      </c>
      <c r="K357" s="21" t="n">
        <v>43</v>
      </c>
      <c r="L357" s="21" t="n">
        <v>10.4</v>
      </c>
      <c r="M357" s="21" t="n">
        <v>447.2</v>
      </c>
      <c r="N357" s="21" t="n">
        <v>57.42</v>
      </c>
      <c r="O357" s="21" t="n">
        <v>504.62</v>
      </c>
      <c r="P357" s="21" t="inlineStr">
        <is>
          <t>LATE</t>
        </is>
      </c>
      <c r="Q357" s="28" t="n">
        <v>46249</v>
      </c>
      <c r="R357" s="21" t="inlineStr"/>
      <c r="S357" s="21" t="inlineStr"/>
    </row>
    <row r="358">
      <c r="A358" s="17" t="inlineStr">
        <is>
          <t>TXN-202608-021442</t>
        </is>
      </c>
      <c r="B358" s="27" t="n">
        <v>46235</v>
      </c>
      <c r="C358" s="17" t="inlineStr">
        <is>
          <t>AC-VB-0523</t>
        </is>
      </c>
      <c r="D358" s="17" t="inlineStr">
        <is>
          <t>WL-01927</t>
        </is>
      </c>
      <c r="E358" s="17" t="inlineStr">
        <is>
          <t>VB-0523</t>
        </is>
      </c>
      <c r="F358" s="17" t="inlineStr">
        <is>
          <t>Vessbank</t>
        </is>
      </c>
      <c r="G358" s="17" t="inlineStr">
        <is>
          <t>NON_COMM_MONTHLY</t>
        </is>
      </c>
      <c r="H358" s="17" t="inlineStr">
        <is>
          <t>MONTHLY_MOORAGE</t>
        </is>
      </c>
      <c r="I358" s="17" t="n">
        <v>39</v>
      </c>
      <c r="J358" s="17" t="n">
        <v>1</v>
      </c>
      <c r="K358" s="17" t="n">
        <v>39</v>
      </c>
      <c r="L358" s="17" t="n">
        <v>10.4</v>
      </c>
      <c r="M358" s="17" t="n">
        <v>405.6</v>
      </c>
      <c r="N358" s="17" t="n">
        <v>52.08</v>
      </c>
      <c r="O358" s="17" t="n">
        <v>457.68</v>
      </c>
      <c r="P358" s="17" t="inlineStr">
        <is>
          <t>PAID</t>
        </is>
      </c>
      <c r="Q358" s="27" t="n">
        <v>46249</v>
      </c>
      <c r="R358" s="27" t="n">
        <v>46245</v>
      </c>
      <c r="S358" s="17" t="inlineStr"/>
    </row>
    <row r="359">
      <c r="A359" s="21" t="inlineStr">
        <is>
          <t>TXN-202608-021527</t>
        </is>
      </c>
      <c r="B359" s="28" t="n">
        <v>46235</v>
      </c>
      <c r="C359" s="21" t="inlineStr">
        <is>
          <t>AC-VB-0524</t>
        </is>
      </c>
      <c r="D359" s="21" t="inlineStr">
        <is>
          <t>WL-02787</t>
        </is>
      </c>
      <c r="E359" s="21" t="inlineStr">
        <is>
          <t>VB-0524</t>
        </is>
      </c>
      <c r="F359" s="21" t="inlineStr">
        <is>
          <t>Vessbank</t>
        </is>
      </c>
      <c r="G359" s="21" t="inlineStr">
        <is>
          <t>NON_COMM_MONTHLY</t>
        </is>
      </c>
      <c r="H359" s="21" t="inlineStr">
        <is>
          <t>MONTHLY_MOORAGE</t>
        </is>
      </c>
      <c r="I359" s="21" t="n">
        <v>28</v>
      </c>
      <c r="J359" s="21" t="n">
        <v>1</v>
      </c>
      <c r="K359" s="21" t="n">
        <v>28</v>
      </c>
      <c r="L359" s="21" t="n">
        <v>10.4</v>
      </c>
      <c r="M359" s="21" t="n">
        <v>291.2</v>
      </c>
      <c r="N359" s="21" t="n">
        <v>37.39</v>
      </c>
      <c r="O359" s="21" t="n">
        <v>328.59</v>
      </c>
      <c r="P359" s="21" t="inlineStr">
        <is>
          <t>PAID</t>
        </is>
      </c>
      <c r="Q359" s="28" t="n">
        <v>46249</v>
      </c>
      <c r="R359" s="28" t="n">
        <v>46248</v>
      </c>
      <c r="S359" s="21" t="inlineStr"/>
    </row>
    <row r="360">
      <c r="A360" s="17" t="inlineStr">
        <is>
          <t>TXN-202608-021568</t>
        </is>
      </c>
      <c r="B360" s="27" t="n">
        <v>46235</v>
      </c>
      <c r="C360" s="17" t="inlineStr">
        <is>
          <t>AC-VB-0601</t>
        </is>
      </c>
      <c r="D360" s="17" t="inlineStr">
        <is>
          <t>WL-01730</t>
        </is>
      </c>
      <c r="E360" s="17" t="inlineStr">
        <is>
          <t>VB-0601</t>
        </is>
      </c>
      <c r="F360" s="17" t="inlineStr">
        <is>
          <t>Vessbank</t>
        </is>
      </c>
      <c r="G360" s="17" t="inlineStr">
        <is>
          <t>NON_COMM_MONTHLY</t>
        </is>
      </c>
      <c r="H360" s="17" t="inlineStr">
        <is>
          <t>MONTHLY_MOORAGE</t>
        </is>
      </c>
      <c r="I360" s="17" t="n">
        <v>46</v>
      </c>
      <c r="J360" s="17" t="n">
        <v>1</v>
      </c>
      <c r="K360" s="17" t="n">
        <v>46</v>
      </c>
      <c r="L360" s="17" t="n">
        <v>10.4</v>
      </c>
      <c r="M360" s="17" t="n">
        <v>478.4</v>
      </c>
      <c r="N360" s="17" t="n">
        <v>61.43</v>
      </c>
      <c r="O360" s="17" t="n">
        <v>539.83</v>
      </c>
      <c r="P360" s="17" t="inlineStr">
        <is>
          <t>PAID</t>
        </is>
      </c>
      <c r="Q360" s="27" t="n">
        <v>46249</v>
      </c>
      <c r="R360" s="27" t="n">
        <v>46240</v>
      </c>
      <c r="S360" s="17" t="inlineStr"/>
    </row>
    <row r="361">
      <c r="A361" s="21" t="inlineStr">
        <is>
          <t>TXN-202608-021618</t>
        </is>
      </c>
      <c r="B361" s="28" t="n">
        <v>46235</v>
      </c>
      <c r="C361" s="21" t="inlineStr">
        <is>
          <t>AC-VB-0602</t>
        </is>
      </c>
      <c r="D361" s="21" t="inlineStr">
        <is>
          <t>WL-03241</t>
        </is>
      </c>
      <c r="E361" s="21" t="inlineStr">
        <is>
          <t>VB-0602</t>
        </is>
      </c>
      <c r="F361" s="21" t="inlineStr">
        <is>
          <t>Vessbank</t>
        </is>
      </c>
      <c r="G361" s="21" t="inlineStr">
        <is>
          <t>NON_COMM_MONTHLY</t>
        </is>
      </c>
      <c r="H361" s="21" t="inlineStr">
        <is>
          <t>MONTHLY_MOORAGE</t>
        </is>
      </c>
      <c r="I361" s="21" t="n">
        <v>40</v>
      </c>
      <c r="J361" s="21" t="n">
        <v>1</v>
      </c>
      <c r="K361" s="21" t="n">
        <v>40</v>
      </c>
      <c r="L361" s="21" t="n">
        <v>10.4</v>
      </c>
      <c r="M361" s="21" t="n">
        <v>416</v>
      </c>
      <c r="N361" s="21" t="n">
        <v>53.41</v>
      </c>
      <c r="O361" s="21" t="n">
        <v>469.41</v>
      </c>
      <c r="P361" s="21" t="inlineStr">
        <is>
          <t>LATE</t>
        </is>
      </c>
      <c r="Q361" s="28" t="n">
        <v>46249</v>
      </c>
      <c r="R361" s="21" t="inlineStr"/>
      <c r="S361" s="21" t="inlineStr"/>
    </row>
    <row r="362">
      <c r="A362" s="17" t="inlineStr">
        <is>
          <t>TXN-202608-021670</t>
        </is>
      </c>
      <c r="B362" s="27" t="n">
        <v>46235</v>
      </c>
      <c r="C362" s="17" t="inlineStr">
        <is>
          <t>AC-VB-0603</t>
        </is>
      </c>
      <c r="D362" s="17" t="inlineStr">
        <is>
          <t>WL-01129</t>
        </is>
      </c>
      <c r="E362" s="17" t="inlineStr">
        <is>
          <t>VB-0603</t>
        </is>
      </c>
      <c r="F362" s="17" t="inlineStr">
        <is>
          <t>Vessbank</t>
        </is>
      </c>
      <c r="G362" s="17" t="inlineStr">
        <is>
          <t>NON_COMM_MONTHLY</t>
        </is>
      </c>
      <c r="H362" s="17" t="inlineStr">
        <is>
          <t>MONTHLY_MOORAGE</t>
        </is>
      </c>
      <c r="I362" s="17" t="n">
        <v>28</v>
      </c>
      <c r="J362" s="17" t="n">
        <v>1</v>
      </c>
      <c r="K362" s="17" t="n">
        <v>28</v>
      </c>
      <c r="L362" s="17" t="n">
        <v>10.4</v>
      </c>
      <c r="M362" s="17" t="n">
        <v>291.2</v>
      </c>
      <c r="N362" s="17" t="n">
        <v>37.39</v>
      </c>
      <c r="O362" s="17" t="n">
        <v>328.59</v>
      </c>
      <c r="P362" s="17" t="inlineStr">
        <is>
          <t>PAID</t>
        </is>
      </c>
      <c r="Q362" s="27" t="n">
        <v>46249</v>
      </c>
      <c r="R362" s="27" t="n">
        <v>46249</v>
      </c>
      <c r="S362" s="17" t="inlineStr"/>
    </row>
    <row r="363">
      <c r="A363" s="21" t="inlineStr">
        <is>
          <t>TXN-202608-021707</t>
        </is>
      </c>
      <c r="B363" s="28" t="n">
        <v>46235</v>
      </c>
      <c r="C363" s="21" t="inlineStr">
        <is>
          <t>AC-VB-0604</t>
        </is>
      </c>
      <c r="D363" s="21" t="inlineStr">
        <is>
          <t>WL-01999</t>
        </is>
      </c>
      <c r="E363" s="21" t="inlineStr">
        <is>
          <t>VB-0604</t>
        </is>
      </c>
      <c r="F363" s="21" t="inlineStr">
        <is>
          <t>Vessbank</t>
        </is>
      </c>
      <c r="G363" s="21" t="inlineStr">
        <is>
          <t>NON_COMM_MONTHLY</t>
        </is>
      </c>
      <c r="H363" s="21" t="inlineStr">
        <is>
          <t>MONTHLY_MOORAGE</t>
        </is>
      </c>
      <c r="I363" s="21" t="n">
        <v>28</v>
      </c>
      <c r="J363" s="21" t="n">
        <v>1</v>
      </c>
      <c r="K363" s="21" t="n">
        <v>28</v>
      </c>
      <c r="L363" s="21" t="n">
        <v>10.4</v>
      </c>
      <c r="M363" s="21" t="n">
        <v>291.2</v>
      </c>
      <c r="N363" s="21" t="n">
        <v>37.39</v>
      </c>
      <c r="O363" s="21" t="n">
        <v>328.59</v>
      </c>
      <c r="P363" s="21" t="inlineStr">
        <is>
          <t>LATE</t>
        </is>
      </c>
      <c r="Q363" s="28" t="n">
        <v>46249</v>
      </c>
      <c r="R363" s="21" t="inlineStr"/>
      <c r="S363" s="21" t="inlineStr"/>
    </row>
    <row r="364">
      <c r="A364" s="17" t="inlineStr">
        <is>
          <t>TXN-202608-021751</t>
        </is>
      </c>
      <c r="B364" s="27" t="n">
        <v>46235</v>
      </c>
      <c r="C364" s="17" t="inlineStr">
        <is>
          <t>AC-VB-0605</t>
        </is>
      </c>
      <c r="D364" s="17" t="inlineStr">
        <is>
          <t>WL-02890</t>
        </is>
      </c>
      <c r="E364" s="17" t="inlineStr">
        <is>
          <t>VB-0605</t>
        </is>
      </c>
      <c r="F364" s="17" t="inlineStr">
        <is>
          <t>Vessbank</t>
        </is>
      </c>
      <c r="G364" s="17" t="inlineStr">
        <is>
          <t>NON_COMM_MONTHLY</t>
        </is>
      </c>
      <c r="H364" s="17" t="inlineStr">
        <is>
          <t>MONTHLY_MOORAGE</t>
        </is>
      </c>
      <c r="I364" s="17" t="n">
        <v>36</v>
      </c>
      <c r="J364" s="17" t="n">
        <v>1</v>
      </c>
      <c r="K364" s="17" t="n">
        <v>36</v>
      </c>
      <c r="L364" s="17" t="n">
        <v>10.4</v>
      </c>
      <c r="M364" s="17" t="n">
        <v>374.4</v>
      </c>
      <c r="N364" s="17" t="n">
        <v>48.07</v>
      </c>
      <c r="O364" s="17" t="n">
        <v>422.47</v>
      </c>
      <c r="P364" s="17" t="inlineStr">
        <is>
          <t>PAID</t>
        </is>
      </c>
      <c r="Q364" s="27" t="n">
        <v>46249</v>
      </c>
      <c r="R364" s="27" t="n">
        <v>46245</v>
      </c>
      <c r="S364" s="17" t="inlineStr"/>
    </row>
    <row r="365">
      <c r="A365" s="21" t="inlineStr">
        <is>
          <t>TXN-202608-021833</t>
        </is>
      </c>
      <c r="B365" s="28" t="n">
        <v>46235</v>
      </c>
      <c r="C365" s="21" t="inlineStr">
        <is>
          <t>AC-VB-0606</t>
        </is>
      </c>
      <c r="D365" s="21" t="inlineStr">
        <is>
          <t>WL-02404</t>
        </is>
      </c>
      <c r="E365" s="21" t="inlineStr">
        <is>
          <t>VB-0606</t>
        </is>
      </c>
      <c r="F365" s="21" t="inlineStr">
        <is>
          <t>Vessbank</t>
        </is>
      </c>
      <c r="G365" s="21" t="inlineStr">
        <is>
          <t>NON_COMM_MONTHLY</t>
        </is>
      </c>
      <c r="H365" s="21" t="inlineStr">
        <is>
          <t>MONTHLY_MOORAGE</t>
        </is>
      </c>
      <c r="I365" s="21" t="n">
        <v>45</v>
      </c>
      <c r="J365" s="21" t="n">
        <v>1</v>
      </c>
      <c r="K365" s="21" t="n">
        <v>45</v>
      </c>
      <c r="L365" s="21" t="n">
        <v>10.4</v>
      </c>
      <c r="M365" s="21" t="n">
        <v>468</v>
      </c>
      <c r="N365" s="21" t="n">
        <v>60.09</v>
      </c>
      <c r="O365" s="21" t="n">
        <v>528.09</v>
      </c>
      <c r="P365" s="21" t="inlineStr">
        <is>
          <t>PAID</t>
        </is>
      </c>
      <c r="Q365" s="28" t="n">
        <v>46249</v>
      </c>
      <c r="R365" s="28" t="n">
        <v>46243</v>
      </c>
      <c r="S365" s="21" t="inlineStr"/>
    </row>
    <row r="366">
      <c r="A366" s="17" t="inlineStr">
        <is>
          <t>TXN-202608-021913</t>
        </is>
      </c>
      <c r="B366" s="27" t="n">
        <v>46235</v>
      </c>
      <c r="C366" s="17" t="inlineStr">
        <is>
          <t>AC-VB-0607</t>
        </is>
      </c>
      <c r="D366" s="17" t="inlineStr">
        <is>
          <t>WL-01590</t>
        </is>
      </c>
      <c r="E366" s="17" t="inlineStr">
        <is>
          <t>VB-0607</t>
        </is>
      </c>
      <c r="F366" s="17" t="inlineStr">
        <is>
          <t>Vessbank</t>
        </is>
      </c>
      <c r="G366" s="17" t="inlineStr">
        <is>
          <t>NON_COMM_MONTHLY</t>
        </is>
      </c>
      <c r="H366" s="17" t="inlineStr">
        <is>
          <t>MONTHLY_MOORAGE</t>
        </is>
      </c>
      <c r="I366" s="17" t="n">
        <v>36</v>
      </c>
      <c r="J366" s="17" t="n">
        <v>1</v>
      </c>
      <c r="K366" s="17" t="n">
        <v>36</v>
      </c>
      <c r="L366" s="17" t="n">
        <v>10.4</v>
      </c>
      <c r="M366" s="17" t="n">
        <v>374.4</v>
      </c>
      <c r="N366" s="17" t="n">
        <v>48.07</v>
      </c>
      <c r="O366" s="17" t="n">
        <v>422.47</v>
      </c>
      <c r="P366" s="17" t="inlineStr">
        <is>
          <t>PAID</t>
        </is>
      </c>
      <c r="Q366" s="27" t="n">
        <v>46249</v>
      </c>
      <c r="R366" s="27" t="n">
        <v>46251</v>
      </c>
      <c r="S366" s="17" t="inlineStr"/>
    </row>
    <row r="367">
      <c r="A367" s="21" t="inlineStr">
        <is>
          <t>TXN-202608-021980</t>
        </is>
      </c>
      <c r="B367" s="28" t="n">
        <v>46235</v>
      </c>
      <c r="C367" s="21" t="inlineStr">
        <is>
          <t>AC-VB-0609</t>
        </is>
      </c>
      <c r="D367" s="21" t="inlineStr">
        <is>
          <t>WL-01547</t>
        </is>
      </c>
      <c r="E367" s="21" t="inlineStr">
        <is>
          <t>VB-0609</t>
        </is>
      </c>
      <c r="F367" s="21" t="inlineStr">
        <is>
          <t>Vessbank</t>
        </is>
      </c>
      <c r="G367" s="21" t="inlineStr">
        <is>
          <t>NON_COMM_MONTHLY</t>
        </is>
      </c>
      <c r="H367" s="21" t="inlineStr">
        <is>
          <t>MONTHLY_MOORAGE</t>
        </is>
      </c>
      <c r="I367" s="21" t="n">
        <v>36</v>
      </c>
      <c r="J367" s="21" t="n">
        <v>1</v>
      </c>
      <c r="K367" s="21" t="n">
        <v>36</v>
      </c>
      <c r="L367" s="21" t="n">
        <v>10.4</v>
      </c>
      <c r="M367" s="21" t="n">
        <v>374.4</v>
      </c>
      <c r="N367" s="21" t="n">
        <v>48.07</v>
      </c>
      <c r="O367" s="21" t="n">
        <v>422.47</v>
      </c>
      <c r="P367" s="21" t="inlineStr">
        <is>
          <t>PAID</t>
        </is>
      </c>
      <c r="Q367" s="28" t="n">
        <v>46249</v>
      </c>
      <c r="R367" s="28" t="n">
        <v>46249</v>
      </c>
      <c r="S367" s="21" t="inlineStr"/>
    </row>
    <row r="368">
      <c r="A368" s="17" t="inlineStr">
        <is>
          <t>TXN-202608-022062</t>
        </is>
      </c>
      <c r="B368" s="27" t="n">
        <v>46235</v>
      </c>
      <c r="C368" s="17" t="inlineStr">
        <is>
          <t>AC-VB-0610</t>
        </is>
      </c>
      <c r="D368" s="17" t="inlineStr">
        <is>
          <t>WL-03058</t>
        </is>
      </c>
      <c r="E368" s="17" t="inlineStr">
        <is>
          <t>VB-0610</t>
        </is>
      </c>
      <c r="F368" s="17" t="inlineStr">
        <is>
          <t>Vessbank</t>
        </is>
      </c>
      <c r="G368" s="17" t="inlineStr">
        <is>
          <t>NON_COMM_MONTHLY</t>
        </is>
      </c>
      <c r="H368" s="17" t="inlineStr">
        <is>
          <t>MONTHLY_MOORAGE</t>
        </is>
      </c>
      <c r="I368" s="17" t="n">
        <v>60</v>
      </c>
      <c r="J368" s="17" t="n">
        <v>1</v>
      </c>
      <c r="K368" s="17" t="n">
        <v>60</v>
      </c>
      <c r="L368" s="17" t="n">
        <v>10.4</v>
      </c>
      <c r="M368" s="17" t="n">
        <v>624</v>
      </c>
      <c r="N368" s="17" t="n">
        <v>80.12</v>
      </c>
      <c r="O368" s="17" t="n">
        <v>704.12</v>
      </c>
      <c r="P368" s="17" t="inlineStr">
        <is>
          <t>PAID</t>
        </is>
      </c>
      <c r="Q368" s="27" t="n">
        <v>46249</v>
      </c>
      <c r="R368" s="27" t="n">
        <v>46250</v>
      </c>
      <c r="S368" s="17" t="inlineStr"/>
    </row>
    <row r="369">
      <c r="A369" s="21" t="inlineStr">
        <is>
          <t>TXN-202608-022115</t>
        </is>
      </c>
      <c r="B369" s="28" t="n">
        <v>46235</v>
      </c>
      <c r="C369" s="21" t="inlineStr">
        <is>
          <t>AC-VB-0611</t>
        </is>
      </c>
      <c r="D369" s="21" t="inlineStr">
        <is>
          <t>WL-01330</t>
        </is>
      </c>
      <c r="E369" s="21" t="inlineStr">
        <is>
          <t>VB-0611</t>
        </is>
      </c>
      <c r="F369" s="21" t="inlineStr">
        <is>
          <t>Vessbank</t>
        </is>
      </c>
      <c r="G369" s="21" t="inlineStr">
        <is>
          <t>NON_COMM_MONTHLY</t>
        </is>
      </c>
      <c r="H369" s="21" t="inlineStr">
        <is>
          <t>MONTHLY_MOORAGE</t>
        </is>
      </c>
      <c r="I369" s="21" t="n">
        <v>32</v>
      </c>
      <c r="J369" s="21" t="n">
        <v>1</v>
      </c>
      <c r="K369" s="21" t="n">
        <v>32</v>
      </c>
      <c r="L369" s="21" t="n">
        <v>10.4</v>
      </c>
      <c r="M369" s="21" t="n">
        <v>332.8</v>
      </c>
      <c r="N369" s="21" t="n">
        <v>42.73</v>
      </c>
      <c r="O369" s="21" t="n">
        <v>375.53</v>
      </c>
      <c r="P369" s="21" t="inlineStr">
        <is>
          <t>PAID</t>
        </is>
      </c>
      <c r="Q369" s="28" t="n">
        <v>46249</v>
      </c>
      <c r="R369" s="28" t="n">
        <v>46249</v>
      </c>
      <c r="S369" s="21" t="inlineStr"/>
    </row>
    <row r="370">
      <c r="A370" s="17" t="inlineStr">
        <is>
          <t>TXN-202608-022168</t>
        </is>
      </c>
      <c r="B370" s="27" t="n">
        <v>46235</v>
      </c>
      <c r="C370" s="17" t="inlineStr">
        <is>
          <t>AC-VB-0612</t>
        </is>
      </c>
      <c r="D370" s="17" t="inlineStr">
        <is>
          <t>WL-03873</t>
        </is>
      </c>
      <c r="E370" s="17" t="inlineStr">
        <is>
          <t>VB-0612</t>
        </is>
      </c>
      <c r="F370" s="17" t="inlineStr">
        <is>
          <t>Vessbank</t>
        </is>
      </c>
      <c r="G370" s="17" t="inlineStr">
        <is>
          <t>NON_COMM_MONTHLY</t>
        </is>
      </c>
      <c r="H370" s="17" t="inlineStr">
        <is>
          <t>MONTHLY_MOORAGE</t>
        </is>
      </c>
      <c r="I370" s="17" t="n">
        <v>57</v>
      </c>
      <c r="J370" s="17" t="n">
        <v>1</v>
      </c>
      <c r="K370" s="17" t="n">
        <v>57</v>
      </c>
      <c r="L370" s="17" t="n">
        <v>10.4</v>
      </c>
      <c r="M370" s="17" t="n">
        <v>592.8</v>
      </c>
      <c r="N370" s="17" t="n">
        <v>76.12</v>
      </c>
      <c r="O370" s="17" t="n">
        <v>668.92</v>
      </c>
      <c r="P370" s="17" t="inlineStr">
        <is>
          <t>PAID</t>
        </is>
      </c>
      <c r="Q370" s="27" t="n">
        <v>46249</v>
      </c>
      <c r="R370" s="27" t="n">
        <v>46246</v>
      </c>
      <c r="S370" s="17" t="inlineStr"/>
    </row>
    <row r="371">
      <c r="A371" s="21" t="inlineStr">
        <is>
          <t>TXN-202608-022231</t>
        </is>
      </c>
      <c r="B371" s="28" t="n">
        <v>46235</v>
      </c>
      <c r="C371" s="21" t="inlineStr">
        <is>
          <t>AC-VB-0613</t>
        </is>
      </c>
      <c r="D371" s="21" t="inlineStr">
        <is>
          <t>WL-02467</t>
        </is>
      </c>
      <c r="E371" s="21" t="inlineStr">
        <is>
          <t>VB-0613</t>
        </is>
      </c>
      <c r="F371" s="21" t="inlineStr">
        <is>
          <t>Vessbank</t>
        </is>
      </c>
      <c r="G371" s="21" t="inlineStr">
        <is>
          <t>NON_COMM_MONTHLY</t>
        </is>
      </c>
      <c r="H371" s="21" t="inlineStr">
        <is>
          <t>MONTHLY_MOORAGE</t>
        </is>
      </c>
      <c r="I371" s="21" t="n">
        <v>55</v>
      </c>
      <c r="J371" s="21" t="n">
        <v>1</v>
      </c>
      <c r="K371" s="21" t="n">
        <v>55</v>
      </c>
      <c r="L371" s="21" t="n">
        <v>10.4</v>
      </c>
      <c r="M371" s="21" t="n">
        <v>572</v>
      </c>
      <c r="N371" s="21" t="n">
        <v>73.44</v>
      </c>
      <c r="O371" s="21" t="n">
        <v>645.4400000000001</v>
      </c>
      <c r="P371" s="21" t="inlineStr">
        <is>
          <t>PAID</t>
        </is>
      </c>
      <c r="Q371" s="28" t="n">
        <v>46249</v>
      </c>
      <c r="R371" s="28" t="n">
        <v>46248</v>
      </c>
      <c r="S371" s="21" t="inlineStr"/>
    </row>
    <row r="372">
      <c r="A372" s="17" t="inlineStr">
        <is>
          <t>TXN-202608-022302</t>
        </is>
      </c>
      <c r="B372" s="27" t="n">
        <v>46235</v>
      </c>
      <c r="C372" s="17" t="inlineStr">
        <is>
          <t>AC-VB-0614</t>
        </is>
      </c>
      <c r="D372" s="17" t="inlineStr">
        <is>
          <t>WL-01843</t>
        </is>
      </c>
      <c r="E372" s="17" t="inlineStr">
        <is>
          <t>VB-0614</t>
        </is>
      </c>
      <c r="F372" s="17" t="inlineStr">
        <is>
          <t>Vessbank</t>
        </is>
      </c>
      <c r="G372" s="17" t="inlineStr">
        <is>
          <t>NON_COMM_MONTHLY</t>
        </is>
      </c>
      <c r="H372" s="17" t="inlineStr">
        <is>
          <t>MONTHLY_MOORAGE</t>
        </is>
      </c>
      <c r="I372" s="17" t="n">
        <v>45</v>
      </c>
      <c r="J372" s="17" t="n">
        <v>1</v>
      </c>
      <c r="K372" s="17" t="n">
        <v>45</v>
      </c>
      <c r="L372" s="17" t="n">
        <v>10.4</v>
      </c>
      <c r="M372" s="17" t="n">
        <v>468</v>
      </c>
      <c r="N372" s="17" t="n">
        <v>60.09</v>
      </c>
      <c r="O372" s="17" t="n">
        <v>528.09</v>
      </c>
      <c r="P372" s="17" t="inlineStr">
        <is>
          <t>PAID</t>
        </is>
      </c>
      <c r="Q372" s="27" t="n">
        <v>46249</v>
      </c>
      <c r="R372" s="27" t="n">
        <v>46250</v>
      </c>
      <c r="S372" s="17" t="inlineStr"/>
    </row>
    <row r="373">
      <c r="A373" s="21" t="inlineStr">
        <is>
          <t>TXN-202608-022352</t>
        </is>
      </c>
      <c r="B373" s="28" t="n">
        <v>46235</v>
      </c>
      <c r="C373" s="21" t="inlineStr">
        <is>
          <t>AC-VB-0615</t>
        </is>
      </c>
      <c r="D373" s="21" t="inlineStr">
        <is>
          <t>WL-02699</t>
        </is>
      </c>
      <c r="E373" s="21" t="inlineStr">
        <is>
          <t>VB-0615</t>
        </is>
      </c>
      <c r="F373" s="21" t="inlineStr">
        <is>
          <t>Vessbank</t>
        </is>
      </c>
      <c r="G373" s="21" t="inlineStr">
        <is>
          <t>NON_COMM_MONTHLY</t>
        </is>
      </c>
      <c r="H373" s="21" t="inlineStr">
        <is>
          <t>MONTHLY_MOORAGE</t>
        </is>
      </c>
      <c r="I373" s="21" t="n">
        <v>50</v>
      </c>
      <c r="J373" s="21" t="n">
        <v>1</v>
      </c>
      <c r="K373" s="21" t="n">
        <v>50</v>
      </c>
      <c r="L373" s="21" t="n">
        <v>10.4</v>
      </c>
      <c r="M373" s="21" t="n">
        <v>520</v>
      </c>
      <c r="N373" s="21" t="n">
        <v>66.77</v>
      </c>
      <c r="O373" s="21" t="n">
        <v>586.77</v>
      </c>
      <c r="P373" s="21" t="inlineStr">
        <is>
          <t>PAID</t>
        </is>
      </c>
      <c r="Q373" s="28" t="n">
        <v>46249</v>
      </c>
      <c r="R373" s="28" t="n">
        <v>46237</v>
      </c>
      <c r="S373" s="21" t="inlineStr"/>
    </row>
    <row r="374">
      <c r="A374" s="17" t="inlineStr">
        <is>
          <t>TXN-202608-022429</t>
        </is>
      </c>
      <c r="B374" s="27" t="n">
        <v>46235</v>
      </c>
      <c r="C374" s="17" t="inlineStr">
        <is>
          <t>AC-VB-0616</t>
        </is>
      </c>
      <c r="D374" s="17" t="inlineStr">
        <is>
          <t>WL-01627</t>
        </is>
      </c>
      <c r="E374" s="17" t="inlineStr">
        <is>
          <t>VB-0616</t>
        </is>
      </c>
      <c r="F374" s="17" t="inlineStr">
        <is>
          <t>Vessbank</t>
        </is>
      </c>
      <c r="G374" s="17" t="inlineStr">
        <is>
          <t>NON_COMM_MONTHLY</t>
        </is>
      </c>
      <c r="H374" s="17" t="inlineStr">
        <is>
          <t>MONTHLY_MOORAGE</t>
        </is>
      </c>
      <c r="I374" s="17" t="n">
        <v>33</v>
      </c>
      <c r="J374" s="17" t="n">
        <v>1</v>
      </c>
      <c r="K374" s="17" t="n">
        <v>33</v>
      </c>
      <c r="L374" s="17" t="n">
        <v>10.4</v>
      </c>
      <c r="M374" s="17" t="n">
        <v>343.2</v>
      </c>
      <c r="N374" s="17" t="n">
        <v>44.07</v>
      </c>
      <c r="O374" s="17" t="n">
        <v>387.27</v>
      </c>
      <c r="P374" s="17" t="inlineStr">
        <is>
          <t>PAID</t>
        </is>
      </c>
      <c r="Q374" s="27" t="n">
        <v>46249</v>
      </c>
      <c r="R374" s="27" t="n">
        <v>46246</v>
      </c>
      <c r="S374" s="17" t="inlineStr"/>
    </row>
    <row r="375">
      <c r="A375" s="21" t="inlineStr">
        <is>
          <t>TXN-202608-022511</t>
        </is>
      </c>
      <c r="B375" s="28" t="n">
        <v>46235</v>
      </c>
      <c r="C375" s="21" t="inlineStr">
        <is>
          <t>AC-VB-0617</t>
        </is>
      </c>
      <c r="D375" s="21" t="inlineStr">
        <is>
          <t>WL-02887</t>
        </is>
      </c>
      <c r="E375" s="21" t="inlineStr">
        <is>
          <t>VB-0617</t>
        </is>
      </c>
      <c r="F375" s="21" t="inlineStr">
        <is>
          <t>Vessbank</t>
        </is>
      </c>
      <c r="G375" s="21" t="inlineStr">
        <is>
          <t>NON_COMM_MONTHLY</t>
        </is>
      </c>
      <c r="H375" s="21" t="inlineStr">
        <is>
          <t>MONTHLY_MOORAGE</t>
        </is>
      </c>
      <c r="I375" s="21" t="n">
        <v>49</v>
      </c>
      <c r="J375" s="21" t="n">
        <v>1</v>
      </c>
      <c r="K375" s="21" t="n">
        <v>49</v>
      </c>
      <c r="L375" s="21" t="n">
        <v>10.4</v>
      </c>
      <c r="M375" s="21" t="n">
        <v>509.6</v>
      </c>
      <c r="N375" s="21" t="n">
        <v>65.43000000000001</v>
      </c>
      <c r="O375" s="21" t="n">
        <v>575.03</v>
      </c>
      <c r="P375" s="21" t="inlineStr">
        <is>
          <t>PAID</t>
        </is>
      </c>
      <c r="Q375" s="28" t="n">
        <v>46249</v>
      </c>
      <c r="R375" s="28" t="n">
        <v>46248</v>
      </c>
      <c r="S375" s="21" t="inlineStr"/>
    </row>
    <row r="376">
      <c r="A376" s="17" t="inlineStr">
        <is>
          <t>TXN-202608-022571</t>
        </is>
      </c>
      <c r="B376" s="27" t="n">
        <v>46235</v>
      </c>
      <c r="C376" s="17" t="inlineStr">
        <is>
          <t>AC-VB-0618</t>
        </is>
      </c>
      <c r="D376" s="17" t="inlineStr">
        <is>
          <t>WL-02828</t>
        </is>
      </c>
      <c r="E376" s="17" t="inlineStr">
        <is>
          <t>VB-0618</t>
        </is>
      </c>
      <c r="F376" s="17" t="inlineStr">
        <is>
          <t>Vessbank</t>
        </is>
      </c>
      <c r="G376" s="17" t="inlineStr">
        <is>
          <t>NON_COMM_MONTHLY</t>
        </is>
      </c>
      <c r="H376" s="17" t="inlineStr">
        <is>
          <t>MONTHLY_MOORAGE</t>
        </is>
      </c>
      <c r="I376" s="17" t="n">
        <v>60</v>
      </c>
      <c r="J376" s="17" t="n">
        <v>1</v>
      </c>
      <c r="K376" s="17" t="n">
        <v>60</v>
      </c>
      <c r="L376" s="17" t="n">
        <v>10.4</v>
      </c>
      <c r="M376" s="17" t="n">
        <v>624</v>
      </c>
      <c r="N376" s="17" t="n">
        <v>80.12</v>
      </c>
      <c r="O376" s="17" t="n">
        <v>704.12</v>
      </c>
      <c r="P376" s="17" t="inlineStr">
        <is>
          <t>PAID</t>
        </is>
      </c>
      <c r="Q376" s="27" t="n">
        <v>46249</v>
      </c>
      <c r="R376" s="27" t="n">
        <v>46250</v>
      </c>
      <c r="S376" s="17" t="inlineStr"/>
    </row>
    <row r="377">
      <c r="A377" s="21" t="inlineStr">
        <is>
          <t>TXN-202608-022636</t>
        </is>
      </c>
      <c r="B377" s="28" t="n">
        <v>46235</v>
      </c>
      <c r="C377" s="21" t="inlineStr">
        <is>
          <t>AC-VB-0619</t>
        </is>
      </c>
      <c r="D377" s="21" t="inlineStr">
        <is>
          <t>WL-01841</t>
        </is>
      </c>
      <c r="E377" s="21" t="inlineStr">
        <is>
          <t>VB-0619</t>
        </is>
      </c>
      <c r="F377" s="21" t="inlineStr">
        <is>
          <t>Vessbank</t>
        </is>
      </c>
      <c r="G377" s="21" t="inlineStr">
        <is>
          <t>NON_COMM_MONTHLY</t>
        </is>
      </c>
      <c r="H377" s="21" t="inlineStr">
        <is>
          <t>MONTHLY_MOORAGE</t>
        </is>
      </c>
      <c r="I377" s="21" t="n">
        <v>62</v>
      </c>
      <c r="J377" s="21" t="n">
        <v>1</v>
      </c>
      <c r="K377" s="21" t="n">
        <v>62</v>
      </c>
      <c r="L377" s="21" t="n">
        <v>10.4</v>
      </c>
      <c r="M377" s="21" t="n">
        <v>644.8</v>
      </c>
      <c r="N377" s="21" t="n">
        <v>82.79000000000001</v>
      </c>
      <c r="O377" s="21" t="n">
        <v>727.59</v>
      </c>
      <c r="P377" s="21" t="inlineStr">
        <is>
          <t>PAID</t>
        </is>
      </c>
      <c r="Q377" s="28" t="n">
        <v>46249</v>
      </c>
      <c r="R377" s="28" t="n">
        <v>46239</v>
      </c>
      <c r="S377" s="21" t="inlineStr"/>
    </row>
    <row r="378">
      <c r="A378" s="17" t="inlineStr">
        <is>
          <t>TXN-202608-022704</t>
        </is>
      </c>
      <c r="B378" s="27" t="n">
        <v>46235</v>
      </c>
      <c r="C378" s="17" t="inlineStr">
        <is>
          <t>AC-VB-0620</t>
        </is>
      </c>
      <c r="D378" s="17" t="inlineStr">
        <is>
          <t>WL-01226</t>
        </is>
      </c>
      <c r="E378" s="17" t="inlineStr">
        <is>
          <t>VB-0620</t>
        </is>
      </c>
      <c r="F378" s="17" t="inlineStr">
        <is>
          <t>Vessbank</t>
        </is>
      </c>
      <c r="G378" s="17" t="inlineStr">
        <is>
          <t>NON_COMM_MONTHLY</t>
        </is>
      </c>
      <c r="H378" s="17" t="inlineStr">
        <is>
          <t>MONTHLY_MOORAGE</t>
        </is>
      </c>
      <c r="I378" s="17" t="n">
        <v>48</v>
      </c>
      <c r="J378" s="17" t="n">
        <v>1</v>
      </c>
      <c r="K378" s="17" t="n">
        <v>48</v>
      </c>
      <c r="L378" s="17" t="n">
        <v>10.4</v>
      </c>
      <c r="M378" s="17" t="n">
        <v>499.2</v>
      </c>
      <c r="N378" s="17" t="n">
        <v>64.09999999999999</v>
      </c>
      <c r="O378" s="17" t="n">
        <v>563.3</v>
      </c>
      <c r="P378" s="17" t="inlineStr">
        <is>
          <t>PAID</t>
        </is>
      </c>
      <c r="Q378" s="27" t="n">
        <v>46249</v>
      </c>
      <c r="R378" s="27" t="n">
        <v>46244</v>
      </c>
      <c r="S378" s="17" t="inlineStr"/>
    </row>
    <row r="379">
      <c r="A379" s="21" t="inlineStr">
        <is>
          <t>TXN-202608-022757</t>
        </is>
      </c>
      <c r="B379" s="28" t="n">
        <v>46235</v>
      </c>
      <c r="C379" s="21" t="inlineStr">
        <is>
          <t>AC-VB-0621</t>
        </is>
      </c>
      <c r="D379" s="21" t="inlineStr">
        <is>
          <t>WL-01275</t>
        </is>
      </c>
      <c r="E379" s="21" t="inlineStr">
        <is>
          <t>VB-0621</t>
        </is>
      </c>
      <c r="F379" s="21" t="inlineStr">
        <is>
          <t>Vessbank</t>
        </is>
      </c>
      <c r="G379" s="21" t="inlineStr">
        <is>
          <t>NON_COMM_MONTHLY</t>
        </is>
      </c>
      <c r="H379" s="21" t="inlineStr">
        <is>
          <t>MONTHLY_MOORAGE</t>
        </is>
      </c>
      <c r="I379" s="21" t="n">
        <v>24</v>
      </c>
      <c r="J379" s="21" t="n">
        <v>1</v>
      </c>
      <c r="K379" s="21" t="n">
        <v>24</v>
      </c>
      <c r="L379" s="21" t="n">
        <v>10.4</v>
      </c>
      <c r="M379" s="21" t="n">
        <v>249.6</v>
      </c>
      <c r="N379" s="21" t="n">
        <v>32.05</v>
      </c>
      <c r="O379" s="21" t="n">
        <v>281.65</v>
      </c>
      <c r="P379" s="21" t="inlineStr">
        <is>
          <t>PAID</t>
        </is>
      </c>
      <c r="Q379" s="28" t="n">
        <v>46249</v>
      </c>
      <c r="R379" s="28" t="n">
        <v>46237</v>
      </c>
      <c r="S379" s="21" t="inlineStr"/>
    </row>
    <row r="380">
      <c r="A380" s="17" t="inlineStr">
        <is>
          <t>TXN-202608-022809</t>
        </is>
      </c>
      <c r="B380" s="27" t="n">
        <v>46235</v>
      </c>
      <c r="C380" s="17" t="inlineStr">
        <is>
          <t>AC-VB-0622</t>
        </is>
      </c>
      <c r="D380" s="17" t="inlineStr">
        <is>
          <t>WL-01083</t>
        </is>
      </c>
      <c r="E380" s="17" t="inlineStr">
        <is>
          <t>VB-0622</t>
        </is>
      </c>
      <c r="F380" s="17" t="inlineStr">
        <is>
          <t>Vessbank</t>
        </is>
      </c>
      <c r="G380" s="17" t="inlineStr">
        <is>
          <t>NON_COMM_MONTHLY</t>
        </is>
      </c>
      <c r="H380" s="17" t="inlineStr">
        <is>
          <t>MONTHLY_MOORAGE</t>
        </is>
      </c>
      <c r="I380" s="17" t="n">
        <v>32</v>
      </c>
      <c r="J380" s="17" t="n">
        <v>1</v>
      </c>
      <c r="K380" s="17" t="n">
        <v>32</v>
      </c>
      <c r="L380" s="17" t="n">
        <v>10.4</v>
      </c>
      <c r="M380" s="17" t="n">
        <v>332.8</v>
      </c>
      <c r="N380" s="17" t="n">
        <v>42.73</v>
      </c>
      <c r="O380" s="17" t="n">
        <v>375.53</v>
      </c>
      <c r="P380" s="17" t="inlineStr">
        <is>
          <t>PAID</t>
        </is>
      </c>
      <c r="Q380" s="27" t="n">
        <v>46249</v>
      </c>
      <c r="R380" s="27" t="n">
        <v>46247</v>
      </c>
      <c r="S380" s="17" t="inlineStr"/>
    </row>
    <row r="381">
      <c r="A381" s="21" t="inlineStr">
        <is>
          <t>TXN-202608-022846</t>
        </is>
      </c>
      <c r="B381" s="28" t="n">
        <v>46235</v>
      </c>
      <c r="C381" s="21" t="inlineStr">
        <is>
          <t>AC-VB-0623</t>
        </is>
      </c>
      <c r="D381" s="21" t="inlineStr">
        <is>
          <t>WL-02748</t>
        </is>
      </c>
      <c r="E381" s="21" t="inlineStr">
        <is>
          <t>VB-0623</t>
        </is>
      </c>
      <c r="F381" s="21" t="inlineStr">
        <is>
          <t>Vessbank</t>
        </is>
      </c>
      <c r="G381" s="21" t="inlineStr">
        <is>
          <t>NON_COMM_MONTHLY</t>
        </is>
      </c>
      <c r="H381" s="21" t="inlineStr">
        <is>
          <t>MONTHLY_MOORAGE</t>
        </is>
      </c>
      <c r="I381" s="21" t="n">
        <v>43</v>
      </c>
      <c r="J381" s="21" t="n">
        <v>1</v>
      </c>
      <c r="K381" s="21" t="n">
        <v>43</v>
      </c>
      <c r="L381" s="21" t="n">
        <v>10.4</v>
      </c>
      <c r="M381" s="21" t="n">
        <v>447.2</v>
      </c>
      <c r="N381" s="21" t="n">
        <v>57.42</v>
      </c>
      <c r="O381" s="21" t="n">
        <v>504.62</v>
      </c>
      <c r="P381" s="21" t="inlineStr">
        <is>
          <t>PAID</t>
        </is>
      </c>
      <c r="Q381" s="28" t="n">
        <v>46249</v>
      </c>
      <c r="R381" s="28" t="n">
        <v>46245</v>
      </c>
      <c r="S381" s="21" t="inlineStr"/>
    </row>
    <row r="382">
      <c r="A382" s="17" t="inlineStr">
        <is>
          <t>TXN-202608-022928</t>
        </is>
      </c>
      <c r="B382" s="27" t="n">
        <v>46235</v>
      </c>
      <c r="C382" s="17" t="inlineStr">
        <is>
          <t>AC-VB-0624</t>
        </is>
      </c>
      <c r="D382" s="17" t="inlineStr">
        <is>
          <t>WL-03304</t>
        </is>
      </c>
      <c r="E382" s="17" t="inlineStr">
        <is>
          <t>VB-0624</t>
        </is>
      </c>
      <c r="F382" s="17" t="inlineStr">
        <is>
          <t>Vessbank</t>
        </is>
      </c>
      <c r="G382" s="17" t="inlineStr">
        <is>
          <t>NON_COMM_MONTHLY</t>
        </is>
      </c>
      <c r="H382" s="17" t="inlineStr">
        <is>
          <t>MONTHLY_MOORAGE</t>
        </is>
      </c>
      <c r="I382" s="17" t="n">
        <v>40</v>
      </c>
      <c r="J382" s="17" t="n">
        <v>1</v>
      </c>
      <c r="K382" s="17" t="n">
        <v>40</v>
      </c>
      <c r="L382" s="17" t="n">
        <v>10.4</v>
      </c>
      <c r="M382" s="17" t="n">
        <v>416</v>
      </c>
      <c r="N382" s="17" t="n">
        <v>53.41</v>
      </c>
      <c r="O382" s="17" t="n">
        <v>469.41</v>
      </c>
      <c r="P382" s="17" t="inlineStr">
        <is>
          <t>OPEN</t>
        </is>
      </c>
      <c r="Q382" s="27" t="n">
        <v>46249</v>
      </c>
      <c r="R382" s="17" t="inlineStr"/>
      <c r="S382" s="17" t="inlineStr"/>
    </row>
    <row r="383">
      <c r="A383" s="21" t="inlineStr">
        <is>
          <t>TXN-202608-022993</t>
        </is>
      </c>
      <c r="B383" s="28" t="n">
        <v>46235</v>
      </c>
      <c r="C383" s="21" t="inlineStr">
        <is>
          <t>AC-VB-0701</t>
        </is>
      </c>
      <c r="D383" s="21" t="inlineStr">
        <is>
          <t>WL-02201</t>
        </is>
      </c>
      <c r="E383" s="21" t="inlineStr">
        <is>
          <t>VB-0701</t>
        </is>
      </c>
      <c r="F383" s="21" t="inlineStr">
        <is>
          <t>Vessbank</t>
        </is>
      </c>
      <c r="G383" s="21" t="inlineStr">
        <is>
          <t>NON_COMM_MONTHLY</t>
        </is>
      </c>
      <c r="H383" s="21" t="inlineStr">
        <is>
          <t>MONTHLY_MOORAGE</t>
        </is>
      </c>
      <c r="I383" s="21" t="n">
        <v>38</v>
      </c>
      <c r="J383" s="21" t="n">
        <v>1</v>
      </c>
      <c r="K383" s="21" t="n">
        <v>38</v>
      </c>
      <c r="L383" s="21" t="n">
        <v>10.4</v>
      </c>
      <c r="M383" s="21" t="n">
        <v>395.2</v>
      </c>
      <c r="N383" s="21" t="n">
        <v>50.74</v>
      </c>
      <c r="O383" s="21" t="n">
        <v>445.94</v>
      </c>
      <c r="P383" s="21" t="inlineStr">
        <is>
          <t>PAID</t>
        </is>
      </c>
      <c r="Q383" s="28" t="n">
        <v>46249</v>
      </c>
      <c r="R383" s="28" t="n">
        <v>46246</v>
      </c>
      <c r="S383" s="21" t="inlineStr"/>
    </row>
    <row r="384">
      <c r="A384" s="17" t="inlineStr">
        <is>
          <t>TXN-202608-023071</t>
        </is>
      </c>
      <c r="B384" s="27" t="n">
        <v>46235</v>
      </c>
      <c r="C384" s="17" t="inlineStr">
        <is>
          <t>AC-VB-0703</t>
        </is>
      </c>
      <c r="D384" s="17" t="inlineStr">
        <is>
          <t>WL-01897</t>
        </is>
      </c>
      <c r="E384" s="17" t="inlineStr">
        <is>
          <t>VB-0703</t>
        </is>
      </c>
      <c r="F384" s="17" t="inlineStr">
        <is>
          <t>Vessbank</t>
        </is>
      </c>
      <c r="G384" s="17" t="inlineStr">
        <is>
          <t>NON_COMM_MONTHLY</t>
        </is>
      </c>
      <c r="H384" s="17" t="inlineStr">
        <is>
          <t>MONTHLY_MOORAGE</t>
        </is>
      </c>
      <c r="I384" s="17" t="n">
        <v>61</v>
      </c>
      <c r="J384" s="17" t="n">
        <v>1</v>
      </c>
      <c r="K384" s="17" t="n">
        <v>61</v>
      </c>
      <c r="L384" s="17" t="n">
        <v>10.4</v>
      </c>
      <c r="M384" s="17" t="n">
        <v>634.4</v>
      </c>
      <c r="N384" s="17" t="n">
        <v>81.45999999999999</v>
      </c>
      <c r="O384" s="17" t="n">
        <v>715.86</v>
      </c>
      <c r="P384" s="17" t="inlineStr">
        <is>
          <t>PAID</t>
        </is>
      </c>
      <c r="Q384" s="27" t="n">
        <v>46249</v>
      </c>
      <c r="R384" s="27" t="n">
        <v>46244</v>
      </c>
      <c r="S384" s="17" t="inlineStr"/>
    </row>
    <row r="385">
      <c r="A385" s="21" t="inlineStr">
        <is>
          <t>TXN-202608-023148</t>
        </is>
      </c>
      <c r="B385" s="28" t="n">
        <v>46235</v>
      </c>
      <c r="C385" s="21" t="inlineStr">
        <is>
          <t>AC-VB-0704</t>
        </is>
      </c>
      <c r="D385" s="21" t="inlineStr">
        <is>
          <t>WL-02737</t>
        </is>
      </c>
      <c r="E385" s="21" t="inlineStr">
        <is>
          <t>VB-0704</t>
        </is>
      </c>
      <c r="F385" s="21" t="inlineStr">
        <is>
          <t>Vessbank</t>
        </is>
      </c>
      <c r="G385" s="21" t="inlineStr">
        <is>
          <t>NON_COMM_MONTHLY</t>
        </is>
      </c>
      <c r="H385" s="21" t="inlineStr">
        <is>
          <t>MONTHLY_MOORAGE</t>
        </is>
      </c>
      <c r="I385" s="21" t="n">
        <v>44</v>
      </c>
      <c r="J385" s="21" t="n">
        <v>1</v>
      </c>
      <c r="K385" s="21" t="n">
        <v>44</v>
      </c>
      <c r="L385" s="21" t="n">
        <v>10.4</v>
      </c>
      <c r="M385" s="21" t="n">
        <v>457.6</v>
      </c>
      <c r="N385" s="21" t="n">
        <v>58.76</v>
      </c>
      <c r="O385" s="21" t="n">
        <v>516.36</v>
      </c>
      <c r="P385" s="21" t="inlineStr">
        <is>
          <t>PAID</t>
        </is>
      </c>
      <c r="Q385" s="28" t="n">
        <v>46249</v>
      </c>
      <c r="R385" s="28" t="n">
        <v>46242</v>
      </c>
      <c r="S385" s="21" t="inlineStr"/>
    </row>
    <row r="386">
      <c r="A386" s="17" t="inlineStr">
        <is>
          <t>TXN-202608-023204</t>
        </is>
      </c>
      <c r="B386" s="27" t="n">
        <v>46235</v>
      </c>
      <c r="C386" s="17" t="inlineStr">
        <is>
          <t>AC-VB-0705</t>
        </is>
      </c>
      <c r="D386" s="17" t="inlineStr">
        <is>
          <t>WL-02998</t>
        </is>
      </c>
      <c r="E386" s="17" t="inlineStr">
        <is>
          <t>VB-0705</t>
        </is>
      </c>
      <c r="F386" s="17" t="inlineStr">
        <is>
          <t>Vessbank</t>
        </is>
      </c>
      <c r="G386" s="17" t="inlineStr">
        <is>
          <t>NON_COMM_MONTHLY</t>
        </is>
      </c>
      <c r="H386" s="17" t="inlineStr">
        <is>
          <t>MONTHLY_MOORAGE</t>
        </is>
      </c>
      <c r="I386" s="17" t="n">
        <v>46</v>
      </c>
      <c r="J386" s="17" t="n">
        <v>1</v>
      </c>
      <c r="K386" s="17" t="n">
        <v>46</v>
      </c>
      <c r="L386" s="17" t="n">
        <v>10.4</v>
      </c>
      <c r="M386" s="17" t="n">
        <v>478.4</v>
      </c>
      <c r="N386" s="17" t="n">
        <v>61.43</v>
      </c>
      <c r="O386" s="17" t="n">
        <v>539.83</v>
      </c>
      <c r="P386" s="17" t="inlineStr">
        <is>
          <t>PAID</t>
        </is>
      </c>
      <c r="Q386" s="27" t="n">
        <v>46249</v>
      </c>
      <c r="R386" s="27" t="n">
        <v>46243</v>
      </c>
      <c r="S386" s="17" t="inlineStr"/>
    </row>
    <row r="387">
      <c r="A387" s="21" t="inlineStr">
        <is>
          <t>TXN-202608-023276</t>
        </is>
      </c>
      <c r="B387" s="28" t="n">
        <v>46235</v>
      </c>
      <c r="C387" s="21" t="inlineStr">
        <is>
          <t>AC-VB-0706</t>
        </is>
      </c>
      <c r="D387" s="21" t="inlineStr">
        <is>
          <t>WL-02627</t>
        </is>
      </c>
      <c r="E387" s="21" t="inlineStr">
        <is>
          <t>VB-0706</t>
        </is>
      </c>
      <c r="F387" s="21" t="inlineStr">
        <is>
          <t>Vessbank</t>
        </is>
      </c>
      <c r="G387" s="21" t="inlineStr">
        <is>
          <t>NON_COMM_MONTHLY</t>
        </is>
      </c>
      <c r="H387" s="21" t="inlineStr">
        <is>
          <t>MONTHLY_MOORAGE</t>
        </is>
      </c>
      <c r="I387" s="21" t="n">
        <v>34</v>
      </c>
      <c r="J387" s="21" t="n">
        <v>1</v>
      </c>
      <c r="K387" s="21" t="n">
        <v>34</v>
      </c>
      <c r="L387" s="21" t="n">
        <v>10.4</v>
      </c>
      <c r="M387" s="21" t="n">
        <v>353.6</v>
      </c>
      <c r="N387" s="21" t="n">
        <v>45.4</v>
      </c>
      <c r="O387" s="21" t="n">
        <v>399</v>
      </c>
      <c r="P387" s="21" t="inlineStr">
        <is>
          <t>PAID</t>
        </is>
      </c>
      <c r="Q387" s="28" t="n">
        <v>46249</v>
      </c>
      <c r="R387" s="28" t="n">
        <v>46241</v>
      </c>
      <c r="S387" s="21" t="inlineStr"/>
    </row>
    <row r="388">
      <c r="A388" s="17" t="inlineStr">
        <is>
          <t>TXN-202608-023322</t>
        </is>
      </c>
      <c r="B388" s="27" t="n">
        <v>46235</v>
      </c>
      <c r="C388" s="17" t="inlineStr">
        <is>
          <t>AC-VB-0707</t>
        </is>
      </c>
      <c r="D388" s="17" t="inlineStr">
        <is>
          <t>WL-01144</t>
        </is>
      </c>
      <c r="E388" s="17" t="inlineStr">
        <is>
          <t>VB-0707</t>
        </is>
      </c>
      <c r="F388" s="17" t="inlineStr">
        <is>
          <t>Vessbank</t>
        </is>
      </c>
      <c r="G388" s="17" t="inlineStr">
        <is>
          <t>NON_COMM_MONTHLY</t>
        </is>
      </c>
      <c r="H388" s="17" t="inlineStr">
        <is>
          <t>MONTHLY_MOORAGE</t>
        </is>
      </c>
      <c r="I388" s="17" t="n">
        <v>28</v>
      </c>
      <c r="J388" s="17" t="n">
        <v>1</v>
      </c>
      <c r="K388" s="17" t="n">
        <v>28</v>
      </c>
      <c r="L388" s="17" t="n">
        <v>10.4</v>
      </c>
      <c r="M388" s="17" t="n">
        <v>291.2</v>
      </c>
      <c r="N388" s="17" t="n">
        <v>37.39</v>
      </c>
      <c r="O388" s="17" t="n">
        <v>328.59</v>
      </c>
      <c r="P388" s="17" t="inlineStr">
        <is>
          <t>PAID</t>
        </is>
      </c>
      <c r="Q388" s="27" t="n">
        <v>46249</v>
      </c>
      <c r="R388" s="27" t="n">
        <v>46249</v>
      </c>
      <c r="S388" s="17" t="inlineStr"/>
    </row>
    <row r="389">
      <c r="A389" s="21" t="inlineStr">
        <is>
          <t>TXN-202608-023395</t>
        </is>
      </c>
      <c r="B389" s="28" t="n">
        <v>46235</v>
      </c>
      <c r="C389" s="21" t="inlineStr">
        <is>
          <t>AC-VB-0708</t>
        </is>
      </c>
      <c r="D389" s="21" t="inlineStr">
        <is>
          <t>WL-01549</t>
        </is>
      </c>
      <c r="E389" s="21" t="inlineStr">
        <is>
          <t>VB-0708</t>
        </is>
      </c>
      <c r="F389" s="21" t="inlineStr">
        <is>
          <t>Vessbank</t>
        </is>
      </c>
      <c r="G389" s="21" t="inlineStr">
        <is>
          <t>NON_COMM_MONTHLY</t>
        </is>
      </c>
      <c r="H389" s="21" t="inlineStr">
        <is>
          <t>MONTHLY_MOORAGE</t>
        </is>
      </c>
      <c r="I389" s="21" t="n">
        <v>36</v>
      </c>
      <c r="J389" s="21" t="n">
        <v>1</v>
      </c>
      <c r="K389" s="21" t="n">
        <v>36</v>
      </c>
      <c r="L389" s="21" t="n">
        <v>10.4</v>
      </c>
      <c r="M389" s="21" t="n">
        <v>374.4</v>
      </c>
      <c r="N389" s="21" t="n">
        <v>48.07</v>
      </c>
      <c r="O389" s="21" t="n">
        <v>422.47</v>
      </c>
      <c r="P389" s="21" t="inlineStr">
        <is>
          <t>PAID</t>
        </is>
      </c>
      <c r="Q389" s="28" t="n">
        <v>46249</v>
      </c>
      <c r="R389" s="28" t="n">
        <v>46246</v>
      </c>
      <c r="S389" s="21" t="inlineStr"/>
    </row>
    <row r="390">
      <c r="A390" s="17" t="inlineStr">
        <is>
          <t>TXN-202608-023466</t>
        </is>
      </c>
      <c r="B390" s="27" t="n">
        <v>46235</v>
      </c>
      <c r="C390" s="17" t="inlineStr">
        <is>
          <t>AC-VB-0709</t>
        </is>
      </c>
      <c r="D390" s="17" t="inlineStr">
        <is>
          <t>WL-03117</t>
        </is>
      </c>
      <c r="E390" s="17" t="inlineStr">
        <is>
          <t>VB-0709</t>
        </is>
      </c>
      <c r="F390" s="17" t="inlineStr">
        <is>
          <t>Vessbank</t>
        </is>
      </c>
      <c r="G390" s="17" t="inlineStr">
        <is>
          <t>NON_COMM_MONTHLY</t>
        </is>
      </c>
      <c r="H390" s="17" t="inlineStr">
        <is>
          <t>MONTHLY_MOORAGE</t>
        </is>
      </c>
      <c r="I390" s="17" t="n">
        <v>44</v>
      </c>
      <c r="J390" s="17" t="n">
        <v>1</v>
      </c>
      <c r="K390" s="17" t="n">
        <v>44</v>
      </c>
      <c r="L390" s="17" t="n">
        <v>10.4</v>
      </c>
      <c r="M390" s="17" t="n">
        <v>457.6</v>
      </c>
      <c r="N390" s="17" t="n">
        <v>58.76</v>
      </c>
      <c r="O390" s="17" t="n">
        <v>516.36</v>
      </c>
      <c r="P390" s="17" t="inlineStr">
        <is>
          <t>PAID</t>
        </is>
      </c>
      <c r="Q390" s="27" t="n">
        <v>46249</v>
      </c>
      <c r="R390" s="27" t="n">
        <v>46238</v>
      </c>
      <c r="S390" s="17" t="inlineStr"/>
    </row>
    <row r="391">
      <c r="A391" s="21" t="inlineStr">
        <is>
          <t>TXN-202608-023520</t>
        </is>
      </c>
      <c r="B391" s="28" t="n">
        <v>46235</v>
      </c>
      <c r="C391" s="21" t="inlineStr">
        <is>
          <t>AC-VB-0710</t>
        </is>
      </c>
      <c r="D391" s="21" t="inlineStr">
        <is>
          <t>WL-01146</t>
        </is>
      </c>
      <c r="E391" s="21" t="inlineStr">
        <is>
          <t>VB-0710</t>
        </is>
      </c>
      <c r="F391" s="21" t="inlineStr">
        <is>
          <t>Vessbank</t>
        </is>
      </c>
      <c r="G391" s="21" t="inlineStr">
        <is>
          <t>NON_COMM_MONTHLY</t>
        </is>
      </c>
      <c r="H391" s="21" t="inlineStr">
        <is>
          <t>MONTHLY_MOORAGE</t>
        </is>
      </c>
      <c r="I391" s="21" t="n">
        <v>37</v>
      </c>
      <c r="J391" s="21" t="n">
        <v>1</v>
      </c>
      <c r="K391" s="21" t="n">
        <v>37</v>
      </c>
      <c r="L391" s="21" t="n">
        <v>10.4</v>
      </c>
      <c r="M391" s="21" t="n">
        <v>384.8</v>
      </c>
      <c r="N391" s="21" t="n">
        <v>49.41</v>
      </c>
      <c r="O391" s="21" t="n">
        <v>434.21</v>
      </c>
      <c r="P391" s="21" t="inlineStr">
        <is>
          <t>PAID</t>
        </is>
      </c>
      <c r="Q391" s="28" t="n">
        <v>46249</v>
      </c>
      <c r="R391" s="28" t="n">
        <v>46248</v>
      </c>
      <c r="S391" s="21" t="inlineStr"/>
    </row>
    <row r="392">
      <c r="A392" s="17" t="inlineStr">
        <is>
          <t>TXN-202608-023563</t>
        </is>
      </c>
      <c r="B392" s="27" t="n">
        <v>46235</v>
      </c>
      <c r="C392" s="17" t="inlineStr">
        <is>
          <t>AC-VB-0711</t>
        </is>
      </c>
      <c r="D392" s="17" t="inlineStr">
        <is>
          <t>WL-03156</t>
        </is>
      </c>
      <c r="E392" s="17" t="inlineStr">
        <is>
          <t>VB-0711</t>
        </is>
      </c>
      <c r="F392" s="17" t="inlineStr">
        <is>
          <t>Vessbank</t>
        </is>
      </c>
      <c r="G392" s="17" t="inlineStr">
        <is>
          <t>NON_COMM_MONTHLY</t>
        </is>
      </c>
      <c r="H392" s="17" t="inlineStr">
        <is>
          <t>MONTHLY_MOORAGE</t>
        </is>
      </c>
      <c r="I392" s="17" t="n">
        <v>38</v>
      </c>
      <c r="J392" s="17" t="n">
        <v>1</v>
      </c>
      <c r="K392" s="17" t="n">
        <v>38</v>
      </c>
      <c r="L392" s="17" t="n">
        <v>10.4</v>
      </c>
      <c r="M392" s="17" t="n">
        <v>395.2</v>
      </c>
      <c r="N392" s="17" t="n">
        <v>50.74</v>
      </c>
      <c r="O392" s="17" t="n">
        <v>445.94</v>
      </c>
      <c r="P392" s="17" t="inlineStr">
        <is>
          <t>PAID</t>
        </is>
      </c>
      <c r="Q392" s="27" t="n">
        <v>46249</v>
      </c>
      <c r="R392" s="27" t="n">
        <v>46249</v>
      </c>
      <c r="S392" s="17" t="inlineStr"/>
    </row>
    <row r="393">
      <c r="A393" s="21" t="inlineStr">
        <is>
          <t>TXN-202608-023629</t>
        </is>
      </c>
      <c r="B393" s="28" t="n">
        <v>46235</v>
      </c>
      <c r="C393" s="21" t="inlineStr">
        <is>
          <t>AC-VB-0712</t>
        </is>
      </c>
      <c r="D393" s="21" t="inlineStr">
        <is>
          <t>WL-03530</t>
        </is>
      </c>
      <c r="E393" s="21" t="inlineStr">
        <is>
          <t>VB-0712</t>
        </is>
      </c>
      <c r="F393" s="21" t="inlineStr">
        <is>
          <t>Vessbank</t>
        </is>
      </c>
      <c r="G393" s="21" t="inlineStr">
        <is>
          <t>NON_COMM_MONTHLY</t>
        </is>
      </c>
      <c r="H393" s="21" t="inlineStr">
        <is>
          <t>MONTHLY_MOORAGE</t>
        </is>
      </c>
      <c r="I393" s="21" t="n">
        <v>41</v>
      </c>
      <c r="J393" s="21" t="n">
        <v>1</v>
      </c>
      <c r="K393" s="21" t="n">
        <v>41</v>
      </c>
      <c r="L393" s="21" t="n">
        <v>10.4</v>
      </c>
      <c r="M393" s="21" t="n">
        <v>426.4</v>
      </c>
      <c r="N393" s="21" t="n">
        <v>54.75</v>
      </c>
      <c r="O393" s="21" t="n">
        <v>481.15</v>
      </c>
      <c r="P393" s="21" t="inlineStr">
        <is>
          <t>PAID</t>
        </is>
      </c>
      <c r="Q393" s="28" t="n">
        <v>46249</v>
      </c>
      <c r="R393" s="28" t="n">
        <v>46243</v>
      </c>
      <c r="S393" s="21" t="inlineStr"/>
    </row>
    <row r="394">
      <c r="A394" s="17" t="inlineStr">
        <is>
          <t>TXN-202608-023683</t>
        </is>
      </c>
      <c r="B394" s="27" t="n">
        <v>46235</v>
      </c>
      <c r="C394" s="17" t="inlineStr">
        <is>
          <t>AC-VB-0713</t>
        </is>
      </c>
      <c r="D394" s="17" t="inlineStr">
        <is>
          <t>WL-01276</t>
        </is>
      </c>
      <c r="E394" s="17" t="inlineStr">
        <is>
          <t>VB-0713</t>
        </is>
      </c>
      <c r="F394" s="17" t="inlineStr">
        <is>
          <t>Vessbank</t>
        </is>
      </c>
      <c r="G394" s="17" t="inlineStr">
        <is>
          <t>NON_COMM_MONTHLY</t>
        </is>
      </c>
      <c r="H394" s="17" t="inlineStr">
        <is>
          <t>MONTHLY_MOORAGE</t>
        </is>
      </c>
      <c r="I394" s="17" t="n">
        <v>34</v>
      </c>
      <c r="J394" s="17" t="n">
        <v>1</v>
      </c>
      <c r="K394" s="17" t="n">
        <v>34</v>
      </c>
      <c r="L394" s="17" t="n">
        <v>10.4</v>
      </c>
      <c r="M394" s="17" t="n">
        <v>353.6</v>
      </c>
      <c r="N394" s="17" t="n">
        <v>45.4</v>
      </c>
      <c r="O394" s="17" t="n">
        <v>399</v>
      </c>
      <c r="P394" s="17" t="inlineStr">
        <is>
          <t>PAID</t>
        </is>
      </c>
      <c r="Q394" s="27" t="n">
        <v>46249</v>
      </c>
      <c r="R394" s="27" t="n">
        <v>46242</v>
      </c>
      <c r="S394" s="17" t="inlineStr"/>
    </row>
    <row r="395">
      <c r="A395" s="21" t="inlineStr">
        <is>
          <t>TXN-202608-023748</t>
        </is>
      </c>
      <c r="B395" s="28" t="n">
        <v>46235</v>
      </c>
      <c r="C395" s="21" t="inlineStr">
        <is>
          <t>AC-VB-0714</t>
        </is>
      </c>
      <c r="D395" s="21" t="inlineStr">
        <is>
          <t>WL-02262</t>
        </is>
      </c>
      <c r="E395" s="21" t="inlineStr">
        <is>
          <t>VB-0714</t>
        </is>
      </c>
      <c r="F395" s="21" t="inlineStr">
        <is>
          <t>Vessbank</t>
        </is>
      </c>
      <c r="G395" s="21" t="inlineStr">
        <is>
          <t>NON_COMM_MONTHLY</t>
        </is>
      </c>
      <c r="H395" s="21" t="inlineStr">
        <is>
          <t>MONTHLY_MOORAGE</t>
        </is>
      </c>
      <c r="I395" s="21" t="n">
        <v>62</v>
      </c>
      <c r="J395" s="21" t="n">
        <v>1</v>
      </c>
      <c r="K395" s="21" t="n">
        <v>62</v>
      </c>
      <c r="L395" s="21" t="n">
        <v>10.4</v>
      </c>
      <c r="M395" s="21" t="n">
        <v>644.8</v>
      </c>
      <c r="N395" s="21" t="n">
        <v>82.79000000000001</v>
      </c>
      <c r="O395" s="21" t="n">
        <v>727.59</v>
      </c>
      <c r="P395" s="21" t="inlineStr">
        <is>
          <t>PAID</t>
        </is>
      </c>
      <c r="Q395" s="28" t="n">
        <v>46249</v>
      </c>
      <c r="R395" s="28" t="n">
        <v>46250</v>
      </c>
      <c r="S395" s="21" t="inlineStr"/>
    </row>
    <row r="396">
      <c r="A396" s="17" t="inlineStr">
        <is>
          <t>TXN-202608-023824</t>
        </is>
      </c>
      <c r="B396" s="27" t="n">
        <v>46235</v>
      </c>
      <c r="C396" s="17" t="inlineStr">
        <is>
          <t>AC-VB-0715</t>
        </is>
      </c>
      <c r="D396" s="17" t="inlineStr">
        <is>
          <t>WL-02850</t>
        </is>
      </c>
      <c r="E396" s="17" t="inlineStr">
        <is>
          <t>VB-0715</t>
        </is>
      </c>
      <c r="F396" s="17" t="inlineStr">
        <is>
          <t>Vessbank</t>
        </is>
      </c>
      <c r="G396" s="17" t="inlineStr">
        <is>
          <t>NON_COMM_MONTHLY</t>
        </is>
      </c>
      <c r="H396" s="17" t="inlineStr">
        <is>
          <t>MONTHLY_MOORAGE</t>
        </is>
      </c>
      <c r="I396" s="17" t="n">
        <v>49</v>
      </c>
      <c r="J396" s="17" t="n">
        <v>1</v>
      </c>
      <c r="K396" s="17" t="n">
        <v>49</v>
      </c>
      <c r="L396" s="17" t="n">
        <v>10.4</v>
      </c>
      <c r="M396" s="17" t="n">
        <v>509.6</v>
      </c>
      <c r="N396" s="17" t="n">
        <v>65.43000000000001</v>
      </c>
      <c r="O396" s="17" t="n">
        <v>575.03</v>
      </c>
      <c r="P396" s="17" t="inlineStr">
        <is>
          <t>PAID</t>
        </is>
      </c>
      <c r="Q396" s="27" t="n">
        <v>46249</v>
      </c>
      <c r="R396" s="27" t="n">
        <v>46242</v>
      </c>
      <c r="S396" s="17" t="inlineStr"/>
    </row>
    <row r="397">
      <c r="A397" s="21" t="inlineStr">
        <is>
          <t>TXN-202608-023899</t>
        </is>
      </c>
      <c r="B397" s="28" t="n">
        <v>46235</v>
      </c>
      <c r="C397" s="21" t="inlineStr">
        <is>
          <t>AC-VB-0716</t>
        </is>
      </c>
      <c r="D397" s="21" t="inlineStr">
        <is>
          <t>WL-02482</t>
        </is>
      </c>
      <c r="E397" s="21" t="inlineStr">
        <is>
          <t>VB-0716</t>
        </is>
      </c>
      <c r="F397" s="21" t="inlineStr">
        <is>
          <t>Vessbank</t>
        </is>
      </c>
      <c r="G397" s="21" t="inlineStr">
        <is>
          <t>NON_COMM_MONTHLY</t>
        </is>
      </c>
      <c r="H397" s="21" t="inlineStr">
        <is>
          <t>MONTHLY_MOORAGE</t>
        </is>
      </c>
      <c r="I397" s="21" t="n">
        <v>58</v>
      </c>
      <c r="J397" s="21" t="n">
        <v>1</v>
      </c>
      <c r="K397" s="21" t="n">
        <v>58</v>
      </c>
      <c r="L397" s="21" t="n">
        <v>10.4</v>
      </c>
      <c r="M397" s="21" t="n">
        <v>603.2</v>
      </c>
      <c r="N397" s="21" t="n">
        <v>77.45</v>
      </c>
      <c r="O397" s="21" t="n">
        <v>680.65</v>
      </c>
      <c r="P397" s="21" t="inlineStr">
        <is>
          <t>PAID</t>
        </is>
      </c>
      <c r="Q397" s="28" t="n">
        <v>46249</v>
      </c>
      <c r="R397" s="28" t="n">
        <v>46243</v>
      </c>
      <c r="S397" s="21" t="inlineStr"/>
    </row>
    <row r="398">
      <c r="A398" s="17" t="inlineStr">
        <is>
          <t>TXN-202608-023969</t>
        </is>
      </c>
      <c r="B398" s="27" t="n">
        <v>46235</v>
      </c>
      <c r="C398" s="17" t="inlineStr">
        <is>
          <t>AC-VB-0717</t>
        </is>
      </c>
      <c r="D398" s="17" t="inlineStr">
        <is>
          <t>WL-01515</t>
        </is>
      </c>
      <c r="E398" s="17" t="inlineStr">
        <is>
          <t>VB-0717</t>
        </is>
      </c>
      <c r="F398" s="17" t="inlineStr">
        <is>
          <t>Vessbank</t>
        </is>
      </c>
      <c r="G398" s="17" t="inlineStr">
        <is>
          <t>NON_COMM_MONTHLY</t>
        </is>
      </c>
      <c r="H398" s="17" t="inlineStr">
        <is>
          <t>MONTHLY_MOORAGE</t>
        </is>
      </c>
      <c r="I398" s="17" t="n">
        <v>51</v>
      </c>
      <c r="J398" s="17" t="n">
        <v>1</v>
      </c>
      <c r="K398" s="17" t="n">
        <v>51</v>
      </c>
      <c r="L398" s="17" t="n">
        <v>10.4</v>
      </c>
      <c r="M398" s="17" t="n">
        <v>530.4</v>
      </c>
      <c r="N398" s="17" t="n">
        <v>68.09999999999999</v>
      </c>
      <c r="O398" s="17" t="n">
        <v>598.5</v>
      </c>
      <c r="P398" s="17" t="inlineStr">
        <is>
          <t>PAID</t>
        </is>
      </c>
      <c r="Q398" s="27" t="n">
        <v>46249</v>
      </c>
      <c r="R398" s="27" t="n">
        <v>46246</v>
      </c>
      <c r="S398" s="17" t="inlineStr"/>
    </row>
    <row r="399">
      <c r="A399" s="21" t="inlineStr">
        <is>
          <t>TXN-202608-024052</t>
        </is>
      </c>
      <c r="B399" s="28" t="n">
        <v>46235</v>
      </c>
      <c r="C399" s="21" t="inlineStr">
        <is>
          <t>AC-VB-0718</t>
        </is>
      </c>
      <c r="D399" s="21" t="inlineStr">
        <is>
          <t>WL-02670</t>
        </is>
      </c>
      <c r="E399" s="21" t="inlineStr">
        <is>
          <t>VB-0718</t>
        </is>
      </c>
      <c r="F399" s="21" t="inlineStr">
        <is>
          <t>Vessbank</t>
        </is>
      </c>
      <c r="G399" s="21" t="inlineStr">
        <is>
          <t>NON_COMM_MONTHLY</t>
        </is>
      </c>
      <c r="H399" s="21" t="inlineStr">
        <is>
          <t>MONTHLY_MOORAGE</t>
        </is>
      </c>
      <c r="I399" s="21" t="n">
        <v>36</v>
      </c>
      <c r="J399" s="21" t="n">
        <v>1</v>
      </c>
      <c r="K399" s="21" t="n">
        <v>36</v>
      </c>
      <c r="L399" s="21" t="n">
        <v>10.4</v>
      </c>
      <c r="M399" s="21" t="n">
        <v>374.4</v>
      </c>
      <c r="N399" s="21" t="n">
        <v>48.07</v>
      </c>
      <c r="O399" s="21" t="n">
        <v>422.47</v>
      </c>
      <c r="P399" s="21" t="inlineStr">
        <is>
          <t>PAID</t>
        </is>
      </c>
      <c r="Q399" s="28" t="n">
        <v>46249</v>
      </c>
      <c r="R399" s="28" t="n">
        <v>46249</v>
      </c>
      <c r="S399" s="21" t="inlineStr"/>
    </row>
    <row r="400">
      <c r="A400" s="17" t="inlineStr">
        <is>
          <t>TXN-202608-024133</t>
        </is>
      </c>
      <c r="B400" s="27" t="n">
        <v>46235</v>
      </c>
      <c r="C400" s="17" t="inlineStr">
        <is>
          <t>AC-VB-0719</t>
        </is>
      </c>
      <c r="D400" s="17" t="inlineStr">
        <is>
          <t>WL-01748</t>
        </is>
      </c>
      <c r="E400" s="17" t="inlineStr">
        <is>
          <t>VB-0719</t>
        </is>
      </c>
      <c r="F400" s="17" t="inlineStr">
        <is>
          <t>Vessbank</t>
        </is>
      </c>
      <c r="G400" s="17" t="inlineStr">
        <is>
          <t>NON_COMM_MONTHLY</t>
        </is>
      </c>
      <c r="H400" s="17" t="inlineStr">
        <is>
          <t>MONTHLY_MOORAGE</t>
        </is>
      </c>
      <c r="I400" s="17" t="n">
        <v>32</v>
      </c>
      <c r="J400" s="17" t="n">
        <v>1</v>
      </c>
      <c r="K400" s="17" t="n">
        <v>32</v>
      </c>
      <c r="L400" s="17" t="n">
        <v>10.4</v>
      </c>
      <c r="M400" s="17" t="n">
        <v>332.8</v>
      </c>
      <c r="N400" s="17" t="n">
        <v>42.73</v>
      </c>
      <c r="O400" s="17" t="n">
        <v>375.53</v>
      </c>
      <c r="P400" s="17" t="inlineStr">
        <is>
          <t>PAID</t>
        </is>
      </c>
      <c r="Q400" s="27" t="n">
        <v>46249</v>
      </c>
      <c r="R400" s="27" t="n">
        <v>46240</v>
      </c>
      <c r="S400" s="17" t="inlineStr"/>
    </row>
    <row r="401">
      <c r="A401" s="21" t="inlineStr">
        <is>
          <t>TXN-202608-024196</t>
        </is>
      </c>
      <c r="B401" s="28" t="n">
        <v>46235</v>
      </c>
      <c r="C401" s="21" t="inlineStr">
        <is>
          <t>AC-VB-0720</t>
        </is>
      </c>
      <c r="D401" s="21" t="inlineStr">
        <is>
          <t>WL-01043</t>
        </is>
      </c>
      <c r="E401" s="21" t="inlineStr">
        <is>
          <t>VB-0720</t>
        </is>
      </c>
      <c r="F401" s="21" t="inlineStr">
        <is>
          <t>Vessbank</t>
        </is>
      </c>
      <c r="G401" s="21" t="inlineStr">
        <is>
          <t>NON_COMM_MONTHLY</t>
        </is>
      </c>
      <c r="H401" s="21" t="inlineStr">
        <is>
          <t>MONTHLY_MOORAGE</t>
        </is>
      </c>
      <c r="I401" s="21" t="n">
        <v>62</v>
      </c>
      <c r="J401" s="21" t="n">
        <v>1</v>
      </c>
      <c r="K401" s="21" t="n">
        <v>62</v>
      </c>
      <c r="L401" s="21" t="n">
        <v>10.4</v>
      </c>
      <c r="M401" s="21" t="n">
        <v>644.8</v>
      </c>
      <c r="N401" s="21" t="n">
        <v>82.79000000000001</v>
      </c>
      <c r="O401" s="21" t="n">
        <v>727.59</v>
      </c>
      <c r="P401" s="21" t="inlineStr">
        <is>
          <t>PAID</t>
        </is>
      </c>
      <c r="Q401" s="28" t="n">
        <v>46249</v>
      </c>
      <c r="R401" s="28" t="n">
        <v>46249</v>
      </c>
      <c r="S401" s="21" t="inlineStr"/>
    </row>
    <row r="402">
      <c r="A402" s="17" t="inlineStr">
        <is>
          <t>TXN-202608-024248</t>
        </is>
      </c>
      <c r="B402" s="27" t="n">
        <v>46235</v>
      </c>
      <c r="C402" s="17" t="inlineStr">
        <is>
          <t>AC-VB-0721</t>
        </is>
      </c>
      <c r="D402" s="17" t="inlineStr">
        <is>
          <t>WL-01272</t>
        </is>
      </c>
      <c r="E402" s="17" t="inlineStr">
        <is>
          <t>VB-0721</t>
        </is>
      </c>
      <c r="F402" s="17" t="inlineStr">
        <is>
          <t>Vessbank</t>
        </is>
      </c>
      <c r="G402" s="17" t="inlineStr">
        <is>
          <t>NON_COMM_MONTHLY</t>
        </is>
      </c>
      <c r="H402" s="17" t="inlineStr">
        <is>
          <t>MONTHLY_MOORAGE</t>
        </is>
      </c>
      <c r="I402" s="17" t="n">
        <v>28</v>
      </c>
      <c r="J402" s="17" t="n">
        <v>1</v>
      </c>
      <c r="K402" s="17" t="n">
        <v>28</v>
      </c>
      <c r="L402" s="17" t="n">
        <v>10.4</v>
      </c>
      <c r="M402" s="17" t="n">
        <v>291.2</v>
      </c>
      <c r="N402" s="17" t="n">
        <v>37.39</v>
      </c>
      <c r="O402" s="17" t="n">
        <v>328.59</v>
      </c>
      <c r="P402" s="17" t="inlineStr">
        <is>
          <t>PAID</t>
        </is>
      </c>
      <c r="Q402" s="27" t="n">
        <v>46249</v>
      </c>
      <c r="R402" s="27" t="n">
        <v>46243</v>
      </c>
      <c r="S402" s="17" t="inlineStr"/>
    </row>
    <row r="403">
      <c r="A403" s="21" t="inlineStr">
        <is>
          <t>TXN-202608-024314</t>
        </is>
      </c>
      <c r="B403" s="28" t="n">
        <v>46235</v>
      </c>
      <c r="C403" s="21" t="inlineStr">
        <is>
          <t>AC-VB-0722</t>
        </is>
      </c>
      <c r="D403" s="21" t="inlineStr">
        <is>
          <t>WL-03066</t>
        </is>
      </c>
      <c r="E403" s="21" t="inlineStr">
        <is>
          <t>VB-0722</t>
        </is>
      </c>
      <c r="F403" s="21" t="inlineStr">
        <is>
          <t>Vessbank</t>
        </is>
      </c>
      <c r="G403" s="21" t="inlineStr">
        <is>
          <t>NON_COMM_MONTHLY</t>
        </is>
      </c>
      <c r="H403" s="21" t="inlineStr">
        <is>
          <t>MONTHLY_MOORAGE</t>
        </is>
      </c>
      <c r="I403" s="21" t="n">
        <v>54</v>
      </c>
      <c r="J403" s="21" t="n">
        <v>1</v>
      </c>
      <c r="K403" s="21" t="n">
        <v>54</v>
      </c>
      <c r="L403" s="21" t="n">
        <v>10.4</v>
      </c>
      <c r="M403" s="21" t="n">
        <v>561.6</v>
      </c>
      <c r="N403" s="21" t="n">
        <v>72.11</v>
      </c>
      <c r="O403" s="21" t="n">
        <v>633.71</v>
      </c>
      <c r="P403" s="21" t="inlineStr">
        <is>
          <t>PAID</t>
        </is>
      </c>
      <c r="Q403" s="28" t="n">
        <v>46249</v>
      </c>
      <c r="R403" s="28" t="n">
        <v>46243</v>
      </c>
      <c r="S403" s="21" t="inlineStr"/>
    </row>
    <row r="404">
      <c r="A404" s="17" t="inlineStr">
        <is>
          <t>TXN-202608-024390</t>
        </is>
      </c>
      <c r="B404" s="27" t="n">
        <v>46235</v>
      </c>
      <c r="C404" s="17" t="inlineStr">
        <is>
          <t>AC-VB-0723</t>
        </is>
      </c>
      <c r="D404" s="17" t="inlineStr">
        <is>
          <t>WL-03192</t>
        </is>
      </c>
      <c r="E404" s="17" t="inlineStr">
        <is>
          <t>VB-0723</t>
        </is>
      </c>
      <c r="F404" s="17" t="inlineStr">
        <is>
          <t>Vessbank</t>
        </is>
      </c>
      <c r="G404" s="17" t="inlineStr">
        <is>
          <t>NON_COMM_MONTHLY</t>
        </is>
      </c>
      <c r="H404" s="17" t="inlineStr">
        <is>
          <t>MONTHLY_MOORAGE</t>
        </is>
      </c>
      <c r="I404" s="17" t="n">
        <v>56</v>
      </c>
      <c r="J404" s="17" t="n">
        <v>1</v>
      </c>
      <c r="K404" s="17" t="n">
        <v>56</v>
      </c>
      <c r="L404" s="17" t="n">
        <v>10.4</v>
      </c>
      <c r="M404" s="17" t="n">
        <v>582.4</v>
      </c>
      <c r="N404" s="17" t="n">
        <v>74.78</v>
      </c>
      <c r="O404" s="17" t="n">
        <v>657.1799999999999</v>
      </c>
      <c r="P404" s="17" t="inlineStr">
        <is>
          <t>PAID</t>
        </is>
      </c>
      <c r="Q404" s="27" t="n">
        <v>46249</v>
      </c>
      <c r="R404" s="27" t="n">
        <v>46239</v>
      </c>
      <c r="S404" s="17" t="inlineStr"/>
    </row>
    <row r="405">
      <c r="A405" s="21" t="inlineStr">
        <is>
          <t>TXN-202608-024453</t>
        </is>
      </c>
      <c r="B405" s="28" t="n">
        <v>46235</v>
      </c>
      <c r="C405" s="21" t="inlineStr">
        <is>
          <t>AC-VB-0724</t>
        </is>
      </c>
      <c r="D405" s="21" t="inlineStr">
        <is>
          <t>WL-02714</t>
        </is>
      </c>
      <c r="E405" s="21" t="inlineStr">
        <is>
          <t>VB-0724</t>
        </is>
      </c>
      <c r="F405" s="21" t="inlineStr">
        <is>
          <t>Vessbank</t>
        </is>
      </c>
      <c r="G405" s="21" t="inlineStr">
        <is>
          <t>NON_COMM_MONTHLY</t>
        </is>
      </c>
      <c r="H405" s="21" t="inlineStr">
        <is>
          <t>MONTHLY_MOORAGE</t>
        </is>
      </c>
      <c r="I405" s="21" t="n">
        <v>55</v>
      </c>
      <c r="J405" s="21" t="n">
        <v>1</v>
      </c>
      <c r="K405" s="21" t="n">
        <v>55</v>
      </c>
      <c r="L405" s="21" t="n">
        <v>10.4</v>
      </c>
      <c r="M405" s="21" t="n">
        <v>572</v>
      </c>
      <c r="N405" s="21" t="n">
        <v>73.44</v>
      </c>
      <c r="O405" s="21" t="n">
        <v>645.4400000000001</v>
      </c>
      <c r="P405" s="21" t="inlineStr">
        <is>
          <t>PAID</t>
        </is>
      </c>
      <c r="Q405" s="28" t="n">
        <v>46249</v>
      </c>
      <c r="R405" s="28" t="n">
        <v>46250</v>
      </c>
      <c r="S405" s="21" t="inlineStr"/>
    </row>
    <row r="406">
      <c r="A406" s="17" t="inlineStr">
        <is>
          <t>TXN-202608-024528</t>
        </is>
      </c>
      <c r="B406" s="27" t="n">
        <v>46235</v>
      </c>
      <c r="C406" s="17" t="inlineStr">
        <is>
          <t>AC-VB-0801</t>
        </is>
      </c>
      <c r="D406" s="17" t="inlineStr">
        <is>
          <t>WL-01099</t>
        </is>
      </c>
      <c r="E406" s="17" t="inlineStr">
        <is>
          <t>VB-0801</t>
        </is>
      </c>
      <c r="F406" s="17" t="inlineStr">
        <is>
          <t>Vessbank</t>
        </is>
      </c>
      <c r="G406" s="17" t="inlineStr">
        <is>
          <t>NON_COMM_MONTHLY</t>
        </is>
      </c>
      <c r="H406" s="17" t="inlineStr">
        <is>
          <t>MONTHLY_MOORAGE</t>
        </is>
      </c>
      <c r="I406" s="17" t="n">
        <v>40</v>
      </c>
      <c r="J406" s="17" t="n">
        <v>1</v>
      </c>
      <c r="K406" s="17" t="n">
        <v>40</v>
      </c>
      <c r="L406" s="17" t="n">
        <v>10.4</v>
      </c>
      <c r="M406" s="17" t="n">
        <v>416</v>
      </c>
      <c r="N406" s="17" t="n">
        <v>53.41</v>
      </c>
      <c r="O406" s="17" t="n">
        <v>469.41</v>
      </c>
      <c r="P406" s="17" t="inlineStr">
        <is>
          <t>PAID</t>
        </is>
      </c>
      <c r="Q406" s="27" t="n">
        <v>46249</v>
      </c>
      <c r="R406" s="27" t="n">
        <v>46251</v>
      </c>
      <c r="S406" s="17" t="inlineStr"/>
    </row>
    <row r="407">
      <c r="A407" s="21" t="inlineStr">
        <is>
          <t>TXN-202608-024575</t>
        </is>
      </c>
      <c r="B407" s="28" t="n">
        <v>46235</v>
      </c>
      <c r="C407" s="21" t="inlineStr">
        <is>
          <t>AC-VB-0802</t>
        </is>
      </c>
      <c r="D407" s="21" t="inlineStr">
        <is>
          <t>WL-03073</t>
        </is>
      </c>
      <c r="E407" s="21" t="inlineStr">
        <is>
          <t>VB-0802</t>
        </is>
      </c>
      <c r="F407" s="21" t="inlineStr">
        <is>
          <t>Vessbank</t>
        </is>
      </c>
      <c r="G407" s="21" t="inlineStr">
        <is>
          <t>NON_COMM_MONTHLY</t>
        </is>
      </c>
      <c r="H407" s="21" t="inlineStr">
        <is>
          <t>MONTHLY_MOORAGE</t>
        </is>
      </c>
      <c r="I407" s="21" t="n">
        <v>50</v>
      </c>
      <c r="J407" s="21" t="n">
        <v>1</v>
      </c>
      <c r="K407" s="21" t="n">
        <v>50</v>
      </c>
      <c r="L407" s="21" t="n">
        <v>10.4</v>
      </c>
      <c r="M407" s="21" t="n">
        <v>520</v>
      </c>
      <c r="N407" s="21" t="n">
        <v>66.77</v>
      </c>
      <c r="O407" s="21" t="n">
        <v>586.77</v>
      </c>
      <c r="P407" s="21" t="inlineStr">
        <is>
          <t>PAID</t>
        </is>
      </c>
      <c r="Q407" s="28" t="n">
        <v>46249</v>
      </c>
      <c r="R407" s="28" t="n">
        <v>46251</v>
      </c>
      <c r="S407" s="21" t="inlineStr"/>
    </row>
    <row r="408">
      <c r="A408" s="17" t="inlineStr">
        <is>
          <t>TXN-202608-024658</t>
        </is>
      </c>
      <c r="B408" s="27" t="n">
        <v>46235</v>
      </c>
      <c r="C408" s="17" t="inlineStr">
        <is>
          <t>AC-VB-0803</t>
        </is>
      </c>
      <c r="D408" s="17" t="inlineStr">
        <is>
          <t>WL-01889</t>
        </is>
      </c>
      <c r="E408" s="17" t="inlineStr">
        <is>
          <t>VB-0803</t>
        </is>
      </c>
      <c r="F408" s="17" t="inlineStr">
        <is>
          <t>Vessbank</t>
        </is>
      </c>
      <c r="G408" s="17" t="inlineStr">
        <is>
          <t>NON_COMM_MONTHLY</t>
        </is>
      </c>
      <c r="H408" s="17" t="inlineStr">
        <is>
          <t>MONTHLY_MOORAGE</t>
        </is>
      </c>
      <c r="I408" s="17" t="n">
        <v>28</v>
      </c>
      <c r="J408" s="17" t="n">
        <v>1</v>
      </c>
      <c r="K408" s="17" t="n">
        <v>28</v>
      </c>
      <c r="L408" s="17" t="n">
        <v>10.4</v>
      </c>
      <c r="M408" s="17" t="n">
        <v>291.2</v>
      </c>
      <c r="N408" s="17" t="n">
        <v>37.39</v>
      </c>
      <c r="O408" s="17" t="n">
        <v>328.59</v>
      </c>
      <c r="P408" s="17" t="inlineStr">
        <is>
          <t>PAID</t>
        </is>
      </c>
      <c r="Q408" s="27" t="n">
        <v>46249</v>
      </c>
      <c r="R408" s="27" t="n">
        <v>46251</v>
      </c>
      <c r="S408" s="17" t="inlineStr"/>
    </row>
    <row r="409">
      <c r="A409" s="21" t="inlineStr">
        <is>
          <t>TXN-202608-024724</t>
        </is>
      </c>
      <c r="B409" s="28" t="n">
        <v>46235</v>
      </c>
      <c r="C409" s="21" t="inlineStr">
        <is>
          <t>AC-VB-0804</t>
        </is>
      </c>
      <c r="D409" s="21" t="inlineStr">
        <is>
          <t>WL-02837</t>
        </is>
      </c>
      <c r="E409" s="21" t="inlineStr">
        <is>
          <t>VB-0804</t>
        </is>
      </c>
      <c r="F409" s="21" t="inlineStr">
        <is>
          <t>Vessbank</t>
        </is>
      </c>
      <c r="G409" s="21" t="inlineStr">
        <is>
          <t>NON_COMM_MONTHLY</t>
        </is>
      </c>
      <c r="H409" s="21" t="inlineStr">
        <is>
          <t>MONTHLY_MOORAGE</t>
        </is>
      </c>
      <c r="I409" s="21" t="n">
        <v>24</v>
      </c>
      <c r="J409" s="21" t="n">
        <v>1</v>
      </c>
      <c r="K409" s="21" t="n">
        <v>24</v>
      </c>
      <c r="L409" s="21" t="n">
        <v>10.4</v>
      </c>
      <c r="M409" s="21" t="n">
        <v>249.6</v>
      </c>
      <c r="N409" s="21" t="n">
        <v>32.05</v>
      </c>
      <c r="O409" s="21" t="n">
        <v>281.65</v>
      </c>
      <c r="P409" s="21" t="inlineStr">
        <is>
          <t>PAID</t>
        </is>
      </c>
      <c r="Q409" s="28" t="n">
        <v>46249</v>
      </c>
      <c r="R409" s="28" t="n">
        <v>46243</v>
      </c>
      <c r="S409" s="21" t="inlineStr"/>
    </row>
    <row r="410">
      <c r="A410" s="17" t="inlineStr">
        <is>
          <t>TXN-202608-024764</t>
        </is>
      </c>
      <c r="B410" s="27" t="n">
        <v>46235</v>
      </c>
      <c r="C410" s="17" t="inlineStr">
        <is>
          <t>AC-VB-0805</t>
        </is>
      </c>
      <c r="D410" s="17" t="inlineStr">
        <is>
          <t>WL-03293</t>
        </is>
      </c>
      <c r="E410" s="17" t="inlineStr">
        <is>
          <t>VB-0805</t>
        </is>
      </c>
      <c r="F410" s="17" t="inlineStr">
        <is>
          <t>Vessbank</t>
        </is>
      </c>
      <c r="G410" s="17" t="inlineStr">
        <is>
          <t>NON_COMM_MONTHLY</t>
        </is>
      </c>
      <c r="H410" s="17" t="inlineStr">
        <is>
          <t>MONTHLY_MOORAGE</t>
        </is>
      </c>
      <c r="I410" s="17" t="n">
        <v>32</v>
      </c>
      <c r="J410" s="17" t="n">
        <v>1</v>
      </c>
      <c r="K410" s="17" t="n">
        <v>32</v>
      </c>
      <c r="L410" s="17" t="n">
        <v>10.4</v>
      </c>
      <c r="M410" s="17" t="n">
        <v>332.8</v>
      </c>
      <c r="N410" s="17" t="n">
        <v>42.73</v>
      </c>
      <c r="O410" s="17" t="n">
        <v>375.53</v>
      </c>
      <c r="P410" s="17" t="inlineStr">
        <is>
          <t>PAID</t>
        </is>
      </c>
      <c r="Q410" s="27" t="n">
        <v>46249</v>
      </c>
      <c r="R410" s="27" t="n">
        <v>46237</v>
      </c>
      <c r="S410" s="17" t="inlineStr"/>
    </row>
    <row r="411">
      <c r="A411" s="21" t="inlineStr">
        <is>
          <t>TXN-202608-024806</t>
        </is>
      </c>
      <c r="B411" s="28" t="n">
        <v>46235</v>
      </c>
      <c r="C411" s="21" t="inlineStr">
        <is>
          <t>AC-VB-0806</t>
        </is>
      </c>
      <c r="D411" s="21" t="inlineStr">
        <is>
          <t>WL-01493</t>
        </is>
      </c>
      <c r="E411" s="21" t="inlineStr">
        <is>
          <t>VB-0806</t>
        </is>
      </c>
      <c r="F411" s="21" t="inlineStr">
        <is>
          <t>Vessbank</t>
        </is>
      </c>
      <c r="G411" s="21" t="inlineStr">
        <is>
          <t>NON_COMM_MONTHLY</t>
        </is>
      </c>
      <c r="H411" s="21" t="inlineStr">
        <is>
          <t>MONTHLY_MOORAGE</t>
        </is>
      </c>
      <c r="I411" s="21" t="n">
        <v>32</v>
      </c>
      <c r="J411" s="21" t="n">
        <v>1</v>
      </c>
      <c r="K411" s="21" t="n">
        <v>32</v>
      </c>
      <c r="L411" s="21" t="n">
        <v>10.4</v>
      </c>
      <c r="M411" s="21" t="n">
        <v>332.8</v>
      </c>
      <c r="N411" s="21" t="n">
        <v>42.73</v>
      </c>
      <c r="O411" s="21" t="n">
        <v>375.53</v>
      </c>
      <c r="P411" s="21" t="inlineStr">
        <is>
          <t>PAID</t>
        </is>
      </c>
      <c r="Q411" s="28" t="n">
        <v>46249</v>
      </c>
      <c r="R411" s="28" t="n">
        <v>46245</v>
      </c>
      <c r="S411" s="21" t="inlineStr"/>
    </row>
    <row r="412">
      <c r="A412" s="17" t="inlineStr">
        <is>
          <t>TXN-202608-024843</t>
        </is>
      </c>
      <c r="B412" s="27" t="n">
        <v>46235</v>
      </c>
      <c r="C412" s="17" t="inlineStr">
        <is>
          <t>AC-VB-0807</t>
        </is>
      </c>
      <c r="D412" s="17" t="inlineStr">
        <is>
          <t>WL-01492</t>
        </is>
      </c>
      <c r="E412" s="17" t="inlineStr">
        <is>
          <t>VB-0807</t>
        </is>
      </c>
      <c r="F412" s="17" t="inlineStr">
        <is>
          <t>Vessbank</t>
        </is>
      </c>
      <c r="G412" s="17" t="inlineStr">
        <is>
          <t>NON_COMM_MONTHLY</t>
        </is>
      </c>
      <c r="H412" s="17" t="inlineStr">
        <is>
          <t>MONTHLY_MOORAGE</t>
        </is>
      </c>
      <c r="I412" s="17" t="n">
        <v>59</v>
      </c>
      <c r="J412" s="17" t="n">
        <v>1</v>
      </c>
      <c r="K412" s="17" t="n">
        <v>59</v>
      </c>
      <c r="L412" s="17" t="n">
        <v>10.4</v>
      </c>
      <c r="M412" s="17" t="n">
        <v>613.6</v>
      </c>
      <c r="N412" s="17" t="n">
        <v>78.79000000000001</v>
      </c>
      <c r="O412" s="17" t="n">
        <v>692.39</v>
      </c>
      <c r="P412" s="17" t="inlineStr">
        <is>
          <t>PAID</t>
        </is>
      </c>
      <c r="Q412" s="27" t="n">
        <v>46249</v>
      </c>
      <c r="R412" s="27" t="n">
        <v>46250</v>
      </c>
      <c r="S412" s="17" t="inlineStr"/>
    </row>
    <row r="413">
      <c r="A413" s="21" t="inlineStr">
        <is>
          <t>TXN-202608-024925</t>
        </is>
      </c>
      <c r="B413" s="28" t="n">
        <v>46235</v>
      </c>
      <c r="C413" s="21" t="inlineStr">
        <is>
          <t>AC-VB-0808</t>
        </is>
      </c>
      <c r="D413" s="21" t="inlineStr">
        <is>
          <t>WL-03837</t>
        </is>
      </c>
      <c r="E413" s="21" t="inlineStr">
        <is>
          <t>VB-0808</t>
        </is>
      </c>
      <c r="F413" s="21" t="inlineStr">
        <is>
          <t>Vessbank</t>
        </is>
      </c>
      <c r="G413" s="21" t="inlineStr">
        <is>
          <t>NON_COMM_MONTHLY</t>
        </is>
      </c>
      <c r="H413" s="21" t="inlineStr">
        <is>
          <t>MONTHLY_MOORAGE</t>
        </is>
      </c>
      <c r="I413" s="21" t="n">
        <v>24</v>
      </c>
      <c r="J413" s="21" t="n">
        <v>1</v>
      </c>
      <c r="K413" s="21" t="n">
        <v>24</v>
      </c>
      <c r="L413" s="21" t="n">
        <v>10.4</v>
      </c>
      <c r="M413" s="21" t="n">
        <v>249.6</v>
      </c>
      <c r="N413" s="21" t="n">
        <v>32.05</v>
      </c>
      <c r="O413" s="21" t="n">
        <v>281.65</v>
      </c>
      <c r="P413" s="21" t="inlineStr">
        <is>
          <t>PAID</t>
        </is>
      </c>
      <c r="Q413" s="28" t="n">
        <v>46249</v>
      </c>
      <c r="R413" s="28" t="n">
        <v>46245</v>
      </c>
      <c r="S413" s="21" t="inlineStr"/>
    </row>
    <row r="414">
      <c r="A414" s="17" t="inlineStr">
        <is>
          <t>TXN-202608-024985</t>
        </is>
      </c>
      <c r="B414" s="27" t="n">
        <v>46235</v>
      </c>
      <c r="C414" s="17" t="inlineStr">
        <is>
          <t>AC-VB-0810</t>
        </is>
      </c>
      <c r="D414" s="17" t="inlineStr">
        <is>
          <t>WL-03458</t>
        </is>
      </c>
      <c r="E414" s="17" t="inlineStr">
        <is>
          <t>VB-0810</t>
        </is>
      </c>
      <c r="F414" s="17" t="inlineStr">
        <is>
          <t>Vessbank</t>
        </is>
      </c>
      <c r="G414" s="17" t="inlineStr">
        <is>
          <t>NON_COMM_MONTHLY</t>
        </is>
      </c>
      <c r="H414" s="17" t="inlineStr">
        <is>
          <t>MONTHLY_MOORAGE</t>
        </is>
      </c>
      <c r="I414" s="17" t="n">
        <v>32</v>
      </c>
      <c r="J414" s="17" t="n">
        <v>1</v>
      </c>
      <c r="K414" s="17" t="n">
        <v>32</v>
      </c>
      <c r="L414" s="17" t="n">
        <v>10.4</v>
      </c>
      <c r="M414" s="17" t="n">
        <v>332.8</v>
      </c>
      <c r="N414" s="17" t="n">
        <v>42.73</v>
      </c>
      <c r="O414" s="17" t="n">
        <v>375.53</v>
      </c>
      <c r="P414" s="17" t="inlineStr">
        <is>
          <t>PAID</t>
        </is>
      </c>
      <c r="Q414" s="27" t="n">
        <v>46249</v>
      </c>
      <c r="R414" s="27" t="n">
        <v>46250</v>
      </c>
      <c r="S414" s="17" t="inlineStr"/>
    </row>
    <row r="415">
      <c r="A415" s="21" t="inlineStr">
        <is>
          <t>TXN-202608-025051</t>
        </is>
      </c>
      <c r="B415" s="28" t="n">
        <v>46235</v>
      </c>
      <c r="C415" s="21" t="inlineStr">
        <is>
          <t>AC-VB-0811</t>
        </is>
      </c>
      <c r="D415" s="21" t="inlineStr">
        <is>
          <t>WL-02419</t>
        </is>
      </c>
      <c r="E415" s="21" t="inlineStr">
        <is>
          <t>VB-0811</t>
        </is>
      </c>
      <c r="F415" s="21" t="inlineStr">
        <is>
          <t>Vessbank</t>
        </is>
      </c>
      <c r="G415" s="21" t="inlineStr">
        <is>
          <t>NON_COMM_MONTHLY</t>
        </is>
      </c>
      <c r="H415" s="21" t="inlineStr">
        <is>
          <t>MONTHLY_MOORAGE</t>
        </is>
      </c>
      <c r="I415" s="21" t="n">
        <v>53</v>
      </c>
      <c r="J415" s="21" t="n">
        <v>1</v>
      </c>
      <c r="K415" s="21" t="n">
        <v>53</v>
      </c>
      <c r="L415" s="21" t="n">
        <v>10.4</v>
      </c>
      <c r="M415" s="21" t="n">
        <v>551.2</v>
      </c>
      <c r="N415" s="21" t="n">
        <v>70.77</v>
      </c>
      <c r="O415" s="21" t="n">
        <v>621.97</v>
      </c>
      <c r="P415" s="21" t="inlineStr">
        <is>
          <t>PAID</t>
        </is>
      </c>
      <c r="Q415" s="28" t="n">
        <v>46249</v>
      </c>
      <c r="R415" s="28" t="n">
        <v>46249</v>
      </c>
      <c r="S415" s="21" t="inlineStr"/>
    </row>
    <row r="416">
      <c r="A416" s="17" t="inlineStr">
        <is>
          <t>TXN-202608-025106</t>
        </is>
      </c>
      <c r="B416" s="27" t="n">
        <v>46235</v>
      </c>
      <c r="C416" s="17" t="inlineStr">
        <is>
          <t>AC-VB-0812</t>
        </is>
      </c>
      <c r="D416" s="17" t="inlineStr">
        <is>
          <t>WL-02636</t>
        </is>
      </c>
      <c r="E416" s="17" t="inlineStr">
        <is>
          <t>VB-0812</t>
        </is>
      </c>
      <c r="F416" s="17" t="inlineStr">
        <is>
          <t>Vessbank</t>
        </is>
      </c>
      <c r="G416" s="17" t="inlineStr">
        <is>
          <t>NON_COMM_MONTHLY</t>
        </is>
      </c>
      <c r="H416" s="17" t="inlineStr">
        <is>
          <t>MONTHLY_MOORAGE</t>
        </is>
      </c>
      <c r="I416" s="17" t="n">
        <v>34</v>
      </c>
      <c r="J416" s="17" t="n">
        <v>1</v>
      </c>
      <c r="K416" s="17" t="n">
        <v>34</v>
      </c>
      <c r="L416" s="17" t="n">
        <v>10.4</v>
      </c>
      <c r="M416" s="17" t="n">
        <v>353.6</v>
      </c>
      <c r="N416" s="17" t="n">
        <v>45.4</v>
      </c>
      <c r="O416" s="17" t="n">
        <v>399</v>
      </c>
      <c r="P416" s="17" t="inlineStr">
        <is>
          <t>PAID</t>
        </is>
      </c>
      <c r="Q416" s="27" t="n">
        <v>46249</v>
      </c>
      <c r="R416" s="27" t="n">
        <v>46246</v>
      </c>
      <c r="S416" s="17" t="inlineStr"/>
    </row>
    <row r="417">
      <c r="A417" s="21" t="inlineStr">
        <is>
          <t>TXN-202608-025180</t>
        </is>
      </c>
      <c r="B417" s="28" t="n">
        <v>46235</v>
      </c>
      <c r="C417" s="21" t="inlineStr">
        <is>
          <t>AC-VB-0813</t>
        </is>
      </c>
      <c r="D417" s="21" t="inlineStr">
        <is>
          <t>WL-03132</t>
        </is>
      </c>
      <c r="E417" s="21" t="inlineStr">
        <is>
          <t>VB-0813</t>
        </is>
      </c>
      <c r="F417" s="21" t="inlineStr">
        <is>
          <t>Vessbank</t>
        </is>
      </c>
      <c r="G417" s="21" t="inlineStr">
        <is>
          <t>NON_COMM_MONTHLY</t>
        </is>
      </c>
      <c r="H417" s="21" t="inlineStr">
        <is>
          <t>MONTHLY_MOORAGE</t>
        </is>
      </c>
      <c r="I417" s="21" t="n">
        <v>57</v>
      </c>
      <c r="J417" s="21" t="n">
        <v>1</v>
      </c>
      <c r="K417" s="21" t="n">
        <v>57</v>
      </c>
      <c r="L417" s="21" t="n">
        <v>10.4</v>
      </c>
      <c r="M417" s="21" t="n">
        <v>592.8</v>
      </c>
      <c r="N417" s="21" t="n">
        <v>76.12</v>
      </c>
      <c r="O417" s="21" t="n">
        <v>668.92</v>
      </c>
      <c r="P417" s="21" t="inlineStr">
        <is>
          <t>PAID</t>
        </is>
      </c>
      <c r="Q417" s="28" t="n">
        <v>46249</v>
      </c>
      <c r="R417" s="28" t="n">
        <v>46250</v>
      </c>
      <c r="S417" s="21" t="inlineStr"/>
    </row>
    <row r="418">
      <c r="A418" s="17" t="inlineStr">
        <is>
          <t>TXN-202608-025221</t>
        </is>
      </c>
      <c r="B418" s="27" t="n">
        <v>46235</v>
      </c>
      <c r="C418" s="17" t="inlineStr">
        <is>
          <t>AC-VB-0814</t>
        </is>
      </c>
      <c r="D418" s="17" t="inlineStr">
        <is>
          <t>WL-03609</t>
        </is>
      </c>
      <c r="E418" s="17" t="inlineStr">
        <is>
          <t>VB-0814</t>
        </is>
      </c>
      <c r="F418" s="17" t="inlineStr">
        <is>
          <t>Vessbank</t>
        </is>
      </c>
      <c r="G418" s="17" t="inlineStr">
        <is>
          <t>NON_COMM_MONTHLY</t>
        </is>
      </c>
      <c r="H418" s="17" t="inlineStr">
        <is>
          <t>MONTHLY_MOORAGE</t>
        </is>
      </c>
      <c r="I418" s="17" t="n">
        <v>60</v>
      </c>
      <c r="J418" s="17" t="n">
        <v>1</v>
      </c>
      <c r="K418" s="17" t="n">
        <v>60</v>
      </c>
      <c r="L418" s="17" t="n">
        <v>10.4</v>
      </c>
      <c r="M418" s="17" t="n">
        <v>624</v>
      </c>
      <c r="N418" s="17" t="n">
        <v>80.12</v>
      </c>
      <c r="O418" s="17" t="n">
        <v>704.12</v>
      </c>
      <c r="P418" s="17" t="inlineStr">
        <is>
          <t>PAID</t>
        </is>
      </c>
      <c r="Q418" s="27" t="n">
        <v>46249</v>
      </c>
      <c r="R418" s="27" t="n">
        <v>46245</v>
      </c>
      <c r="S418" s="17" t="inlineStr"/>
    </row>
    <row r="419">
      <c r="A419" s="21" t="inlineStr">
        <is>
          <t>TXN-202608-025274</t>
        </is>
      </c>
      <c r="B419" s="28" t="n">
        <v>46235</v>
      </c>
      <c r="C419" s="21" t="inlineStr">
        <is>
          <t>AC-VB-0815</t>
        </is>
      </c>
      <c r="D419" s="21" t="inlineStr">
        <is>
          <t>WL-01850</t>
        </is>
      </c>
      <c r="E419" s="21" t="inlineStr">
        <is>
          <t>VB-0815</t>
        </is>
      </c>
      <c r="F419" s="21" t="inlineStr">
        <is>
          <t>Vessbank</t>
        </is>
      </c>
      <c r="G419" s="21" t="inlineStr">
        <is>
          <t>NON_COMM_MONTHLY</t>
        </is>
      </c>
      <c r="H419" s="21" t="inlineStr">
        <is>
          <t>MONTHLY_MOORAGE</t>
        </is>
      </c>
      <c r="I419" s="21" t="n">
        <v>36</v>
      </c>
      <c r="J419" s="21" t="n">
        <v>1</v>
      </c>
      <c r="K419" s="21" t="n">
        <v>36</v>
      </c>
      <c r="L419" s="21" t="n">
        <v>10.4</v>
      </c>
      <c r="M419" s="21" t="n">
        <v>374.4</v>
      </c>
      <c r="N419" s="21" t="n">
        <v>48.07</v>
      </c>
      <c r="O419" s="21" t="n">
        <v>422.47</v>
      </c>
      <c r="P419" s="21" t="inlineStr">
        <is>
          <t>LATE</t>
        </is>
      </c>
      <c r="Q419" s="28" t="n">
        <v>46249</v>
      </c>
      <c r="R419" s="21" t="inlineStr"/>
      <c r="S419" s="21" t="inlineStr"/>
    </row>
    <row r="420">
      <c r="A420" s="17" t="inlineStr">
        <is>
          <t>TXN-202608-025342</t>
        </is>
      </c>
      <c r="B420" s="27" t="n">
        <v>46235</v>
      </c>
      <c r="C420" s="17" t="inlineStr">
        <is>
          <t>AC-VB-0816</t>
        </is>
      </c>
      <c r="D420" s="17" t="inlineStr">
        <is>
          <t>WL-02825</t>
        </is>
      </c>
      <c r="E420" s="17" t="inlineStr">
        <is>
          <t>VB-0816</t>
        </is>
      </c>
      <c r="F420" s="17" t="inlineStr">
        <is>
          <t>Vessbank</t>
        </is>
      </c>
      <c r="G420" s="17" t="inlineStr">
        <is>
          <t>NON_COMM_MONTHLY</t>
        </is>
      </c>
      <c r="H420" s="17" t="inlineStr">
        <is>
          <t>MONTHLY_MOORAGE</t>
        </is>
      </c>
      <c r="I420" s="17" t="n">
        <v>59</v>
      </c>
      <c r="J420" s="17" t="n">
        <v>1</v>
      </c>
      <c r="K420" s="17" t="n">
        <v>59</v>
      </c>
      <c r="L420" s="17" t="n">
        <v>10.4</v>
      </c>
      <c r="M420" s="17" t="n">
        <v>613.6</v>
      </c>
      <c r="N420" s="17" t="n">
        <v>78.79000000000001</v>
      </c>
      <c r="O420" s="17" t="n">
        <v>692.39</v>
      </c>
      <c r="P420" s="17" t="inlineStr">
        <is>
          <t>PAID</t>
        </is>
      </c>
      <c r="Q420" s="27" t="n">
        <v>46249</v>
      </c>
      <c r="R420" s="27" t="n">
        <v>46241</v>
      </c>
      <c r="S420" s="17" t="inlineStr"/>
    </row>
    <row r="421">
      <c r="A421" s="21" t="inlineStr">
        <is>
          <t>TXN-202608-025421</t>
        </is>
      </c>
      <c r="B421" s="28" t="n">
        <v>46235</v>
      </c>
      <c r="C421" s="21" t="inlineStr">
        <is>
          <t>AC-VB-0817</t>
        </is>
      </c>
      <c r="D421" s="21" t="inlineStr">
        <is>
          <t>WL-02072</t>
        </is>
      </c>
      <c r="E421" s="21" t="inlineStr">
        <is>
          <t>VB-0817</t>
        </is>
      </c>
      <c r="F421" s="21" t="inlineStr">
        <is>
          <t>Vessbank</t>
        </is>
      </c>
      <c r="G421" s="21" t="inlineStr">
        <is>
          <t>NON_COMM_MONTHLY</t>
        </is>
      </c>
      <c r="H421" s="21" t="inlineStr">
        <is>
          <t>MONTHLY_MOORAGE</t>
        </is>
      </c>
      <c r="I421" s="21" t="n">
        <v>55</v>
      </c>
      <c r="J421" s="21" t="n">
        <v>1</v>
      </c>
      <c r="K421" s="21" t="n">
        <v>55</v>
      </c>
      <c r="L421" s="21" t="n">
        <v>10.4</v>
      </c>
      <c r="M421" s="21" t="n">
        <v>572</v>
      </c>
      <c r="N421" s="21" t="n">
        <v>73.44</v>
      </c>
      <c r="O421" s="21" t="n">
        <v>645.4400000000001</v>
      </c>
      <c r="P421" s="21" t="inlineStr">
        <is>
          <t>PAID</t>
        </is>
      </c>
      <c r="Q421" s="28" t="n">
        <v>46249</v>
      </c>
      <c r="R421" s="28" t="n">
        <v>46243</v>
      </c>
      <c r="S421" s="21" t="inlineStr"/>
    </row>
    <row r="422">
      <c r="A422" s="17" t="inlineStr">
        <is>
          <t>TXN-202608-025469</t>
        </is>
      </c>
      <c r="B422" s="27" t="n">
        <v>46235</v>
      </c>
      <c r="C422" s="17" t="inlineStr">
        <is>
          <t>AC-VB-0818</t>
        </is>
      </c>
      <c r="D422" s="17" t="inlineStr">
        <is>
          <t>WL-01501</t>
        </is>
      </c>
      <c r="E422" s="17" t="inlineStr">
        <is>
          <t>VB-0818</t>
        </is>
      </c>
      <c r="F422" s="17" t="inlineStr">
        <is>
          <t>Vessbank</t>
        </is>
      </c>
      <c r="G422" s="17" t="inlineStr">
        <is>
          <t>NON_COMM_MONTHLY</t>
        </is>
      </c>
      <c r="H422" s="17" t="inlineStr">
        <is>
          <t>MONTHLY_MOORAGE</t>
        </is>
      </c>
      <c r="I422" s="17" t="n">
        <v>47</v>
      </c>
      <c r="J422" s="17" t="n">
        <v>1</v>
      </c>
      <c r="K422" s="17" t="n">
        <v>47</v>
      </c>
      <c r="L422" s="17" t="n">
        <v>10.4</v>
      </c>
      <c r="M422" s="17" t="n">
        <v>488.8</v>
      </c>
      <c r="N422" s="17" t="n">
        <v>62.76</v>
      </c>
      <c r="O422" s="17" t="n">
        <v>551.5599999999999</v>
      </c>
      <c r="P422" s="17" t="inlineStr">
        <is>
          <t>PAID</t>
        </is>
      </c>
      <c r="Q422" s="27" t="n">
        <v>46249</v>
      </c>
      <c r="R422" s="27" t="n">
        <v>46246</v>
      </c>
      <c r="S422" s="17" t="inlineStr"/>
    </row>
    <row r="423">
      <c r="A423" s="21" t="inlineStr">
        <is>
          <t>TXN-202608-025515</t>
        </is>
      </c>
      <c r="B423" s="28" t="n">
        <v>46235</v>
      </c>
      <c r="C423" s="21" t="inlineStr">
        <is>
          <t>AC-VB-0819</t>
        </is>
      </c>
      <c r="D423" s="21" t="inlineStr">
        <is>
          <t>WL-03202</t>
        </is>
      </c>
      <c r="E423" s="21" t="inlineStr">
        <is>
          <t>VB-0819</t>
        </is>
      </c>
      <c r="F423" s="21" t="inlineStr">
        <is>
          <t>Vessbank</t>
        </is>
      </c>
      <c r="G423" s="21" t="inlineStr">
        <is>
          <t>NON_COMM_MONTHLY</t>
        </is>
      </c>
      <c r="H423" s="21" t="inlineStr">
        <is>
          <t>MONTHLY_MOORAGE</t>
        </is>
      </c>
      <c r="I423" s="21" t="n">
        <v>57</v>
      </c>
      <c r="J423" s="21" t="n">
        <v>1</v>
      </c>
      <c r="K423" s="21" t="n">
        <v>57</v>
      </c>
      <c r="L423" s="21" t="n">
        <v>10.4</v>
      </c>
      <c r="M423" s="21" t="n">
        <v>592.8</v>
      </c>
      <c r="N423" s="21" t="n">
        <v>76.12</v>
      </c>
      <c r="O423" s="21" t="n">
        <v>668.92</v>
      </c>
      <c r="P423" s="21" t="inlineStr">
        <is>
          <t>PAID</t>
        </is>
      </c>
      <c r="Q423" s="28" t="n">
        <v>46249</v>
      </c>
      <c r="R423" s="28" t="n">
        <v>46243</v>
      </c>
      <c r="S423" s="21" t="inlineStr"/>
    </row>
    <row r="424">
      <c r="A424" s="17" t="inlineStr">
        <is>
          <t>TXN-202608-025599</t>
        </is>
      </c>
      <c r="B424" s="27" t="n">
        <v>46235</v>
      </c>
      <c r="C424" s="17" t="inlineStr">
        <is>
          <t>AC-VB-0820</t>
        </is>
      </c>
      <c r="D424" s="17" t="inlineStr">
        <is>
          <t>WL-01842</t>
        </is>
      </c>
      <c r="E424" s="17" t="inlineStr">
        <is>
          <t>VB-0820</t>
        </is>
      </c>
      <c r="F424" s="17" t="inlineStr">
        <is>
          <t>Vessbank</t>
        </is>
      </c>
      <c r="G424" s="17" t="inlineStr">
        <is>
          <t>NON_COMM_MONTHLY</t>
        </is>
      </c>
      <c r="H424" s="17" t="inlineStr">
        <is>
          <t>MONTHLY_MOORAGE</t>
        </is>
      </c>
      <c r="I424" s="17" t="n">
        <v>40</v>
      </c>
      <c r="J424" s="17" t="n">
        <v>1</v>
      </c>
      <c r="K424" s="17" t="n">
        <v>40</v>
      </c>
      <c r="L424" s="17" t="n">
        <v>10.4</v>
      </c>
      <c r="M424" s="17" t="n">
        <v>416</v>
      </c>
      <c r="N424" s="17" t="n">
        <v>53.41</v>
      </c>
      <c r="O424" s="17" t="n">
        <v>469.41</v>
      </c>
      <c r="P424" s="17" t="inlineStr">
        <is>
          <t>PAID</t>
        </is>
      </c>
      <c r="Q424" s="27" t="n">
        <v>46249</v>
      </c>
      <c r="R424" s="27" t="n">
        <v>46246</v>
      </c>
      <c r="S424" s="17" t="inlineStr"/>
    </row>
    <row r="425">
      <c r="A425" s="21" t="inlineStr">
        <is>
          <t>TXN-202608-025654</t>
        </is>
      </c>
      <c r="B425" s="28" t="n">
        <v>46235</v>
      </c>
      <c r="C425" s="21" t="inlineStr">
        <is>
          <t>AC-VB-0821</t>
        </is>
      </c>
      <c r="D425" s="21" t="inlineStr">
        <is>
          <t>WL-02284</t>
        </is>
      </c>
      <c r="E425" s="21" t="inlineStr">
        <is>
          <t>VB-0821</t>
        </is>
      </c>
      <c r="F425" s="21" t="inlineStr">
        <is>
          <t>Vessbank</t>
        </is>
      </c>
      <c r="G425" s="21" t="inlineStr">
        <is>
          <t>NON_COMM_MONTHLY</t>
        </is>
      </c>
      <c r="H425" s="21" t="inlineStr">
        <is>
          <t>MONTHLY_MOORAGE</t>
        </is>
      </c>
      <c r="I425" s="21" t="n">
        <v>58</v>
      </c>
      <c r="J425" s="21" t="n">
        <v>1</v>
      </c>
      <c r="K425" s="21" t="n">
        <v>58</v>
      </c>
      <c r="L425" s="21" t="n">
        <v>10.4</v>
      </c>
      <c r="M425" s="21" t="n">
        <v>603.2</v>
      </c>
      <c r="N425" s="21" t="n">
        <v>77.45</v>
      </c>
      <c r="O425" s="21" t="n">
        <v>680.65</v>
      </c>
      <c r="P425" s="21" t="inlineStr">
        <is>
          <t>PAID</t>
        </is>
      </c>
      <c r="Q425" s="28" t="n">
        <v>46249</v>
      </c>
      <c r="R425" s="28" t="n">
        <v>46242</v>
      </c>
      <c r="S425" s="21" t="inlineStr"/>
    </row>
    <row r="426">
      <c r="A426" s="17" t="inlineStr">
        <is>
          <t>TXN-202608-025726</t>
        </is>
      </c>
      <c r="B426" s="27" t="n">
        <v>46235</v>
      </c>
      <c r="C426" s="17" t="inlineStr">
        <is>
          <t>AC-VB-0822</t>
        </is>
      </c>
      <c r="D426" s="17" t="inlineStr">
        <is>
          <t>WL-01320</t>
        </is>
      </c>
      <c r="E426" s="17" t="inlineStr">
        <is>
          <t>VB-0822</t>
        </is>
      </c>
      <c r="F426" s="17" t="inlineStr">
        <is>
          <t>Vessbank</t>
        </is>
      </c>
      <c r="G426" s="17" t="inlineStr">
        <is>
          <t>NON_COMM_MONTHLY</t>
        </is>
      </c>
      <c r="H426" s="17" t="inlineStr">
        <is>
          <t>MONTHLY_MOORAGE</t>
        </is>
      </c>
      <c r="I426" s="17" t="n">
        <v>51</v>
      </c>
      <c r="J426" s="17" t="n">
        <v>1</v>
      </c>
      <c r="K426" s="17" t="n">
        <v>51</v>
      </c>
      <c r="L426" s="17" t="n">
        <v>10.4</v>
      </c>
      <c r="M426" s="17" t="n">
        <v>530.4</v>
      </c>
      <c r="N426" s="17" t="n">
        <v>68.09999999999999</v>
      </c>
      <c r="O426" s="17" t="n">
        <v>598.5</v>
      </c>
      <c r="P426" s="17" t="inlineStr">
        <is>
          <t>PAID</t>
        </is>
      </c>
      <c r="Q426" s="27" t="n">
        <v>46249</v>
      </c>
      <c r="R426" s="27" t="n">
        <v>46241</v>
      </c>
      <c r="S426" s="17" t="inlineStr"/>
    </row>
    <row r="427">
      <c r="A427" s="21" t="inlineStr">
        <is>
          <t>TXN-202608-025778</t>
        </is>
      </c>
      <c r="B427" s="28" t="n">
        <v>46235</v>
      </c>
      <c r="C427" s="21" t="inlineStr">
        <is>
          <t>AC-VB-0823</t>
        </is>
      </c>
      <c r="D427" s="21" t="inlineStr">
        <is>
          <t>WL-01903</t>
        </is>
      </c>
      <c r="E427" s="21" t="inlineStr">
        <is>
          <t>VB-0823</t>
        </is>
      </c>
      <c r="F427" s="21" t="inlineStr">
        <is>
          <t>Vessbank</t>
        </is>
      </c>
      <c r="G427" s="21" t="inlineStr">
        <is>
          <t>NON_COMM_MONTHLY</t>
        </is>
      </c>
      <c r="H427" s="21" t="inlineStr">
        <is>
          <t>MONTHLY_MOORAGE</t>
        </is>
      </c>
      <c r="I427" s="21" t="n">
        <v>59</v>
      </c>
      <c r="J427" s="21" t="n">
        <v>1</v>
      </c>
      <c r="K427" s="21" t="n">
        <v>59</v>
      </c>
      <c r="L427" s="21" t="n">
        <v>10.4</v>
      </c>
      <c r="M427" s="21" t="n">
        <v>613.6</v>
      </c>
      <c r="N427" s="21" t="n">
        <v>78.79000000000001</v>
      </c>
      <c r="O427" s="21" t="n">
        <v>692.39</v>
      </c>
      <c r="P427" s="21" t="inlineStr">
        <is>
          <t>LATE</t>
        </is>
      </c>
      <c r="Q427" s="28" t="n">
        <v>46249</v>
      </c>
      <c r="R427" s="21" t="inlineStr"/>
      <c r="S427" s="21" t="inlineStr"/>
    </row>
    <row r="428">
      <c r="A428" s="17" t="inlineStr">
        <is>
          <t>TXN-202608-025851</t>
        </is>
      </c>
      <c r="B428" s="27" t="n">
        <v>46235</v>
      </c>
      <c r="C428" s="17" t="inlineStr">
        <is>
          <t>AC-VB-0901</t>
        </is>
      </c>
      <c r="D428" s="17" t="inlineStr">
        <is>
          <t>WL-02650</t>
        </is>
      </c>
      <c r="E428" s="17" t="inlineStr">
        <is>
          <t>VB-0901</t>
        </is>
      </c>
      <c r="F428" s="17" t="inlineStr">
        <is>
          <t>Vessbank</t>
        </is>
      </c>
      <c r="G428" s="17" t="inlineStr">
        <is>
          <t>NON_COMM_MONTHLY</t>
        </is>
      </c>
      <c r="H428" s="17" t="inlineStr">
        <is>
          <t>MONTHLY_MOORAGE</t>
        </is>
      </c>
      <c r="I428" s="17" t="n">
        <v>47</v>
      </c>
      <c r="J428" s="17" t="n">
        <v>1</v>
      </c>
      <c r="K428" s="17" t="n">
        <v>47</v>
      </c>
      <c r="L428" s="17" t="n">
        <v>10.4</v>
      </c>
      <c r="M428" s="17" t="n">
        <v>488.8</v>
      </c>
      <c r="N428" s="17" t="n">
        <v>62.76</v>
      </c>
      <c r="O428" s="17" t="n">
        <v>551.5599999999999</v>
      </c>
      <c r="P428" s="17" t="inlineStr">
        <is>
          <t>PAID</t>
        </is>
      </c>
      <c r="Q428" s="27" t="n">
        <v>46249</v>
      </c>
      <c r="R428" s="27" t="n">
        <v>46249</v>
      </c>
      <c r="S428" s="17" t="inlineStr"/>
    </row>
    <row r="429">
      <c r="A429" s="21" t="inlineStr">
        <is>
          <t>TXN-202608-025912</t>
        </is>
      </c>
      <c r="B429" s="28" t="n">
        <v>46235</v>
      </c>
      <c r="C429" s="21" t="inlineStr">
        <is>
          <t>AC-VB-0902</t>
        </is>
      </c>
      <c r="D429" s="21" t="inlineStr">
        <is>
          <t>WL-01273</t>
        </is>
      </c>
      <c r="E429" s="21" t="inlineStr">
        <is>
          <t>VB-0902</t>
        </is>
      </c>
      <c r="F429" s="21" t="inlineStr">
        <is>
          <t>Vessbank</t>
        </is>
      </c>
      <c r="G429" s="21" t="inlineStr">
        <is>
          <t>NON_COMM_MONTHLY</t>
        </is>
      </c>
      <c r="H429" s="21" t="inlineStr">
        <is>
          <t>MONTHLY_MOORAGE</t>
        </is>
      </c>
      <c r="I429" s="21" t="n">
        <v>59</v>
      </c>
      <c r="J429" s="21" t="n">
        <v>1</v>
      </c>
      <c r="K429" s="21" t="n">
        <v>59</v>
      </c>
      <c r="L429" s="21" t="n">
        <v>10.4</v>
      </c>
      <c r="M429" s="21" t="n">
        <v>613.6</v>
      </c>
      <c r="N429" s="21" t="n">
        <v>78.79000000000001</v>
      </c>
      <c r="O429" s="21" t="n">
        <v>692.39</v>
      </c>
      <c r="P429" s="21" t="inlineStr">
        <is>
          <t>PAID</t>
        </is>
      </c>
      <c r="Q429" s="28" t="n">
        <v>46249</v>
      </c>
      <c r="R429" s="28" t="n">
        <v>46243</v>
      </c>
      <c r="S429" s="21" t="inlineStr"/>
    </row>
    <row r="430">
      <c r="A430" s="17" t="inlineStr">
        <is>
          <t>TXN-202608-025972</t>
        </is>
      </c>
      <c r="B430" s="27" t="n">
        <v>46235</v>
      </c>
      <c r="C430" s="17" t="inlineStr">
        <is>
          <t>AC-VB-0903</t>
        </is>
      </c>
      <c r="D430" s="17" t="inlineStr">
        <is>
          <t>WL-02456</t>
        </is>
      </c>
      <c r="E430" s="17" t="inlineStr">
        <is>
          <t>VB-0903</t>
        </is>
      </c>
      <c r="F430" s="17" t="inlineStr">
        <is>
          <t>Vessbank</t>
        </is>
      </c>
      <c r="G430" s="17" t="inlineStr">
        <is>
          <t>NON_COMM_MONTHLY</t>
        </is>
      </c>
      <c r="H430" s="17" t="inlineStr">
        <is>
          <t>MONTHLY_MOORAGE</t>
        </is>
      </c>
      <c r="I430" s="17" t="n">
        <v>57</v>
      </c>
      <c r="J430" s="17" t="n">
        <v>1</v>
      </c>
      <c r="K430" s="17" t="n">
        <v>57</v>
      </c>
      <c r="L430" s="17" t="n">
        <v>10.4</v>
      </c>
      <c r="M430" s="17" t="n">
        <v>592.8</v>
      </c>
      <c r="N430" s="17" t="n">
        <v>76.12</v>
      </c>
      <c r="O430" s="17" t="n">
        <v>668.92</v>
      </c>
      <c r="P430" s="17" t="inlineStr">
        <is>
          <t>PAID</t>
        </is>
      </c>
      <c r="Q430" s="27" t="n">
        <v>46249</v>
      </c>
      <c r="R430" s="27" t="n">
        <v>46251</v>
      </c>
      <c r="S430" s="17" t="inlineStr"/>
    </row>
    <row r="431">
      <c r="A431" s="21" t="inlineStr">
        <is>
          <t>TXN-202608-026052</t>
        </is>
      </c>
      <c r="B431" s="28" t="n">
        <v>46235</v>
      </c>
      <c r="C431" s="21" t="inlineStr">
        <is>
          <t>AC-VB-0904</t>
        </is>
      </c>
      <c r="D431" s="21" t="inlineStr">
        <is>
          <t>WL-02354</t>
        </is>
      </c>
      <c r="E431" s="21" t="inlineStr">
        <is>
          <t>VB-0904</t>
        </is>
      </c>
      <c r="F431" s="21" t="inlineStr">
        <is>
          <t>Vessbank</t>
        </is>
      </c>
      <c r="G431" s="21" t="inlineStr">
        <is>
          <t>NON_COMM_MONTHLY</t>
        </is>
      </c>
      <c r="H431" s="21" t="inlineStr">
        <is>
          <t>MONTHLY_MOORAGE</t>
        </is>
      </c>
      <c r="I431" s="21" t="n">
        <v>57</v>
      </c>
      <c r="J431" s="21" t="n">
        <v>1</v>
      </c>
      <c r="K431" s="21" t="n">
        <v>57</v>
      </c>
      <c r="L431" s="21" t="n">
        <v>10.4</v>
      </c>
      <c r="M431" s="21" t="n">
        <v>592.8</v>
      </c>
      <c r="N431" s="21" t="n">
        <v>76.12</v>
      </c>
      <c r="O431" s="21" t="n">
        <v>668.92</v>
      </c>
      <c r="P431" s="21" t="inlineStr">
        <is>
          <t>PAID</t>
        </is>
      </c>
      <c r="Q431" s="28" t="n">
        <v>46249</v>
      </c>
      <c r="R431" s="28" t="n">
        <v>46246</v>
      </c>
      <c r="S431" s="21" t="inlineStr"/>
    </row>
    <row r="432">
      <c r="A432" s="17" t="inlineStr">
        <is>
          <t>TXN-202608-026105</t>
        </is>
      </c>
      <c r="B432" s="27" t="n">
        <v>46235</v>
      </c>
      <c r="C432" s="17" t="inlineStr">
        <is>
          <t>AC-VB-0905</t>
        </is>
      </c>
      <c r="D432" s="17" t="inlineStr">
        <is>
          <t>WL-03101</t>
        </is>
      </c>
      <c r="E432" s="17" t="inlineStr">
        <is>
          <t>VB-0905</t>
        </is>
      </c>
      <c r="F432" s="17" t="inlineStr">
        <is>
          <t>Vessbank</t>
        </is>
      </c>
      <c r="G432" s="17" t="inlineStr">
        <is>
          <t>NON_COMM_MONTHLY</t>
        </is>
      </c>
      <c r="H432" s="17" t="inlineStr">
        <is>
          <t>MONTHLY_MOORAGE</t>
        </is>
      </c>
      <c r="I432" s="17" t="n">
        <v>28</v>
      </c>
      <c r="J432" s="17" t="n">
        <v>1</v>
      </c>
      <c r="K432" s="17" t="n">
        <v>28</v>
      </c>
      <c r="L432" s="17" t="n">
        <v>10.4</v>
      </c>
      <c r="M432" s="17" t="n">
        <v>291.2</v>
      </c>
      <c r="N432" s="17" t="n">
        <v>37.39</v>
      </c>
      <c r="O432" s="17" t="n">
        <v>328.59</v>
      </c>
      <c r="P432" s="17" t="inlineStr">
        <is>
          <t>PAID</t>
        </is>
      </c>
      <c r="Q432" s="27" t="n">
        <v>46249</v>
      </c>
      <c r="R432" s="27" t="n">
        <v>46241</v>
      </c>
      <c r="S432" s="17" t="inlineStr"/>
    </row>
    <row r="433">
      <c r="A433" s="21" t="inlineStr">
        <is>
          <t>TXN-202608-026174</t>
        </is>
      </c>
      <c r="B433" s="28" t="n">
        <v>46235</v>
      </c>
      <c r="C433" s="21" t="inlineStr">
        <is>
          <t>AC-VB-0906</t>
        </is>
      </c>
      <c r="D433" s="21" t="inlineStr">
        <is>
          <t>WL-02747</t>
        </is>
      </c>
      <c r="E433" s="21" t="inlineStr">
        <is>
          <t>VB-0906</t>
        </is>
      </c>
      <c r="F433" s="21" t="inlineStr">
        <is>
          <t>Vessbank</t>
        </is>
      </c>
      <c r="G433" s="21" t="inlineStr">
        <is>
          <t>NON_COMM_MONTHLY</t>
        </is>
      </c>
      <c r="H433" s="21" t="inlineStr">
        <is>
          <t>MONTHLY_MOORAGE</t>
        </is>
      </c>
      <c r="I433" s="21" t="n">
        <v>36</v>
      </c>
      <c r="J433" s="21" t="n">
        <v>1</v>
      </c>
      <c r="K433" s="21" t="n">
        <v>36</v>
      </c>
      <c r="L433" s="21" t="n">
        <v>10.4</v>
      </c>
      <c r="M433" s="21" t="n">
        <v>374.4</v>
      </c>
      <c r="N433" s="21" t="n">
        <v>48.07</v>
      </c>
      <c r="O433" s="21" t="n">
        <v>422.47</v>
      </c>
      <c r="P433" s="21" t="inlineStr">
        <is>
          <t>PAID</t>
        </is>
      </c>
      <c r="Q433" s="28" t="n">
        <v>46249</v>
      </c>
      <c r="R433" s="28" t="n">
        <v>46246</v>
      </c>
      <c r="S433" s="21" t="inlineStr"/>
    </row>
    <row r="434">
      <c r="A434" s="17" t="inlineStr">
        <is>
          <t>TXN-202608-026249</t>
        </is>
      </c>
      <c r="B434" s="27" t="n">
        <v>46235</v>
      </c>
      <c r="C434" s="17" t="inlineStr">
        <is>
          <t>AC-VB-0907</t>
        </is>
      </c>
      <c r="D434" s="17" t="inlineStr">
        <is>
          <t>WL-03855</t>
        </is>
      </c>
      <c r="E434" s="17" t="inlineStr">
        <is>
          <t>VB-0907</t>
        </is>
      </c>
      <c r="F434" s="17" t="inlineStr">
        <is>
          <t>Vessbank</t>
        </is>
      </c>
      <c r="G434" s="17" t="inlineStr">
        <is>
          <t>NON_COMM_MONTHLY</t>
        </is>
      </c>
      <c r="H434" s="17" t="inlineStr">
        <is>
          <t>MONTHLY_MOORAGE</t>
        </is>
      </c>
      <c r="I434" s="17" t="n">
        <v>36</v>
      </c>
      <c r="J434" s="17" t="n">
        <v>1</v>
      </c>
      <c r="K434" s="17" t="n">
        <v>36</v>
      </c>
      <c r="L434" s="17" t="n">
        <v>10.4</v>
      </c>
      <c r="M434" s="17" t="n">
        <v>374.4</v>
      </c>
      <c r="N434" s="17" t="n">
        <v>48.07</v>
      </c>
      <c r="O434" s="17" t="n">
        <v>422.47</v>
      </c>
      <c r="P434" s="17" t="inlineStr">
        <is>
          <t>PAID</t>
        </is>
      </c>
      <c r="Q434" s="27" t="n">
        <v>46249</v>
      </c>
      <c r="R434" s="27" t="n">
        <v>46242</v>
      </c>
      <c r="S434" s="17" t="inlineStr"/>
    </row>
    <row r="435">
      <c r="A435" s="21" t="inlineStr">
        <is>
          <t>TXN-202608-026315</t>
        </is>
      </c>
      <c r="B435" s="28" t="n">
        <v>46235</v>
      </c>
      <c r="C435" s="21" t="inlineStr">
        <is>
          <t>AC-VB-0908</t>
        </is>
      </c>
      <c r="D435" s="21" t="inlineStr">
        <is>
          <t>WL-02711</t>
        </is>
      </c>
      <c r="E435" s="21" t="inlineStr">
        <is>
          <t>VB-0908</t>
        </is>
      </c>
      <c r="F435" s="21" t="inlineStr">
        <is>
          <t>Vessbank</t>
        </is>
      </c>
      <c r="G435" s="21" t="inlineStr">
        <is>
          <t>NON_COMM_MONTHLY</t>
        </is>
      </c>
      <c r="H435" s="21" t="inlineStr">
        <is>
          <t>MONTHLY_MOORAGE</t>
        </is>
      </c>
      <c r="I435" s="21" t="n">
        <v>56</v>
      </c>
      <c r="J435" s="21" t="n">
        <v>1</v>
      </c>
      <c r="K435" s="21" t="n">
        <v>56</v>
      </c>
      <c r="L435" s="21" t="n">
        <v>10.4</v>
      </c>
      <c r="M435" s="21" t="n">
        <v>582.4</v>
      </c>
      <c r="N435" s="21" t="n">
        <v>74.78</v>
      </c>
      <c r="O435" s="21" t="n">
        <v>657.1799999999999</v>
      </c>
      <c r="P435" s="21" t="inlineStr">
        <is>
          <t>PAID</t>
        </is>
      </c>
      <c r="Q435" s="28" t="n">
        <v>46249</v>
      </c>
      <c r="R435" s="28" t="n">
        <v>46244</v>
      </c>
      <c r="S435" s="21" t="inlineStr"/>
    </row>
    <row r="436">
      <c r="A436" s="17" t="inlineStr">
        <is>
          <t>TXN-202608-026383</t>
        </is>
      </c>
      <c r="B436" s="27" t="n">
        <v>46235</v>
      </c>
      <c r="C436" s="17" t="inlineStr">
        <is>
          <t>AC-VB-0909</t>
        </is>
      </c>
      <c r="D436" s="17" t="inlineStr">
        <is>
          <t>WL-02313</t>
        </is>
      </c>
      <c r="E436" s="17" t="inlineStr">
        <is>
          <t>VB-0909</t>
        </is>
      </c>
      <c r="F436" s="17" t="inlineStr">
        <is>
          <t>Vessbank</t>
        </is>
      </c>
      <c r="G436" s="17" t="inlineStr">
        <is>
          <t>NON_COMM_MONTHLY</t>
        </is>
      </c>
      <c r="H436" s="17" t="inlineStr">
        <is>
          <t>MONTHLY_MOORAGE</t>
        </is>
      </c>
      <c r="I436" s="17" t="n">
        <v>62</v>
      </c>
      <c r="J436" s="17" t="n">
        <v>1</v>
      </c>
      <c r="K436" s="17" t="n">
        <v>62</v>
      </c>
      <c r="L436" s="17" t="n">
        <v>10.4</v>
      </c>
      <c r="M436" s="17" t="n">
        <v>644.8</v>
      </c>
      <c r="N436" s="17" t="n">
        <v>82.79000000000001</v>
      </c>
      <c r="O436" s="17" t="n">
        <v>727.59</v>
      </c>
      <c r="P436" s="17" t="inlineStr">
        <is>
          <t>PAID</t>
        </is>
      </c>
      <c r="Q436" s="27" t="n">
        <v>46249</v>
      </c>
      <c r="R436" s="27" t="n">
        <v>46239</v>
      </c>
      <c r="S436" s="17" t="inlineStr"/>
    </row>
    <row r="437">
      <c r="A437" s="21" t="inlineStr">
        <is>
          <t>TXN-202608-026438</t>
        </is>
      </c>
      <c r="B437" s="28" t="n">
        <v>46235</v>
      </c>
      <c r="C437" s="21" t="inlineStr">
        <is>
          <t>AC-VB-0910</t>
        </is>
      </c>
      <c r="D437" s="21" t="inlineStr">
        <is>
          <t>WL-03308</t>
        </is>
      </c>
      <c r="E437" s="21" t="inlineStr">
        <is>
          <t>VB-0910</t>
        </is>
      </c>
      <c r="F437" s="21" t="inlineStr">
        <is>
          <t>Vessbank</t>
        </is>
      </c>
      <c r="G437" s="21" t="inlineStr">
        <is>
          <t>NON_COMM_MONTHLY</t>
        </is>
      </c>
      <c r="H437" s="21" t="inlineStr">
        <is>
          <t>MONTHLY_MOORAGE</t>
        </is>
      </c>
      <c r="I437" s="21" t="n">
        <v>61</v>
      </c>
      <c r="J437" s="21" t="n">
        <v>1</v>
      </c>
      <c r="K437" s="21" t="n">
        <v>61</v>
      </c>
      <c r="L437" s="21" t="n">
        <v>10.4</v>
      </c>
      <c r="M437" s="21" t="n">
        <v>634.4</v>
      </c>
      <c r="N437" s="21" t="n">
        <v>81.45999999999999</v>
      </c>
      <c r="O437" s="21" t="n">
        <v>715.86</v>
      </c>
      <c r="P437" s="21" t="inlineStr">
        <is>
          <t>PAID</t>
        </is>
      </c>
      <c r="Q437" s="28" t="n">
        <v>46249</v>
      </c>
      <c r="R437" s="28" t="n">
        <v>46245</v>
      </c>
      <c r="S437" s="21" t="inlineStr"/>
    </row>
    <row r="438">
      <c r="A438" s="17" t="inlineStr">
        <is>
          <t>TXN-202608-026488</t>
        </is>
      </c>
      <c r="B438" s="27" t="n">
        <v>46235</v>
      </c>
      <c r="C438" s="17" t="inlineStr">
        <is>
          <t>AC-VB-0911</t>
        </is>
      </c>
      <c r="D438" s="17" t="inlineStr">
        <is>
          <t>WL-01513</t>
        </is>
      </c>
      <c r="E438" s="17" t="inlineStr">
        <is>
          <t>VB-0911</t>
        </is>
      </c>
      <c r="F438" s="17" t="inlineStr">
        <is>
          <t>Vessbank</t>
        </is>
      </c>
      <c r="G438" s="17" t="inlineStr">
        <is>
          <t>NON_COMM_MONTHLY</t>
        </is>
      </c>
      <c r="H438" s="17" t="inlineStr">
        <is>
          <t>MONTHLY_MOORAGE</t>
        </is>
      </c>
      <c r="I438" s="17" t="n">
        <v>48</v>
      </c>
      <c r="J438" s="17" t="n">
        <v>1</v>
      </c>
      <c r="K438" s="17" t="n">
        <v>48</v>
      </c>
      <c r="L438" s="17" t="n">
        <v>10.4</v>
      </c>
      <c r="M438" s="17" t="n">
        <v>499.2</v>
      </c>
      <c r="N438" s="17" t="n">
        <v>64.09999999999999</v>
      </c>
      <c r="O438" s="17" t="n">
        <v>563.3</v>
      </c>
      <c r="P438" s="17" t="inlineStr">
        <is>
          <t>PAID</t>
        </is>
      </c>
      <c r="Q438" s="27" t="n">
        <v>46249</v>
      </c>
      <c r="R438" s="27" t="n">
        <v>46241</v>
      </c>
      <c r="S438" s="17" t="inlineStr"/>
    </row>
    <row r="439">
      <c r="A439" s="21" t="inlineStr">
        <is>
          <t>TXN-202608-026527</t>
        </is>
      </c>
      <c r="B439" s="28" t="n">
        <v>46235</v>
      </c>
      <c r="C439" s="21" t="inlineStr">
        <is>
          <t>AC-VB-0912</t>
        </is>
      </c>
      <c r="D439" s="21" t="inlineStr">
        <is>
          <t>WL-01027</t>
        </is>
      </c>
      <c r="E439" s="21" t="inlineStr">
        <is>
          <t>VB-0912</t>
        </is>
      </c>
      <c r="F439" s="21" t="inlineStr">
        <is>
          <t>Vessbank</t>
        </is>
      </c>
      <c r="G439" s="21" t="inlineStr">
        <is>
          <t>NON_COMM_MONTHLY</t>
        </is>
      </c>
      <c r="H439" s="21" t="inlineStr">
        <is>
          <t>MONTHLY_MOORAGE</t>
        </is>
      </c>
      <c r="I439" s="21" t="n">
        <v>54</v>
      </c>
      <c r="J439" s="21" t="n">
        <v>1</v>
      </c>
      <c r="K439" s="21" t="n">
        <v>54</v>
      </c>
      <c r="L439" s="21" t="n">
        <v>10.4</v>
      </c>
      <c r="M439" s="21" t="n">
        <v>561.6</v>
      </c>
      <c r="N439" s="21" t="n">
        <v>72.11</v>
      </c>
      <c r="O439" s="21" t="n">
        <v>633.71</v>
      </c>
      <c r="P439" s="21" t="inlineStr">
        <is>
          <t>PAID</t>
        </is>
      </c>
      <c r="Q439" s="28" t="n">
        <v>46249</v>
      </c>
      <c r="R439" s="28" t="n">
        <v>46240</v>
      </c>
      <c r="S439" s="21" t="inlineStr"/>
    </row>
    <row r="440">
      <c r="A440" s="17" t="inlineStr">
        <is>
          <t>TXN-202608-026582</t>
        </is>
      </c>
      <c r="B440" s="27" t="n">
        <v>46235</v>
      </c>
      <c r="C440" s="17" t="inlineStr">
        <is>
          <t>AC-VB-0913</t>
        </is>
      </c>
      <c r="D440" s="17" t="inlineStr">
        <is>
          <t>WL-03838</t>
        </is>
      </c>
      <c r="E440" s="17" t="inlineStr">
        <is>
          <t>VB-0913</t>
        </is>
      </c>
      <c r="F440" s="17" t="inlineStr">
        <is>
          <t>Vessbank</t>
        </is>
      </c>
      <c r="G440" s="17" t="inlineStr">
        <is>
          <t>NON_COMM_MONTHLY</t>
        </is>
      </c>
      <c r="H440" s="17" t="inlineStr">
        <is>
          <t>MONTHLY_MOORAGE</t>
        </is>
      </c>
      <c r="I440" s="17" t="n">
        <v>30</v>
      </c>
      <c r="J440" s="17" t="n">
        <v>1</v>
      </c>
      <c r="K440" s="17" t="n">
        <v>30</v>
      </c>
      <c r="L440" s="17" t="n">
        <v>10.4</v>
      </c>
      <c r="M440" s="17" t="n">
        <v>312</v>
      </c>
      <c r="N440" s="17" t="n">
        <v>40.06</v>
      </c>
      <c r="O440" s="17" t="n">
        <v>352.06</v>
      </c>
      <c r="P440" s="17" t="inlineStr">
        <is>
          <t>LATE</t>
        </is>
      </c>
      <c r="Q440" s="27" t="n">
        <v>46249</v>
      </c>
      <c r="R440" s="17" t="inlineStr"/>
      <c r="S440" s="17" t="inlineStr"/>
    </row>
    <row r="441">
      <c r="A441" s="21" t="inlineStr">
        <is>
          <t>TXN-202608-026661</t>
        </is>
      </c>
      <c r="B441" s="28" t="n">
        <v>46235</v>
      </c>
      <c r="C441" s="21" t="inlineStr">
        <is>
          <t>AC-VB-0914</t>
        </is>
      </c>
      <c r="D441" s="21" t="inlineStr">
        <is>
          <t>WL-02950</t>
        </is>
      </c>
      <c r="E441" s="21" t="inlineStr">
        <is>
          <t>VB-0914</t>
        </is>
      </c>
      <c r="F441" s="21" t="inlineStr">
        <is>
          <t>Vessbank</t>
        </is>
      </c>
      <c r="G441" s="21" t="inlineStr">
        <is>
          <t>NON_COMM_MONTHLY</t>
        </is>
      </c>
      <c r="H441" s="21" t="inlineStr">
        <is>
          <t>MONTHLY_MOORAGE</t>
        </is>
      </c>
      <c r="I441" s="21" t="n">
        <v>28</v>
      </c>
      <c r="J441" s="21" t="n">
        <v>1</v>
      </c>
      <c r="K441" s="21" t="n">
        <v>28</v>
      </c>
      <c r="L441" s="21" t="n">
        <v>10.4</v>
      </c>
      <c r="M441" s="21" t="n">
        <v>291.2</v>
      </c>
      <c r="N441" s="21" t="n">
        <v>37.39</v>
      </c>
      <c r="O441" s="21" t="n">
        <v>328.59</v>
      </c>
      <c r="P441" s="21" t="inlineStr">
        <is>
          <t>LATE</t>
        </is>
      </c>
      <c r="Q441" s="28" t="n">
        <v>46249</v>
      </c>
      <c r="R441" s="21" t="inlineStr"/>
      <c r="S441" s="21" t="inlineStr"/>
    </row>
    <row r="442">
      <c r="A442" s="17" t="inlineStr">
        <is>
          <t>TXN-202608-026739</t>
        </is>
      </c>
      <c r="B442" s="27" t="n">
        <v>46235</v>
      </c>
      <c r="C442" s="17" t="inlineStr">
        <is>
          <t>AC-VB-0915</t>
        </is>
      </c>
      <c r="D442" s="17" t="inlineStr">
        <is>
          <t>WL-02424</t>
        </is>
      </c>
      <c r="E442" s="17" t="inlineStr">
        <is>
          <t>VB-0915</t>
        </is>
      </c>
      <c r="F442" s="17" t="inlineStr">
        <is>
          <t>Vessbank</t>
        </is>
      </c>
      <c r="G442" s="17" t="inlineStr">
        <is>
          <t>NON_COMM_MONTHLY</t>
        </is>
      </c>
      <c r="H442" s="17" t="inlineStr">
        <is>
          <t>MONTHLY_MOORAGE</t>
        </is>
      </c>
      <c r="I442" s="17" t="n">
        <v>37</v>
      </c>
      <c r="J442" s="17" t="n">
        <v>1</v>
      </c>
      <c r="K442" s="17" t="n">
        <v>37</v>
      </c>
      <c r="L442" s="17" t="n">
        <v>10.4</v>
      </c>
      <c r="M442" s="17" t="n">
        <v>384.8</v>
      </c>
      <c r="N442" s="17" t="n">
        <v>49.41</v>
      </c>
      <c r="O442" s="17" t="n">
        <v>434.21</v>
      </c>
      <c r="P442" s="17" t="inlineStr">
        <is>
          <t>PAID</t>
        </is>
      </c>
      <c r="Q442" s="27" t="n">
        <v>46249</v>
      </c>
      <c r="R442" s="27" t="n">
        <v>46240</v>
      </c>
      <c r="S442" s="17" t="inlineStr"/>
    </row>
    <row r="443">
      <c r="A443" s="21" t="inlineStr">
        <is>
          <t>TXN-202608-026792</t>
        </is>
      </c>
      <c r="B443" s="28" t="n">
        <v>46235</v>
      </c>
      <c r="C443" s="21" t="inlineStr">
        <is>
          <t>AC-VB-0916</t>
        </is>
      </c>
      <c r="D443" s="21" t="inlineStr">
        <is>
          <t>WL-01194</t>
        </is>
      </c>
      <c r="E443" s="21" t="inlineStr">
        <is>
          <t>VB-0916</t>
        </is>
      </c>
      <c r="F443" s="21" t="inlineStr">
        <is>
          <t>Vessbank</t>
        </is>
      </c>
      <c r="G443" s="21" t="inlineStr">
        <is>
          <t>NON_COMM_MONTHLY</t>
        </is>
      </c>
      <c r="H443" s="21" t="inlineStr">
        <is>
          <t>MONTHLY_MOORAGE</t>
        </is>
      </c>
      <c r="I443" s="21" t="n">
        <v>27</v>
      </c>
      <c r="J443" s="21" t="n">
        <v>1</v>
      </c>
      <c r="K443" s="21" t="n">
        <v>27</v>
      </c>
      <c r="L443" s="21" t="n">
        <v>10.4</v>
      </c>
      <c r="M443" s="21" t="n">
        <v>280.8</v>
      </c>
      <c r="N443" s="21" t="n">
        <v>36.05</v>
      </c>
      <c r="O443" s="21" t="n">
        <v>316.85</v>
      </c>
      <c r="P443" s="21" t="inlineStr">
        <is>
          <t>PAID</t>
        </is>
      </c>
      <c r="Q443" s="28" t="n">
        <v>46249</v>
      </c>
      <c r="R443" s="28" t="n">
        <v>46248</v>
      </c>
      <c r="S443" s="21" t="inlineStr"/>
    </row>
    <row r="444">
      <c r="A444" s="17" t="inlineStr">
        <is>
          <t>TXN-202608-026843</t>
        </is>
      </c>
      <c r="B444" s="27" t="n">
        <v>46235</v>
      </c>
      <c r="C444" s="17" t="inlineStr">
        <is>
          <t>AC-VB-0917</t>
        </is>
      </c>
      <c r="D444" s="17" t="inlineStr">
        <is>
          <t>WL-03422</t>
        </is>
      </c>
      <c r="E444" s="17" t="inlineStr">
        <is>
          <t>VB-0917</t>
        </is>
      </c>
      <c r="F444" s="17" t="inlineStr">
        <is>
          <t>Vessbank</t>
        </is>
      </c>
      <c r="G444" s="17" t="inlineStr">
        <is>
          <t>NON_COMM_MONTHLY</t>
        </is>
      </c>
      <c r="H444" s="17" t="inlineStr">
        <is>
          <t>MONTHLY_MOORAGE</t>
        </is>
      </c>
      <c r="I444" s="17" t="n">
        <v>55</v>
      </c>
      <c r="J444" s="17" t="n">
        <v>1</v>
      </c>
      <c r="K444" s="17" t="n">
        <v>55</v>
      </c>
      <c r="L444" s="17" t="n">
        <v>10.4</v>
      </c>
      <c r="M444" s="17" t="n">
        <v>572</v>
      </c>
      <c r="N444" s="17" t="n">
        <v>73.44</v>
      </c>
      <c r="O444" s="17" t="n">
        <v>645.4400000000001</v>
      </c>
      <c r="P444" s="17" t="inlineStr">
        <is>
          <t>PAID</t>
        </is>
      </c>
      <c r="Q444" s="27" t="n">
        <v>46249</v>
      </c>
      <c r="R444" s="27" t="n">
        <v>46245</v>
      </c>
      <c r="S444" s="17" t="inlineStr"/>
    </row>
    <row r="445">
      <c r="A445" s="21" t="inlineStr">
        <is>
          <t>TXN-202608-026923</t>
        </is>
      </c>
      <c r="B445" s="28" t="n">
        <v>46235</v>
      </c>
      <c r="C445" s="21" t="inlineStr">
        <is>
          <t>AC-VB-0918</t>
        </is>
      </c>
      <c r="D445" s="21" t="inlineStr">
        <is>
          <t>WL-03033</t>
        </is>
      </c>
      <c r="E445" s="21" t="inlineStr">
        <is>
          <t>VB-0918</t>
        </is>
      </c>
      <c r="F445" s="21" t="inlineStr">
        <is>
          <t>Vessbank</t>
        </is>
      </c>
      <c r="G445" s="21" t="inlineStr">
        <is>
          <t>NON_COMM_MONTHLY</t>
        </is>
      </c>
      <c r="H445" s="21" t="inlineStr">
        <is>
          <t>MONTHLY_MOORAGE</t>
        </is>
      </c>
      <c r="I445" s="21" t="n">
        <v>36</v>
      </c>
      <c r="J445" s="21" t="n">
        <v>1</v>
      </c>
      <c r="K445" s="21" t="n">
        <v>36</v>
      </c>
      <c r="L445" s="21" t="n">
        <v>10.4</v>
      </c>
      <c r="M445" s="21" t="n">
        <v>374.4</v>
      </c>
      <c r="N445" s="21" t="n">
        <v>48.07</v>
      </c>
      <c r="O445" s="21" t="n">
        <v>422.47</v>
      </c>
      <c r="P445" s="21" t="inlineStr">
        <is>
          <t>PAID</t>
        </is>
      </c>
      <c r="Q445" s="28" t="n">
        <v>46249</v>
      </c>
      <c r="R445" s="28" t="n">
        <v>46249</v>
      </c>
      <c r="S445" s="21" t="inlineStr"/>
    </row>
    <row r="446">
      <c r="A446" s="17" t="inlineStr">
        <is>
          <t>TXN-202608-026985</t>
        </is>
      </c>
      <c r="B446" s="27" t="n">
        <v>46235</v>
      </c>
      <c r="C446" s="17" t="inlineStr">
        <is>
          <t>AC-VB-0919</t>
        </is>
      </c>
      <c r="D446" s="17" t="inlineStr">
        <is>
          <t>WL-03091</t>
        </is>
      </c>
      <c r="E446" s="17" t="inlineStr">
        <is>
          <t>VB-0919</t>
        </is>
      </c>
      <c r="F446" s="17" t="inlineStr">
        <is>
          <t>Vessbank</t>
        </is>
      </c>
      <c r="G446" s="17" t="inlineStr">
        <is>
          <t>NON_COMM_MONTHLY</t>
        </is>
      </c>
      <c r="H446" s="17" t="inlineStr">
        <is>
          <t>MONTHLY_MOORAGE</t>
        </is>
      </c>
      <c r="I446" s="17" t="n">
        <v>62</v>
      </c>
      <c r="J446" s="17" t="n">
        <v>1</v>
      </c>
      <c r="K446" s="17" t="n">
        <v>62</v>
      </c>
      <c r="L446" s="17" t="n">
        <v>10.4</v>
      </c>
      <c r="M446" s="17" t="n">
        <v>644.8</v>
      </c>
      <c r="N446" s="17" t="n">
        <v>82.79000000000001</v>
      </c>
      <c r="O446" s="17" t="n">
        <v>727.59</v>
      </c>
      <c r="P446" s="17" t="inlineStr">
        <is>
          <t>PAID</t>
        </is>
      </c>
      <c r="Q446" s="27" t="n">
        <v>46249</v>
      </c>
      <c r="R446" s="27" t="n">
        <v>46238</v>
      </c>
      <c r="S446" s="17" t="inlineStr"/>
    </row>
    <row r="447">
      <c r="A447" s="21" t="inlineStr">
        <is>
          <t>TXN-202608-027025</t>
        </is>
      </c>
      <c r="B447" s="28" t="n">
        <v>46235</v>
      </c>
      <c r="C447" s="21" t="inlineStr">
        <is>
          <t>AC-VB-0920</t>
        </is>
      </c>
      <c r="D447" s="21" t="inlineStr">
        <is>
          <t>WL-02265</t>
        </is>
      </c>
      <c r="E447" s="21" t="inlineStr">
        <is>
          <t>VB-0920</t>
        </is>
      </c>
      <c r="F447" s="21" t="inlineStr">
        <is>
          <t>Vessbank</t>
        </is>
      </c>
      <c r="G447" s="21" t="inlineStr">
        <is>
          <t>NON_COMM_MONTHLY</t>
        </is>
      </c>
      <c r="H447" s="21" t="inlineStr">
        <is>
          <t>MONTHLY_MOORAGE</t>
        </is>
      </c>
      <c r="I447" s="21" t="n">
        <v>48</v>
      </c>
      <c r="J447" s="21" t="n">
        <v>1</v>
      </c>
      <c r="K447" s="21" t="n">
        <v>48</v>
      </c>
      <c r="L447" s="21" t="n">
        <v>10.4</v>
      </c>
      <c r="M447" s="21" t="n">
        <v>499.2</v>
      </c>
      <c r="N447" s="21" t="n">
        <v>64.09999999999999</v>
      </c>
      <c r="O447" s="21" t="n">
        <v>563.3</v>
      </c>
      <c r="P447" s="21" t="inlineStr">
        <is>
          <t>PAID</t>
        </is>
      </c>
      <c r="Q447" s="28" t="n">
        <v>46249</v>
      </c>
      <c r="R447" s="28" t="n">
        <v>46244</v>
      </c>
      <c r="S447" s="21" t="inlineStr"/>
    </row>
    <row r="448">
      <c r="A448" s="17" t="inlineStr">
        <is>
          <t>TXN-202608-027066</t>
        </is>
      </c>
      <c r="B448" s="27" t="n">
        <v>46235</v>
      </c>
      <c r="C448" s="17" t="inlineStr">
        <is>
          <t>AC-VB-0921</t>
        </is>
      </c>
      <c r="D448" s="17" t="inlineStr">
        <is>
          <t>WL-03544</t>
        </is>
      </c>
      <c r="E448" s="17" t="inlineStr">
        <is>
          <t>VB-0921</t>
        </is>
      </c>
      <c r="F448" s="17" t="inlineStr">
        <is>
          <t>Vessbank</t>
        </is>
      </c>
      <c r="G448" s="17" t="inlineStr">
        <is>
          <t>NON_COMM_MONTHLY</t>
        </is>
      </c>
      <c r="H448" s="17" t="inlineStr">
        <is>
          <t>MONTHLY_MOORAGE</t>
        </is>
      </c>
      <c r="I448" s="17" t="n">
        <v>28</v>
      </c>
      <c r="J448" s="17" t="n">
        <v>1</v>
      </c>
      <c r="K448" s="17" t="n">
        <v>28</v>
      </c>
      <c r="L448" s="17" t="n">
        <v>10.4</v>
      </c>
      <c r="M448" s="17" t="n">
        <v>291.2</v>
      </c>
      <c r="N448" s="17" t="n">
        <v>37.39</v>
      </c>
      <c r="O448" s="17" t="n">
        <v>328.59</v>
      </c>
      <c r="P448" s="17" t="inlineStr">
        <is>
          <t>PAID</t>
        </is>
      </c>
      <c r="Q448" s="27" t="n">
        <v>46249</v>
      </c>
      <c r="R448" s="27" t="n">
        <v>46246</v>
      </c>
      <c r="S448" s="17" t="inlineStr"/>
    </row>
    <row r="449">
      <c r="A449" s="21" t="inlineStr">
        <is>
          <t>TXN-202608-027119</t>
        </is>
      </c>
      <c r="B449" s="28" t="n">
        <v>46235</v>
      </c>
      <c r="C449" s="21" t="inlineStr">
        <is>
          <t>AC-VB-0923</t>
        </is>
      </c>
      <c r="D449" s="21" t="inlineStr">
        <is>
          <t>WL-02666</t>
        </is>
      </c>
      <c r="E449" s="21" t="inlineStr">
        <is>
          <t>VB-0923</t>
        </is>
      </c>
      <c r="F449" s="21" t="inlineStr">
        <is>
          <t>Vessbank</t>
        </is>
      </c>
      <c r="G449" s="21" t="inlineStr">
        <is>
          <t>NON_COMM_MONTHLY</t>
        </is>
      </c>
      <c r="H449" s="21" t="inlineStr">
        <is>
          <t>MONTHLY_MOORAGE</t>
        </is>
      </c>
      <c r="I449" s="21" t="n">
        <v>41</v>
      </c>
      <c r="J449" s="21" t="n">
        <v>1</v>
      </c>
      <c r="K449" s="21" t="n">
        <v>41</v>
      </c>
      <c r="L449" s="21" t="n">
        <v>10.4</v>
      </c>
      <c r="M449" s="21" t="n">
        <v>426.4</v>
      </c>
      <c r="N449" s="21" t="n">
        <v>54.75</v>
      </c>
      <c r="O449" s="21" t="n">
        <v>481.15</v>
      </c>
      <c r="P449" s="21" t="inlineStr">
        <is>
          <t>PAID</t>
        </is>
      </c>
      <c r="Q449" s="28" t="n">
        <v>46249</v>
      </c>
      <c r="R449" s="28" t="n">
        <v>46245</v>
      </c>
      <c r="S449" s="21" t="inlineStr"/>
    </row>
    <row r="450">
      <c r="A450" s="17" t="inlineStr">
        <is>
          <t>TXN-202608-027201</t>
        </is>
      </c>
      <c r="B450" s="27" t="n">
        <v>46235</v>
      </c>
      <c r="C450" s="17" t="inlineStr">
        <is>
          <t>AC-VB-0924</t>
        </is>
      </c>
      <c r="D450" s="17" t="inlineStr">
        <is>
          <t>WL-03176</t>
        </is>
      </c>
      <c r="E450" s="17" t="inlineStr">
        <is>
          <t>VB-0924</t>
        </is>
      </c>
      <c r="F450" s="17" t="inlineStr">
        <is>
          <t>Vessbank</t>
        </is>
      </c>
      <c r="G450" s="17" t="inlineStr">
        <is>
          <t>NON_COMM_MONTHLY</t>
        </is>
      </c>
      <c r="H450" s="17" t="inlineStr">
        <is>
          <t>MONTHLY_MOORAGE</t>
        </is>
      </c>
      <c r="I450" s="17" t="n">
        <v>32</v>
      </c>
      <c r="J450" s="17" t="n">
        <v>1</v>
      </c>
      <c r="K450" s="17" t="n">
        <v>32</v>
      </c>
      <c r="L450" s="17" t="n">
        <v>10.4</v>
      </c>
      <c r="M450" s="17" t="n">
        <v>332.8</v>
      </c>
      <c r="N450" s="17" t="n">
        <v>42.73</v>
      </c>
      <c r="O450" s="17" t="n">
        <v>375.53</v>
      </c>
      <c r="P450" s="17" t="inlineStr">
        <is>
          <t>PAID</t>
        </is>
      </c>
      <c r="Q450" s="27" t="n">
        <v>46249</v>
      </c>
      <c r="R450" s="27" t="n">
        <v>46246</v>
      </c>
      <c r="S450" s="17" t="inlineStr"/>
    </row>
    <row r="451">
      <c r="A451" s="21" t="inlineStr">
        <is>
          <t>TXN-202608-027264</t>
        </is>
      </c>
      <c r="B451" s="28" t="n">
        <v>46235</v>
      </c>
      <c r="C451" s="21" t="inlineStr">
        <is>
          <t>AC-VB-1001</t>
        </is>
      </c>
      <c r="D451" s="21" t="inlineStr">
        <is>
          <t>WL-03801</t>
        </is>
      </c>
      <c r="E451" s="21" t="inlineStr">
        <is>
          <t>VB-1001</t>
        </is>
      </c>
      <c r="F451" s="21" t="inlineStr">
        <is>
          <t>Vessbank</t>
        </is>
      </c>
      <c r="G451" s="21" t="inlineStr">
        <is>
          <t>NON_COMM_MONTHLY</t>
        </is>
      </c>
      <c r="H451" s="21" t="inlineStr">
        <is>
          <t>MONTHLY_MOORAGE</t>
        </is>
      </c>
      <c r="I451" s="21" t="n">
        <v>40</v>
      </c>
      <c r="J451" s="21" t="n">
        <v>1</v>
      </c>
      <c r="K451" s="21" t="n">
        <v>40</v>
      </c>
      <c r="L451" s="21" t="n">
        <v>10.4</v>
      </c>
      <c r="M451" s="21" t="n">
        <v>416</v>
      </c>
      <c r="N451" s="21" t="n">
        <v>53.41</v>
      </c>
      <c r="O451" s="21" t="n">
        <v>469.41</v>
      </c>
      <c r="P451" s="21" t="inlineStr">
        <is>
          <t>PAID</t>
        </is>
      </c>
      <c r="Q451" s="28" t="n">
        <v>46249</v>
      </c>
      <c r="R451" s="28" t="n">
        <v>46240</v>
      </c>
      <c r="S451" s="21" t="inlineStr"/>
    </row>
    <row r="452">
      <c r="A452" s="17" t="inlineStr">
        <is>
          <t>TXN-202608-027309</t>
        </is>
      </c>
      <c r="B452" s="27" t="n">
        <v>46235</v>
      </c>
      <c r="C452" s="17" t="inlineStr">
        <is>
          <t>AC-VB-1002</t>
        </is>
      </c>
      <c r="D452" s="17" t="inlineStr">
        <is>
          <t>WL-02902</t>
        </is>
      </c>
      <c r="E452" s="17" t="inlineStr">
        <is>
          <t>VB-1002</t>
        </is>
      </c>
      <c r="F452" s="17" t="inlineStr">
        <is>
          <t>Vessbank</t>
        </is>
      </c>
      <c r="G452" s="17" t="inlineStr">
        <is>
          <t>NON_COMM_MONTHLY</t>
        </is>
      </c>
      <c r="H452" s="17" t="inlineStr">
        <is>
          <t>MONTHLY_MOORAGE</t>
        </is>
      </c>
      <c r="I452" s="17" t="n">
        <v>60</v>
      </c>
      <c r="J452" s="17" t="n">
        <v>1</v>
      </c>
      <c r="K452" s="17" t="n">
        <v>60</v>
      </c>
      <c r="L452" s="17" t="n">
        <v>10.4</v>
      </c>
      <c r="M452" s="17" t="n">
        <v>624</v>
      </c>
      <c r="N452" s="17" t="n">
        <v>80.12</v>
      </c>
      <c r="O452" s="17" t="n">
        <v>704.12</v>
      </c>
      <c r="P452" s="17" t="inlineStr">
        <is>
          <t>OPEN</t>
        </is>
      </c>
      <c r="Q452" s="27" t="n">
        <v>46249</v>
      </c>
      <c r="R452" s="17" t="inlineStr"/>
      <c r="S452" s="17" t="inlineStr"/>
    </row>
    <row r="453">
      <c r="A453" s="21" t="inlineStr">
        <is>
          <t>TXN-202608-027352</t>
        </is>
      </c>
      <c r="B453" s="28" t="n">
        <v>46235</v>
      </c>
      <c r="C453" s="21" t="inlineStr">
        <is>
          <t>AC-VB-1004</t>
        </is>
      </c>
      <c r="D453" s="21" t="inlineStr">
        <is>
          <t>WL-03765</t>
        </is>
      </c>
      <c r="E453" s="21" t="inlineStr">
        <is>
          <t>VB-1004</t>
        </is>
      </c>
      <c r="F453" s="21" t="inlineStr">
        <is>
          <t>Vessbank</t>
        </is>
      </c>
      <c r="G453" s="21" t="inlineStr">
        <is>
          <t>NON_COMM_MONTHLY</t>
        </is>
      </c>
      <c r="H453" s="21" t="inlineStr">
        <is>
          <t>MONTHLY_MOORAGE</t>
        </is>
      </c>
      <c r="I453" s="21" t="n">
        <v>36</v>
      </c>
      <c r="J453" s="21" t="n">
        <v>1</v>
      </c>
      <c r="K453" s="21" t="n">
        <v>36</v>
      </c>
      <c r="L453" s="21" t="n">
        <v>10.4</v>
      </c>
      <c r="M453" s="21" t="n">
        <v>374.4</v>
      </c>
      <c r="N453" s="21" t="n">
        <v>48.07</v>
      </c>
      <c r="O453" s="21" t="n">
        <v>422.47</v>
      </c>
      <c r="P453" s="21" t="inlineStr">
        <is>
          <t>PAID</t>
        </is>
      </c>
      <c r="Q453" s="28" t="n">
        <v>46249</v>
      </c>
      <c r="R453" s="28" t="n">
        <v>46238</v>
      </c>
      <c r="S453" s="21" t="inlineStr"/>
    </row>
    <row r="454">
      <c r="A454" s="17" t="inlineStr">
        <is>
          <t>TXN-202608-027398</t>
        </is>
      </c>
      <c r="B454" s="27" t="n">
        <v>46235</v>
      </c>
      <c r="C454" s="17" t="inlineStr">
        <is>
          <t>AC-VB-1005</t>
        </is>
      </c>
      <c r="D454" s="17" t="inlineStr">
        <is>
          <t>WL-01874</t>
        </is>
      </c>
      <c r="E454" s="17" t="inlineStr">
        <is>
          <t>VB-1005</t>
        </is>
      </c>
      <c r="F454" s="17" t="inlineStr">
        <is>
          <t>Vessbank</t>
        </is>
      </c>
      <c r="G454" s="17" t="inlineStr">
        <is>
          <t>NON_COMM_MONTHLY</t>
        </is>
      </c>
      <c r="H454" s="17" t="inlineStr">
        <is>
          <t>MONTHLY_MOORAGE</t>
        </is>
      </c>
      <c r="I454" s="17" t="n">
        <v>57</v>
      </c>
      <c r="J454" s="17" t="n">
        <v>1</v>
      </c>
      <c r="K454" s="17" t="n">
        <v>57</v>
      </c>
      <c r="L454" s="17" t="n">
        <v>10.4</v>
      </c>
      <c r="M454" s="17" t="n">
        <v>592.8</v>
      </c>
      <c r="N454" s="17" t="n">
        <v>76.12</v>
      </c>
      <c r="O454" s="17" t="n">
        <v>668.92</v>
      </c>
      <c r="P454" s="17" t="inlineStr">
        <is>
          <t>PAID</t>
        </is>
      </c>
      <c r="Q454" s="27" t="n">
        <v>46249</v>
      </c>
      <c r="R454" s="27" t="n">
        <v>46242</v>
      </c>
      <c r="S454" s="17" t="inlineStr"/>
    </row>
    <row r="455">
      <c r="A455" s="21" t="inlineStr">
        <is>
          <t>TXN-202608-027475</t>
        </is>
      </c>
      <c r="B455" s="28" t="n">
        <v>46235</v>
      </c>
      <c r="C455" s="21" t="inlineStr">
        <is>
          <t>AC-VB-1006</t>
        </is>
      </c>
      <c r="D455" s="21" t="inlineStr">
        <is>
          <t>WL-03723</t>
        </is>
      </c>
      <c r="E455" s="21" t="inlineStr">
        <is>
          <t>VB-1006</t>
        </is>
      </c>
      <c r="F455" s="21" t="inlineStr">
        <is>
          <t>Vessbank</t>
        </is>
      </c>
      <c r="G455" s="21" t="inlineStr">
        <is>
          <t>NON_COMM_MONTHLY</t>
        </is>
      </c>
      <c r="H455" s="21" t="inlineStr">
        <is>
          <t>MONTHLY_MOORAGE</t>
        </is>
      </c>
      <c r="I455" s="21" t="n">
        <v>29</v>
      </c>
      <c r="J455" s="21" t="n">
        <v>1</v>
      </c>
      <c r="K455" s="21" t="n">
        <v>29</v>
      </c>
      <c r="L455" s="21" t="n">
        <v>10.4</v>
      </c>
      <c r="M455" s="21" t="n">
        <v>301.6</v>
      </c>
      <c r="N455" s="21" t="n">
        <v>38.73</v>
      </c>
      <c r="O455" s="21" t="n">
        <v>340.33</v>
      </c>
      <c r="P455" s="21" t="inlineStr">
        <is>
          <t>PAID</t>
        </is>
      </c>
      <c r="Q455" s="28" t="n">
        <v>46249</v>
      </c>
      <c r="R455" s="28" t="n">
        <v>46248</v>
      </c>
      <c r="S455" s="21" t="inlineStr"/>
    </row>
    <row r="456">
      <c r="A456" s="17" t="inlineStr">
        <is>
          <t>TXN-202608-027529</t>
        </is>
      </c>
      <c r="B456" s="27" t="n">
        <v>46235</v>
      </c>
      <c r="C456" s="17" t="inlineStr">
        <is>
          <t>AC-VB-1007</t>
        </is>
      </c>
      <c r="D456" s="17" t="inlineStr">
        <is>
          <t>WL-02796</t>
        </is>
      </c>
      <c r="E456" s="17" t="inlineStr">
        <is>
          <t>VB-1007</t>
        </is>
      </c>
      <c r="F456" s="17" t="inlineStr">
        <is>
          <t>Vessbank</t>
        </is>
      </c>
      <c r="G456" s="17" t="inlineStr">
        <is>
          <t>NON_COMM_MONTHLY</t>
        </is>
      </c>
      <c r="H456" s="17" t="inlineStr">
        <is>
          <t>MONTHLY_MOORAGE</t>
        </is>
      </c>
      <c r="I456" s="17" t="n">
        <v>47</v>
      </c>
      <c r="J456" s="17" t="n">
        <v>1</v>
      </c>
      <c r="K456" s="17" t="n">
        <v>47</v>
      </c>
      <c r="L456" s="17" t="n">
        <v>10.4</v>
      </c>
      <c r="M456" s="17" t="n">
        <v>488.8</v>
      </c>
      <c r="N456" s="17" t="n">
        <v>62.76</v>
      </c>
      <c r="O456" s="17" t="n">
        <v>551.5599999999999</v>
      </c>
      <c r="P456" s="17" t="inlineStr">
        <is>
          <t>PAID</t>
        </is>
      </c>
      <c r="Q456" s="27" t="n">
        <v>46249</v>
      </c>
      <c r="R456" s="27" t="n">
        <v>46238</v>
      </c>
      <c r="S456" s="17" t="inlineStr"/>
    </row>
    <row r="457">
      <c r="A457" s="21" t="inlineStr">
        <is>
          <t>TXN-202608-027580</t>
        </is>
      </c>
      <c r="B457" s="28" t="n">
        <v>46235</v>
      </c>
      <c r="C457" s="21" t="inlineStr">
        <is>
          <t>AC-VB-1008</t>
        </is>
      </c>
      <c r="D457" s="21" t="inlineStr">
        <is>
          <t>WL-02193</t>
        </is>
      </c>
      <c r="E457" s="21" t="inlineStr">
        <is>
          <t>VB-1008</t>
        </is>
      </c>
      <c r="F457" s="21" t="inlineStr">
        <is>
          <t>Vessbank</t>
        </is>
      </c>
      <c r="G457" s="21" t="inlineStr">
        <is>
          <t>NON_COMM_MONTHLY</t>
        </is>
      </c>
      <c r="H457" s="21" t="inlineStr">
        <is>
          <t>MONTHLY_MOORAGE</t>
        </is>
      </c>
      <c r="I457" s="21" t="n">
        <v>50</v>
      </c>
      <c r="J457" s="21" t="n">
        <v>1</v>
      </c>
      <c r="K457" s="21" t="n">
        <v>50</v>
      </c>
      <c r="L457" s="21" t="n">
        <v>10.4</v>
      </c>
      <c r="M457" s="21" t="n">
        <v>520</v>
      </c>
      <c r="N457" s="21" t="n">
        <v>66.77</v>
      </c>
      <c r="O457" s="21" t="n">
        <v>586.77</v>
      </c>
      <c r="P457" s="21" t="inlineStr">
        <is>
          <t>PAID</t>
        </is>
      </c>
      <c r="Q457" s="28" t="n">
        <v>46249</v>
      </c>
      <c r="R457" s="28" t="n">
        <v>46247</v>
      </c>
      <c r="S457" s="21" t="inlineStr"/>
    </row>
    <row r="458">
      <c r="A458" s="17" t="inlineStr">
        <is>
          <t>TXN-202608-027652</t>
        </is>
      </c>
      <c r="B458" s="27" t="n">
        <v>46235</v>
      </c>
      <c r="C458" s="17" t="inlineStr">
        <is>
          <t>AC-VB-1009</t>
        </is>
      </c>
      <c r="D458" s="17" t="inlineStr">
        <is>
          <t>WL-02802</t>
        </is>
      </c>
      <c r="E458" s="17" t="inlineStr">
        <is>
          <t>VB-1009</t>
        </is>
      </c>
      <c r="F458" s="17" t="inlineStr">
        <is>
          <t>Vessbank</t>
        </is>
      </c>
      <c r="G458" s="17" t="inlineStr">
        <is>
          <t>NON_COMM_MONTHLY</t>
        </is>
      </c>
      <c r="H458" s="17" t="inlineStr">
        <is>
          <t>MONTHLY_MOORAGE</t>
        </is>
      </c>
      <c r="I458" s="17" t="n">
        <v>44</v>
      </c>
      <c r="J458" s="17" t="n">
        <v>1</v>
      </c>
      <c r="K458" s="17" t="n">
        <v>44</v>
      </c>
      <c r="L458" s="17" t="n">
        <v>10.4</v>
      </c>
      <c r="M458" s="17" t="n">
        <v>457.6</v>
      </c>
      <c r="N458" s="17" t="n">
        <v>58.76</v>
      </c>
      <c r="O458" s="17" t="n">
        <v>516.36</v>
      </c>
      <c r="P458" s="17" t="inlineStr">
        <is>
          <t>PAID</t>
        </is>
      </c>
      <c r="Q458" s="27" t="n">
        <v>46249</v>
      </c>
      <c r="R458" s="27" t="n">
        <v>46250</v>
      </c>
      <c r="S458" s="17" t="inlineStr"/>
    </row>
    <row r="459">
      <c r="A459" s="21" t="inlineStr">
        <is>
          <t>TXN-202608-027738</t>
        </is>
      </c>
      <c r="B459" s="28" t="n">
        <v>46235</v>
      </c>
      <c r="C459" s="21" t="inlineStr">
        <is>
          <t>AC-VB-1010</t>
        </is>
      </c>
      <c r="D459" s="21" t="inlineStr">
        <is>
          <t>WL-03077</t>
        </is>
      </c>
      <c r="E459" s="21" t="inlineStr">
        <is>
          <t>VB-1010</t>
        </is>
      </c>
      <c r="F459" s="21" t="inlineStr">
        <is>
          <t>Vessbank</t>
        </is>
      </c>
      <c r="G459" s="21" t="inlineStr">
        <is>
          <t>NON_COMM_MONTHLY</t>
        </is>
      </c>
      <c r="H459" s="21" t="inlineStr">
        <is>
          <t>MONTHLY_MOORAGE</t>
        </is>
      </c>
      <c r="I459" s="21" t="n">
        <v>49</v>
      </c>
      <c r="J459" s="21" t="n">
        <v>1</v>
      </c>
      <c r="K459" s="21" t="n">
        <v>49</v>
      </c>
      <c r="L459" s="21" t="n">
        <v>10.4</v>
      </c>
      <c r="M459" s="21" t="n">
        <v>509.6</v>
      </c>
      <c r="N459" s="21" t="n">
        <v>65.43000000000001</v>
      </c>
      <c r="O459" s="21" t="n">
        <v>575.03</v>
      </c>
      <c r="P459" s="21" t="inlineStr">
        <is>
          <t>PAID</t>
        </is>
      </c>
      <c r="Q459" s="28" t="n">
        <v>46249</v>
      </c>
      <c r="R459" s="28" t="n">
        <v>46239</v>
      </c>
      <c r="S459" s="21" t="inlineStr"/>
    </row>
    <row r="460">
      <c r="A460" s="17" t="inlineStr">
        <is>
          <t>TXN-202608-027776</t>
        </is>
      </c>
      <c r="B460" s="27" t="n">
        <v>46235</v>
      </c>
      <c r="C460" s="17" t="inlineStr">
        <is>
          <t>AC-VB-1011</t>
        </is>
      </c>
      <c r="D460" s="17" t="inlineStr">
        <is>
          <t>WL-01187</t>
        </is>
      </c>
      <c r="E460" s="17" t="inlineStr">
        <is>
          <t>VB-1011</t>
        </is>
      </c>
      <c r="F460" s="17" t="inlineStr">
        <is>
          <t>Vessbank</t>
        </is>
      </c>
      <c r="G460" s="17" t="inlineStr">
        <is>
          <t>NON_COMM_MONTHLY</t>
        </is>
      </c>
      <c r="H460" s="17" t="inlineStr">
        <is>
          <t>MONTHLY_MOORAGE</t>
        </is>
      </c>
      <c r="I460" s="17" t="n">
        <v>40</v>
      </c>
      <c r="J460" s="17" t="n">
        <v>1</v>
      </c>
      <c r="K460" s="17" t="n">
        <v>40</v>
      </c>
      <c r="L460" s="17" t="n">
        <v>10.4</v>
      </c>
      <c r="M460" s="17" t="n">
        <v>416</v>
      </c>
      <c r="N460" s="17" t="n">
        <v>53.41</v>
      </c>
      <c r="O460" s="17" t="n">
        <v>469.41</v>
      </c>
      <c r="P460" s="17" t="inlineStr">
        <is>
          <t>PAID</t>
        </is>
      </c>
      <c r="Q460" s="27" t="n">
        <v>46249</v>
      </c>
      <c r="R460" s="27" t="n">
        <v>46247</v>
      </c>
      <c r="S460" s="17" t="inlineStr"/>
    </row>
    <row r="461">
      <c r="A461" s="21" t="inlineStr">
        <is>
          <t>TXN-202608-027841</t>
        </is>
      </c>
      <c r="B461" s="28" t="n">
        <v>46235</v>
      </c>
      <c r="C461" s="21" t="inlineStr">
        <is>
          <t>AC-VB-1012</t>
        </is>
      </c>
      <c r="D461" s="21" t="inlineStr">
        <is>
          <t>WL-01323</t>
        </is>
      </c>
      <c r="E461" s="21" t="inlineStr">
        <is>
          <t>VB-1012</t>
        </is>
      </c>
      <c r="F461" s="21" t="inlineStr">
        <is>
          <t>Vessbank</t>
        </is>
      </c>
      <c r="G461" s="21" t="inlineStr">
        <is>
          <t>NON_COMM_MONTHLY</t>
        </is>
      </c>
      <c r="H461" s="21" t="inlineStr">
        <is>
          <t>MONTHLY_MOORAGE</t>
        </is>
      </c>
      <c r="I461" s="21" t="n">
        <v>58</v>
      </c>
      <c r="J461" s="21" t="n">
        <v>1</v>
      </c>
      <c r="K461" s="21" t="n">
        <v>58</v>
      </c>
      <c r="L461" s="21" t="n">
        <v>10.4</v>
      </c>
      <c r="M461" s="21" t="n">
        <v>603.2</v>
      </c>
      <c r="N461" s="21" t="n">
        <v>77.45</v>
      </c>
      <c r="O461" s="21" t="n">
        <v>680.65</v>
      </c>
      <c r="P461" s="21" t="inlineStr">
        <is>
          <t>PAID</t>
        </is>
      </c>
      <c r="Q461" s="28" t="n">
        <v>46249</v>
      </c>
      <c r="R461" s="28" t="n">
        <v>46247</v>
      </c>
      <c r="S461" s="21" t="inlineStr"/>
    </row>
    <row r="462">
      <c r="A462" s="17" t="inlineStr">
        <is>
          <t>TXN-202608-027911</t>
        </is>
      </c>
      <c r="B462" s="27" t="n">
        <v>46235</v>
      </c>
      <c r="C462" s="17" t="inlineStr">
        <is>
          <t>AC-VB-1013</t>
        </is>
      </c>
      <c r="D462" s="17" t="inlineStr">
        <is>
          <t>WL-02105</t>
        </is>
      </c>
      <c r="E462" s="17" t="inlineStr">
        <is>
          <t>VB-1013</t>
        </is>
      </c>
      <c r="F462" s="17" t="inlineStr">
        <is>
          <t>Vessbank</t>
        </is>
      </c>
      <c r="G462" s="17" t="inlineStr">
        <is>
          <t>NON_COMM_MONTHLY</t>
        </is>
      </c>
      <c r="H462" s="17" t="inlineStr">
        <is>
          <t>MONTHLY_MOORAGE</t>
        </is>
      </c>
      <c r="I462" s="17" t="n">
        <v>28</v>
      </c>
      <c r="J462" s="17" t="n">
        <v>1</v>
      </c>
      <c r="K462" s="17" t="n">
        <v>28</v>
      </c>
      <c r="L462" s="17" t="n">
        <v>10.4</v>
      </c>
      <c r="M462" s="17" t="n">
        <v>291.2</v>
      </c>
      <c r="N462" s="17" t="n">
        <v>37.39</v>
      </c>
      <c r="O462" s="17" t="n">
        <v>328.59</v>
      </c>
      <c r="P462" s="17" t="inlineStr">
        <is>
          <t>PAID</t>
        </is>
      </c>
      <c r="Q462" s="27" t="n">
        <v>46249</v>
      </c>
      <c r="R462" s="27" t="n">
        <v>46243</v>
      </c>
      <c r="S462" s="17" t="inlineStr"/>
    </row>
    <row r="463">
      <c r="A463" s="21" t="inlineStr">
        <is>
          <t>TXN-202608-027988</t>
        </is>
      </c>
      <c r="B463" s="28" t="n">
        <v>46235</v>
      </c>
      <c r="C463" s="21" t="inlineStr">
        <is>
          <t>AC-VB-1014</t>
        </is>
      </c>
      <c r="D463" s="21" t="inlineStr">
        <is>
          <t>WL-02188</t>
        </is>
      </c>
      <c r="E463" s="21" t="inlineStr">
        <is>
          <t>VB-1014</t>
        </is>
      </c>
      <c r="F463" s="21" t="inlineStr">
        <is>
          <t>Vessbank</t>
        </is>
      </c>
      <c r="G463" s="21" t="inlineStr">
        <is>
          <t>NON_COMM_MONTHLY</t>
        </is>
      </c>
      <c r="H463" s="21" t="inlineStr">
        <is>
          <t>MONTHLY_MOORAGE</t>
        </is>
      </c>
      <c r="I463" s="21" t="n">
        <v>36</v>
      </c>
      <c r="J463" s="21" t="n">
        <v>1</v>
      </c>
      <c r="K463" s="21" t="n">
        <v>36</v>
      </c>
      <c r="L463" s="21" t="n">
        <v>10.4</v>
      </c>
      <c r="M463" s="21" t="n">
        <v>374.4</v>
      </c>
      <c r="N463" s="21" t="n">
        <v>48.07</v>
      </c>
      <c r="O463" s="21" t="n">
        <v>422.47</v>
      </c>
      <c r="P463" s="21" t="inlineStr">
        <is>
          <t>PAID</t>
        </is>
      </c>
      <c r="Q463" s="28" t="n">
        <v>46249</v>
      </c>
      <c r="R463" s="28" t="n">
        <v>46246</v>
      </c>
      <c r="S463" s="21" t="inlineStr"/>
    </row>
    <row r="464">
      <c r="A464" s="17" t="inlineStr">
        <is>
          <t>TXN-202608-028037</t>
        </is>
      </c>
      <c r="B464" s="27" t="n">
        <v>46235</v>
      </c>
      <c r="C464" s="17" t="inlineStr">
        <is>
          <t>AC-VB-1015</t>
        </is>
      </c>
      <c r="D464" s="17" t="inlineStr">
        <is>
          <t>WL-01478</t>
        </is>
      </c>
      <c r="E464" s="17" t="inlineStr">
        <is>
          <t>VB-1015</t>
        </is>
      </c>
      <c r="F464" s="17" t="inlineStr">
        <is>
          <t>Vessbank</t>
        </is>
      </c>
      <c r="G464" s="17" t="inlineStr">
        <is>
          <t>NON_COMM_MONTHLY</t>
        </is>
      </c>
      <c r="H464" s="17" t="inlineStr">
        <is>
          <t>MONTHLY_MOORAGE</t>
        </is>
      </c>
      <c r="I464" s="17" t="n">
        <v>39</v>
      </c>
      <c r="J464" s="17" t="n">
        <v>1</v>
      </c>
      <c r="K464" s="17" t="n">
        <v>39</v>
      </c>
      <c r="L464" s="17" t="n">
        <v>10.4</v>
      </c>
      <c r="M464" s="17" t="n">
        <v>405.6</v>
      </c>
      <c r="N464" s="17" t="n">
        <v>52.08</v>
      </c>
      <c r="O464" s="17" t="n">
        <v>457.68</v>
      </c>
      <c r="P464" s="17" t="inlineStr">
        <is>
          <t>PAID</t>
        </is>
      </c>
      <c r="Q464" s="27" t="n">
        <v>46249</v>
      </c>
      <c r="R464" s="27" t="n">
        <v>46242</v>
      </c>
      <c r="S464" s="17" t="inlineStr"/>
    </row>
    <row r="465">
      <c r="A465" s="21" t="inlineStr">
        <is>
          <t>TXN-202608-028112</t>
        </is>
      </c>
      <c r="B465" s="28" t="n">
        <v>46235</v>
      </c>
      <c r="C465" s="21" t="inlineStr">
        <is>
          <t>AC-VB-1016</t>
        </is>
      </c>
      <c r="D465" s="21" t="inlineStr">
        <is>
          <t>WL-03078</t>
        </is>
      </c>
      <c r="E465" s="21" t="inlineStr">
        <is>
          <t>VB-1016</t>
        </is>
      </c>
      <c r="F465" s="21" t="inlineStr">
        <is>
          <t>Vessbank</t>
        </is>
      </c>
      <c r="G465" s="21" t="inlineStr">
        <is>
          <t>NON_COMM_MONTHLY</t>
        </is>
      </c>
      <c r="H465" s="21" t="inlineStr">
        <is>
          <t>MONTHLY_MOORAGE</t>
        </is>
      </c>
      <c r="I465" s="21" t="n">
        <v>50</v>
      </c>
      <c r="J465" s="21" t="n">
        <v>1</v>
      </c>
      <c r="K465" s="21" t="n">
        <v>50</v>
      </c>
      <c r="L465" s="21" t="n">
        <v>10.4</v>
      </c>
      <c r="M465" s="21" t="n">
        <v>520</v>
      </c>
      <c r="N465" s="21" t="n">
        <v>66.77</v>
      </c>
      <c r="O465" s="21" t="n">
        <v>586.77</v>
      </c>
      <c r="P465" s="21" t="inlineStr">
        <is>
          <t>PAID</t>
        </is>
      </c>
      <c r="Q465" s="28" t="n">
        <v>46249</v>
      </c>
      <c r="R465" s="28" t="n">
        <v>46237</v>
      </c>
      <c r="S465" s="21" t="inlineStr"/>
    </row>
    <row r="466">
      <c r="A466" s="17" t="inlineStr">
        <is>
          <t>TXN-202608-028162</t>
        </is>
      </c>
      <c r="B466" s="27" t="n">
        <v>46235</v>
      </c>
      <c r="C466" s="17" t="inlineStr">
        <is>
          <t>AC-VB-1017</t>
        </is>
      </c>
      <c r="D466" s="17" t="inlineStr">
        <is>
          <t>WL-03104</t>
        </is>
      </c>
      <c r="E466" s="17" t="inlineStr">
        <is>
          <t>VB-1017</t>
        </is>
      </c>
      <c r="F466" s="17" t="inlineStr">
        <is>
          <t>Vessbank</t>
        </is>
      </c>
      <c r="G466" s="17" t="inlineStr">
        <is>
          <t>NON_COMM_MONTHLY</t>
        </is>
      </c>
      <c r="H466" s="17" t="inlineStr">
        <is>
          <t>MONTHLY_MOORAGE</t>
        </is>
      </c>
      <c r="I466" s="17" t="n">
        <v>35</v>
      </c>
      <c r="J466" s="17" t="n">
        <v>1</v>
      </c>
      <c r="K466" s="17" t="n">
        <v>35</v>
      </c>
      <c r="L466" s="17" t="n">
        <v>10.4</v>
      </c>
      <c r="M466" s="17" t="n">
        <v>364</v>
      </c>
      <c r="N466" s="17" t="n">
        <v>46.74</v>
      </c>
      <c r="O466" s="17" t="n">
        <v>410.74</v>
      </c>
      <c r="P466" s="17" t="inlineStr">
        <is>
          <t>PAID</t>
        </is>
      </c>
      <c r="Q466" s="27" t="n">
        <v>46249</v>
      </c>
      <c r="R466" s="27" t="n">
        <v>46245</v>
      </c>
      <c r="S466" s="17" t="inlineStr"/>
    </row>
    <row r="467">
      <c r="A467" s="21" t="inlineStr">
        <is>
          <t>TXN-202608-028239</t>
        </is>
      </c>
      <c r="B467" s="28" t="n">
        <v>46235</v>
      </c>
      <c r="C467" s="21" t="inlineStr">
        <is>
          <t>AC-VB-1018</t>
        </is>
      </c>
      <c r="D467" s="21" t="inlineStr">
        <is>
          <t>WL-02100</t>
        </is>
      </c>
      <c r="E467" s="21" t="inlineStr">
        <is>
          <t>VB-1018</t>
        </is>
      </c>
      <c r="F467" s="21" t="inlineStr">
        <is>
          <t>Vessbank</t>
        </is>
      </c>
      <c r="G467" s="21" t="inlineStr">
        <is>
          <t>NON_COMM_MONTHLY</t>
        </is>
      </c>
      <c r="H467" s="21" t="inlineStr">
        <is>
          <t>MONTHLY_MOORAGE</t>
        </is>
      </c>
      <c r="I467" s="21" t="n">
        <v>52</v>
      </c>
      <c r="J467" s="21" t="n">
        <v>1</v>
      </c>
      <c r="K467" s="21" t="n">
        <v>52</v>
      </c>
      <c r="L467" s="21" t="n">
        <v>10.4</v>
      </c>
      <c r="M467" s="21" t="n">
        <v>540.8</v>
      </c>
      <c r="N467" s="21" t="n">
        <v>69.44</v>
      </c>
      <c r="O467" s="21" t="n">
        <v>610.24</v>
      </c>
      <c r="P467" s="21" t="inlineStr">
        <is>
          <t>PAID</t>
        </is>
      </c>
      <c r="Q467" s="28" t="n">
        <v>46249</v>
      </c>
      <c r="R467" s="28" t="n">
        <v>46237</v>
      </c>
      <c r="S467" s="21" t="inlineStr"/>
    </row>
    <row r="468">
      <c r="A468" s="17" t="inlineStr">
        <is>
          <t>TXN-202608-028294</t>
        </is>
      </c>
      <c r="B468" s="27" t="n">
        <v>46235</v>
      </c>
      <c r="C468" s="17" t="inlineStr">
        <is>
          <t>AC-VB-1019</t>
        </is>
      </c>
      <c r="D468" s="17" t="inlineStr">
        <is>
          <t>WL-03674</t>
        </is>
      </c>
      <c r="E468" s="17" t="inlineStr">
        <is>
          <t>VB-1019</t>
        </is>
      </c>
      <c r="F468" s="17" t="inlineStr">
        <is>
          <t>Vessbank</t>
        </is>
      </c>
      <c r="G468" s="17" t="inlineStr">
        <is>
          <t>NON_COMM_MONTHLY</t>
        </is>
      </c>
      <c r="H468" s="17" t="inlineStr">
        <is>
          <t>MONTHLY_MOORAGE</t>
        </is>
      </c>
      <c r="I468" s="17" t="n">
        <v>34</v>
      </c>
      <c r="J468" s="17" t="n">
        <v>1</v>
      </c>
      <c r="K468" s="17" t="n">
        <v>34</v>
      </c>
      <c r="L468" s="17" t="n">
        <v>10.4</v>
      </c>
      <c r="M468" s="17" t="n">
        <v>353.6</v>
      </c>
      <c r="N468" s="17" t="n">
        <v>45.4</v>
      </c>
      <c r="O468" s="17" t="n">
        <v>399</v>
      </c>
      <c r="P468" s="17" t="inlineStr">
        <is>
          <t>PAID</t>
        </is>
      </c>
      <c r="Q468" s="27" t="n">
        <v>46249</v>
      </c>
      <c r="R468" s="27" t="n">
        <v>46237</v>
      </c>
      <c r="S468" s="17" t="inlineStr"/>
    </row>
    <row r="469">
      <c r="A469" s="21" t="inlineStr">
        <is>
          <t>TXN-202608-028380</t>
        </is>
      </c>
      <c r="B469" s="28" t="n">
        <v>46235</v>
      </c>
      <c r="C469" s="21" t="inlineStr">
        <is>
          <t>AC-VB-1020</t>
        </is>
      </c>
      <c r="D469" s="21" t="inlineStr">
        <is>
          <t>WL-02112</t>
        </is>
      </c>
      <c r="E469" s="21" t="inlineStr">
        <is>
          <t>VB-1020</t>
        </is>
      </c>
      <c r="F469" s="21" t="inlineStr">
        <is>
          <t>Vessbank</t>
        </is>
      </c>
      <c r="G469" s="21" t="inlineStr">
        <is>
          <t>NON_COMM_MONTHLY</t>
        </is>
      </c>
      <c r="H469" s="21" t="inlineStr">
        <is>
          <t>MONTHLY_MOORAGE</t>
        </is>
      </c>
      <c r="I469" s="21" t="n">
        <v>40</v>
      </c>
      <c r="J469" s="21" t="n">
        <v>1</v>
      </c>
      <c r="K469" s="21" t="n">
        <v>40</v>
      </c>
      <c r="L469" s="21" t="n">
        <v>10.4</v>
      </c>
      <c r="M469" s="21" t="n">
        <v>416</v>
      </c>
      <c r="N469" s="21" t="n">
        <v>53.41</v>
      </c>
      <c r="O469" s="21" t="n">
        <v>469.41</v>
      </c>
      <c r="P469" s="21" t="inlineStr">
        <is>
          <t>PAID</t>
        </is>
      </c>
      <c r="Q469" s="28" t="n">
        <v>46249</v>
      </c>
      <c r="R469" s="28" t="n">
        <v>46249</v>
      </c>
      <c r="S469" s="21" t="inlineStr"/>
    </row>
    <row r="470">
      <c r="A470" s="17" t="inlineStr">
        <is>
          <t>TXN-202608-028430</t>
        </is>
      </c>
      <c r="B470" s="27" t="n">
        <v>46235</v>
      </c>
      <c r="C470" s="17" t="inlineStr">
        <is>
          <t>AC-VB-1021</t>
        </is>
      </c>
      <c r="D470" s="17" t="inlineStr">
        <is>
          <t>WL-03142</t>
        </is>
      </c>
      <c r="E470" s="17" t="inlineStr">
        <is>
          <t>VB-1021</t>
        </is>
      </c>
      <c r="F470" s="17" t="inlineStr">
        <is>
          <t>Vessbank</t>
        </is>
      </c>
      <c r="G470" s="17" t="inlineStr">
        <is>
          <t>NON_COMM_MONTHLY</t>
        </is>
      </c>
      <c r="H470" s="17" t="inlineStr">
        <is>
          <t>MONTHLY_MOORAGE</t>
        </is>
      </c>
      <c r="I470" s="17" t="n">
        <v>41</v>
      </c>
      <c r="J470" s="17" t="n">
        <v>1</v>
      </c>
      <c r="K470" s="17" t="n">
        <v>41</v>
      </c>
      <c r="L470" s="17" t="n">
        <v>10.4</v>
      </c>
      <c r="M470" s="17" t="n">
        <v>426.4</v>
      </c>
      <c r="N470" s="17" t="n">
        <v>54.75</v>
      </c>
      <c r="O470" s="17" t="n">
        <v>481.15</v>
      </c>
      <c r="P470" s="17" t="inlineStr">
        <is>
          <t>LATE</t>
        </is>
      </c>
      <c r="Q470" s="27" t="n">
        <v>46249</v>
      </c>
      <c r="R470" s="17" t="inlineStr"/>
      <c r="S470" s="17" t="inlineStr"/>
    </row>
    <row r="471">
      <c r="A471" s="21" t="inlineStr">
        <is>
          <t>TXN-202608-028505</t>
        </is>
      </c>
      <c r="B471" s="28" t="n">
        <v>46235</v>
      </c>
      <c r="C471" s="21" t="inlineStr">
        <is>
          <t>AC-VB-1022</t>
        </is>
      </c>
      <c r="D471" s="21" t="inlineStr">
        <is>
          <t>WL-01981</t>
        </is>
      </c>
      <c r="E471" s="21" t="inlineStr">
        <is>
          <t>VB-1022</t>
        </is>
      </c>
      <c r="F471" s="21" t="inlineStr">
        <is>
          <t>Vessbank</t>
        </is>
      </c>
      <c r="G471" s="21" t="inlineStr">
        <is>
          <t>NON_COMM_MONTHLY</t>
        </is>
      </c>
      <c r="H471" s="21" t="inlineStr">
        <is>
          <t>MONTHLY_MOORAGE</t>
        </is>
      </c>
      <c r="I471" s="21" t="n">
        <v>57</v>
      </c>
      <c r="J471" s="21" t="n">
        <v>1</v>
      </c>
      <c r="K471" s="21" t="n">
        <v>57</v>
      </c>
      <c r="L471" s="21" t="n">
        <v>10.4</v>
      </c>
      <c r="M471" s="21" t="n">
        <v>592.8</v>
      </c>
      <c r="N471" s="21" t="n">
        <v>76.12</v>
      </c>
      <c r="O471" s="21" t="n">
        <v>668.92</v>
      </c>
      <c r="P471" s="21" t="inlineStr">
        <is>
          <t>PAID</t>
        </is>
      </c>
      <c r="Q471" s="28" t="n">
        <v>46249</v>
      </c>
      <c r="R471" s="28" t="n">
        <v>46246</v>
      </c>
      <c r="S471" s="21" t="inlineStr"/>
    </row>
    <row r="472">
      <c r="A472" s="17" t="inlineStr">
        <is>
          <t>TXN-202608-028560</t>
        </is>
      </c>
      <c r="B472" s="27" t="n">
        <v>46235</v>
      </c>
      <c r="C472" s="17" t="inlineStr">
        <is>
          <t>AC-VB-1023</t>
        </is>
      </c>
      <c r="D472" s="17" t="inlineStr">
        <is>
          <t>WL-01467</t>
        </is>
      </c>
      <c r="E472" s="17" t="inlineStr">
        <is>
          <t>VB-1023</t>
        </is>
      </c>
      <c r="F472" s="17" t="inlineStr">
        <is>
          <t>Vessbank</t>
        </is>
      </c>
      <c r="G472" s="17" t="inlineStr">
        <is>
          <t>NON_COMM_MONTHLY</t>
        </is>
      </c>
      <c r="H472" s="17" t="inlineStr">
        <is>
          <t>MONTHLY_MOORAGE</t>
        </is>
      </c>
      <c r="I472" s="17" t="n">
        <v>30</v>
      </c>
      <c r="J472" s="17" t="n">
        <v>1</v>
      </c>
      <c r="K472" s="17" t="n">
        <v>30</v>
      </c>
      <c r="L472" s="17" t="n">
        <v>10.4</v>
      </c>
      <c r="M472" s="17" t="n">
        <v>312</v>
      </c>
      <c r="N472" s="17" t="n">
        <v>40.06</v>
      </c>
      <c r="O472" s="17" t="n">
        <v>352.06</v>
      </c>
      <c r="P472" s="17" t="inlineStr">
        <is>
          <t>PAID</t>
        </is>
      </c>
      <c r="Q472" s="27" t="n">
        <v>46249</v>
      </c>
      <c r="R472" s="27" t="n">
        <v>46240</v>
      </c>
      <c r="S472" s="17" t="inlineStr"/>
    </row>
    <row r="473">
      <c r="A473" s="21" t="inlineStr">
        <is>
          <t>TXN-202608-028608</t>
        </is>
      </c>
      <c r="B473" s="28" t="n">
        <v>46235</v>
      </c>
      <c r="C473" s="21" t="inlineStr">
        <is>
          <t>AC-VB-1024</t>
        </is>
      </c>
      <c r="D473" s="21" t="inlineStr">
        <is>
          <t>WL-02463</t>
        </is>
      </c>
      <c r="E473" s="21" t="inlineStr">
        <is>
          <t>VB-1024</t>
        </is>
      </c>
      <c r="F473" s="21" t="inlineStr">
        <is>
          <t>Vessbank</t>
        </is>
      </c>
      <c r="G473" s="21" t="inlineStr">
        <is>
          <t>NON_COMM_MONTHLY</t>
        </is>
      </c>
      <c r="H473" s="21" t="inlineStr">
        <is>
          <t>MONTHLY_MOORAGE</t>
        </is>
      </c>
      <c r="I473" s="21" t="n">
        <v>56</v>
      </c>
      <c r="J473" s="21" t="n">
        <v>1</v>
      </c>
      <c r="K473" s="21" t="n">
        <v>56</v>
      </c>
      <c r="L473" s="21" t="n">
        <v>10.4</v>
      </c>
      <c r="M473" s="21" t="n">
        <v>582.4</v>
      </c>
      <c r="N473" s="21" t="n">
        <v>74.78</v>
      </c>
      <c r="O473" s="21" t="n">
        <v>657.1799999999999</v>
      </c>
      <c r="P473" s="21" t="inlineStr">
        <is>
          <t>PAID</t>
        </is>
      </c>
      <c r="Q473" s="28" t="n">
        <v>46249</v>
      </c>
      <c r="R473" s="28" t="n">
        <v>46241</v>
      </c>
      <c r="S473" s="21" t="inlineStr"/>
    </row>
    <row r="474">
      <c r="A474" s="17" t="inlineStr">
        <is>
          <t>TXN-202608-028684</t>
        </is>
      </c>
      <c r="B474" s="27" t="n">
        <v>46235</v>
      </c>
      <c r="C474" s="17" t="inlineStr">
        <is>
          <t>AC-EW-0101</t>
        </is>
      </c>
      <c r="D474" s="17" t="inlineStr">
        <is>
          <t>WL-01414</t>
        </is>
      </c>
      <c r="E474" s="17" t="inlineStr">
        <is>
          <t>EW-0101</t>
        </is>
      </c>
      <c r="F474" s="17" t="inlineStr">
        <is>
          <t>Eastwey</t>
        </is>
      </c>
      <c r="G474" s="17" t="inlineStr">
        <is>
          <t>NON_COMM_MONTHLY</t>
        </is>
      </c>
      <c r="H474" s="17" t="inlineStr">
        <is>
          <t>MONTHLY_MOORAGE</t>
        </is>
      </c>
      <c r="I474" s="17" t="n">
        <v>80</v>
      </c>
      <c r="J474" s="17" t="n">
        <v>1</v>
      </c>
      <c r="K474" s="17" t="n">
        <v>80</v>
      </c>
      <c r="L474" s="17" t="n">
        <v>7.55</v>
      </c>
      <c r="M474" s="17" t="n">
        <v>604</v>
      </c>
      <c r="N474" s="17" t="n">
        <v>77.55</v>
      </c>
      <c r="O474" s="17" t="n">
        <v>681.55</v>
      </c>
      <c r="P474" s="17" t="inlineStr">
        <is>
          <t>PAID</t>
        </is>
      </c>
      <c r="Q474" s="27" t="n">
        <v>46249</v>
      </c>
      <c r="R474" s="27" t="n">
        <v>46247</v>
      </c>
      <c r="S474" s="17" t="inlineStr"/>
    </row>
    <row r="475">
      <c r="A475" s="21" t="inlineStr">
        <is>
          <t>TXN-202608-028767</t>
        </is>
      </c>
      <c r="B475" s="28" t="n">
        <v>46235</v>
      </c>
      <c r="C475" s="21" t="inlineStr">
        <is>
          <t>AC-EW-0102</t>
        </is>
      </c>
      <c r="D475" s="21" t="inlineStr">
        <is>
          <t>WL-03666</t>
        </is>
      </c>
      <c r="E475" s="21" t="inlineStr">
        <is>
          <t>EW-0102</t>
        </is>
      </c>
      <c r="F475" s="21" t="inlineStr">
        <is>
          <t>Eastwey</t>
        </is>
      </c>
      <c r="G475" s="21" t="inlineStr">
        <is>
          <t>NON_COMM_MONTHLY</t>
        </is>
      </c>
      <c r="H475" s="21" t="inlineStr">
        <is>
          <t>MONTHLY_MOORAGE</t>
        </is>
      </c>
      <c r="I475" s="21" t="n">
        <v>56</v>
      </c>
      <c r="J475" s="21" t="n">
        <v>1</v>
      </c>
      <c r="K475" s="21" t="n">
        <v>56</v>
      </c>
      <c r="L475" s="21" t="n">
        <v>7.55</v>
      </c>
      <c r="M475" s="21" t="n">
        <v>422.8</v>
      </c>
      <c r="N475" s="21" t="n">
        <v>54.29</v>
      </c>
      <c r="O475" s="21" t="n">
        <v>477.09</v>
      </c>
      <c r="P475" s="21" t="inlineStr">
        <is>
          <t>PAID</t>
        </is>
      </c>
      <c r="Q475" s="28" t="n">
        <v>46249</v>
      </c>
      <c r="R475" s="28" t="n">
        <v>46247</v>
      </c>
      <c r="S475" s="21" t="inlineStr"/>
    </row>
    <row r="476">
      <c r="A476" s="17" t="inlineStr">
        <is>
          <t>TXN-202608-028831</t>
        </is>
      </c>
      <c r="B476" s="27" t="n">
        <v>46235</v>
      </c>
      <c r="C476" s="17" t="inlineStr">
        <is>
          <t>AC-EW-0103</t>
        </is>
      </c>
      <c r="D476" s="17" t="inlineStr">
        <is>
          <t>WL-01149</t>
        </is>
      </c>
      <c r="E476" s="17" t="inlineStr">
        <is>
          <t>EW-0103</t>
        </is>
      </c>
      <c r="F476" s="17" t="inlineStr">
        <is>
          <t>Eastwey</t>
        </is>
      </c>
      <c r="G476" s="17" t="inlineStr">
        <is>
          <t>NON_COMM_MONTHLY</t>
        </is>
      </c>
      <c r="H476" s="17" t="inlineStr">
        <is>
          <t>MONTHLY_MOORAGE</t>
        </is>
      </c>
      <c r="I476" s="17" t="n">
        <v>43</v>
      </c>
      <c r="J476" s="17" t="n">
        <v>1</v>
      </c>
      <c r="K476" s="17" t="n">
        <v>43</v>
      </c>
      <c r="L476" s="17" t="n">
        <v>7.55</v>
      </c>
      <c r="M476" s="17" t="n">
        <v>324.65</v>
      </c>
      <c r="N476" s="17" t="n">
        <v>41.69</v>
      </c>
      <c r="O476" s="17" t="n">
        <v>366.34</v>
      </c>
      <c r="P476" s="17" t="inlineStr">
        <is>
          <t>PAID</t>
        </is>
      </c>
      <c r="Q476" s="27" t="n">
        <v>46249</v>
      </c>
      <c r="R476" s="27" t="n">
        <v>46250</v>
      </c>
      <c r="S476" s="17" t="inlineStr"/>
    </row>
    <row r="477">
      <c r="A477" s="21" t="inlineStr">
        <is>
          <t>TXN-202608-028897</t>
        </is>
      </c>
      <c r="B477" s="28" t="n">
        <v>46235</v>
      </c>
      <c r="C477" s="21" t="inlineStr">
        <is>
          <t>AC-EW-0105</t>
        </is>
      </c>
      <c r="D477" s="21" t="inlineStr">
        <is>
          <t>WL-03242</t>
        </is>
      </c>
      <c r="E477" s="21" t="inlineStr">
        <is>
          <t>EW-0105</t>
        </is>
      </c>
      <c r="F477" s="21" t="inlineStr">
        <is>
          <t>Eastwey</t>
        </is>
      </c>
      <c r="G477" s="21" t="inlineStr">
        <is>
          <t>NON_COMM_MONTHLY</t>
        </is>
      </c>
      <c r="H477" s="21" t="inlineStr">
        <is>
          <t>MONTHLY_MOORAGE</t>
        </is>
      </c>
      <c r="I477" s="21" t="n">
        <v>61</v>
      </c>
      <c r="J477" s="21" t="n">
        <v>1</v>
      </c>
      <c r="K477" s="21" t="n">
        <v>61</v>
      </c>
      <c r="L477" s="21" t="n">
        <v>7.55</v>
      </c>
      <c r="M477" s="21" t="n">
        <v>460.55</v>
      </c>
      <c r="N477" s="21" t="n">
        <v>59.13</v>
      </c>
      <c r="O477" s="21" t="n">
        <v>519.6799999999999</v>
      </c>
      <c r="P477" s="21" t="inlineStr">
        <is>
          <t>LATE</t>
        </is>
      </c>
      <c r="Q477" s="28" t="n">
        <v>46249</v>
      </c>
      <c r="R477" s="21" t="inlineStr"/>
      <c r="S477" s="21" t="inlineStr"/>
    </row>
    <row r="478">
      <c r="A478" s="17" t="inlineStr">
        <is>
          <t>TXN-202608-028973</t>
        </is>
      </c>
      <c r="B478" s="27" t="n">
        <v>46235</v>
      </c>
      <c r="C478" s="17" t="inlineStr">
        <is>
          <t>AC-EW-0106</t>
        </is>
      </c>
      <c r="D478" s="17" t="inlineStr">
        <is>
          <t>WL-03380</t>
        </is>
      </c>
      <c r="E478" s="17" t="inlineStr">
        <is>
          <t>EW-0106</t>
        </is>
      </c>
      <c r="F478" s="17" t="inlineStr">
        <is>
          <t>Eastwey</t>
        </is>
      </c>
      <c r="G478" s="17" t="inlineStr">
        <is>
          <t>NON_COMM_MONTHLY</t>
        </is>
      </c>
      <c r="H478" s="17" t="inlineStr">
        <is>
          <t>MONTHLY_MOORAGE</t>
        </is>
      </c>
      <c r="I478" s="17" t="n">
        <v>48</v>
      </c>
      <c r="J478" s="17" t="n">
        <v>1</v>
      </c>
      <c r="K478" s="17" t="n">
        <v>48</v>
      </c>
      <c r="L478" s="17" t="n">
        <v>7.55</v>
      </c>
      <c r="M478" s="17" t="n">
        <v>362.4</v>
      </c>
      <c r="N478" s="17" t="n">
        <v>46.53</v>
      </c>
      <c r="O478" s="17" t="n">
        <v>408.93</v>
      </c>
      <c r="P478" s="17" t="inlineStr">
        <is>
          <t>PAID</t>
        </is>
      </c>
      <c r="Q478" s="27" t="n">
        <v>46249</v>
      </c>
      <c r="R478" s="27" t="n">
        <v>46247</v>
      </c>
      <c r="S478" s="17" t="inlineStr"/>
    </row>
    <row r="479">
      <c r="A479" s="21" t="inlineStr">
        <is>
          <t>TXN-202608-029048</t>
        </is>
      </c>
      <c r="B479" s="28" t="n">
        <v>46235</v>
      </c>
      <c r="C479" s="21" t="inlineStr">
        <is>
          <t>AC-EW-0107</t>
        </is>
      </c>
      <c r="D479" s="21" t="inlineStr">
        <is>
          <t>WL-01368</t>
        </is>
      </c>
      <c r="E479" s="21" t="inlineStr">
        <is>
          <t>EW-0107</t>
        </is>
      </c>
      <c r="F479" s="21" t="inlineStr">
        <is>
          <t>Eastwey</t>
        </is>
      </c>
      <c r="G479" s="21" t="inlineStr">
        <is>
          <t>NON_COMM_MONTHLY</t>
        </is>
      </c>
      <c r="H479" s="21" t="inlineStr">
        <is>
          <t>MONTHLY_MOORAGE</t>
        </is>
      </c>
      <c r="I479" s="21" t="n">
        <v>28</v>
      </c>
      <c r="J479" s="21" t="n">
        <v>1</v>
      </c>
      <c r="K479" s="21" t="n">
        <v>28</v>
      </c>
      <c r="L479" s="21" t="n">
        <v>7.55</v>
      </c>
      <c r="M479" s="21" t="n">
        <v>211.4</v>
      </c>
      <c r="N479" s="21" t="n">
        <v>27.14</v>
      </c>
      <c r="O479" s="21" t="n">
        <v>238.54</v>
      </c>
      <c r="P479" s="21" t="inlineStr">
        <is>
          <t>PAID</t>
        </is>
      </c>
      <c r="Q479" s="28" t="n">
        <v>46249</v>
      </c>
      <c r="R479" s="28" t="n">
        <v>46243</v>
      </c>
      <c r="S479" s="21" t="inlineStr"/>
    </row>
    <row r="480">
      <c r="A480" s="17" t="inlineStr">
        <is>
          <t>TXN-202608-029120</t>
        </is>
      </c>
      <c r="B480" s="27" t="n">
        <v>46235</v>
      </c>
      <c r="C480" s="17" t="inlineStr">
        <is>
          <t>AC-EW-0108</t>
        </is>
      </c>
      <c r="D480" s="17" t="inlineStr">
        <is>
          <t>WL-02070</t>
        </is>
      </c>
      <c r="E480" s="17" t="inlineStr">
        <is>
          <t>EW-0108</t>
        </is>
      </c>
      <c r="F480" s="17" t="inlineStr">
        <is>
          <t>Eastwey</t>
        </is>
      </c>
      <c r="G480" s="17" t="inlineStr">
        <is>
          <t>NON_COMM_MONTHLY</t>
        </is>
      </c>
      <c r="H480" s="17" t="inlineStr">
        <is>
          <t>MONTHLY_MOORAGE</t>
        </is>
      </c>
      <c r="I480" s="17" t="n">
        <v>60</v>
      </c>
      <c r="J480" s="17" t="n">
        <v>1</v>
      </c>
      <c r="K480" s="17" t="n">
        <v>60</v>
      </c>
      <c r="L480" s="17" t="n">
        <v>7.55</v>
      </c>
      <c r="M480" s="17" t="n">
        <v>453</v>
      </c>
      <c r="N480" s="17" t="n">
        <v>58.17</v>
      </c>
      <c r="O480" s="17" t="n">
        <v>511.17</v>
      </c>
      <c r="P480" s="17" t="inlineStr">
        <is>
          <t>PAID</t>
        </is>
      </c>
      <c r="Q480" s="27" t="n">
        <v>46249</v>
      </c>
      <c r="R480" s="27" t="n">
        <v>46248</v>
      </c>
      <c r="S480" s="17" t="inlineStr"/>
    </row>
    <row r="481">
      <c r="A481" s="21" t="inlineStr">
        <is>
          <t>TXN-202608-029186</t>
        </is>
      </c>
      <c r="B481" s="28" t="n">
        <v>46235</v>
      </c>
      <c r="C481" s="21" t="inlineStr">
        <is>
          <t>AC-EW-0109</t>
        </is>
      </c>
      <c r="D481" s="21" t="inlineStr">
        <is>
          <t>WL-03624</t>
        </is>
      </c>
      <c r="E481" s="21" t="inlineStr">
        <is>
          <t>EW-0109</t>
        </is>
      </c>
      <c r="F481" s="21" t="inlineStr">
        <is>
          <t>Eastwey</t>
        </is>
      </c>
      <c r="G481" s="21" t="inlineStr">
        <is>
          <t>NON_COMM_MONTHLY</t>
        </is>
      </c>
      <c r="H481" s="21" t="inlineStr">
        <is>
          <t>MONTHLY_MOORAGE</t>
        </is>
      </c>
      <c r="I481" s="21" t="n">
        <v>60</v>
      </c>
      <c r="J481" s="21" t="n">
        <v>1</v>
      </c>
      <c r="K481" s="21" t="n">
        <v>60</v>
      </c>
      <c r="L481" s="21" t="n">
        <v>7.55</v>
      </c>
      <c r="M481" s="21" t="n">
        <v>453</v>
      </c>
      <c r="N481" s="21" t="n">
        <v>58.17</v>
      </c>
      <c r="O481" s="21" t="n">
        <v>511.17</v>
      </c>
      <c r="P481" s="21" t="inlineStr">
        <is>
          <t>PAID</t>
        </is>
      </c>
      <c r="Q481" s="28" t="n">
        <v>46249</v>
      </c>
      <c r="R481" s="28" t="n">
        <v>46251</v>
      </c>
      <c r="S481" s="21" t="inlineStr"/>
    </row>
    <row r="482">
      <c r="A482" s="17" t="inlineStr">
        <is>
          <t>TXN-202608-029246</t>
        </is>
      </c>
      <c r="B482" s="27" t="n">
        <v>46235</v>
      </c>
      <c r="C482" s="17" t="inlineStr">
        <is>
          <t>AC-EW-0110</t>
        </is>
      </c>
      <c r="D482" s="17" t="inlineStr">
        <is>
          <t>WL-01831</t>
        </is>
      </c>
      <c r="E482" s="17" t="inlineStr">
        <is>
          <t>EW-0110</t>
        </is>
      </c>
      <c r="F482" s="17" t="inlineStr">
        <is>
          <t>Eastwey</t>
        </is>
      </c>
      <c r="G482" s="17" t="inlineStr">
        <is>
          <t>NON_COMM_MONTHLY</t>
        </is>
      </c>
      <c r="H482" s="17" t="inlineStr">
        <is>
          <t>MONTHLY_MOORAGE</t>
        </is>
      </c>
      <c r="I482" s="17" t="n">
        <v>37</v>
      </c>
      <c r="J482" s="17" t="n">
        <v>1</v>
      </c>
      <c r="K482" s="17" t="n">
        <v>37</v>
      </c>
      <c r="L482" s="17" t="n">
        <v>7.55</v>
      </c>
      <c r="M482" s="17" t="n">
        <v>279.35</v>
      </c>
      <c r="N482" s="17" t="n">
        <v>35.87</v>
      </c>
      <c r="O482" s="17" t="n">
        <v>315.22</v>
      </c>
      <c r="P482" s="17" t="inlineStr">
        <is>
          <t>PAID</t>
        </is>
      </c>
      <c r="Q482" s="27" t="n">
        <v>46249</v>
      </c>
      <c r="R482" s="27" t="n">
        <v>46244</v>
      </c>
      <c r="S482" s="17" t="inlineStr"/>
    </row>
    <row r="483">
      <c r="A483" s="21" t="inlineStr">
        <is>
          <t>TXN-202608-029329</t>
        </is>
      </c>
      <c r="B483" s="28" t="n">
        <v>46235</v>
      </c>
      <c r="C483" s="21" t="inlineStr">
        <is>
          <t>AC-EW-0111</t>
        </is>
      </c>
      <c r="D483" s="21" t="inlineStr">
        <is>
          <t>WL-01617</t>
        </is>
      </c>
      <c r="E483" s="21" t="inlineStr">
        <is>
          <t>EW-0111</t>
        </is>
      </c>
      <c r="F483" s="21" t="inlineStr">
        <is>
          <t>Eastwey</t>
        </is>
      </c>
      <c r="G483" s="21" t="inlineStr">
        <is>
          <t>NON_COMM_MONTHLY</t>
        </is>
      </c>
      <c r="H483" s="21" t="inlineStr">
        <is>
          <t>MONTHLY_MOORAGE</t>
        </is>
      </c>
      <c r="I483" s="21" t="n">
        <v>44</v>
      </c>
      <c r="J483" s="21" t="n">
        <v>1</v>
      </c>
      <c r="K483" s="21" t="n">
        <v>44</v>
      </c>
      <c r="L483" s="21" t="n">
        <v>7.55</v>
      </c>
      <c r="M483" s="21" t="n">
        <v>332.2</v>
      </c>
      <c r="N483" s="21" t="n">
        <v>42.65</v>
      </c>
      <c r="O483" s="21" t="n">
        <v>374.85</v>
      </c>
      <c r="P483" s="21" t="inlineStr">
        <is>
          <t>PAID</t>
        </is>
      </c>
      <c r="Q483" s="28" t="n">
        <v>46249</v>
      </c>
      <c r="R483" s="28" t="n">
        <v>46245</v>
      </c>
      <c r="S483" s="21" t="inlineStr"/>
    </row>
    <row r="484">
      <c r="A484" s="17" t="inlineStr">
        <is>
          <t>TXN-202608-029415</t>
        </is>
      </c>
      <c r="B484" s="27" t="n">
        <v>46235</v>
      </c>
      <c r="C484" s="17" t="inlineStr">
        <is>
          <t>AC-EW-0112</t>
        </is>
      </c>
      <c r="D484" s="17" t="inlineStr">
        <is>
          <t>WL-01533</t>
        </is>
      </c>
      <c r="E484" s="17" t="inlineStr">
        <is>
          <t>EW-0112</t>
        </is>
      </c>
      <c r="F484" s="17" t="inlineStr">
        <is>
          <t>Eastwey</t>
        </is>
      </c>
      <c r="G484" s="17" t="inlineStr">
        <is>
          <t>NON_COMM_MONTHLY</t>
        </is>
      </c>
      <c r="H484" s="17" t="inlineStr">
        <is>
          <t>MONTHLY_MOORAGE</t>
        </is>
      </c>
      <c r="I484" s="17" t="n">
        <v>70</v>
      </c>
      <c r="J484" s="17" t="n">
        <v>1</v>
      </c>
      <c r="K484" s="17" t="n">
        <v>70</v>
      </c>
      <c r="L484" s="17" t="n">
        <v>7.55</v>
      </c>
      <c r="M484" s="17" t="n">
        <v>528.5</v>
      </c>
      <c r="N484" s="17" t="n">
        <v>67.86</v>
      </c>
      <c r="O484" s="17" t="n">
        <v>596.36</v>
      </c>
      <c r="P484" s="17" t="inlineStr">
        <is>
          <t>PAID</t>
        </is>
      </c>
      <c r="Q484" s="27" t="n">
        <v>46249</v>
      </c>
      <c r="R484" s="27" t="n">
        <v>46238</v>
      </c>
      <c r="S484" s="17" t="inlineStr"/>
    </row>
    <row r="485">
      <c r="A485" s="21" t="inlineStr">
        <is>
          <t>TXN-202608-029475</t>
        </is>
      </c>
      <c r="B485" s="28" t="n">
        <v>46235</v>
      </c>
      <c r="C485" s="21" t="inlineStr">
        <is>
          <t>AC-EW-0113</t>
        </is>
      </c>
      <c r="D485" s="21" t="inlineStr">
        <is>
          <t>WL-01482</t>
        </is>
      </c>
      <c r="E485" s="21" t="inlineStr">
        <is>
          <t>EW-0113</t>
        </is>
      </c>
      <c r="F485" s="21" t="inlineStr">
        <is>
          <t>Eastwey</t>
        </is>
      </c>
      <c r="G485" s="21" t="inlineStr">
        <is>
          <t>NON_COMM_MONTHLY</t>
        </is>
      </c>
      <c r="H485" s="21" t="inlineStr">
        <is>
          <t>MONTHLY_MOORAGE</t>
        </is>
      </c>
      <c r="I485" s="21" t="n">
        <v>62</v>
      </c>
      <c r="J485" s="21" t="n">
        <v>1</v>
      </c>
      <c r="K485" s="21" t="n">
        <v>62</v>
      </c>
      <c r="L485" s="21" t="n">
        <v>7.55</v>
      </c>
      <c r="M485" s="21" t="n">
        <v>468.1</v>
      </c>
      <c r="N485" s="21" t="n">
        <v>60.1</v>
      </c>
      <c r="O485" s="21" t="n">
        <v>528.2</v>
      </c>
      <c r="P485" s="21" t="inlineStr">
        <is>
          <t>PAID</t>
        </is>
      </c>
      <c r="Q485" s="28" t="n">
        <v>46249</v>
      </c>
      <c r="R485" s="28" t="n">
        <v>46247</v>
      </c>
      <c r="S485" s="21" t="inlineStr"/>
    </row>
    <row r="486">
      <c r="A486" s="17" t="inlineStr">
        <is>
          <t>TXN-202608-029536</t>
        </is>
      </c>
      <c r="B486" s="27" t="n">
        <v>46235</v>
      </c>
      <c r="C486" s="17" t="inlineStr">
        <is>
          <t>AC-EW-0114</t>
        </is>
      </c>
      <c r="D486" s="17" t="inlineStr">
        <is>
          <t>WL-03340</t>
        </is>
      </c>
      <c r="E486" s="17" t="inlineStr">
        <is>
          <t>EW-0114</t>
        </is>
      </c>
      <c r="F486" s="17" t="inlineStr">
        <is>
          <t>Eastwey</t>
        </is>
      </c>
      <c r="G486" s="17" t="inlineStr">
        <is>
          <t>NON_COMM_MONTHLY</t>
        </is>
      </c>
      <c r="H486" s="17" t="inlineStr">
        <is>
          <t>MONTHLY_MOORAGE</t>
        </is>
      </c>
      <c r="I486" s="17" t="n">
        <v>42</v>
      </c>
      <c r="J486" s="17" t="n">
        <v>1</v>
      </c>
      <c r="K486" s="17" t="n">
        <v>42</v>
      </c>
      <c r="L486" s="17" t="n">
        <v>7.55</v>
      </c>
      <c r="M486" s="17" t="n">
        <v>317.1</v>
      </c>
      <c r="N486" s="17" t="n">
        <v>40.72</v>
      </c>
      <c r="O486" s="17" t="n">
        <v>357.82</v>
      </c>
      <c r="P486" s="17" t="inlineStr">
        <is>
          <t>PAID</t>
        </is>
      </c>
      <c r="Q486" s="27" t="n">
        <v>46249</v>
      </c>
      <c r="R486" s="27" t="n">
        <v>46251</v>
      </c>
      <c r="S486" s="17" t="inlineStr"/>
    </row>
    <row r="487">
      <c r="A487" s="21" t="inlineStr">
        <is>
          <t>TXN-202608-029605</t>
        </is>
      </c>
      <c r="B487" s="28" t="n">
        <v>46235</v>
      </c>
      <c r="C487" s="21" t="inlineStr">
        <is>
          <t>AC-EW-0115</t>
        </is>
      </c>
      <c r="D487" s="21" t="inlineStr">
        <is>
          <t>WL-01809</t>
        </is>
      </c>
      <c r="E487" s="21" t="inlineStr">
        <is>
          <t>EW-0115</t>
        </is>
      </c>
      <c r="F487" s="21" t="inlineStr">
        <is>
          <t>Eastwey</t>
        </is>
      </c>
      <c r="G487" s="21" t="inlineStr">
        <is>
          <t>NON_COMM_MONTHLY</t>
        </is>
      </c>
      <c r="H487" s="21" t="inlineStr">
        <is>
          <t>MONTHLY_MOORAGE</t>
        </is>
      </c>
      <c r="I487" s="21" t="n">
        <v>39</v>
      </c>
      <c r="J487" s="21" t="n">
        <v>1</v>
      </c>
      <c r="K487" s="21" t="n">
        <v>39</v>
      </c>
      <c r="L487" s="21" t="n">
        <v>7.55</v>
      </c>
      <c r="M487" s="21" t="n">
        <v>294.45</v>
      </c>
      <c r="N487" s="21" t="n">
        <v>37.81</v>
      </c>
      <c r="O487" s="21" t="n">
        <v>332.26</v>
      </c>
      <c r="P487" s="21" t="inlineStr">
        <is>
          <t>PAID</t>
        </is>
      </c>
      <c r="Q487" s="28" t="n">
        <v>46249</v>
      </c>
      <c r="R487" s="28" t="n">
        <v>46250</v>
      </c>
      <c r="S487" s="21" t="inlineStr"/>
    </row>
    <row r="488">
      <c r="A488" s="17" t="inlineStr">
        <is>
          <t>TXN-202608-029666</t>
        </is>
      </c>
      <c r="B488" s="27" t="n">
        <v>46235</v>
      </c>
      <c r="C488" s="17" t="inlineStr">
        <is>
          <t>AC-EW-0116</t>
        </is>
      </c>
      <c r="D488" s="17" t="inlineStr">
        <is>
          <t>WL-02558</t>
        </is>
      </c>
      <c r="E488" s="17" t="inlineStr">
        <is>
          <t>EW-0116</t>
        </is>
      </c>
      <c r="F488" s="17" t="inlineStr">
        <is>
          <t>Eastwey</t>
        </is>
      </c>
      <c r="G488" s="17" t="inlineStr">
        <is>
          <t>NON_COMM_MONTHLY</t>
        </is>
      </c>
      <c r="H488" s="17" t="inlineStr">
        <is>
          <t>MONTHLY_MOORAGE</t>
        </is>
      </c>
      <c r="I488" s="17" t="n">
        <v>32</v>
      </c>
      <c r="J488" s="17" t="n">
        <v>1</v>
      </c>
      <c r="K488" s="17" t="n">
        <v>32</v>
      </c>
      <c r="L488" s="17" t="n">
        <v>7.55</v>
      </c>
      <c r="M488" s="17" t="n">
        <v>241.6</v>
      </c>
      <c r="N488" s="17" t="n">
        <v>31.02</v>
      </c>
      <c r="O488" s="17" t="n">
        <v>272.62</v>
      </c>
      <c r="P488" s="17" t="inlineStr">
        <is>
          <t>PAID</t>
        </is>
      </c>
      <c r="Q488" s="27" t="n">
        <v>46249</v>
      </c>
      <c r="R488" s="27" t="n">
        <v>46238</v>
      </c>
      <c r="S488" s="17" t="inlineStr"/>
    </row>
    <row r="489">
      <c r="A489" s="21" t="inlineStr">
        <is>
          <t>TXN-202608-029714</t>
        </is>
      </c>
      <c r="B489" s="28" t="n">
        <v>46235</v>
      </c>
      <c r="C489" s="21" t="inlineStr">
        <is>
          <t>AC-EW-0118</t>
        </is>
      </c>
      <c r="D489" s="21" t="inlineStr">
        <is>
          <t>WL-03472</t>
        </is>
      </c>
      <c r="E489" s="21" t="inlineStr">
        <is>
          <t>EW-0118</t>
        </is>
      </c>
      <c r="F489" s="21" t="inlineStr">
        <is>
          <t>Eastwey</t>
        </is>
      </c>
      <c r="G489" s="21" t="inlineStr">
        <is>
          <t>NON_COMM_MONTHLY</t>
        </is>
      </c>
      <c r="H489" s="21" t="inlineStr">
        <is>
          <t>MONTHLY_MOORAGE</t>
        </is>
      </c>
      <c r="I489" s="21" t="n">
        <v>49</v>
      </c>
      <c r="J489" s="21" t="n">
        <v>1</v>
      </c>
      <c r="K489" s="21" t="n">
        <v>49</v>
      </c>
      <c r="L489" s="21" t="n">
        <v>7.55</v>
      </c>
      <c r="M489" s="21" t="n">
        <v>369.95</v>
      </c>
      <c r="N489" s="21" t="n">
        <v>47.5</v>
      </c>
      <c r="O489" s="21" t="n">
        <v>417.45</v>
      </c>
      <c r="P489" s="21" t="inlineStr">
        <is>
          <t>LATE</t>
        </is>
      </c>
      <c r="Q489" s="28" t="n">
        <v>46249</v>
      </c>
      <c r="R489" s="21" t="inlineStr"/>
      <c r="S489" s="21" t="inlineStr"/>
    </row>
    <row r="490">
      <c r="A490" s="17" t="inlineStr">
        <is>
          <t>TXN-202608-029764</t>
        </is>
      </c>
      <c r="B490" s="27" t="n">
        <v>46235</v>
      </c>
      <c r="C490" s="17" t="inlineStr">
        <is>
          <t>AC-EW-0119</t>
        </is>
      </c>
      <c r="D490" s="17" t="inlineStr">
        <is>
          <t>WL-02417</t>
        </is>
      </c>
      <c r="E490" s="17" t="inlineStr">
        <is>
          <t>EW-0119</t>
        </is>
      </c>
      <c r="F490" s="17" t="inlineStr">
        <is>
          <t>Eastwey</t>
        </is>
      </c>
      <c r="G490" s="17" t="inlineStr">
        <is>
          <t>NON_COMM_MONTHLY</t>
        </is>
      </c>
      <c r="H490" s="17" t="inlineStr">
        <is>
          <t>MONTHLY_MOORAGE</t>
        </is>
      </c>
      <c r="I490" s="17" t="n">
        <v>49</v>
      </c>
      <c r="J490" s="17" t="n">
        <v>1</v>
      </c>
      <c r="K490" s="17" t="n">
        <v>49</v>
      </c>
      <c r="L490" s="17" t="n">
        <v>7.55</v>
      </c>
      <c r="M490" s="17" t="n">
        <v>369.95</v>
      </c>
      <c r="N490" s="17" t="n">
        <v>47.5</v>
      </c>
      <c r="O490" s="17" t="n">
        <v>417.45</v>
      </c>
      <c r="P490" s="17" t="inlineStr">
        <is>
          <t>PAID</t>
        </is>
      </c>
      <c r="Q490" s="27" t="n">
        <v>46249</v>
      </c>
      <c r="R490" s="27" t="n">
        <v>46248</v>
      </c>
      <c r="S490" s="17" t="inlineStr"/>
    </row>
    <row r="491">
      <c r="A491" s="21" t="inlineStr">
        <is>
          <t>TXN-202608-029843</t>
        </is>
      </c>
      <c r="B491" s="28" t="n">
        <v>46235</v>
      </c>
      <c r="C491" s="21" t="inlineStr">
        <is>
          <t>AC-EW-0120</t>
        </is>
      </c>
      <c r="D491" s="21" t="inlineStr">
        <is>
          <t>WL-02149</t>
        </is>
      </c>
      <c r="E491" s="21" t="inlineStr">
        <is>
          <t>EW-0120</t>
        </is>
      </c>
      <c r="F491" s="21" t="inlineStr">
        <is>
          <t>Eastwey</t>
        </is>
      </c>
      <c r="G491" s="21" t="inlineStr">
        <is>
          <t>NON_COMM_MONTHLY</t>
        </is>
      </c>
      <c r="H491" s="21" t="inlineStr">
        <is>
          <t>MONTHLY_MOORAGE</t>
        </is>
      </c>
      <c r="I491" s="21" t="n">
        <v>80</v>
      </c>
      <c r="J491" s="21" t="n">
        <v>1</v>
      </c>
      <c r="K491" s="21" t="n">
        <v>80</v>
      </c>
      <c r="L491" s="21" t="n">
        <v>7.55</v>
      </c>
      <c r="M491" s="21" t="n">
        <v>604</v>
      </c>
      <c r="N491" s="21" t="n">
        <v>77.55</v>
      </c>
      <c r="O491" s="21" t="n">
        <v>681.55</v>
      </c>
      <c r="P491" s="21" t="inlineStr">
        <is>
          <t>PAID</t>
        </is>
      </c>
      <c r="Q491" s="28" t="n">
        <v>46249</v>
      </c>
      <c r="R491" s="28" t="n">
        <v>46243</v>
      </c>
      <c r="S491" s="21" t="inlineStr"/>
    </row>
    <row r="492">
      <c r="A492" s="17" t="inlineStr">
        <is>
          <t>TXN-202608-029923</t>
        </is>
      </c>
      <c r="B492" s="27" t="n">
        <v>46235</v>
      </c>
      <c r="C492" s="17" t="inlineStr">
        <is>
          <t>AC-EW-0121</t>
        </is>
      </c>
      <c r="D492" s="17" t="inlineStr">
        <is>
          <t>WL-01125</t>
        </is>
      </c>
      <c r="E492" s="17" t="inlineStr">
        <is>
          <t>EW-0121</t>
        </is>
      </c>
      <c r="F492" s="17" t="inlineStr">
        <is>
          <t>Eastwey</t>
        </is>
      </c>
      <c r="G492" s="17" t="inlineStr">
        <is>
          <t>NON_COMM_MONTHLY</t>
        </is>
      </c>
      <c r="H492" s="17" t="inlineStr">
        <is>
          <t>MONTHLY_MOORAGE</t>
        </is>
      </c>
      <c r="I492" s="17" t="n">
        <v>38</v>
      </c>
      <c r="J492" s="17" t="n">
        <v>1</v>
      </c>
      <c r="K492" s="17" t="n">
        <v>38</v>
      </c>
      <c r="L492" s="17" t="n">
        <v>7.55</v>
      </c>
      <c r="M492" s="17" t="n">
        <v>286.9</v>
      </c>
      <c r="N492" s="17" t="n">
        <v>36.84</v>
      </c>
      <c r="O492" s="17" t="n">
        <v>323.74</v>
      </c>
      <c r="P492" s="17" t="inlineStr">
        <is>
          <t>PAID</t>
        </is>
      </c>
      <c r="Q492" s="27" t="n">
        <v>46249</v>
      </c>
      <c r="R492" s="27" t="n">
        <v>46248</v>
      </c>
      <c r="S492" s="17" t="inlineStr"/>
    </row>
    <row r="493">
      <c r="A493" s="21" t="inlineStr">
        <is>
          <t>TXN-202608-029966</t>
        </is>
      </c>
      <c r="B493" s="28" t="n">
        <v>46235</v>
      </c>
      <c r="C493" s="21" t="inlineStr">
        <is>
          <t>AC-EW-0122</t>
        </is>
      </c>
      <c r="D493" s="21" t="inlineStr">
        <is>
          <t>WL-03816</t>
        </is>
      </c>
      <c r="E493" s="21" t="inlineStr">
        <is>
          <t>EW-0122</t>
        </is>
      </c>
      <c r="F493" s="21" t="inlineStr">
        <is>
          <t>Eastwey</t>
        </is>
      </c>
      <c r="G493" s="21" t="inlineStr">
        <is>
          <t>NON_COMM_MONTHLY</t>
        </is>
      </c>
      <c r="H493" s="21" t="inlineStr">
        <is>
          <t>MONTHLY_MOORAGE</t>
        </is>
      </c>
      <c r="I493" s="21" t="n">
        <v>70</v>
      </c>
      <c r="J493" s="21" t="n">
        <v>1</v>
      </c>
      <c r="K493" s="21" t="n">
        <v>70</v>
      </c>
      <c r="L493" s="21" t="n">
        <v>7.55</v>
      </c>
      <c r="M493" s="21" t="n">
        <v>528.5</v>
      </c>
      <c r="N493" s="21" t="n">
        <v>67.86</v>
      </c>
      <c r="O493" s="21" t="n">
        <v>596.36</v>
      </c>
      <c r="P493" s="21" t="inlineStr">
        <is>
          <t>PAID</t>
        </is>
      </c>
      <c r="Q493" s="28" t="n">
        <v>46249</v>
      </c>
      <c r="R493" s="28" t="n">
        <v>46246</v>
      </c>
      <c r="S493" s="21" t="inlineStr"/>
    </row>
    <row r="494">
      <c r="A494" s="17" t="inlineStr">
        <is>
          <t>TXN-202608-030041</t>
        </is>
      </c>
      <c r="B494" s="27" t="n">
        <v>46235</v>
      </c>
      <c r="C494" s="17" t="inlineStr">
        <is>
          <t>AC-EW-0123</t>
        </is>
      </c>
      <c r="D494" s="17" t="inlineStr">
        <is>
          <t>WL-03203</t>
        </is>
      </c>
      <c r="E494" s="17" t="inlineStr">
        <is>
          <t>EW-0123</t>
        </is>
      </c>
      <c r="F494" s="17" t="inlineStr">
        <is>
          <t>Eastwey</t>
        </is>
      </c>
      <c r="G494" s="17" t="inlineStr">
        <is>
          <t>NON_COMM_MONTHLY</t>
        </is>
      </c>
      <c r="H494" s="17" t="inlineStr">
        <is>
          <t>MONTHLY_MOORAGE</t>
        </is>
      </c>
      <c r="I494" s="17" t="n">
        <v>45</v>
      </c>
      <c r="J494" s="17" t="n">
        <v>1</v>
      </c>
      <c r="K494" s="17" t="n">
        <v>45</v>
      </c>
      <c r="L494" s="17" t="n">
        <v>7.55</v>
      </c>
      <c r="M494" s="17" t="n">
        <v>339.75</v>
      </c>
      <c r="N494" s="17" t="n">
        <v>43.62</v>
      </c>
      <c r="O494" s="17" t="n">
        <v>383.37</v>
      </c>
      <c r="P494" s="17" t="inlineStr">
        <is>
          <t>PAID</t>
        </is>
      </c>
      <c r="Q494" s="27" t="n">
        <v>46249</v>
      </c>
      <c r="R494" s="27" t="n">
        <v>46238</v>
      </c>
      <c r="S494" s="17" t="inlineStr"/>
    </row>
    <row r="495">
      <c r="A495" s="21" t="inlineStr">
        <is>
          <t>TXN-202608-030093</t>
        </is>
      </c>
      <c r="B495" s="28" t="n">
        <v>46235</v>
      </c>
      <c r="C495" s="21" t="inlineStr">
        <is>
          <t>AC-EW-0124</t>
        </is>
      </c>
      <c r="D495" s="21" t="inlineStr">
        <is>
          <t>WL-03361</t>
        </is>
      </c>
      <c r="E495" s="21" t="inlineStr">
        <is>
          <t>EW-0124</t>
        </is>
      </c>
      <c r="F495" s="21" t="inlineStr">
        <is>
          <t>Eastwey</t>
        </is>
      </c>
      <c r="G495" s="21" t="inlineStr">
        <is>
          <t>NON_COMM_MONTHLY</t>
        </is>
      </c>
      <c r="H495" s="21" t="inlineStr">
        <is>
          <t>MONTHLY_MOORAGE</t>
        </is>
      </c>
      <c r="I495" s="21" t="n">
        <v>56</v>
      </c>
      <c r="J495" s="21" t="n">
        <v>1</v>
      </c>
      <c r="K495" s="21" t="n">
        <v>56</v>
      </c>
      <c r="L495" s="21" t="n">
        <v>7.55</v>
      </c>
      <c r="M495" s="21" t="n">
        <v>422.8</v>
      </c>
      <c r="N495" s="21" t="n">
        <v>54.29</v>
      </c>
      <c r="O495" s="21" t="n">
        <v>477.09</v>
      </c>
      <c r="P495" s="21" t="inlineStr">
        <is>
          <t>PAID</t>
        </is>
      </c>
      <c r="Q495" s="28" t="n">
        <v>46249</v>
      </c>
      <c r="R495" s="28" t="n">
        <v>46249</v>
      </c>
      <c r="S495" s="21" t="inlineStr"/>
    </row>
    <row r="496">
      <c r="A496" s="17" t="inlineStr">
        <is>
          <t>TXN-202608-030152</t>
        </is>
      </c>
      <c r="B496" s="27" t="n">
        <v>46235</v>
      </c>
      <c r="C496" s="17" t="inlineStr">
        <is>
          <t>AC-EW-0201</t>
        </is>
      </c>
      <c r="D496" s="17" t="inlineStr">
        <is>
          <t>WL-02818</t>
        </is>
      </c>
      <c r="E496" s="17" t="inlineStr">
        <is>
          <t>EW-0201</t>
        </is>
      </c>
      <c r="F496" s="17" t="inlineStr">
        <is>
          <t>Eastwey</t>
        </is>
      </c>
      <c r="G496" s="17" t="inlineStr">
        <is>
          <t>NON_COMM_MONTHLY</t>
        </is>
      </c>
      <c r="H496" s="17" t="inlineStr">
        <is>
          <t>MONTHLY_MOORAGE</t>
        </is>
      </c>
      <c r="I496" s="17" t="n">
        <v>40</v>
      </c>
      <c r="J496" s="17" t="n">
        <v>1</v>
      </c>
      <c r="K496" s="17" t="n">
        <v>40</v>
      </c>
      <c r="L496" s="17" t="n">
        <v>7.55</v>
      </c>
      <c r="M496" s="17" t="n">
        <v>302</v>
      </c>
      <c r="N496" s="17" t="n">
        <v>38.78</v>
      </c>
      <c r="O496" s="17" t="n">
        <v>340.78</v>
      </c>
      <c r="P496" s="17" t="inlineStr">
        <is>
          <t>PAID</t>
        </is>
      </c>
      <c r="Q496" s="27" t="n">
        <v>46249</v>
      </c>
      <c r="R496" s="27" t="n">
        <v>46242</v>
      </c>
      <c r="S496" s="17" t="inlineStr"/>
    </row>
    <row r="497">
      <c r="A497" s="21" t="inlineStr">
        <is>
          <t>TXN-202608-030227</t>
        </is>
      </c>
      <c r="B497" s="28" t="n">
        <v>46235</v>
      </c>
      <c r="C497" s="21" t="inlineStr">
        <is>
          <t>AC-EW-0202</t>
        </is>
      </c>
      <c r="D497" s="21" t="inlineStr">
        <is>
          <t>WL-03332</t>
        </is>
      </c>
      <c r="E497" s="21" t="inlineStr">
        <is>
          <t>EW-0202</t>
        </is>
      </c>
      <c r="F497" s="21" t="inlineStr">
        <is>
          <t>Eastwey</t>
        </is>
      </c>
      <c r="G497" s="21" t="inlineStr">
        <is>
          <t>NON_COMM_MONTHLY</t>
        </is>
      </c>
      <c r="H497" s="21" t="inlineStr">
        <is>
          <t>MONTHLY_MOORAGE</t>
        </is>
      </c>
      <c r="I497" s="21" t="n">
        <v>50</v>
      </c>
      <c r="J497" s="21" t="n">
        <v>1</v>
      </c>
      <c r="K497" s="21" t="n">
        <v>50</v>
      </c>
      <c r="L497" s="21" t="n">
        <v>7.55</v>
      </c>
      <c r="M497" s="21" t="n">
        <v>377.5</v>
      </c>
      <c r="N497" s="21" t="n">
        <v>48.47</v>
      </c>
      <c r="O497" s="21" t="n">
        <v>425.97</v>
      </c>
      <c r="P497" s="21" t="inlineStr">
        <is>
          <t>PAID</t>
        </is>
      </c>
      <c r="Q497" s="28" t="n">
        <v>46249</v>
      </c>
      <c r="R497" s="28" t="n">
        <v>46244</v>
      </c>
      <c r="S497" s="21" t="inlineStr"/>
    </row>
    <row r="498">
      <c r="A498" s="17" t="inlineStr">
        <is>
          <t>TXN-202608-030303</t>
        </is>
      </c>
      <c r="B498" s="27" t="n">
        <v>46235</v>
      </c>
      <c r="C498" s="17" t="inlineStr">
        <is>
          <t>AC-EW-0203</t>
        </is>
      </c>
      <c r="D498" s="17" t="inlineStr">
        <is>
          <t>WL-02676</t>
        </is>
      </c>
      <c r="E498" s="17" t="inlineStr">
        <is>
          <t>EW-0203</t>
        </is>
      </c>
      <c r="F498" s="17" t="inlineStr">
        <is>
          <t>Eastwey</t>
        </is>
      </c>
      <c r="G498" s="17" t="inlineStr">
        <is>
          <t>NON_COMM_MONTHLY</t>
        </is>
      </c>
      <c r="H498" s="17" t="inlineStr">
        <is>
          <t>MONTHLY_MOORAGE</t>
        </is>
      </c>
      <c r="I498" s="17" t="n">
        <v>35</v>
      </c>
      <c r="J498" s="17" t="n">
        <v>1</v>
      </c>
      <c r="K498" s="17" t="n">
        <v>35</v>
      </c>
      <c r="L498" s="17" t="n">
        <v>7.55</v>
      </c>
      <c r="M498" s="17" t="n">
        <v>264.25</v>
      </c>
      <c r="N498" s="17" t="n">
        <v>33.93</v>
      </c>
      <c r="O498" s="17" t="n">
        <v>298.18</v>
      </c>
      <c r="P498" s="17" t="inlineStr">
        <is>
          <t>PAID</t>
        </is>
      </c>
      <c r="Q498" s="27" t="n">
        <v>46249</v>
      </c>
      <c r="R498" s="27" t="n">
        <v>46239</v>
      </c>
      <c r="S498" s="17" t="inlineStr"/>
    </row>
    <row r="499">
      <c r="A499" s="21" t="inlineStr">
        <is>
          <t>TXN-202608-030391</t>
        </is>
      </c>
      <c r="B499" s="28" t="n">
        <v>46235</v>
      </c>
      <c r="C499" s="21" t="inlineStr">
        <is>
          <t>AC-EW-0204</t>
        </is>
      </c>
      <c r="D499" s="21" t="inlineStr">
        <is>
          <t>WL-01545</t>
        </is>
      </c>
      <c r="E499" s="21" t="inlineStr">
        <is>
          <t>EW-0204</t>
        </is>
      </c>
      <c r="F499" s="21" t="inlineStr">
        <is>
          <t>Eastwey</t>
        </is>
      </c>
      <c r="G499" s="21" t="inlineStr">
        <is>
          <t>NON_COMM_MONTHLY</t>
        </is>
      </c>
      <c r="H499" s="21" t="inlineStr">
        <is>
          <t>MONTHLY_MOORAGE</t>
        </is>
      </c>
      <c r="I499" s="21" t="n">
        <v>40</v>
      </c>
      <c r="J499" s="21" t="n">
        <v>1</v>
      </c>
      <c r="K499" s="21" t="n">
        <v>40</v>
      </c>
      <c r="L499" s="21" t="n">
        <v>7.55</v>
      </c>
      <c r="M499" s="21" t="n">
        <v>302</v>
      </c>
      <c r="N499" s="21" t="n">
        <v>38.78</v>
      </c>
      <c r="O499" s="21" t="n">
        <v>340.78</v>
      </c>
      <c r="P499" s="21" t="inlineStr">
        <is>
          <t>LATE</t>
        </is>
      </c>
      <c r="Q499" s="28" t="n">
        <v>46249</v>
      </c>
      <c r="R499" s="21" t="inlineStr"/>
      <c r="S499" s="21" t="inlineStr"/>
    </row>
    <row r="500">
      <c r="A500" s="17" t="inlineStr">
        <is>
          <t>TXN-202608-030464</t>
        </is>
      </c>
      <c r="B500" s="27" t="n">
        <v>46235</v>
      </c>
      <c r="C500" s="17" t="inlineStr">
        <is>
          <t>AC-EW-0206</t>
        </is>
      </c>
      <c r="D500" s="17" t="inlineStr">
        <is>
          <t>WL-01286</t>
        </is>
      </c>
      <c r="E500" s="17" t="inlineStr">
        <is>
          <t>EW-0206</t>
        </is>
      </c>
      <c r="F500" s="17" t="inlineStr">
        <is>
          <t>Eastwey</t>
        </is>
      </c>
      <c r="G500" s="17" t="inlineStr">
        <is>
          <t>NON_COMM_MONTHLY</t>
        </is>
      </c>
      <c r="H500" s="17" t="inlineStr">
        <is>
          <t>MONTHLY_MOORAGE</t>
        </is>
      </c>
      <c r="I500" s="17" t="n">
        <v>36</v>
      </c>
      <c r="J500" s="17" t="n">
        <v>1</v>
      </c>
      <c r="K500" s="17" t="n">
        <v>36</v>
      </c>
      <c r="L500" s="17" t="n">
        <v>7.55</v>
      </c>
      <c r="M500" s="17" t="n">
        <v>271.8</v>
      </c>
      <c r="N500" s="17" t="n">
        <v>34.9</v>
      </c>
      <c r="O500" s="17" t="n">
        <v>306.7</v>
      </c>
      <c r="P500" s="17" t="inlineStr">
        <is>
          <t>PAID</t>
        </is>
      </c>
      <c r="Q500" s="27" t="n">
        <v>46249</v>
      </c>
      <c r="R500" s="27" t="n">
        <v>46247</v>
      </c>
      <c r="S500" s="17" t="inlineStr"/>
    </row>
    <row r="501">
      <c r="A501" s="21" t="inlineStr">
        <is>
          <t>TXN-202608-030538</t>
        </is>
      </c>
      <c r="B501" s="28" t="n">
        <v>46235</v>
      </c>
      <c r="C501" s="21" t="inlineStr">
        <is>
          <t>AC-EW-0207</t>
        </is>
      </c>
      <c r="D501" s="21" t="inlineStr">
        <is>
          <t>WL-01486</t>
        </is>
      </c>
      <c r="E501" s="21" t="inlineStr">
        <is>
          <t>EW-0207</t>
        </is>
      </c>
      <c r="F501" s="21" t="inlineStr">
        <is>
          <t>Eastwey</t>
        </is>
      </c>
      <c r="G501" s="21" t="inlineStr">
        <is>
          <t>NON_COMM_MONTHLY</t>
        </is>
      </c>
      <c r="H501" s="21" t="inlineStr">
        <is>
          <t>MONTHLY_MOORAGE</t>
        </is>
      </c>
      <c r="I501" s="21" t="n">
        <v>45</v>
      </c>
      <c r="J501" s="21" t="n">
        <v>1</v>
      </c>
      <c r="K501" s="21" t="n">
        <v>45</v>
      </c>
      <c r="L501" s="21" t="n">
        <v>7.55</v>
      </c>
      <c r="M501" s="21" t="n">
        <v>339.75</v>
      </c>
      <c r="N501" s="21" t="n">
        <v>43.62</v>
      </c>
      <c r="O501" s="21" t="n">
        <v>383.37</v>
      </c>
      <c r="P501" s="21" t="inlineStr">
        <is>
          <t>PAID</t>
        </is>
      </c>
      <c r="Q501" s="28" t="n">
        <v>46249</v>
      </c>
      <c r="R501" s="28" t="n">
        <v>46245</v>
      </c>
      <c r="S501" s="21" t="inlineStr"/>
    </row>
    <row r="502">
      <c r="A502" s="17" t="inlineStr">
        <is>
          <t>TXN-202608-030581</t>
        </is>
      </c>
      <c r="B502" s="27" t="n">
        <v>46235</v>
      </c>
      <c r="C502" s="17" t="inlineStr">
        <is>
          <t>AC-EW-0208</t>
        </is>
      </c>
      <c r="D502" s="17" t="inlineStr">
        <is>
          <t>WL-03130</t>
        </is>
      </c>
      <c r="E502" s="17" t="inlineStr">
        <is>
          <t>EW-0208</t>
        </is>
      </c>
      <c r="F502" s="17" t="inlineStr">
        <is>
          <t>Eastwey</t>
        </is>
      </c>
      <c r="G502" s="17" t="inlineStr">
        <is>
          <t>NON_COMM_MONTHLY</t>
        </is>
      </c>
      <c r="H502" s="17" t="inlineStr">
        <is>
          <t>MONTHLY_MOORAGE</t>
        </is>
      </c>
      <c r="I502" s="17" t="n">
        <v>32</v>
      </c>
      <c r="J502" s="17" t="n">
        <v>1</v>
      </c>
      <c r="K502" s="17" t="n">
        <v>32</v>
      </c>
      <c r="L502" s="17" t="n">
        <v>7.55</v>
      </c>
      <c r="M502" s="17" t="n">
        <v>241.6</v>
      </c>
      <c r="N502" s="17" t="n">
        <v>31.02</v>
      </c>
      <c r="O502" s="17" t="n">
        <v>272.62</v>
      </c>
      <c r="P502" s="17" t="inlineStr">
        <is>
          <t>PAID</t>
        </is>
      </c>
      <c r="Q502" s="27" t="n">
        <v>46249</v>
      </c>
      <c r="R502" s="27" t="n">
        <v>46238</v>
      </c>
      <c r="S502" s="17" t="inlineStr"/>
    </row>
    <row r="503">
      <c r="A503" s="21" t="inlineStr">
        <is>
          <t>TXN-202608-030661</t>
        </is>
      </c>
      <c r="B503" s="28" t="n">
        <v>46235</v>
      </c>
      <c r="C503" s="21" t="inlineStr">
        <is>
          <t>AC-EW-0209</t>
        </is>
      </c>
      <c r="D503" s="21" t="inlineStr">
        <is>
          <t>WL-02673</t>
        </is>
      </c>
      <c r="E503" s="21" t="inlineStr">
        <is>
          <t>EW-0209</t>
        </is>
      </c>
      <c r="F503" s="21" t="inlineStr">
        <is>
          <t>Eastwey</t>
        </is>
      </c>
      <c r="G503" s="21" t="inlineStr">
        <is>
          <t>NON_COMM_MONTHLY</t>
        </is>
      </c>
      <c r="H503" s="21" t="inlineStr">
        <is>
          <t>MONTHLY_MOORAGE</t>
        </is>
      </c>
      <c r="I503" s="21" t="n">
        <v>36</v>
      </c>
      <c r="J503" s="21" t="n">
        <v>1</v>
      </c>
      <c r="K503" s="21" t="n">
        <v>36</v>
      </c>
      <c r="L503" s="21" t="n">
        <v>7.55</v>
      </c>
      <c r="M503" s="21" t="n">
        <v>271.8</v>
      </c>
      <c r="N503" s="21" t="n">
        <v>34.9</v>
      </c>
      <c r="O503" s="21" t="n">
        <v>306.7</v>
      </c>
      <c r="P503" s="21" t="inlineStr">
        <is>
          <t>PAID</t>
        </is>
      </c>
      <c r="Q503" s="28" t="n">
        <v>46249</v>
      </c>
      <c r="R503" s="28" t="n">
        <v>46238</v>
      </c>
      <c r="S503" s="21" t="inlineStr"/>
    </row>
    <row r="504">
      <c r="A504" s="17" t="inlineStr">
        <is>
          <t>TXN-202608-030725</t>
        </is>
      </c>
      <c r="B504" s="27" t="n">
        <v>46235</v>
      </c>
      <c r="C504" s="17" t="inlineStr">
        <is>
          <t>AC-EW-0210</t>
        </is>
      </c>
      <c r="D504" s="17" t="inlineStr">
        <is>
          <t>WL-01729</t>
        </is>
      </c>
      <c r="E504" s="17" t="inlineStr">
        <is>
          <t>EW-0210</t>
        </is>
      </c>
      <c r="F504" s="17" t="inlineStr">
        <is>
          <t>Eastwey</t>
        </is>
      </c>
      <c r="G504" s="17" t="inlineStr">
        <is>
          <t>NON_COMM_MONTHLY</t>
        </is>
      </c>
      <c r="H504" s="17" t="inlineStr">
        <is>
          <t>MONTHLY_MOORAGE</t>
        </is>
      </c>
      <c r="I504" s="17" t="n">
        <v>40</v>
      </c>
      <c r="J504" s="17" t="n">
        <v>1</v>
      </c>
      <c r="K504" s="17" t="n">
        <v>40</v>
      </c>
      <c r="L504" s="17" t="n">
        <v>7.55</v>
      </c>
      <c r="M504" s="17" t="n">
        <v>302</v>
      </c>
      <c r="N504" s="17" t="n">
        <v>38.78</v>
      </c>
      <c r="O504" s="17" t="n">
        <v>340.78</v>
      </c>
      <c r="P504" s="17" t="inlineStr">
        <is>
          <t>OPEN</t>
        </is>
      </c>
      <c r="Q504" s="27" t="n">
        <v>46249</v>
      </c>
      <c r="R504" s="17" t="inlineStr"/>
      <c r="S504" s="17" t="inlineStr"/>
    </row>
    <row r="505">
      <c r="A505" s="21" t="inlineStr">
        <is>
          <t>TXN-202608-030794</t>
        </is>
      </c>
      <c r="B505" s="28" t="n">
        <v>46235</v>
      </c>
      <c r="C505" s="21" t="inlineStr">
        <is>
          <t>AC-EW-0211</t>
        </is>
      </c>
      <c r="D505" s="21" t="inlineStr">
        <is>
          <t>WL-02171</t>
        </is>
      </c>
      <c r="E505" s="21" t="inlineStr">
        <is>
          <t>EW-0211</t>
        </is>
      </c>
      <c r="F505" s="21" t="inlineStr">
        <is>
          <t>Eastwey</t>
        </is>
      </c>
      <c r="G505" s="21" t="inlineStr">
        <is>
          <t>NON_COMM_MONTHLY</t>
        </is>
      </c>
      <c r="H505" s="21" t="inlineStr">
        <is>
          <t>MONTHLY_MOORAGE</t>
        </is>
      </c>
      <c r="I505" s="21" t="n">
        <v>50</v>
      </c>
      <c r="J505" s="21" t="n">
        <v>1</v>
      </c>
      <c r="K505" s="21" t="n">
        <v>50</v>
      </c>
      <c r="L505" s="21" t="n">
        <v>7.55</v>
      </c>
      <c r="M505" s="21" t="n">
        <v>377.5</v>
      </c>
      <c r="N505" s="21" t="n">
        <v>48.47</v>
      </c>
      <c r="O505" s="21" t="n">
        <v>425.97</v>
      </c>
      <c r="P505" s="21" t="inlineStr">
        <is>
          <t>PAID</t>
        </is>
      </c>
      <c r="Q505" s="28" t="n">
        <v>46249</v>
      </c>
      <c r="R505" s="28" t="n">
        <v>46242</v>
      </c>
      <c r="S505" s="21" t="inlineStr"/>
    </row>
    <row r="506">
      <c r="A506" s="17" t="inlineStr">
        <is>
          <t>TXN-202608-030878</t>
        </is>
      </c>
      <c r="B506" s="27" t="n">
        <v>46235</v>
      </c>
      <c r="C506" s="17" t="inlineStr">
        <is>
          <t>AC-EW-0212</t>
        </is>
      </c>
      <c r="D506" s="17" t="inlineStr">
        <is>
          <t>WL-01589</t>
        </is>
      </c>
      <c r="E506" s="17" t="inlineStr">
        <is>
          <t>EW-0212</t>
        </is>
      </c>
      <c r="F506" s="17" t="inlineStr">
        <is>
          <t>Eastwey</t>
        </is>
      </c>
      <c r="G506" s="17" t="inlineStr">
        <is>
          <t>NON_COMM_MONTHLY</t>
        </is>
      </c>
      <c r="H506" s="17" t="inlineStr">
        <is>
          <t>MONTHLY_MOORAGE</t>
        </is>
      </c>
      <c r="I506" s="17" t="n">
        <v>32</v>
      </c>
      <c r="J506" s="17" t="n">
        <v>1</v>
      </c>
      <c r="K506" s="17" t="n">
        <v>32</v>
      </c>
      <c r="L506" s="17" t="n">
        <v>7.55</v>
      </c>
      <c r="M506" s="17" t="n">
        <v>241.6</v>
      </c>
      <c r="N506" s="17" t="n">
        <v>31.02</v>
      </c>
      <c r="O506" s="17" t="n">
        <v>272.62</v>
      </c>
      <c r="P506" s="17" t="inlineStr">
        <is>
          <t>PAID</t>
        </is>
      </c>
      <c r="Q506" s="27" t="n">
        <v>46249</v>
      </c>
      <c r="R506" s="27" t="n">
        <v>46249</v>
      </c>
      <c r="S506" s="17" t="inlineStr"/>
    </row>
    <row r="507">
      <c r="A507" s="21" t="inlineStr">
        <is>
          <t>TXN-202608-030921</t>
        </is>
      </c>
      <c r="B507" s="28" t="n">
        <v>46235</v>
      </c>
      <c r="C507" s="21" t="inlineStr">
        <is>
          <t>AC-EW-0214</t>
        </is>
      </c>
      <c r="D507" s="21" t="inlineStr">
        <is>
          <t>WL-01651</t>
        </is>
      </c>
      <c r="E507" s="21" t="inlineStr">
        <is>
          <t>EW-0214</t>
        </is>
      </c>
      <c r="F507" s="21" t="inlineStr">
        <is>
          <t>Eastwey</t>
        </is>
      </c>
      <c r="G507" s="21" t="inlineStr">
        <is>
          <t>NON_COMM_MONTHLY</t>
        </is>
      </c>
      <c r="H507" s="21" t="inlineStr">
        <is>
          <t>MONTHLY_MOORAGE</t>
        </is>
      </c>
      <c r="I507" s="21" t="n">
        <v>60</v>
      </c>
      <c r="J507" s="21" t="n">
        <v>1</v>
      </c>
      <c r="K507" s="21" t="n">
        <v>60</v>
      </c>
      <c r="L507" s="21" t="n">
        <v>7.55</v>
      </c>
      <c r="M507" s="21" t="n">
        <v>453</v>
      </c>
      <c r="N507" s="21" t="n">
        <v>58.17</v>
      </c>
      <c r="O507" s="21" t="n">
        <v>511.17</v>
      </c>
      <c r="P507" s="21" t="inlineStr">
        <is>
          <t>PAID</t>
        </is>
      </c>
      <c r="Q507" s="28" t="n">
        <v>46249</v>
      </c>
      <c r="R507" s="28" t="n">
        <v>46238</v>
      </c>
      <c r="S507" s="21" t="inlineStr"/>
    </row>
    <row r="508">
      <c r="A508" s="17" t="inlineStr">
        <is>
          <t>TXN-202608-031003</t>
        </is>
      </c>
      <c r="B508" s="27" t="n">
        <v>46235</v>
      </c>
      <c r="C508" s="17" t="inlineStr">
        <is>
          <t>AC-EW-0215</t>
        </is>
      </c>
      <c r="D508" s="17" t="inlineStr">
        <is>
          <t>WL-03669</t>
        </is>
      </c>
      <c r="E508" s="17" t="inlineStr">
        <is>
          <t>EW-0215</t>
        </is>
      </c>
      <c r="F508" s="17" t="inlineStr">
        <is>
          <t>Eastwey</t>
        </is>
      </c>
      <c r="G508" s="17" t="inlineStr">
        <is>
          <t>NON_COMM_MONTHLY</t>
        </is>
      </c>
      <c r="H508" s="17" t="inlineStr">
        <is>
          <t>MONTHLY_MOORAGE</t>
        </is>
      </c>
      <c r="I508" s="17" t="n">
        <v>32</v>
      </c>
      <c r="J508" s="17" t="n">
        <v>1</v>
      </c>
      <c r="K508" s="17" t="n">
        <v>32</v>
      </c>
      <c r="L508" s="17" t="n">
        <v>7.55</v>
      </c>
      <c r="M508" s="17" t="n">
        <v>241.6</v>
      </c>
      <c r="N508" s="17" t="n">
        <v>31.02</v>
      </c>
      <c r="O508" s="17" t="n">
        <v>272.62</v>
      </c>
      <c r="P508" s="17" t="inlineStr">
        <is>
          <t>PAID</t>
        </is>
      </c>
      <c r="Q508" s="27" t="n">
        <v>46249</v>
      </c>
      <c r="R508" s="27" t="n">
        <v>46248</v>
      </c>
      <c r="S508" s="17" t="inlineStr"/>
    </row>
    <row r="509">
      <c r="A509" s="21" t="inlineStr">
        <is>
          <t>TXN-202608-031060</t>
        </is>
      </c>
      <c r="B509" s="28" t="n">
        <v>46235</v>
      </c>
      <c r="C509" s="21" t="inlineStr">
        <is>
          <t>AC-EW-0216</t>
        </is>
      </c>
      <c r="D509" s="21" t="inlineStr">
        <is>
          <t>WL-01352</t>
        </is>
      </c>
      <c r="E509" s="21" t="inlineStr">
        <is>
          <t>EW-0216</t>
        </is>
      </c>
      <c r="F509" s="21" t="inlineStr">
        <is>
          <t>Eastwey</t>
        </is>
      </c>
      <c r="G509" s="21" t="inlineStr">
        <is>
          <t>NON_COMM_MONTHLY</t>
        </is>
      </c>
      <c r="H509" s="21" t="inlineStr">
        <is>
          <t>MONTHLY_MOORAGE</t>
        </is>
      </c>
      <c r="I509" s="21" t="n">
        <v>50</v>
      </c>
      <c r="J509" s="21" t="n">
        <v>1</v>
      </c>
      <c r="K509" s="21" t="n">
        <v>50</v>
      </c>
      <c r="L509" s="21" t="n">
        <v>7.55</v>
      </c>
      <c r="M509" s="21" t="n">
        <v>377.5</v>
      </c>
      <c r="N509" s="21" t="n">
        <v>48.47</v>
      </c>
      <c r="O509" s="21" t="n">
        <v>425.97</v>
      </c>
      <c r="P509" s="21" t="inlineStr">
        <is>
          <t>PAID</t>
        </is>
      </c>
      <c r="Q509" s="28" t="n">
        <v>46249</v>
      </c>
      <c r="R509" s="28" t="n">
        <v>46246</v>
      </c>
      <c r="S509" s="21" t="inlineStr"/>
    </row>
    <row r="510">
      <c r="A510" s="17" t="inlineStr">
        <is>
          <t>TXN-202608-031106</t>
        </is>
      </c>
      <c r="B510" s="27" t="n">
        <v>46235</v>
      </c>
      <c r="C510" s="17" t="inlineStr">
        <is>
          <t>AC-EW-0217</t>
        </is>
      </c>
      <c r="D510" s="17" t="inlineStr">
        <is>
          <t>WL-01566</t>
        </is>
      </c>
      <c r="E510" s="17" t="inlineStr">
        <is>
          <t>EW-0217</t>
        </is>
      </c>
      <c r="F510" s="17" t="inlineStr">
        <is>
          <t>Eastwey</t>
        </is>
      </c>
      <c r="G510" s="17" t="inlineStr">
        <is>
          <t>NON_COMM_MONTHLY</t>
        </is>
      </c>
      <c r="H510" s="17" t="inlineStr">
        <is>
          <t>MONTHLY_MOORAGE</t>
        </is>
      </c>
      <c r="I510" s="17" t="n">
        <v>33</v>
      </c>
      <c r="J510" s="17" t="n">
        <v>1</v>
      </c>
      <c r="K510" s="17" t="n">
        <v>33</v>
      </c>
      <c r="L510" s="17" t="n">
        <v>7.55</v>
      </c>
      <c r="M510" s="17" t="n">
        <v>249.15</v>
      </c>
      <c r="N510" s="17" t="n">
        <v>31.99</v>
      </c>
      <c r="O510" s="17" t="n">
        <v>281.14</v>
      </c>
      <c r="P510" s="17" t="inlineStr">
        <is>
          <t>PAID</t>
        </is>
      </c>
      <c r="Q510" s="27" t="n">
        <v>46249</v>
      </c>
      <c r="R510" s="27" t="n">
        <v>46245</v>
      </c>
      <c r="S510" s="17" t="inlineStr"/>
    </row>
    <row r="511">
      <c r="A511" s="21" t="inlineStr">
        <is>
          <t>TXN-202608-031153</t>
        </is>
      </c>
      <c r="B511" s="28" t="n">
        <v>46235</v>
      </c>
      <c r="C511" s="21" t="inlineStr">
        <is>
          <t>AC-EW-0218</t>
        </is>
      </c>
      <c r="D511" s="21" t="inlineStr">
        <is>
          <t>WL-01012</t>
        </is>
      </c>
      <c r="E511" s="21" t="inlineStr">
        <is>
          <t>EW-0218</t>
        </is>
      </c>
      <c r="F511" s="21" t="inlineStr">
        <is>
          <t>Eastwey</t>
        </is>
      </c>
      <c r="G511" s="21" t="inlineStr">
        <is>
          <t>NON_COMM_MONTHLY</t>
        </is>
      </c>
      <c r="H511" s="21" t="inlineStr">
        <is>
          <t>MONTHLY_MOORAGE</t>
        </is>
      </c>
      <c r="I511" s="21" t="n">
        <v>36</v>
      </c>
      <c r="J511" s="21" t="n">
        <v>1</v>
      </c>
      <c r="K511" s="21" t="n">
        <v>36</v>
      </c>
      <c r="L511" s="21" t="n">
        <v>7.55</v>
      </c>
      <c r="M511" s="21" t="n">
        <v>271.8</v>
      </c>
      <c r="N511" s="21" t="n">
        <v>34.9</v>
      </c>
      <c r="O511" s="21" t="n">
        <v>306.7</v>
      </c>
      <c r="P511" s="21" t="inlineStr">
        <is>
          <t>PAID</t>
        </is>
      </c>
      <c r="Q511" s="28" t="n">
        <v>46249</v>
      </c>
      <c r="R511" s="28" t="n">
        <v>46244</v>
      </c>
      <c r="S511" s="21" t="inlineStr"/>
    </row>
    <row r="512">
      <c r="A512" s="17" t="inlineStr">
        <is>
          <t>TXN-202608-031220</t>
        </is>
      </c>
      <c r="B512" s="27" t="n">
        <v>46235</v>
      </c>
      <c r="C512" s="17" t="inlineStr">
        <is>
          <t>AC-EW-0219</t>
        </is>
      </c>
      <c r="D512" s="17" t="inlineStr">
        <is>
          <t>WL-02243</t>
        </is>
      </c>
      <c r="E512" s="17" t="inlineStr">
        <is>
          <t>EW-0219</t>
        </is>
      </c>
      <c r="F512" s="17" t="inlineStr">
        <is>
          <t>Eastwey</t>
        </is>
      </c>
      <c r="G512" s="17" t="inlineStr">
        <is>
          <t>NON_COMM_MONTHLY</t>
        </is>
      </c>
      <c r="H512" s="17" t="inlineStr">
        <is>
          <t>MONTHLY_MOORAGE</t>
        </is>
      </c>
      <c r="I512" s="17" t="n">
        <v>70</v>
      </c>
      <c r="J512" s="17" t="n">
        <v>1</v>
      </c>
      <c r="K512" s="17" t="n">
        <v>70</v>
      </c>
      <c r="L512" s="17" t="n">
        <v>7.55</v>
      </c>
      <c r="M512" s="17" t="n">
        <v>528.5</v>
      </c>
      <c r="N512" s="17" t="n">
        <v>67.86</v>
      </c>
      <c r="O512" s="17" t="n">
        <v>596.36</v>
      </c>
      <c r="P512" s="17" t="inlineStr">
        <is>
          <t>PAID</t>
        </is>
      </c>
      <c r="Q512" s="27" t="n">
        <v>46249</v>
      </c>
      <c r="R512" s="27" t="n">
        <v>46245</v>
      </c>
      <c r="S512" s="17" t="inlineStr"/>
    </row>
    <row r="513">
      <c r="A513" s="21" t="inlineStr">
        <is>
          <t>TXN-202608-031269</t>
        </is>
      </c>
      <c r="B513" s="28" t="n">
        <v>46235</v>
      </c>
      <c r="C513" s="21" t="inlineStr">
        <is>
          <t>AC-EW-0220</t>
        </is>
      </c>
      <c r="D513" s="21" t="inlineStr">
        <is>
          <t>WL-01203</t>
        </is>
      </c>
      <c r="E513" s="21" t="inlineStr">
        <is>
          <t>EW-0220</t>
        </is>
      </c>
      <c r="F513" s="21" t="inlineStr">
        <is>
          <t>Eastwey</t>
        </is>
      </c>
      <c r="G513" s="21" t="inlineStr">
        <is>
          <t>NON_COMM_MONTHLY</t>
        </is>
      </c>
      <c r="H513" s="21" t="inlineStr">
        <is>
          <t>MONTHLY_MOORAGE</t>
        </is>
      </c>
      <c r="I513" s="21" t="n">
        <v>40</v>
      </c>
      <c r="J513" s="21" t="n">
        <v>1</v>
      </c>
      <c r="K513" s="21" t="n">
        <v>40</v>
      </c>
      <c r="L513" s="21" t="n">
        <v>7.55</v>
      </c>
      <c r="M513" s="21" t="n">
        <v>302</v>
      </c>
      <c r="N513" s="21" t="n">
        <v>38.78</v>
      </c>
      <c r="O513" s="21" t="n">
        <v>340.78</v>
      </c>
      <c r="P513" s="21" t="inlineStr">
        <is>
          <t>PAID</t>
        </is>
      </c>
      <c r="Q513" s="28" t="n">
        <v>46249</v>
      </c>
      <c r="R513" s="28" t="n">
        <v>46248</v>
      </c>
      <c r="S513" s="21" t="inlineStr"/>
    </row>
    <row r="514">
      <c r="A514" s="17" t="inlineStr">
        <is>
          <t>TXN-202608-031333</t>
        </is>
      </c>
      <c r="B514" s="27" t="n">
        <v>46235</v>
      </c>
      <c r="C514" s="17" t="inlineStr">
        <is>
          <t>AC-EW-0221</t>
        </is>
      </c>
      <c r="D514" s="17" t="inlineStr">
        <is>
          <t>WL-02645</t>
        </is>
      </c>
      <c r="E514" s="17" t="inlineStr">
        <is>
          <t>EW-0221</t>
        </is>
      </c>
      <c r="F514" s="17" t="inlineStr">
        <is>
          <t>Eastwey</t>
        </is>
      </c>
      <c r="G514" s="17" t="inlineStr">
        <is>
          <t>NON_COMM_MONTHLY</t>
        </is>
      </c>
      <c r="H514" s="17" t="inlineStr">
        <is>
          <t>MONTHLY_MOORAGE</t>
        </is>
      </c>
      <c r="I514" s="17" t="n">
        <v>58</v>
      </c>
      <c r="J514" s="17" t="n">
        <v>1</v>
      </c>
      <c r="K514" s="17" t="n">
        <v>58</v>
      </c>
      <c r="L514" s="17" t="n">
        <v>7.55</v>
      </c>
      <c r="M514" s="17" t="n">
        <v>437.9</v>
      </c>
      <c r="N514" s="17" t="n">
        <v>56.23</v>
      </c>
      <c r="O514" s="17" t="n">
        <v>494.13</v>
      </c>
      <c r="P514" s="17" t="inlineStr">
        <is>
          <t>PAID</t>
        </is>
      </c>
      <c r="Q514" s="27" t="n">
        <v>46249</v>
      </c>
      <c r="R514" s="27" t="n">
        <v>46241</v>
      </c>
      <c r="S514" s="17" t="inlineStr"/>
    </row>
    <row r="515">
      <c r="A515" s="21" t="inlineStr">
        <is>
          <t>TXN-202608-031378</t>
        </is>
      </c>
      <c r="B515" s="28" t="n">
        <v>46235</v>
      </c>
      <c r="C515" s="21" t="inlineStr">
        <is>
          <t>AC-EW-0222</t>
        </is>
      </c>
      <c r="D515" s="21" t="inlineStr">
        <is>
          <t>WL-02910</t>
        </is>
      </c>
      <c r="E515" s="21" t="inlineStr">
        <is>
          <t>EW-0222</t>
        </is>
      </c>
      <c r="F515" s="21" t="inlineStr">
        <is>
          <t>Eastwey</t>
        </is>
      </c>
      <c r="G515" s="21" t="inlineStr">
        <is>
          <t>NON_COMM_MONTHLY</t>
        </is>
      </c>
      <c r="H515" s="21" t="inlineStr">
        <is>
          <t>MONTHLY_MOORAGE</t>
        </is>
      </c>
      <c r="I515" s="21" t="n">
        <v>30</v>
      </c>
      <c r="J515" s="21" t="n">
        <v>1</v>
      </c>
      <c r="K515" s="21" t="n">
        <v>30</v>
      </c>
      <c r="L515" s="21" t="n">
        <v>7.55</v>
      </c>
      <c r="M515" s="21" t="n">
        <v>226.5</v>
      </c>
      <c r="N515" s="21" t="n">
        <v>29.08</v>
      </c>
      <c r="O515" s="21" t="n">
        <v>255.58</v>
      </c>
      <c r="P515" s="21" t="inlineStr">
        <is>
          <t>PAID</t>
        </is>
      </c>
      <c r="Q515" s="28" t="n">
        <v>46249</v>
      </c>
      <c r="R515" s="28" t="n">
        <v>46247</v>
      </c>
      <c r="S515" s="21" t="inlineStr"/>
    </row>
    <row r="516">
      <c r="A516" s="17" t="inlineStr">
        <is>
          <t>TXN-202608-031418</t>
        </is>
      </c>
      <c r="B516" s="27" t="n">
        <v>46235</v>
      </c>
      <c r="C516" s="17" t="inlineStr">
        <is>
          <t>AC-EW-0223</t>
        </is>
      </c>
      <c r="D516" s="17" t="inlineStr">
        <is>
          <t>WL-01945</t>
        </is>
      </c>
      <c r="E516" s="17" t="inlineStr">
        <is>
          <t>EW-0223</t>
        </is>
      </c>
      <c r="F516" s="17" t="inlineStr">
        <is>
          <t>Eastwey</t>
        </is>
      </c>
      <c r="G516" s="17" t="inlineStr">
        <is>
          <t>NON_COMM_MONTHLY</t>
        </is>
      </c>
      <c r="H516" s="17" t="inlineStr">
        <is>
          <t>MONTHLY_MOORAGE</t>
        </is>
      </c>
      <c r="I516" s="17" t="n">
        <v>36</v>
      </c>
      <c r="J516" s="17" t="n">
        <v>1</v>
      </c>
      <c r="K516" s="17" t="n">
        <v>36</v>
      </c>
      <c r="L516" s="17" t="n">
        <v>7.55</v>
      </c>
      <c r="M516" s="17" t="n">
        <v>271.8</v>
      </c>
      <c r="N516" s="17" t="n">
        <v>34.9</v>
      </c>
      <c r="O516" s="17" t="n">
        <v>306.7</v>
      </c>
      <c r="P516" s="17" t="inlineStr">
        <is>
          <t>PAID</t>
        </is>
      </c>
      <c r="Q516" s="27" t="n">
        <v>46249</v>
      </c>
      <c r="R516" s="27" t="n">
        <v>46249</v>
      </c>
      <c r="S516" s="17" t="inlineStr"/>
    </row>
    <row r="517">
      <c r="A517" s="21" t="inlineStr">
        <is>
          <t>TXN-202608-031462</t>
        </is>
      </c>
      <c r="B517" s="28" t="n">
        <v>46235</v>
      </c>
      <c r="C517" s="21" t="inlineStr">
        <is>
          <t>AC-EW-0224</t>
        </is>
      </c>
      <c r="D517" s="21" t="inlineStr">
        <is>
          <t>WL-01127</t>
        </is>
      </c>
      <c r="E517" s="21" t="inlineStr">
        <is>
          <t>EW-0224</t>
        </is>
      </c>
      <c r="F517" s="21" t="inlineStr">
        <is>
          <t>Eastwey</t>
        </is>
      </c>
      <c r="G517" s="21" t="inlineStr">
        <is>
          <t>NON_COMM_MONTHLY</t>
        </is>
      </c>
      <c r="H517" s="21" t="inlineStr">
        <is>
          <t>MONTHLY_MOORAGE</t>
        </is>
      </c>
      <c r="I517" s="21" t="n">
        <v>50</v>
      </c>
      <c r="J517" s="21" t="n">
        <v>1</v>
      </c>
      <c r="K517" s="21" t="n">
        <v>50</v>
      </c>
      <c r="L517" s="21" t="n">
        <v>7.55</v>
      </c>
      <c r="M517" s="21" t="n">
        <v>377.5</v>
      </c>
      <c r="N517" s="21" t="n">
        <v>48.47</v>
      </c>
      <c r="O517" s="21" t="n">
        <v>425.97</v>
      </c>
      <c r="P517" s="21" t="inlineStr">
        <is>
          <t>PAID</t>
        </is>
      </c>
      <c r="Q517" s="28" t="n">
        <v>46249</v>
      </c>
      <c r="R517" s="28" t="n">
        <v>46238</v>
      </c>
      <c r="S517" s="21" t="inlineStr"/>
    </row>
    <row r="518">
      <c r="A518" s="17" t="inlineStr">
        <is>
          <t>TXN-202608-031530</t>
        </is>
      </c>
      <c r="B518" s="27" t="n">
        <v>46235</v>
      </c>
      <c r="C518" s="17" t="inlineStr">
        <is>
          <t>AC-EW-0302</t>
        </is>
      </c>
      <c r="D518" s="17" t="inlineStr">
        <is>
          <t>WL-01910</t>
        </is>
      </c>
      <c r="E518" s="17" t="inlineStr">
        <is>
          <t>EW-0302</t>
        </is>
      </c>
      <c r="F518" s="17" t="inlineStr">
        <is>
          <t>Eastwey</t>
        </is>
      </c>
      <c r="G518" s="17" t="inlineStr">
        <is>
          <t>NON_COMM_MONTHLY</t>
        </is>
      </c>
      <c r="H518" s="17" t="inlineStr">
        <is>
          <t>MONTHLY_MOORAGE</t>
        </is>
      </c>
      <c r="I518" s="17" t="n">
        <v>50</v>
      </c>
      <c r="J518" s="17" t="n">
        <v>1</v>
      </c>
      <c r="K518" s="17" t="n">
        <v>50</v>
      </c>
      <c r="L518" s="17" t="n">
        <v>7.55</v>
      </c>
      <c r="M518" s="17" t="n">
        <v>377.5</v>
      </c>
      <c r="N518" s="17" t="n">
        <v>48.47</v>
      </c>
      <c r="O518" s="17" t="n">
        <v>425.97</v>
      </c>
      <c r="P518" s="17" t="inlineStr">
        <is>
          <t>PAID</t>
        </is>
      </c>
      <c r="Q518" s="27" t="n">
        <v>46249</v>
      </c>
      <c r="R518" s="27" t="n">
        <v>46238</v>
      </c>
      <c r="S518" s="17" t="inlineStr"/>
    </row>
    <row r="519">
      <c r="A519" s="21" t="inlineStr">
        <is>
          <t>TXN-202608-031575</t>
        </is>
      </c>
      <c r="B519" s="28" t="n">
        <v>46235</v>
      </c>
      <c r="C519" s="21" t="inlineStr">
        <is>
          <t>AC-EW-0303</t>
        </is>
      </c>
      <c r="D519" s="21" t="inlineStr">
        <is>
          <t>WL-01094</t>
        </is>
      </c>
      <c r="E519" s="21" t="inlineStr">
        <is>
          <t>EW-0303</t>
        </is>
      </c>
      <c r="F519" s="21" t="inlineStr">
        <is>
          <t>Eastwey</t>
        </is>
      </c>
      <c r="G519" s="21" t="inlineStr">
        <is>
          <t>NON_COMM_MONTHLY</t>
        </is>
      </c>
      <c r="H519" s="21" t="inlineStr">
        <is>
          <t>MONTHLY_MOORAGE</t>
        </is>
      </c>
      <c r="I519" s="21" t="n">
        <v>40</v>
      </c>
      <c r="J519" s="21" t="n">
        <v>1</v>
      </c>
      <c r="K519" s="21" t="n">
        <v>40</v>
      </c>
      <c r="L519" s="21" t="n">
        <v>7.55</v>
      </c>
      <c r="M519" s="21" t="n">
        <v>302</v>
      </c>
      <c r="N519" s="21" t="n">
        <v>38.78</v>
      </c>
      <c r="O519" s="21" t="n">
        <v>340.78</v>
      </c>
      <c r="P519" s="21" t="inlineStr">
        <is>
          <t>LATE</t>
        </is>
      </c>
      <c r="Q519" s="28" t="n">
        <v>46249</v>
      </c>
      <c r="R519" s="21" t="inlineStr"/>
      <c r="S519" s="21" t="inlineStr"/>
    </row>
    <row r="520">
      <c r="A520" s="17" t="inlineStr">
        <is>
          <t>TXN-202608-031651</t>
        </is>
      </c>
      <c r="B520" s="27" t="n">
        <v>46235</v>
      </c>
      <c r="C520" s="17" t="inlineStr">
        <is>
          <t>AC-EW-0304</t>
        </is>
      </c>
      <c r="D520" s="17" t="inlineStr">
        <is>
          <t>WL-03721</t>
        </is>
      </c>
      <c r="E520" s="17" t="inlineStr">
        <is>
          <t>EW-0304</t>
        </is>
      </c>
      <c r="F520" s="17" t="inlineStr">
        <is>
          <t>Eastwey</t>
        </is>
      </c>
      <c r="G520" s="17" t="inlineStr">
        <is>
          <t>NON_COMM_MONTHLY</t>
        </is>
      </c>
      <c r="H520" s="17" t="inlineStr">
        <is>
          <t>MONTHLY_MOORAGE</t>
        </is>
      </c>
      <c r="I520" s="17" t="n">
        <v>40</v>
      </c>
      <c r="J520" s="17" t="n">
        <v>1</v>
      </c>
      <c r="K520" s="17" t="n">
        <v>40</v>
      </c>
      <c r="L520" s="17" t="n">
        <v>7.55</v>
      </c>
      <c r="M520" s="17" t="n">
        <v>302</v>
      </c>
      <c r="N520" s="17" t="n">
        <v>38.78</v>
      </c>
      <c r="O520" s="17" t="n">
        <v>340.78</v>
      </c>
      <c r="P520" s="17" t="inlineStr">
        <is>
          <t>PAID</t>
        </is>
      </c>
      <c r="Q520" s="27" t="n">
        <v>46249</v>
      </c>
      <c r="R520" s="27" t="n">
        <v>46251</v>
      </c>
      <c r="S520" s="17" t="inlineStr"/>
    </row>
    <row r="521">
      <c r="A521" s="21" t="inlineStr">
        <is>
          <t>TXN-202608-031717</t>
        </is>
      </c>
      <c r="B521" s="28" t="n">
        <v>46235</v>
      </c>
      <c r="C521" s="21" t="inlineStr">
        <is>
          <t>AC-EW-0305</t>
        </is>
      </c>
      <c r="D521" s="21" t="inlineStr">
        <is>
          <t>WL-02577</t>
        </is>
      </c>
      <c r="E521" s="21" t="inlineStr">
        <is>
          <t>EW-0305</t>
        </is>
      </c>
      <c r="F521" s="21" t="inlineStr">
        <is>
          <t>Eastwey</t>
        </is>
      </c>
      <c r="G521" s="21" t="inlineStr">
        <is>
          <t>NON_COMM_MONTHLY</t>
        </is>
      </c>
      <c r="H521" s="21" t="inlineStr">
        <is>
          <t>MONTHLY_MOORAGE</t>
        </is>
      </c>
      <c r="I521" s="21" t="n">
        <v>62</v>
      </c>
      <c r="J521" s="21" t="n">
        <v>1</v>
      </c>
      <c r="K521" s="21" t="n">
        <v>62</v>
      </c>
      <c r="L521" s="21" t="n">
        <v>7.55</v>
      </c>
      <c r="M521" s="21" t="n">
        <v>468.1</v>
      </c>
      <c r="N521" s="21" t="n">
        <v>60.1</v>
      </c>
      <c r="O521" s="21" t="n">
        <v>528.2</v>
      </c>
      <c r="P521" s="21" t="inlineStr">
        <is>
          <t>LATE</t>
        </is>
      </c>
      <c r="Q521" s="28" t="n">
        <v>46249</v>
      </c>
      <c r="R521" s="21" t="inlineStr"/>
      <c r="S521" s="21" t="inlineStr"/>
    </row>
    <row r="522">
      <c r="A522" s="17" t="inlineStr">
        <is>
          <t>TXN-202608-031757</t>
        </is>
      </c>
      <c r="B522" s="27" t="n">
        <v>46235</v>
      </c>
      <c r="C522" s="17" t="inlineStr">
        <is>
          <t>AC-EW-0306</t>
        </is>
      </c>
      <c r="D522" s="17" t="inlineStr">
        <is>
          <t>WL-01860</t>
        </is>
      </c>
      <c r="E522" s="17" t="inlineStr">
        <is>
          <t>EW-0306</t>
        </is>
      </c>
      <c r="F522" s="17" t="inlineStr">
        <is>
          <t>Eastwey</t>
        </is>
      </c>
      <c r="G522" s="17" t="inlineStr">
        <is>
          <t>NON_COMM_MONTHLY</t>
        </is>
      </c>
      <c r="H522" s="17" t="inlineStr">
        <is>
          <t>MONTHLY_MOORAGE</t>
        </is>
      </c>
      <c r="I522" s="17" t="n">
        <v>50</v>
      </c>
      <c r="J522" s="17" t="n">
        <v>1</v>
      </c>
      <c r="K522" s="17" t="n">
        <v>50</v>
      </c>
      <c r="L522" s="17" t="n">
        <v>7.55</v>
      </c>
      <c r="M522" s="17" t="n">
        <v>377.5</v>
      </c>
      <c r="N522" s="17" t="n">
        <v>48.47</v>
      </c>
      <c r="O522" s="17" t="n">
        <v>425.97</v>
      </c>
      <c r="P522" s="17" t="inlineStr">
        <is>
          <t>PAID</t>
        </is>
      </c>
      <c r="Q522" s="27" t="n">
        <v>46249</v>
      </c>
      <c r="R522" s="27" t="n">
        <v>46240</v>
      </c>
      <c r="S522" s="17" t="inlineStr"/>
    </row>
    <row r="523">
      <c r="A523" s="21" t="inlineStr">
        <is>
          <t>TXN-202608-031834</t>
        </is>
      </c>
      <c r="B523" s="28" t="n">
        <v>46235</v>
      </c>
      <c r="C523" s="21" t="inlineStr">
        <is>
          <t>AC-EW-0307</t>
        </is>
      </c>
      <c r="D523" s="21" t="inlineStr">
        <is>
          <t>WL-01183</t>
        </is>
      </c>
      <c r="E523" s="21" t="inlineStr">
        <is>
          <t>EW-0307</t>
        </is>
      </c>
      <c r="F523" s="21" t="inlineStr">
        <is>
          <t>Eastwey</t>
        </is>
      </c>
      <c r="G523" s="21" t="inlineStr">
        <is>
          <t>NON_COMM_MONTHLY</t>
        </is>
      </c>
      <c r="H523" s="21" t="inlineStr">
        <is>
          <t>MONTHLY_MOORAGE</t>
        </is>
      </c>
      <c r="I523" s="21" t="n">
        <v>70</v>
      </c>
      <c r="J523" s="21" t="n">
        <v>1</v>
      </c>
      <c r="K523" s="21" t="n">
        <v>70</v>
      </c>
      <c r="L523" s="21" t="n">
        <v>7.55</v>
      </c>
      <c r="M523" s="21" t="n">
        <v>528.5</v>
      </c>
      <c r="N523" s="21" t="n">
        <v>67.86</v>
      </c>
      <c r="O523" s="21" t="n">
        <v>596.36</v>
      </c>
      <c r="P523" s="21" t="inlineStr">
        <is>
          <t>PAID</t>
        </is>
      </c>
      <c r="Q523" s="28" t="n">
        <v>46249</v>
      </c>
      <c r="R523" s="28" t="n">
        <v>46244</v>
      </c>
      <c r="S523" s="21" t="inlineStr"/>
    </row>
    <row r="524">
      <c r="A524" s="17" t="inlineStr">
        <is>
          <t>TXN-202608-031893</t>
        </is>
      </c>
      <c r="B524" s="27" t="n">
        <v>46235</v>
      </c>
      <c r="C524" s="17" t="inlineStr">
        <is>
          <t>AC-EW-0308</t>
        </is>
      </c>
      <c r="D524" s="17" t="inlineStr">
        <is>
          <t>WL-02107</t>
        </is>
      </c>
      <c r="E524" s="17" t="inlineStr">
        <is>
          <t>EW-0308</t>
        </is>
      </c>
      <c r="F524" s="17" t="inlineStr">
        <is>
          <t>Eastwey</t>
        </is>
      </c>
      <c r="G524" s="17" t="inlineStr">
        <is>
          <t>NON_COMM_MONTHLY</t>
        </is>
      </c>
      <c r="H524" s="17" t="inlineStr">
        <is>
          <t>MONTHLY_MOORAGE</t>
        </is>
      </c>
      <c r="I524" s="17" t="n">
        <v>28</v>
      </c>
      <c r="J524" s="17" t="n">
        <v>1</v>
      </c>
      <c r="K524" s="17" t="n">
        <v>28</v>
      </c>
      <c r="L524" s="17" t="n">
        <v>7.55</v>
      </c>
      <c r="M524" s="17" t="n">
        <v>211.4</v>
      </c>
      <c r="N524" s="17" t="n">
        <v>27.14</v>
      </c>
      <c r="O524" s="17" t="n">
        <v>238.54</v>
      </c>
      <c r="P524" s="17" t="inlineStr">
        <is>
          <t>PAID</t>
        </is>
      </c>
      <c r="Q524" s="27" t="n">
        <v>46249</v>
      </c>
      <c r="R524" s="27" t="n">
        <v>46248</v>
      </c>
      <c r="S524" s="17" t="inlineStr"/>
    </row>
    <row r="525">
      <c r="A525" s="21" t="inlineStr">
        <is>
          <t>TXN-202608-031944</t>
        </is>
      </c>
      <c r="B525" s="28" t="n">
        <v>46235</v>
      </c>
      <c r="C525" s="21" t="inlineStr">
        <is>
          <t>AC-EW-0309</t>
        </is>
      </c>
      <c r="D525" s="21" t="inlineStr">
        <is>
          <t>WL-01963</t>
        </is>
      </c>
      <c r="E525" s="21" t="inlineStr">
        <is>
          <t>EW-0309</t>
        </is>
      </c>
      <c r="F525" s="21" t="inlineStr">
        <is>
          <t>Eastwey</t>
        </is>
      </c>
      <c r="G525" s="21" t="inlineStr">
        <is>
          <t>NON_COMM_MONTHLY</t>
        </is>
      </c>
      <c r="H525" s="21" t="inlineStr">
        <is>
          <t>MONTHLY_MOORAGE</t>
        </is>
      </c>
      <c r="I525" s="21" t="n">
        <v>50</v>
      </c>
      <c r="J525" s="21" t="n">
        <v>1</v>
      </c>
      <c r="K525" s="21" t="n">
        <v>50</v>
      </c>
      <c r="L525" s="21" t="n">
        <v>7.55</v>
      </c>
      <c r="M525" s="21" t="n">
        <v>377.5</v>
      </c>
      <c r="N525" s="21" t="n">
        <v>48.47</v>
      </c>
      <c r="O525" s="21" t="n">
        <v>425.97</v>
      </c>
      <c r="P525" s="21" t="inlineStr">
        <is>
          <t>PAID</t>
        </is>
      </c>
      <c r="Q525" s="28" t="n">
        <v>46249</v>
      </c>
      <c r="R525" s="28" t="n">
        <v>46248</v>
      </c>
      <c r="S525" s="21" t="inlineStr"/>
    </row>
    <row r="526">
      <c r="A526" s="17" t="inlineStr">
        <is>
          <t>TXN-202608-032002</t>
        </is>
      </c>
      <c r="B526" s="27" t="n">
        <v>46235</v>
      </c>
      <c r="C526" s="17" t="inlineStr">
        <is>
          <t>AC-EW-0311</t>
        </is>
      </c>
      <c r="D526" s="17" t="inlineStr">
        <is>
          <t>WL-02248</t>
        </is>
      </c>
      <c r="E526" s="17" t="inlineStr">
        <is>
          <t>EW-0311</t>
        </is>
      </c>
      <c r="F526" s="17" t="inlineStr">
        <is>
          <t>Eastwey</t>
        </is>
      </c>
      <c r="G526" s="17" t="inlineStr">
        <is>
          <t>NON_COMM_MONTHLY</t>
        </is>
      </c>
      <c r="H526" s="17" t="inlineStr">
        <is>
          <t>MONTHLY_MOORAGE</t>
        </is>
      </c>
      <c r="I526" s="17" t="n">
        <v>32</v>
      </c>
      <c r="J526" s="17" t="n">
        <v>1</v>
      </c>
      <c r="K526" s="17" t="n">
        <v>32</v>
      </c>
      <c r="L526" s="17" t="n">
        <v>7.55</v>
      </c>
      <c r="M526" s="17" t="n">
        <v>241.6</v>
      </c>
      <c r="N526" s="17" t="n">
        <v>31.02</v>
      </c>
      <c r="O526" s="17" t="n">
        <v>272.62</v>
      </c>
      <c r="P526" s="17" t="inlineStr">
        <is>
          <t>PAID</t>
        </is>
      </c>
      <c r="Q526" s="27" t="n">
        <v>46249</v>
      </c>
      <c r="R526" s="27" t="n">
        <v>46239</v>
      </c>
      <c r="S526" s="17" t="inlineStr"/>
    </row>
    <row r="527">
      <c r="A527" s="21" t="inlineStr">
        <is>
          <t>TXN-202608-032064</t>
        </is>
      </c>
      <c r="B527" s="28" t="n">
        <v>46235</v>
      </c>
      <c r="C527" s="21" t="inlineStr">
        <is>
          <t>AC-EW-0312</t>
        </is>
      </c>
      <c r="D527" s="21" t="inlineStr">
        <is>
          <t>WL-03809</t>
        </is>
      </c>
      <c r="E527" s="21" t="inlineStr">
        <is>
          <t>EW-0312</t>
        </is>
      </c>
      <c r="F527" s="21" t="inlineStr">
        <is>
          <t>Eastwey</t>
        </is>
      </c>
      <c r="G527" s="21" t="inlineStr">
        <is>
          <t>NON_COMM_MONTHLY</t>
        </is>
      </c>
      <c r="H527" s="21" t="inlineStr">
        <is>
          <t>MONTHLY_MOORAGE</t>
        </is>
      </c>
      <c r="I527" s="21" t="n">
        <v>31</v>
      </c>
      <c r="J527" s="21" t="n">
        <v>1</v>
      </c>
      <c r="K527" s="21" t="n">
        <v>31</v>
      </c>
      <c r="L527" s="21" t="n">
        <v>7.55</v>
      </c>
      <c r="M527" s="21" t="n">
        <v>234.05</v>
      </c>
      <c r="N527" s="21" t="n">
        <v>30.05</v>
      </c>
      <c r="O527" s="21" t="n">
        <v>264.1</v>
      </c>
      <c r="P527" s="21" t="inlineStr">
        <is>
          <t>PAID</t>
        </is>
      </c>
      <c r="Q527" s="28" t="n">
        <v>46249</v>
      </c>
      <c r="R527" s="28" t="n">
        <v>46246</v>
      </c>
      <c r="S527" s="21" t="inlineStr"/>
    </row>
    <row r="528">
      <c r="A528" s="17" t="inlineStr">
        <is>
          <t>TXN-202608-032107</t>
        </is>
      </c>
      <c r="B528" s="27" t="n">
        <v>46235</v>
      </c>
      <c r="C528" s="17" t="inlineStr">
        <is>
          <t>AC-EW-0313</t>
        </is>
      </c>
      <c r="D528" s="17" t="inlineStr">
        <is>
          <t>WL-01429</t>
        </is>
      </c>
      <c r="E528" s="17" t="inlineStr">
        <is>
          <t>EW-0313</t>
        </is>
      </c>
      <c r="F528" s="17" t="inlineStr">
        <is>
          <t>Eastwey</t>
        </is>
      </c>
      <c r="G528" s="17" t="inlineStr">
        <is>
          <t>NON_COMM_MONTHLY</t>
        </is>
      </c>
      <c r="H528" s="17" t="inlineStr">
        <is>
          <t>MONTHLY_MOORAGE</t>
        </is>
      </c>
      <c r="I528" s="17" t="n">
        <v>50</v>
      </c>
      <c r="J528" s="17" t="n">
        <v>1</v>
      </c>
      <c r="K528" s="17" t="n">
        <v>50</v>
      </c>
      <c r="L528" s="17" t="n">
        <v>7.55</v>
      </c>
      <c r="M528" s="17" t="n">
        <v>377.5</v>
      </c>
      <c r="N528" s="17" t="n">
        <v>48.47</v>
      </c>
      <c r="O528" s="17" t="n">
        <v>425.97</v>
      </c>
      <c r="P528" s="17" t="inlineStr">
        <is>
          <t>LATE</t>
        </is>
      </c>
      <c r="Q528" s="27" t="n">
        <v>46249</v>
      </c>
      <c r="R528" s="17" t="inlineStr"/>
      <c r="S528" s="17" t="inlineStr"/>
    </row>
    <row r="529">
      <c r="A529" s="21" t="inlineStr">
        <is>
          <t>TXN-202608-032156</t>
        </is>
      </c>
      <c r="B529" s="28" t="n">
        <v>46235</v>
      </c>
      <c r="C529" s="21" t="inlineStr">
        <is>
          <t>AC-EW-0314</t>
        </is>
      </c>
      <c r="D529" s="21" t="inlineStr">
        <is>
          <t>WL-01716</t>
        </is>
      </c>
      <c r="E529" s="21" t="inlineStr">
        <is>
          <t>EW-0314</t>
        </is>
      </c>
      <c r="F529" s="21" t="inlineStr">
        <is>
          <t>Eastwey</t>
        </is>
      </c>
      <c r="G529" s="21" t="inlineStr">
        <is>
          <t>NON_COMM_MONTHLY</t>
        </is>
      </c>
      <c r="H529" s="21" t="inlineStr">
        <is>
          <t>MONTHLY_MOORAGE</t>
        </is>
      </c>
      <c r="I529" s="21" t="n">
        <v>33</v>
      </c>
      <c r="J529" s="21" t="n">
        <v>1</v>
      </c>
      <c r="K529" s="21" t="n">
        <v>33</v>
      </c>
      <c r="L529" s="21" t="n">
        <v>7.55</v>
      </c>
      <c r="M529" s="21" t="n">
        <v>249.15</v>
      </c>
      <c r="N529" s="21" t="n">
        <v>31.99</v>
      </c>
      <c r="O529" s="21" t="n">
        <v>281.14</v>
      </c>
      <c r="P529" s="21" t="inlineStr">
        <is>
          <t>PAID</t>
        </is>
      </c>
      <c r="Q529" s="28" t="n">
        <v>46249</v>
      </c>
      <c r="R529" s="28" t="n">
        <v>46247</v>
      </c>
      <c r="S529" s="21" t="inlineStr"/>
    </row>
    <row r="530">
      <c r="A530" s="17" t="inlineStr">
        <is>
          <t>TXN-202608-032201</t>
        </is>
      </c>
      <c r="B530" s="27" t="n">
        <v>46235</v>
      </c>
      <c r="C530" s="17" t="inlineStr">
        <is>
          <t>AC-EW-0315</t>
        </is>
      </c>
      <c r="D530" s="17" t="inlineStr">
        <is>
          <t>WL-01385</t>
        </is>
      </c>
      <c r="E530" s="17" t="inlineStr">
        <is>
          <t>EW-0315</t>
        </is>
      </c>
      <c r="F530" s="17" t="inlineStr">
        <is>
          <t>Eastwey</t>
        </is>
      </c>
      <c r="G530" s="17" t="inlineStr">
        <is>
          <t>NON_COMM_MONTHLY</t>
        </is>
      </c>
      <c r="H530" s="17" t="inlineStr">
        <is>
          <t>MONTHLY_MOORAGE</t>
        </is>
      </c>
      <c r="I530" s="17" t="n">
        <v>44</v>
      </c>
      <c r="J530" s="17" t="n">
        <v>1</v>
      </c>
      <c r="K530" s="17" t="n">
        <v>44</v>
      </c>
      <c r="L530" s="17" t="n">
        <v>7.55</v>
      </c>
      <c r="M530" s="17" t="n">
        <v>332.2</v>
      </c>
      <c r="N530" s="17" t="n">
        <v>42.65</v>
      </c>
      <c r="O530" s="17" t="n">
        <v>374.85</v>
      </c>
      <c r="P530" s="17" t="inlineStr">
        <is>
          <t>PAID</t>
        </is>
      </c>
      <c r="Q530" s="27" t="n">
        <v>46249</v>
      </c>
      <c r="R530" s="27" t="n">
        <v>46244</v>
      </c>
      <c r="S530" s="17" t="inlineStr"/>
    </row>
    <row r="531">
      <c r="A531" s="21" t="inlineStr">
        <is>
          <t>TXN-202608-032276</t>
        </is>
      </c>
      <c r="B531" s="28" t="n">
        <v>46235</v>
      </c>
      <c r="C531" s="21" t="inlineStr">
        <is>
          <t>AC-EW-0316</t>
        </is>
      </c>
      <c r="D531" s="21" t="inlineStr">
        <is>
          <t>WL-02940</t>
        </is>
      </c>
      <c r="E531" s="21" t="inlineStr">
        <is>
          <t>EW-0316</t>
        </is>
      </c>
      <c r="F531" s="21" t="inlineStr">
        <is>
          <t>Eastwey</t>
        </is>
      </c>
      <c r="G531" s="21" t="inlineStr">
        <is>
          <t>NON_COMM_MONTHLY</t>
        </is>
      </c>
      <c r="H531" s="21" t="inlineStr">
        <is>
          <t>MONTHLY_MOORAGE</t>
        </is>
      </c>
      <c r="I531" s="21" t="n">
        <v>61</v>
      </c>
      <c r="J531" s="21" t="n">
        <v>1</v>
      </c>
      <c r="K531" s="21" t="n">
        <v>61</v>
      </c>
      <c r="L531" s="21" t="n">
        <v>7.55</v>
      </c>
      <c r="M531" s="21" t="n">
        <v>460.55</v>
      </c>
      <c r="N531" s="21" t="n">
        <v>59.13</v>
      </c>
      <c r="O531" s="21" t="n">
        <v>519.6799999999999</v>
      </c>
      <c r="P531" s="21" t="inlineStr">
        <is>
          <t>PAID</t>
        </is>
      </c>
      <c r="Q531" s="28" t="n">
        <v>46249</v>
      </c>
      <c r="R531" s="28" t="n">
        <v>46246</v>
      </c>
      <c r="S531" s="21" t="inlineStr"/>
    </row>
    <row r="532">
      <c r="A532" s="17" t="inlineStr">
        <is>
          <t>TXN-202608-032323</t>
        </is>
      </c>
      <c r="B532" s="27" t="n">
        <v>46235</v>
      </c>
      <c r="C532" s="17" t="inlineStr">
        <is>
          <t>AC-EW-0317</t>
        </is>
      </c>
      <c r="D532" s="17" t="inlineStr">
        <is>
          <t>WL-02017</t>
        </is>
      </c>
      <c r="E532" s="17" t="inlineStr">
        <is>
          <t>EW-0317</t>
        </is>
      </c>
      <c r="F532" s="17" t="inlineStr">
        <is>
          <t>Eastwey</t>
        </is>
      </c>
      <c r="G532" s="17" t="inlineStr">
        <is>
          <t>NON_COMM_MONTHLY</t>
        </is>
      </c>
      <c r="H532" s="17" t="inlineStr">
        <is>
          <t>MONTHLY_MOORAGE</t>
        </is>
      </c>
      <c r="I532" s="17" t="n">
        <v>45</v>
      </c>
      <c r="J532" s="17" t="n">
        <v>1</v>
      </c>
      <c r="K532" s="17" t="n">
        <v>45</v>
      </c>
      <c r="L532" s="17" t="n">
        <v>7.55</v>
      </c>
      <c r="M532" s="17" t="n">
        <v>339.75</v>
      </c>
      <c r="N532" s="17" t="n">
        <v>43.62</v>
      </c>
      <c r="O532" s="17" t="n">
        <v>383.37</v>
      </c>
      <c r="P532" s="17" t="inlineStr">
        <is>
          <t>PAID</t>
        </is>
      </c>
      <c r="Q532" s="27" t="n">
        <v>46249</v>
      </c>
      <c r="R532" s="27" t="n">
        <v>46250</v>
      </c>
      <c r="S532" s="17" t="inlineStr"/>
    </row>
    <row r="533">
      <c r="A533" s="21" t="inlineStr">
        <is>
          <t>TXN-202608-032391</t>
        </is>
      </c>
      <c r="B533" s="28" t="n">
        <v>46235</v>
      </c>
      <c r="C533" s="21" t="inlineStr">
        <is>
          <t>AC-EW-0318</t>
        </is>
      </c>
      <c r="D533" s="21" t="inlineStr">
        <is>
          <t>WL-03162</t>
        </is>
      </c>
      <c r="E533" s="21" t="inlineStr">
        <is>
          <t>EW-0318</t>
        </is>
      </c>
      <c r="F533" s="21" t="inlineStr">
        <is>
          <t>Eastwey</t>
        </is>
      </c>
      <c r="G533" s="21" t="inlineStr">
        <is>
          <t>NON_COMM_MONTHLY</t>
        </is>
      </c>
      <c r="H533" s="21" t="inlineStr">
        <is>
          <t>MONTHLY_MOORAGE</t>
        </is>
      </c>
      <c r="I533" s="21" t="n">
        <v>37</v>
      </c>
      <c r="J533" s="21" t="n">
        <v>1</v>
      </c>
      <c r="K533" s="21" t="n">
        <v>37</v>
      </c>
      <c r="L533" s="21" t="n">
        <v>7.55</v>
      </c>
      <c r="M533" s="21" t="n">
        <v>279.35</v>
      </c>
      <c r="N533" s="21" t="n">
        <v>35.87</v>
      </c>
      <c r="O533" s="21" t="n">
        <v>315.22</v>
      </c>
      <c r="P533" s="21" t="inlineStr">
        <is>
          <t>PAID</t>
        </is>
      </c>
      <c r="Q533" s="28" t="n">
        <v>46249</v>
      </c>
      <c r="R533" s="28" t="n">
        <v>46246</v>
      </c>
      <c r="S533" s="21" t="inlineStr"/>
    </row>
    <row r="534">
      <c r="A534" s="17" t="inlineStr">
        <is>
          <t>TXN-202608-032465</t>
        </is>
      </c>
      <c r="B534" s="27" t="n">
        <v>46235</v>
      </c>
      <c r="C534" s="17" t="inlineStr">
        <is>
          <t>AC-EW-0319</t>
        </is>
      </c>
      <c r="D534" s="17" t="inlineStr">
        <is>
          <t>WL-02697</t>
        </is>
      </c>
      <c r="E534" s="17" t="inlineStr">
        <is>
          <t>EW-0319</t>
        </is>
      </c>
      <c r="F534" s="17" t="inlineStr">
        <is>
          <t>Eastwey</t>
        </is>
      </c>
      <c r="G534" s="17" t="inlineStr">
        <is>
          <t>NON_COMM_MONTHLY</t>
        </is>
      </c>
      <c r="H534" s="17" t="inlineStr">
        <is>
          <t>MONTHLY_MOORAGE</t>
        </is>
      </c>
      <c r="I534" s="17" t="n">
        <v>70</v>
      </c>
      <c r="J534" s="17" t="n">
        <v>1</v>
      </c>
      <c r="K534" s="17" t="n">
        <v>70</v>
      </c>
      <c r="L534" s="17" t="n">
        <v>7.55</v>
      </c>
      <c r="M534" s="17" t="n">
        <v>528.5</v>
      </c>
      <c r="N534" s="17" t="n">
        <v>67.86</v>
      </c>
      <c r="O534" s="17" t="n">
        <v>596.36</v>
      </c>
      <c r="P534" s="17" t="inlineStr">
        <is>
          <t>PAID</t>
        </is>
      </c>
      <c r="Q534" s="27" t="n">
        <v>46249</v>
      </c>
      <c r="R534" s="27" t="n">
        <v>46251</v>
      </c>
      <c r="S534" s="17" t="inlineStr"/>
    </row>
    <row r="535">
      <c r="A535" s="21" t="inlineStr">
        <is>
          <t>TXN-202608-032535</t>
        </is>
      </c>
      <c r="B535" s="28" t="n">
        <v>46235</v>
      </c>
      <c r="C535" s="21" t="inlineStr">
        <is>
          <t>AC-EW-0321</t>
        </is>
      </c>
      <c r="D535" s="21" t="inlineStr">
        <is>
          <t>WL-02660</t>
        </is>
      </c>
      <c r="E535" s="21" t="inlineStr">
        <is>
          <t>EW-0321</t>
        </is>
      </c>
      <c r="F535" s="21" t="inlineStr">
        <is>
          <t>Eastwey</t>
        </is>
      </c>
      <c r="G535" s="21" t="inlineStr">
        <is>
          <t>NON_COMM_MONTHLY</t>
        </is>
      </c>
      <c r="H535" s="21" t="inlineStr">
        <is>
          <t>MONTHLY_MOORAGE</t>
        </is>
      </c>
      <c r="I535" s="21" t="n">
        <v>70</v>
      </c>
      <c r="J535" s="21" t="n">
        <v>1</v>
      </c>
      <c r="K535" s="21" t="n">
        <v>70</v>
      </c>
      <c r="L535" s="21" t="n">
        <v>7.55</v>
      </c>
      <c r="M535" s="21" t="n">
        <v>528.5</v>
      </c>
      <c r="N535" s="21" t="n">
        <v>67.86</v>
      </c>
      <c r="O535" s="21" t="n">
        <v>596.36</v>
      </c>
      <c r="P535" s="21" t="inlineStr">
        <is>
          <t>PAID</t>
        </is>
      </c>
      <c r="Q535" s="28" t="n">
        <v>46249</v>
      </c>
      <c r="R535" s="28" t="n">
        <v>46251</v>
      </c>
      <c r="S535" s="21" t="inlineStr"/>
    </row>
    <row r="536">
      <c r="A536" s="17" t="inlineStr">
        <is>
          <t>TXN-202608-032620</t>
        </is>
      </c>
      <c r="B536" s="27" t="n">
        <v>46235</v>
      </c>
      <c r="C536" s="17" t="inlineStr">
        <is>
          <t>AC-EW-0322</t>
        </is>
      </c>
      <c r="D536" s="17" t="inlineStr">
        <is>
          <t>WL-02010</t>
        </is>
      </c>
      <c r="E536" s="17" t="inlineStr">
        <is>
          <t>EW-0322</t>
        </is>
      </c>
      <c r="F536" s="17" t="inlineStr">
        <is>
          <t>Eastwey</t>
        </is>
      </c>
      <c r="G536" s="17" t="inlineStr">
        <is>
          <t>NON_COMM_MONTHLY</t>
        </is>
      </c>
      <c r="H536" s="17" t="inlineStr">
        <is>
          <t>MONTHLY_MOORAGE</t>
        </is>
      </c>
      <c r="I536" s="17" t="n">
        <v>57</v>
      </c>
      <c r="J536" s="17" t="n">
        <v>1</v>
      </c>
      <c r="K536" s="17" t="n">
        <v>57</v>
      </c>
      <c r="L536" s="17" t="n">
        <v>7.55</v>
      </c>
      <c r="M536" s="17" t="n">
        <v>430.35</v>
      </c>
      <c r="N536" s="17" t="n">
        <v>55.26</v>
      </c>
      <c r="O536" s="17" t="n">
        <v>485.61</v>
      </c>
      <c r="P536" s="17" t="inlineStr">
        <is>
          <t>LATE</t>
        </is>
      </c>
      <c r="Q536" s="27" t="n">
        <v>46249</v>
      </c>
      <c r="R536" s="17" t="inlineStr"/>
      <c r="S536" s="17" t="inlineStr"/>
    </row>
    <row r="537">
      <c r="A537" s="21" t="inlineStr">
        <is>
          <t>TXN-202608-032673</t>
        </is>
      </c>
      <c r="B537" s="28" t="n">
        <v>46235</v>
      </c>
      <c r="C537" s="21" t="inlineStr">
        <is>
          <t>AC-EW-0323</t>
        </is>
      </c>
      <c r="D537" s="21" t="inlineStr">
        <is>
          <t>WL-02685</t>
        </is>
      </c>
      <c r="E537" s="21" t="inlineStr">
        <is>
          <t>EW-0323</t>
        </is>
      </c>
      <c r="F537" s="21" t="inlineStr">
        <is>
          <t>Eastwey</t>
        </is>
      </c>
      <c r="G537" s="21" t="inlineStr">
        <is>
          <t>NON_COMM_MONTHLY</t>
        </is>
      </c>
      <c r="H537" s="21" t="inlineStr">
        <is>
          <t>MONTHLY_MOORAGE</t>
        </is>
      </c>
      <c r="I537" s="21" t="n">
        <v>51</v>
      </c>
      <c r="J537" s="21" t="n">
        <v>1</v>
      </c>
      <c r="K537" s="21" t="n">
        <v>51</v>
      </c>
      <c r="L537" s="21" t="n">
        <v>7.55</v>
      </c>
      <c r="M537" s="21" t="n">
        <v>385.05</v>
      </c>
      <c r="N537" s="21" t="n">
        <v>49.44</v>
      </c>
      <c r="O537" s="21" t="n">
        <v>434.49</v>
      </c>
      <c r="P537" s="21" t="inlineStr">
        <is>
          <t>PAID</t>
        </is>
      </c>
      <c r="Q537" s="28" t="n">
        <v>46249</v>
      </c>
      <c r="R537" s="28" t="n">
        <v>46238</v>
      </c>
      <c r="S537" s="21" t="inlineStr"/>
    </row>
    <row r="538">
      <c r="A538" s="17" t="inlineStr">
        <is>
          <t>TXN-202608-032710</t>
        </is>
      </c>
      <c r="B538" s="27" t="n">
        <v>46235</v>
      </c>
      <c r="C538" s="17" t="inlineStr">
        <is>
          <t>AC-EW-0324</t>
        </is>
      </c>
      <c r="D538" s="17" t="inlineStr">
        <is>
          <t>WL-02459</t>
        </is>
      </c>
      <c r="E538" s="17" t="inlineStr">
        <is>
          <t>EW-0324</t>
        </is>
      </c>
      <c r="F538" s="17" t="inlineStr">
        <is>
          <t>Eastwey</t>
        </is>
      </c>
      <c r="G538" s="17" t="inlineStr">
        <is>
          <t>NON_COMM_MONTHLY</t>
        </is>
      </c>
      <c r="H538" s="17" t="inlineStr">
        <is>
          <t>MONTHLY_MOORAGE</t>
        </is>
      </c>
      <c r="I538" s="17" t="n">
        <v>80</v>
      </c>
      <c r="J538" s="17" t="n">
        <v>1</v>
      </c>
      <c r="K538" s="17" t="n">
        <v>80</v>
      </c>
      <c r="L538" s="17" t="n">
        <v>7.55</v>
      </c>
      <c r="M538" s="17" t="n">
        <v>604</v>
      </c>
      <c r="N538" s="17" t="n">
        <v>77.55</v>
      </c>
      <c r="O538" s="17" t="n">
        <v>681.55</v>
      </c>
      <c r="P538" s="17" t="inlineStr">
        <is>
          <t>PAID</t>
        </is>
      </c>
      <c r="Q538" s="27" t="n">
        <v>46249</v>
      </c>
      <c r="R538" s="27" t="n">
        <v>46250</v>
      </c>
      <c r="S538" s="17" t="inlineStr"/>
    </row>
    <row r="539">
      <c r="A539" s="21" t="inlineStr">
        <is>
          <t>TXN-202608-032752</t>
        </is>
      </c>
      <c r="B539" s="28" t="n">
        <v>46235</v>
      </c>
      <c r="C539" s="21" t="inlineStr">
        <is>
          <t>AC-EW-0401</t>
        </is>
      </c>
      <c r="D539" s="21" t="inlineStr">
        <is>
          <t>WL-02377</t>
        </is>
      </c>
      <c r="E539" s="21" t="inlineStr">
        <is>
          <t>EW-0401</t>
        </is>
      </c>
      <c r="F539" s="21" t="inlineStr">
        <is>
          <t>Eastwey</t>
        </is>
      </c>
      <c r="G539" s="21" t="inlineStr">
        <is>
          <t>NON_COMM_MONTHLY</t>
        </is>
      </c>
      <c r="H539" s="21" t="inlineStr">
        <is>
          <t>MONTHLY_MOORAGE</t>
        </is>
      </c>
      <c r="I539" s="21" t="n">
        <v>51</v>
      </c>
      <c r="J539" s="21" t="n">
        <v>1</v>
      </c>
      <c r="K539" s="21" t="n">
        <v>51</v>
      </c>
      <c r="L539" s="21" t="n">
        <v>7.55</v>
      </c>
      <c r="M539" s="21" t="n">
        <v>385.05</v>
      </c>
      <c r="N539" s="21" t="n">
        <v>49.44</v>
      </c>
      <c r="O539" s="21" t="n">
        <v>434.49</v>
      </c>
      <c r="P539" s="21" t="inlineStr">
        <is>
          <t>PAID</t>
        </is>
      </c>
      <c r="Q539" s="28" t="n">
        <v>46249</v>
      </c>
      <c r="R539" s="28" t="n">
        <v>46240</v>
      </c>
      <c r="S539" s="21" t="inlineStr"/>
    </row>
    <row r="540">
      <c r="A540" s="17" t="inlineStr">
        <is>
          <t>TXN-202608-032804</t>
        </is>
      </c>
      <c r="B540" s="27" t="n">
        <v>46235</v>
      </c>
      <c r="C540" s="17" t="inlineStr">
        <is>
          <t>AC-EW-0402</t>
        </is>
      </c>
      <c r="D540" s="17" t="inlineStr">
        <is>
          <t>WL-01741</t>
        </is>
      </c>
      <c r="E540" s="17" t="inlineStr">
        <is>
          <t>EW-0402</t>
        </is>
      </c>
      <c r="F540" s="17" t="inlineStr">
        <is>
          <t>Eastwey</t>
        </is>
      </c>
      <c r="G540" s="17" t="inlineStr">
        <is>
          <t>NON_COMM_MONTHLY</t>
        </is>
      </c>
      <c r="H540" s="17" t="inlineStr">
        <is>
          <t>MONTHLY_MOORAGE</t>
        </is>
      </c>
      <c r="I540" s="17" t="n">
        <v>40</v>
      </c>
      <c r="J540" s="17" t="n">
        <v>1</v>
      </c>
      <c r="K540" s="17" t="n">
        <v>40</v>
      </c>
      <c r="L540" s="17" t="n">
        <v>7.55</v>
      </c>
      <c r="M540" s="17" t="n">
        <v>302</v>
      </c>
      <c r="N540" s="17" t="n">
        <v>38.78</v>
      </c>
      <c r="O540" s="17" t="n">
        <v>340.78</v>
      </c>
      <c r="P540" s="17" t="inlineStr">
        <is>
          <t>PAID</t>
        </is>
      </c>
      <c r="Q540" s="27" t="n">
        <v>46249</v>
      </c>
      <c r="R540" s="27" t="n">
        <v>46250</v>
      </c>
      <c r="S540" s="17" t="inlineStr"/>
    </row>
    <row r="541">
      <c r="A541" s="21" t="inlineStr">
        <is>
          <t>TXN-202608-032868</t>
        </is>
      </c>
      <c r="B541" s="28" t="n">
        <v>46235</v>
      </c>
      <c r="C541" s="21" t="inlineStr">
        <is>
          <t>AC-EW-0403</t>
        </is>
      </c>
      <c r="D541" s="21" t="inlineStr">
        <is>
          <t>WL-01209</t>
        </is>
      </c>
      <c r="E541" s="21" t="inlineStr">
        <is>
          <t>EW-0403</t>
        </is>
      </c>
      <c r="F541" s="21" t="inlineStr">
        <is>
          <t>Eastwey</t>
        </is>
      </c>
      <c r="G541" s="21" t="inlineStr">
        <is>
          <t>NON_COMM_MONTHLY</t>
        </is>
      </c>
      <c r="H541" s="21" t="inlineStr">
        <is>
          <t>MONTHLY_MOORAGE</t>
        </is>
      </c>
      <c r="I541" s="21" t="n">
        <v>60</v>
      </c>
      <c r="J541" s="21" t="n">
        <v>1</v>
      </c>
      <c r="K541" s="21" t="n">
        <v>60</v>
      </c>
      <c r="L541" s="21" t="n">
        <v>7.55</v>
      </c>
      <c r="M541" s="21" t="n">
        <v>453</v>
      </c>
      <c r="N541" s="21" t="n">
        <v>58.17</v>
      </c>
      <c r="O541" s="21" t="n">
        <v>511.17</v>
      </c>
      <c r="P541" s="21" t="inlineStr">
        <is>
          <t>PAID</t>
        </is>
      </c>
      <c r="Q541" s="28" t="n">
        <v>46249</v>
      </c>
      <c r="R541" s="28" t="n">
        <v>46240</v>
      </c>
      <c r="S541" s="21" t="inlineStr"/>
    </row>
    <row r="542">
      <c r="A542" s="17" t="inlineStr">
        <is>
          <t>TXN-202608-032927</t>
        </is>
      </c>
      <c r="B542" s="27" t="n">
        <v>46235</v>
      </c>
      <c r="C542" s="17" t="inlineStr">
        <is>
          <t>AC-EW-0404</t>
        </is>
      </c>
      <c r="D542" s="17" t="inlineStr">
        <is>
          <t>WL-01370</t>
        </is>
      </c>
      <c r="E542" s="17" t="inlineStr">
        <is>
          <t>EW-0404</t>
        </is>
      </c>
      <c r="F542" s="17" t="inlineStr">
        <is>
          <t>Eastwey</t>
        </is>
      </c>
      <c r="G542" s="17" t="inlineStr">
        <is>
          <t>NON_COMM_MONTHLY</t>
        </is>
      </c>
      <c r="H542" s="17" t="inlineStr">
        <is>
          <t>MONTHLY_MOORAGE</t>
        </is>
      </c>
      <c r="I542" s="17" t="n">
        <v>70</v>
      </c>
      <c r="J542" s="17" t="n">
        <v>1</v>
      </c>
      <c r="K542" s="17" t="n">
        <v>70</v>
      </c>
      <c r="L542" s="17" t="n">
        <v>7.55</v>
      </c>
      <c r="M542" s="17" t="n">
        <v>528.5</v>
      </c>
      <c r="N542" s="17" t="n">
        <v>67.86</v>
      </c>
      <c r="O542" s="17" t="n">
        <v>596.36</v>
      </c>
      <c r="P542" s="17" t="inlineStr">
        <is>
          <t>PAID</t>
        </is>
      </c>
      <c r="Q542" s="27" t="n">
        <v>46249</v>
      </c>
      <c r="R542" s="27" t="n">
        <v>46249</v>
      </c>
      <c r="S542" s="17" t="inlineStr"/>
    </row>
    <row r="543">
      <c r="A543" s="21" t="inlineStr">
        <is>
          <t>TXN-202608-032961</t>
        </is>
      </c>
      <c r="B543" s="28" t="n">
        <v>46235</v>
      </c>
      <c r="C543" s="21" t="inlineStr">
        <is>
          <t>AC-EW-0405</t>
        </is>
      </c>
      <c r="D543" s="21" t="inlineStr">
        <is>
          <t>WL-02480</t>
        </is>
      </c>
      <c r="E543" s="21" t="inlineStr">
        <is>
          <t>EW-0405</t>
        </is>
      </c>
      <c r="F543" s="21" t="inlineStr">
        <is>
          <t>Eastwey</t>
        </is>
      </c>
      <c r="G543" s="21" t="inlineStr">
        <is>
          <t>NON_COMM_MONTHLY</t>
        </is>
      </c>
      <c r="H543" s="21" t="inlineStr">
        <is>
          <t>MONTHLY_MOORAGE</t>
        </is>
      </c>
      <c r="I543" s="21" t="n">
        <v>47</v>
      </c>
      <c r="J543" s="21" t="n">
        <v>1</v>
      </c>
      <c r="K543" s="21" t="n">
        <v>47</v>
      </c>
      <c r="L543" s="21" t="n">
        <v>7.55</v>
      </c>
      <c r="M543" s="21" t="n">
        <v>354.85</v>
      </c>
      <c r="N543" s="21" t="n">
        <v>45.56</v>
      </c>
      <c r="O543" s="21" t="n">
        <v>400.41</v>
      </c>
      <c r="P543" s="21" t="inlineStr">
        <is>
          <t>PAID</t>
        </is>
      </c>
      <c r="Q543" s="28" t="n">
        <v>46249</v>
      </c>
      <c r="R543" s="28" t="n">
        <v>46244</v>
      </c>
      <c r="S543" s="21" t="inlineStr"/>
    </row>
    <row r="544">
      <c r="A544" s="17" t="inlineStr">
        <is>
          <t>TXN-202608-033039</t>
        </is>
      </c>
      <c r="B544" s="27" t="n">
        <v>46235</v>
      </c>
      <c r="C544" s="17" t="inlineStr">
        <is>
          <t>AC-EW-0406</t>
        </is>
      </c>
      <c r="D544" s="17" t="inlineStr">
        <is>
          <t>WL-02810</t>
        </is>
      </c>
      <c r="E544" s="17" t="inlineStr">
        <is>
          <t>EW-0406</t>
        </is>
      </c>
      <c r="F544" s="17" t="inlineStr">
        <is>
          <t>Eastwey</t>
        </is>
      </c>
      <c r="G544" s="17" t="inlineStr">
        <is>
          <t>NON_COMM_MONTHLY</t>
        </is>
      </c>
      <c r="H544" s="17" t="inlineStr">
        <is>
          <t>MONTHLY_MOORAGE</t>
        </is>
      </c>
      <c r="I544" s="17" t="n">
        <v>40</v>
      </c>
      <c r="J544" s="17" t="n">
        <v>1</v>
      </c>
      <c r="K544" s="17" t="n">
        <v>40</v>
      </c>
      <c r="L544" s="17" t="n">
        <v>7.55</v>
      </c>
      <c r="M544" s="17" t="n">
        <v>302</v>
      </c>
      <c r="N544" s="17" t="n">
        <v>38.78</v>
      </c>
      <c r="O544" s="17" t="n">
        <v>340.78</v>
      </c>
      <c r="P544" s="17" t="inlineStr">
        <is>
          <t>PAID</t>
        </is>
      </c>
      <c r="Q544" s="27" t="n">
        <v>46249</v>
      </c>
      <c r="R544" s="27" t="n">
        <v>46250</v>
      </c>
      <c r="S544" s="17" t="inlineStr"/>
    </row>
    <row r="545">
      <c r="A545" s="21" t="inlineStr">
        <is>
          <t>TXN-202608-033099</t>
        </is>
      </c>
      <c r="B545" s="28" t="n">
        <v>46235</v>
      </c>
      <c r="C545" s="21" t="inlineStr">
        <is>
          <t>AC-EW-0407</t>
        </is>
      </c>
      <c r="D545" s="21" t="inlineStr">
        <is>
          <t>WL-02314</t>
        </is>
      </c>
      <c r="E545" s="21" t="inlineStr">
        <is>
          <t>EW-0407</t>
        </is>
      </c>
      <c r="F545" s="21" t="inlineStr">
        <is>
          <t>Eastwey</t>
        </is>
      </c>
      <c r="G545" s="21" t="inlineStr">
        <is>
          <t>NON_COMM_MONTHLY</t>
        </is>
      </c>
      <c r="H545" s="21" t="inlineStr">
        <is>
          <t>MONTHLY_MOORAGE</t>
        </is>
      </c>
      <c r="I545" s="21" t="n">
        <v>45</v>
      </c>
      <c r="J545" s="21" t="n">
        <v>1</v>
      </c>
      <c r="K545" s="21" t="n">
        <v>45</v>
      </c>
      <c r="L545" s="21" t="n">
        <v>7.55</v>
      </c>
      <c r="M545" s="21" t="n">
        <v>339.75</v>
      </c>
      <c r="N545" s="21" t="n">
        <v>43.62</v>
      </c>
      <c r="O545" s="21" t="n">
        <v>383.37</v>
      </c>
      <c r="P545" s="21" t="inlineStr">
        <is>
          <t>PAID</t>
        </is>
      </c>
      <c r="Q545" s="28" t="n">
        <v>46249</v>
      </c>
      <c r="R545" s="28" t="n">
        <v>46237</v>
      </c>
      <c r="S545" s="21" t="inlineStr"/>
    </row>
    <row r="546">
      <c r="A546" s="17" t="inlineStr">
        <is>
          <t>TXN-202608-033166</t>
        </is>
      </c>
      <c r="B546" s="27" t="n">
        <v>46235</v>
      </c>
      <c r="C546" s="17" t="inlineStr">
        <is>
          <t>AC-EW-0408</t>
        </is>
      </c>
      <c r="D546" s="17" t="inlineStr">
        <is>
          <t>WL-02705</t>
        </is>
      </c>
      <c r="E546" s="17" t="inlineStr">
        <is>
          <t>EW-0408</t>
        </is>
      </c>
      <c r="F546" s="17" t="inlineStr">
        <is>
          <t>Eastwey</t>
        </is>
      </c>
      <c r="G546" s="17" t="inlineStr">
        <is>
          <t>NON_COMM_MONTHLY</t>
        </is>
      </c>
      <c r="H546" s="17" t="inlineStr">
        <is>
          <t>MONTHLY_MOORAGE</t>
        </is>
      </c>
      <c r="I546" s="17" t="n">
        <v>60</v>
      </c>
      <c r="J546" s="17" t="n">
        <v>1</v>
      </c>
      <c r="K546" s="17" t="n">
        <v>60</v>
      </c>
      <c r="L546" s="17" t="n">
        <v>7.55</v>
      </c>
      <c r="M546" s="17" t="n">
        <v>453</v>
      </c>
      <c r="N546" s="17" t="n">
        <v>58.17</v>
      </c>
      <c r="O546" s="17" t="n">
        <v>511.17</v>
      </c>
      <c r="P546" s="17" t="inlineStr">
        <is>
          <t>PAID</t>
        </is>
      </c>
      <c r="Q546" s="27" t="n">
        <v>46249</v>
      </c>
      <c r="R546" s="27" t="n">
        <v>46244</v>
      </c>
      <c r="S546" s="17" t="inlineStr"/>
    </row>
    <row r="547">
      <c r="A547" s="21" t="inlineStr">
        <is>
          <t>TXN-202608-033249</t>
        </is>
      </c>
      <c r="B547" s="28" t="n">
        <v>46235</v>
      </c>
      <c r="C547" s="21" t="inlineStr">
        <is>
          <t>AC-EW-0409</t>
        </is>
      </c>
      <c r="D547" s="21" t="inlineStr">
        <is>
          <t>WL-01264</t>
        </is>
      </c>
      <c r="E547" s="21" t="inlineStr">
        <is>
          <t>EW-0409</t>
        </is>
      </c>
      <c r="F547" s="21" t="inlineStr">
        <is>
          <t>Eastwey</t>
        </is>
      </c>
      <c r="G547" s="21" t="inlineStr">
        <is>
          <t>NON_COMM_MONTHLY</t>
        </is>
      </c>
      <c r="H547" s="21" t="inlineStr">
        <is>
          <t>MONTHLY_MOORAGE</t>
        </is>
      </c>
      <c r="I547" s="21" t="n">
        <v>70</v>
      </c>
      <c r="J547" s="21" t="n">
        <v>1</v>
      </c>
      <c r="K547" s="21" t="n">
        <v>70</v>
      </c>
      <c r="L547" s="21" t="n">
        <v>7.55</v>
      </c>
      <c r="M547" s="21" t="n">
        <v>528.5</v>
      </c>
      <c r="N547" s="21" t="n">
        <v>67.86</v>
      </c>
      <c r="O547" s="21" t="n">
        <v>596.36</v>
      </c>
      <c r="P547" s="21" t="inlineStr">
        <is>
          <t>PAID</t>
        </is>
      </c>
      <c r="Q547" s="28" t="n">
        <v>46249</v>
      </c>
      <c r="R547" s="28" t="n">
        <v>46248</v>
      </c>
      <c r="S547" s="21" t="inlineStr"/>
    </row>
    <row r="548">
      <c r="A548" s="17" t="inlineStr">
        <is>
          <t>TXN-202608-033291</t>
        </is>
      </c>
      <c r="B548" s="27" t="n">
        <v>46235</v>
      </c>
      <c r="C548" s="17" t="inlineStr">
        <is>
          <t>AC-EW-0410</t>
        </is>
      </c>
      <c r="D548" s="17" t="inlineStr">
        <is>
          <t>WL-02449</t>
        </is>
      </c>
      <c r="E548" s="17" t="inlineStr">
        <is>
          <t>EW-0410</t>
        </is>
      </c>
      <c r="F548" s="17" t="inlineStr">
        <is>
          <t>Eastwey</t>
        </is>
      </c>
      <c r="G548" s="17" t="inlineStr">
        <is>
          <t>NON_COMM_MONTHLY</t>
        </is>
      </c>
      <c r="H548" s="17" t="inlineStr">
        <is>
          <t>MONTHLY_MOORAGE</t>
        </is>
      </c>
      <c r="I548" s="17" t="n">
        <v>45</v>
      </c>
      <c r="J548" s="17" t="n">
        <v>1</v>
      </c>
      <c r="K548" s="17" t="n">
        <v>45</v>
      </c>
      <c r="L548" s="17" t="n">
        <v>7.55</v>
      </c>
      <c r="M548" s="17" t="n">
        <v>339.75</v>
      </c>
      <c r="N548" s="17" t="n">
        <v>43.62</v>
      </c>
      <c r="O548" s="17" t="n">
        <v>383.37</v>
      </c>
      <c r="P548" s="17" t="inlineStr">
        <is>
          <t>PAID</t>
        </is>
      </c>
      <c r="Q548" s="27" t="n">
        <v>46249</v>
      </c>
      <c r="R548" s="27" t="n">
        <v>46244</v>
      </c>
      <c r="S548" s="17" t="inlineStr"/>
    </row>
    <row r="549">
      <c r="A549" s="21" t="inlineStr">
        <is>
          <t>TXN-202608-033364</t>
        </is>
      </c>
      <c r="B549" s="28" t="n">
        <v>46235</v>
      </c>
      <c r="C549" s="21" t="inlineStr">
        <is>
          <t>AC-EW-0411</t>
        </is>
      </c>
      <c r="D549" s="21" t="inlineStr">
        <is>
          <t>WL-01489</t>
        </is>
      </c>
      <c r="E549" s="21" t="inlineStr">
        <is>
          <t>EW-0411</t>
        </is>
      </c>
      <c r="F549" s="21" t="inlineStr">
        <is>
          <t>Eastwey</t>
        </is>
      </c>
      <c r="G549" s="21" t="inlineStr">
        <is>
          <t>NON_COMM_MONTHLY</t>
        </is>
      </c>
      <c r="H549" s="21" t="inlineStr">
        <is>
          <t>MONTHLY_MOORAGE</t>
        </is>
      </c>
      <c r="I549" s="21" t="n">
        <v>70</v>
      </c>
      <c r="J549" s="21" t="n">
        <v>1</v>
      </c>
      <c r="K549" s="21" t="n">
        <v>70</v>
      </c>
      <c r="L549" s="21" t="n">
        <v>7.55</v>
      </c>
      <c r="M549" s="21" t="n">
        <v>528.5</v>
      </c>
      <c r="N549" s="21" t="n">
        <v>67.86</v>
      </c>
      <c r="O549" s="21" t="n">
        <v>596.36</v>
      </c>
      <c r="P549" s="21" t="inlineStr">
        <is>
          <t>PAID</t>
        </is>
      </c>
      <c r="Q549" s="28" t="n">
        <v>46249</v>
      </c>
      <c r="R549" s="28" t="n">
        <v>46245</v>
      </c>
      <c r="S549" s="21" t="inlineStr"/>
    </row>
    <row r="550">
      <c r="A550" s="17" t="inlineStr">
        <is>
          <t>TXN-202608-033423</t>
        </is>
      </c>
      <c r="B550" s="27" t="n">
        <v>46235</v>
      </c>
      <c r="C550" s="17" t="inlineStr">
        <is>
          <t>AC-EW-0412</t>
        </is>
      </c>
      <c r="D550" s="17" t="inlineStr">
        <is>
          <t>WL-01854</t>
        </is>
      </c>
      <c r="E550" s="17" t="inlineStr">
        <is>
          <t>EW-0412</t>
        </is>
      </c>
      <c r="F550" s="17" t="inlineStr">
        <is>
          <t>Eastwey</t>
        </is>
      </c>
      <c r="G550" s="17" t="inlineStr">
        <is>
          <t>NON_COMM_MONTHLY</t>
        </is>
      </c>
      <c r="H550" s="17" t="inlineStr">
        <is>
          <t>MONTHLY_MOORAGE</t>
        </is>
      </c>
      <c r="I550" s="17" t="n">
        <v>70</v>
      </c>
      <c r="J550" s="17" t="n">
        <v>1</v>
      </c>
      <c r="K550" s="17" t="n">
        <v>70</v>
      </c>
      <c r="L550" s="17" t="n">
        <v>7.55</v>
      </c>
      <c r="M550" s="17" t="n">
        <v>528.5</v>
      </c>
      <c r="N550" s="17" t="n">
        <v>67.86</v>
      </c>
      <c r="O550" s="17" t="n">
        <v>596.36</v>
      </c>
      <c r="P550" s="17" t="inlineStr">
        <is>
          <t>PAID</t>
        </is>
      </c>
      <c r="Q550" s="27" t="n">
        <v>46249</v>
      </c>
      <c r="R550" s="27" t="n">
        <v>46240</v>
      </c>
      <c r="S550" s="17" t="inlineStr"/>
    </row>
    <row r="551">
      <c r="A551" s="21" t="inlineStr">
        <is>
          <t>TXN-202608-033480</t>
        </is>
      </c>
      <c r="B551" s="28" t="n">
        <v>46235</v>
      </c>
      <c r="C551" s="21" t="inlineStr">
        <is>
          <t>AC-EW-0413</t>
        </is>
      </c>
      <c r="D551" s="21" t="inlineStr">
        <is>
          <t>WL-02169</t>
        </is>
      </c>
      <c r="E551" s="21" t="inlineStr">
        <is>
          <t>EW-0413</t>
        </is>
      </c>
      <c r="F551" s="21" t="inlineStr">
        <is>
          <t>Eastwey</t>
        </is>
      </c>
      <c r="G551" s="21" t="inlineStr">
        <is>
          <t>NON_COMM_MONTHLY</t>
        </is>
      </c>
      <c r="H551" s="21" t="inlineStr">
        <is>
          <t>MONTHLY_MOORAGE</t>
        </is>
      </c>
      <c r="I551" s="21" t="n">
        <v>70</v>
      </c>
      <c r="J551" s="21" t="n">
        <v>1</v>
      </c>
      <c r="K551" s="21" t="n">
        <v>70</v>
      </c>
      <c r="L551" s="21" t="n">
        <v>7.55</v>
      </c>
      <c r="M551" s="21" t="n">
        <v>528.5</v>
      </c>
      <c r="N551" s="21" t="n">
        <v>67.86</v>
      </c>
      <c r="O551" s="21" t="n">
        <v>596.36</v>
      </c>
      <c r="P551" s="21" t="inlineStr">
        <is>
          <t>PAID</t>
        </is>
      </c>
      <c r="Q551" s="28" t="n">
        <v>46249</v>
      </c>
      <c r="R551" s="28" t="n">
        <v>46246</v>
      </c>
      <c r="S551" s="21" t="inlineStr"/>
    </row>
    <row r="552">
      <c r="A552" s="17" t="inlineStr">
        <is>
          <t>TXN-202608-033549</t>
        </is>
      </c>
      <c r="B552" s="27" t="n">
        <v>46235</v>
      </c>
      <c r="C552" s="17" t="inlineStr">
        <is>
          <t>AC-EW-0414</t>
        </is>
      </c>
      <c r="D552" s="17" t="inlineStr">
        <is>
          <t>WL-02221</t>
        </is>
      </c>
      <c r="E552" s="17" t="inlineStr">
        <is>
          <t>EW-0414</t>
        </is>
      </c>
      <c r="F552" s="17" t="inlineStr">
        <is>
          <t>Eastwey</t>
        </is>
      </c>
      <c r="G552" s="17" t="inlineStr">
        <is>
          <t>NON_COMM_MONTHLY</t>
        </is>
      </c>
      <c r="H552" s="17" t="inlineStr">
        <is>
          <t>MONTHLY_MOORAGE</t>
        </is>
      </c>
      <c r="I552" s="17" t="n">
        <v>40</v>
      </c>
      <c r="J552" s="17" t="n">
        <v>1</v>
      </c>
      <c r="K552" s="17" t="n">
        <v>40</v>
      </c>
      <c r="L552" s="17" t="n">
        <v>7.55</v>
      </c>
      <c r="M552" s="17" t="n">
        <v>302</v>
      </c>
      <c r="N552" s="17" t="n">
        <v>38.78</v>
      </c>
      <c r="O552" s="17" t="n">
        <v>340.78</v>
      </c>
      <c r="P552" s="17" t="inlineStr">
        <is>
          <t>PAID</t>
        </is>
      </c>
      <c r="Q552" s="27" t="n">
        <v>46249</v>
      </c>
      <c r="R552" s="27" t="n">
        <v>46246</v>
      </c>
      <c r="S552" s="17" t="inlineStr"/>
    </row>
    <row r="553">
      <c r="A553" s="21" t="inlineStr">
        <is>
          <t>TXN-202608-033601</t>
        </is>
      </c>
      <c r="B553" s="28" t="n">
        <v>46235</v>
      </c>
      <c r="C553" s="21" t="inlineStr">
        <is>
          <t>AC-EW-0415</t>
        </is>
      </c>
      <c r="D553" s="21" t="inlineStr">
        <is>
          <t>WL-02536</t>
        </is>
      </c>
      <c r="E553" s="21" t="inlineStr">
        <is>
          <t>EW-0415</t>
        </is>
      </c>
      <c r="F553" s="21" t="inlineStr">
        <is>
          <t>Eastwey</t>
        </is>
      </c>
      <c r="G553" s="21" t="inlineStr">
        <is>
          <t>NON_COMM_MONTHLY</t>
        </is>
      </c>
      <c r="H553" s="21" t="inlineStr">
        <is>
          <t>MONTHLY_MOORAGE</t>
        </is>
      </c>
      <c r="I553" s="21" t="n">
        <v>43</v>
      </c>
      <c r="J553" s="21" t="n">
        <v>1</v>
      </c>
      <c r="K553" s="21" t="n">
        <v>43</v>
      </c>
      <c r="L553" s="21" t="n">
        <v>7.55</v>
      </c>
      <c r="M553" s="21" t="n">
        <v>324.65</v>
      </c>
      <c r="N553" s="21" t="n">
        <v>41.69</v>
      </c>
      <c r="O553" s="21" t="n">
        <v>366.34</v>
      </c>
      <c r="P553" s="21" t="inlineStr">
        <is>
          <t>PAID</t>
        </is>
      </c>
      <c r="Q553" s="28" t="n">
        <v>46249</v>
      </c>
      <c r="R553" s="28" t="n">
        <v>46246</v>
      </c>
      <c r="S553" s="21" t="inlineStr"/>
    </row>
    <row r="554">
      <c r="A554" s="17" t="inlineStr">
        <is>
          <t>TXN-202608-033637</t>
        </is>
      </c>
      <c r="B554" s="27" t="n">
        <v>46235</v>
      </c>
      <c r="C554" s="17" t="inlineStr">
        <is>
          <t>AC-EW-0416</t>
        </is>
      </c>
      <c r="D554" s="17" t="inlineStr">
        <is>
          <t>WL-02988</t>
        </is>
      </c>
      <c r="E554" s="17" t="inlineStr">
        <is>
          <t>EW-0416</t>
        </is>
      </c>
      <c r="F554" s="17" t="inlineStr">
        <is>
          <t>Eastwey</t>
        </is>
      </c>
      <c r="G554" s="17" t="inlineStr">
        <is>
          <t>NON_COMM_MONTHLY</t>
        </is>
      </c>
      <c r="H554" s="17" t="inlineStr">
        <is>
          <t>MONTHLY_MOORAGE</t>
        </is>
      </c>
      <c r="I554" s="17" t="n">
        <v>34</v>
      </c>
      <c r="J554" s="17" t="n">
        <v>1</v>
      </c>
      <c r="K554" s="17" t="n">
        <v>34</v>
      </c>
      <c r="L554" s="17" t="n">
        <v>7.55</v>
      </c>
      <c r="M554" s="17" t="n">
        <v>256.7</v>
      </c>
      <c r="N554" s="17" t="n">
        <v>32.96</v>
      </c>
      <c r="O554" s="17" t="n">
        <v>289.66</v>
      </c>
      <c r="P554" s="17" t="inlineStr">
        <is>
          <t>PAID</t>
        </is>
      </c>
      <c r="Q554" s="27" t="n">
        <v>46249</v>
      </c>
      <c r="R554" s="27" t="n">
        <v>46249</v>
      </c>
      <c r="S554" s="17" t="inlineStr"/>
    </row>
    <row r="555">
      <c r="A555" s="21" t="inlineStr">
        <is>
          <t>TXN-202608-033694</t>
        </is>
      </c>
      <c r="B555" s="28" t="n">
        <v>46235</v>
      </c>
      <c r="C555" s="21" t="inlineStr">
        <is>
          <t>AC-EW-0417</t>
        </is>
      </c>
      <c r="D555" s="21" t="inlineStr">
        <is>
          <t>WL-01997</t>
        </is>
      </c>
      <c r="E555" s="21" t="inlineStr">
        <is>
          <t>EW-0417</t>
        </is>
      </c>
      <c r="F555" s="21" t="inlineStr">
        <is>
          <t>Eastwey</t>
        </is>
      </c>
      <c r="G555" s="21" t="inlineStr">
        <is>
          <t>NON_COMM_MONTHLY</t>
        </is>
      </c>
      <c r="H555" s="21" t="inlineStr">
        <is>
          <t>MONTHLY_MOORAGE</t>
        </is>
      </c>
      <c r="I555" s="21" t="n">
        <v>57</v>
      </c>
      <c r="J555" s="21" t="n">
        <v>1</v>
      </c>
      <c r="K555" s="21" t="n">
        <v>57</v>
      </c>
      <c r="L555" s="21" t="n">
        <v>7.55</v>
      </c>
      <c r="M555" s="21" t="n">
        <v>430.35</v>
      </c>
      <c r="N555" s="21" t="n">
        <v>55.26</v>
      </c>
      <c r="O555" s="21" t="n">
        <v>485.61</v>
      </c>
      <c r="P555" s="21" t="inlineStr">
        <is>
          <t>OPEN</t>
        </is>
      </c>
      <c r="Q555" s="28" t="n">
        <v>46249</v>
      </c>
      <c r="R555" s="21" t="inlineStr"/>
      <c r="S555" s="21" t="inlineStr"/>
    </row>
    <row r="556">
      <c r="A556" s="17" t="inlineStr">
        <is>
          <t>TXN-202608-033739</t>
        </is>
      </c>
      <c r="B556" s="27" t="n">
        <v>46235</v>
      </c>
      <c r="C556" s="17" t="inlineStr">
        <is>
          <t>AC-EW-0418</t>
        </is>
      </c>
      <c r="D556" s="17" t="inlineStr">
        <is>
          <t>WL-02772</t>
        </is>
      </c>
      <c r="E556" s="17" t="inlineStr">
        <is>
          <t>EW-0418</t>
        </is>
      </c>
      <c r="F556" s="17" t="inlineStr">
        <is>
          <t>Eastwey</t>
        </is>
      </c>
      <c r="G556" s="17" t="inlineStr">
        <is>
          <t>NON_COMM_MONTHLY</t>
        </is>
      </c>
      <c r="H556" s="17" t="inlineStr">
        <is>
          <t>MONTHLY_MOORAGE</t>
        </is>
      </c>
      <c r="I556" s="17" t="n">
        <v>58</v>
      </c>
      <c r="J556" s="17" t="n">
        <v>1</v>
      </c>
      <c r="K556" s="17" t="n">
        <v>58</v>
      </c>
      <c r="L556" s="17" t="n">
        <v>7.55</v>
      </c>
      <c r="M556" s="17" t="n">
        <v>437.9</v>
      </c>
      <c r="N556" s="17" t="n">
        <v>56.23</v>
      </c>
      <c r="O556" s="17" t="n">
        <v>494.13</v>
      </c>
      <c r="P556" s="17" t="inlineStr">
        <is>
          <t>PAID</t>
        </is>
      </c>
      <c r="Q556" s="27" t="n">
        <v>46249</v>
      </c>
      <c r="R556" s="27" t="n">
        <v>46239</v>
      </c>
      <c r="S556" s="17" t="inlineStr"/>
    </row>
    <row r="557">
      <c r="A557" s="21" t="inlineStr">
        <is>
          <t>TXN-202608-033803</t>
        </is>
      </c>
      <c r="B557" s="28" t="n">
        <v>46235</v>
      </c>
      <c r="C557" s="21" t="inlineStr">
        <is>
          <t>AC-EW-0419</t>
        </is>
      </c>
      <c r="D557" s="21" t="inlineStr">
        <is>
          <t>WL-03750</t>
        </is>
      </c>
      <c r="E557" s="21" t="inlineStr">
        <is>
          <t>EW-0419</t>
        </is>
      </c>
      <c r="F557" s="21" t="inlineStr">
        <is>
          <t>Eastwey</t>
        </is>
      </c>
      <c r="G557" s="21" t="inlineStr">
        <is>
          <t>NON_COMM_MONTHLY</t>
        </is>
      </c>
      <c r="H557" s="21" t="inlineStr">
        <is>
          <t>MONTHLY_MOORAGE</t>
        </is>
      </c>
      <c r="I557" s="21" t="n">
        <v>45</v>
      </c>
      <c r="J557" s="21" t="n">
        <v>1</v>
      </c>
      <c r="K557" s="21" t="n">
        <v>45</v>
      </c>
      <c r="L557" s="21" t="n">
        <v>7.55</v>
      </c>
      <c r="M557" s="21" t="n">
        <v>339.75</v>
      </c>
      <c r="N557" s="21" t="n">
        <v>43.62</v>
      </c>
      <c r="O557" s="21" t="n">
        <v>383.37</v>
      </c>
      <c r="P557" s="21" t="inlineStr">
        <is>
          <t>PAID</t>
        </is>
      </c>
      <c r="Q557" s="28" t="n">
        <v>46249</v>
      </c>
      <c r="R557" s="28" t="n">
        <v>46251</v>
      </c>
      <c r="S557" s="21" t="inlineStr"/>
    </row>
    <row r="558">
      <c r="A558" s="17" t="inlineStr">
        <is>
          <t>TXN-202608-033845</t>
        </is>
      </c>
      <c r="B558" s="27" t="n">
        <v>46235</v>
      </c>
      <c r="C558" s="17" t="inlineStr">
        <is>
          <t>AC-EW-0420</t>
        </is>
      </c>
      <c r="D558" s="17" t="inlineStr">
        <is>
          <t>WL-03050</t>
        </is>
      </c>
      <c r="E558" s="17" t="inlineStr">
        <is>
          <t>EW-0420</t>
        </is>
      </c>
      <c r="F558" s="17" t="inlineStr">
        <is>
          <t>Eastwey</t>
        </is>
      </c>
      <c r="G558" s="17" t="inlineStr">
        <is>
          <t>NON_COMM_MONTHLY</t>
        </is>
      </c>
      <c r="H558" s="17" t="inlineStr">
        <is>
          <t>MONTHLY_MOORAGE</t>
        </is>
      </c>
      <c r="I558" s="17" t="n">
        <v>32</v>
      </c>
      <c r="J558" s="17" t="n">
        <v>1</v>
      </c>
      <c r="K558" s="17" t="n">
        <v>32</v>
      </c>
      <c r="L558" s="17" t="n">
        <v>7.55</v>
      </c>
      <c r="M558" s="17" t="n">
        <v>241.6</v>
      </c>
      <c r="N558" s="17" t="n">
        <v>31.02</v>
      </c>
      <c r="O558" s="17" t="n">
        <v>272.62</v>
      </c>
      <c r="P558" s="17" t="inlineStr">
        <is>
          <t>PAID</t>
        </is>
      </c>
      <c r="Q558" s="27" t="n">
        <v>46249</v>
      </c>
      <c r="R558" s="27" t="n">
        <v>46239</v>
      </c>
      <c r="S558" s="17" t="inlineStr"/>
    </row>
    <row r="559">
      <c r="A559" s="21" t="inlineStr">
        <is>
          <t>TXN-202608-033895</t>
        </is>
      </c>
      <c r="B559" s="28" t="n">
        <v>46235</v>
      </c>
      <c r="C559" s="21" t="inlineStr">
        <is>
          <t>AC-EW-0421</t>
        </is>
      </c>
      <c r="D559" s="21" t="inlineStr">
        <is>
          <t>WL-01420</t>
        </is>
      </c>
      <c r="E559" s="21" t="inlineStr">
        <is>
          <t>EW-0421</t>
        </is>
      </c>
      <c r="F559" s="21" t="inlineStr">
        <is>
          <t>Eastwey</t>
        </is>
      </c>
      <c r="G559" s="21" t="inlineStr">
        <is>
          <t>NON_COMM_MONTHLY</t>
        </is>
      </c>
      <c r="H559" s="21" t="inlineStr">
        <is>
          <t>MONTHLY_MOORAGE</t>
        </is>
      </c>
      <c r="I559" s="21" t="n">
        <v>36</v>
      </c>
      <c r="J559" s="21" t="n">
        <v>1</v>
      </c>
      <c r="K559" s="21" t="n">
        <v>36</v>
      </c>
      <c r="L559" s="21" t="n">
        <v>7.55</v>
      </c>
      <c r="M559" s="21" t="n">
        <v>271.8</v>
      </c>
      <c r="N559" s="21" t="n">
        <v>34.9</v>
      </c>
      <c r="O559" s="21" t="n">
        <v>306.7</v>
      </c>
      <c r="P559" s="21" t="inlineStr">
        <is>
          <t>PAID</t>
        </is>
      </c>
      <c r="Q559" s="28" t="n">
        <v>46249</v>
      </c>
      <c r="R559" s="28" t="n">
        <v>46239</v>
      </c>
      <c r="S559" s="21" t="inlineStr"/>
    </row>
    <row r="560">
      <c r="A560" s="17" t="inlineStr">
        <is>
          <t>TXN-202608-033944</t>
        </is>
      </c>
      <c r="B560" s="27" t="n">
        <v>46235</v>
      </c>
      <c r="C560" s="17" t="inlineStr">
        <is>
          <t>AC-EW-0423</t>
        </is>
      </c>
      <c r="D560" s="17" t="inlineStr">
        <is>
          <t>WL-01906</t>
        </is>
      </c>
      <c r="E560" s="17" t="inlineStr">
        <is>
          <t>EW-0423</t>
        </is>
      </c>
      <c r="F560" s="17" t="inlineStr">
        <is>
          <t>Eastwey</t>
        </is>
      </c>
      <c r="G560" s="17" t="inlineStr">
        <is>
          <t>NON_COMM_MONTHLY</t>
        </is>
      </c>
      <c r="H560" s="17" t="inlineStr">
        <is>
          <t>MONTHLY_MOORAGE</t>
        </is>
      </c>
      <c r="I560" s="17" t="n">
        <v>70</v>
      </c>
      <c r="J560" s="17" t="n">
        <v>1</v>
      </c>
      <c r="K560" s="17" t="n">
        <v>70</v>
      </c>
      <c r="L560" s="17" t="n">
        <v>7.55</v>
      </c>
      <c r="M560" s="17" t="n">
        <v>528.5</v>
      </c>
      <c r="N560" s="17" t="n">
        <v>67.86</v>
      </c>
      <c r="O560" s="17" t="n">
        <v>596.36</v>
      </c>
      <c r="P560" s="17" t="inlineStr">
        <is>
          <t>PAID</t>
        </is>
      </c>
      <c r="Q560" s="27" t="n">
        <v>46249</v>
      </c>
      <c r="R560" s="27" t="n">
        <v>46248</v>
      </c>
      <c r="S560" s="17" t="inlineStr"/>
    </row>
    <row r="561">
      <c r="A561" s="21" t="inlineStr">
        <is>
          <t>TXN-202608-034023</t>
        </is>
      </c>
      <c r="B561" s="28" t="n">
        <v>46235</v>
      </c>
      <c r="C561" s="21" t="inlineStr">
        <is>
          <t>AC-EW-0424</t>
        </is>
      </c>
      <c r="D561" s="21" t="inlineStr">
        <is>
          <t>WL-03790</t>
        </is>
      </c>
      <c r="E561" s="21" t="inlineStr">
        <is>
          <t>EW-0424</t>
        </is>
      </c>
      <c r="F561" s="21" t="inlineStr">
        <is>
          <t>Eastwey</t>
        </is>
      </c>
      <c r="G561" s="21" t="inlineStr">
        <is>
          <t>NON_COMM_MONTHLY</t>
        </is>
      </c>
      <c r="H561" s="21" t="inlineStr">
        <is>
          <t>MONTHLY_MOORAGE</t>
        </is>
      </c>
      <c r="I561" s="21" t="n">
        <v>52</v>
      </c>
      <c r="J561" s="21" t="n">
        <v>1</v>
      </c>
      <c r="K561" s="21" t="n">
        <v>52</v>
      </c>
      <c r="L561" s="21" t="n">
        <v>7.55</v>
      </c>
      <c r="M561" s="21" t="n">
        <v>392.6</v>
      </c>
      <c r="N561" s="21" t="n">
        <v>50.41</v>
      </c>
      <c r="O561" s="21" t="n">
        <v>443.01</v>
      </c>
      <c r="P561" s="21" t="inlineStr">
        <is>
          <t>PAID</t>
        </is>
      </c>
      <c r="Q561" s="28" t="n">
        <v>46249</v>
      </c>
      <c r="R561" s="28" t="n">
        <v>46250</v>
      </c>
      <c r="S561" s="21" t="inlineStr"/>
    </row>
    <row r="562">
      <c r="A562" s="17" t="inlineStr">
        <is>
          <t>TXN-202608-034088</t>
        </is>
      </c>
      <c r="B562" s="27" t="n">
        <v>46235</v>
      </c>
      <c r="C562" s="17" t="inlineStr">
        <is>
          <t>AC-EW-0502</t>
        </is>
      </c>
      <c r="D562" s="17" t="inlineStr">
        <is>
          <t>WL-02559</t>
        </is>
      </c>
      <c r="E562" s="17" t="inlineStr">
        <is>
          <t>EW-0502</t>
        </is>
      </c>
      <c r="F562" s="17" t="inlineStr">
        <is>
          <t>Eastwey</t>
        </is>
      </c>
      <c r="G562" s="17" t="inlineStr">
        <is>
          <t>NON_COMM_MONTHLY</t>
        </is>
      </c>
      <c r="H562" s="17" t="inlineStr">
        <is>
          <t>MONTHLY_MOORAGE</t>
        </is>
      </c>
      <c r="I562" s="17" t="n">
        <v>47</v>
      </c>
      <c r="J562" s="17" t="n">
        <v>1</v>
      </c>
      <c r="K562" s="17" t="n">
        <v>47</v>
      </c>
      <c r="L562" s="17" t="n">
        <v>7.55</v>
      </c>
      <c r="M562" s="17" t="n">
        <v>354.85</v>
      </c>
      <c r="N562" s="17" t="n">
        <v>45.56</v>
      </c>
      <c r="O562" s="17" t="n">
        <v>400.41</v>
      </c>
      <c r="P562" s="17" t="inlineStr">
        <is>
          <t>PAID</t>
        </is>
      </c>
      <c r="Q562" s="27" t="n">
        <v>46249</v>
      </c>
      <c r="R562" s="27" t="n">
        <v>46246</v>
      </c>
      <c r="S562" s="17" t="inlineStr"/>
    </row>
    <row r="563">
      <c r="A563" s="21" t="inlineStr">
        <is>
          <t>TXN-202608-034166</t>
        </is>
      </c>
      <c r="B563" s="28" t="n">
        <v>46235</v>
      </c>
      <c r="C563" s="21" t="inlineStr">
        <is>
          <t>AC-EW-0503</t>
        </is>
      </c>
      <c r="D563" s="21" t="inlineStr">
        <is>
          <t>WL-01756</t>
        </is>
      </c>
      <c r="E563" s="21" t="inlineStr">
        <is>
          <t>EW-0503</t>
        </is>
      </c>
      <c r="F563" s="21" t="inlineStr">
        <is>
          <t>Eastwey</t>
        </is>
      </c>
      <c r="G563" s="21" t="inlineStr">
        <is>
          <t>NON_COMM_MONTHLY</t>
        </is>
      </c>
      <c r="H563" s="21" t="inlineStr">
        <is>
          <t>MONTHLY_MOORAGE</t>
        </is>
      </c>
      <c r="I563" s="21" t="n">
        <v>59</v>
      </c>
      <c r="J563" s="21" t="n">
        <v>1</v>
      </c>
      <c r="K563" s="21" t="n">
        <v>59</v>
      </c>
      <c r="L563" s="21" t="n">
        <v>7.55</v>
      </c>
      <c r="M563" s="21" t="n">
        <v>445.45</v>
      </c>
      <c r="N563" s="21" t="n">
        <v>57.2</v>
      </c>
      <c r="O563" s="21" t="n">
        <v>502.65</v>
      </c>
      <c r="P563" s="21" t="inlineStr">
        <is>
          <t>PAID</t>
        </is>
      </c>
      <c r="Q563" s="28" t="n">
        <v>46249</v>
      </c>
      <c r="R563" s="28" t="n">
        <v>46242</v>
      </c>
      <c r="S563" s="21" t="inlineStr"/>
    </row>
    <row r="564">
      <c r="A564" s="17" t="inlineStr">
        <is>
          <t>TXN-202608-034246</t>
        </is>
      </c>
      <c r="B564" s="27" t="n">
        <v>46235</v>
      </c>
      <c r="C564" s="17" t="inlineStr">
        <is>
          <t>AC-EW-0504</t>
        </is>
      </c>
      <c r="D564" s="17" t="inlineStr">
        <is>
          <t>WL-02218</t>
        </is>
      </c>
      <c r="E564" s="17" t="inlineStr">
        <is>
          <t>EW-0504</t>
        </is>
      </c>
      <c r="F564" s="17" t="inlineStr">
        <is>
          <t>Eastwey</t>
        </is>
      </c>
      <c r="G564" s="17" t="inlineStr">
        <is>
          <t>NON_COMM_MONTHLY</t>
        </is>
      </c>
      <c r="H564" s="17" t="inlineStr">
        <is>
          <t>MONTHLY_MOORAGE</t>
        </is>
      </c>
      <c r="I564" s="17" t="n">
        <v>55</v>
      </c>
      <c r="J564" s="17" t="n">
        <v>1</v>
      </c>
      <c r="K564" s="17" t="n">
        <v>55</v>
      </c>
      <c r="L564" s="17" t="n">
        <v>7.55</v>
      </c>
      <c r="M564" s="17" t="n">
        <v>415.25</v>
      </c>
      <c r="N564" s="17" t="n">
        <v>53.32</v>
      </c>
      <c r="O564" s="17" t="n">
        <v>468.57</v>
      </c>
      <c r="P564" s="17" t="inlineStr">
        <is>
          <t>PAID</t>
        </is>
      </c>
      <c r="Q564" s="27" t="n">
        <v>46249</v>
      </c>
      <c r="R564" s="27" t="n">
        <v>46240</v>
      </c>
      <c r="S564" s="17" t="inlineStr"/>
    </row>
    <row r="565">
      <c r="A565" s="21" t="inlineStr">
        <is>
          <t>TXN-202608-034302</t>
        </is>
      </c>
      <c r="B565" s="28" t="n">
        <v>46235</v>
      </c>
      <c r="C565" s="21" t="inlineStr">
        <is>
          <t>AC-EW-0505</t>
        </is>
      </c>
      <c r="D565" s="21" t="inlineStr">
        <is>
          <t>WL-02464</t>
        </is>
      </c>
      <c r="E565" s="21" t="inlineStr">
        <is>
          <t>EW-0505</t>
        </is>
      </c>
      <c r="F565" s="21" t="inlineStr">
        <is>
          <t>Eastwey</t>
        </is>
      </c>
      <c r="G565" s="21" t="inlineStr">
        <is>
          <t>NON_COMM_MONTHLY</t>
        </is>
      </c>
      <c r="H565" s="21" t="inlineStr">
        <is>
          <t>MONTHLY_MOORAGE</t>
        </is>
      </c>
      <c r="I565" s="21" t="n">
        <v>32</v>
      </c>
      <c r="J565" s="21" t="n">
        <v>1</v>
      </c>
      <c r="K565" s="21" t="n">
        <v>32</v>
      </c>
      <c r="L565" s="21" t="n">
        <v>7.55</v>
      </c>
      <c r="M565" s="21" t="n">
        <v>241.6</v>
      </c>
      <c r="N565" s="21" t="n">
        <v>31.02</v>
      </c>
      <c r="O565" s="21" t="n">
        <v>272.62</v>
      </c>
      <c r="P565" s="21" t="inlineStr">
        <is>
          <t>PAID</t>
        </is>
      </c>
      <c r="Q565" s="28" t="n">
        <v>46249</v>
      </c>
      <c r="R565" s="28" t="n">
        <v>46243</v>
      </c>
      <c r="S565" s="21" t="inlineStr"/>
    </row>
    <row r="566">
      <c r="A566" s="17" t="inlineStr">
        <is>
          <t>TXN-202608-034374</t>
        </is>
      </c>
      <c r="B566" s="27" t="n">
        <v>46235</v>
      </c>
      <c r="C566" s="17" t="inlineStr">
        <is>
          <t>AC-EW-0506</t>
        </is>
      </c>
      <c r="D566" s="17" t="inlineStr">
        <is>
          <t>WL-01608</t>
        </is>
      </c>
      <c r="E566" s="17" t="inlineStr">
        <is>
          <t>EW-0506</t>
        </is>
      </c>
      <c r="F566" s="17" t="inlineStr">
        <is>
          <t>Eastwey</t>
        </is>
      </c>
      <c r="G566" s="17" t="inlineStr">
        <is>
          <t>NON_COMM_MONTHLY</t>
        </is>
      </c>
      <c r="H566" s="17" t="inlineStr">
        <is>
          <t>MONTHLY_MOORAGE</t>
        </is>
      </c>
      <c r="I566" s="17" t="n">
        <v>60</v>
      </c>
      <c r="J566" s="17" t="n">
        <v>1</v>
      </c>
      <c r="K566" s="17" t="n">
        <v>60</v>
      </c>
      <c r="L566" s="17" t="n">
        <v>7.55</v>
      </c>
      <c r="M566" s="17" t="n">
        <v>453</v>
      </c>
      <c r="N566" s="17" t="n">
        <v>58.17</v>
      </c>
      <c r="O566" s="17" t="n">
        <v>511.17</v>
      </c>
      <c r="P566" s="17" t="inlineStr">
        <is>
          <t>PAID</t>
        </is>
      </c>
      <c r="Q566" s="27" t="n">
        <v>46249</v>
      </c>
      <c r="R566" s="27" t="n">
        <v>46250</v>
      </c>
      <c r="S566" s="17" t="inlineStr"/>
    </row>
    <row r="567">
      <c r="A567" s="21" t="inlineStr">
        <is>
          <t>TXN-202608-034456</t>
        </is>
      </c>
      <c r="B567" s="28" t="n">
        <v>46235</v>
      </c>
      <c r="C567" s="21" t="inlineStr">
        <is>
          <t>AC-EW-0507</t>
        </is>
      </c>
      <c r="D567" s="21" t="inlineStr">
        <is>
          <t>WL-02869</t>
        </is>
      </c>
      <c r="E567" s="21" t="inlineStr">
        <is>
          <t>EW-0507</t>
        </is>
      </c>
      <c r="F567" s="21" t="inlineStr">
        <is>
          <t>Eastwey</t>
        </is>
      </c>
      <c r="G567" s="21" t="inlineStr">
        <is>
          <t>NON_COMM_MONTHLY</t>
        </is>
      </c>
      <c r="H567" s="21" t="inlineStr">
        <is>
          <t>MONTHLY_MOORAGE</t>
        </is>
      </c>
      <c r="I567" s="21" t="n">
        <v>70</v>
      </c>
      <c r="J567" s="21" t="n">
        <v>1</v>
      </c>
      <c r="K567" s="21" t="n">
        <v>70</v>
      </c>
      <c r="L567" s="21" t="n">
        <v>7.55</v>
      </c>
      <c r="M567" s="21" t="n">
        <v>528.5</v>
      </c>
      <c r="N567" s="21" t="n">
        <v>67.86</v>
      </c>
      <c r="O567" s="21" t="n">
        <v>596.36</v>
      </c>
      <c r="P567" s="21" t="inlineStr">
        <is>
          <t>PAID</t>
        </is>
      </c>
      <c r="Q567" s="28" t="n">
        <v>46249</v>
      </c>
      <c r="R567" s="28" t="n">
        <v>46247</v>
      </c>
      <c r="S567" s="21" t="inlineStr"/>
    </row>
    <row r="568">
      <c r="A568" s="17" t="inlineStr">
        <is>
          <t>TXN-202608-034510</t>
        </is>
      </c>
      <c r="B568" s="27" t="n">
        <v>46235</v>
      </c>
      <c r="C568" s="17" t="inlineStr">
        <is>
          <t>AC-EW-0508</t>
        </is>
      </c>
      <c r="D568" s="17" t="inlineStr">
        <is>
          <t>WL-03534</t>
        </is>
      </c>
      <c r="E568" s="17" t="inlineStr">
        <is>
          <t>EW-0508</t>
        </is>
      </c>
      <c r="F568" s="17" t="inlineStr">
        <is>
          <t>Eastwey</t>
        </is>
      </c>
      <c r="G568" s="17" t="inlineStr">
        <is>
          <t>NON_COMM_MONTHLY</t>
        </is>
      </c>
      <c r="H568" s="17" t="inlineStr">
        <is>
          <t>MONTHLY_MOORAGE</t>
        </is>
      </c>
      <c r="I568" s="17" t="n">
        <v>60</v>
      </c>
      <c r="J568" s="17" t="n">
        <v>1</v>
      </c>
      <c r="K568" s="17" t="n">
        <v>60</v>
      </c>
      <c r="L568" s="17" t="n">
        <v>7.55</v>
      </c>
      <c r="M568" s="17" t="n">
        <v>453</v>
      </c>
      <c r="N568" s="17" t="n">
        <v>58.17</v>
      </c>
      <c r="O568" s="17" t="n">
        <v>511.17</v>
      </c>
      <c r="P568" s="17" t="inlineStr">
        <is>
          <t>PAID</t>
        </is>
      </c>
      <c r="Q568" s="27" t="n">
        <v>46249</v>
      </c>
      <c r="R568" s="27" t="n">
        <v>46247</v>
      </c>
      <c r="S568" s="17" t="inlineStr"/>
    </row>
    <row r="569">
      <c r="A569" s="21" t="inlineStr">
        <is>
          <t>TXN-202608-034564</t>
        </is>
      </c>
      <c r="B569" s="28" t="n">
        <v>46235</v>
      </c>
      <c r="C569" s="21" t="inlineStr">
        <is>
          <t>AC-EW-0510</t>
        </is>
      </c>
      <c r="D569" s="21" t="inlineStr">
        <is>
          <t>WL-03346</t>
        </is>
      </c>
      <c r="E569" s="21" t="inlineStr">
        <is>
          <t>EW-0510</t>
        </is>
      </c>
      <c r="F569" s="21" t="inlineStr">
        <is>
          <t>Eastwey</t>
        </is>
      </c>
      <c r="G569" s="21" t="inlineStr">
        <is>
          <t>NON_COMM_MONTHLY</t>
        </is>
      </c>
      <c r="H569" s="21" t="inlineStr">
        <is>
          <t>MONTHLY_MOORAGE</t>
        </is>
      </c>
      <c r="I569" s="21" t="n">
        <v>53</v>
      </c>
      <c r="J569" s="21" t="n">
        <v>1</v>
      </c>
      <c r="K569" s="21" t="n">
        <v>53</v>
      </c>
      <c r="L569" s="21" t="n">
        <v>7.55</v>
      </c>
      <c r="M569" s="21" t="n">
        <v>400.15</v>
      </c>
      <c r="N569" s="21" t="n">
        <v>51.38</v>
      </c>
      <c r="O569" s="21" t="n">
        <v>451.53</v>
      </c>
      <c r="P569" s="21" t="inlineStr">
        <is>
          <t>PAID</t>
        </is>
      </c>
      <c r="Q569" s="28" t="n">
        <v>46249</v>
      </c>
      <c r="R569" s="28" t="n">
        <v>46249</v>
      </c>
      <c r="S569" s="21" t="inlineStr"/>
    </row>
    <row r="570">
      <c r="A570" s="17" t="inlineStr">
        <is>
          <t>TXN-202608-034626</t>
        </is>
      </c>
      <c r="B570" s="27" t="n">
        <v>46235</v>
      </c>
      <c r="C570" s="17" t="inlineStr">
        <is>
          <t>AC-EW-0511</t>
        </is>
      </c>
      <c r="D570" s="17" t="inlineStr">
        <is>
          <t>WL-03287</t>
        </is>
      </c>
      <c r="E570" s="17" t="inlineStr">
        <is>
          <t>EW-0511</t>
        </is>
      </c>
      <c r="F570" s="17" t="inlineStr">
        <is>
          <t>Eastwey</t>
        </is>
      </c>
      <c r="G570" s="17" t="inlineStr">
        <is>
          <t>NON_COMM_MONTHLY</t>
        </is>
      </c>
      <c r="H570" s="17" t="inlineStr">
        <is>
          <t>MONTHLY_MOORAGE</t>
        </is>
      </c>
      <c r="I570" s="17" t="n">
        <v>36</v>
      </c>
      <c r="J570" s="17" t="n">
        <v>1</v>
      </c>
      <c r="K570" s="17" t="n">
        <v>36</v>
      </c>
      <c r="L570" s="17" t="n">
        <v>7.55</v>
      </c>
      <c r="M570" s="17" t="n">
        <v>271.8</v>
      </c>
      <c r="N570" s="17" t="n">
        <v>34.9</v>
      </c>
      <c r="O570" s="17" t="n">
        <v>306.7</v>
      </c>
      <c r="P570" s="17" t="inlineStr">
        <is>
          <t>PAID</t>
        </is>
      </c>
      <c r="Q570" s="27" t="n">
        <v>46249</v>
      </c>
      <c r="R570" s="27" t="n">
        <v>46237</v>
      </c>
      <c r="S570" s="17" t="inlineStr"/>
    </row>
    <row r="571">
      <c r="A571" s="21" t="inlineStr">
        <is>
          <t>TXN-202608-034706</t>
        </is>
      </c>
      <c r="B571" s="28" t="n">
        <v>46235</v>
      </c>
      <c r="C571" s="21" t="inlineStr">
        <is>
          <t>AC-EW-0512</t>
        </is>
      </c>
      <c r="D571" s="21" t="inlineStr">
        <is>
          <t>WL-02879</t>
        </is>
      </c>
      <c r="E571" s="21" t="inlineStr">
        <is>
          <t>EW-0512</t>
        </is>
      </c>
      <c r="F571" s="21" t="inlineStr">
        <is>
          <t>Eastwey</t>
        </is>
      </c>
      <c r="G571" s="21" t="inlineStr">
        <is>
          <t>NON_COMM_MONTHLY</t>
        </is>
      </c>
      <c r="H571" s="21" t="inlineStr">
        <is>
          <t>MONTHLY_MOORAGE</t>
        </is>
      </c>
      <c r="I571" s="21" t="n">
        <v>60</v>
      </c>
      <c r="J571" s="21" t="n">
        <v>1</v>
      </c>
      <c r="K571" s="21" t="n">
        <v>60</v>
      </c>
      <c r="L571" s="21" t="n">
        <v>7.55</v>
      </c>
      <c r="M571" s="21" t="n">
        <v>453</v>
      </c>
      <c r="N571" s="21" t="n">
        <v>58.17</v>
      </c>
      <c r="O571" s="21" t="n">
        <v>511.17</v>
      </c>
      <c r="P571" s="21" t="inlineStr">
        <is>
          <t>PAID</t>
        </is>
      </c>
      <c r="Q571" s="28" t="n">
        <v>46249</v>
      </c>
      <c r="R571" s="28" t="n">
        <v>46245</v>
      </c>
      <c r="S571" s="21" t="inlineStr"/>
    </row>
    <row r="572">
      <c r="A572" s="17" t="inlineStr">
        <is>
          <t>TXN-202608-034781</t>
        </is>
      </c>
      <c r="B572" s="27" t="n">
        <v>46235</v>
      </c>
      <c r="C572" s="17" t="inlineStr">
        <is>
          <t>AC-EW-0513</t>
        </is>
      </c>
      <c r="D572" s="17" t="inlineStr">
        <is>
          <t>WL-01694</t>
        </is>
      </c>
      <c r="E572" s="17" t="inlineStr">
        <is>
          <t>EW-0513</t>
        </is>
      </c>
      <c r="F572" s="17" t="inlineStr">
        <is>
          <t>Eastwey</t>
        </is>
      </c>
      <c r="G572" s="17" t="inlineStr">
        <is>
          <t>NON_COMM_MONTHLY</t>
        </is>
      </c>
      <c r="H572" s="17" t="inlineStr">
        <is>
          <t>MONTHLY_MOORAGE</t>
        </is>
      </c>
      <c r="I572" s="17" t="n">
        <v>41</v>
      </c>
      <c r="J572" s="17" t="n">
        <v>1</v>
      </c>
      <c r="K572" s="17" t="n">
        <v>41</v>
      </c>
      <c r="L572" s="17" t="n">
        <v>7.55</v>
      </c>
      <c r="M572" s="17" t="n">
        <v>309.55</v>
      </c>
      <c r="N572" s="17" t="n">
        <v>39.75</v>
      </c>
      <c r="O572" s="17" t="n">
        <v>349.3</v>
      </c>
      <c r="P572" s="17" t="inlineStr">
        <is>
          <t>PAID</t>
        </is>
      </c>
      <c r="Q572" s="27" t="n">
        <v>46249</v>
      </c>
      <c r="R572" s="27" t="n">
        <v>46249</v>
      </c>
      <c r="S572" s="17" t="inlineStr"/>
    </row>
    <row r="573">
      <c r="A573" s="21" t="inlineStr">
        <is>
          <t>TXN-202608-034854</t>
        </is>
      </c>
      <c r="B573" s="28" t="n">
        <v>46235</v>
      </c>
      <c r="C573" s="21" t="inlineStr">
        <is>
          <t>AC-EW-0514</t>
        </is>
      </c>
      <c r="D573" s="21" t="inlineStr">
        <is>
          <t>WL-02692</t>
        </is>
      </c>
      <c r="E573" s="21" t="inlineStr">
        <is>
          <t>EW-0514</t>
        </is>
      </c>
      <c r="F573" s="21" t="inlineStr">
        <is>
          <t>Eastwey</t>
        </is>
      </c>
      <c r="G573" s="21" t="inlineStr">
        <is>
          <t>NON_COMM_MONTHLY</t>
        </is>
      </c>
      <c r="H573" s="21" t="inlineStr">
        <is>
          <t>MONTHLY_MOORAGE</t>
        </is>
      </c>
      <c r="I573" s="21" t="n">
        <v>51</v>
      </c>
      <c r="J573" s="21" t="n">
        <v>1</v>
      </c>
      <c r="K573" s="21" t="n">
        <v>51</v>
      </c>
      <c r="L573" s="21" t="n">
        <v>7.55</v>
      </c>
      <c r="M573" s="21" t="n">
        <v>385.05</v>
      </c>
      <c r="N573" s="21" t="n">
        <v>49.44</v>
      </c>
      <c r="O573" s="21" t="n">
        <v>434.49</v>
      </c>
      <c r="P573" s="21" t="inlineStr">
        <is>
          <t>PAID</t>
        </is>
      </c>
      <c r="Q573" s="28" t="n">
        <v>46249</v>
      </c>
      <c r="R573" s="28" t="n">
        <v>46244</v>
      </c>
      <c r="S573" s="21" t="inlineStr"/>
    </row>
    <row r="574">
      <c r="A574" s="17" t="inlineStr">
        <is>
          <t>TXN-202608-034902</t>
        </is>
      </c>
      <c r="B574" s="27" t="n">
        <v>46235</v>
      </c>
      <c r="C574" s="17" t="inlineStr">
        <is>
          <t>AC-EW-0515</t>
        </is>
      </c>
      <c r="D574" s="17" t="inlineStr">
        <is>
          <t>WL-01936</t>
        </is>
      </c>
      <c r="E574" s="17" t="inlineStr">
        <is>
          <t>EW-0515</t>
        </is>
      </c>
      <c r="F574" s="17" t="inlineStr">
        <is>
          <t>Eastwey</t>
        </is>
      </c>
      <c r="G574" s="17" t="inlineStr">
        <is>
          <t>NON_COMM_MONTHLY</t>
        </is>
      </c>
      <c r="H574" s="17" t="inlineStr">
        <is>
          <t>MONTHLY_MOORAGE</t>
        </is>
      </c>
      <c r="I574" s="17" t="n">
        <v>61</v>
      </c>
      <c r="J574" s="17" t="n">
        <v>1</v>
      </c>
      <c r="K574" s="17" t="n">
        <v>61</v>
      </c>
      <c r="L574" s="17" t="n">
        <v>7.55</v>
      </c>
      <c r="M574" s="17" t="n">
        <v>460.55</v>
      </c>
      <c r="N574" s="17" t="n">
        <v>59.13</v>
      </c>
      <c r="O574" s="17" t="n">
        <v>519.6799999999999</v>
      </c>
      <c r="P574" s="17" t="inlineStr">
        <is>
          <t>PAID</t>
        </is>
      </c>
      <c r="Q574" s="27" t="n">
        <v>46249</v>
      </c>
      <c r="R574" s="27" t="n">
        <v>46247</v>
      </c>
      <c r="S574" s="17" t="inlineStr"/>
    </row>
    <row r="575">
      <c r="A575" s="21" t="inlineStr">
        <is>
          <t>TXN-202608-034962</t>
        </is>
      </c>
      <c r="B575" s="28" t="n">
        <v>46235</v>
      </c>
      <c r="C575" s="21" t="inlineStr">
        <is>
          <t>AC-EW-0516</t>
        </is>
      </c>
      <c r="D575" s="21" t="inlineStr">
        <is>
          <t>WL-03909</t>
        </is>
      </c>
      <c r="E575" s="21" t="inlineStr">
        <is>
          <t>EW-0516</t>
        </is>
      </c>
      <c r="F575" s="21" t="inlineStr">
        <is>
          <t>Eastwey</t>
        </is>
      </c>
      <c r="G575" s="21" t="inlineStr">
        <is>
          <t>NON_COMM_MONTHLY</t>
        </is>
      </c>
      <c r="H575" s="21" t="inlineStr">
        <is>
          <t>MONTHLY_MOORAGE</t>
        </is>
      </c>
      <c r="I575" s="21" t="n">
        <v>40</v>
      </c>
      <c r="J575" s="21" t="n">
        <v>1</v>
      </c>
      <c r="K575" s="21" t="n">
        <v>40</v>
      </c>
      <c r="L575" s="21" t="n">
        <v>7.55</v>
      </c>
      <c r="M575" s="21" t="n">
        <v>302</v>
      </c>
      <c r="N575" s="21" t="n">
        <v>38.78</v>
      </c>
      <c r="O575" s="21" t="n">
        <v>340.78</v>
      </c>
      <c r="P575" s="21" t="inlineStr">
        <is>
          <t>PAID</t>
        </is>
      </c>
      <c r="Q575" s="28" t="n">
        <v>46249</v>
      </c>
      <c r="R575" s="28" t="n">
        <v>46251</v>
      </c>
      <c r="S575" s="21" t="inlineStr"/>
    </row>
    <row r="576">
      <c r="A576" s="17" t="inlineStr">
        <is>
          <t>TXN-202608-035020</t>
        </is>
      </c>
      <c r="B576" s="27" t="n">
        <v>46235</v>
      </c>
      <c r="C576" s="17" t="inlineStr">
        <is>
          <t>AC-EW-0517</t>
        </is>
      </c>
      <c r="D576" s="17" t="inlineStr">
        <is>
          <t>WL-01673</t>
        </is>
      </c>
      <c r="E576" s="17" t="inlineStr">
        <is>
          <t>EW-0517</t>
        </is>
      </c>
      <c r="F576" s="17" t="inlineStr">
        <is>
          <t>Eastwey</t>
        </is>
      </c>
      <c r="G576" s="17" t="inlineStr">
        <is>
          <t>NON_COMM_MONTHLY</t>
        </is>
      </c>
      <c r="H576" s="17" t="inlineStr">
        <is>
          <t>MONTHLY_MOORAGE</t>
        </is>
      </c>
      <c r="I576" s="17" t="n">
        <v>39</v>
      </c>
      <c r="J576" s="17" t="n">
        <v>1</v>
      </c>
      <c r="K576" s="17" t="n">
        <v>39</v>
      </c>
      <c r="L576" s="17" t="n">
        <v>7.55</v>
      </c>
      <c r="M576" s="17" t="n">
        <v>294.45</v>
      </c>
      <c r="N576" s="17" t="n">
        <v>37.81</v>
      </c>
      <c r="O576" s="17" t="n">
        <v>332.26</v>
      </c>
      <c r="P576" s="17" t="inlineStr">
        <is>
          <t>PAID</t>
        </is>
      </c>
      <c r="Q576" s="27" t="n">
        <v>46249</v>
      </c>
      <c r="R576" s="27" t="n">
        <v>46243</v>
      </c>
      <c r="S576" s="17" t="inlineStr"/>
    </row>
    <row r="577">
      <c r="A577" s="21" t="inlineStr">
        <is>
          <t>TXN-202608-035100</t>
        </is>
      </c>
      <c r="B577" s="28" t="n">
        <v>46235</v>
      </c>
      <c r="C577" s="21" t="inlineStr">
        <is>
          <t>AC-EW-0518</t>
        </is>
      </c>
      <c r="D577" s="21" t="inlineStr">
        <is>
          <t>WL-01433</t>
        </is>
      </c>
      <c r="E577" s="21" t="inlineStr">
        <is>
          <t>EW-0518</t>
        </is>
      </c>
      <c r="F577" s="21" t="inlineStr">
        <is>
          <t>Eastwey</t>
        </is>
      </c>
      <c r="G577" s="21" t="inlineStr">
        <is>
          <t>NON_COMM_MONTHLY</t>
        </is>
      </c>
      <c r="H577" s="21" t="inlineStr">
        <is>
          <t>MONTHLY_MOORAGE</t>
        </is>
      </c>
      <c r="I577" s="21" t="n">
        <v>50</v>
      </c>
      <c r="J577" s="21" t="n">
        <v>1</v>
      </c>
      <c r="K577" s="21" t="n">
        <v>50</v>
      </c>
      <c r="L577" s="21" t="n">
        <v>7.55</v>
      </c>
      <c r="M577" s="21" t="n">
        <v>377.5</v>
      </c>
      <c r="N577" s="21" t="n">
        <v>48.47</v>
      </c>
      <c r="O577" s="21" t="n">
        <v>425.97</v>
      </c>
      <c r="P577" s="21" t="inlineStr">
        <is>
          <t>PAID</t>
        </is>
      </c>
      <c r="Q577" s="28" t="n">
        <v>46249</v>
      </c>
      <c r="R577" s="28" t="n">
        <v>46243</v>
      </c>
      <c r="S577" s="21" t="inlineStr"/>
    </row>
    <row r="578">
      <c r="A578" s="17" t="inlineStr">
        <is>
          <t>TXN-202608-035177</t>
        </is>
      </c>
      <c r="B578" s="27" t="n">
        <v>46235</v>
      </c>
      <c r="C578" s="17" t="inlineStr">
        <is>
          <t>AC-EW-0519</t>
        </is>
      </c>
      <c r="D578" s="17" t="inlineStr">
        <is>
          <t>WL-01765</t>
        </is>
      </c>
      <c r="E578" s="17" t="inlineStr">
        <is>
          <t>EW-0519</t>
        </is>
      </c>
      <c r="F578" s="17" t="inlineStr">
        <is>
          <t>Eastwey</t>
        </is>
      </c>
      <c r="G578" s="17" t="inlineStr">
        <is>
          <t>NON_COMM_MONTHLY</t>
        </is>
      </c>
      <c r="H578" s="17" t="inlineStr">
        <is>
          <t>MONTHLY_MOORAGE</t>
        </is>
      </c>
      <c r="I578" s="17" t="n">
        <v>54</v>
      </c>
      <c r="J578" s="17" t="n">
        <v>1</v>
      </c>
      <c r="K578" s="17" t="n">
        <v>54</v>
      </c>
      <c r="L578" s="17" t="n">
        <v>7.55</v>
      </c>
      <c r="M578" s="17" t="n">
        <v>407.7</v>
      </c>
      <c r="N578" s="17" t="n">
        <v>52.35</v>
      </c>
      <c r="O578" s="17" t="n">
        <v>460.05</v>
      </c>
      <c r="P578" s="17" t="inlineStr">
        <is>
          <t>PAID</t>
        </is>
      </c>
      <c r="Q578" s="27" t="n">
        <v>46249</v>
      </c>
      <c r="R578" s="27" t="n">
        <v>46243</v>
      </c>
      <c r="S578" s="17" t="inlineStr"/>
    </row>
    <row r="579">
      <c r="A579" s="21" t="inlineStr">
        <is>
          <t>TXN-202608-035252</t>
        </is>
      </c>
      <c r="B579" s="28" t="n">
        <v>46235</v>
      </c>
      <c r="C579" s="21" t="inlineStr">
        <is>
          <t>AC-EW-0520</t>
        </is>
      </c>
      <c r="D579" s="21" t="inlineStr">
        <is>
          <t>WL-02696</t>
        </is>
      </c>
      <c r="E579" s="21" t="inlineStr">
        <is>
          <t>EW-0520</t>
        </is>
      </c>
      <c r="F579" s="21" t="inlineStr">
        <is>
          <t>Eastwey</t>
        </is>
      </c>
      <c r="G579" s="21" t="inlineStr">
        <is>
          <t>NON_COMM_MONTHLY</t>
        </is>
      </c>
      <c r="H579" s="21" t="inlineStr">
        <is>
          <t>MONTHLY_MOORAGE</t>
        </is>
      </c>
      <c r="I579" s="21" t="n">
        <v>27</v>
      </c>
      <c r="J579" s="21" t="n">
        <v>1</v>
      </c>
      <c r="K579" s="21" t="n">
        <v>27</v>
      </c>
      <c r="L579" s="21" t="n">
        <v>7.55</v>
      </c>
      <c r="M579" s="21" t="n">
        <v>203.85</v>
      </c>
      <c r="N579" s="21" t="n">
        <v>26.17</v>
      </c>
      <c r="O579" s="21" t="n">
        <v>230.02</v>
      </c>
      <c r="P579" s="21" t="inlineStr">
        <is>
          <t>PAID</t>
        </is>
      </c>
      <c r="Q579" s="28" t="n">
        <v>46249</v>
      </c>
      <c r="R579" s="28" t="n">
        <v>46241</v>
      </c>
      <c r="S579" s="21" t="inlineStr"/>
    </row>
    <row r="580">
      <c r="A580" s="17" t="inlineStr">
        <is>
          <t>TXN-202608-035294</t>
        </is>
      </c>
      <c r="B580" s="27" t="n">
        <v>46235</v>
      </c>
      <c r="C580" s="17" t="inlineStr">
        <is>
          <t>AC-EW-0521</t>
        </is>
      </c>
      <c r="D580" s="17" t="inlineStr">
        <is>
          <t>WL-02992</t>
        </is>
      </c>
      <c r="E580" s="17" t="inlineStr">
        <is>
          <t>EW-0521</t>
        </is>
      </c>
      <c r="F580" s="17" t="inlineStr">
        <is>
          <t>Eastwey</t>
        </is>
      </c>
      <c r="G580" s="17" t="inlineStr">
        <is>
          <t>NON_COMM_MONTHLY</t>
        </is>
      </c>
      <c r="H580" s="17" t="inlineStr">
        <is>
          <t>MONTHLY_MOORAGE</t>
        </is>
      </c>
      <c r="I580" s="17" t="n">
        <v>50</v>
      </c>
      <c r="J580" s="17" t="n">
        <v>1</v>
      </c>
      <c r="K580" s="17" t="n">
        <v>50</v>
      </c>
      <c r="L580" s="17" t="n">
        <v>7.55</v>
      </c>
      <c r="M580" s="17" t="n">
        <v>377.5</v>
      </c>
      <c r="N580" s="17" t="n">
        <v>48.47</v>
      </c>
      <c r="O580" s="17" t="n">
        <v>425.97</v>
      </c>
      <c r="P580" s="17" t="inlineStr">
        <is>
          <t>PAID</t>
        </is>
      </c>
      <c r="Q580" s="27" t="n">
        <v>46249</v>
      </c>
      <c r="R580" s="27" t="n">
        <v>46239</v>
      </c>
      <c r="S580" s="17" t="inlineStr"/>
    </row>
    <row r="581">
      <c r="A581" s="21" t="inlineStr">
        <is>
          <t>TXN-202608-035348</t>
        </is>
      </c>
      <c r="B581" s="28" t="n">
        <v>46235</v>
      </c>
      <c r="C581" s="21" t="inlineStr">
        <is>
          <t>AC-EW-0522</t>
        </is>
      </c>
      <c r="D581" s="21" t="inlineStr">
        <is>
          <t>WL-03629</t>
        </is>
      </c>
      <c r="E581" s="21" t="inlineStr">
        <is>
          <t>EW-0522</t>
        </is>
      </c>
      <c r="F581" s="21" t="inlineStr">
        <is>
          <t>Eastwey</t>
        </is>
      </c>
      <c r="G581" s="21" t="inlineStr">
        <is>
          <t>NON_COMM_MONTHLY</t>
        </is>
      </c>
      <c r="H581" s="21" t="inlineStr">
        <is>
          <t>MONTHLY_MOORAGE</t>
        </is>
      </c>
      <c r="I581" s="21" t="n">
        <v>36</v>
      </c>
      <c r="J581" s="21" t="n">
        <v>1</v>
      </c>
      <c r="K581" s="21" t="n">
        <v>36</v>
      </c>
      <c r="L581" s="21" t="n">
        <v>7.55</v>
      </c>
      <c r="M581" s="21" t="n">
        <v>271.8</v>
      </c>
      <c r="N581" s="21" t="n">
        <v>34.9</v>
      </c>
      <c r="O581" s="21" t="n">
        <v>306.7</v>
      </c>
      <c r="P581" s="21" t="inlineStr">
        <is>
          <t>PAID</t>
        </is>
      </c>
      <c r="Q581" s="28" t="n">
        <v>46249</v>
      </c>
      <c r="R581" s="28" t="n">
        <v>46250</v>
      </c>
      <c r="S581" s="21" t="inlineStr"/>
    </row>
    <row r="582">
      <c r="A582" s="17" t="inlineStr">
        <is>
          <t>TXN-202608-035427</t>
        </is>
      </c>
      <c r="B582" s="27" t="n">
        <v>46235</v>
      </c>
      <c r="C582" s="17" t="inlineStr">
        <is>
          <t>AC-EW-0523</t>
        </is>
      </c>
      <c r="D582" s="17" t="inlineStr">
        <is>
          <t>WL-01972</t>
        </is>
      </c>
      <c r="E582" s="17" t="inlineStr">
        <is>
          <t>EW-0523</t>
        </is>
      </c>
      <c r="F582" s="17" t="inlineStr">
        <is>
          <t>Eastwey</t>
        </is>
      </c>
      <c r="G582" s="17" t="inlineStr">
        <is>
          <t>NON_COMM_MONTHLY</t>
        </is>
      </c>
      <c r="H582" s="17" t="inlineStr">
        <is>
          <t>MONTHLY_MOORAGE</t>
        </is>
      </c>
      <c r="I582" s="17" t="n">
        <v>58</v>
      </c>
      <c r="J582" s="17" t="n">
        <v>1</v>
      </c>
      <c r="K582" s="17" t="n">
        <v>58</v>
      </c>
      <c r="L582" s="17" t="n">
        <v>7.55</v>
      </c>
      <c r="M582" s="17" t="n">
        <v>437.9</v>
      </c>
      <c r="N582" s="17" t="n">
        <v>56.23</v>
      </c>
      <c r="O582" s="17" t="n">
        <v>494.13</v>
      </c>
      <c r="P582" s="17" t="inlineStr">
        <is>
          <t>PAID</t>
        </is>
      </c>
      <c r="Q582" s="27" t="n">
        <v>46249</v>
      </c>
      <c r="R582" s="27" t="n">
        <v>46251</v>
      </c>
      <c r="S582" s="17" t="inlineStr"/>
    </row>
    <row r="583">
      <c r="A583" s="21" t="inlineStr">
        <is>
          <t>TXN-202608-035479</t>
        </is>
      </c>
      <c r="B583" s="28" t="n">
        <v>46235</v>
      </c>
      <c r="C583" s="21" t="inlineStr">
        <is>
          <t>AC-EW-0524</t>
        </is>
      </c>
      <c r="D583" s="21" t="inlineStr">
        <is>
          <t>WL-01298</t>
        </is>
      </c>
      <c r="E583" s="21" t="inlineStr">
        <is>
          <t>EW-0524</t>
        </is>
      </c>
      <c r="F583" s="21" t="inlineStr">
        <is>
          <t>Eastwey</t>
        </is>
      </c>
      <c r="G583" s="21" t="inlineStr">
        <is>
          <t>NON_COMM_MONTHLY</t>
        </is>
      </c>
      <c r="H583" s="21" t="inlineStr">
        <is>
          <t>MONTHLY_MOORAGE</t>
        </is>
      </c>
      <c r="I583" s="21" t="n">
        <v>32</v>
      </c>
      <c r="J583" s="21" t="n">
        <v>1</v>
      </c>
      <c r="K583" s="21" t="n">
        <v>32</v>
      </c>
      <c r="L583" s="21" t="n">
        <v>7.55</v>
      </c>
      <c r="M583" s="21" t="n">
        <v>241.6</v>
      </c>
      <c r="N583" s="21" t="n">
        <v>31.02</v>
      </c>
      <c r="O583" s="21" t="n">
        <v>272.62</v>
      </c>
      <c r="P583" s="21" t="inlineStr">
        <is>
          <t>PAID</t>
        </is>
      </c>
      <c r="Q583" s="28" t="n">
        <v>46249</v>
      </c>
      <c r="R583" s="28" t="n">
        <v>46244</v>
      </c>
      <c r="S583" s="21" t="inlineStr"/>
    </row>
    <row r="584">
      <c r="A584" s="17" t="inlineStr">
        <is>
          <t>TXN-202608-035548</t>
        </is>
      </c>
      <c r="B584" s="27" t="n">
        <v>46235</v>
      </c>
      <c r="C584" s="17" t="inlineStr">
        <is>
          <t>AC-EW-0601</t>
        </is>
      </c>
      <c r="D584" s="17" t="inlineStr">
        <is>
          <t>WL-02782</t>
        </is>
      </c>
      <c r="E584" s="17" t="inlineStr">
        <is>
          <t>EW-0601</t>
        </is>
      </c>
      <c r="F584" s="17" t="inlineStr">
        <is>
          <t>Eastwey</t>
        </is>
      </c>
      <c r="G584" s="17" t="inlineStr">
        <is>
          <t>NON_COMM_MONTHLY</t>
        </is>
      </c>
      <c r="H584" s="17" t="inlineStr">
        <is>
          <t>MONTHLY_MOORAGE</t>
        </is>
      </c>
      <c r="I584" s="17" t="n">
        <v>24</v>
      </c>
      <c r="J584" s="17" t="n">
        <v>1</v>
      </c>
      <c r="K584" s="17" t="n">
        <v>24</v>
      </c>
      <c r="L584" s="17" t="n">
        <v>7.55</v>
      </c>
      <c r="M584" s="17" t="n">
        <v>181.2</v>
      </c>
      <c r="N584" s="17" t="n">
        <v>23.27</v>
      </c>
      <c r="O584" s="17" t="n">
        <v>204.47</v>
      </c>
      <c r="P584" s="17" t="inlineStr">
        <is>
          <t>PAID</t>
        </is>
      </c>
      <c r="Q584" s="27" t="n">
        <v>46249</v>
      </c>
      <c r="R584" s="27" t="n">
        <v>46242</v>
      </c>
      <c r="S584" s="17" t="inlineStr"/>
    </row>
    <row r="585">
      <c r="A585" s="21" t="inlineStr">
        <is>
          <t>TXN-202608-035607</t>
        </is>
      </c>
      <c r="B585" s="28" t="n">
        <v>46235</v>
      </c>
      <c r="C585" s="21" t="inlineStr">
        <is>
          <t>AC-EW-0602</t>
        </is>
      </c>
      <c r="D585" s="21" t="inlineStr">
        <is>
          <t>WL-02572</t>
        </is>
      </c>
      <c r="E585" s="21" t="inlineStr">
        <is>
          <t>EW-0602</t>
        </is>
      </c>
      <c r="F585" s="21" t="inlineStr">
        <is>
          <t>Eastwey</t>
        </is>
      </c>
      <c r="G585" s="21" t="inlineStr">
        <is>
          <t>NON_COMM_MONTHLY</t>
        </is>
      </c>
      <c r="H585" s="21" t="inlineStr">
        <is>
          <t>MONTHLY_MOORAGE</t>
        </is>
      </c>
      <c r="I585" s="21" t="n">
        <v>50</v>
      </c>
      <c r="J585" s="21" t="n">
        <v>1</v>
      </c>
      <c r="K585" s="21" t="n">
        <v>50</v>
      </c>
      <c r="L585" s="21" t="n">
        <v>7.55</v>
      </c>
      <c r="M585" s="21" t="n">
        <v>377.5</v>
      </c>
      <c r="N585" s="21" t="n">
        <v>48.47</v>
      </c>
      <c r="O585" s="21" t="n">
        <v>425.97</v>
      </c>
      <c r="P585" s="21" t="inlineStr">
        <is>
          <t>OPEN</t>
        </is>
      </c>
      <c r="Q585" s="28" t="n">
        <v>46249</v>
      </c>
      <c r="R585" s="21" t="inlineStr"/>
      <c r="S585" s="21" t="inlineStr"/>
    </row>
    <row r="586">
      <c r="A586" s="17" t="inlineStr">
        <is>
          <t>TXN-202608-035683</t>
        </is>
      </c>
      <c r="B586" s="27" t="n">
        <v>46235</v>
      </c>
      <c r="C586" s="17" t="inlineStr">
        <is>
          <t>AC-EW-0603</t>
        </is>
      </c>
      <c r="D586" s="17" t="inlineStr">
        <is>
          <t>WL-03665</t>
        </is>
      </c>
      <c r="E586" s="17" t="inlineStr">
        <is>
          <t>EW-0603</t>
        </is>
      </c>
      <c r="F586" s="17" t="inlineStr">
        <is>
          <t>Eastwey</t>
        </is>
      </c>
      <c r="G586" s="17" t="inlineStr">
        <is>
          <t>NON_COMM_MONTHLY</t>
        </is>
      </c>
      <c r="H586" s="17" t="inlineStr">
        <is>
          <t>MONTHLY_MOORAGE</t>
        </is>
      </c>
      <c r="I586" s="17" t="n">
        <v>24</v>
      </c>
      <c r="J586" s="17" t="n">
        <v>1</v>
      </c>
      <c r="K586" s="17" t="n">
        <v>24</v>
      </c>
      <c r="L586" s="17" t="n">
        <v>7.55</v>
      </c>
      <c r="M586" s="17" t="n">
        <v>181.2</v>
      </c>
      <c r="N586" s="17" t="n">
        <v>23.27</v>
      </c>
      <c r="O586" s="17" t="n">
        <v>204.47</v>
      </c>
      <c r="P586" s="17" t="inlineStr">
        <is>
          <t>PAID</t>
        </is>
      </c>
      <c r="Q586" s="27" t="n">
        <v>46249</v>
      </c>
      <c r="R586" s="27" t="n">
        <v>46250</v>
      </c>
      <c r="S586" s="17" t="inlineStr"/>
    </row>
    <row r="587">
      <c r="A587" s="21" t="inlineStr">
        <is>
          <t>TXN-202608-035744</t>
        </is>
      </c>
      <c r="B587" s="28" t="n">
        <v>46235</v>
      </c>
      <c r="C587" s="21" t="inlineStr">
        <is>
          <t>AC-EW-0604</t>
        </is>
      </c>
      <c r="D587" s="21" t="inlineStr">
        <is>
          <t>WL-02293</t>
        </is>
      </c>
      <c r="E587" s="21" t="inlineStr">
        <is>
          <t>EW-0604</t>
        </is>
      </c>
      <c r="F587" s="21" t="inlineStr">
        <is>
          <t>Eastwey</t>
        </is>
      </c>
      <c r="G587" s="21" t="inlineStr">
        <is>
          <t>NON_COMM_MONTHLY</t>
        </is>
      </c>
      <c r="H587" s="21" t="inlineStr">
        <is>
          <t>MONTHLY_MOORAGE</t>
        </is>
      </c>
      <c r="I587" s="21" t="n">
        <v>60</v>
      </c>
      <c r="J587" s="21" t="n">
        <v>1</v>
      </c>
      <c r="K587" s="21" t="n">
        <v>60</v>
      </c>
      <c r="L587" s="21" t="n">
        <v>7.55</v>
      </c>
      <c r="M587" s="21" t="n">
        <v>453</v>
      </c>
      <c r="N587" s="21" t="n">
        <v>58.17</v>
      </c>
      <c r="O587" s="21" t="n">
        <v>511.17</v>
      </c>
      <c r="P587" s="21" t="inlineStr">
        <is>
          <t>PAID</t>
        </is>
      </c>
      <c r="Q587" s="28" t="n">
        <v>46249</v>
      </c>
      <c r="R587" s="28" t="n">
        <v>46239</v>
      </c>
      <c r="S587" s="21" t="inlineStr"/>
    </row>
    <row r="588">
      <c r="A588" s="17" t="inlineStr">
        <is>
          <t>TXN-202608-035801</t>
        </is>
      </c>
      <c r="B588" s="27" t="n">
        <v>46235</v>
      </c>
      <c r="C588" s="17" t="inlineStr">
        <is>
          <t>AC-EW-0605</t>
        </is>
      </c>
      <c r="D588" s="17" t="inlineStr">
        <is>
          <t>WL-02016</t>
        </is>
      </c>
      <c r="E588" s="17" t="inlineStr">
        <is>
          <t>EW-0605</t>
        </is>
      </c>
      <c r="F588" s="17" t="inlineStr">
        <is>
          <t>Eastwey</t>
        </is>
      </c>
      <c r="G588" s="17" t="inlineStr">
        <is>
          <t>NON_COMM_MONTHLY</t>
        </is>
      </c>
      <c r="H588" s="17" t="inlineStr">
        <is>
          <t>MONTHLY_MOORAGE</t>
        </is>
      </c>
      <c r="I588" s="17" t="n">
        <v>55</v>
      </c>
      <c r="J588" s="17" t="n">
        <v>1</v>
      </c>
      <c r="K588" s="17" t="n">
        <v>55</v>
      </c>
      <c r="L588" s="17" t="n">
        <v>7.55</v>
      </c>
      <c r="M588" s="17" t="n">
        <v>415.25</v>
      </c>
      <c r="N588" s="17" t="n">
        <v>53.32</v>
      </c>
      <c r="O588" s="17" t="n">
        <v>468.57</v>
      </c>
      <c r="P588" s="17" t="inlineStr">
        <is>
          <t>PAID</t>
        </is>
      </c>
      <c r="Q588" s="27" t="n">
        <v>46249</v>
      </c>
      <c r="R588" s="27" t="n">
        <v>46240</v>
      </c>
      <c r="S588" s="17" t="inlineStr"/>
    </row>
    <row r="589">
      <c r="A589" s="21" t="inlineStr">
        <is>
          <t>TXN-202608-035855</t>
        </is>
      </c>
      <c r="B589" s="28" t="n">
        <v>46235</v>
      </c>
      <c r="C589" s="21" t="inlineStr">
        <is>
          <t>AC-EW-0606</t>
        </is>
      </c>
      <c r="D589" s="21" t="inlineStr">
        <is>
          <t>WL-03431</t>
        </is>
      </c>
      <c r="E589" s="21" t="inlineStr">
        <is>
          <t>EW-0606</t>
        </is>
      </c>
      <c r="F589" s="21" t="inlineStr">
        <is>
          <t>Eastwey</t>
        </is>
      </c>
      <c r="G589" s="21" t="inlineStr">
        <is>
          <t>NON_COMM_MONTHLY</t>
        </is>
      </c>
      <c r="H589" s="21" t="inlineStr">
        <is>
          <t>MONTHLY_MOORAGE</t>
        </is>
      </c>
      <c r="I589" s="21" t="n">
        <v>54</v>
      </c>
      <c r="J589" s="21" t="n">
        <v>1</v>
      </c>
      <c r="K589" s="21" t="n">
        <v>54</v>
      </c>
      <c r="L589" s="21" t="n">
        <v>7.55</v>
      </c>
      <c r="M589" s="21" t="n">
        <v>407.7</v>
      </c>
      <c r="N589" s="21" t="n">
        <v>52.35</v>
      </c>
      <c r="O589" s="21" t="n">
        <v>460.05</v>
      </c>
      <c r="P589" s="21" t="inlineStr">
        <is>
          <t>PAID</t>
        </is>
      </c>
      <c r="Q589" s="28" t="n">
        <v>46249</v>
      </c>
      <c r="R589" s="28" t="n">
        <v>46246</v>
      </c>
      <c r="S589" s="21" t="inlineStr"/>
    </row>
    <row r="590">
      <c r="A590" s="17" t="inlineStr">
        <is>
          <t>TXN-202608-035922</t>
        </is>
      </c>
      <c r="B590" s="27" t="n">
        <v>46235</v>
      </c>
      <c r="C590" s="17" t="inlineStr">
        <is>
          <t>AC-EW-0607</t>
        </is>
      </c>
      <c r="D590" s="17" t="inlineStr">
        <is>
          <t>WL-02210</t>
        </is>
      </c>
      <c r="E590" s="17" t="inlineStr">
        <is>
          <t>EW-0607</t>
        </is>
      </c>
      <c r="F590" s="17" t="inlineStr">
        <is>
          <t>Eastwey</t>
        </is>
      </c>
      <c r="G590" s="17" t="inlineStr">
        <is>
          <t>NON_COMM_MONTHLY</t>
        </is>
      </c>
      <c r="H590" s="17" t="inlineStr">
        <is>
          <t>MONTHLY_MOORAGE</t>
        </is>
      </c>
      <c r="I590" s="17" t="n">
        <v>40</v>
      </c>
      <c r="J590" s="17" t="n">
        <v>1</v>
      </c>
      <c r="K590" s="17" t="n">
        <v>40</v>
      </c>
      <c r="L590" s="17" t="n">
        <v>7.55</v>
      </c>
      <c r="M590" s="17" t="n">
        <v>302</v>
      </c>
      <c r="N590" s="17" t="n">
        <v>38.78</v>
      </c>
      <c r="O590" s="17" t="n">
        <v>340.78</v>
      </c>
      <c r="P590" s="17" t="inlineStr">
        <is>
          <t>PAID</t>
        </is>
      </c>
      <c r="Q590" s="27" t="n">
        <v>46249</v>
      </c>
      <c r="R590" s="27" t="n">
        <v>46244</v>
      </c>
      <c r="S590" s="17" t="inlineStr"/>
    </row>
    <row r="591">
      <c r="A591" s="21" t="inlineStr">
        <is>
          <t>TXN-202608-035975</t>
        </is>
      </c>
      <c r="B591" s="28" t="n">
        <v>46235</v>
      </c>
      <c r="C591" s="21" t="inlineStr">
        <is>
          <t>AC-EW-0608</t>
        </is>
      </c>
      <c r="D591" s="21" t="inlineStr">
        <is>
          <t>WL-02498</t>
        </is>
      </c>
      <c r="E591" s="21" t="inlineStr">
        <is>
          <t>EW-0608</t>
        </is>
      </c>
      <c r="F591" s="21" t="inlineStr">
        <is>
          <t>Eastwey</t>
        </is>
      </c>
      <c r="G591" s="21" t="inlineStr">
        <is>
          <t>NON_COMM_MONTHLY</t>
        </is>
      </c>
      <c r="H591" s="21" t="inlineStr">
        <is>
          <t>MONTHLY_MOORAGE</t>
        </is>
      </c>
      <c r="I591" s="21" t="n">
        <v>43</v>
      </c>
      <c r="J591" s="21" t="n">
        <v>1</v>
      </c>
      <c r="K591" s="21" t="n">
        <v>43</v>
      </c>
      <c r="L591" s="21" t="n">
        <v>7.55</v>
      </c>
      <c r="M591" s="21" t="n">
        <v>324.65</v>
      </c>
      <c r="N591" s="21" t="n">
        <v>41.69</v>
      </c>
      <c r="O591" s="21" t="n">
        <v>366.34</v>
      </c>
      <c r="P591" s="21" t="inlineStr">
        <is>
          <t>PAID</t>
        </is>
      </c>
      <c r="Q591" s="28" t="n">
        <v>46249</v>
      </c>
      <c r="R591" s="28" t="n">
        <v>46246</v>
      </c>
      <c r="S591" s="21" t="inlineStr"/>
    </row>
    <row r="592">
      <c r="A592" s="17" t="inlineStr">
        <is>
          <t>TXN-202608-036025</t>
        </is>
      </c>
      <c r="B592" s="27" t="n">
        <v>46235</v>
      </c>
      <c r="C592" s="17" t="inlineStr">
        <is>
          <t>AC-EW-0609</t>
        </is>
      </c>
      <c r="D592" s="17" t="inlineStr">
        <is>
          <t>WL-01511</t>
        </is>
      </c>
      <c r="E592" s="17" t="inlineStr">
        <is>
          <t>EW-0609</t>
        </is>
      </c>
      <c r="F592" s="17" t="inlineStr">
        <is>
          <t>Eastwey</t>
        </is>
      </c>
      <c r="G592" s="17" t="inlineStr">
        <is>
          <t>NON_COMM_MONTHLY</t>
        </is>
      </c>
      <c r="H592" s="17" t="inlineStr">
        <is>
          <t>MONTHLY_MOORAGE</t>
        </is>
      </c>
      <c r="I592" s="17" t="n">
        <v>52</v>
      </c>
      <c r="J592" s="17" t="n">
        <v>1</v>
      </c>
      <c r="K592" s="17" t="n">
        <v>52</v>
      </c>
      <c r="L592" s="17" t="n">
        <v>7.55</v>
      </c>
      <c r="M592" s="17" t="n">
        <v>392.6</v>
      </c>
      <c r="N592" s="17" t="n">
        <v>50.41</v>
      </c>
      <c r="O592" s="17" t="n">
        <v>443.01</v>
      </c>
      <c r="P592" s="17" t="inlineStr">
        <is>
          <t>PAID</t>
        </is>
      </c>
      <c r="Q592" s="27" t="n">
        <v>46249</v>
      </c>
      <c r="R592" s="27" t="n">
        <v>46243</v>
      </c>
      <c r="S592" s="17" t="inlineStr"/>
    </row>
    <row r="593">
      <c r="A593" s="21" t="inlineStr">
        <is>
          <t>TXN-202608-036068</t>
        </is>
      </c>
      <c r="B593" s="28" t="n">
        <v>46235</v>
      </c>
      <c r="C593" s="21" t="inlineStr">
        <is>
          <t>AC-EW-0610</t>
        </is>
      </c>
      <c r="D593" s="21" t="inlineStr">
        <is>
          <t>WL-02561</t>
        </is>
      </c>
      <c r="E593" s="21" t="inlineStr">
        <is>
          <t>EW-0610</t>
        </is>
      </c>
      <c r="F593" s="21" t="inlineStr">
        <is>
          <t>Eastwey</t>
        </is>
      </c>
      <c r="G593" s="21" t="inlineStr">
        <is>
          <t>NON_COMM_MONTHLY</t>
        </is>
      </c>
      <c r="H593" s="21" t="inlineStr">
        <is>
          <t>MONTHLY_MOORAGE</t>
        </is>
      </c>
      <c r="I593" s="21" t="n">
        <v>51</v>
      </c>
      <c r="J593" s="21" t="n">
        <v>1</v>
      </c>
      <c r="K593" s="21" t="n">
        <v>51</v>
      </c>
      <c r="L593" s="21" t="n">
        <v>7.55</v>
      </c>
      <c r="M593" s="21" t="n">
        <v>385.05</v>
      </c>
      <c r="N593" s="21" t="n">
        <v>49.44</v>
      </c>
      <c r="O593" s="21" t="n">
        <v>434.49</v>
      </c>
      <c r="P593" s="21" t="inlineStr">
        <is>
          <t>PAID</t>
        </is>
      </c>
      <c r="Q593" s="28" t="n">
        <v>46249</v>
      </c>
      <c r="R593" s="28" t="n">
        <v>46241</v>
      </c>
      <c r="S593" s="21" t="inlineStr"/>
    </row>
    <row r="594">
      <c r="A594" s="17" t="inlineStr">
        <is>
          <t>TXN-202608-036133</t>
        </is>
      </c>
      <c r="B594" s="27" t="n">
        <v>46235</v>
      </c>
      <c r="C594" s="17" t="inlineStr">
        <is>
          <t>AC-EW-0611</t>
        </is>
      </c>
      <c r="D594" s="17" t="inlineStr">
        <is>
          <t>WL-01796</t>
        </is>
      </c>
      <c r="E594" s="17" t="inlineStr">
        <is>
          <t>EW-0611</t>
        </is>
      </c>
      <c r="F594" s="17" t="inlineStr">
        <is>
          <t>Eastwey</t>
        </is>
      </c>
      <c r="G594" s="17" t="inlineStr">
        <is>
          <t>NON_COMM_MONTHLY</t>
        </is>
      </c>
      <c r="H594" s="17" t="inlineStr">
        <is>
          <t>MONTHLY_MOORAGE</t>
        </is>
      </c>
      <c r="I594" s="17" t="n">
        <v>47</v>
      </c>
      <c r="J594" s="17" t="n">
        <v>1</v>
      </c>
      <c r="K594" s="17" t="n">
        <v>47</v>
      </c>
      <c r="L594" s="17" t="n">
        <v>7.55</v>
      </c>
      <c r="M594" s="17" t="n">
        <v>354.85</v>
      </c>
      <c r="N594" s="17" t="n">
        <v>45.56</v>
      </c>
      <c r="O594" s="17" t="n">
        <v>400.41</v>
      </c>
      <c r="P594" s="17" t="inlineStr">
        <is>
          <t>PAID</t>
        </is>
      </c>
      <c r="Q594" s="27" t="n">
        <v>46249</v>
      </c>
      <c r="R594" s="27" t="n">
        <v>46246</v>
      </c>
      <c r="S594" s="17" t="inlineStr"/>
    </row>
    <row r="595">
      <c r="A595" s="21" t="inlineStr">
        <is>
          <t>TXN-202608-036213</t>
        </is>
      </c>
      <c r="B595" s="28" t="n">
        <v>46235</v>
      </c>
      <c r="C595" s="21" t="inlineStr">
        <is>
          <t>AC-EW-0614</t>
        </is>
      </c>
      <c r="D595" s="21" t="inlineStr">
        <is>
          <t>WL-02310</t>
        </is>
      </c>
      <c r="E595" s="21" t="inlineStr">
        <is>
          <t>EW-0614</t>
        </is>
      </c>
      <c r="F595" s="21" t="inlineStr">
        <is>
          <t>Eastwey</t>
        </is>
      </c>
      <c r="G595" s="21" t="inlineStr">
        <is>
          <t>NON_COMM_MONTHLY</t>
        </is>
      </c>
      <c r="H595" s="21" t="inlineStr">
        <is>
          <t>MONTHLY_MOORAGE</t>
        </is>
      </c>
      <c r="I595" s="21" t="n">
        <v>53</v>
      </c>
      <c r="J595" s="21" t="n">
        <v>1</v>
      </c>
      <c r="K595" s="21" t="n">
        <v>53</v>
      </c>
      <c r="L595" s="21" t="n">
        <v>7.55</v>
      </c>
      <c r="M595" s="21" t="n">
        <v>400.15</v>
      </c>
      <c r="N595" s="21" t="n">
        <v>51.38</v>
      </c>
      <c r="O595" s="21" t="n">
        <v>451.53</v>
      </c>
      <c r="P595" s="21" t="inlineStr">
        <is>
          <t>LATE</t>
        </is>
      </c>
      <c r="Q595" s="28" t="n">
        <v>46249</v>
      </c>
      <c r="R595" s="21" t="inlineStr"/>
      <c r="S595" s="21" t="inlineStr"/>
    </row>
    <row r="596">
      <c r="A596" s="17" t="inlineStr">
        <is>
          <t>TXN-202608-036278</t>
        </is>
      </c>
      <c r="B596" s="27" t="n">
        <v>46235</v>
      </c>
      <c r="C596" s="17" t="inlineStr">
        <is>
          <t>AC-EW-0615</t>
        </is>
      </c>
      <c r="D596" s="17" t="inlineStr">
        <is>
          <t>WL-03561</t>
        </is>
      </c>
      <c r="E596" s="17" t="inlineStr">
        <is>
          <t>EW-0615</t>
        </is>
      </c>
      <c r="F596" s="17" t="inlineStr">
        <is>
          <t>Eastwey</t>
        </is>
      </c>
      <c r="G596" s="17" t="inlineStr">
        <is>
          <t>NON_COMM_MONTHLY</t>
        </is>
      </c>
      <c r="H596" s="17" t="inlineStr">
        <is>
          <t>MONTHLY_MOORAGE</t>
        </is>
      </c>
      <c r="I596" s="17" t="n">
        <v>45</v>
      </c>
      <c r="J596" s="17" t="n">
        <v>1</v>
      </c>
      <c r="K596" s="17" t="n">
        <v>45</v>
      </c>
      <c r="L596" s="17" t="n">
        <v>7.55</v>
      </c>
      <c r="M596" s="17" t="n">
        <v>339.75</v>
      </c>
      <c r="N596" s="17" t="n">
        <v>43.62</v>
      </c>
      <c r="O596" s="17" t="n">
        <v>383.37</v>
      </c>
      <c r="P596" s="17" t="inlineStr">
        <is>
          <t>PAID</t>
        </is>
      </c>
      <c r="Q596" s="27" t="n">
        <v>46249</v>
      </c>
      <c r="R596" s="27" t="n">
        <v>46242</v>
      </c>
      <c r="S596" s="17" t="inlineStr"/>
    </row>
    <row r="597">
      <c r="A597" s="21" t="inlineStr">
        <is>
          <t>TXN-202608-036337</t>
        </is>
      </c>
      <c r="B597" s="28" t="n">
        <v>46235</v>
      </c>
      <c r="C597" s="21" t="inlineStr">
        <is>
          <t>AC-EW-0616</t>
        </is>
      </c>
      <c r="D597" s="21" t="inlineStr">
        <is>
          <t>WL-01289</t>
        </is>
      </c>
      <c r="E597" s="21" t="inlineStr">
        <is>
          <t>EW-0616</t>
        </is>
      </c>
      <c r="F597" s="21" t="inlineStr">
        <is>
          <t>Eastwey</t>
        </is>
      </c>
      <c r="G597" s="21" t="inlineStr">
        <is>
          <t>NON_COMM_MONTHLY</t>
        </is>
      </c>
      <c r="H597" s="21" t="inlineStr">
        <is>
          <t>MONTHLY_MOORAGE</t>
        </is>
      </c>
      <c r="I597" s="21" t="n">
        <v>43</v>
      </c>
      <c r="J597" s="21" t="n">
        <v>1</v>
      </c>
      <c r="K597" s="21" t="n">
        <v>43</v>
      </c>
      <c r="L597" s="21" t="n">
        <v>7.55</v>
      </c>
      <c r="M597" s="21" t="n">
        <v>324.65</v>
      </c>
      <c r="N597" s="21" t="n">
        <v>41.69</v>
      </c>
      <c r="O597" s="21" t="n">
        <v>366.34</v>
      </c>
      <c r="P597" s="21" t="inlineStr">
        <is>
          <t>PAID</t>
        </is>
      </c>
      <c r="Q597" s="28" t="n">
        <v>46249</v>
      </c>
      <c r="R597" s="28" t="n">
        <v>46239</v>
      </c>
      <c r="S597" s="21" t="inlineStr"/>
    </row>
    <row r="598">
      <c r="A598" s="17" t="inlineStr">
        <is>
          <t>TXN-202608-036380</t>
        </is>
      </c>
      <c r="B598" s="27" t="n">
        <v>46235</v>
      </c>
      <c r="C598" s="17" t="inlineStr">
        <is>
          <t>AC-EW-0617</t>
        </is>
      </c>
      <c r="D598" s="17" t="inlineStr">
        <is>
          <t>WL-01818</t>
        </is>
      </c>
      <c r="E598" s="17" t="inlineStr">
        <is>
          <t>EW-0617</t>
        </is>
      </c>
      <c r="F598" s="17" t="inlineStr">
        <is>
          <t>Eastwey</t>
        </is>
      </c>
      <c r="G598" s="17" t="inlineStr">
        <is>
          <t>NON_COMM_MONTHLY</t>
        </is>
      </c>
      <c r="H598" s="17" t="inlineStr">
        <is>
          <t>MONTHLY_MOORAGE</t>
        </is>
      </c>
      <c r="I598" s="17" t="n">
        <v>70</v>
      </c>
      <c r="J598" s="17" t="n">
        <v>1</v>
      </c>
      <c r="K598" s="17" t="n">
        <v>70</v>
      </c>
      <c r="L598" s="17" t="n">
        <v>7.55</v>
      </c>
      <c r="M598" s="17" t="n">
        <v>528.5</v>
      </c>
      <c r="N598" s="17" t="n">
        <v>67.86</v>
      </c>
      <c r="O598" s="17" t="n">
        <v>596.36</v>
      </c>
      <c r="P598" s="17" t="inlineStr">
        <is>
          <t>PAID</t>
        </is>
      </c>
      <c r="Q598" s="27" t="n">
        <v>46249</v>
      </c>
      <c r="R598" s="27" t="n">
        <v>46247</v>
      </c>
      <c r="S598" s="17" t="inlineStr"/>
    </row>
    <row r="599">
      <c r="A599" s="21" t="inlineStr">
        <is>
          <t>TXN-202608-036459</t>
        </is>
      </c>
      <c r="B599" s="28" t="n">
        <v>46235</v>
      </c>
      <c r="C599" s="21" t="inlineStr">
        <is>
          <t>AC-EW-0618</t>
        </is>
      </c>
      <c r="D599" s="21" t="inlineStr">
        <is>
          <t>WL-01884</t>
        </is>
      </c>
      <c r="E599" s="21" t="inlineStr">
        <is>
          <t>EW-0618</t>
        </is>
      </c>
      <c r="F599" s="21" t="inlineStr">
        <is>
          <t>Eastwey</t>
        </is>
      </c>
      <c r="G599" s="21" t="inlineStr">
        <is>
          <t>NON_COMM_MONTHLY</t>
        </is>
      </c>
      <c r="H599" s="21" t="inlineStr">
        <is>
          <t>MONTHLY_MOORAGE</t>
        </is>
      </c>
      <c r="I599" s="21" t="n">
        <v>28</v>
      </c>
      <c r="J599" s="21" t="n">
        <v>1</v>
      </c>
      <c r="K599" s="21" t="n">
        <v>28</v>
      </c>
      <c r="L599" s="21" t="n">
        <v>7.55</v>
      </c>
      <c r="M599" s="21" t="n">
        <v>211.4</v>
      </c>
      <c r="N599" s="21" t="n">
        <v>27.14</v>
      </c>
      <c r="O599" s="21" t="n">
        <v>238.54</v>
      </c>
      <c r="P599" s="21" t="inlineStr">
        <is>
          <t>LATE</t>
        </is>
      </c>
      <c r="Q599" s="28" t="n">
        <v>46249</v>
      </c>
      <c r="R599" s="21" t="inlineStr"/>
      <c r="S599" s="21" t="inlineStr"/>
    </row>
    <row r="600">
      <c r="A600" s="17" t="inlineStr">
        <is>
          <t>TXN-202608-036536</t>
        </is>
      </c>
      <c r="B600" s="27" t="n">
        <v>46235</v>
      </c>
      <c r="C600" s="17" t="inlineStr">
        <is>
          <t>AC-EW-0621</t>
        </is>
      </c>
      <c r="D600" s="17" t="inlineStr">
        <is>
          <t>WL-01004</t>
        </is>
      </c>
      <c r="E600" s="17" t="inlineStr">
        <is>
          <t>EW-0621</t>
        </is>
      </c>
      <c r="F600" s="17" t="inlineStr">
        <is>
          <t>Eastwey</t>
        </is>
      </c>
      <c r="G600" s="17" t="inlineStr">
        <is>
          <t>NON_COMM_MONTHLY</t>
        </is>
      </c>
      <c r="H600" s="17" t="inlineStr">
        <is>
          <t>MONTHLY_MOORAGE</t>
        </is>
      </c>
      <c r="I600" s="17" t="n">
        <v>80</v>
      </c>
      <c r="J600" s="17" t="n">
        <v>1</v>
      </c>
      <c r="K600" s="17" t="n">
        <v>80</v>
      </c>
      <c r="L600" s="17" t="n">
        <v>7.55</v>
      </c>
      <c r="M600" s="17" t="n">
        <v>604</v>
      </c>
      <c r="N600" s="17" t="n">
        <v>77.55</v>
      </c>
      <c r="O600" s="17" t="n">
        <v>681.55</v>
      </c>
      <c r="P600" s="17" t="inlineStr">
        <is>
          <t>PAID</t>
        </is>
      </c>
      <c r="Q600" s="27" t="n">
        <v>46249</v>
      </c>
      <c r="R600" s="27" t="n">
        <v>46242</v>
      </c>
      <c r="S600" s="17" t="inlineStr"/>
    </row>
    <row r="601">
      <c r="A601" s="21" t="inlineStr">
        <is>
          <t>TXN-202608-036609</t>
        </is>
      </c>
      <c r="B601" s="28" t="n">
        <v>46235</v>
      </c>
      <c r="C601" s="21" t="inlineStr">
        <is>
          <t>AC-EW-0623</t>
        </is>
      </c>
      <c r="D601" s="21" t="inlineStr">
        <is>
          <t>WL-02886</t>
        </is>
      </c>
      <c r="E601" s="21" t="inlineStr">
        <is>
          <t>EW-0623</t>
        </is>
      </c>
      <c r="F601" s="21" t="inlineStr">
        <is>
          <t>Eastwey</t>
        </is>
      </c>
      <c r="G601" s="21" t="inlineStr">
        <is>
          <t>NON_COMM_MONTHLY</t>
        </is>
      </c>
      <c r="H601" s="21" t="inlineStr">
        <is>
          <t>MONTHLY_MOORAGE</t>
        </is>
      </c>
      <c r="I601" s="21" t="n">
        <v>62</v>
      </c>
      <c r="J601" s="21" t="n">
        <v>1</v>
      </c>
      <c r="K601" s="21" t="n">
        <v>62</v>
      </c>
      <c r="L601" s="21" t="n">
        <v>7.55</v>
      </c>
      <c r="M601" s="21" t="n">
        <v>468.1</v>
      </c>
      <c r="N601" s="21" t="n">
        <v>60.1</v>
      </c>
      <c r="O601" s="21" t="n">
        <v>528.2</v>
      </c>
      <c r="P601" s="21" t="inlineStr">
        <is>
          <t>PAID</t>
        </is>
      </c>
      <c r="Q601" s="28" t="n">
        <v>46249</v>
      </c>
      <c r="R601" s="28" t="n">
        <v>46248</v>
      </c>
      <c r="S601" s="21" t="inlineStr"/>
    </row>
    <row r="602">
      <c r="A602" s="17" t="inlineStr">
        <is>
          <t>TXN-202608-036685</t>
        </is>
      </c>
      <c r="B602" s="27" t="n">
        <v>46235</v>
      </c>
      <c r="C602" s="17" t="inlineStr">
        <is>
          <t>AC-EW-0624</t>
        </is>
      </c>
      <c r="D602" s="17" t="inlineStr">
        <is>
          <t>WL-01257</t>
        </is>
      </c>
      <c r="E602" s="17" t="inlineStr">
        <is>
          <t>EW-0624</t>
        </is>
      </c>
      <c r="F602" s="17" t="inlineStr">
        <is>
          <t>Eastwey</t>
        </is>
      </c>
      <c r="G602" s="17" t="inlineStr">
        <is>
          <t>NON_COMM_MONTHLY</t>
        </is>
      </c>
      <c r="H602" s="17" t="inlineStr">
        <is>
          <t>MONTHLY_MOORAGE</t>
        </is>
      </c>
      <c r="I602" s="17" t="n">
        <v>60</v>
      </c>
      <c r="J602" s="17" t="n">
        <v>1</v>
      </c>
      <c r="K602" s="17" t="n">
        <v>60</v>
      </c>
      <c r="L602" s="17" t="n">
        <v>7.55</v>
      </c>
      <c r="M602" s="17" t="n">
        <v>453</v>
      </c>
      <c r="N602" s="17" t="n">
        <v>58.17</v>
      </c>
      <c r="O602" s="17" t="n">
        <v>511.17</v>
      </c>
      <c r="P602" s="17" t="inlineStr">
        <is>
          <t>PAID</t>
        </is>
      </c>
      <c r="Q602" s="27" t="n">
        <v>46249</v>
      </c>
      <c r="R602" s="27" t="n">
        <v>46245</v>
      </c>
      <c r="S602" s="17" t="inlineStr"/>
    </row>
    <row r="603">
      <c r="A603" s="21" t="inlineStr">
        <is>
          <t>TXN-202608-036764</t>
        </is>
      </c>
      <c r="B603" s="28" t="n">
        <v>46235</v>
      </c>
      <c r="C603" s="21" t="inlineStr">
        <is>
          <t>AC-EW-0702</t>
        </is>
      </c>
      <c r="D603" s="21" t="inlineStr">
        <is>
          <t>WL-02343</t>
        </is>
      </c>
      <c r="E603" s="21" t="inlineStr">
        <is>
          <t>EW-0702</t>
        </is>
      </c>
      <c r="F603" s="21" t="inlineStr">
        <is>
          <t>Eastwey</t>
        </is>
      </c>
      <c r="G603" s="21" t="inlineStr">
        <is>
          <t>NON_COMM_MONTHLY</t>
        </is>
      </c>
      <c r="H603" s="21" t="inlineStr">
        <is>
          <t>MONTHLY_MOORAGE</t>
        </is>
      </c>
      <c r="I603" s="21" t="n">
        <v>45</v>
      </c>
      <c r="J603" s="21" t="n">
        <v>1</v>
      </c>
      <c r="K603" s="21" t="n">
        <v>45</v>
      </c>
      <c r="L603" s="21" t="n">
        <v>7.55</v>
      </c>
      <c r="M603" s="21" t="n">
        <v>339.75</v>
      </c>
      <c r="N603" s="21" t="n">
        <v>43.62</v>
      </c>
      <c r="O603" s="21" t="n">
        <v>383.37</v>
      </c>
      <c r="P603" s="21" t="inlineStr">
        <is>
          <t>PAID</t>
        </is>
      </c>
      <c r="Q603" s="28" t="n">
        <v>46249</v>
      </c>
      <c r="R603" s="28" t="n">
        <v>46246</v>
      </c>
      <c r="S603" s="21" t="inlineStr"/>
    </row>
    <row r="604">
      <c r="A604" s="17" t="inlineStr">
        <is>
          <t>TXN-202608-036843</t>
        </is>
      </c>
      <c r="B604" s="27" t="n">
        <v>46235</v>
      </c>
      <c r="C604" s="17" t="inlineStr">
        <is>
          <t>AC-EW-0703</t>
        </is>
      </c>
      <c r="D604" s="17" t="inlineStr">
        <is>
          <t>WL-01158</t>
        </is>
      </c>
      <c r="E604" s="17" t="inlineStr">
        <is>
          <t>EW-0703</t>
        </is>
      </c>
      <c r="F604" s="17" t="inlineStr">
        <is>
          <t>Eastwey</t>
        </is>
      </c>
      <c r="G604" s="17" t="inlineStr">
        <is>
          <t>NON_COMM_MONTHLY</t>
        </is>
      </c>
      <c r="H604" s="17" t="inlineStr">
        <is>
          <t>MONTHLY_MOORAGE</t>
        </is>
      </c>
      <c r="I604" s="17" t="n">
        <v>52</v>
      </c>
      <c r="J604" s="17" t="n">
        <v>1</v>
      </c>
      <c r="K604" s="17" t="n">
        <v>52</v>
      </c>
      <c r="L604" s="17" t="n">
        <v>7.55</v>
      </c>
      <c r="M604" s="17" t="n">
        <v>392.6</v>
      </c>
      <c r="N604" s="17" t="n">
        <v>50.41</v>
      </c>
      <c r="O604" s="17" t="n">
        <v>443.01</v>
      </c>
      <c r="P604" s="17" t="inlineStr">
        <is>
          <t>PAID</t>
        </is>
      </c>
      <c r="Q604" s="27" t="n">
        <v>46249</v>
      </c>
      <c r="R604" s="27" t="n">
        <v>46241</v>
      </c>
      <c r="S604" s="17" t="inlineStr"/>
    </row>
    <row r="605">
      <c r="A605" s="21" t="inlineStr">
        <is>
          <t>TXN-202608-036884</t>
        </is>
      </c>
      <c r="B605" s="28" t="n">
        <v>46235</v>
      </c>
      <c r="C605" s="21" t="inlineStr">
        <is>
          <t>AC-EW-0704</t>
        </is>
      </c>
      <c r="D605" s="21" t="inlineStr">
        <is>
          <t>WL-03717</t>
        </is>
      </c>
      <c r="E605" s="21" t="inlineStr">
        <is>
          <t>EW-0704</t>
        </is>
      </c>
      <c r="F605" s="21" t="inlineStr">
        <is>
          <t>Eastwey</t>
        </is>
      </c>
      <c r="G605" s="21" t="inlineStr">
        <is>
          <t>NON_COMM_MONTHLY</t>
        </is>
      </c>
      <c r="H605" s="21" t="inlineStr">
        <is>
          <t>MONTHLY_MOORAGE</t>
        </is>
      </c>
      <c r="I605" s="21" t="n">
        <v>45</v>
      </c>
      <c r="J605" s="21" t="n">
        <v>1</v>
      </c>
      <c r="K605" s="21" t="n">
        <v>45</v>
      </c>
      <c r="L605" s="21" t="n">
        <v>7.55</v>
      </c>
      <c r="M605" s="21" t="n">
        <v>339.75</v>
      </c>
      <c r="N605" s="21" t="n">
        <v>43.62</v>
      </c>
      <c r="O605" s="21" t="n">
        <v>383.37</v>
      </c>
      <c r="P605" s="21" t="inlineStr">
        <is>
          <t>PAID</t>
        </is>
      </c>
      <c r="Q605" s="28" t="n">
        <v>46249</v>
      </c>
      <c r="R605" s="28" t="n">
        <v>46245</v>
      </c>
      <c r="S605" s="21" t="inlineStr"/>
    </row>
    <row r="606">
      <c r="A606" s="17" t="inlineStr">
        <is>
          <t>TXN-202608-036964</t>
        </is>
      </c>
      <c r="B606" s="27" t="n">
        <v>46235</v>
      </c>
      <c r="C606" s="17" t="inlineStr">
        <is>
          <t>AC-EW-0705</t>
        </is>
      </c>
      <c r="D606" s="17" t="inlineStr">
        <is>
          <t>WL-01681</t>
        </is>
      </c>
      <c r="E606" s="17" t="inlineStr">
        <is>
          <t>EW-0705</t>
        </is>
      </c>
      <c r="F606" s="17" t="inlineStr">
        <is>
          <t>Eastwey</t>
        </is>
      </c>
      <c r="G606" s="17" t="inlineStr">
        <is>
          <t>NON_COMM_MONTHLY</t>
        </is>
      </c>
      <c r="H606" s="17" t="inlineStr">
        <is>
          <t>MONTHLY_MOORAGE</t>
        </is>
      </c>
      <c r="I606" s="17" t="n">
        <v>51</v>
      </c>
      <c r="J606" s="17" t="n">
        <v>1</v>
      </c>
      <c r="K606" s="17" t="n">
        <v>51</v>
      </c>
      <c r="L606" s="17" t="n">
        <v>7.55</v>
      </c>
      <c r="M606" s="17" t="n">
        <v>385.05</v>
      </c>
      <c r="N606" s="17" t="n">
        <v>49.44</v>
      </c>
      <c r="O606" s="17" t="n">
        <v>434.49</v>
      </c>
      <c r="P606" s="17" t="inlineStr">
        <is>
          <t>PAID</t>
        </is>
      </c>
      <c r="Q606" s="27" t="n">
        <v>46249</v>
      </c>
      <c r="R606" s="27" t="n">
        <v>46243</v>
      </c>
      <c r="S606" s="17" t="inlineStr"/>
    </row>
    <row r="607">
      <c r="A607" s="21" t="inlineStr">
        <is>
          <t>TXN-202608-037037</t>
        </is>
      </c>
      <c r="B607" s="28" t="n">
        <v>46235</v>
      </c>
      <c r="C607" s="21" t="inlineStr">
        <is>
          <t>AC-EW-0706</t>
        </is>
      </c>
      <c r="D607" s="21" t="inlineStr">
        <is>
          <t>WL-03502</t>
        </is>
      </c>
      <c r="E607" s="21" t="inlineStr">
        <is>
          <t>EW-0706</t>
        </is>
      </c>
      <c r="F607" s="21" t="inlineStr">
        <is>
          <t>Eastwey</t>
        </is>
      </c>
      <c r="G607" s="21" t="inlineStr">
        <is>
          <t>NON_COMM_MONTHLY</t>
        </is>
      </c>
      <c r="H607" s="21" t="inlineStr">
        <is>
          <t>MONTHLY_MOORAGE</t>
        </is>
      </c>
      <c r="I607" s="21" t="n">
        <v>43</v>
      </c>
      <c r="J607" s="21" t="n">
        <v>1</v>
      </c>
      <c r="K607" s="21" t="n">
        <v>43</v>
      </c>
      <c r="L607" s="21" t="n">
        <v>7.55</v>
      </c>
      <c r="M607" s="21" t="n">
        <v>324.65</v>
      </c>
      <c r="N607" s="21" t="n">
        <v>41.69</v>
      </c>
      <c r="O607" s="21" t="n">
        <v>366.34</v>
      </c>
      <c r="P607" s="21" t="inlineStr">
        <is>
          <t>PAID</t>
        </is>
      </c>
      <c r="Q607" s="28" t="n">
        <v>46249</v>
      </c>
      <c r="R607" s="28" t="n">
        <v>46246</v>
      </c>
      <c r="S607" s="21" t="inlineStr"/>
    </row>
    <row r="608">
      <c r="A608" s="17" t="inlineStr">
        <is>
          <t>TXN-202608-037112</t>
        </is>
      </c>
      <c r="B608" s="27" t="n">
        <v>46235</v>
      </c>
      <c r="C608" s="17" t="inlineStr">
        <is>
          <t>AC-EW-0708</t>
        </is>
      </c>
      <c r="D608" s="17" t="inlineStr">
        <is>
          <t>WL-02872</t>
        </is>
      </c>
      <c r="E608" s="17" t="inlineStr">
        <is>
          <t>EW-0708</t>
        </is>
      </c>
      <c r="F608" s="17" t="inlineStr">
        <is>
          <t>Eastwey</t>
        </is>
      </c>
      <c r="G608" s="17" t="inlineStr">
        <is>
          <t>NON_COMM_MONTHLY</t>
        </is>
      </c>
      <c r="H608" s="17" t="inlineStr">
        <is>
          <t>MONTHLY_MOORAGE</t>
        </is>
      </c>
      <c r="I608" s="17" t="n">
        <v>50</v>
      </c>
      <c r="J608" s="17" t="n">
        <v>1</v>
      </c>
      <c r="K608" s="17" t="n">
        <v>50</v>
      </c>
      <c r="L608" s="17" t="n">
        <v>7.55</v>
      </c>
      <c r="M608" s="17" t="n">
        <v>377.5</v>
      </c>
      <c r="N608" s="17" t="n">
        <v>48.47</v>
      </c>
      <c r="O608" s="17" t="n">
        <v>425.97</v>
      </c>
      <c r="P608" s="17" t="inlineStr">
        <is>
          <t>LATE</t>
        </is>
      </c>
      <c r="Q608" s="27" t="n">
        <v>46249</v>
      </c>
      <c r="R608" s="17" t="inlineStr"/>
      <c r="S608" s="17" t="inlineStr"/>
    </row>
    <row r="609">
      <c r="A609" s="21" t="inlineStr">
        <is>
          <t>TXN-202608-037172</t>
        </is>
      </c>
      <c r="B609" s="28" t="n">
        <v>46235</v>
      </c>
      <c r="C609" s="21" t="inlineStr">
        <is>
          <t>AC-EW-0709</t>
        </is>
      </c>
      <c r="D609" s="21" t="inlineStr">
        <is>
          <t>WL-01255</t>
        </is>
      </c>
      <c r="E609" s="21" t="inlineStr">
        <is>
          <t>EW-0709</t>
        </is>
      </c>
      <c r="F609" s="21" t="inlineStr">
        <is>
          <t>Eastwey</t>
        </is>
      </c>
      <c r="G609" s="21" t="inlineStr">
        <is>
          <t>NON_COMM_MONTHLY</t>
        </is>
      </c>
      <c r="H609" s="21" t="inlineStr">
        <is>
          <t>MONTHLY_MOORAGE</t>
        </is>
      </c>
      <c r="I609" s="21" t="n">
        <v>28</v>
      </c>
      <c r="J609" s="21" t="n">
        <v>1</v>
      </c>
      <c r="K609" s="21" t="n">
        <v>28</v>
      </c>
      <c r="L609" s="21" t="n">
        <v>7.55</v>
      </c>
      <c r="M609" s="21" t="n">
        <v>211.4</v>
      </c>
      <c r="N609" s="21" t="n">
        <v>27.14</v>
      </c>
      <c r="O609" s="21" t="n">
        <v>238.54</v>
      </c>
      <c r="P609" s="21" t="inlineStr">
        <is>
          <t>PAID</t>
        </is>
      </c>
      <c r="Q609" s="28" t="n">
        <v>46249</v>
      </c>
      <c r="R609" s="28" t="n">
        <v>46244</v>
      </c>
      <c r="S609" s="21" t="inlineStr"/>
    </row>
    <row r="610">
      <c r="A610" s="17" t="inlineStr">
        <is>
          <t>TXN-202608-037237</t>
        </is>
      </c>
      <c r="B610" s="27" t="n">
        <v>46235</v>
      </c>
      <c r="C610" s="17" t="inlineStr">
        <is>
          <t>AC-EW-0710</t>
        </is>
      </c>
      <c r="D610" s="17" t="inlineStr">
        <is>
          <t>WL-01290</t>
        </is>
      </c>
      <c r="E610" s="17" t="inlineStr">
        <is>
          <t>EW-0710</t>
        </is>
      </c>
      <c r="F610" s="17" t="inlineStr">
        <is>
          <t>Eastwey</t>
        </is>
      </c>
      <c r="G610" s="17" t="inlineStr">
        <is>
          <t>NON_COMM_MONTHLY</t>
        </is>
      </c>
      <c r="H610" s="17" t="inlineStr">
        <is>
          <t>MONTHLY_MOORAGE</t>
        </is>
      </c>
      <c r="I610" s="17" t="n">
        <v>28</v>
      </c>
      <c r="J610" s="17" t="n">
        <v>1</v>
      </c>
      <c r="K610" s="17" t="n">
        <v>28</v>
      </c>
      <c r="L610" s="17" t="n">
        <v>7.55</v>
      </c>
      <c r="M610" s="17" t="n">
        <v>211.4</v>
      </c>
      <c r="N610" s="17" t="n">
        <v>27.14</v>
      </c>
      <c r="O610" s="17" t="n">
        <v>238.54</v>
      </c>
      <c r="P610" s="17" t="inlineStr">
        <is>
          <t>PAID</t>
        </is>
      </c>
      <c r="Q610" s="27" t="n">
        <v>46249</v>
      </c>
      <c r="R610" s="27" t="n">
        <v>46249</v>
      </c>
      <c r="S610" s="17" t="inlineStr"/>
    </row>
    <row r="611">
      <c r="A611" s="21" t="inlineStr">
        <is>
          <t>TXN-202608-037291</t>
        </is>
      </c>
      <c r="B611" s="28" t="n">
        <v>46235</v>
      </c>
      <c r="C611" s="21" t="inlineStr">
        <is>
          <t>AC-EW-0712</t>
        </is>
      </c>
      <c r="D611" s="21" t="inlineStr">
        <is>
          <t>WL-02411</t>
        </is>
      </c>
      <c r="E611" s="21" t="inlineStr">
        <is>
          <t>EW-0712</t>
        </is>
      </c>
      <c r="F611" s="21" t="inlineStr">
        <is>
          <t>Eastwey</t>
        </is>
      </c>
      <c r="G611" s="21" t="inlineStr">
        <is>
          <t>NON_COMM_MONTHLY</t>
        </is>
      </c>
      <c r="H611" s="21" t="inlineStr">
        <is>
          <t>MONTHLY_MOORAGE</t>
        </is>
      </c>
      <c r="I611" s="21" t="n">
        <v>51</v>
      </c>
      <c r="J611" s="21" t="n">
        <v>1</v>
      </c>
      <c r="K611" s="21" t="n">
        <v>51</v>
      </c>
      <c r="L611" s="21" t="n">
        <v>7.55</v>
      </c>
      <c r="M611" s="21" t="n">
        <v>385.05</v>
      </c>
      <c r="N611" s="21" t="n">
        <v>49.44</v>
      </c>
      <c r="O611" s="21" t="n">
        <v>434.49</v>
      </c>
      <c r="P611" s="21" t="inlineStr">
        <is>
          <t>PAID</t>
        </is>
      </c>
      <c r="Q611" s="28" t="n">
        <v>46249</v>
      </c>
      <c r="R611" s="28" t="n">
        <v>46244</v>
      </c>
      <c r="S611" s="21" t="inlineStr"/>
    </row>
    <row r="612">
      <c r="A612" s="17" t="inlineStr">
        <is>
          <t>TXN-202608-037347</t>
        </is>
      </c>
      <c r="B612" s="27" t="n">
        <v>46235</v>
      </c>
      <c r="C612" s="17" t="inlineStr">
        <is>
          <t>AC-EW-0713</t>
        </is>
      </c>
      <c r="D612" s="17" t="inlineStr">
        <is>
          <t>WL-03726</t>
        </is>
      </c>
      <c r="E612" s="17" t="inlineStr">
        <is>
          <t>EW-0713</t>
        </is>
      </c>
      <c r="F612" s="17" t="inlineStr">
        <is>
          <t>Eastwey</t>
        </is>
      </c>
      <c r="G612" s="17" t="inlineStr">
        <is>
          <t>NON_COMM_MONTHLY</t>
        </is>
      </c>
      <c r="H612" s="17" t="inlineStr">
        <is>
          <t>MONTHLY_MOORAGE</t>
        </is>
      </c>
      <c r="I612" s="17" t="n">
        <v>33</v>
      </c>
      <c r="J612" s="17" t="n">
        <v>1</v>
      </c>
      <c r="K612" s="17" t="n">
        <v>33</v>
      </c>
      <c r="L612" s="17" t="n">
        <v>7.55</v>
      </c>
      <c r="M612" s="17" t="n">
        <v>249.15</v>
      </c>
      <c r="N612" s="17" t="n">
        <v>31.99</v>
      </c>
      <c r="O612" s="17" t="n">
        <v>281.14</v>
      </c>
      <c r="P612" s="17" t="inlineStr">
        <is>
          <t>PAID</t>
        </is>
      </c>
      <c r="Q612" s="27" t="n">
        <v>46249</v>
      </c>
      <c r="R612" s="27" t="n">
        <v>46244</v>
      </c>
      <c r="S612" s="17" t="inlineStr"/>
    </row>
    <row r="613">
      <c r="A613" s="21" t="inlineStr">
        <is>
          <t>TXN-202608-037390</t>
        </is>
      </c>
      <c r="B613" s="28" t="n">
        <v>46235</v>
      </c>
      <c r="C613" s="21" t="inlineStr">
        <is>
          <t>AC-EW-0714</t>
        </is>
      </c>
      <c r="D613" s="21" t="inlineStr">
        <is>
          <t>WL-03863</t>
        </is>
      </c>
      <c r="E613" s="21" t="inlineStr">
        <is>
          <t>EW-0714</t>
        </is>
      </c>
      <c r="F613" s="21" t="inlineStr">
        <is>
          <t>Eastwey</t>
        </is>
      </c>
      <c r="G613" s="21" t="inlineStr">
        <is>
          <t>NON_COMM_MONTHLY</t>
        </is>
      </c>
      <c r="H613" s="21" t="inlineStr">
        <is>
          <t>MONTHLY_MOORAGE</t>
        </is>
      </c>
      <c r="I613" s="21" t="n">
        <v>60</v>
      </c>
      <c r="J613" s="21" t="n">
        <v>1</v>
      </c>
      <c r="K613" s="21" t="n">
        <v>60</v>
      </c>
      <c r="L613" s="21" t="n">
        <v>7.55</v>
      </c>
      <c r="M613" s="21" t="n">
        <v>453</v>
      </c>
      <c r="N613" s="21" t="n">
        <v>58.17</v>
      </c>
      <c r="O613" s="21" t="n">
        <v>511.17</v>
      </c>
      <c r="P613" s="21" t="inlineStr">
        <is>
          <t>PAID</t>
        </is>
      </c>
      <c r="Q613" s="28" t="n">
        <v>46249</v>
      </c>
      <c r="R613" s="28" t="n">
        <v>46242</v>
      </c>
      <c r="S613" s="21" t="inlineStr"/>
    </row>
    <row r="614">
      <c r="A614" s="17" t="inlineStr">
        <is>
          <t>TXN-202608-037453</t>
        </is>
      </c>
      <c r="B614" s="27" t="n">
        <v>46235</v>
      </c>
      <c r="C614" s="17" t="inlineStr">
        <is>
          <t>AC-EW-0715</t>
        </is>
      </c>
      <c r="D614" s="17" t="inlineStr">
        <is>
          <t>WL-02155</t>
        </is>
      </c>
      <c r="E614" s="17" t="inlineStr">
        <is>
          <t>EW-0715</t>
        </is>
      </c>
      <c r="F614" s="17" t="inlineStr">
        <is>
          <t>Eastwey</t>
        </is>
      </c>
      <c r="G614" s="17" t="inlineStr">
        <is>
          <t>NON_COMM_MONTHLY</t>
        </is>
      </c>
      <c r="H614" s="17" t="inlineStr">
        <is>
          <t>MONTHLY_MOORAGE</t>
        </is>
      </c>
      <c r="I614" s="17" t="n">
        <v>50</v>
      </c>
      <c r="J614" s="17" t="n">
        <v>1</v>
      </c>
      <c r="K614" s="17" t="n">
        <v>50</v>
      </c>
      <c r="L614" s="17" t="n">
        <v>7.55</v>
      </c>
      <c r="M614" s="17" t="n">
        <v>377.5</v>
      </c>
      <c r="N614" s="17" t="n">
        <v>48.47</v>
      </c>
      <c r="O614" s="17" t="n">
        <v>425.97</v>
      </c>
      <c r="P614" s="17" t="inlineStr">
        <is>
          <t>PAID</t>
        </is>
      </c>
      <c r="Q614" s="27" t="n">
        <v>46249</v>
      </c>
      <c r="R614" s="27" t="n">
        <v>46243</v>
      </c>
      <c r="S614" s="17" t="inlineStr"/>
    </row>
    <row r="615">
      <c r="A615" s="21" t="inlineStr">
        <is>
          <t>TXN-202608-037528</t>
        </is>
      </c>
      <c r="B615" s="28" t="n">
        <v>46235</v>
      </c>
      <c r="C615" s="21" t="inlineStr">
        <is>
          <t>AC-EW-0716</t>
        </is>
      </c>
      <c r="D615" s="21" t="inlineStr">
        <is>
          <t>WL-02280</t>
        </is>
      </c>
      <c r="E615" s="21" t="inlineStr">
        <is>
          <t>EW-0716</t>
        </is>
      </c>
      <c r="F615" s="21" t="inlineStr">
        <is>
          <t>Eastwey</t>
        </is>
      </c>
      <c r="G615" s="21" t="inlineStr">
        <is>
          <t>NON_COMM_MONTHLY</t>
        </is>
      </c>
      <c r="H615" s="21" t="inlineStr">
        <is>
          <t>MONTHLY_MOORAGE</t>
        </is>
      </c>
      <c r="I615" s="21" t="n">
        <v>28</v>
      </c>
      <c r="J615" s="21" t="n">
        <v>1</v>
      </c>
      <c r="K615" s="21" t="n">
        <v>28</v>
      </c>
      <c r="L615" s="21" t="n">
        <v>7.55</v>
      </c>
      <c r="M615" s="21" t="n">
        <v>211.4</v>
      </c>
      <c r="N615" s="21" t="n">
        <v>27.14</v>
      </c>
      <c r="O615" s="21" t="n">
        <v>238.54</v>
      </c>
      <c r="P615" s="21" t="inlineStr">
        <is>
          <t>LATE</t>
        </is>
      </c>
      <c r="Q615" s="28" t="n">
        <v>46249</v>
      </c>
      <c r="R615" s="21" t="inlineStr"/>
      <c r="S615" s="21" t="inlineStr"/>
    </row>
    <row r="616">
      <c r="A616" s="17" t="inlineStr">
        <is>
          <t>TXN-202608-037606</t>
        </is>
      </c>
      <c r="B616" s="27" t="n">
        <v>46235</v>
      </c>
      <c r="C616" s="17" t="inlineStr">
        <is>
          <t>AC-EW-0717</t>
        </is>
      </c>
      <c r="D616" s="17" t="inlineStr">
        <is>
          <t>WL-02403</t>
        </is>
      </c>
      <c r="E616" s="17" t="inlineStr">
        <is>
          <t>EW-0717</t>
        </is>
      </c>
      <c r="F616" s="17" t="inlineStr">
        <is>
          <t>Eastwey</t>
        </is>
      </c>
      <c r="G616" s="17" t="inlineStr">
        <is>
          <t>NON_COMM_MONTHLY</t>
        </is>
      </c>
      <c r="H616" s="17" t="inlineStr">
        <is>
          <t>MONTHLY_MOORAGE</t>
        </is>
      </c>
      <c r="I616" s="17" t="n">
        <v>40</v>
      </c>
      <c r="J616" s="17" t="n">
        <v>1</v>
      </c>
      <c r="K616" s="17" t="n">
        <v>40</v>
      </c>
      <c r="L616" s="17" t="n">
        <v>7.55</v>
      </c>
      <c r="M616" s="17" t="n">
        <v>302</v>
      </c>
      <c r="N616" s="17" t="n">
        <v>38.78</v>
      </c>
      <c r="O616" s="17" t="n">
        <v>340.78</v>
      </c>
      <c r="P616" s="17" t="inlineStr">
        <is>
          <t>LATE</t>
        </is>
      </c>
      <c r="Q616" s="27" t="n">
        <v>46249</v>
      </c>
      <c r="R616" s="17" t="inlineStr"/>
      <c r="S616" s="17" t="inlineStr"/>
    </row>
    <row r="617">
      <c r="A617" s="21" t="inlineStr">
        <is>
          <t>TXN-202608-037669</t>
        </is>
      </c>
      <c r="B617" s="28" t="n">
        <v>46235</v>
      </c>
      <c r="C617" s="21" t="inlineStr">
        <is>
          <t>AC-EW-0718</t>
        </is>
      </c>
      <c r="D617" s="21" t="inlineStr">
        <is>
          <t>WL-01159</t>
        </is>
      </c>
      <c r="E617" s="21" t="inlineStr">
        <is>
          <t>EW-0718</t>
        </is>
      </c>
      <c r="F617" s="21" t="inlineStr">
        <is>
          <t>Eastwey</t>
        </is>
      </c>
      <c r="G617" s="21" t="inlineStr">
        <is>
          <t>NON_COMM_MONTHLY</t>
        </is>
      </c>
      <c r="H617" s="21" t="inlineStr">
        <is>
          <t>MONTHLY_MOORAGE</t>
        </is>
      </c>
      <c r="I617" s="21" t="n">
        <v>60</v>
      </c>
      <c r="J617" s="21" t="n">
        <v>1</v>
      </c>
      <c r="K617" s="21" t="n">
        <v>60</v>
      </c>
      <c r="L617" s="21" t="n">
        <v>7.55</v>
      </c>
      <c r="M617" s="21" t="n">
        <v>453</v>
      </c>
      <c r="N617" s="21" t="n">
        <v>58.17</v>
      </c>
      <c r="O617" s="21" t="n">
        <v>511.17</v>
      </c>
      <c r="P617" s="21" t="inlineStr">
        <is>
          <t>PAID</t>
        </is>
      </c>
      <c r="Q617" s="28" t="n">
        <v>46249</v>
      </c>
      <c r="R617" s="28" t="n">
        <v>46247</v>
      </c>
      <c r="S617" s="21" t="inlineStr"/>
    </row>
    <row r="618">
      <c r="A618" s="17" t="inlineStr">
        <is>
          <t>TXN-202608-037737</t>
        </is>
      </c>
      <c r="B618" s="27" t="n">
        <v>46235</v>
      </c>
      <c r="C618" s="17" t="inlineStr">
        <is>
          <t>AC-EW-0719</t>
        </is>
      </c>
      <c r="D618" s="17" t="inlineStr">
        <is>
          <t>WL-02799</t>
        </is>
      </c>
      <c r="E618" s="17" t="inlineStr">
        <is>
          <t>EW-0719</t>
        </is>
      </c>
      <c r="F618" s="17" t="inlineStr">
        <is>
          <t>Eastwey</t>
        </is>
      </c>
      <c r="G618" s="17" t="inlineStr">
        <is>
          <t>NON_COMM_MONTHLY</t>
        </is>
      </c>
      <c r="H618" s="17" t="inlineStr">
        <is>
          <t>MONTHLY_MOORAGE</t>
        </is>
      </c>
      <c r="I618" s="17" t="n">
        <v>52</v>
      </c>
      <c r="J618" s="17" t="n">
        <v>1</v>
      </c>
      <c r="K618" s="17" t="n">
        <v>52</v>
      </c>
      <c r="L618" s="17" t="n">
        <v>7.55</v>
      </c>
      <c r="M618" s="17" t="n">
        <v>392.6</v>
      </c>
      <c r="N618" s="17" t="n">
        <v>50.41</v>
      </c>
      <c r="O618" s="17" t="n">
        <v>443.01</v>
      </c>
      <c r="P618" s="17" t="inlineStr">
        <is>
          <t>PAID</t>
        </is>
      </c>
      <c r="Q618" s="27" t="n">
        <v>46249</v>
      </c>
      <c r="R618" s="27" t="n">
        <v>46237</v>
      </c>
      <c r="S618" s="17" t="inlineStr"/>
    </row>
    <row r="619">
      <c r="A619" s="21" t="inlineStr">
        <is>
          <t>TXN-202608-037807</t>
        </is>
      </c>
      <c r="B619" s="28" t="n">
        <v>46235</v>
      </c>
      <c r="C619" s="21" t="inlineStr">
        <is>
          <t>AC-EW-0720</t>
        </is>
      </c>
      <c r="D619" s="21" t="inlineStr">
        <is>
          <t>WL-03636</t>
        </is>
      </c>
      <c r="E619" s="21" t="inlineStr">
        <is>
          <t>EW-0720</t>
        </is>
      </c>
      <c r="F619" s="21" t="inlineStr">
        <is>
          <t>Eastwey</t>
        </is>
      </c>
      <c r="G619" s="21" t="inlineStr">
        <is>
          <t>NON_COMM_MONTHLY</t>
        </is>
      </c>
      <c r="H619" s="21" t="inlineStr">
        <is>
          <t>MONTHLY_MOORAGE</t>
        </is>
      </c>
      <c r="I619" s="21" t="n">
        <v>40</v>
      </c>
      <c r="J619" s="21" t="n">
        <v>1</v>
      </c>
      <c r="K619" s="21" t="n">
        <v>40</v>
      </c>
      <c r="L619" s="21" t="n">
        <v>7.55</v>
      </c>
      <c r="M619" s="21" t="n">
        <v>302</v>
      </c>
      <c r="N619" s="21" t="n">
        <v>38.78</v>
      </c>
      <c r="O619" s="21" t="n">
        <v>340.78</v>
      </c>
      <c r="P619" s="21" t="inlineStr">
        <is>
          <t>PAID</t>
        </is>
      </c>
      <c r="Q619" s="28" t="n">
        <v>46249</v>
      </c>
      <c r="R619" s="28" t="n">
        <v>46239</v>
      </c>
      <c r="S619" s="21" t="inlineStr"/>
    </row>
    <row r="620">
      <c r="A620" s="17" t="inlineStr">
        <is>
          <t>TXN-202608-037851</t>
        </is>
      </c>
      <c r="B620" s="27" t="n">
        <v>46235</v>
      </c>
      <c r="C620" s="17" t="inlineStr">
        <is>
          <t>AC-EW-0721</t>
        </is>
      </c>
      <c r="D620" s="17" t="inlineStr">
        <is>
          <t>WL-01657</t>
        </is>
      </c>
      <c r="E620" s="17" t="inlineStr">
        <is>
          <t>EW-0721</t>
        </is>
      </c>
      <c r="F620" s="17" t="inlineStr">
        <is>
          <t>Eastwey</t>
        </is>
      </c>
      <c r="G620" s="17" t="inlineStr">
        <is>
          <t>NON_COMM_MONTHLY</t>
        </is>
      </c>
      <c r="H620" s="17" t="inlineStr">
        <is>
          <t>MONTHLY_MOORAGE</t>
        </is>
      </c>
      <c r="I620" s="17" t="n">
        <v>47</v>
      </c>
      <c r="J620" s="17" t="n">
        <v>1</v>
      </c>
      <c r="K620" s="17" t="n">
        <v>47</v>
      </c>
      <c r="L620" s="17" t="n">
        <v>7.55</v>
      </c>
      <c r="M620" s="17" t="n">
        <v>354.85</v>
      </c>
      <c r="N620" s="17" t="n">
        <v>45.56</v>
      </c>
      <c r="O620" s="17" t="n">
        <v>400.41</v>
      </c>
      <c r="P620" s="17" t="inlineStr">
        <is>
          <t>OPEN</t>
        </is>
      </c>
      <c r="Q620" s="27" t="n">
        <v>46249</v>
      </c>
      <c r="R620" s="17" t="inlineStr"/>
      <c r="S620" s="17" t="inlineStr"/>
    </row>
    <row r="621">
      <c r="A621" s="21" t="inlineStr">
        <is>
          <t>TXN-202608-037899</t>
        </is>
      </c>
      <c r="B621" s="28" t="n">
        <v>46235</v>
      </c>
      <c r="C621" s="21" t="inlineStr">
        <is>
          <t>AC-EW-0722</t>
        </is>
      </c>
      <c r="D621" s="21" t="inlineStr">
        <is>
          <t>WL-02952</t>
        </is>
      </c>
      <c r="E621" s="21" t="inlineStr">
        <is>
          <t>EW-0722</t>
        </is>
      </c>
      <c r="F621" s="21" t="inlineStr">
        <is>
          <t>Eastwey</t>
        </is>
      </c>
      <c r="G621" s="21" t="inlineStr">
        <is>
          <t>NON_COMM_MONTHLY</t>
        </is>
      </c>
      <c r="H621" s="21" t="inlineStr">
        <is>
          <t>MONTHLY_MOORAGE</t>
        </is>
      </c>
      <c r="I621" s="21" t="n">
        <v>55</v>
      </c>
      <c r="J621" s="21" t="n">
        <v>1</v>
      </c>
      <c r="K621" s="21" t="n">
        <v>55</v>
      </c>
      <c r="L621" s="21" t="n">
        <v>7.55</v>
      </c>
      <c r="M621" s="21" t="n">
        <v>415.25</v>
      </c>
      <c r="N621" s="21" t="n">
        <v>53.32</v>
      </c>
      <c r="O621" s="21" t="n">
        <v>468.57</v>
      </c>
      <c r="P621" s="21" t="inlineStr">
        <is>
          <t>PAID</t>
        </is>
      </c>
      <c r="Q621" s="28" t="n">
        <v>46249</v>
      </c>
      <c r="R621" s="28" t="n">
        <v>46251</v>
      </c>
      <c r="S621" s="21" t="inlineStr"/>
    </row>
    <row r="622">
      <c r="A622" s="17" t="inlineStr">
        <is>
          <t>TXN-202608-037947</t>
        </is>
      </c>
      <c r="B622" s="27" t="n">
        <v>46235</v>
      </c>
      <c r="C622" s="17" t="inlineStr">
        <is>
          <t>AC-EW-0723</t>
        </is>
      </c>
      <c r="D622" s="17" t="inlineStr">
        <is>
          <t>WL-03327</t>
        </is>
      </c>
      <c r="E622" s="17" t="inlineStr">
        <is>
          <t>EW-0723</t>
        </is>
      </c>
      <c r="F622" s="17" t="inlineStr">
        <is>
          <t>Eastwey</t>
        </is>
      </c>
      <c r="G622" s="17" t="inlineStr">
        <is>
          <t>NON_COMM_MONTHLY</t>
        </is>
      </c>
      <c r="H622" s="17" t="inlineStr">
        <is>
          <t>MONTHLY_MOORAGE</t>
        </is>
      </c>
      <c r="I622" s="17" t="n">
        <v>54</v>
      </c>
      <c r="J622" s="17" t="n">
        <v>1</v>
      </c>
      <c r="K622" s="17" t="n">
        <v>54</v>
      </c>
      <c r="L622" s="17" t="n">
        <v>7.55</v>
      </c>
      <c r="M622" s="17" t="n">
        <v>407.7</v>
      </c>
      <c r="N622" s="17" t="n">
        <v>52.35</v>
      </c>
      <c r="O622" s="17" t="n">
        <v>460.05</v>
      </c>
      <c r="P622" s="17" t="inlineStr">
        <is>
          <t>PAID</t>
        </is>
      </c>
      <c r="Q622" s="27" t="n">
        <v>46249</v>
      </c>
      <c r="R622" s="27" t="n">
        <v>46242</v>
      </c>
      <c r="S622" s="17" t="inlineStr"/>
    </row>
    <row r="623">
      <c r="A623" s="21" t="inlineStr">
        <is>
          <t>TXN-202608-037996</t>
        </is>
      </c>
      <c r="B623" s="28" t="n">
        <v>46235</v>
      </c>
      <c r="C623" s="21" t="inlineStr">
        <is>
          <t>AC-EW-0724</t>
        </is>
      </c>
      <c r="D623" s="21" t="inlineStr">
        <is>
          <t>WL-02005</t>
        </is>
      </c>
      <c r="E623" s="21" t="inlineStr">
        <is>
          <t>EW-0724</t>
        </is>
      </c>
      <c r="F623" s="21" t="inlineStr">
        <is>
          <t>Eastwey</t>
        </is>
      </c>
      <c r="G623" s="21" t="inlineStr">
        <is>
          <t>NON_COMM_MONTHLY</t>
        </is>
      </c>
      <c r="H623" s="21" t="inlineStr">
        <is>
          <t>MONTHLY_MOORAGE</t>
        </is>
      </c>
      <c r="I623" s="21" t="n">
        <v>70</v>
      </c>
      <c r="J623" s="21" t="n">
        <v>1</v>
      </c>
      <c r="K623" s="21" t="n">
        <v>70</v>
      </c>
      <c r="L623" s="21" t="n">
        <v>7.55</v>
      </c>
      <c r="M623" s="21" t="n">
        <v>528.5</v>
      </c>
      <c r="N623" s="21" t="n">
        <v>67.86</v>
      </c>
      <c r="O623" s="21" t="n">
        <v>596.36</v>
      </c>
      <c r="P623" s="21" t="inlineStr">
        <is>
          <t>PAID</t>
        </is>
      </c>
      <c r="Q623" s="28" t="n">
        <v>46249</v>
      </c>
      <c r="R623" s="28" t="n">
        <v>46243</v>
      </c>
      <c r="S623" s="21" t="inlineStr"/>
    </row>
    <row r="624">
      <c r="A624" s="17" t="inlineStr">
        <is>
          <t>TXN-202608-038044</t>
        </is>
      </c>
      <c r="B624" s="27" t="n">
        <v>46235</v>
      </c>
      <c r="C624" s="17" t="inlineStr">
        <is>
          <t>AC-EW-0801</t>
        </is>
      </c>
      <c r="D624" s="17" t="inlineStr">
        <is>
          <t>WL-02019</t>
        </is>
      </c>
      <c r="E624" s="17" t="inlineStr">
        <is>
          <t>EW-0801</t>
        </is>
      </c>
      <c r="F624" s="17" t="inlineStr">
        <is>
          <t>Eastwey</t>
        </is>
      </c>
      <c r="G624" s="17" t="inlineStr">
        <is>
          <t>NON_COMM_MONTHLY</t>
        </is>
      </c>
      <c r="H624" s="17" t="inlineStr">
        <is>
          <t>MONTHLY_MOORAGE</t>
        </is>
      </c>
      <c r="I624" s="17" t="n">
        <v>45</v>
      </c>
      <c r="J624" s="17" t="n">
        <v>1</v>
      </c>
      <c r="K624" s="17" t="n">
        <v>45</v>
      </c>
      <c r="L624" s="17" t="n">
        <v>7.55</v>
      </c>
      <c r="M624" s="17" t="n">
        <v>339.75</v>
      </c>
      <c r="N624" s="17" t="n">
        <v>43.62</v>
      </c>
      <c r="O624" s="17" t="n">
        <v>383.37</v>
      </c>
      <c r="P624" s="17" t="inlineStr">
        <is>
          <t>PAID</t>
        </is>
      </c>
      <c r="Q624" s="27" t="n">
        <v>46249</v>
      </c>
      <c r="R624" s="27" t="n">
        <v>46249</v>
      </c>
      <c r="S624" s="17" t="inlineStr"/>
    </row>
    <row r="625">
      <c r="A625" s="21" t="inlineStr">
        <is>
          <t>TXN-202608-038091</t>
        </is>
      </c>
      <c r="B625" s="28" t="n">
        <v>46235</v>
      </c>
      <c r="C625" s="21" t="inlineStr">
        <is>
          <t>AC-EW-0802</t>
        </is>
      </c>
      <c r="D625" s="21" t="inlineStr">
        <is>
          <t>WL-03780</t>
        </is>
      </c>
      <c r="E625" s="21" t="inlineStr">
        <is>
          <t>EW-0802</t>
        </is>
      </c>
      <c r="F625" s="21" t="inlineStr">
        <is>
          <t>Eastwey</t>
        </is>
      </c>
      <c r="G625" s="21" t="inlineStr">
        <is>
          <t>NON_COMM_MONTHLY</t>
        </is>
      </c>
      <c r="H625" s="21" t="inlineStr">
        <is>
          <t>MONTHLY_MOORAGE</t>
        </is>
      </c>
      <c r="I625" s="21" t="n">
        <v>70</v>
      </c>
      <c r="J625" s="21" t="n">
        <v>1</v>
      </c>
      <c r="K625" s="21" t="n">
        <v>70</v>
      </c>
      <c r="L625" s="21" t="n">
        <v>7.55</v>
      </c>
      <c r="M625" s="21" t="n">
        <v>528.5</v>
      </c>
      <c r="N625" s="21" t="n">
        <v>67.86</v>
      </c>
      <c r="O625" s="21" t="n">
        <v>596.36</v>
      </c>
      <c r="P625" s="21" t="inlineStr">
        <is>
          <t>PAID</t>
        </is>
      </c>
      <c r="Q625" s="28" t="n">
        <v>46249</v>
      </c>
      <c r="R625" s="28" t="n">
        <v>46242</v>
      </c>
      <c r="S625" s="21" t="inlineStr"/>
    </row>
    <row r="626">
      <c r="A626" s="17" t="inlineStr">
        <is>
          <t>TXN-202608-038169</t>
        </is>
      </c>
      <c r="B626" s="27" t="n">
        <v>46235</v>
      </c>
      <c r="C626" s="17" t="inlineStr">
        <is>
          <t>AC-EW-0803</t>
        </is>
      </c>
      <c r="D626" s="17" t="inlineStr">
        <is>
          <t>WL-03360</t>
        </is>
      </c>
      <c r="E626" s="17" t="inlineStr">
        <is>
          <t>EW-0803</t>
        </is>
      </c>
      <c r="F626" s="17" t="inlineStr">
        <is>
          <t>Eastwey</t>
        </is>
      </c>
      <c r="G626" s="17" t="inlineStr">
        <is>
          <t>NON_COMM_MONTHLY</t>
        </is>
      </c>
      <c r="H626" s="17" t="inlineStr">
        <is>
          <t>MONTHLY_MOORAGE</t>
        </is>
      </c>
      <c r="I626" s="17" t="n">
        <v>57</v>
      </c>
      <c r="J626" s="17" t="n">
        <v>1</v>
      </c>
      <c r="K626" s="17" t="n">
        <v>57</v>
      </c>
      <c r="L626" s="17" t="n">
        <v>7.55</v>
      </c>
      <c r="M626" s="17" t="n">
        <v>430.35</v>
      </c>
      <c r="N626" s="17" t="n">
        <v>55.26</v>
      </c>
      <c r="O626" s="17" t="n">
        <v>485.61</v>
      </c>
      <c r="P626" s="17" t="inlineStr">
        <is>
          <t>PAID</t>
        </is>
      </c>
      <c r="Q626" s="27" t="n">
        <v>46249</v>
      </c>
      <c r="R626" s="27" t="n">
        <v>46239</v>
      </c>
      <c r="S626" s="17" t="inlineStr"/>
    </row>
    <row r="627">
      <c r="A627" s="21" t="inlineStr">
        <is>
          <t>TXN-202608-038218</t>
        </is>
      </c>
      <c r="B627" s="28" t="n">
        <v>46235</v>
      </c>
      <c r="C627" s="21" t="inlineStr">
        <is>
          <t>AC-EW-0804</t>
        </is>
      </c>
      <c r="D627" s="21" t="inlineStr">
        <is>
          <t>WL-03722</t>
        </is>
      </c>
      <c r="E627" s="21" t="inlineStr">
        <is>
          <t>EW-0804</t>
        </is>
      </c>
      <c r="F627" s="21" t="inlineStr">
        <is>
          <t>Eastwey</t>
        </is>
      </c>
      <c r="G627" s="21" t="inlineStr">
        <is>
          <t>NON_COMM_MONTHLY</t>
        </is>
      </c>
      <c r="H627" s="21" t="inlineStr">
        <is>
          <t>MONTHLY_MOORAGE</t>
        </is>
      </c>
      <c r="I627" s="21" t="n">
        <v>32</v>
      </c>
      <c r="J627" s="21" t="n">
        <v>1</v>
      </c>
      <c r="K627" s="21" t="n">
        <v>32</v>
      </c>
      <c r="L627" s="21" t="n">
        <v>7.55</v>
      </c>
      <c r="M627" s="21" t="n">
        <v>241.6</v>
      </c>
      <c r="N627" s="21" t="n">
        <v>31.02</v>
      </c>
      <c r="O627" s="21" t="n">
        <v>272.62</v>
      </c>
      <c r="P627" s="21" t="inlineStr">
        <is>
          <t>PAID</t>
        </is>
      </c>
      <c r="Q627" s="28" t="n">
        <v>46249</v>
      </c>
      <c r="R627" s="28" t="n">
        <v>46241</v>
      </c>
      <c r="S627" s="21" t="inlineStr"/>
    </row>
    <row r="628">
      <c r="A628" s="17" t="inlineStr">
        <is>
          <t>TXN-202608-038270</t>
        </is>
      </c>
      <c r="B628" s="27" t="n">
        <v>46235</v>
      </c>
      <c r="C628" s="17" t="inlineStr">
        <is>
          <t>AC-EW-0805</t>
        </is>
      </c>
      <c r="D628" s="17" t="inlineStr">
        <is>
          <t>WL-01569</t>
        </is>
      </c>
      <c r="E628" s="17" t="inlineStr">
        <is>
          <t>EW-0805</t>
        </is>
      </c>
      <c r="F628" s="17" t="inlineStr">
        <is>
          <t>Eastwey</t>
        </is>
      </c>
      <c r="G628" s="17" t="inlineStr">
        <is>
          <t>NON_COMM_MONTHLY</t>
        </is>
      </c>
      <c r="H628" s="17" t="inlineStr">
        <is>
          <t>MONTHLY_MOORAGE</t>
        </is>
      </c>
      <c r="I628" s="17" t="n">
        <v>59</v>
      </c>
      <c r="J628" s="17" t="n">
        <v>1</v>
      </c>
      <c r="K628" s="17" t="n">
        <v>59</v>
      </c>
      <c r="L628" s="17" t="n">
        <v>7.55</v>
      </c>
      <c r="M628" s="17" t="n">
        <v>445.45</v>
      </c>
      <c r="N628" s="17" t="n">
        <v>57.2</v>
      </c>
      <c r="O628" s="17" t="n">
        <v>502.65</v>
      </c>
      <c r="P628" s="17" t="inlineStr">
        <is>
          <t>PAID</t>
        </is>
      </c>
      <c r="Q628" s="27" t="n">
        <v>46249</v>
      </c>
      <c r="R628" s="27" t="n">
        <v>46249</v>
      </c>
      <c r="S628" s="17" t="inlineStr"/>
    </row>
    <row r="629">
      <c r="A629" s="21" t="inlineStr">
        <is>
          <t>TXN-202608-038334</t>
        </is>
      </c>
      <c r="B629" s="28" t="n">
        <v>46235</v>
      </c>
      <c r="C629" s="21" t="inlineStr">
        <is>
          <t>AC-EW-0806</t>
        </is>
      </c>
      <c r="D629" s="21" t="inlineStr">
        <is>
          <t>WL-01375</t>
        </is>
      </c>
      <c r="E629" s="21" t="inlineStr">
        <is>
          <t>EW-0806</t>
        </is>
      </c>
      <c r="F629" s="21" t="inlineStr">
        <is>
          <t>Eastwey</t>
        </is>
      </c>
      <c r="G629" s="21" t="inlineStr">
        <is>
          <t>NON_COMM_MONTHLY</t>
        </is>
      </c>
      <c r="H629" s="21" t="inlineStr">
        <is>
          <t>MONTHLY_MOORAGE</t>
        </is>
      </c>
      <c r="I629" s="21" t="n">
        <v>36</v>
      </c>
      <c r="J629" s="21" t="n">
        <v>1</v>
      </c>
      <c r="K629" s="21" t="n">
        <v>36</v>
      </c>
      <c r="L629" s="21" t="n">
        <v>7.55</v>
      </c>
      <c r="M629" s="21" t="n">
        <v>271.8</v>
      </c>
      <c r="N629" s="21" t="n">
        <v>34.9</v>
      </c>
      <c r="O629" s="21" t="n">
        <v>306.7</v>
      </c>
      <c r="P629" s="21" t="inlineStr">
        <is>
          <t>PAID</t>
        </is>
      </c>
      <c r="Q629" s="28" t="n">
        <v>46249</v>
      </c>
      <c r="R629" s="28" t="n">
        <v>46251</v>
      </c>
      <c r="S629" s="21" t="inlineStr"/>
    </row>
    <row r="630">
      <c r="A630" s="17" t="inlineStr">
        <is>
          <t>TXN-202608-038400</t>
        </is>
      </c>
      <c r="B630" s="27" t="n">
        <v>46235</v>
      </c>
      <c r="C630" s="17" t="inlineStr">
        <is>
          <t>AC-EW-0807</t>
        </is>
      </c>
      <c r="D630" s="17" t="inlineStr">
        <is>
          <t>WL-03182</t>
        </is>
      </c>
      <c r="E630" s="17" t="inlineStr">
        <is>
          <t>EW-0807</t>
        </is>
      </c>
      <c r="F630" s="17" t="inlineStr">
        <is>
          <t>Eastwey</t>
        </is>
      </c>
      <c r="G630" s="17" t="inlineStr">
        <is>
          <t>NON_COMM_MONTHLY</t>
        </is>
      </c>
      <c r="H630" s="17" t="inlineStr">
        <is>
          <t>MONTHLY_MOORAGE</t>
        </is>
      </c>
      <c r="I630" s="17" t="n">
        <v>30</v>
      </c>
      <c r="J630" s="17" t="n">
        <v>1</v>
      </c>
      <c r="K630" s="17" t="n">
        <v>30</v>
      </c>
      <c r="L630" s="17" t="n">
        <v>7.55</v>
      </c>
      <c r="M630" s="17" t="n">
        <v>226.5</v>
      </c>
      <c r="N630" s="17" t="n">
        <v>29.08</v>
      </c>
      <c r="O630" s="17" t="n">
        <v>255.58</v>
      </c>
      <c r="P630" s="17" t="inlineStr">
        <is>
          <t>LATE</t>
        </is>
      </c>
      <c r="Q630" s="27" t="n">
        <v>46249</v>
      </c>
      <c r="R630" s="17" t="inlineStr"/>
      <c r="S630" s="17" t="inlineStr"/>
    </row>
    <row r="631">
      <c r="A631" s="21" t="inlineStr">
        <is>
          <t>TXN-202608-038461</t>
        </is>
      </c>
      <c r="B631" s="28" t="n">
        <v>46235</v>
      </c>
      <c r="C631" s="21" t="inlineStr">
        <is>
          <t>AC-EW-0808</t>
        </is>
      </c>
      <c r="D631" s="21" t="inlineStr">
        <is>
          <t>WL-02311</t>
        </is>
      </c>
      <c r="E631" s="21" t="inlineStr">
        <is>
          <t>EW-0808</t>
        </is>
      </c>
      <c r="F631" s="21" t="inlineStr">
        <is>
          <t>Eastwey</t>
        </is>
      </c>
      <c r="G631" s="21" t="inlineStr">
        <is>
          <t>NON_COMM_MONTHLY</t>
        </is>
      </c>
      <c r="H631" s="21" t="inlineStr">
        <is>
          <t>MONTHLY_MOORAGE</t>
        </is>
      </c>
      <c r="I631" s="21" t="n">
        <v>80</v>
      </c>
      <c r="J631" s="21" t="n">
        <v>1</v>
      </c>
      <c r="K631" s="21" t="n">
        <v>80</v>
      </c>
      <c r="L631" s="21" t="n">
        <v>7.55</v>
      </c>
      <c r="M631" s="21" t="n">
        <v>604</v>
      </c>
      <c r="N631" s="21" t="n">
        <v>77.55</v>
      </c>
      <c r="O631" s="21" t="n">
        <v>681.55</v>
      </c>
      <c r="P631" s="21" t="inlineStr">
        <is>
          <t>PAID</t>
        </is>
      </c>
      <c r="Q631" s="28" t="n">
        <v>46249</v>
      </c>
      <c r="R631" s="28" t="n">
        <v>46250</v>
      </c>
      <c r="S631" s="21" t="inlineStr"/>
    </row>
    <row r="632">
      <c r="A632" s="17" t="inlineStr">
        <is>
          <t>TXN-202608-038502</t>
        </is>
      </c>
      <c r="B632" s="27" t="n">
        <v>46235</v>
      </c>
      <c r="C632" s="17" t="inlineStr">
        <is>
          <t>AC-EW-0809</t>
        </is>
      </c>
      <c r="D632" s="17" t="inlineStr">
        <is>
          <t>WL-02595</t>
        </is>
      </c>
      <c r="E632" s="17" t="inlineStr">
        <is>
          <t>EW-0809</t>
        </is>
      </c>
      <c r="F632" s="17" t="inlineStr">
        <is>
          <t>Eastwey</t>
        </is>
      </c>
      <c r="G632" s="17" t="inlineStr">
        <is>
          <t>NON_COMM_MONTHLY</t>
        </is>
      </c>
      <c r="H632" s="17" t="inlineStr">
        <is>
          <t>MONTHLY_MOORAGE</t>
        </is>
      </c>
      <c r="I632" s="17" t="n">
        <v>70</v>
      </c>
      <c r="J632" s="17" t="n">
        <v>1</v>
      </c>
      <c r="K632" s="17" t="n">
        <v>70</v>
      </c>
      <c r="L632" s="17" t="n">
        <v>7.55</v>
      </c>
      <c r="M632" s="17" t="n">
        <v>528.5</v>
      </c>
      <c r="N632" s="17" t="n">
        <v>67.86</v>
      </c>
      <c r="O632" s="17" t="n">
        <v>596.36</v>
      </c>
      <c r="P632" s="17" t="inlineStr">
        <is>
          <t>PAID</t>
        </is>
      </c>
      <c r="Q632" s="27" t="n">
        <v>46249</v>
      </c>
      <c r="R632" s="27" t="n">
        <v>46238</v>
      </c>
      <c r="S632" s="17" t="inlineStr"/>
    </row>
    <row r="633">
      <c r="A633" s="21" t="inlineStr">
        <is>
          <t>TXN-202608-038553</t>
        </is>
      </c>
      <c r="B633" s="28" t="n">
        <v>46235</v>
      </c>
      <c r="C633" s="21" t="inlineStr">
        <is>
          <t>AC-EW-0810</t>
        </is>
      </c>
      <c r="D633" s="21" t="inlineStr">
        <is>
          <t>WL-03518</t>
        </is>
      </c>
      <c r="E633" s="21" t="inlineStr">
        <is>
          <t>EW-0810</t>
        </is>
      </c>
      <c r="F633" s="21" t="inlineStr">
        <is>
          <t>Eastwey</t>
        </is>
      </c>
      <c r="G633" s="21" t="inlineStr">
        <is>
          <t>NON_COMM_MONTHLY</t>
        </is>
      </c>
      <c r="H633" s="21" t="inlineStr">
        <is>
          <t>MONTHLY_MOORAGE</t>
        </is>
      </c>
      <c r="I633" s="21" t="n">
        <v>28</v>
      </c>
      <c r="J633" s="21" t="n">
        <v>1</v>
      </c>
      <c r="K633" s="21" t="n">
        <v>28</v>
      </c>
      <c r="L633" s="21" t="n">
        <v>7.55</v>
      </c>
      <c r="M633" s="21" t="n">
        <v>211.4</v>
      </c>
      <c r="N633" s="21" t="n">
        <v>27.14</v>
      </c>
      <c r="O633" s="21" t="n">
        <v>238.54</v>
      </c>
      <c r="P633" s="21" t="inlineStr">
        <is>
          <t>PAID</t>
        </is>
      </c>
      <c r="Q633" s="28" t="n">
        <v>46249</v>
      </c>
      <c r="R633" s="28" t="n">
        <v>46241</v>
      </c>
      <c r="S633" s="21" t="inlineStr"/>
    </row>
    <row r="634">
      <c r="A634" s="17" t="inlineStr">
        <is>
          <t>TXN-202608-038602</t>
        </is>
      </c>
      <c r="B634" s="27" t="n">
        <v>46235</v>
      </c>
      <c r="C634" s="17" t="inlineStr">
        <is>
          <t>AC-EW-0811</t>
        </is>
      </c>
      <c r="D634" s="17" t="inlineStr">
        <is>
          <t>WL-03708</t>
        </is>
      </c>
      <c r="E634" s="17" t="inlineStr">
        <is>
          <t>EW-0811</t>
        </is>
      </c>
      <c r="F634" s="17" t="inlineStr">
        <is>
          <t>Eastwey</t>
        </is>
      </c>
      <c r="G634" s="17" t="inlineStr">
        <is>
          <t>NON_COMM_MONTHLY</t>
        </is>
      </c>
      <c r="H634" s="17" t="inlineStr">
        <is>
          <t>MONTHLY_MOORAGE</t>
        </is>
      </c>
      <c r="I634" s="17" t="n">
        <v>70</v>
      </c>
      <c r="J634" s="17" t="n">
        <v>1</v>
      </c>
      <c r="K634" s="17" t="n">
        <v>70</v>
      </c>
      <c r="L634" s="17" t="n">
        <v>7.55</v>
      </c>
      <c r="M634" s="17" t="n">
        <v>528.5</v>
      </c>
      <c r="N634" s="17" t="n">
        <v>67.86</v>
      </c>
      <c r="O634" s="17" t="n">
        <v>596.36</v>
      </c>
      <c r="P634" s="17" t="inlineStr">
        <is>
          <t>LATE</t>
        </is>
      </c>
      <c r="Q634" s="27" t="n">
        <v>46249</v>
      </c>
      <c r="R634" s="17" t="inlineStr"/>
      <c r="S634" s="17" t="inlineStr"/>
    </row>
    <row r="635">
      <c r="A635" s="21" t="inlineStr">
        <is>
          <t>TXN-202608-038662</t>
        </is>
      </c>
      <c r="B635" s="28" t="n">
        <v>46235</v>
      </c>
      <c r="C635" s="21" t="inlineStr">
        <is>
          <t>AC-EW-0812</t>
        </is>
      </c>
      <c r="D635" s="21" t="inlineStr">
        <is>
          <t>WL-03679</t>
        </is>
      </c>
      <c r="E635" s="21" t="inlineStr">
        <is>
          <t>EW-0812</t>
        </is>
      </c>
      <c r="F635" s="21" t="inlineStr">
        <is>
          <t>Eastwey</t>
        </is>
      </c>
      <c r="G635" s="21" t="inlineStr">
        <is>
          <t>NON_COMM_MONTHLY</t>
        </is>
      </c>
      <c r="H635" s="21" t="inlineStr">
        <is>
          <t>MONTHLY_MOORAGE</t>
        </is>
      </c>
      <c r="I635" s="21" t="n">
        <v>28</v>
      </c>
      <c r="J635" s="21" t="n">
        <v>1</v>
      </c>
      <c r="K635" s="21" t="n">
        <v>28</v>
      </c>
      <c r="L635" s="21" t="n">
        <v>7.55</v>
      </c>
      <c r="M635" s="21" t="n">
        <v>211.4</v>
      </c>
      <c r="N635" s="21" t="n">
        <v>27.14</v>
      </c>
      <c r="O635" s="21" t="n">
        <v>238.54</v>
      </c>
      <c r="P635" s="21" t="inlineStr">
        <is>
          <t>PAID</t>
        </is>
      </c>
      <c r="Q635" s="28" t="n">
        <v>46249</v>
      </c>
      <c r="R635" s="28" t="n">
        <v>46245</v>
      </c>
      <c r="S635" s="21" t="inlineStr"/>
    </row>
    <row r="636">
      <c r="A636" s="17" t="inlineStr">
        <is>
          <t>TXN-202608-038736</t>
        </is>
      </c>
      <c r="B636" s="27" t="n">
        <v>46235</v>
      </c>
      <c r="C636" s="17" t="inlineStr">
        <is>
          <t>AC-EW-0813</t>
        </is>
      </c>
      <c r="D636" s="17" t="inlineStr">
        <is>
          <t>WL-02198</t>
        </is>
      </c>
      <c r="E636" s="17" t="inlineStr">
        <is>
          <t>EW-0813</t>
        </is>
      </c>
      <c r="F636" s="17" t="inlineStr">
        <is>
          <t>Eastwey</t>
        </is>
      </c>
      <c r="G636" s="17" t="inlineStr">
        <is>
          <t>NON_COMM_MONTHLY</t>
        </is>
      </c>
      <c r="H636" s="17" t="inlineStr">
        <is>
          <t>MONTHLY_MOORAGE</t>
        </is>
      </c>
      <c r="I636" s="17" t="n">
        <v>55</v>
      </c>
      <c r="J636" s="17" t="n">
        <v>1</v>
      </c>
      <c r="K636" s="17" t="n">
        <v>55</v>
      </c>
      <c r="L636" s="17" t="n">
        <v>7.55</v>
      </c>
      <c r="M636" s="17" t="n">
        <v>415.25</v>
      </c>
      <c r="N636" s="17" t="n">
        <v>53.32</v>
      </c>
      <c r="O636" s="17" t="n">
        <v>468.57</v>
      </c>
      <c r="P636" s="17" t="inlineStr">
        <is>
          <t>PAID</t>
        </is>
      </c>
      <c r="Q636" s="27" t="n">
        <v>46249</v>
      </c>
      <c r="R636" s="27" t="n">
        <v>46241</v>
      </c>
      <c r="S636" s="17" t="inlineStr"/>
    </row>
    <row r="637">
      <c r="A637" s="21" t="inlineStr">
        <is>
          <t>TXN-202608-038794</t>
        </is>
      </c>
      <c r="B637" s="28" t="n">
        <v>46235</v>
      </c>
      <c r="C637" s="21" t="inlineStr">
        <is>
          <t>AC-EW-0814</t>
        </is>
      </c>
      <c r="D637" s="21" t="inlineStr">
        <is>
          <t>WL-01852</t>
        </is>
      </c>
      <c r="E637" s="21" t="inlineStr">
        <is>
          <t>EW-0814</t>
        </is>
      </c>
      <c r="F637" s="21" t="inlineStr">
        <is>
          <t>Eastwey</t>
        </is>
      </c>
      <c r="G637" s="21" t="inlineStr">
        <is>
          <t>NON_COMM_MONTHLY</t>
        </is>
      </c>
      <c r="H637" s="21" t="inlineStr">
        <is>
          <t>MONTHLY_MOORAGE</t>
        </is>
      </c>
      <c r="I637" s="21" t="n">
        <v>40</v>
      </c>
      <c r="J637" s="21" t="n">
        <v>1</v>
      </c>
      <c r="K637" s="21" t="n">
        <v>40</v>
      </c>
      <c r="L637" s="21" t="n">
        <v>7.55</v>
      </c>
      <c r="M637" s="21" t="n">
        <v>302</v>
      </c>
      <c r="N637" s="21" t="n">
        <v>38.78</v>
      </c>
      <c r="O637" s="21" t="n">
        <v>340.78</v>
      </c>
      <c r="P637" s="21" t="inlineStr">
        <is>
          <t>PAID</t>
        </is>
      </c>
      <c r="Q637" s="28" t="n">
        <v>46249</v>
      </c>
      <c r="R637" s="28" t="n">
        <v>46251</v>
      </c>
      <c r="S637" s="21" t="inlineStr"/>
    </row>
    <row r="638">
      <c r="A638" s="17" t="inlineStr">
        <is>
          <t>TXN-202608-038845</t>
        </is>
      </c>
      <c r="B638" s="27" t="n">
        <v>46235</v>
      </c>
      <c r="C638" s="17" t="inlineStr">
        <is>
          <t>AC-EW-0815</t>
        </is>
      </c>
      <c r="D638" s="17" t="inlineStr">
        <is>
          <t>WL-03368</t>
        </is>
      </c>
      <c r="E638" s="17" t="inlineStr">
        <is>
          <t>EW-0815</t>
        </is>
      </c>
      <c r="F638" s="17" t="inlineStr">
        <is>
          <t>Eastwey</t>
        </is>
      </c>
      <c r="G638" s="17" t="inlineStr">
        <is>
          <t>NON_COMM_MONTHLY</t>
        </is>
      </c>
      <c r="H638" s="17" t="inlineStr">
        <is>
          <t>MONTHLY_MOORAGE</t>
        </is>
      </c>
      <c r="I638" s="17" t="n">
        <v>50</v>
      </c>
      <c r="J638" s="17" t="n">
        <v>1</v>
      </c>
      <c r="K638" s="17" t="n">
        <v>50</v>
      </c>
      <c r="L638" s="17" t="n">
        <v>7.55</v>
      </c>
      <c r="M638" s="17" t="n">
        <v>377.5</v>
      </c>
      <c r="N638" s="17" t="n">
        <v>48.47</v>
      </c>
      <c r="O638" s="17" t="n">
        <v>425.97</v>
      </c>
      <c r="P638" s="17" t="inlineStr">
        <is>
          <t>PAID</t>
        </is>
      </c>
      <c r="Q638" s="27" t="n">
        <v>46249</v>
      </c>
      <c r="R638" s="27" t="n">
        <v>46250</v>
      </c>
      <c r="S638" s="17" t="inlineStr"/>
    </row>
    <row r="639">
      <c r="A639" s="21" t="inlineStr">
        <is>
          <t>TXN-202608-038883</t>
        </is>
      </c>
      <c r="B639" s="28" t="n">
        <v>46235</v>
      </c>
      <c r="C639" s="21" t="inlineStr">
        <is>
          <t>AC-EW-0816</t>
        </is>
      </c>
      <c r="D639" s="21" t="inlineStr">
        <is>
          <t>WL-02445</t>
        </is>
      </c>
      <c r="E639" s="21" t="inlineStr">
        <is>
          <t>EW-0816</t>
        </is>
      </c>
      <c r="F639" s="21" t="inlineStr">
        <is>
          <t>Eastwey</t>
        </is>
      </c>
      <c r="G639" s="21" t="inlineStr">
        <is>
          <t>NON_COMM_MONTHLY</t>
        </is>
      </c>
      <c r="H639" s="21" t="inlineStr">
        <is>
          <t>MONTHLY_MOORAGE</t>
        </is>
      </c>
      <c r="I639" s="21" t="n">
        <v>80</v>
      </c>
      <c r="J639" s="21" t="n">
        <v>1</v>
      </c>
      <c r="K639" s="21" t="n">
        <v>80</v>
      </c>
      <c r="L639" s="21" t="n">
        <v>7.55</v>
      </c>
      <c r="M639" s="21" t="n">
        <v>604</v>
      </c>
      <c r="N639" s="21" t="n">
        <v>77.55</v>
      </c>
      <c r="O639" s="21" t="n">
        <v>681.55</v>
      </c>
      <c r="P639" s="21" t="inlineStr">
        <is>
          <t>PAID</t>
        </is>
      </c>
      <c r="Q639" s="28" t="n">
        <v>46249</v>
      </c>
      <c r="R639" s="28" t="n">
        <v>46237</v>
      </c>
      <c r="S639" s="21" t="inlineStr"/>
    </row>
    <row r="640">
      <c r="A640" s="17" t="inlineStr">
        <is>
          <t>TXN-202608-038934</t>
        </is>
      </c>
      <c r="B640" s="27" t="n">
        <v>46235</v>
      </c>
      <c r="C640" s="17" t="inlineStr">
        <is>
          <t>AC-EW-0817</t>
        </is>
      </c>
      <c r="D640" s="17" t="inlineStr">
        <is>
          <t>WL-03434</t>
        </is>
      </c>
      <c r="E640" s="17" t="inlineStr">
        <is>
          <t>EW-0817</t>
        </is>
      </c>
      <c r="F640" s="17" t="inlineStr">
        <is>
          <t>Eastwey</t>
        </is>
      </c>
      <c r="G640" s="17" t="inlineStr">
        <is>
          <t>NON_COMM_MONTHLY</t>
        </is>
      </c>
      <c r="H640" s="17" t="inlineStr">
        <is>
          <t>MONTHLY_MOORAGE</t>
        </is>
      </c>
      <c r="I640" s="17" t="n">
        <v>36</v>
      </c>
      <c r="J640" s="17" t="n">
        <v>1</v>
      </c>
      <c r="K640" s="17" t="n">
        <v>36</v>
      </c>
      <c r="L640" s="17" t="n">
        <v>7.55</v>
      </c>
      <c r="M640" s="17" t="n">
        <v>271.8</v>
      </c>
      <c r="N640" s="17" t="n">
        <v>34.9</v>
      </c>
      <c r="O640" s="17" t="n">
        <v>306.7</v>
      </c>
      <c r="P640" s="17" t="inlineStr">
        <is>
          <t>PAID</t>
        </is>
      </c>
      <c r="Q640" s="27" t="n">
        <v>46249</v>
      </c>
      <c r="R640" s="27" t="n">
        <v>46248</v>
      </c>
      <c r="S640" s="17" t="inlineStr"/>
    </row>
    <row r="641">
      <c r="A641" s="21" t="inlineStr">
        <is>
          <t>TXN-202608-038975</t>
        </is>
      </c>
      <c r="B641" s="28" t="n">
        <v>46235</v>
      </c>
      <c r="C641" s="21" t="inlineStr">
        <is>
          <t>AC-EW-0818</t>
        </is>
      </c>
      <c r="D641" s="21" t="inlineStr">
        <is>
          <t>WL-03709</t>
        </is>
      </c>
      <c r="E641" s="21" t="inlineStr">
        <is>
          <t>EW-0818</t>
        </is>
      </c>
      <c r="F641" s="21" t="inlineStr">
        <is>
          <t>Eastwey</t>
        </is>
      </c>
      <c r="G641" s="21" t="inlineStr">
        <is>
          <t>NON_COMM_MONTHLY</t>
        </is>
      </c>
      <c r="H641" s="21" t="inlineStr">
        <is>
          <t>MONTHLY_MOORAGE</t>
        </is>
      </c>
      <c r="I641" s="21" t="n">
        <v>55</v>
      </c>
      <c r="J641" s="21" t="n">
        <v>1</v>
      </c>
      <c r="K641" s="21" t="n">
        <v>55</v>
      </c>
      <c r="L641" s="21" t="n">
        <v>7.55</v>
      </c>
      <c r="M641" s="21" t="n">
        <v>415.25</v>
      </c>
      <c r="N641" s="21" t="n">
        <v>53.32</v>
      </c>
      <c r="O641" s="21" t="n">
        <v>468.57</v>
      </c>
      <c r="P641" s="21" t="inlineStr">
        <is>
          <t>PAID</t>
        </is>
      </c>
      <c r="Q641" s="28" t="n">
        <v>46249</v>
      </c>
      <c r="R641" s="28" t="n">
        <v>46238</v>
      </c>
      <c r="S641" s="21" t="inlineStr"/>
    </row>
    <row r="642">
      <c r="A642" s="17" t="inlineStr">
        <is>
          <t>TXN-202608-039033</t>
        </is>
      </c>
      <c r="B642" s="27" t="n">
        <v>46235</v>
      </c>
      <c r="C642" s="17" t="inlineStr">
        <is>
          <t>AC-EW-0819</t>
        </is>
      </c>
      <c r="D642" s="17" t="inlineStr">
        <is>
          <t>WL-02587</t>
        </is>
      </c>
      <c r="E642" s="17" t="inlineStr">
        <is>
          <t>EW-0819</t>
        </is>
      </c>
      <c r="F642" s="17" t="inlineStr">
        <is>
          <t>Eastwey</t>
        </is>
      </c>
      <c r="G642" s="17" t="inlineStr">
        <is>
          <t>NON_COMM_MONTHLY</t>
        </is>
      </c>
      <c r="H642" s="17" t="inlineStr">
        <is>
          <t>MONTHLY_MOORAGE</t>
        </is>
      </c>
      <c r="I642" s="17" t="n">
        <v>35</v>
      </c>
      <c r="J642" s="17" t="n">
        <v>1</v>
      </c>
      <c r="K642" s="17" t="n">
        <v>35</v>
      </c>
      <c r="L642" s="17" t="n">
        <v>7.55</v>
      </c>
      <c r="M642" s="17" t="n">
        <v>264.25</v>
      </c>
      <c r="N642" s="17" t="n">
        <v>33.93</v>
      </c>
      <c r="O642" s="17" t="n">
        <v>298.18</v>
      </c>
      <c r="P642" s="17" t="inlineStr">
        <is>
          <t>PAID</t>
        </is>
      </c>
      <c r="Q642" s="27" t="n">
        <v>46249</v>
      </c>
      <c r="R642" s="27" t="n">
        <v>46247</v>
      </c>
      <c r="S642" s="17" t="inlineStr"/>
    </row>
    <row r="643">
      <c r="A643" s="21" t="inlineStr">
        <is>
          <t>TXN-202608-039079</t>
        </is>
      </c>
      <c r="B643" s="28" t="n">
        <v>46235</v>
      </c>
      <c r="C643" s="21" t="inlineStr">
        <is>
          <t>AC-EW-0821</t>
        </is>
      </c>
      <c r="D643" s="21" t="inlineStr">
        <is>
          <t>WL-02217</t>
        </is>
      </c>
      <c r="E643" s="21" t="inlineStr">
        <is>
          <t>EW-0821</t>
        </is>
      </c>
      <c r="F643" s="21" t="inlineStr">
        <is>
          <t>Eastwey</t>
        </is>
      </c>
      <c r="G643" s="21" t="inlineStr">
        <is>
          <t>NON_COMM_MONTHLY</t>
        </is>
      </c>
      <c r="H643" s="21" t="inlineStr">
        <is>
          <t>MONTHLY_MOORAGE</t>
        </is>
      </c>
      <c r="I643" s="21" t="n">
        <v>40</v>
      </c>
      <c r="J643" s="21" t="n">
        <v>1</v>
      </c>
      <c r="K643" s="21" t="n">
        <v>40</v>
      </c>
      <c r="L643" s="21" t="n">
        <v>7.55</v>
      </c>
      <c r="M643" s="21" t="n">
        <v>302</v>
      </c>
      <c r="N643" s="21" t="n">
        <v>38.78</v>
      </c>
      <c r="O643" s="21" t="n">
        <v>340.78</v>
      </c>
      <c r="P643" s="21" t="inlineStr">
        <is>
          <t>PAID</t>
        </is>
      </c>
      <c r="Q643" s="28" t="n">
        <v>46249</v>
      </c>
      <c r="R643" s="28" t="n">
        <v>46244</v>
      </c>
      <c r="S643" s="21" t="inlineStr"/>
    </row>
    <row r="644">
      <c r="A644" s="17" t="inlineStr">
        <is>
          <t>TXN-202608-039122</t>
        </is>
      </c>
      <c r="B644" s="27" t="n">
        <v>46235</v>
      </c>
      <c r="C644" s="17" t="inlineStr">
        <is>
          <t>AC-EW-0822</t>
        </is>
      </c>
      <c r="D644" s="17" t="inlineStr">
        <is>
          <t>WL-01076</t>
        </is>
      </c>
      <c r="E644" s="17" t="inlineStr">
        <is>
          <t>EW-0822</t>
        </is>
      </c>
      <c r="F644" s="17" t="inlineStr">
        <is>
          <t>Eastwey</t>
        </is>
      </c>
      <c r="G644" s="17" t="inlineStr">
        <is>
          <t>NON_COMM_MONTHLY</t>
        </is>
      </c>
      <c r="H644" s="17" t="inlineStr">
        <is>
          <t>MONTHLY_MOORAGE</t>
        </is>
      </c>
      <c r="I644" s="17" t="n">
        <v>60</v>
      </c>
      <c r="J644" s="17" t="n">
        <v>1</v>
      </c>
      <c r="K644" s="17" t="n">
        <v>60</v>
      </c>
      <c r="L644" s="17" t="n">
        <v>7.55</v>
      </c>
      <c r="M644" s="17" t="n">
        <v>453</v>
      </c>
      <c r="N644" s="17" t="n">
        <v>58.17</v>
      </c>
      <c r="O644" s="17" t="n">
        <v>511.17</v>
      </c>
      <c r="P644" s="17" t="inlineStr">
        <is>
          <t>PAID</t>
        </is>
      </c>
      <c r="Q644" s="27" t="n">
        <v>46249</v>
      </c>
      <c r="R644" s="27" t="n">
        <v>46243</v>
      </c>
      <c r="S644" s="17" t="inlineStr"/>
    </row>
    <row r="645">
      <c r="A645" s="21" t="inlineStr">
        <is>
          <t>TXN-202608-039181</t>
        </is>
      </c>
      <c r="B645" s="28" t="n">
        <v>46235</v>
      </c>
      <c r="C645" s="21" t="inlineStr">
        <is>
          <t>AC-EW-0823</t>
        </is>
      </c>
      <c r="D645" s="21" t="inlineStr">
        <is>
          <t>WL-03201</t>
        </is>
      </c>
      <c r="E645" s="21" t="inlineStr">
        <is>
          <t>EW-0823</t>
        </is>
      </c>
      <c r="F645" s="21" t="inlineStr">
        <is>
          <t>Eastwey</t>
        </is>
      </c>
      <c r="G645" s="21" t="inlineStr">
        <is>
          <t>NON_COMM_MONTHLY</t>
        </is>
      </c>
      <c r="H645" s="21" t="inlineStr">
        <is>
          <t>MONTHLY_MOORAGE</t>
        </is>
      </c>
      <c r="I645" s="21" t="n">
        <v>55</v>
      </c>
      <c r="J645" s="21" t="n">
        <v>1</v>
      </c>
      <c r="K645" s="21" t="n">
        <v>55</v>
      </c>
      <c r="L645" s="21" t="n">
        <v>7.55</v>
      </c>
      <c r="M645" s="21" t="n">
        <v>415.25</v>
      </c>
      <c r="N645" s="21" t="n">
        <v>53.32</v>
      </c>
      <c r="O645" s="21" t="n">
        <v>468.57</v>
      </c>
      <c r="P645" s="21" t="inlineStr">
        <is>
          <t>PAID</t>
        </is>
      </c>
      <c r="Q645" s="28" t="n">
        <v>46249</v>
      </c>
      <c r="R645" s="28" t="n">
        <v>46250</v>
      </c>
      <c r="S645" s="21" t="inlineStr"/>
    </row>
    <row r="646">
      <c r="A646" s="17" t="inlineStr">
        <is>
          <t>TXN-202608-039223</t>
        </is>
      </c>
      <c r="B646" s="27" t="n">
        <v>46235</v>
      </c>
      <c r="C646" s="17" t="inlineStr">
        <is>
          <t>AC-EW-0901</t>
        </is>
      </c>
      <c r="D646" s="17" t="inlineStr">
        <is>
          <t>WL-02581</t>
        </is>
      </c>
      <c r="E646" s="17" t="inlineStr">
        <is>
          <t>EW-0901</t>
        </is>
      </c>
      <c r="F646" s="17" t="inlineStr">
        <is>
          <t>Eastwey</t>
        </is>
      </c>
      <c r="G646" s="17" t="inlineStr">
        <is>
          <t>NON_COMM_MONTHLY</t>
        </is>
      </c>
      <c r="H646" s="17" t="inlineStr">
        <is>
          <t>MONTHLY_MOORAGE</t>
        </is>
      </c>
      <c r="I646" s="17" t="n">
        <v>38</v>
      </c>
      <c r="J646" s="17" t="n">
        <v>1</v>
      </c>
      <c r="K646" s="17" t="n">
        <v>38</v>
      </c>
      <c r="L646" s="17" t="n">
        <v>7.55</v>
      </c>
      <c r="M646" s="17" t="n">
        <v>286.9</v>
      </c>
      <c r="N646" s="17" t="n">
        <v>36.84</v>
      </c>
      <c r="O646" s="17" t="n">
        <v>323.74</v>
      </c>
      <c r="P646" s="17" t="inlineStr">
        <is>
          <t>PAID</t>
        </is>
      </c>
      <c r="Q646" s="27" t="n">
        <v>46249</v>
      </c>
      <c r="R646" s="27" t="n">
        <v>46245</v>
      </c>
      <c r="S646" s="17" t="inlineStr"/>
    </row>
    <row r="647">
      <c r="A647" s="21" t="inlineStr">
        <is>
          <t>TXN-202608-039298</t>
        </is>
      </c>
      <c r="B647" s="28" t="n">
        <v>46235</v>
      </c>
      <c r="C647" s="21" t="inlineStr">
        <is>
          <t>AC-EW-0902</t>
        </is>
      </c>
      <c r="D647" s="21" t="inlineStr">
        <is>
          <t>WL-03690</t>
        </is>
      </c>
      <c r="E647" s="21" t="inlineStr">
        <is>
          <t>EW-0902</t>
        </is>
      </c>
      <c r="F647" s="21" t="inlineStr">
        <is>
          <t>Eastwey</t>
        </is>
      </c>
      <c r="G647" s="21" t="inlineStr">
        <is>
          <t>NON_COMM_MONTHLY</t>
        </is>
      </c>
      <c r="H647" s="21" t="inlineStr">
        <is>
          <t>MONTHLY_MOORAGE</t>
        </is>
      </c>
      <c r="I647" s="21" t="n">
        <v>80</v>
      </c>
      <c r="J647" s="21" t="n">
        <v>1</v>
      </c>
      <c r="K647" s="21" t="n">
        <v>80</v>
      </c>
      <c r="L647" s="21" t="n">
        <v>7.55</v>
      </c>
      <c r="M647" s="21" t="n">
        <v>604</v>
      </c>
      <c r="N647" s="21" t="n">
        <v>77.55</v>
      </c>
      <c r="O647" s="21" t="n">
        <v>681.55</v>
      </c>
      <c r="P647" s="21" t="inlineStr">
        <is>
          <t>PAID</t>
        </is>
      </c>
      <c r="Q647" s="28" t="n">
        <v>46249</v>
      </c>
      <c r="R647" s="28" t="n">
        <v>46247</v>
      </c>
      <c r="S647" s="21" t="inlineStr"/>
    </row>
    <row r="648">
      <c r="A648" s="17" t="inlineStr">
        <is>
          <t>TXN-202608-039369</t>
        </is>
      </c>
      <c r="B648" s="27" t="n">
        <v>46235</v>
      </c>
      <c r="C648" s="17" t="inlineStr">
        <is>
          <t>AC-EW-0903</t>
        </is>
      </c>
      <c r="D648" s="17" t="inlineStr">
        <is>
          <t>WL-01891</t>
        </is>
      </c>
      <c r="E648" s="17" t="inlineStr">
        <is>
          <t>EW-0903</t>
        </is>
      </c>
      <c r="F648" s="17" t="inlineStr">
        <is>
          <t>Eastwey</t>
        </is>
      </c>
      <c r="G648" s="17" t="inlineStr">
        <is>
          <t>NON_COMM_MONTHLY</t>
        </is>
      </c>
      <c r="H648" s="17" t="inlineStr">
        <is>
          <t>MONTHLY_MOORAGE</t>
        </is>
      </c>
      <c r="I648" s="17" t="n">
        <v>27</v>
      </c>
      <c r="J648" s="17" t="n">
        <v>1</v>
      </c>
      <c r="K648" s="17" t="n">
        <v>27</v>
      </c>
      <c r="L648" s="17" t="n">
        <v>7.55</v>
      </c>
      <c r="M648" s="17" t="n">
        <v>203.85</v>
      </c>
      <c r="N648" s="17" t="n">
        <v>26.17</v>
      </c>
      <c r="O648" s="17" t="n">
        <v>230.02</v>
      </c>
      <c r="P648" s="17" t="inlineStr">
        <is>
          <t>PAID</t>
        </is>
      </c>
      <c r="Q648" s="27" t="n">
        <v>46249</v>
      </c>
      <c r="R648" s="27" t="n">
        <v>46241</v>
      </c>
      <c r="S648" s="17" t="inlineStr"/>
    </row>
    <row r="649">
      <c r="A649" s="21" t="inlineStr">
        <is>
          <t>TXN-202608-039411</t>
        </is>
      </c>
      <c r="B649" s="28" t="n">
        <v>46235</v>
      </c>
      <c r="C649" s="21" t="inlineStr">
        <is>
          <t>AC-EW-0904</t>
        </is>
      </c>
      <c r="D649" s="21" t="inlineStr">
        <is>
          <t>WL-03412</t>
        </is>
      </c>
      <c r="E649" s="21" t="inlineStr">
        <is>
          <t>EW-0904</t>
        </is>
      </c>
      <c r="F649" s="21" t="inlineStr">
        <is>
          <t>Eastwey</t>
        </is>
      </c>
      <c r="G649" s="21" t="inlineStr">
        <is>
          <t>NON_COMM_MONTHLY</t>
        </is>
      </c>
      <c r="H649" s="21" t="inlineStr">
        <is>
          <t>MONTHLY_MOORAGE</t>
        </is>
      </c>
      <c r="I649" s="21" t="n">
        <v>45</v>
      </c>
      <c r="J649" s="21" t="n">
        <v>1</v>
      </c>
      <c r="K649" s="21" t="n">
        <v>45</v>
      </c>
      <c r="L649" s="21" t="n">
        <v>7.55</v>
      </c>
      <c r="M649" s="21" t="n">
        <v>339.75</v>
      </c>
      <c r="N649" s="21" t="n">
        <v>43.62</v>
      </c>
      <c r="O649" s="21" t="n">
        <v>383.37</v>
      </c>
      <c r="P649" s="21" t="inlineStr">
        <is>
          <t>PAID</t>
        </is>
      </c>
      <c r="Q649" s="28" t="n">
        <v>46249</v>
      </c>
      <c r="R649" s="28" t="n">
        <v>46247</v>
      </c>
      <c r="S649" s="21" t="inlineStr"/>
    </row>
    <row r="650">
      <c r="A650" s="17" t="inlineStr">
        <is>
          <t>TXN-202608-039463</t>
        </is>
      </c>
      <c r="B650" s="27" t="n">
        <v>46235</v>
      </c>
      <c r="C650" s="17" t="inlineStr">
        <is>
          <t>AC-EW-0905</t>
        </is>
      </c>
      <c r="D650" s="17" t="inlineStr">
        <is>
          <t>WL-01393</t>
        </is>
      </c>
      <c r="E650" s="17" t="inlineStr">
        <is>
          <t>EW-0905</t>
        </is>
      </c>
      <c r="F650" s="17" t="inlineStr">
        <is>
          <t>Eastwey</t>
        </is>
      </c>
      <c r="G650" s="17" t="inlineStr">
        <is>
          <t>NON_COMM_MONTHLY</t>
        </is>
      </c>
      <c r="H650" s="17" t="inlineStr">
        <is>
          <t>MONTHLY_MOORAGE</t>
        </is>
      </c>
      <c r="I650" s="17" t="n">
        <v>47</v>
      </c>
      <c r="J650" s="17" t="n">
        <v>1</v>
      </c>
      <c r="K650" s="17" t="n">
        <v>47</v>
      </c>
      <c r="L650" s="17" t="n">
        <v>7.55</v>
      </c>
      <c r="M650" s="17" t="n">
        <v>354.85</v>
      </c>
      <c r="N650" s="17" t="n">
        <v>45.56</v>
      </c>
      <c r="O650" s="17" t="n">
        <v>400.41</v>
      </c>
      <c r="P650" s="17" t="inlineStr">
        <is>
          <t>PAID</t>
        </is>
      </c>
      <c r="Q650" s="27" t="n">
        <v>46249</v>
      </c>
      <c r="R650" s="27" t="n">
        <v>46248</v>
      </c>
      <c r="S650" s="17" t="inlineStr"/>
    </row>
    <row r="651">
      <c r="A651" s="21" t="inlineStr">
        <is>
          <t>TXN-202608-039511</t>
        </is>
      </c>
      <c r="B651" s="28" t="n">
        <v>46235</v>
      </c>
      <c r="C651" s="21" t="inlineStr">
        <is>
          <t>AC-EW-0906</t>
        </is>
      </c>
      <c r="D651" s="21" t="inlineStr">
        <is>
          <t>WL-01035</t>
        </is>
      </c>
      <c r="E651" s="21" t="inlineStr">
        <is>
          <t>EW-0906</t>
        </is>
      </c>
      <c r="F651" s="21" t="inlineStr">
        <is>
          <t>Eastwey</t>
        </is>
      </c>
      <c r="G651" s="21" t="inlineStr">
        <is>
          <t>NON_COMM_MONTHLY</t>
        </is>
      </c>
      <c r="H651" s="21" t="inlineStr">
        <is>
          <t>MONTHLY_MOORAGE</t>
        </is>
      </c>
      <c r="I651" s="21" t="n">
        <v>80</v>
      </c>
      <c r="J651" s="21" t="n">
        <v>1</v>
      </c>
      <c r="K651" s="21" t="n">
        <v>80</v>
      </c>
      <c r="L651" s="21" t="n">
        <v>7.55</v>
      </c>
      <c r="M651" s="21" t="n">
        <v>604</v>
      </c>
      <c r="N651" s="21" t="n">
        <v>77.55</v>
      </c>
      <c r="O651" s="21" t="n">
        <v>681.55</v>
      </c>
      <c r="P651" s="21" t="inlineStr">
        <is>
          <t>PAID</t>
        </is>
      </c>
      <c r="Q651" s="28" t="n">
        <v>46249</v>
      </c>
      <c r="R651" s="28" t="n">
        <v>46240</v>
      </c>
      <c r="S651" s="21" t="inlineStr"/>
    </row>
    <row r="652">
      <c r="A652" s="17" t="inlineStr">
        <is>
          <t>TXN-202608-039579</t>
        </is>
      </c>
      <c r="B652" s="27" t="n">
        <v>46235</v>
      </c>
      <c r="C652" s="17" t="inlineStr">
        <is>
          <t>AC-EW-0907</t>
        </is>
      </c>
      <c r="D652" s="17" t="inlineStr">
        <is>
          <t>WL-02881</t>
        </is>
      </c>
      <c r="E652" s="17" t="inlineStr">
        <is>
          <t>EW-0907</t>
        </is>
      </c>
      <c r="F652" s="17" t="inlineStr">
        <is>
          <t>Eastwey</t>
        </is>
      </c>
      <c r="G652" s="17" t="inlineStr">
        <is>
          <t>NON_COMM_MONTHLY</t>
        </is>
      </c>
      <c r="H652" s="17" t="inlineStr">
        <is>
          <t>MONTHLY_MOORAGE</t>
        </is>
      </c>
      <c r="I652" s="17" t="n">
        <v>52</v>
      </c>
      <c r="J652" s="17" t="n">
        <v>1</v>
      </c>
      <c r="K652" s="17" t="n">
        <v>52</v>
      </c>
      <c r="L652" s="17" t="n">
        <v>7.55</v>
      </c>
      <c r="M652" s="17" t="n">
        <v>392.6</v>
      </c>
      <c r="N652" s="17" t="n">
        <v>50.41</v>
      </c>
      <c r="O652" s="17" t="n">
        <v>443.01</v>
      </c>
      <c r="P652" s="17" t="inlineStr">
        <is>
          <t>PAID</t>
        </is>
      </c>
      <c r="Q652" s="27" t="n">
        <v>46249</v>
      </c>
      <c r="R652" s="27" t="n">
        <v>46246</v>
      </c>
      <c r="S652" s="17" t="inlineStr"/>
    </row>
    <row r="653">
      <c r="A653" s="21" t="inlineStr">
        <is>
          <t>TXN-202608-039634</t>
        </is>
      </c>
      <c r="B653" s="28" t="n">
        <v>46235</v>
      </c>
      <c r="C653" s="21" t="inlineStr">
        <is>
          <t>AC-EW-0908</t>
        </is>
      </c>
      <c r="D653" s="21" t="inlineStr">
        <is>
          <t>WL-02478</t>
        </is>
      </c>
      <c r="E653" s="21" t="inlineStr">
        <is>
          <t>EW-0908</t>
        </is>
      </c>
      <c r="F653" s="21" t="inlineStr">
        <is>
          <t>Eastwey</t>
        </is>
      </c>
      <c r="G653" s="21" t="inlineStr">
        <is>
          <t>NON_COMM_MONTHLY</t>
        </is>
      </c>
      <c r="H653" s="21" t="inlineStr">
        <is>
          <t>MONTHLY_MOORAGE</t>
        </is>
      </c>
      <c r="I653" s="21" t="n">
        <v>40</v>
      </c>
      <c r="J653" s="21" t="n">
        <v>1</v>
      </c>
      <c r="K653" s="21" t="n">
        <v>40</v>
      </c>
      <c r="L653" s="21" t="n">
        <v>7.55</v>
      </c>
      <c r="M653" s="21" t="n">
        <v>302</v>
      </c>
      <c r="N653" s="21" t="n">
        <v>38.78</v>
      </c>
      <c r="O653" s="21" t="n">
        <v>340.78</v>
      </c>
      <c r="P653" s="21" t="inlineStr">
        <is>
          <t>PAID</t>
        </is>
      </c>
      <c r="Q653" s="28" t="n">
        <v>46249</v>
      </c>
      <c r="R653" s="28" t="n">
        <v>46238</v>
      </c>
      <c r="S653" s="21" t="inlineStr"/>
    </row>
    <row r="654">
      <c r="A654" s="17" t="inlineStr">
        <is>
          <t>TXN-202608-039702</t>
        </is>
      </c>
      <c r="B654" s="27" t="n">
        <v>46235</v>
      </c>
      <c r="C654" s="17" t="inlineStr">
        <is>
          <t>AC-EW-0909</t>
        </is>
      </c>
      <c r="D654" s="17" t="inlineStr">
        <is>
          <t>WL-03396</t>
        </is>
      </c>
      <c r="E654" s="17" t="inlineStr">
        <is>
          <t>EW-0909</t>
        </is>
      </c>
      <c r="F654" s="17" t="inlineStr">
        <is>
          <t>Eastwey</t>
        </is>
      </c>
      <c r="G654" s="17" t="inlineStr">
        <is>
          <t>NON_COMM_MONTHLY</t>
        </is>
      </c>
      <c r="H654" s="17" t="inlineStr">
        <is>
          <t>MONTHLY_MOORAGE</t>
        </is>
      </c>
      <c r="I654" s="17" t="n">
        <v>45</v>
      </c>
      <c r="J654" s="17" t="n">
        <v>1</v>
      </c>
      <c r="K654" s="17" t="n">
        <v>45</v>
      </c>
      <c r="L654" s="17" t="n">
        <v>7.55</v>
      </c>
      <c r="M654" s="17" t="n">
        <v>339.75</v>
      </c>
      <c r="N654" s="17" t="n">
        <v>43.62</v>
      </c>
      <c r="O654" s="17" t="n">
        <v>383.37</v>
      </c>
      <c r="P654" s="17" t="inlineStr">
        <is>
          <t>PAID</t>
        </is>
      </c>
      <c r="Q654" s="27" t="n">
        <v>46249</v>
      </c>
      <c r="R654" s="27" t="n">
        <v>46242</v>
      </c>
      <c r="S654" s="17" t="inlineStr"/>
    </row>
    <row r="655">
      <c r="A655" s="21" t="inlineStr">
        <is>
          <t>TXN-202608-039753</t>
        </is>
      </c>
      <c r="B655" s="28" t="n">
        <v>46235</v>
      </c>
      <c r="C655" s="21" t="inlineStr">
        <is>
          <t>AC-EW-0910</t>
        </is>
      </c>
      <c r="D655" s="21" t="inlineStr">
        <is>
          <t>WL-03319</t>
        </is>
      </c>
      <c r="E655" s="21" t="inlineStr">
        <is>
          <t>EW-0910</t>
        </is>
      </c>
      <c r="F655" s="21" t="inlineStr">
        <is>
          <t>Eastwey</t>
        </is>
      </c>
      <c r="G655" s="21" t="inlineStr">
        <is>
          <t>NON_COMM_MONTHLY</t>
        </is>
      </c>
      <c r="H655" s="21" t="inlineStr">
        <is>
          <t>MONTHLY_MOORAGE</t>
        </is>
      </c>
      <c r="I655" s="21" t="n">
        <v>70</v>
      </c>
      <c r="J655" s="21" t="n">
        <v>1</v>
      </c>
      <c r="K655" s="21" t="n">
        <v>70</v>
      </c>
      <c r="L655" s="21" t="n">
        <v>7.55</v>
      </c>
      <c r="M655" s="21" t="n">
        <v>528.5</v>
      </c>
      <c r="N655" s="21" t="n">
        <v>67.86</v>
      </c>
      <c r="O655" s="21" t="n">
        <v>596.36</v>
      </c>
      <c r="P655" s="21" t="inlineStr">
        <is>
          <t>PAID</t>
        </is>
      </c>
      <c r="Q655" s="28" t="n">
        <v>46249</v>
      </c>
      <c r="R655" s="28" t="n">
        <v>46241</v>
      </c>
      <c r="S655" s="21" t="inlineStr"/>
    </row>
    <row r="656">
      <c r="A656" s="17" t="inlineStr">
        <is>
          <t>TXN-202608-039834</t>
        </is>
      </c>
      <c r="B656" s="27" t="n">
        <v>46235</v>
      </c>
      <c r="C656" s="17" t="inlineStr">
        <is>
          <t>AC-EW-0911</t>
        </is>
      </c>
      <c r="D656" s="17" t="inlineStr">
        <is>
          <t>WL-02871</t>
        </is>
      </c>
      <c r="E656" s="17" t="inlineStr">
        <is>
          <t>EW-0911</t>
        </is>
      </c>
      <c r="F656" s="17" t="inlineStr">
        <is>
          <t>Eastwey</t>
        </is>
      </c>
      <c r="G656" s="17" t="inlineStr">
        <is>
          <t>NON_COMM_MONTHLY</t>
        </is>
      </c>
      <c r="H656" s="17" t="inlineStr">
        <is>
          <t>MONTHLY_MOORAGE</t>
        </is>
      </c>
      <c r="I656" s="17" t="n">
        <v>60</v>
      </c>
      <c r="J656" s="17" t="n">
        <v>1</v>
      </c>
      <c r="K656" s="17" t="n">
        <v>60</v>
      </c>
      <c r="L656" s="17" t="n">
        <v>7.55</v>
      </c>
      <c r="M656" s="17" t="n">
        <v>453</v>
      </c>
      <c r="N656" s="17" t="n">
        <v>58.17</v>
      </c>
      <c r="O656" s="17" t="n">
        <v>511.17</v>
      </c>
      <c r="P656" s="17" t="inlineStr">
        <is>
          <t>PAID</t>
        </is>
      </c>
      <c r="Q656" s="27" t="n">
        <v>46249</v>
      </c>
      <c r="R656" s="27" t="n">
        <v>46238</v>
      </c>
      <c r="S656" s="17" t="inlineStr"/>
    </row>
    <row r="657">
      <c r="A657" s="21" t="inlineStr">
        <is>
          <t>TXN-202608-039907</t>
        </is>
      </c>
      <c r="B657" s="28" t="n">
        <v>46235</v>
      </c>
      <c r="C657" s="21" t="inlineStr">
        <is>
          <t>AC-EW-0912</t>
        </is>
      </c>
      <c r="D657" s="21" t="inlineStr">
        <is>
          <t>WL-03562</t>
        </is>
      </c>
      <c r="E657" s="21" t="inlineStr">
        <is>
          <t>EW-0912</t>
        </is>
      </c>
      <c r="F657" s="21" t="inlineStr">
        <is>
          <t>Eastwey</t>
        </is>
      </c>
      <c r="G657" s="21" t="inlineStr">
        <is>
          <t>NON_COMM_MONTHLY</t>
        </is>
      </c>
      <c r="H657" s="21" t="inlineStr">
        <is>
          <t>MONTHLY_MOORAGE</t>
        </is>
      </c>
      <c r="I657" s="21" t="n">
        <v>70</v>
      </c>
      <c r="J657" s="21" t="n">
        <v>1</v>
      </c>
      <c r="K657" s="21" t="n">
        <v>70</v>
      </c>
      <c r="L657" s="21" t="n">
        <v>7.55</v>
      </c>
      <c r="M657" s="21" t="n">
        <v>528.5</v>
      </c>
      <c r="N657" s="21" t="n">
        <v>67.86</v>
      </c>
      <c r="O657" s="21" t="n">
        <v>596.36</v>
      </c>
      <c r="P657" s="21" t="inlineStr">
        <is>
          <t>PAID</t>
        </is>
      </c>
      <c r="Q657" s="28" t="n">
        <v>46249</v>
      </c>
      <c r="R657" s="28" t="n">
        <v>46238</v>
      </c>
      <c r="S657" s="21" t="inlineStr"/>
    </row>
    <row r="658">
      <c r="A658" s="17" t="inlineStr">
        <is>
          <t>TXN-202608-039972</t>
        </is>
      </c>
      <c r="B658" s="27" t="n">
        <v>46235</v>
      </c>
      <c r="C658" s="17" t="inlineStr">
        <is>
          <t>AC-EW-0913</t>
        </is>
      </c>
      <c r="D658" s="17" t="inlineStr">
        <is>
          <t>WL-02382</t>
        </is>
      </c>
      <c r="E658" s="17" t="inlineStr">
        <is>
          <t>EW-0913</t>
        </is>
      </c>
      <c r="F658" s="17" t="inlineStr">
        <is>
          <t>Eastwey</t>
        </is>
      </c>
      <c r="G658" s="17" t="inlineStr">
        <is>
          <t>NON_COMM_MONTHLY</t>
        </is>
      </c>
      <c r="H658" s="17" t="inlineStr">
        <is>
          <t>MONTHLY_MOORAGE</t>
        </is>
      </c>
      <c r="I658" s="17" t="n">
        <v>48</v>
      </c>
      <c r="J658" s="17" t="n">
        <v>1</v>
      </c>
      <c r="K658" s="17" t="n">
        <v>48</v>
      </c>
      <c r="L658" s="17" t="n">
        <v>7.55</v>
      </c>
      <c r="M658" s="17" t="n">
        <v>362.4</v>
      </c>
      <c r="N658" s="17" t="n">
        <v>46.53</v>
      </c>
      <c r="O658" s="17" t="n">
        <v>408.93</v>
      </c>
      <c r="P658" s="17" t="inlineStr">
        <is>
          <t>PAID</t>
        </is>
      </c>
      <c r="Q658" s="27" t="n">
        <v>46249</v>
      </c>
      <c r="R658" s="27" t="n">
        <v>46241</v>
      </c>
      <c r="S658" s="17" t="inlineStr"/>
    </row>
    <row r="659">
      <c r="A659" s="21" t="inlineStr">
        <is>
          <t>TXN-202608-040025</t>
        </is>
      </c>
      <c r="B659" s="28" t="n">
        <v>46235</v>
      </c>
      <c r="C659" s="21" t="inlineStr">
        <is>
          <t>AC-EW-0914</t>
        </is>
      </c>
      <c r="D659" s="21" t="inlineStr">
        <is>
          <t>WL-02046</t>
        </is>
      </c>
      <c r="E659" s="21" t="inlineStr">
        <is>
          <t>EW-0914</t>
        </is>
      </c>
      <c r="F659" s="21" t="inlineStr">
        <is>
          <t>Eastwey</t>
        </is>
      </c>
      <c r="G659" s="21" t="inlineStr">
        <is>
          <t>NON_COMM_MONTHLY</t>
        </is>
      </c>
      <c r="H659" s="21" t="inlineStr">
        <is>
          <t>MONTHLY_MOORAGE</t>
        </is>
      </c>
      <c r="I659" s="21" t="n">
        <v>28</v>
      </c>
      <c r="J659" s="21" t="n">
        <v>1</v>
      </c>
      <c r="K659" s="21" t="n">
        <v>28</v>
      </c>
      <c r="L659" s="21" t="n">
        <v>7.55</v>
      </c>
      <c r="M659" s="21" t="n">
        <v>211.4</v>
      </c>
      <c r="N659" s="21" t="n">
        <v>27.14</v>
      </c>
      <c r="O659" s="21" t="n">
        <v>238.54</v>
      </c>
      <c r="P659" s="21" t="inlineStr">
        <is>
          <t>PAID</t>
        </is>
      </c>
      <c r="Q659" s="28" t="n">
        <v>46249</v>
      </c>
      <c r="R659" s="28" t="n">
        <v>46238</v>
      </c>
      <c r="S659" s="21" t="inlineStr"/>
    </row>
    <row r="660">
      <c r="A660" s="17" t="inlineStr">
        <is>
          <t>TXN-202608-040069</t>
        </is>
      </c>
      <c r="B660" s="27" t="n">
        <v>46235</v>
      </c>
      <c r="C660" s="17" t="inlineStr">
        <is>
          <t>AC-EW-0915</t>
        </is>
      </c>
      <c r="D660" s="17" t="inlineStr">
        <is>
          <t>WL-03170</t>
        </is>
      </c>
      <c r="E660" s="17" t="inlineStr">
        <is>
          <t>EW-0915</t>
        </is>
      </c>
      <c r="F660" s="17" t="inlineStr">
        <is>
          <t>Eastwey</t>
        </is>
      </c>
      <c r="G660" s="17" t="inlineStr">
        <is>
          <t>NON_COMM_MONTHLY</t>
        </is>
      </c>
      <c r="H660" s="17" t="inlineStr">
        <is>
          <t>MONTHLY_MOORAGE</t>
        </is>
      </c>
      <c r="I660" s="17" t="n">
        <v>50</v>
      </c>
      <c r="J660" s="17" t="n">
        <v>1</v>
      </c>
      <c r="K660" s="17" t="n">
        <v>50</v>
      </c>
      <c r="L660" s="17" t="n">
        <v>7.55</v>
      </c>
      <c r="M660" s="17" t="n">
        <v>377.5</v>
      </c>
      <c r="N660" s="17" t="n">
        <v>48.47</v>
      </c>
      <c r="O660" s="17" t="n">
        <v>425.97</v>
      </c>
      <c r="P660" s="17" t="inlineStr">
        <is>
          <t>PAID</t>
        </is>
      </c>
      <c r="Q660" s="27" t="n">
        <v>46249</v>
      </c>
      <c r="R660" s="27" t="n">
        <v>46238</v>
      </c>
      <c r="S660" s="17" t="inlineStr"/>
    </row>
    <row r="661">
      <c r="A661" s="21" t="inlineStr">
        <is>
          <t>TXN-202608-040112</t>
        </is>
      </c>
      <c r="B661" s="28" t="n">
        <v>46235</v>
      </c>
      <c r="C661" s="21" t="inlineStr">
        <is>
          <t>AC-EW-0916</t>
        </is>
      </c>
      <c r="D661" s="21" t="inlineStr">
        <is>
          <t>WL-03268</t>
        </is>
      </c>
      <c r="E661" s="21" t="inlineStr">
        <is>
          <t>EW-0916</t>
        </is>
      </c>
      <c r="F661" s="21" t="inlineStr">
        <is>
          <t>Eastwey</t>
        </is>
      </c>
      <c r="G661" s="21" t="inlineStr">
        <is>
          <t>NON_COMM_MONTHLY</t>
        </is>
      </c>
      <c r="H661" s="21" t="inlineStr">
        <is>
          <t>MONTHLY_MOORAGE</t>
        </is>
      </c>
      <c r="I661" s="21" t="n">
        <v>54</v>
      </c>
      <c r="J661" s="21" t="n">
        <v>1</v>
      </c>
      <c r="K661" s="21" t="n">
        <v>54</v>
      </c>
      <c r="L661" s="21" t="n">
        <v>7.55</v>
      </c>
      <c r="M661" s="21" t="n">
        <v>407.7</v>
      </c>
      <c r="N661" s="21" t="n">
        <v>52.35</v>
      </c>
      <c r="O661" s="21" t="n">
        <v>460.05</v>
      </c>
      <c r="P661" s="21" t="inlineStr">
        <is>
          <t>PAID</t>
        </is>
      </c>
      <c r="Q661" s="28" t="n">
        <v>46249</v>
      </c>
      <c r="R661" s="28" t="n">
        <v>46247</v>
      </c>
      <c r="S661" s="21" t="inlineStr"/>
    </row>
    <row r="662">
      <c r="A662" s="17" t="inlineStr">
        <is>
          <t>TXN-202608-040179</t>
        </is>
      </c>
      <c r="B662" s="27" t="n">
        <v>46235</v>
      </c>
      <c r="C662" s="17" t="inlineStr">
        <is>
          <t>AC-EW-0917</t>
        </is>
      </c>
      <c r="D662" s="17" t="inlineStr">
        <is>
          <t>WL-03374</t>
        </is>
      </c>
      <c r="E662" s="17" t="inlineStr">
        <is>
          <t>EW-0917</t>
        </is>
      </c>
      <c r="F662" s="17" t="inlineStr">
        <is>
          <t>Eastwey</t>
        </is>
      </c>
      <c r="G662" s="17" t="inlineStr">
        <is>
          <t>NON_COMM_MONTHLY</t>
        </is>
      </c>
      <c r="H662" s="17" t="inlineStr">
        <is>
          <t>MONTHLY_MOORAGE</t>
        </is>
      </c>
      <c r="I662" s="17" t="n">
        <v>49</v>
      </c>
      <c r="J662" s="17" t="n">
        <v>1</v>
      </c>
      <c r="K662" s="17" t="n">
        <v>49</v>
      </c>
      <c r="L662" s="17" t="n">
        <v>7.55</v>
      </c>
      <c r="M662" s="17" t="n">
        <v>369.95</v>
      </c>
      <c r="N662" s="17" t="n">
        <v>47.5</v>
      </c>
      <c r="O662" s="17" t="n">
        <v>417.45</v>
      </c>
      <c r="P662" s="17" t="inlineStr">
        <is>
          <t>PAID</t>
        </is>
      </c>
      <c r="Q662" s="27" t="n">
        <v>46249</v>
      </c>
      <c r="R662" s="27" t="n">
        <v>46238</v>
      </c>
      <c r="S662" s="17" t="inlineStr"/>
    </row>
    <row r="663">
      <c r="A663" s="21" t="inlineStr">
        <is>
          <t>TXN-202608-040227</t>
        </is>
      </c>
      <c r="B663" s="28" t="n">
        <v>46235</v>
      </c>
      <c r="C663" s="21" t="inlineStr">
        <is>
          <t>AC-EW-0918</t>
        </is>
      </c>
      <c r="D663" s="21" t="inlineStr">
        <is>
          <t>WL-02502</t>
        </is>
      </c>
      <c r="E663" s="21" t="inlineStr">
        <is>
          <t>EW-0918</t>
        </is>
      </c>
      <c r="F663" s="21" t="inlineStr">
        <is>
          <t>Eastwey</t>
        </is>
      </c>
      <c r="G663" s="21" t="inlineStr">
        <is>
          <t>NON_COMM_MONTHLY</t>
        </is>
      </c>
      <c r="H663" s="21" t="inlineStr">
        <is>
          <t>MONTHLY_MOORAGE</t>
        </is>
      </c>
      <c r="I663" s="21" t="n">
        <v>30</v>
      </c>
      <c r="J663" s="21" t="n">
        <v>1</v>
      </c>
      <c r="K663" s="21" t="n">
        <v>30</v>
      </c>
      <c r="L663" s="21" t="n">
        <v>7.55</v>
      </c>
      <c r="M663" s="21" t="n">
        <v>226.5</v>
      </c>
      <c r="N663" s="21" t="n">
        <v>29.08</v>
      </c>
      <c r="O663" s="21" t="n">
        <v>255.58</v>
      </c>
      <c r="P663" s="21" t="inlineStr">
        <is>
          <t>PAID</t>
        </is>
      </c>
      <c r="Q663" s="28" t="n">
        <v>46249</v>
      </c>
      <c r="R663" s="28" t="n">
        <v>46249</v>
      </c>
      <c r="S663" s="21" t="inlineStr"/>
    </row>
    <row r="664">
      <c r="A664" s="17" t="inlineStr">
        <is>
          <t>TXN-202608-040286</t>
        </is>
      </c>
      <c r="B664" s="27" t="n">
        <v>46235</v>
      </c>
      <c r="C664" s="17" t="inlineStr">
        <is>
          <t>AC-EW-0919</t>
        </is>
      </c>
      <c r="D664" s="17" t="inlineStr">
        <is>
          <t>WL-03012</t>
        </is>
      </c>
      <c r="E664" s="17" t="inlineStr">
        <is>
          <t>EW-0919</t>
        </is>
      </c>
      <c r="F664" s="17" t="inlineStr">
        <is>
          <t>Eastwey</t>
        </is>
      </c>
      <c r="G664" s="17" t="inlineStr">
        <is>
          <t>NON_COMM_MONTHLY</t>
        </is>
      </c>
      <c r="H664" s="17" t="inlineStr">
        <is>
          <t>MONTHLY_MOORAGE</t>
        </is>
      </c>
      <c r="I664" s="17" t="n">
        <v>62</v>
      </c>
      <c r="J664" s="17" t="n">
        <v>1</v>
      </c>
      <c r="K664" s="17" t="n">
        <v>62</v>
      </c>
      <c r="L664" s="17" t="n">
        <v>7.55</v>
      </c>
      <c r="M664" s="17" t="n">
        <v>468.1</v>
      </c>
      <c r="N664" s="17" t="n">
        <v>60.1</v>
      </c>
      <c r="O664" s="17" t="n">
        <v>528.2</v>
      </c>
      <c r="P664" s="17" t="inlineStr">
        <is>
          <t>PAID</t>
        </is>
      </c>
      <c r="Q664" s="27" t="n">
        <v>46249</v>
      </c>
      <c r="R664" s="27" t="n">
        <v>46237</v>
      </c>
      <c r="S664" s="17" t="inlineStr"/>
    </row>
    <row r="665">
      <c r="A665" s="21" t="inlineStr">
        <is>
          <t>TXN-202608-040359</t>
        </is>
      </c>
      <c r="B665" s="28" t="n">
        <v>46235</v>
      </c>
      <c r="C665" s="21" t="inlineStr">
        <is>
          <t>AC-EW-0920</t>
        </is>
      </c>
      <c r="D665" s="21" t="inlineStr">
        <is>
          <t>WL-02451</t>
        </is>
      </c>
      <c r="E665" s="21" t="inlineStr">
        <is>
          <t>EW-0920</t>
        </is>
      </c>
      <c r="F665" s="21" t="inlineStr">
        <is>
          <t>Eastwey</t>
        </is>
      </c>
      <c r="G665" s="21" t="inlineStr">
        <is>
          <t>NON_COMM_MONTHLY</t>
        </is>
      </c>
      <c r="H665" s="21" t="inlineStr">
        <is>
          <t>MONTHLY_MOORAGE</t>
        </is>
      </c>
      <c r="I665" s="21" t="n">
        <v>52</v>
      </c>
      <c r="J665" s="21" t="n">
        <v>1</v>
      </c>
      <c r="K665" s="21" t="n">
        <v>52</v>
      </c>
      <c r="L665" s="21" t="n">
        <v>7.55</v>
      </c>
      <c r="M665" s="21" t="n">
        <v>392.6</v>
      </c>
      <c r="N665" s="21" t="n">
        <v>50.41</v>
      </c>
      <c r="O665" s="21" t="n">
        <v>443.01</v>
      </c>
      <c r="P665" s="21" t="inlineStr">
        <is>
          <t>PAID</t>
        </is>
      </c>
      <c r="Q665" s="28" t="n">
        <v>46249</v>
      </c>
      <c r="R665" s="28" t="n">
        <v>46245</v>
      </c>
      <c r="S665" s="21" t="inlineStr"/>
    </row>
    <row r="666">
      <c r="A666" s="17" t="inlineStr">
        <is>
          <t>TXN-202608-040419</t>
        </is>
      </c>
      <c r="B666" s="27" t="n">
        <v>46235</v>
      </c>
      <c r="C666" s="17" t="inlineStr">
        <is>
          <t>AC-EW-0921</t>
        </is>
      </c>
      <c r="D666" s="17" t="inlineStr">
        <is>
          <t>WL-01499</t>
        </is>
      </c>
      <c r="E666" s="17" t="inlineStr">
        <is>
          <t>EW-0921</t>
        </is>
      </c>
      <c r="F666" s="17" t="inlineStr">
        <is>
          <t>Eastwey</t>
        </is>
      </c>
      <c r="G666" s="17" t="inlineStr">
        <is>
          <t>NON_COMM_MONTHLY</t>
        </is>
      </c>
      <c r="H666" s="17" t="inlineStr">
        <is>
          <t>MONTHLY_MOORAGE</t>
        </is>
      </c>
      <c r="I666" s="17" t="n">
        <v>62</v>
      </c>
      <c r="J666" s="17" t="n">
        <v>1</v>
      </c>
      <c r="K666" s="17" t="n">
        <v>62</v>
      </c>
      <c r="L666" s="17" t="n">
        <v>7.55</v>
      </c>
      <c r="M666" s="17" t="n">
        <v>468.1</v>
      </c>
      <c r="N666" s="17" t="n">
        <v>60.1</v>
      </c>
      <c r="O666" s="17" t="n">
        <v>528.2</v>
      </c>
      <c r="P666" s="17" t="inlineStr">
        <is>
          <t>PAID</t>
        </is>
      </c>
      <c r="Q666" s="27" t="n">
        <v>46249</v>
      </c>
      <c r="R666" s="27" t="n">
        <v>46241</v>
      </c>
      <c r="S666" s="17" t="inlineStr"/>
    </row>
    <row r="667">
      <c r="A667" s="21" t="inlineStr">
        <is>
          <t>TXN-202608-040496</t>
        </is>
      </c>
      <c r="B667" s="28" t="n">
        <v>46235</v>
      </c>
      <c r="C667" s="21" t="inlineStr">
        <is>
          <t>AC-EW-0922</t>
        </is>
      </c>
      <c r="D667" s="21" t="inlineStr">
        <is>
          <t>WL-03568</t>
        </is>
      </c>
      <c r="E667" s="21" t="inlineStr">
        <is>
          <t>EW-0922</t>
        </is>
      </c>
      <c r="F667" s="21" t="inlineStr">
        <is>
          <t>Eastwey</t>
        </is>
      </c>
      <c r="G667" s="21" t="inlineStr">
        <is>
          <t>NON_COMM_MONTHLY</t>
        </is>
      </c>
      <c r="H667" s="21" t="inlineStr">
        <is>
          <t>MONTHLY_MOORAGE</t>
        </is>
      </c>
      <c r="I667" s="21" t="n">
        <v>28</v>
      </c>
      <c r="J667" s="21" t="n">
        <v>1</v>
      </c>
      <c r="K667" s="21" t="n">
        <v>28</v>
      </c>
      <c r="L667" s="21" t="n">
        <v>7.55</v>
      </c>
      <c r="M667" s="21" t="n">
        <v>211.4</v>
      </c>
      <c r="N667" s="21" t="n">
        <v>27.14</v>
      </c>
      <c r="O667" s="21" t="n">
        <v>238.54</v>
      </c>
      <c r="P667" s="21" t="inlineStr">
        <is>
          <t>PAID</t>
        </is>
      </c>
      <c r="Q667" s="28" t="n">
        <v>46249</v>
      </c>
      <c r="R667" s="28" t="n">
        <v>46249</v>
      </c>
      <c r="S667" s="21" t="inlineStr"/>
    </row>
    <row r="668">
      <c r="A668" s="17" t="inlineStr">
        <is>
          <t>TXN-202608-040536</t>
        </is>
      </c>
      <c r="B668" s="27" t="n">
        <v>46235</v>
      </c>
      <c r="C668" s="17" t="inlineStr">
        <is>
          <t>AC-EW-0923</t>
        </is>
      </c>
      <c r="D668" s="17" t="inlineStr">
        <is>
          <t>WL-03351</t>
        </is>
      </c>
      <c r="E668" s="17" t="inlineStr">
        <is>
          <t>EW-0923</t>
        </is>
      </c>
      <c r="F668" s="17" t="inlineStr">
        <is>
          <t>Eastwey</t>
        </is>
      </c>
      <c r="G668" s="17" t="inlineStr">
        <is>
          <t>NON_COMM_MONTHLY</t>
        </is>
      </c>
      <c r="H668" s="17" t="inlineStr">
        <is>
          <t>MONTHLY_MOORAGE</t>
        </is>
      </c>
      <c r="I668" s="17" t="n">
        <v>41</v>
      </c>
      <c r="J668" s="17" t="n">
        <v>1</v>
      </c>
      <c r="K668" s="17" t="n">
        <v>41</v>
      </c>
      <c r="L668" s="17" t="n">
        <v>7.55</v>
      </c>
      <c r="M668" s="17" t="n">
        <v>309.55</v>
      </c>
      <c r="N668" s="17" t="n">
        <v>39.75</v>
      </c>
      <c r="O668" s="17" t="n">
        <v>349.3</v>
      </c>
      <c r="P668" s="17" t="inlineStr">
        <is>
          <t>PAID</t>
        </is>
      </c>
      <c r="Q668" s="27" t="n">
        <v>46249</v>
      </c>
      <c r="R668" s="27" t="n">
        <v>46246</v>
      </c>
      <c r="S668" s="17" t="inlineStr"/>
    </row>
    <row r="669">
      <c r="A669" s="21" t="inlineStr">
        <is>
          <t>TXN-202608-040600</t>
        </is>
      </c>
      <c r="B669" s="28" t="n">
        <v>46235</v>
      </c>
      <c r="C669" s="21" t="inlineStr">
        <is>
          <t>AC-EW-1001</t>
        </is>
      </c>
      <c r="D669" s="21" t="inlineStr">
        <is>
          <t>WL-03821</t>
        </is>
      </c>
      <c r="E669" s="21" t="inlineStr">
        <is>
          <t>EW-1001</t>
        </is>
      </c>
      <c r="F669" s="21" t="inlineStr">
        <is>
          <t>Eastwey</t>
        </is>
      </c>
      <c r="G669" s="21" t="inlineStr">
        <is>
          <t>NON_COMM_MONTHLY</t>
        </is>
      </c>
      <c r="H669" s="21" t="inlineStr">
        <is>
          <t>MONTHLY_MOORAGE</t>
        </is>
      </c>
      <c r="I669" s="21" t="n">
        <v>60</v>
      </c>
      <c r="J669" s="21" t="n">
        <v>1</v>
      </c>
      <c r="K669" s="21" t="n">
        <v>60</v>
      </c>
      <c r="L669" s="21" t="n">
        <v>7.55</v>
      </c>
      <c r="M669" s="21" t="n">
        <v>453</v>
      </c>
      <c r="N669" s="21" t="n">
        <v>58.17</v>
      </c>
      <c r="O669" s="21" t="n">
        <v>511.17</v>
      </c>
      <c r="P669" s="21" t="inlineStr">
        <is>
          <t>PAID</t>
        </is>
      </c>
      <c r="Q669" s="28" t="n">
        <v>46249</v>
      </c>
      <c r="R669" s="28" t="n">
        <v>46240</v>
      </c>
      <c r="S669" s="21" t="inlineStr"/>
    </row>
    <row r="670">
      <c r="A670" s="17" t="inlineStr">
        <is>
          <t>TXN-202608-040662</t>
        </is>
      </c>
      <c r="B670" s="27" t="n">
        <v>46235</v>
      </c>
      <c r="C670" s="17" t="inlineStr">
        <is>
          <t>AC-EW-1002</t>
        </is>
      </c>
      <c r="D670" s="17" t="inlineStr">
        <is>
          <t>WL-02120</t>
        </is>
      </c>
      <c r="E670" s="17" t="inlineStr">
        <is>
          <t>EW-1002</t>
        </is>
      </c>
      <c r="F670" s="17" t="inlineStr">
        <is>
          <t>Eastwey</t>
        </is>
      </c>
      <c r="G670" s="17" t="inlineStr">
        <is>
          <t>NON_COMM_MONTHLY</t>
        </is>
      </c>
      <c r="H670" s="17" t="inlineStr">
        <is>
          <t>MONTHLY_MOORAGE</t>
        </is>
      </c>
      <c r="I670" s="17" t="n">
        <v>28</v>
      </c>
      <c r="J670" s="17" t="n">
        <v>1</v>
      </c>
      <c r="K670" s="17" t="n">
        <v>28</v>
      </c>
      <c r="L670" s="17" t="n">
        <v>7.55</v>
      </c>
      <c r="M670" s="17" t="n">
        <v>211.4</v>
      </c>
      <c r="N670" s="17" t="n">
        <v>27.14</v>
      </c>
      <c r="O670" s="17" t="n">
        <v>238.54</v>
      </c>
      <c r="P670" s="17" t="inlineStr">
        <is>
          <t>PAID</t>
        </is>
      </c>
      <c r="Q670" s="27" t="n">
        <v>46249</v>
      </c>
      <c r="R670" s="27" t="n">
        <v>46237</v>
      </c>
      <c r="S670" s="17" t="inlineStr"/>
    </row>
    <row r="671">
      <c r="A671" s="21" t="inlineStr">
        <is>
          <t>TXN-202608-040711</t>
        </is>
      </c>
      <c r="B671" s="28" t="n">
        <v>46235</v>
      </c>
      <c r="C671" s="21" t="inlineStr">
        <is>
          <t>AC-EW-1003</t>
        </is>
      </c>
      <c r="D671" s="21" t="inlineStr">
        <is>
          <t>WL-01595</t>
        </is>
      </c>
      <c r="E671" s="21" t="inlineStr">
        <is>
          <t>EW-1003</t>
        </is>
      </c>
      <c r="F671" s="21" t="inlineStr">
        <is>
          <t>Eastwey</t>
        </is>
      </c>
      <c r="G671" s="21" t="inlineStr">
        <is>
          <t>NON_COMM_MONTHLY</t>
        </is>
      </c>
      <c r="H671" s="21" t="inlineStr">
        <is>
          <t>MONTHLY_MOORAGE</t>
        </is>
      </c>
      <c r="I671" s="21" t="n">
        <v>40</v>
      </c>
      <c r="J671" s="21" t="n">
        <v>1</v>
      </c>
      <c r="K671" s="21" t="n">
        <v>40</v>
      </c>
      <c r="L671" s="21" t="n">
        <v>7.55</v>
      </c>
      <c r="M671" s="21" t="n">
        <v>302</v>
      </c>
      <c r="N671" s="21" t="n">
        <v>38.78</v>
      </c>
      <c r="O671" s="21" t="n">
        <v>340.78</v>
      </c>
      <c r="P671" s="21" t="inlineStr">
        <is>
          <t>PAID</t>
        </is>
      </c>
      <c r="Q671" s="28" t="n">
        <v>46249</v>
      </c>
      <c r="R671" s="28" t="n">
        <v>46248</v>
      </c>
      <c r="S671" s="21" t="inlineStr"/>
    </row>
    <row r="672">
      <c r="A672" s="17" t="inlineStr">
        <is>
          <t>TXN-202608-040785</t>
        </is>
      </c>
      <c r="B672" s="27" t="n">
        <v>46235</v>
      </c>
      <c r="C672" s="17" t="inlineStr">
        <is>
          <t>AC-EW-1005</t>
        </is>
      </c>
      <c r="D672" s="17" t="inlineStr">
        <is>
          <t>WL-01010</t>
        </is>
      </c>
      <c r="E672" s="17" t="inlineStr">
        <is>
          <t>EW-1005</t>
        </is>
      </c>
      <c r="F672" s="17" t="inlineStr">
        <is>
          <t>Eastwey</t>
        </is>
      </c>
      <c r="G672" s="17" t="inlineStr">
        <is>
          <t>NON_COMM_MONTHLY</t>
        </is>
      </c>
      <c r="H672" s="17" t="inlineStr">
        <is>
          <t>MONTHLY_MOORAGE</t>
        </is>
      </c>
      <c r="I672" s="17" t="n">
        <v>32</v>
      </c>
      <c r="J672" s="17" t="n">
        <v>1</v>
      </c>
      <c r="K672" s="17" t="n">
        <v>32</v>
      </c>
      <c r="L672" s="17" t="n">
        <v>7.55</v>
      </c>
      <c r="M672" s="17" t="n">
        <v>241.6</v>
      </c>
      <c r="N672" s="17" t="n">
        <v>31.02</v>
      </c>
      <c r="O672" s="17" t="n">
        <v>272.62</v>
      </c>
      <c r="P672" s="17" t="inlineStr">
        <is>
          <t>LATE</t>
        </is>
      </c>
      <c r="Q672" s="27" t="n">
        <v>46249</v>
      </c>
      <c r="R672" s="17" t="inlineStr"/>
      <c r="S672" s="17" t="inlineStr"/>
    </row>
    <row r="673">
      <c r="A673" s="21" t="inlineStr">
        <is>
          <t>TXN-202608-040838</t>
        </is>
      </c>
      <c r="B673" s="28" t="n">
        <v>46235</v>
      </c>
      <c r="C673" s="21" t="inlineStr">
        <is>
          <t>AC-EW-1007</t>
        </is>
      </c>
      <c r="D673" s="21" t="inlineStr">
        <is>
          <t>WL-02438</t>
        </is>
      </c>
      <c r="E673" s="21" t="inlineStr">
        <is>
          <t>EW-1007</t>
        </is>
      </c>
      <c r="F673" s="21" t="inlineStr">
        <is>
          <t>Eastwey</t>
        </is>
      </c>
      <c r="G673" s="21" t="inlineStr">
        <is>
          <t>NON_COMM_MONTHLY</t>
        </is>
      </c>
      <c r="H673" s="21" t="inlineStr">
        <is>
          <t>MONTHLY_MOORAGE</t>
        </is>
      </c>
      <c r="I673" s="21" t="n">
        <v>54</v>
      </c>
      <c r="J673" s="21" t="n">
        <v>1</v>
      </c>
      <c r="K673" s="21" t="n">
        <v>54</v>
      </c>
      <c r="L673" s="21" t="n">
        <v>7.55</v>
      </c>
      <c r="M673" s="21" t="n">
        <v>407.7</v>
      </c>
      <c r="N673" s="21" t="n">
        <v>52.35</v>
      </c>
      <c r="O673" s="21" t="n">
        <v>460.05</v>
      </c>
      <c r="P673" s="21" t="inlineStr">
        <is>
          <t>PAID</t>
        </is>
      </c>
      <c r="Q673" s="28" t="n">
        <v>46249</v>
      </c>
      <c r="R673" s="28" t="n">
        <v>46250</v>
      </c>
      <c r="S673" s="21" t="inlineStr"/>
    </row>
    <row r="674">
      <c r="A674" s="17" t="inlineStr">
        <is>
          <t>TXN-202608-040905</t>
        </is>
      </c>
      <c r="B674" s="27" t="n">
        <v>46235</v>
      </c>
      <c r="C674" s="17" t="inlineStr">
        <is>
          <t>AC-EW-1008</t>
        </is>
      </c>
      <c r="D674" s="17" t="inlineStr">
        <is>
          <t>WL-02219</t>
        </is>
      </c>
      <c r="E674" s="17" t="inlineStr">
        <is>
          <t>EW-1008</t>
        </is>
      </c>
      <c r="F674" s="17" t="inlineStr">
        <is>
          <t>Eastwey</t>
        </is>
      </c>
      <c r="G674" s="17" t="inlineStr">
        <is>
          <t>NON_COMM_MONTHLY</t>
        </is>
      </c>
      <c r="H674" s="17" t="inlineStr">
        <is>
          <t>MONTHLY_MOORAGE</t>
        </is>
      </c>
      <c r="I674" s="17" t="n">
        <v>50</v>
      </c>
      <c r="J674" s="17" t="n">
        <v>1</v>
      </c>
      <c r="K674" s="17" t="n">
        <v>50</v>
      </c>
      <c r="L674" s="17" t="n">
        <v>7.55</v>
      </c>
      <c r="M674" s="17" t="n">
        <v>377.5</v>
      </c>
      <c r="N674" s="17" t="n">
        <v>48.47</v>
      </c>
      <c r="O674" s="17" t="n">
        <v>425.97</v>
      </c>
      <c r="P674" s="17" t="inlineStr">
        <is>
          <t>LATE</t>
        </is>
      </c>
      <c r="Q674" s="27" t="n">
        <v>46249</v>
      </c>
      <c r="R674" s="17" t="inlineStr"/>
      <c r="S674" s="17" t="inlineStr"/>
    </row>
    <row r="675">
      <c r="A675" s="21" t="inlineStr">
        <is>
          <t>TXN-202608-040958</t>
        </is>
      </c>
      <c r="B675" s="28" t="n">
        <v>46235</v>
      </c>
      <c r="C675" s="21" t="inlineStr">
        <is>
          <t>AC-EW-1010</t>
        </is>
      </c>
      <c r="D675" s="21" t="inlineStr">
        <is>
          <t>WL-02063</t>
        </is>
      </c>
      <c r="E675" s="21" t="inlineStr">
        <is>
          <t>EW-1010</t>
        </is>
      </c>
      <c r="F675" s="21" t="inlineStr">
        <is>
          <t>Eastwey</t>
        </is>
      </c>
      <c r="G675" s="21" t="inlineStr">
        <is>
          <t>NON_COMM_MONTHLY</t>
        </is>
      </c>
      <c r="H675" s="21" t="inlineStr">
        <is>
          <t>MONTHLY_MOORAGE</t>
        </is>
      </c>
      <c r="I675" s="21" t="n">
        <v>45</v>
      </c>
      <c r="J675" s="21" t="n">
        <v>1</v>
      </c>
      <c r="K675" s="21" t="n">
        <v>45</v>
      </c>
      <c r="L675" s="21" t="n">
        <v>7.55</v>
      </c>
      <c r="M675" s="21" t="n">
        <v>339.75</v>
      </c>
      <c r="N675" s="21" t="n">
        <v>43.62</v>
      </c>
      <c r="O675" s="21" t="n">
        <v>383.37</v>
      </c>
      <c r="P675" s="21" t="inlineStr">
        <is>
          <t>PAID</t>
        </is>
      </c>
      <c r="Q675" s="28" t="n">
        <v>46249</v>
      </c>
      <c r="R675" s="28" t="n">
        <v>46244</v>
      </c>
      <c r="S675" s="21" t="inlineStr"/>
    </row>
    <row r="676">
      <c r="A676" s="17" t="inlineStr">
        <is>
          <t>TXN-202608-041034</t>
        </is>
      </c>
      <c r="B676" s="27" t="n">
        <v>46235</v>
      </c>
      <c r="C676" s="17" t="inlineStr">
        <is>
          <t>AC-EW-1011</t>
        </is>
      </c>
      <c r="D676" s="17" t="inlineStr">
        <is>
          <t>WL-03465</t>
        </is>
      </c>
      <c r="E676" s="17" t="inlineStr">
        <is>
          <t>EW-1011</t>
        </is>
      </c>
      <c r="F676" s="17" t="inlineStr">
        <is>
          <t>Eastwey</t>
        </is>
      </c>
      <c r="G676" s="17" t="inlineStr">
        <is>
          <t>NON_COMM_MONTHLY</t>
        </is>
      </c>
      <c r="H676" s="17" t="inlineStr">
        <is>
          <t>MONTHLY_MOORAGE</t>
        </is>
      </c>
      <c r="I676" s="17" t="n">
        <v>41</v>
      </c>
      <c r="J676" s="17" t="n">
        <v>1</v>
      </c>
      <c r="K676" s="17" t="n">
        <v>41</v>
      </c>
      <c r="L676" s="17" t="n">
        <v>7.55</v>
      </c>
      <c r="M676" s="17" t="n">
        <v>309.55</v>
      </c>
      <c r="N676" s="17" t="n">
        <v>39.75</v>
      </c>
      <c r="O676" s="17" t="n">
        <v>349.3</v>
      </c>
      <c r="P676" s="17" t="inlineStr">
        <is>
          <t>PAID</t>
        </is>
      </c>
      <c r="Q676" s="27" t="n">
        <v>46249</v>
      </c>
      <c r="R676" s="27" t="n">
        <v>46243</v>
      </c>
      <c r="S676" s="17" t="inlineStr"/>
    </row>
    <row r="677">
      <c r="A677" s="21" t="inlineStr">
        <is>
          <t>TXN-202608-041109</t>
        </is>
      </c>
      <c r="B677" s="28" t="n">
        <v>46235</v>
      </c>
      <c r="C677" s="21" t="inlineStr">
        <is>
          <t>AC-EW-1012</t>
        </is>
      </c>
      <c r="D677" s="21" t="inlineStr">
        <is>
          <t>WL-02406</t>
        </is>
      </c>
      <c r="E677" s="21" t="inlineStr">
        <is>
          <t>EW-1012</t>
        </is>
      </c>
      <c r="F677" s="21" t="inlineStr">
        <is>
          <t>Eastwey</t>
        </is>
      </c>
      <c r="G677" s="21" t="inlineStr">
        <is>
          <t>NON_COMM_MONTHLY</t>
        </is>
      </c>
      <c r="H677" s="21" t="inlineStr">
        <is>
          <t>MONTHLY_MOORAGE</t>
        </is>
      </c>
      <c r="I677" s="21" t="n">
        <v>53</v>
      </c>
      <c r="J677" s="21" t="n">
        <v>1</v>
      </c>
      <c r="K677" s="21" t="n">
        <v>53</v>
      </c>
      <c r="L677" s="21" t="n">
        <v>7.55</v>
      </c>
      <c r="M677" s="21" t="n">
        <v>400.15</v>
      </c>
      <c r="N677" s="21" t="n">
        <v>51.38</v>
      </c>
      <c r="O677" s="21" t="n">
        <v>451.53</v>
      </c>
      <c r="P677" s="21" t="inlineStr">
        <is>
          <t>PAID</t>
        </is>
      </c>
      <c r="Q677" s="28" t="n">
        <v>46249</v>
      </c>
      <c r="R677" s="28" t="n">
        <v>46246</v>
      </c>
      <c r="S677" s="21" t="inlineStr"/>
    </row>
    <row r="678">
      <c r="A678" s="17" t="inlineStr">
        <is>
          <t>TXN-202608-041150</t>
        </is>
      </c>
      <c r="B678" s="27" t="n">
        <v>46235</v>
      </c>
      <c r="C678" s="17" t="inlineStr">
        <is>
          <t>AC-EW-1013</t>
        </is>
      </c>
      <c r="D678" s="17" t="inlineStr">
        <is>
          <t>WL-02008</t>
        </is>
      </c>
      <c r="E678" s="17" t="inlineStr">
        <is>
          <t>EW-1013</t>
        </is>
      </c>
      <c r="F678" s="17" t="inlineStr">
        <is>
          <t>Eastwey</t>
        </is>
      </c>
      <c r="G678" s="17" t="inlineStr">
        <is>
          <t>NON_COMM_MONTHLY</t>
        </is>
      </c>
      <c r="H678" s="17" t="inlineStr">
        <is>
          <t>MONTHLY_MOORAGE</t>
        </is>
      </c>
      <c r="I678" s="17" t="n">
        <v>40</v>
      </c>
      <c r="J678" s="17" t="n">
        <v>1</v>
      </c>
      <c r="K678" s="17" t="n">
        <v>40</v>
      </c>
      <c r="L678" s="17" t="n">
        <v>7.55</v>
      </c>
      <c r="M678" s="17" t="n">
        <v>302</v>
      </c>
      <c r="N678" s="17" t="n">
        <v>38.78</v>
      </c>
      <c r="O678" s="17" t="n">
        <v>340.78</v>
      </c>
      <c r="P678" s="17" t="inlineStr">
        <is>
          <t>PAID</t>
        </is>
      </c>
      <c r="Q678" s="27" t="n">
        <v>46249</v>
      </c>
      <c r="R678" s="27" t="n">
        <v>46239</v>
      </c>
      <c r="S678" s="17" t="inlineStr"/>
    </row>
    <row r="679">
      <c r="A679" s="21" t="inlineStr">
        <is>
          <t>TXN-202608-041203</t>
        </is>
      </c>
      <c r="B679" s="28" t="n">
        <v>46235</v>
      </c>
      <c r="C679" s="21" t="inlineStr">
        <is>
          <t>AC-EW-1014</t>
        </is>
      </c>
      <c r="D679" s="21" t="inlineStr">
        <is>
          <t>WL-02680</t>
        </is>
      </c>
      <c r="E679" s="21" t="inlineStr">
        <is>
          <t>EW-1014</t>
        </is>
      </c>
      <c r="F679" s="21" t="inlineStr">
        <is>
          <t>Eastwey</t>
        </is>
      </c>
      <c r="G679" s="21" t="inlineStr">
        <is>
          <t>NON_COMM_MONTHLY</t>
        </is>
      </c>
      <c r="H679" s="21" t="inlineStr">
        <is>
          <t>MONTHLY_MOORAGE</t>
        </is>
      </c>
      <c r="I679" s="21" t="n">
        <v>40</v>
      </c>
      <c r="J679" s="21" t="n">
        <v>1</v>
      </c>
      <c r="K679" s="21" t="n">
        <v>40</v>
      </c>
      <c r="L679" s="21" t="n">
        <v>7.55</v>
      </c>
      <c r="M679" s="21" t="n">
        <v>302</v>
      </c>
      <c r="N679" s="21" t="n">
        <v>38.78</v>
      </c>
      <c r="O679" s="21" t="n">
        <v>340.78</v>
      </c>
      <c r="P679" s="21" t="inlineStr">
        <is>
          <t>PAID</t>
        </is>
      </c>
      <c r="Q679" s="28" t="n">
        <v>46249</v>
      </c>
      <c r="R679" s="28" t="n">
        <v>46246</v>
      </c>
      <c r="S679" s="21" t="inlineStr"/>
    </row>
    <row r="680">
      <c r="A680" s="17" t="inlineStr">
        <is>
          <t>TXN-202608-041266</t>
        </is>
      </c>
      <c r="B680" s="27" t="n">
        <v>46235</v>
      </c>
      <c r="C680" s="17" t="inlineStr">
        <is>
          <t>AC-EW-1015</t>
        </is>
      </c>
      <c r="D680" s="17" t="inlineStr">
        <is>
          <t>WL-03353</t>
        </is>
      </c>
      <c r="E680" s="17" t="inlineStr">
        <is>
          <t>EW-1015</t>
        </is>
      </c>
      <c r="F680" s="17" t="inlineStr">
        <is>
          <t>Eastwey</t>
        </is>
      </c>
      <c r="G680" s="17" t="inlineStr">
        <is>
          <t>NON_COMM_MONTHLY</t>
        </is>
      </c>
      <c r="H680" s="17" t="inlineStr">
        <is>
          <t>MONTHLY_MOORAGE</t>
        </is>
      </c>
      <c r="I680" s="17" t="n">
        <v>24</v>
      </c>
      <c r="J680" s="17" t="n">
        <v>1</v>
      </c>
      <c r="K680" s="17" t="n">
        <v>24</v>
      </c>
      <c r="L680" s="17" t="n">
        <v>7.55</v>
      </c>
      <c r="M680" s="17" t="n">
        <v>181.2</v>
      </c>
      <c r="N680" s="17" t="n">
        <v>23.27</v>
      </c>
      <c r="O680" s="17" t="n">
        <v>204.47</v>
      </c>
      <c r="P680" s="17" t="inlineStr">
        <is>
          <t>PAID</t>
        </is>
      </c>
      <c r="Q680" s="27" t="n">
        <v>46249</v>
      </c>
      <c r="R680" s="27" t="n">
        <v>46238</v>
      </c>
      <c r="S680" s="17" t="inlineStr"/>
    </row>
    <row r="681">
      <c r="A681" s="21" t="inlineStr">
        <is>
          <t>TXN-202608-041322</t>
        </is>
      </c>
      <c r="B681" s="28" t="n">
        <v>46235</v>
      </c>
      <c r="C681" s="21" t="inlineStr">
        <is>
          <t>AC-EW-1016</t>
        </is>
      </c>
      <c r="D681" s="21" t="inlineStr">
        <is>
          <t>WL-01746</t>
        </is>
      </c>
      <c r="E681" s="21" t="inlineStr">
        <is>
          <t>EW-1016</t>
        </is>
      </c>
      <c r="F681" s="21" t="inlineStr">
        <is>
          <t>Eastwey</t>
        </is>
      </c>
      <c r="G681" s="21" t="inlineStr">
        <is>
          <t>NON_COMM_MONTHLY</t>
        </is>
      </c>
      <c r="H681" s="21" t="inlineStr">
        <is>
          <t>MONTHLY_MOORAGE</t>
        </is>
      </c>
      <c r="I681" s="21" t="n">
        <v>56</v>
      </c>
      <c r="J681" s="21" t="n">
        <v>1</v>
      </c>
      <c r="K681" s="21" t="n">
        <v>56</v>
      </c>
      <c r="L681" s="21" t="n">
        <v>7.55</v>
      </c>
      <c r="M681" s="21" t="n">
        <v>422.8</v>
      </c>
      <c r="N681" s="21" t="n">
        <v>54.29</v>
      </c>
      <c r="O681" s="21" t="n">
        <v>477.09</v>
      </c>
      <c r="P681" s="21" t="inlineStr">
        <is>
          <t>PAID</t>
        </is>
      </c>
      <c r="Q681" s="28" t="n">
        <v>46249</v>
      </c>
      <c r="R681" s="28" t="n">
        <v>46240</v>
      </c>
      <c r="S681" s="21" t="inlineStr"/>
    </row>
    <row r="682">
      <c r="A682" s="17" t="inlineStr">
        <is>
          <t>TXN-202608-041365</t>
        </is>
      </c>
      <c r="B682" s="27" t="n">
        <v>46235</v>
      </c>
      <c r="C682" s="17" t="inlineStr">
        <is>
          <t>AC-EW-1017</t>
        </is>
      </c>
      <c r="D682" s="17" t="inlineStr">
        <is>
          <t>WL-02717</t>
        </is>
      </c>
      <c r="E682" s="17" t="inlineStr">
        <is>
          <t>EW-1017</t>
        </is>
      </c>
      <c r="F682" s="17" t="inlineStr">
        <is>
          <t>Eastwey</t>
        </is>
      </c>
      <c r="G682" s="17" t="inlineStr">
        <is>
          <t>NON_COMM_MONTHLY</t>
        </is>
      </c>
      <c r="H682" s="17" t="inlineStr">
        <is>
          <t>MONTHLY_MOORAGE</t>
        </is>
      </c>
      <c r="I682" s="17" t="n">
        <v>62</v>
      </c>
      <c r="J682" s="17" t="n">
        <v>1</v>
      </c>
      <c r="K682" s="17" t="n">
        <v>62</v>
      </c>
      <c r="L682" s="17" t="n">
        <v>7.55</v>
      </c>
      <c r="M682" s="17" t="n">
        <v>468.1</v>
      </c>
      <c r="N682" s="17" t="n">
        <v>60.1</v>
      </c>
      <c r="O682" s="17" t="n">
        <v>528.2</v>
      </c>
      <c r="P682" s="17" t="inlineStr">
        <is>
          <t>PAID</t>
        </is>
      </c>
      <c r="Q682" s="27" t="n">
        <v>46249</v>
      </c>
      <c r="R682" s="27" t="n">
        <v>46248</v>
      </c>
      <c r="S682" s="17" t="inlineStr"/>
    </row>
    <row r="683">
      <c r="A683" s="21" t="inlineStr">
        <is>
          <t>TXN-202608-041431</t>
        </is>
      </c>
      <c r="B683" s="28" t="n">
        <v>46235</v>
      </c>
      <c r="C683" s="21" t="inlineStr">
        <is>
          <t>AC-EW-1018</t>
        </is>
      </c>
      <c r="D683" s="21" t="inlineStr">
        <is>
          <t>WL-01540</t>
        </is>
      </c>
      <c r="E683" s="21" t="inlineStr">
        <is>
          <t>EW-1018</t>
        </is>
      </c>
      <c r="F683" s="21" t="inlineStr">
        <is>
          <t>Eastwey</t>
        </is>
      </c>
      <c r="G683" s="21" t="inlineStr">
        <is>
          <t>NON_COMM_MONTHLY</t>
        </is>
      </c>
      <c r="H683" s="21" t="inlineStr">
        <is>
          <t>MONTHLY_MOORAGE</t>
        </is>
      </c>
      <c r="I683" s="21" t="n">
        <v>61</v>
      </c>
      <c r="J683" s="21" t="n">
        <v>1</v>
      </c>
      <c r="K683" s="21" t="n">
        <v>61</v>
      </c>
      <c r="L683" s="21" t="n">
        <v>7.55</v>
      </c>
      <c r="M683" s="21" t="n">
        <v>460.55</v>
      </c>
      <c r="N683" s="21" t="n">
        <v>59.13</v>
      </c>
      <c r="O683" s="21" t="n">
        <v>519.6799999999999</v>
      </c>
      <c r="P683" s="21" t="inlineStr">
        <is>
          <t>PAID</t>
        </is>
      </c>
      <c r="Q683" s="28" t="n">
        <v>46249</v>
      </c>
      <c r="R683" s="28" t="n">
        <v>46250</v>
      </c>
      <c r="S683" s="21" t="inlineStr"/>
    </row>
    <row r="684">
      <c r="A684" s="17" t="inlineStr">
        <is>
          <t>TXN-202608-041480</t>
        </is>
      </c>
      <c r="B684" s="27" t="n">
        <v>46235</v>
      </c>
      <c r="C684" s="17" t="inlineStr">
        <is>
          <t>AC-EW-1019</t>
        </is>
      </c>
      <c r="D684" s="17" t="inlineStr">
        <is>
          <t>WL-03583</t>
        </is>
      </c>
      <c r="E684" s="17" t="inlineStr">
        <is>
          <t>EW-1019</t>
        </is>
      </c>
      <c r="F684" s="17" t="inlineStr">
        <is>
          <t>Eastwey</t>
        </is>
      </c>
      <c r="G684" s="17" t="inlineStr">
        <is>
          <t>NON_COMM_MONTHLY</t>
        </is>
      </c>
      <c r="H684" s="17" t="inlineStr">
        <is>
          <t>MONTHLY_MOORAGE</t>
        </is>
      </c>
      <c r="I684" s="17" t="n">
        <v>51</v>
      </c>
      <c r="J684" s="17" t="n">
        <v>1</v>
      </c>
      <c r="K684" s="17" t="n">
        <v>51</v>
      </c>
      <c r="L684" s="17" t="n">
        <v>7.55</v>
      </c>
      <c r="M684" s="17" t="n">
        <v>385.05</v>
      </c>
      <c r="N684" s="17" t="n">
        <v>49.44</v>
      </c>
      <c r="O684" s="17" t="n">
        <v>434.49</v>
      </c>
      <c r="P684" s="17" t="inlineStr">
        <is>
          <t>PAID</t>
        </is>
      </c>
      <c r="Q684" s="27" t="n">
        <v>46249</v>
      </c>
      <c r="R684" s="27" t="n">
        <v>46240</v>
      </c>
      <c r="S684" s="17" t="inlineStr"/>
    </row>
    <row r="685">
      <c r="A685" s="21" t="inlineStr">
        <is>
          <t>TXN-202608-041527</t>
        </is>
      </c>
      <c r="B685" s="28" t="n">
        <v>46235</v>
      </c>
      <c r="C685" s="21" t="inlineStr">
        <is>
          <t>AC-EW-1021</t>
        </is>
      </c>
      <c r="D685" s="21" t="inlineStr">
        <is>
          <t>WL-03888</t>
        </is>
      </c>
      <c r="E685" s="21" t="inlineStr">
        <is>
          <t>EW-1021</t>
        </is>
      </c>
      <c r="F685" s="21" t="inlineStr">
        <is>
          <t>Eastwey</t>
        </is>
      </c>
      <c r="G685" s="21" t="inlineStr">
        <is>
          <t>NON_COMM_MONTHLY</t>
        </is>
      </c>
      <c r="H685" s="21" t="inlineStr">
        <is>
          <t>MONTHLY_MOORAGE</t>
        </is>
      </c>
      <c r="I685" s="21" t="n">
        <v>70</v>
      </c>
      <c r="J685" s="21" t="n">
        <v>1</v>
      </c>
      <c r="K685" s="21" t="n">
        <v>70</v>
      </c>
      <c r="L685" s="21" t="n">
        <v>7.55</v>
      </c>
      <c r="M685" s="21" t="n">
        <v>528.5</v>
      </c>
      <c r="N685" s="21" t="n">
        <v>67.86</v>
      </c>
      <c r="O685" s="21" t="n">
        <v>596.36</v>
      </c>
      <c r="P685" s="21" t="inlineStr">
        <is>
          <t>PAID</t>
        </is>
      </c>
      <c r="Q685" s="28" t="n">
        <v>46249</v>
      </c>
      <c r="R685" s="28" t="n">
        <v>46248</v>
      </c>
      <c r="S685" s="21" t="inlineStr"/>
    </row>
    <row r="686">
      <c r="A686" s="17" t="inlineStr">
        <is>
          <t>TXN-202608-041591</t>
        </is>
      </c>
      <c r="B686" s="27" t="n">
        <v>46235</v>
      </c>
      <c r="C686" s="17" t="inlineStr">
        <is>
          <t>AC-EW-1022</t>
        </is>
      </c>
      <c r="D686" s="17" t="inlineStr">
        <is>
          <t>WL-01788</t>
        </is>
      </c>
      <c r="E686" s="17" t="inlineStr">
        <is>
          <t>EW-1022</t>
        </is>
      </c>
      <c r="F686" s="17" t="inlineStr">
        <is>
          <t>Eastwey</t>
        </is>
      </c>
      <c r="G686" s="17" t="inlineStr">
        <is>
          <t>NON_COMM_MONTHLY</t>
        </is>
      </c>
      <c r="H686" s="17" t="inlineStr">
        <is>
          <t>MONTHLY_MOORAGE</t>
        </is>
      </c>
      <c r="I686" s="17" t="n">
        <v>39</v>
      </c>
      <c r="J686" s="17" t="n">
        <v>1</v>
      </c>
      <c r="K686" s="17" t="n">
        <v>39</v>
      </c>
      <c r="L686" s="17" t="n">
        <v>7.55</v>
      </c>
      <c r="M686" s="17" t="n">
        <v>294.45</v>
      </c>
      <c r="N686" s="17" t="n">
        <v>37.81</v>
      </c>
      <c r="O686" s="17" t="n">
        <v>332.26</v>
      </c>
      <c r="P686" s="17" t="inlineStr">
        <is>
          <t>PAID</t>
        </is>
      </c>
      <c r="Q686" s="27" t="n">
        <v>46249</v>
      </c>
      <c r="R686" s="27" t="n">
        <v>46237</v>
      </c>
      <c r="S686" s="17" t="inlineStr"/>
    </row>
    <row r="687">
      <c r="A687" s="21" t="inlineStr">
        <is>
          <t>TXN-202608-041651</t>
        </is>
      </c>
      <c r="B687" s="28" t="n">
        <v>46235</v>
      </c>
      <c r="C687" s="21" t="inlineStr">
        <is>
          <t>AC-EW-1023</t>
        </is>
      </c>
      <c r="D687" s="21" t="inlineStr">
        <is>
          <t>WL-01824</t>
        </is>
      </c>
      <c r="E687" s="21" t="inlineStr">
        <is>
          <t>EW-1023</t>
        </is>
      </c>
      <c r="F687" s="21" t="inlineStr">
        <is>
          <t>Eastwey</t>
        </is>
      </c>
      <c r="G687" s="21" t="inlineStr">
        <is>
          <t>NON_COMM_MONTHLY</t>
        </is>
      </c>
      <c r="H687" s="21" t="inlineStr">
        <is>
          <t>MONTHLY_MOORAGE</t>
        </is>
      </c>
      <c r="I687" s="21" t="n">
        <v>60</v>
      </c>
      <c r="J687" s="21" t="n">
        <v>1</v>
      </c>
      <c r="K687" s="21" t="n">
        <v>60</v>
      </c>
      <c r="L687" s="21" t="n">
        <v>7.55</v>
      </c>
      <c r="M687" s="21" t="n">
        <v>453</v>
      </c>
      <c r="N687" s="21" t="n">
        <v>58.17</v>
      </c>
      <c r="O687" s="21" t="n">
        <v>511.17</v>
      </c>
      <c r="P687" s="21" t="inlineStr">
        <is>
          <t>PAID</t>
        </is>
      </c>
      <c r="Q687" s="28" t="n">
        <v>46249</v>
      </c>
      <c r="R687" s="28" t="n">
        <v>46246</v>
      </c>
      <c r="S687" s="21" t="inlineStr"/>
    </row>
    <row r="688">
      <c r="A688" s="17" t="inlineStr">
        <is>
          <t>TXN-202608-041702</t>
        </is>
      </c>
      <c r="B688" s="27" t="n">
        <v>46235</v>
      </c>
      <c r="C688" s="17" t="inlineStr">
        <is>
          <t>AC-EW-1024</t>
        </is>
      </c>
      <c r="D688" s="17" t="inlineStr">
        <is>
          <t>WL-03180</t>
        </is>
      </c>
      <c r="E688" s="17" t="inlineStr">
        <is>
          <t>EW-1024</t>
        </is>
      </c>
      <c r="F688" s="17" t="inlineStr">
        <is>
          <t>Eastwey</t>
        </is>
      </c>
      <c r="G688" s="17" t="inlineStr">
        <is>
          <t>NON_COMM_MONTHLY</t>
        </is>
      </c>
      <c r="H688" s="17" t="inlineStr">
        <is>
          <t>MONTHLY_MOORAGE</t>
        </is>
      </c>
      <c r="I688" s="17" t="n">
        <v>34</v>
      </c>
      <c r="J688" s="17" t="n">
        <v>1</v>
      </c>
      <c r="K688" s="17" t="n">
        <v>34</v>
      </c>
      <c r="L688" s="17" t="n">
        <v>7.55</v>
      </c>
      <c r="M688" s="17" t="n">
        <v>256.7</v>
      </c>
      <c r="N688" s="17" t="n">
        <v>32.96</v>
      </c>
      <c r="O688" s="17" t="n">
        <v>289.66</v>
      </c>
      <c r="P688" s="17" t="inlineStr">
        <is>
          <t>PAID</t>
        </is>
      </c>
      <c r="Q688" s="27" t="n">
        <v>46249</v>
      </c>
      <c r="R688" s="27" t="n">
        <v>46247</v>
      </c>
      <c r="S688" s="17" t="inlineStr"/>
    </row>
    <row r="689">
      <c r="A689" s="21" t="inlineStr">
        <is>
          <t>TXN-202608-041755</t>
        </is>
      </c>
      <c r="B689" s="28" t="n">
        <v>46235</v>
      </c>
      <c r="C689" s="21" t="inlineStr">
        <is>
          <t>AC-GW-0102</t>
        </is>
      </c>
      <c r="D689" s="21" t="inlineStr">
        <is>
          <t>WL-01136</t>
        </is>
      </c>
      <c r="E689" s="21" t="inlineStr">
        <is>
          <t>GW-0102</t>
        </is>
      </c>
      <c r="F689" s="21" t="inlineStr">
        <is>
          <t>Gullwing</t>
        </is>
      </c>
      <c r="G689" s="21" t="inlineStr">
        <is>
          <t>NON_COMM_MONTHLY</t>
        </is>
      </c>
      <c r="H689" s="21" t="inlineStr">
        <is>
          <t>MONTHLY_MOORAGE</t>
        </is>
      </c>
      <c r="I689" s="21" t="n">
        <v>44</v>
      </c>
      <c r="J689" s="21" t="n">
        <v>1</v>
      </c>
      <c r="K689" s="21" t="n">
        <v>44</v>
      </c>
      <c r="L689" s="21" t="n">
        <v>7.55</v>
      </c>
      <c r="M689" s="21" t="n">
        <v>332.2</v>
      </c>
      <c r="N689" s="21" t="n">
        <v>42.65</v>
      </c>
      <c r="O689" s="21" t="n">
        <v>374.85</v>
      </c>
      <c r="P689" s="21" t="inlineStr">
        <is>
          <t>PAID</t>
        </is>
      </c>
      <c r="Q689" s="28" t="n">
        <v>46249</v>
      </c>
      <c r="R689" s="28" t="n">
        <v>46245</v>
      </c>
      <c r="S689" s="21" t="inlineStr"/>
    </row>
    <row r="690">
      <c r="A690" s="17" t="inlineStr">
        <is>
          <t>TXN-202608-041830</t>
        </is>
      </c>
      <c r="B690" s="27" t="n">
        <v>46235</v>
      </c>
      <c r="C690" s="17" t="inlineStr">
        <is>
          <t>AC-GW-0103</t>
        </is>
      </c>
      <c r="D690" s="17" t="inlineStr">
        <is>
          <t>WL-02233</t>
        </is>
      </c>
      <c r="E690" s="17" t="inlineStr">
        <is>
          <t>GW-0103</t>
        </is>
      </c>
      <c r="F690" s="17" t="inlineStr">
        <is>
          <t>Gullwing</t>
        </is>
      </c>
      <c r="G690" s="17" t="inlineStr">
        <is>
          <t>NON_COMM_MONTHLY</t>
        </is>
      </c>
      <c r="H690" s="17" t="inlineStr">
        <is>
          <t>MONTHLY_MOORAGE</t>
        </is>
      </c>
      <c r="I690" s="17" t="n">
        <v>45</v>
      </c>
      <c r="J690" s="17" t="n">
        <v>1</v>
      </c>
      <c r="K690" s="17" t="n">
        <v>45</v>
      </c>
      <c r="L690" s="17" t="n">
        <v>7.55</v>
      </c>
      <c r="M690" s="17" t="n">
        <v>339.75</v>
      </c>
      <c r="N690" s="17" t="n">
        <v>43.62</v>
      </c>
      <c r="O690" s="17" t="n">
        <v>383.37</v>
      </c>
      <c r="P690" s="17" t="inlineStr">
        <is>
          <t>PAID</t>
        </is>
      </c>
      <c r="Q690" s="27" t="n">
        <v>46249</v>
      </c>
      <c r="R690" s="27" t="n">
        <v>46251</v>
      </c>
      <c r="S690" s="17" t="inlineStr"/>
    </row>
    <row r="691">
      <c r="A691" s="21" t="inlineStr">
        <is>
          <t>TXN-202608-041882</t>
        </is>
      </c>
      <c r="B691" s="28" t="n">
        <v>46235</v>
      </c>
      <c r="C691" s="21" t="inlineStr">
        <is>
          <t>AC-GW-0104</t>
        </is>
      </c>
      <c r="D691" s="21" t="inlineStr">
        <is>
          <t>WL-01980</t>
        </is>
      </c>
      <c r="E691" s="21" t="inlineStr">
        <is>
          <t>GW-0104</t>
        </is>
      </c>
      <c r="F691" s="21" t="inlineStr">
        <is>
          <t>Gullwing</t>
        </is>
      </c>
      <c r="G691" s="21" t="inlineStr">
        <is>
          <t>NON_COMM_MONTHLY</t>
        </is>
      </c>
      <c r="H691" s="21" t="inlineStr">
        <is>
          <t>MONTHLY_MOORAGE</t>
        </is>
      </c>
      <c r="I691" s="21" t="n">
        <v>50</v>
      </c>
      <c r="J691" s="21" t="n">
        <v>1</v>
      </c>
      <c r="K691" s="21" t="n">
        <v>50</v>
      </c>
      <c r="L691" s="21" t="n">
        <v>7.55</v>
      </c>
      <c r="M691" s="21" t="n">
        <v>377.5</v>
      </c>
      <c r="N691" s="21" t="n">
        <v>48.47</v>
      </c>
      <c r="O691" s="21" t="n">
        <v>425.97</v>
      </c>
      <c r="P691" s="21" t="inlineStr">
        <is>
          <t>PAID</t>
        </is>
      </c>
      <c r="Q691" s="28" t="n">
        <v>46249</v>
      </c>
      <c r="R691" s="28" t="n">
        <v>46238</v>
      </c>
      <c r="S691" s="21" t="inlineStr"/>
    </row>
    <row r="692">
      <c r="A692" s="17" t="inlineStr">
        <is>
          <t>TXN-202608-041952</t>
        </is>
      </c>
      <c r="B692" s="27" t="n">
        <v>46235</v>
      </c>
      <c r="C692" s="17" t="inlineStr">
        <is>
          <t>AC-GW-0105</t>
        </is>
      </c>
      <c r="D692" s="17" t="inlineStr">
        <is>
          <t>WL-03409</t>
        </is>
      </c>
      <c r="E692" s="17" t="inlineStr">
        <is>
          <t>GW-0105</t>
        </is>
      </c>
      <c r="F692" s="17" t="inlineStr">
        <is>
          <t>Gullwing</t>
        </is>
      </c>
      <c r="G692" s="17" t="inlineStr">
        <is>
          <t>NON_COMM_MONTHLY</t>
        </is>
      </c>
      <c r="H692" s="17" t="inlineStr">
        <is>
          <t>MONTHLY_MOORAGE</t>
        </is>
      </c>
      <c r="I692" s="17" t="n">
        <v>60</v>
      </c>
      <c r="J692" s="17" t="n">
        <v>1</v>
      </c>
      <c r="K692" s="17" t="n">
        <v>60</v>
      </c>
      <c r="L692" s="17" t="n">
        <v>7.55</v>
      </c>
      <c r="M692" s="17" t="n">
        <v>453</v>
      </c>
      <c r="N692" s="17" t="n">
        <v>58.17</v>
      </c>
      <c r="O692" s="17" t="n">
        <v>511.17</v>
      </c>
      <c r="P692" s="17" t="inlineStr">
        <is>
          <t>PAID</t>
        </is>
      </c>
      <c r="Q692" s="27" t="n">
        <v>46249</v>
      </c>
      <c r="R692" s="27" t="n">
        <v>46237</v>
      </c>
      <c r="S692" s="17" t="inlineStr"/>
    </row>
    <row r="693">
      <c r="A693" s="21" t="inlineStr">
        <is>
          <t>TXN-202608-041997</t>
        </is>
      </c>
      <c r="B693" s="28" t="n">
        <v>46235</v>
      </c>
      <c r="C693" s="21" t="inlineStr">
        <is>
          <t>AC-GW-0106</t>
        </is>
      </c>
      <c r="D693" s="21" t="inlineStr">
        <is>
          <t>WL-01773</t>
        </is>
      </c>
      <c r="E693" s="21" t="inlineStr">
        <is>
          <t>GW-0106</t>
        </is>
      </c>
      <c r="F693" s="21" t="inlineStr">
        <is>
          <t>Gullwing</t>
        </is>
      </c>
      <c r="G693" s="21" t="inlineStr">
        <is>
          <t>NON_COMM_MONTHLY</t>
        </is>
      </c>
      <c r="H693" s="21" t="inlineStr">
        <is>
          <t>MONTHLY_MOORAGE</t>
        </is>
      </c>
      <c r="I693" s="21" t="n">
        <v>80</v>
      </c>
      <c r="J693" s="21" t="n">
        <v>1</v>
      </c>
      <c r="K693" s="21" t="n">
        <v>80</v>
      </c>
      <c r="L693" s="21" t="n">
        <v>7.55</v>
      </c>
      <c r="M693" s="21" t="n">
        <v>604</v>
      </c>
      <c r="N693" s="21" t="n">
        <v>77.55</v>
      </c>
      <c r="O693" s="21" t="n">
        <v>681.55</v>
      </c>
      <c r="P693" s="21" t="inlineStr">
        <is>
          <t>PAID</t>
        </is>
      </c>
      <c r="Q693" s="28" t="n">
        <v>46249</v>
      </c>
      <c r="R693" s="28" t="n">
        <v>46244</v>
      </c>
      <c r="S693" s="21" t="inlineStr"/>
    </row>
    <row r="694">
      <c r="A694" s="17" t="inlineStr">
        <is>
          <t>TXN-202608-042047</t>
        </is>
      </c>
      <c r="B694" s="27" t="n">
        <v>46235</v>
      </c>
      <c r="C694" s="17" t="inlineStr">
        <is>
          <t>AC-GW-0108</t>
        </is>
      </c>
      <c r="D694" s="17" t="inlineStr">
        <is>
          <t>WL-02927</t>
        </is>
      </c>
      <c r="E694" s="17" t="inlineStr">
        <is>
          <t>GW-0108</t>
        </is>
      </c>
      <c r="F694" s="17" t="inlineStr">
        <is>
          <t>Gullwing</t>
        </is>
      </c>
      <c r="G694" s="17" t="inlineStr">
        <is>
          <t>NON_COMM_MONTHLY</t>
        </is>
      </c>
      <c r="H694" s="17" t="inlineStr">
        <is>
          <t>MONTHLY_MOORAGE</t>
        </is>
      </c>
      <c r="I694" s="17" t="n">
        <v>47</v>
      </c>
      <c r="J694" s="17" t="n">
        <v>1</v>
      </c>
      <c r="K694" s="17" t="n">
        <v>47</v>
      </c>
      <c r="L694" s="17" t="n">
        <v>7.55</v>
      </c>
      <c r="M694" s="17" t="n">
        <v>354.85</v>
      </c>
      <c r="N694" s="17" t="n">
        <v>45.56</v>
      </c>
      <c r="O694" s="17" t="n">
        <v>400.41</v>
      </c>
      <c r="P694" s="17" t="inlineStr">
        <is>
          <t>PAID</t>
        </is>
      </c>
      <c r="Q694" s="27" t="n">
        <v>46249</v>
      </c>
      <c r="R694" s="27" t="n">
        <v>46242</v>
      </c>
      <c r="S694" s="17" t="inlineStr"/>
    </row>
    <row r="695">
      <c r="A695" s="21" t="inlineStr">
        <is>
          <t>TXN-202608-042085</t>
        </is>
      </c>
      <c r="B695" s="28" t="n">
        <v>46235</v>
      </c>
      <c r="C695" s="21" t="inlineStr">
        <is>
          <t>AC-GW-0109</t>
        </is>
      </c>
      <c r="D695" s="21" t="inlineStr">
        <is>
          <t>WL-02979</t>
        </is>
      </c>
      <c r="E695" s="21" t="inlineStr">
        <is>
          <t>GW-0109</t>
        </is>
      </c>
      <c r="F695" s="21" t="inlineStr">
        <is>
          <t>Gullwing</t>
        </is>
      </c>
      <c r="G695" s="21" t="inlineStr">
        <is>
          <t>NON_COMM_MONTHLY</t>
        </is>
      </c>
      <c r="H695" s="21" t="inlineStr">
        <is>
          <t>MONTHLY_MOORAGE</t>
        </is>
      </c>
      <c r="I695" s="21" t="n">
        <v>55</v>
      </c>
      <c r="J695" s="21" t="n">
        <v>1</v>
      </c>
      <c r="K695" s="21" t="n">
        <v>55</v>
      </c>
      <c r="L695" s="21" t="n">
        <v>7.55</v>
      </c>
      <c r="M695" s="21" t="n">
        <v>415.25</v>
      </c>
      <c r="N695" s="21" t="n">
        <v>53.32</v>
      </c>
      <c r="O695" s="21" t="n">
        <v>468.57</v>
      </c>
      <c r="P695" s="21" t="inlineStr">
        <is>
          <t>LATE</t>
        </is>
      </c>
      <c r="Q695" s="28" t="n">
        <v>46249</v>
      </c>
      <c r="R695" s="21" t="inlineStr"/>
      <c r="S695" s="21" t="inlineStr"/>
    </row>
    <row r="696">
      <c r="A696" s="17" t="inlineStr">
        <is>
          <t>TXN-202608-042151</t>
        </is>
      </c>
      <c r="B696" s="27" t="n">
        <v>46235</v>
      </c>
      <c r="C696" s="17" t="inlineStr">
        <is>
          <t>AC-GW-0110</t>
        </is>
      </c>
      <c r="D696" s="17" t="inlineStr">
        <is>
          <t>WL-02479</t>
        </is>
      </c>
      <c r="E696" s="17" t="inlineStr">
        <is>
          <t>GW-0110</t>
        </is>
      </c>
      <c r="F696" s="17" t="inlineStr">
        <is>
          <t>Gullwing</t>
        </is>
      </c>
      <c r="G696" s="17" t="inlineStr">
        <is>
          <t>NON_COMM_MONTHLY</t>
        </is>
      </c>
      <c r="H696" s="17" t="inlineStr">
        <is>
          <t>MONTHLY_MOORAGE</t>
        </is>
      </c>
      <c r="I696" s="17" t="n">
        <v>80</v>
      </c>
      <c r="J696" s="17" t="n">
        <v>1</v>
      </c>
      <c r="K696" s="17" t="n">
        <v>80</v>
      </c>
      <c r="L696" s="17" t="n">
        <v>7.55</v>
      </c>
      <c r="M696" s="17" t="n">
        <v>604</v>
      </c>
      <c r="N696" s="17" t="n">
        <v>77.55</v>
      </c>
      <c r="O696" s="17" t="n">
        <v>681.55</v>
      </c>
      <c r="P696" s="17" t="inlineStr">
        <is>
          <t>PAID</t>
        </is>
      </c>
      <c r="Q696" s="27" t="n">
        <v>46249</v>
      </c>
      <c r="R696" s="27" t="n">
        <v>46240</v>
      </c>
      <c r="S696" s="17" t="inlineStr"/>
    </row>
    <row r="697">
      <c r="A697" s="21" t="inlineStr">
        <is>
          <t>TXN-202608-042228</t>
        </is>
      </c>
      <c r="B697" s="28" t="n">
        <v>46235</v>
      </c>
      <c r="C697" s="21" t="inlineStr">
        <is>
          <t>AC-GW-0111</t>
        </is>
      </c>
      <c r="D697" s="21" t="inlineStr">
        <is>
          <t>WL-03229</t>
        </is>
      </c>
      <c r="E697" s="21" t="inlineStr">
        <is>
          <t>GW-0111</t>
        </is>
      </c>
      <c r="F697" s="21" t="inlineStr">
        <is>
          <t>Gullwing</t>
        </is>
      </c>
      <c r="G697" s="21" t="inlineStr">
        <is>
          <t>NON_COMM_MONTHLY</t>
        </is>
      </c>
      <c r="H697" s="21" t="inlineStr">
        <is>
          <t>MONTHLY_MOORAGE</t>
        </is>
      </c>
      <c r="I697" s="21" t="n">
        <v>60</v>
      </c>
      <c r="J697" s="21" t="n">
        <v>1</v>
      </c>
      <c r="K697" s="21" t="n">
        <v>60</v>
      </c>
      <c r="L697" s="21" t="n">
        <v>7.55</v>
      </c>
      <c r="M697" s="21" t="n">
        <v>453</v>
      </c>
      <c r="N697" s="21" t="n">
        <v>58.17</v>
      </c>
      <c r="O697" s="21" t="n">
        <v>511.17</v>
      </c>
      <c r="P697" s="21" t="inlineStr">
        <is>
          <t>PAID</t>
        </is>
      </c>
      <c r="Q697" s="28" t="n">
        <v>46249</v>
      </c>
      <c r="R697" s="28" t="n">
        <v>46242</v>
      </c>
      <c r="S697" s="21" t="inlineStr"/>
    </row>
    <row r="698">
      <c r="A698" s="17" t="inlineStr">
        <is>
          <t>TXN-202608-042295</t>
        </is>
      </c>
      <c r="B698" s="27" t="n">
        <v>46235</v>
      </c>
      <c r="C698" s="17" t="inlineStr">
        <is>
          <t>AC-GW-0112</t>
        </is>
      </c>
      <c r="D698" s="17" t="inlineStr">
        <is>
          <t>WL-01208</t>
        </is>
      </c>
      <c r="E698" s="17" t="inlineStr">
        <is>
          <t>GW-0112</t>
        </is>
      </c>
      <c r="F698" s="17" t="inlineStr">
        <is>
          <t>Gullwing</t>
        </is>
      </c>
      <c r="G698" s="17" t="inlineStr">
        <is>
          <t>NON_COMM_MONTHLY</t>
        </is>
      </c>
      <c r="H698" s="17" t="inlineStr">
        <is>
          <t>MONTHLY_MOORAGE</t>
        </is>
      </c>
      <c r="I698" s="17" t="n">
        <v>32</v>
      </c>
      <c r="J698" s="17" t="n">
        <v>1</v>
      </c>
      <c r="K698" s="17" t="n">
        <v>32</v>
      </c>
      <c r="L698" s="17" t="n">
        <v>7.55</v>
      </c>
      <c r="M698" s="17" t="n">
        <v>241.6</v>
      </c>
      <c r="N698" s="17" t="n">
        <v>31.02</v>
      </c>
      <c r="O698" s="17" t="n">
        <v>272.62</v>
      </c>
      <c r="P698" s="17" t="inlineStr">
        <is>
          <t>PAID</t>
        </is>
      </c>
      <c r="Q698" s="27" t="n">
        <v>46249</v>
      </c>
      <c r="R698" s="27" t="n">
        <v>46245</v>
      </c>
      <c r="S698" s="17" t="inlineStr"/>
    </row>
    <row r="699">
      <c r="A699" s="21" t="inlineStr">
        <is>
          <t>TXN-202608-042347</t>
        </is>
      </c>
      <c r="B699" s="28" t="n">
        <v>46235</v>
      </c>
      <c r="C699" s="21" t="inlineStr">
        <is>
          <t>AC-GW-0113</t>
        </is>
      </c>
      <c r="D699" s="21" t="inlineStr">
        <is>
          <t>WL-01259</t>
        </is>
      </c>
      <c r="E699" s="21" t="inlineStr">
        <is>
          <t>GW-0113</t>
        </is>
      </c>
      <c r="F699" s="21" t="inlineStr">
        <is>
          <t>Gullwing</t>
        </is>
      </c>
      <c r="G699" s="21" t="inlineStr">
        <is>
          <t>NON_COMM_MONTHLY</t>
        </is>
      </c>
      <c r="H699" s="21" t="inlineStr">
        <is>
          <t>MONTHLY_MOORAGE</t>
        </is>
      </c>
      <c r="I699" s="21" t="n">
        <v>46</v>
      </c>
      <c r="J699" s="21" t="n">
        <v>1</v>
      </c>
      <c r="K699" s="21" t="n">
        <v>46</v>
      </c>
      <c r="L699" s="21" t="n">
        <v>7.55</v>
      </c>
      <c r="M699" s="21" t="n">
        <v>347.3</v>
      </c>
      <c r="N699" s="21" t="n">
        <v>44.59</v>
      </c>
      <c r="O699" s="21" t="n">
        <v>391.89</v>
      </c>
      <c r="P699" s="21" t="inlineStr">
        <is>
          <t>PAID</t>
        </is>
      </c>
      <c r="Q699" s="28" t="n">
        <v>46249</v>
      </c>
      <c r="R699" s="28" t="n">
        <v>46238</v>
      </c>
      <c r="S699" s="21" t="inlineStr"/>
    </row>
    <row r="700">
      <c r="A700" s="17" t="inlineStr">
        <is>
          <t>TXN-202608-042422</t>
        </is>
      </c>
      <c r="B700" s="27" t="n">
        <v>46235</v>
      </c>
      <c r="C700" s="17" t="inlineStr">
        <is>
          <t>AC-GW-0114</t>
        </is>
      </c>
      <c r="D700" s="17" t="inlineStr">
        <is>
          <t>WL-02985</t>
        </is>
      </c>
      <c r="E700" s="17" t="inlineStr">
        <is>
          <t>GW-0114</t>
        </is>
      </c>
      <c r="F700" s="17" t="inlineStr">
        <is>
          <t>Gullwing</t>
        </is>
      </c>
      <c r="G700" s="17" t="inlineStr">
        <is>
          <t>NON_COMM_MONTHLY</t>
        </is>
      </c>
      <c r="H700" s="17" t="inlineStr">
        <is>
          <t>MONTHLY_MOORAGE</t>
        </is>
      </c>
      <c r="I700" s="17" t="n">
        <v>37</v>
      </c>
      <c r="J700" s="17" t="n">
        <v>1</v>
      </c>
      <c r="K700" s="17" t="n">
        <v>37</v>
      </c>
      <c r="L700" s="17" t="n">
        <v>7.55</v>
      </c>
      <c r="M700" s="17" t="n">
        <v>279.35</v>
      </c>
      <c r="N700" s="17" t="n">
        <v>35.87</v>
      </c>
      <c r="O700" s="17" t="n">
        <v>315.22</v>
      </c>
      <c r="P700" s="17" t="inlineStr">
        <is>
          <t>PAID</t>
        </is>
      </c>
      <c r="Q700" s="27" t="n">
        <v>46249</v>
      </c>
      <c r="R700" s="27" t="n">
        <v>46249</v>
      </c>
      <c r="S700" s="17" t="inlineStr"/>
    </row>
    <row r="701">
      <c r="A701" s="21" t="inlineStr">
        <is>
          <t>TXN-202608-042493</t>
        </is>
      </c>
      <c r="B701" s="28" t="n">
        <v>46235</v>
      </c>
      <c r="C701" s="21" t="inlineStr">
        <is>
          <t>AC-GW-0115</t>
        </is>
      </c>
      <c r="D701" s="21" t="inlineStr">
        <is>
          <t>WL-01610</t>
        </is>
      </c>
      <c r="E701" s="21" t="inlineStr">
        <is>
          <t>GW-0115</t>
        </is>
      </c>
      <c r="F701" s="21" t="inlineStr">
        <is>
          <t>Gullwing</t>
        </is>
      </c>
      <c r="G701" s="21" t="inlineStr">
        <is>
          <t>NON_COMM_MONTHLY</t>
        </is>
      </c>
      <c r="H701" s="21" t="inlineStr">
        <is>
          <t>MONTHLY_MOORAGE</t>
        </is>
      </c>
      <c r="I701" s="21" t="n">
        <v>50</v>
      </c>
      <c r="J701" s="21" t="n">
        <v>1</v>
      </c>
      <c r="K701" s="21" t="n">
        <v>50</v>
      </c>
      <c r="L701" s="21" t="n">
        <v>7.55</v>
      </c>
      <c r="M701" s="21" t="n">
        <v>377.5</v>
      </c>
      <c r="N701" s="21" t="n">
        <v>48.47</v>
      </c>
      <c r="O701" s="21" t="n">
        <v>425.97</v>
      </c>
      <c r="P701" s="21" t="inlineStr">
        <is>
          <t>PAID</t>
        </is>
      </c>
      <c r="Q701" s="28" t="n">
        <v>46249</v>
      </c>
      <c r="R701" s="28" t="n">
        <v>46241</v>
      </c>
      <c r="S701" s="21" t="inlineStr"/>
    </row>
    <row r="702">
      <c r="A702" s="17" t="inlineStr">
        <is>
          <t>TXN-202608-042568</t>
        </is>
      </c>
      <c r="B702" s="27" t="n">
        <v>46235</v>
      </c>
      <c r="C702" s="17" t="inlineStr">
        <is>
          <t>AC-GW-0116</t>
        </is>
      </c>
      <c r="D702" s="17" t="inlineStr">
        <is>
          <t>WL-02724</t>
        </is>
      </c>
      <c r="E702" s="17" t="inlineStr">
        <is>
          <t>GW-0116</t>
        </is>
      </c>
      <c r="F702" s="17" t="inlineStr">
        <is>
          <t>Gullwing</t>
        </is>
      </c>
      <c r="G702" s="17" t="inlineStr">
        <is>
          <t>NON_COMM_MONTHLY</t>
        </is>
      </c>
      <c r="H702" s="17" t="inlineStr">
        <is>
          <t>MONTHLY_MOORAGE</t>
        </is>
      </c>
      <c r="I702" s="17" t="n">
        <v>50</v>
      </c>
      <c r="J702" s="17" t="n">
        <v>1</v>
      </c>
      <c r="K702" s="17" t="n">
        <v>50</v>
      </c>
      <c r="L702" s="17" t="n">
        <v>7.55</v>
      </c>
      <c r="M702" s="17" t="n">
        <v>377.5</v>
      </c>
      <c r="N702" s="17" t="n">
        <v>48.47</v>
      </c>
      <c r="O702" s="17" t="n">
        <v>425.97</v>
      </c>
      <c r="P702" s="17" t="inlineStr">
        <is>
          <t>PAID</t>
        </is>
      </c>
      <c r="Q702" s="27" t="n">
        <v>46249</v>
      </c>
      <c r="R702" s="27" t="n">
        <v>46245</v>
      </c>
      <c r="S702" s="17" t="inlineStr"/>
    </row>
    <row r="703">
      <c r="A703" s="21" t="inlineStr">
        <is>
          <t>TXN-202608-042617</t>
        </is>
      </c>
      <c r="B703" s="28" t="n">
        <v>46235</v>
      </c>
      <c r="C703" s="21" t="inlineStr">
        <is>
          <t>AC-GW-0117</t>
        </is>
      </c>
      <c r="D703" s="21" t="inlineStr">
        <is>
          <t>WL-02588</t>
        </is>
      </c>
      <c r="E703" s="21" t="inlineStr">
        <is>
          <t>GW-0117</t>
        </is>
      </c>
      <c r="F703" s="21" t="inlineStr">
        <is>
          <t>Gullwing</t>
        </is>
      </c>
      <c r="G703" s="21" t="inlineStr">
        <is>
          <t>NON_COMM_MONTHLY</t>
        </is>
      </c>
      <c r="H703" s="21" t="inlineStr">
        <is>
          <t>MONTHLY_MOORAGE</t>
        </is>
      </c>
      <c r="I703" s="21" t="n">
        <v>50</v>
      </c>
      <c r="J703" s="21" t="n">
        <v>1</v>
      </c>
      <c r="K703" s="21" t="n">
        <v>50</v>
      </c>
      <c r="L703" s="21" t="n">
        <v>7.55</v>
      </c>
      <c r="M703" s="21" t="n">
        <v>377.5</v>
      </c>
      <c r="N703" s="21" t="n">
        <v>48.47</v>
      </c>
      <c r="O703" s="21" t="n">
        <v>425.97</v>
      </c>
      <c r="P703" s="21" t="inlineStr">
        <is>
          <t>PAID</t>
        </is>
      </c>
      <c r="Q703" s="28" t="n">
        <v>46249</v>
      </c>
      <c r="R703" s="28" t="n">
        <v>46239</v>
      </c>
      <c r="S703" s="21" t="inlineStr"/>
    </row>
    <row r="704">
      <c r="A704" s="17" t="inlineStr">
        <is>
          <t>TXN-202608-042670</t>
        </is>
      </c>
      <c r="B704" s="27" t="n">
        <v>46235</v>
      </c>
      <c r="C704" s="17" t="inlineStr">
        <is>
          <t>AC-GW-0118</t>
        </is>
      </c>
      <c r="D704" s="17" t="inlineStr">
        <is>
          <t>WL-02840</t>
        </is>
      </c>
      <c r="E704" s="17" t="inlineStr">
        <is>
          <t>GW-0118</t>
        </is>
      </c>
      <c r="F704" s="17" t="inlineStr">
        <is>
          <t>Gullwing</t>
        </is>
      </c>
      <c r="G704" s="17" t="inlineStr">
        <is>
          <t>NON_COMM_MONTHLY</t>
        </is>
      </c>
      <c r="H704" s="17" t="inlineStr">
        <is>
          <t>MONTHLY_MOORAGE</t>
        </is>
      </c>
      <c r="I704" s="17" t="n">
        <v>60</v>
      </c>
      <c r="J704" s="17" t="n">
        <v>1</v>
      </c>
      <c r="K704" s="17" t="n">
        <v>60</v>
      </c>
      <c r="L704" s="17" t="n">
        <v>7.55</v>
      </c>
      <c r="M704" s="17" t="n">
        <v>453</v>
      </c>
      <c r="N704" s="17" t="n">
        <v>58.17</v>
      </c>
      <c r="O704" s="17" t="n">
        <v>511.17</v>
      </c>
      <c r="P704" s="17" t="inlineStr">
        <is>
          <t>PAID</t>
        </is>
      </c>
      <c r="Q704" s="27" t="n">
        <v>46249</v>
      </c>
      <c r="R704" s="27" t="n">
        <v>46239</v>
      </c>
      <c r="S704" s="17" t="inlineStr"/>
    </row>
    <row r="705">
      <c r="A705" s="21" t="inlineStr">
        <is>
          <t>TXN-202608-042750</t>
        </is>
      </c>
      <c r="B705" s="28" t="n">
        <v>46235</v>
      </c>
      <c r="C705" s="21" t="inlineStr">
        <is>
          <t>AC-GW-0119</t>
        </is>
      </c>
      <c r="D705" s="21" t="inlineStr">
        <is>
          <t>WL-01624</t>
        </is>
      </c>
      <c r="E705" s="21" t="inlineStr">
        <is>
          <t>GW-0119</t>
        </is>
      </c>
      <c r="F705" s="21" t="inlineStr">
        <is>
          <t>Gullwing</t>
        </is>
      </c>
      <c r="G705" s="21" t="inlineStr">
        <is>
          <t>NON_COMM_MONTHLY</t>
        </is>
      </c>
      <c r="H705" s="21" t="inlineStr">
        <is>
          <t>MONTHLY_MOORAGE</t>
        </is>
      </c>
      <c r="I705" s="21" t="n">
        <v>38</v>
      </c>
      <c r="J705" s="21" t="n">
        <v>1</v>
      </c>
      <c r="K705" s="21" t="n">
        <v>38</v>
      </c>
      <c r="L705" s="21" t="n">
        <v>7.55</v>
      </c>
      <c r="M705" s="21" t="n">
        <v>286.9</v>
      </c>
      <c r="N705" s="21" t="n">
        <v>36.84</v>
      </c>
      <c r="O705" s="21" t="n">
        <v>323.74</v>
      </c>
      <c r="P705" s="21" t="inlineStr">
        <is>
          <t>PAID</t>
        </is>
      </c>
      <c r="Q705" s="28" t="n">
        <v>46249</v>
      </c>
      <c r="R705" s="28" t="n">
        <v>46238</v>
      </c>
      <c r="S705" s="21" t="inlineStr"/>
    </row>
    <row r="706">
      <c r="A706" s="17" t="inlineStr">
        <is>
          <t>TXN-202608-042798</t>
        </is>
      </c>
      <c r="B706" s="27" t="n">
        <v>46235</v>
      </c>
      <c r="C706" s="17" t="inlineStr">
        <is>
          <t>AC-GW-0120</t>
        </is>
      </c>
      <c r="D706" s="17" t="inlineStr">
        <is>
          <t>WL-01224</t>
        </is>
      </c>
      <c r="E706" s="17" t="inlineStr">
        <is>
          <t>GW-0120</t>
        </is>
      </c>
      <c r="F706" s="17" t="inlineStr">
        <is>
          <t>Gullwing</t>
        </is>
      </c>
      <c r="G706" s="17" t="inlineStr">
        <is>
          <t>NON_COMM_MONTHLY</t>
        </is>
      </c>
      <c r="H706" s="17" t="inlineStr">
        <is>
          <t>MONTHLY_MOORAGE</t>
        </is>
      </c>
      <c r="I706" s="17" t="n">
        <v>50</v>
      </c>
      <c r="J706" s="17" t="n">
        <v>1</v>
      </c>
      <c r="K706" s="17" t="n">
        <v>50</v>
      </c>
      <c r="L706" s="17" t="n">
        <v>7.55</v>
      </c>
      <c r="M706" s="17" t="n">
        <v>377.5</v>
      </c>
      <c r="N706" s="17" t="n">
        <v>48.47</v>
      </c>
      <c r="O706" s="17" t="n">
        <v>425.97</v>
      </c>
      <c r="P706" s="17" t="inlineStr">
        <is>
          <t>PAID</t>
        </is>
      </c>
      <c r="Q706" s="27" t="n">
        <v>46249</v>
      </c>
      <c r="R706" s="27" t="n">
        <v>46237</v>
      </c>
      <c r="S706" s="17" t="inlineStr"/>
    </row>
    <row r="707">
      <c r="A707" s="21" t="inlineStr">
        <is>
          <t>TXN-202608-042875</t>
        </is>
      </c>
      <c r="B707" s="28" t="n">
        <v>46235</v>
      </c>
      <c r="C707" s="21" t="inlineStr">
        <is>
          <t>AC-GW-0121</t>
        </is>
      </c>
      <c r="D707" s="21" t="inlineStr">
        <is>
          <t>WL-01763</t>
        </is>
      </c>
      <c r="E707" s="21" t="inlineStr">
        <is>
          <t>GW-0121</t>
        </is>
      </c>
      <c r="F707" s="21" t="inlineStr">
        <is>
          <t>Gullwing</t>
        </is>
      </c>
      <c r="G707" s="21" t="inlineStr">
        <is>
          <t>NON_COMM_MONTHLY</t>
        </is>
      </c>
      <c r="H707" s="21" t="inlineStr">
        <is>
          <t>MONTHLY_MOORAGE</t>
        </is>
      </c>
      <c r="I707" s="21" t="n">
        <v>41</v>
      </c>
      <c r="J707" s="21" t="n">
        <v>1</v>
      </c>
      <c r="K707" s="21" t="n">
        <v>41</v>
      </c>
      <c r="L707" s="21" t="n">
        <v>7.55</v>
      </c>
      <c r="M707" s="21" t="n">
        <v>309.55</v>
      </c>
      <c r="N707" s="21" t="n">
        <v>39.75</v>
      </c>
      <c r="O707" s="21" t="n">
        <v>349.3</v>
      </c>
      <c r="P707" s="21" t="inlineStr">
        <is>
          <t>PAID</t>
        </is>
      </c>
      <c r="Q707" s="28" t="n">
        <v>46249</v>
      </c>
      <c r="R707" s="28" t="n">
        <v>46249</v>
      </c>
      <c r="S707" s="21" t="inlineStr"/>
    </row>
    <row r="708">
      <c r="A708" s="17" t="inlineStr">
        <is>
          <t>TXN-202608-042943</t>
        </is>
      </c>
      <c r="B708" s="27" t="n">
        <v>46235</v>
      </c>
      <c r="C708" s="17" t="inlineStr">
        <is>
          <t>AC-GW-0122</t>
        </is>
      </c>
      <c r="D708" s="17" t="inlineStr">
        <is>
          <t>WL-01683</t>
        </is>
      </c>
      <c r="E708" s="17" t="inlineStr">
        <is>
          <t>GW-0122</t>
        </is>
      </c>
      <c r="F708" s="17" t="inlineStr">
        <is>
          <t>Gullwing</t>
        </is>
      </c>
      <c r="G708" s="17" t="inlineStr">
        <is>
          <t>NON_COMM_MONTHLY</t>
        </is>
      </c>
      <c r="H708" s="17" t="inlineStr">
        <is>
          <t>MONTHLY_MOORAGE</t>
        </is>
      </c>
      <c r="I708" s="17" t="n">
        <v>32</v>
      </c>
      <c r="J708" s="17" t="n">
        <v>1</v>
      </c>
      <c r="K708" s="17" t="n">
        <v>32</v>
      </c>
      <c r="L708" s="17" t="n">
        <v>7.55</v>
      </c>
      <c r="M708" s="17" t="n">
        <v>241.6</v>
      </c>
      <c r="N708" s="17" t="n">
        <v>31.02</v>
      </c>
      <c r="O708" s="17" t="n">
        <v>272.62</v>
      </c>
      <c r="P708" s="17" t="inlineStr">
        <is>
          <t>PAID</t>
        </is>
      </c>
      <c r="Q708" s="27" t="n">
        <v>46249</v>
      </c>
      <c r="R708" s="27" t="n">
        <v>46245</v>
      </c>
      <c r="S708" s="17" t="inlineStr"/>
    </row>
    <row r="709">
      <c r="A709" s="21" t="inlineStr">
        <is>
          <t>TXN-202608-043005</t>
        </is>
      </c>
      <c r="B709" s="28" t="n">
        <v>46235</v>
      </c>
      <c r="C709" s="21" t="inlineStr">
        <is>
          <t>AC-GW-0123</t>
        </is>
      </c>
      <c r="D709" s="21" t="inlineStr">
        <is>
          <t>WL-03611</t>
        </is>
      </c>
      <c r="E709" s="21" t="inlineStr">
        <is>
          <t>GW-0123</t>
        </is>
      </c>
      <c r="F709" s="21" t="inlineStr">
        <is>
          <t>Gullwing</t>
        </is>
      </c>
      <c r="G709" s="21" t="inlineStr">
        <is>
          <t>NON_COMM_MONTHLY</t>
        </is>
      </c>
      <c r="H709" s="21" t="inlineStr">
        <is>
          <t>MONTHLY_MOORAGE</t>
        </is>
      </c>
      <c r="I709" s="21" t="n">
        <v>80</v>
      </c>
      <c r="J709" s="21" t="n">
        <v>1</v>
      </c>
      <c r="K709" s="21" t="n">
        <v>80</v>
      </c>
      <c r="L709" s="21" t="n">
        <v>7.55</v>
      </c>
      <c r="M709" s="21" t="n">
        <v>604</v>
      </c>
      <c r="N709" s="21" t="n">
        <v>77.55</v>
      </c>
      <c r="O709" s="21" t="n">
        <v>681.55</v>
      </c>
      <c r="P709" s="21" t="inlineStr">
        <is>
          <t>PAID</t>
        </is>
      </c>
      <c r="Q709" s="28" t="n">
        <v>46249</v>
      </c>
      <c r="R709" s="28" t="n">
        <v>46247</v>
      </c>
      <c r="S709" s="21" t="inlineStr"/>
    </row>
    <row r="710">
      <c r="A710" s="17" t="inlineStr">
        <is>
          <t>TXN-202608-043082</t>
        </is>
      </c>
      <c r="B710" s="27" t="n">
        <v>46235</v>
      </c>
      <c r="C710" s="17" t="inlineStr">
        <is>
          <t>AC-GW-0201</t>
        </is>
      </c>
      <c r="D710" s="17" t="inlineStr">
        <is>
          <t>WL-01782</t>
        </is>
      </c>
      <c r="E710" s="17" t="inlineStr">
        <is>
          <t>GW-0201</t>
        </is>
      </c>
      <c r="F710" s="17" t="inlineStr">
        <is>
          <t>Gullwing</t>
        </is>
      </c>
      <c r="G710" s="17" t="inlineStr">
        <is>
          <t>NON_COMM_MONTHLY</t>
        </is>
      </c>
      <c r="H710" s="17" t="inlineStr">
        <is>
          <t>MONTHLY_MOORAGE</t>
        </is>
      </c>
      <c r="I710" s="17" t="n">
        <v>37</v>
      </c>
      <c r="J710" s="17" t="n">
        <v>1</v>
      </c>
      <c r="K710" s="17" t="n">
        <v>37</v>
      </c>
      <c r="L710" s="17" t="n">
        <v>7.55</v>
      </c>
      <c r="M710" s="17" t="n">
        <v>279.35</v>
      </c>
      <c r="N710" s="17" t="n">
        <v>35.87</v>
      </c>
      <c r="O710" s="17" t="n">
        <v>315.22</v>
      </c>
      <c r="P710" s="17" t="inlineStr">
        <is>
          <t>PAID</t>
        </is>
      </c>
      <c r="Q710" s="27" t="n">
        <v>46249</v>
      </c>
      <c r="R710" s="27" t="n">
        <v>46248</v>
      </c>
      <c r="S710" s="17" t="inlineStr"/>
    </row>
    <row r="711">
      <c r="A711" s="21" t="inlineStr">
        <is>
          <t>TXN-202608-043120</t>
        </is>
      </c>
      <c r="B711" s="28" t="n">
        <v>46235</v>
      </c>
      <c r="C711" s="21" t="inlineStr">
        <is>
          <t>AC-GW-0202</t>
        </is>
      </c>
      <c r="D711" s="21" t="inlineStr">
        <is>
          <t>WL-03086</t>
        </is>
      </c>
      <c r="E711" s="21" t="inlineStr">
        <is>
          <t>GW-0202</t>
        </is>
      </c>
      <c r="F711" s="21" t="inlineStr">
        <is>
          <t>Gullwing</t>
        </is>
      </c>
      <c r="G711" s="21" t="inlineStr">
        <is>
          <t>NON_COMM_MONTHLY</t>
        </is>
      </c>
      <c r="H711" s="21" t="inlineStr">
        <is>
          <t>MONTHLY_MOORAGE</t>
        </is>
      </c>
      <c r="I711" s="21" t="n">
        <v>80</v>
      </c>
      <c r="J711" s="21" t="n">
        <v>1</v>
      </c>
      <c r="K711" s="21" t="n">
        <v>80</v>
      </c>
      <c r="L711" s="21" t="n">
        <v>7.55</v>
      </c>
      <c r="M711" s="21" t="n">
        <v>604</v>
      </c>
      <c r="N711" s="21" t="n">
        <v>77.55</v>
      </c>
      <c r="O711" s="21" t="n">
        <v>681.55</v>
      </c>
      <c r="P711" s="21" t="inlineStr">
        <is>
          <t>LATE</t>
        </is>
      </c>
      <c r="Q711" s="28" t="n">
        <v>46249</v>
      </c>
      <c r="R711" s="21" t="inlineStr"/>
      <c r="S711" s="21" t="inlineStr"/>
    </row>
    <row r="712">
      <c r="A712" s="17" t="inlineStr">
        <is>
          <t>TXN-202608-043165</t>
        </is>
      </c>
      <c r="B712" s="27" t="n">
        <v>46235</v>
      </c>
      <c r="C712" s="17" t="inlineStr">
        <is>
          <t>AC-GW-0204</t>
        </is>
      </c>
      <c r="D712" s="17" t="inlineStr">
        <is>
          <t>WL-02069</t>
        </is>
      </c>
      <c r="E712" s="17" t="inlineStr">
        <is>
          <t>GW-0204</t>
        </is>
      </c>
      <c r="F712" s="17" t="inlineStr">
        <is>
          <t>Gullwing</t>
        </is>
      </c>
      <c r="G712" s="17" t="inlineStr">
        <is>
          <t>NON_COMM_MONTHLY</t>
        </is>
      </c>
      <c r="H712" s="17" t="inlineStr">
        <is>
          <t>MONTHLY_MOORAGE</t>
        </is>
      </c>
      <c r="I712" s="17" t="n">
        <v>32</v>
      </c>
      <c r="J712" s="17" t="n">
        <v>1</v>
      </c>
      <c r="K712" s="17" t="n">
        <v>32</v>
      </c>
      <c r="L712" s="17" t="n">
        <v>7.55</v>
      </c>
      <c r="M712" s="17" t="n">
        <v>241.6</v>
      </c>
      <c r="N712" s="17" t="n">
        <v>31.02</v>
      </c>
      <c r="O712" s="17" t="n">
        <v>272.62</v>
      </c>
      <c r="P712" s="17" t="inlineStr">
        <is>
          <t>PAID</t>
        </is>
      </c>
      <c r="Q712" s="27" t="n">
        <v>46249</v>
      </c>
      <c r="R712" s="27" t="n">
        <v>46247</v>
      </c>
      <c r="S712" s="17" t="inlineStr"/>
    </row>
    <row r="713">
      <c r="A713" s="21" t="inlineStr">
        <is>
          <t>TXN-202608-043218</t>
        </is>
      </c>
      <c r="B713" s="28" t="n">
        <v>46235</v>
      </c>
      <c r="C713" s="21" t="inlineStr">
        <is>
          <t>AC-GW-0205</t>
        </is>
      </c>
      <c r="D713" s="21" t="inlineStr">
        <is>
          <t>WL-01865</t>
        </is>
      </c>
      <c r="E713" s="21" t="inlineStr">
        <is>
          <t>GW-0205</t>
        </is>
      </c>
      <c r="F713" s="21" t="inlineStr">
        <is>
          <t>Gullwing</t>
        </is>
      </c>
      <c r="G713" s="21" t="inlineStr">
        <is>
          <t>NON_COMM_MONTHLY</t>
        </is>
      </c>
      <c r="H713" s="21" t="inlineStr">
        <is>
          <t>MONTHLY_MOORAGE</t>
        </is>
      </c>
      <c r="I713" s="21" t="n">
        <v>50</v>
      </c>
      <c r="J713" s="21" t="n">
        <v>1</v>
      </c>
      <c r="K713" s="21" t="n">
        <v>50</v>
      </c>
      <c r="L713" s="21" t="n">
        <v>7.55</v>
      </c>
      <c r="M713" s="21" t="n">
        <v>377.5</v>
      </c>
      <c r="N713" s="21" t="n">
        <v>48.47</v>
      </c>
      <c r="O713" s="21" t="n">
        <v>425.97</v>
      </c>
      <c r="P713" s="21" t="inlineStr">
        <is>
          <t>PAID</t>
        </is>
      </c>
      <c r="Q713" s="28" t="n">
        <v>46249</v>
      </c>
      <c r="R713" s="28" t="n">
        <v>46243</v>
      </c>
      <c r="S713" s="21" t="inlineStr"/>
    </row>
    <row r="714">
      <c r="A714" s="17" t="inlineStr">
        <is>
          <t>TXN-202608-043290</t>
        </is>
      </c>
      <c r="B714" s="27" t="n">
        <v>46235</v>
      </c>
      <c r="C714" s="17" t="inlineStr">
        <is>
          <t>AC-GW-0206</t>
        </is>
      </c>
      <c r="D714" s="17" t="inlineStr">
        <is>
          <t>WL-03352</t>
        </is>
      </c>
      <c r="E714" s="17" t="inlineStr">
        <is>
          <t>GW-0206</t>
        </is>
      </c>
      <c r="F714" s="17" t="inlineStr">
        <is>
          <t>Gullwing</t>
        </is>
      </c>
      <c r="G714" s="17" t="inlineStr">
        <is>
          <t>NON_COMM_MONTHLY</t>
        </is>
      </c>
      <c r="H714" s="17" t="inlineStr">
        <is>
          <t>MONTHLY_MOORAGE</t>
        </is>
      </c>
      <c r="I714" s="17" t="n">
        <v>56</v>
      </c>
      <c r="J714" s="17" t="n">
        <v>1</v>
      </c>
      <c r="K714" s="17" t="n">
        <v>56</v>
      </c>
      <c r="L714" s="17" t="n">
        <v>7.55</v>
      </c>
      <c r="M714" s="17" t="n">
        <v>422.8</v>
      </c>
      <c r="N714" s="17" t="n">
        <v>54.29</v>
      </c>
      <c r="O714" s="17" t="n">
        <v>477.09</v>
      </c>
      <c r="P714" s="17" t="inlineStr">
        <is>
          <t>PAID</t>
        </is>
      </c>
      <c r="Q714" s="27" t="n">
        <v>46249</v>
      </c>
      <c r="R714" s="27" t="n">
        <v>46237</v>
      </c>
      <c r="S714" s="17" t="inlineStr"/>
    </row>
    <row r="715">
      <c r="A715" s="21" t="inlineStr">
        <is>
          <t>TXN-202608-043364</t>
        </is>
      </c>
      <c r="B715" s="28" t="n">
        <v>46235</v>
      </c>
      <c r="C715" s="21" t="inlineStr">
        <is>
          <t>AC-GW-0207</t>
        </is>
      </c>
      <c r="D715" s="21" t="inlineStr">
        <is>
          <t>WL-01291</t>
        </is>
      </c>
      <c r="E715" s="21" t="inlineStr">
        <is>
          <t>GW-0207</t>
        </is>
      </c>
      <c r="F715" s="21" t="inlineStr">
        <is>
          <t>Gullwing</t>
        </is>
      </c>
      <c r="G715" s="21" t="inlineStr">
        <is>
          <t>NON_COMM_MONTHLY</t>
        </is>
      </c>
      <c r="H715" s="21" t="inlineStr">
        <is>
          <t>MONTHLY_MOORAGE</t>
        </is>
      </c>
      <c r="I715" s="21" t="n">
        <v>53</v>
      </c>
      <c r="J715" s="21" t="n">
        <v>1</v>
      </c>
      <c r="K715" s="21" t="n">
        <v>53</v>
      </c>
      <c r="L715" s="21" t="n">
        <v>7.55</v>
      </c>
      <c r="M715" s="21" t="n">
        <v>400.15</v>
      </c>
      <c r="N715" s="21" t="n">
        <v>51.38</v>
      </c>
      <c r="O715" s="21" t="n">
        <v>451.53</v>
      </c>
      <c r="P715" s="21" t="inlineStr">
        <is>
          <t>PAID</t>
        </is>
      </c>
      <c r="Q715" s="28" t="n">
        <v>46249</v>
      </c>
      <c r="R715" s="28" t="n">
        <v>46245</v>
      </c>
      <c r="S715" s="21" t="inlineStr"/>
    </row>
    <row r="716">
      <c r="A716" s="17" t="inlineStr">
        <is>
          <t>TXN-202608-043433</t>
        </is>
      </c>
      <c r="B716" s="27" t="n">
        <v>46235</v>
      </c>
      <c r="C716" s="17" t="inlineStr">
        <is>
          <t>AC-GW-0208</t>
        </is>
      </c>
      <c r="D716" s="17" t="inlineStr">
        <is>
          <t>WL-02505</t>
        </is>
      </c>
      <c r="E716" s="17" t="inlineStr">
        <is>
          <t>GW-0208</t>
        </is>
      </c>
      <c r="F716" s="17" t="inlineStr">
        <is>
          <t>Gullwing</t>
        </is>
      </c>
      <c r="G716" s="17" t="inlineStr">
        <is>
          <t>NON_COMM_MONTHLY</t>
        </is>
      </c>
      <c r="H716" s="17" t="inlineStr">
        <is>
          <t>MONTHLY_MOORAGE</t>
        </is>
      </c>
      <c r="I716" s="17" t="n">
        <v>58</v>
      </c>
      <c r="J716" s="17" t="n">
        <v>1</v>
      </c>
      <c r="K716" s="17" t="n">
        <v>58</v>
      </c>
      <c r="L716" s="17" t="n">
        <v>7.55</v>
      </c>
      <c r="M716" s="17" t="n">
        <v>437.9</v>
      </c>
      <c r="N716" s="17" t="n">
        <v>56.23</v>
      </c>
      <c r="O716" s="17" t="n">
        <v>494.13</v>
      </c>
      <c r="P716" s="17" t="inlineStr">
        <is>
          <t>PAID</t>
        </is>
      </c>
      <c r="Q716" s="27" t="n">
        <v>46249</v>
      </c>
      <c r="R716" s="27" t="n">
        <v>46237</v>
      </c>
      <c r="S716" s="17" t="inlineStr"/>
    </row>
    <row r="717">
      <c r="A717" s="21" t="inlineStr">
        <is>
          <t>TXN-202608-043504</t>
        </is>
      </c>
      <c r="B717" s="28" t="n">
        <v>46235</v>
      </c>
      <c r="C717" s="21" t="inlineStr">
        <is>
          <t>AC-GW-0209</t>
        </is>
      </c>
      <c r="D717" s="21" t="inlineStr">
        <is>
          <t>WL-01421</t>
        </is>
      </c>
      <c r="E717" s="21" t="inlineStr">
        <is>
          <t>GW-0209</t>
        </is>
      </c>
      <c r="F717" s="21" t="inlineStr">
        <is>
          <t>Gullwing</t>
        </is>
      </c>
      <c r="G717" s="21" t="inlineStr">
        <is>
          <t>NON_COMM_MONTHLY</t>
        </is>
      </c>
      <c r="H717" s="21" t="inlineStr">
        <is>
          <t>MONTHLY_MOORAGE</t>
        </is>
      </c>
      <c r="I717" s="21" t="n">
        <v>40</v>
      </c>
      <c r="J717" s="21" t="n">
        <v>1</v>
      </c>
      <c r="K717" s="21" t="n">
        <v>40</v>
      </c>
      <c r="L717" s="21" t="n">
        <v>7.55</v>
      </c>
      <c r="M717" s="21" t="n">
        <v>302</v>
      </c>
      <c r="N717" s="21" t="n">
        <v>38.78</v>
      </c>
      <c r="O717" s="21" t="n">
        <v>340.78</v>
      </c>
      <c r="P717" s="21" t="inlineStr">
        <is>
          <t>PAID</t>
        </is>
      </c>
      <c r="Q717" s="28" t="n">
        <v>46249</v>
      </c>
      <c r="R717" s="28" t="n">
        <v>46243</v>
      </c>
      <c r="S717" s="21" t="inlineStr"/>
    </row>
    <row r="718">
      <c r="A718" s="17" t="inlineStr">
        <is>
          <t>TXN-202608-043553</t>
        </is>
      </c>
      <c r="B718" s="27" t="n">
        <v>46235</v>
      </c>
      <c r="C718" s="17" t="inlineStr">
        <is>
          <t>AC-GW-0210</t>
        </is>
      </c>
      <c r="D718" s="17" t="inlineStr">
        <is>
          <t>WL-03832</t>
        </is>
      </c>
      <c r="E718" s="17" t="inlineStr">
        <is>
          <t>GW-0210</t>
        </is>
      </c>
      <c r="F718" s="17" t="inlineStr">
        <is>
          <t>Gullwing</t>
        </is>
      </c>
      <c r="G718" s="17" t="inlineStr">
        <is>
          <t>NON_COMM_MONTHLY</t>
        </is>
      </c>
      <c r="H718" s="17" t="inlineStr">
        <is>
          <t>MONTHLY_MOORAGE</t>
        </is>
      </c>
      <c r="I718" s="17" t="n">
        <v>40</v>
      </c>
      <c r="J718" s="17" t="n">
        <v>1</v>
      </c>
      <c r="K718" s="17" t="n">
        <v>40</v>
      </c>
      <c r="L718" s="17" t="n">
        <v>7.55</v>
      </c>
      <c r="M718" s="17" t="n">
        <v>302</v>
      </c>
      <c r="N718" s="17" t="n">
        <v>38.78</v>
      </c>
      <c r="O718" s="17" t="n">
        <v>340.78</v>
      </c>
      <c r="P718" s="17" t="inlineStr">
        <is>
          <t>PAID</t>
        </is>
      </c>
      <c r="Q718" s="27" t="n">
        <v>46249</v>
      </c>
      <c r="R718" s="27" t="n">
        <v>46249</v>
      </c>
      <c r="S718" s="17" t="inlineStr"/>
    </row>
    <row r="719">
      <c r="A719" s="21" t="inlineStr">
        <is>
          <t>TXN-202608-043601</t>
        </is>
      </c>
      <c r="B719" s="28" t="n">
        <v>46235</v>
      </c>
      <c r="C719" s="21" t="inlineStr">
        <is>
          <t>AC-GW-0211</t>
        </is>
      </c>
      <c r="D719" s="21" t="inlineStr">
        <is>
          <t>WL-03139</t>
        </is>
      </c>
      <c r="E719" s="21" t="inlineStr">
        <is>
          <t>GW-0211</t>
        </is>
      </c>
      <c r="F719" s="21" t="inlineStr">
        <is>
          <t>Gullwing</t>
        </is>
      </c>
      <c r="G719" s="21" t="inlineStr">
        <is>
          <t>NON_COMM_MONTHLY</t>
        </is>
      </c>
      <c r="H719" s="21" t="inlineStr">
        <is>
          <t>MONTHLY_MOORAGE</t>
        </is>
      </c>
      <c r="I719" s="21" t="n">
        <v>28</v>
      </c>
      <c r="J719" s="21" t="n">
        <v>1</v>
      </c>
      <c r="K719" s="21" t="n">
        <v>28</v>
      </c>
      <c r="L719" s="21" t="n">
        <v>7.55</v>
      </c>
      <c r="M719" s="21" t="n">
        <v>211.4</v>
      </c>
      <c r="N719" s="21" t="n">
        <v>27.14</v>
      </c>
      <c r="O719" s="21" t="n">
        <v>238.54</v>
      </c>
      <c r="P719" s="21" t="inlineStr">
        <is>
          <t>PAID</t>
        </is>
      </c>
      <c r="Q719" s="28" t="n">
        <v>46249</v>
      </c>
      <c r="R719" s="28" t="n">
        <v>46251</v>
      </c>
      <c r="S719" s="21" t="inlineStr"/>
    </row>
    <row r="720">
      <c r="A720" s="17" t="inlineStr">
        <is>
          <t>TXN-202608-043650</t>
        </is>
      </c>
      <c r="B720" s="27" t="n">
        <v>46235</v>
      </c>
      <c r="C720" s="17" t="inlineStr">
        <is>
          <t>AC-GW-0212</t>
        </is>
      </c>
      <c r="D720" s="17" t="inlineStr">
        <is>
          <t>WL-02184</t>
        </is>
      </c>
      <c r="E720" s="17" t="inlineStr">
        <is>
          <t>GW-0212</t>
        </is>
      </c>
      <c r="F720" s="17" t="inlineStr">
        <is>
          <t>Gullwing</t>
        </is>
      </c>
      <c r="G720" s="17" t="inlineStr">
        <is>
          <t>NON_COMM_MONTHLY</t>
        </is>
      </c>
      <c r="H720" s="17" t="inlineStr">
        <is>
          <t>MONTHLY_MOORAGE</t>
        </is>
      </c>
      <c r="I720" s="17" t="n">
        <v>60</v>
      </c>
      <c r="J720" s="17" t="n">
        <v>1</v>
      </c>
      <c r="K720" s="17" t="n">
        <v>60</v>
      </c>
      <c r="L720" s="17" t="n">
        <v>7.55</v>
      </c>
      <c r="M720" s="17" t="n">
        <v>453</v>
      </c>
      <c r="N720" s="17" t="n">
        <v>58.17</v>
      </c>
      <c r="O720" s="17" t="n">
        <v>511.17</v>
      </c>
      <c r="P720" s="17" t="inlineStr">
        <is>
          <t>OPEN</t>
        </is>
      </c>
      <c r="Q720" s="27" t="n">
        <v>46249</v>
      </c>
      <c r="R720" s="17" t="inlineStr"/>
      <c r="S720" s="17" t="inlineStr"/>
    </row>
    <row r="721">
      <c r="A721" s="21" t="inlineStr">
        <is>
          <t>TXN-202608-043708</t>
        </is>
      </c>
      <c r="B721" s="28" t="n">
        <v>46235</v>
      </c>
      <c r="C721" s="21" t="inlineStr">
        <is>
          <t>AC-GW-0213</t>
        </is>
      </c>
      <c r="D721" s="21" t="inlineStr">
        <is>
          <t>WL-02363</t>
        </is>
      </c>
      <c r="E721" s="21" t="inlineStr">
        <is>
          <t>GW-0213</t>
        </is>
      </c>
      <c r="F721" s="21" t="inlineStr">
        <is>
          <t>Gullwing</t>
        </is>
      </c>
      <c r="G721" s="21" t="inlineStr">
        <is>
          <t>NON_COMM_MONTHLY</t>
        </is>
      </c>
      <c r="H721" s="21" t="inlineStr">
        <is>
          <t>MONTHLY_MOORAGE</t>
        </is>
      </c>
      <c r="I721" s="21" t="n">
        <v>29</v>
      </c>
      <c r="J721" s="21" t="n">
        <v>1</v>
      </c>
      <c r="K721" s="21" t="n">
        <v>29</v>
      </c>
      <c r="L721" s="21" t="n">
        <v>7.55</v>
      </c>
      <c r="M721" s="21" t="n">
        <v>218.95</v>
      </c>
      <c r="N721" s="21" t="n">
        <v>28.11</v>
      </c>
      <c r="O721" s="21" t="n">
        <v>247.06</v>
      </c>
      <c r="P721" s="21" t="inlineStr">
        <is>
          <t>PAID</t>
        </is>
      </c>
      <c r="Q721" s="28" t="n">
        <v>46249</v>
      </c>
      <c r="R721" s="28" t="n">
        <v>46240</v>
      </c>
      <c r="S721" s="21" t="inlineStr"/>
    </row>
    <row r="722">
      <c r="A722" s="17" t="inlineStr">
        <is>
          <t>TXN-202608-043776</t>
        </is>
      </c>
      <c r="B722" s="27" t="n">
        <v>46235</v>
      </c>
      <c r="C722" s="17" t="inlineStr">
        <is>
          <t>AC-GW-0214</t>
        </is>
      </c>
      <c r="D722" s="17" t="inlineStr">
        <is>
          <t>WL-03720</t>
        </is>
      </c>
      <c r="E722" s="17" t="inlineStr">
        <is>
          <t>GW-0214</t>
        </is>
      </c>
      <c r="F722" s="17" t="inlineStr">
        <is>
          <t>Gullwing</t>
        </is>
      </c>
      <c r="G722" s="17" t="inlineStr">
        <is>
          <t>NON_COMM_MONTHLY</t>
        </is>
      </c>
      <c r="H722" s="17" t="inlineStr">
        <is>
          <t>MONTHLY_MOORAGE</t>
        </is>
      </c>
      <c r="I722" s="17" t="n">
        <v>26</v>
      </c>
      <c r="J722" s="17" t="n">
        <v>1</v>
      </c>
      <c r="K722" s="17" t="n">
        <v>26</v>
      </c>
      <c r="L722" s="17" t="n">
        <v>7.55</v>
      </c>
      <c r="M722" s="17" t="n">
        <v>196.3</v>
      </c>
      <c r="N722" s="17" t="n">
        <v>25.2</v>
      </c>
      <c r="O722" s="17" t="n">
        <v>221.5</v>
      </c>
      <c r="P722" s="17" t="inlineStr">
        <is>
          <t>PAID</t>
        </is>
      </c>
      <c r="Q722" s="27" t="n">
        <v>46249</v>
      </c>
      <c r="R722" s="27" t="n">
        <v>46247</v>
      </c>
      <c r="S722" s="17" t="inlineStr"/>
    </row>
    <row r="723">
      <c r="A723" s="21" t="inlineStr">
        <is>
          <t>TXN-202608-043820</t>
        </is>
      </c>
      <c r="B723" s="28" t="n">
        <v>46235</v>
      </c>
      <c r="C723" s="21" t="inlineStr">
        <is>
          <t>AC-GW-0215</t>
        </is>
      </c>
      <c r="D723" s="21" t="inlineStr">
        <is>
          <t>WL-01436</t>
        </is>
      </c>
      <c r="E723" s="21" t="inlineStr">
        <is>
          <t>GW-0215</t>
        </is>
      </c>
      <c r="F723" s="21" t="inlineStr">
        <is>
          <t>Gullwing</t>
        </is>
      </c>
      <c r="G723" s="21" t="inlineStr">
        <is>
          <t>NON_COMM_MONTHLY</t>
        </is>
      </c>
      <c r="H723" s="21" t="inlineStr">
        <is>
          <t>MONTHLY_MOORAGE</t>
        </is>
      </c>
      <c r="I723" s="21" t="n">
        <v>34</v>
      </c>
      <c r="J723" s="21" t="n">
        <v>1</v>
      </c>
      <c r="K723" s="21" t="n">
        <v>34</v>
      </c>
      <c r="L723" s="21" t="n">
        <v>7.55</v>
      </c>
      <c r="M723" s="21" t="n">
        <v>256.7</v>
      </c>
      <c r="N723" s="21" t="n">
        <v>32.96</v>
      </c>
      <c r="O723" s="21" t="n">
        <v>289.66</v>
      </c>
      <c r="P723" s="21" t="inlineStr">
        <is>
          <t>PAID</t>
        </is>
      </c>
      <c r="Q723" s="28" t="n">
        <v>46249</v>
      </c>
      <c r="R723" s="28" t="n">
        <v>46237</v>
      </c>
      <c r="S723" s="21" t="inlineStr"/>
    </row>
    <row r="724">
      <c r="A724" s="17" t="inlineStr">
        <is>
          <t>TXN-202608-043872</t>
        </is>
      </c>
      <c r="B724" s="27" t="n">
        <v>46235</v>
      </c>
      <c r="C724" s="17" t="inlineStr">
        <is>
          <t>AC-GW-0216</t>
        </is>
      </c>
      <c r="D724" s="17" t="inlineStr">
        <is>
          <t>WL-03614</t>
        </is>
      </c>
      <c r="E724" s="17" t="inlineStr">
        <is>
          <t>GW-0216</t>
        </is>
      </c>
      <c r="F724" s="17" t="inlineStr">
        <is>
          <t>Gullwing</t>
        </is>
      </c>
      <c r="G724" s="17" t="inlineStr">
        <is>
          <t>NON_COMM_MONTHLY</t>
        </is>
      </c>
      <c r="H724" s="17" t="inlineStr">
        <is>
          <t>MONTHLY_MOORAGE</t>
        </is>
      </c>
      <c r="I724" s="17" t="n">
        <v>80</v>
      </c>
      <c r="J724" s="17" t="n">
        <v>1</v>
      </c>
      <c r="K724" s="17" t="n">
        <v>80</v>
      </c>
      <c r="L724" s="17" t="n">
        <v>7.55</v>
      </c>
      <c r="M724" s="17" t="n">
        <v>604</v>
      </c>
      <c r="N724" s="17" t="n">
        <v>77.55</v>
      </c>
      <c r="O724" s="17" t="n">
        <v>681.55</v>
      </c>
      <c r="P724" s="17" t="inlineStr">
        <is>
          <t>PAID</t>
        </is>
      </c>
      <c r="Q724" s="27" t="n">
        <v>46249</v>
      </c>
      <c r="R724" s="27" t="n">
        <v>46249</v>
      </c>
      <c r="S724" s="17" t="inlineStr"/>
    </row>
    <row r="725">
      <c r="A725" s="21" t="inlineStr">
        <is>
          <t>TXN-202608-043913</t>
        </is>
      </c>
      <c r="B725" s="28" t="n">
        <v>46235</v>
      </c>
      <c r="C725" s="21" t="inlineStr">
        <is>
          <t>AC-GW-0217</t>
        </is>
      </c>
      <c r="D725" s="21" t="inlineStr">
        <is>
          <t>WL-02984</t>
        </is>
      </c>
      <c r="E725" s="21" t="inlineStr">
        <is>
          <t>GW-0217</t>
        </is>
      </c>
      <c r="F725" s="21" t="inlineStr">
        <is>
          <t>Gullwing</t>
        </is>
      </c>
      <c r="G725" s="21" t="inlineStr">
        <is>
          <t>NON_COMM_MONTHLY</t>
        </is>
      </c>
      <c r="H725" s="21" t="inlineStr">
        <is>
          <t>MONTHLY_MOORAGE</t>
        </is>
      </c>
      <c r="I725" s="21" t="n">
        <v>80</v>
      </c>
      <c r="J725" s="21" t="n">
        <v>1</v>
      </c>
      <c r="K725" s="21" t="n">
        <v>80</v>
      </c>
      <c r="L725" s="21" t="n">
        <v>7.55</v>
      </c>
      <c r="M725" s="21" t="n">
        <v>604</v>
      </c>
      <c r="N725" s="21" t="n">
        <v>77.55</v>
      </c>
      <c r="O725" s="21" t="n">
        <v>681.55</v>
      </c>
      <c r="P725" s="21" t="inlineStr">
        <is>
          <t>PAID</t>
        </is>
      </c>
      <c r="Q725" s="28" t="n">
        <v>46249</v>
      </c>
      <c r="R725" s="28" t="n">
        <v>46237</v>
      </c>
      <c r="S725" s="21" t="inlineStr"/>
    </row>
    <row r="726">
      <c r="A726" s="17" t="inlineStr">
        <is>
          <t>TXN-202608-043987</t>
        </is>
      </c>
      <c r="B726" s="27" t="n">
        <v>46235</v>
      </c>
      <c r="C726" s="17" t="inlineStr">
        <is>
          <t>AC-GW-0218</t>
        </is>
      </c>
      <c r="D726" s="17" t="inlineStr">
        <is>
          <t>WL-01556</t>
        </is>
      </c>
      <c r="E726" s="17" t="inlineStr">
        <is>
          <t>GW-0218</t>
        </is>
      </c>
      <c r="F726" s="17" t="inlineStr">
        <is>
          <t>Gullwing</t>
        </is>
      </c>
      <c r="G726" s="17" t="inlineStr">
        <is>
          <t>NON_COMM_MONTHLY</t>
        </is>
      </c>
      <c r="H726" s="17" t="inlineStr">
        <is>
          <t>MONTHLY_MOORAGE</t>
        </is>
      </c>
      <c r="I726" s="17" t="n">
        <v>60</v>
      </c>
      <c r="J726" s="17" t="n">
        <v>1</v>
      </c>
      <c r="K726" s="17" t="n">
        <v>60</v>
      </c>
      <c r="L726" s="17" t="n">
        <v>7.55</v>
      </c>
      <c r="M726" s="17" t="n">
        <v>453</v>
      </c>
      <c r="N726" s="17" t="n">
        <v>58.17</v>
      </c>
      <c r="O726" s="17" t="n">
        <v>511.17</v>
      </c>
      <c r="P726" s="17" t="inlineStr">
        <is>
          <t>PAID</t>
        </is>
      </c>
      <c r="Q726" s="27" t="n">
        <v>46249</v>
      </c>
      <c r="R726" s="27" t="n">
        <v>46242</v>
      </c>
      <c r="S726" s="17" t="inlineStr"/>
    </row>
    <row r="727">
      <c r="A727" s="21" t="inlineStr">
        <is>
          <t>TXN-202608-044062</t>
        </is>
      </c>
      <c r="B727" s="28" t="n">
        <v>46235</v>
      </c>
      <c r="C727" s="21" t="inlineStr">
        <is>
          <t>AC-GW-0220</t>
        </is>
      </c>
      <c r="D727" s="21" t="inlineStr">
        <is>
          <t>WL-02436</t>
        </is>
      </c>
      <c r="E727" s="21" t="inlineStr">
        <is>
          <t>GW-0220</t>
        </is>
      </c>
      <c r="F727" s="21" t="inlineStr">
        <is>
          <t>Gullwing</t>
        </is>
      </c>
      <c r="G727" s="21" t="inlineStr">
        <is>
          <t>NON_COMM_MONTHLY</t>
        </is>
      </c>
      <c r="H727" s="21" t="inlineStr">
        <is>
          <t>MONTHLY_MOORAGE</t>
        </is>
      </c>
      <c r="I727" s="21" t="n">
        <v>60</v>
      </c>
      <c r="J727" s="21" t="n">
        <v>1</v>
      </c>
      <c r="K727" s="21" t="n">
        <v>60</v>
      </c>
      <c r="L727" s="21" t="n">
        <v>7.55</v>
      </c>
      <c r="M727" s="21" t="n">
        <v>453</v>
      </c>
      <c r="N727" s="21" t="n">
        <v>58.17</v>
      </c>
      <c r="O727" s="21" t="n">
        <v>511.17</v>
      </c>
      <c r="P727" s="21" t="inlineStr">
        <is>
          <t>PAID</t>
        </is>
      </c>
      <c r="Q727" s="28" t="n">
        <v>46249</v>
      </c>
      <c r="R727" s="28" t="n">
        <v>46251</v>
      </c>
      <c r="S727" s="21" t="inlineStr"/>
    </row>
    <row r="728">
      <c r="A728" s="17" t="inlineStr">
        <is>
          <t>TXN-202608-044102</t>
        </is>
      </c>
      <c r="B728" s="27" t="n">
        <v>46235</v>
      </c>
      <c r="C728" s="17" t="inlineStr">
        <is>
          <t>AC-GW-0221</t>
        </is>
      </c>
      <c r="D728" s="17" t="inlineStr">
        <is>
          <t>WL-02319</t>
        </is>
      </c>
      <c r="E728" s="17" t="inlineStr">
        <is>
          <t>GW-0221</t>
        </is>
      </c>
      <c r="F728" s="17" t="inlineStr">
        <is>
          <t>Gullwing</t>
        </is>
      </c>
      <c r="G728" s="17" t="inlineStr">
        <is>
          <t>NON_COMM_MONTHLY</t>
        </is>
      </c>
      <c r="H728" s="17" t="inlineStr">
        <is>
          <t>MONTHLY_MOORAGE</t>
        </is>
      </c>
      <c r="I728" s="17" t="n">
        <v>80</v>
      </c>
      <c r="J728" s="17" t="n">
        <v>1</v>
      </c>
      <c r="K728" s="17" t="n">
        <v>80</v>
      </c>
      <c r="L728" s="17" t="n">
        <v>7.55</v>
      </c>
      <c r="M728" s="17" t="n">
        <v>604</v>
      </c>
      <c r="N728" s="17" t="n">
        <v>77.55</v>
      </c>
      <c r="O728" s="17" t="n">
        <v>681.55</v>
      </c>
      <c r="P728" s="17" t="inlineStr">
        <is>
          <t>PAID</t>
        </is>
      </c>
      <c r="Q728" s="27" t="n">
        <v>46249</v>
      </c>
      <c r="R728" s="27" t="n">
        <v>46239</v>
      </c>
      <c r="S728" s="17" t="inlineStr"/>
    </row>
    <row r="729">
      <c r="A729" s="21" t="inlineStr">
        <is>
          <t>TXN-202608-044147</t>
        </is>
      </c>
      <c r="B729" s="28" t="n">
        <v>46235</v>
      </c>
      <c r="C729" s="21" t="inlineStr">
        <is>
          <t>AC-GW-0222</t>
        </is>
      </c>
      <c r="D729" s="21" t="inlineStr">
        <is>
          <t>WL-01365</t>
        </is>
      </c>
      <c r="E729" s="21" t="inlineStr">
        <is>
          <t>GW-0222</t>
        </is>
      </c>
      <c r="F729" s="21" t="inlineStr">
        <is>
          <t>Gullwing</t>
        </is>
      </c>
      <c r="G729" s="21" t="inlineStr">
        <is>
          <t>NON_COMM_MONTHLY</t>
        </is>
      </c>
      <c r="H729" s="21" t="inlineStr">
        <is>
          <t>MONTHLY_MOORAGE</t>
        </is>
      </c>
      <c r="I729" s="21" t="n">
        <v>60</v>
      </c>
      <c r="J729" s="21" t="n">
        <v>1</v>
      </c>
      <c r="K729" s="21" t="n">
        <v>60</v>
      </c>
      <c r="L729" s="21" t="n">
        <v>7.55</v>
      </c>
      <c r="M729" s="21" t="n">
        <v>453</v>
      </c>
      <c r="N729" s="21" t="n">
        <v>58.17</v>
      </c>
      <c r="O729" s="21" t="n">
        <v>511.17</v>
      </c>
      <c r="P729" s="21" t="inlineStr">
        <is>
          <t>PAID</t>
        </is>
      </c>
      <c r="Q729" s="28" t="n">
        <v>46249</v>
      </c>
      <c r="R729" s="28" t="n">
        <v>46246</v>
      </c>
      <c r="S729" s="21" t="inlineStr"/>
    </row>
    <row r="730">
      <c r="A730" s="17" t="inlineStr">
        <is>
          <t>TXN-202608-044223</t>
        </is>
      </c>
      <c r="B730" s="27" t="n">
        <v>46235</v>
      </c>
      <c r="C730" s="17" t="inlineStr">
        <is>
          <t>AC-GW-0223</t>
        </is>
      </c>
      <c r="D730" s="17" t="inlineStr">
        <is>
          <t>WL-01975</t>
        </is>
      </c>
      <c r="E730" s="17" t="inlineStr">
        <is>
          <t>GW-0223</t>
        </is>
      </c>
      <c r="F730" s="17" t="inlineStr">
        <is>
          <t>Gullwing</t>
        </is>
      </c>
      <c r="G730" s="17" t="inlineStr">
        <is>
          <t>NON_COMM_MONTHLY</t>
        </is>
      </c>
      <c r="H730" s="17" t="inlineStr">
        <is>
          <t>MONTHLY_MOORAGE</t>
        </is>
      </c>
      <c r="I730" s="17" t="n">
        <v>46</v>
      </c>
      <c r="J730" s="17" t="n">
        <v>1</v>
      </c>
      <c r="K730" s="17" t="n">
        <v>46</v>
      </c>
      <c r="L730" s="17" t="n">
        <v>7.55</v>
      </c>
      <c r="M730" s="17" t="n">
        <v>347.3</v>
      </c>
      <c r="N730" s="17" t="n">
        <v>44.59</v>
      </c>
      <c r="O730" s="17" t="n">
        <v>391.89</v>
      </c>
      <c r="P730" s="17" t="inlineStr">
        <is>
          <t>PAID</t>
        </is>
      </c>
      <c r="Q730" s="27" t="n">
        <v>46249</v>
      </c>
      <c r="R730" s="27" t="n">
        <v>46242</v>
      </c>
      <c r="S730" s="17" t="inlineStr"/>
    </row>
    <row r="731">
      <c r="A731" s="21" t="inlineStr">
        <is>
          <t>TXN-202608-044266</t>
        </is>
      </c>
      <c r="B731" s="28" t="n">
        <v>46235</v>
      </c>
      <c r="C731" s="21" t="inlineStr">
        <is>
          <t>AC-GW-0301</t>
        </is>
      </c>
      <c r="D731" s="21" t="inlineStr">
        <is>
          <t>WL-01964</t>
        </is>
      </c>
      <c r="E731" s="21" t="inlineStr">
        <is>
          <t>GW-0301</t>
        </is>
      </c>
      <c r="F731" s="21" t="inlineStr">
        <is>
          <t>Gullwing</t>
        </is>
      </c>
      <c r="G731" s="21" t="inlineStr">
        <is>
          <t>NON_COMM_MONTHLY</t>
        </is>
      </c>
      <c r="H731" s="21" t="inlineStr">
        <is>
          <t>MONTHLY_MOORAGE</t>
        </is>
      </c>
      <c r="I731" s="21" t="n">
        <v>33</v>
      </c>
      <c r="J731" s="21" t="n">
        <v>1</v>
      </c>
      <c r="K731" s="21" t="n">
        <v>33</v>
      </c>
      <c r="L731" s="21" t="n">
        <v>7.55</v>
      </c>
      <c r="M731" s="21" t="n">
        <v>249.15</v>
      </c>
      <c r="N731" s="21" t="n">
        <v>31.99</v>
      </c>
      <c r="O731" s="21" t="n">
        <v>281.14</v>
      </c>
      <c r="P731" s="21" t="inlineStr">
        <is>
          <t>PAID</t>
        </is>
      </c>
      <c r="Q731" s="28" t="n">
        <v>46249</v>
      </c>
      <c r="R731" s="28" t="n">
        <v>46246</v>
      </c>
      <c r="S731" s="21" t="inlineStr"/>
    </row>
    <row r="732">
      <c r="A732" s="17" t="inlineStr">
        <is>
          <t>TXN-202608-044320</t>
        </is>
      </c>
      <c r="B732" s="27" t="n">
        <v>46235</v>
      </c>
      <c r="C732" s="17" t="inlineStr">
        <is>
          <t>AC-GW-0302</t>
        </is>
      </c>
      <c r="D732" s="17" t="inlineStr">
        <is>
          <t>WL-01735</t>
        </is>
      </c>
      <c r="E732" s="17" t="inlineStr">
        <is>
          <t>GW-0302</t>
        </is>
      </c>
      <c r="F732" s="17" t="inlineStr">
        <is>
          <t>Gullwing</t>
        </is>
      </c>
      <c r="G732" s="17" t="inlineStr">
        <is>
          <t>NON_COMM_MONTHLY</t>
        </is>
      </c>
      <c r="H732" s="17" t="inlineStr">
        <is>
          <t>MONTHLY_MOORAGE</t>
        </is>
      </c>
      <c r="I732" s="17" t="n">
        <v>56</v>
      </c>
      <c r="J732" s="17" t="n">
        <v>1</v>
      </c>
      <c r="K732" s="17" t="n">
        <v>56</v>
      </c>
      <c r="L732" s="17" t="n">
        <v>7.55</v>
      </c>
      <c r="M732" s="17" t="n">
        <v>422.8</v>
      </c>
      <c r="N732" s="17" t="n">
        <v>54.29</v>
      </c>
      <c r="O732" s="17" t="n">
        <v>477.09</v>
      </c>
      <c r="P732" s="17" t="inlineStr">
        <is>
          <t>PAID</t>
        </is>
      </c>
      <c r="Q732" s="27" t="n">
        <v>46249</v>
      </c>
      <c r="R732" s="27" t="n">
        <v>46249</v>
      </c>
      <c r="S732" s="17" t="inlineStr"/>
    </row>
    <row r="733">
      <c r="A733" s="21" t="inlineStr">
        <is>
          <t>TXN-202608-044396</t>
        </is>
      </c>
      <c r="B733" s="28" t="n">
        <v>46235</v>
      </c>
      <c r="C733" s="21" t="inlineStr">
        <is>
          <t>AC-GW-0303</t>
        </is>
      </c>
      <c r="D733" s="21" t="inlineStr">
        <is>
          <t>WL-02091</t>
        </is>
      </c>
      <c r="E733" s="21" t="inlineStr">
        <is>
          <t>GW-0303</t>
        </is>
      </c>
      <c r="F733" s="21" t="inlineStr">
        <is>
          <t>Gullwing</t>
        </is>
      </c>
      <c r="G733" s="21" t="inlineStr">
        <is>
          <t>NON_COMM_MONTHLY</t>
        </is>
      </c>
      <c r="H733" s="21" t="inlineStr">
        <is>
          <t>MONTHLY_MOORAGE</t>
        </is>
      </c>
      <c r="I733" s="21" t="n">
        <v>30</v>
      </c>
      <c r="J733" s="21" t="n">
        <v>1</v>
      </c>
      <c r="K733" s="21" t="n">
        <v>30</v>
      </c>
      <c r="L733" s="21" t="n">
        <v>7.55</v>
      </c>
      <c r="M733" s="21" t="n">
        <v>226.5</v>
      </c>
      <c r="N733" s="21" t="n">
        <v>29.08</v>
      </c>
      <c r="O733" s="21" t="n">
        <v>255.58</v>
      </c>
      <c r="P733" s="21" t="inlineStr">
        <is>
          <t>PAID</t>
        </is>
      </c>
      <c r="Q733" s="28" t="n">
        <v>46249</v>
      </c>
      <c r="R733" s="28" t="n">
        <v>46240</v>
      </c>
      <c r="S733" s="21" t="inlineStr"/>
    </row>
    <row r="734">
      <c r="A734" s="17" t="inlineStr">
        <is>
          <t>TXN-202608-044473</t>
        </is>
      </c>
      <c r="B734" s="27" t="n">
        <v>46235</v>
      </c>
      <c r="C734" s="17" t="inlineStr">
        <is>
          <t>AC-GW-0304</t>
        </is>
      </c>
      <c r="D734" s="17" t="inlineStr">
        <is>
          <t>WL-01040</t>
        </is>
      </c>
      <c r="E734" s="17" t="inlineStr">
        <is>
          <t>GW-0304</t>
        </is>
      </c>
      <c r="F734" s="17" t="inlineStr">
        <is>
          <t>Gullwing</t>
        </is>
      </c>
      <c r="G734" s="17" t="inlineStr">
        <is>
          <t>NON_COMM_MONTHLY</t>
        </is>
      </c>
      <c r="H734" s="17" t="inlineStr">
        <is>
          <t>MONTHLY_MOORAGE</t>
        </is>
      </c>
      <c r="I734" s="17" t="n">
        <v>36</v>
      </c>
      <c r="J734" s="17" t="n">
        <v>1</v>
      </c>
      <c r="K734" s="17" t="n">
        <v>36</v>
      </c>
      <c r="L734" s="17" t="n">
        <v>7.55</v>
      </c>
      <c r="M734" s="17" t="n">
        <v>271.8</v>
      </c>
      <c r="N734" s="17" t="n">
        <v>34.9</v>
      </c>
      <c r="O734" s="17" t="n">
        <v>306.7</v>
      </c>
      <c r="P734" s="17" t="inlineStr">
        <is>
          <t>PAID</t>
        </is>
      </c>
      <c r="Q734" s="27" t="n">
        <v>46249</v>
      </c>
      <c r="R734" s="27" t="n">
        <v>46249</v>
      </c>
      <c r="S734" s="17" t="inlineStr"/>
    </row>
    <row r="735">
      <c r="A735" s="21" t="inlineStr">
        <is>
          <t>TXN-202608-044521</t>
        </is>
      </c>
      <c r="B735" s="28" t="n">
        <v>46235</v>
      </c>
      <c r="C735" s="21" t="inlineStr">
        <is>
          <t>AC-GW-0305</t>
        </is>
      </c>
      <c r="D735" s="21" t="inlineStr">
        <is>
          <t>WL-02528</t>
        </is>
      </c>
      <c r="E735" s="21" t="inlineStr">
        <is>
          <t>GW-0305</t>
        </is>
      </c>
      <c r="F735" s="21" t="inlineStr">
        <is>
          <t>Gullwing</t>
        </is>
      </c>
      <c r="G735" s="21" t="inlineStr">
        <is>
          <t>NON_COMM_MONTHLY</t>
        </is>
      </c>
      <c r="H735" s="21" t="inlineStr">
        <is>
          <t>MONTHLY_MOORAGE</t>
        </is>
      </c>
      <c r="I735" s="21" t="n">
        <v>80</v>
      </c>
      <c r="J735" s="21" t="n">
        <v>1</v>
      </c>
      <c r="K735" s="21" t="n">
        <v>80</v>
      </c>
      <c r="L735" s="21" t="n">
        <v>7.55</v>
      </c>
      <c r="M735" s="21" t="n">
        <v>604</v>
      </c>
      <c r="N735" s="21" t="n">
        <v>77.55</v>
      </c>
      <c r="O735" s="21" t="n">
        <v>681.55</v>
      </c>
      <c r="P735" s="21" t="inlineStr">
        <is>
          <t>PAID</t>
        </is>
      </c>
      <c r="Q735" s="28" t="n">
        <v>46249</v>
      </c>
      <c r="R735" s="28" t="n">
        <v>46251</v>
      </c>
      <c r="S735" s="21" t="inlineStr"/>
    </row>
    <row r="736">
      <c r="A736" s="17" t="inlineStr">
        <is>
          <t>TXN-202608-044594</t>
        </is>
      </c>
      <c r="B736" s="27" t="n">
        <v>46235</v>
      </c>
      <c r="C736" s="17" t="inlineStr">
        <is>
          <t>AC-GW-0306</t>
        </is>
      </c>
      <c r="D736" s="17" t="inlineStr">
        <is>
          <t>WL-02723</t>
        </is>
      </c>
      <c r="E736" s="17" t="inlineStr">
        <is>
          <t>GW-0306</t>
        </is>
      </c>
      <c r="F736" s="17" t="inlineStr">
        <is>
          <t>Gullwing</t>
        </is>
      </c>
      <c r="G736" s="17" t="inlineStr">
        <is>
          <t>NON_COMM_MONTHLY</t>
        </is>
      </c>
      <c r="H736" s="17" t="inlineStr">
        <is>
          <t>MONTHLY_MOORAGE</t>
        </is>
      </c>
      <c r="I736" s="17" t="n">
        <v>47</v>
      </c>
      <c r="J736" s="17" t="n">
        <v>1</v>
      </c>
      <c r="K736" s="17" t="n">
        <v>47</v>
      </c>
      <c r="L736" s="17" t="n">
        <v>7.55</v>
      </c>
      <c r="M736" s="17" t="n">
        <v>354.85</v>
      </c>
      <c r="N736" s="17" t="n">
        <v>45.56</v>
      </c>
      <c r="O736" s="17" t="n">
        <v>400.41</v>
      </c>
      <c r="P736" s="17" t="inlineStr">
        <is>
          <t>PAID</t>
        </is>
      </c>
      <c r="Q736" s="27" t="n">
        <v>46249</v>
      </c>
      <c r="R736" s="27" t="n">
        <v>46239</v>
      </c>
      <c r="S736" s="17" t="inlineStr"/>
    </row>
    <row r="737">
      <c r="A737" s="21" t="inlineStr">
        <is>
          <t>TXN-202608-044671</t>
        </is>
      </c>
      <c r="B737" s="28" t="n">
        <v>46235</v>
      </c>
      <c r="C737" s="21" t="inlineStr">
        <is>
          <t>AC-GW-0307</t>
        </is>
      </c>
      <c r="D737" s="21" t="inlineStr">
        <is>
          <t>WL-02437</t>
        </is>
      </c>
      <c r="E737" s="21" t="inlineStr">
        <is>
          <t>GW-0307</t>
        </is>
      </c>
      <c r="F737" s="21" t="inlineStr">
        <is>
          <t>Gullwing</t>
        </is>
      </c>
      <c r="G737" s="21" t="inlineStr">
        <is>
          <t>NON_COMM_MONTHLY</t>
        </is>
      </c>
      <c r="H737" s="21" t="inlineStr">
        <is>
          <t>MONTHLY_MOORAGE</t>
        </is>
      </c>
      <c r="I737" s="21" t="n">
        <v>42</v>
      </c>
      <c r="J737" s="21" t="n">
        <v>1</v>
      </c>
      <c r="K737" s="21" t="n">
        <v>42</v>
      </c>
      <c r="L737" s="21" t="n">
        <v>7.55</v>
      </c>
      <c r="M737" s="21" t="n">
        <v>317.1</v>
      </c>
      <c r="N737" s="21" t="n">
        <v>40.72</v>
      </c>
      <c r="O737" s="21" t="n">
        <v>357.82</v>
      </c>
      <c r="P737" s="21" t="inlineStr">
        <is>
          <t>PAID</t>
        </is>
      </c>
      <c r="Q737" s="28" t="n">
        <v>46249</v>
      </c>
      <c r="R737" s="28" t="n">
        <v>46247</v>
      </c>
      <c r="S737" s="21" t="inlineStr"/>
    </row>
    <row r="738">
      <c r="A738" s="17" t="inlineStr">
        <is>
          <t>TXN-202608-044734</t>
        </is>
      </c>
      <c r="B738" s="27" t="n">
        <v>46235</v>
      </c>
      <c r="C738" s="17" t="inlineStr">
        <is>
          <t>AC-GW-0308</t>
        </is>
      </c>
      <c r="D738" s="17" t="inlineStr">
        <is>
          <t>WL-01165</t>
        </is>
      </c>
      <c r="E738" s="17" t="inlineStr">
        <is>
          <t>GW-0308</t>
        </is>
      </c>
      <c r="F738" s="17" t="inlineStr">
        <is>
          <t>Gullwing</t>
        </is>
      </c>
      <c r="G738" s="17" t="inlineStr">
        <is>
          <t>NON_COMM_MONTHLY</t>
        </is>
      </c>
      <c r="H738" s="17" t="inlineStr">
        <is>
          <t>MONTHLY_MOORAGE</t>
        </is>
      </c>
      <c r="I738" s="17" t="n">
        <v>60</v>
      </c>
      <c r="J738" s="17" t="n">
        <v>1</v>
      </c>
      <c r="K738" s="17" t="n">
        <v>60</v>
      </c>
      <c r="L738" s="17" t="n">
        <v>7.55</v>
      </c>
      <c r="M738" s="17" t="n">
        <v>453</v>
      </c>
      <c r="N738" s="17" t="n">
        <v>58.17</v>
      </c>
      <c r="O738" s="17" t="n">
        <v>511.17</v>
      </c>
      <c r="P738" s="17" t="inlineStr">
        <is>
          <t>PAID</t>
        </is>
      </c>
      <c r="Q738" s="27" t="n">
        <v>46249</v>
      </c>
      <c r="R738" s="27" t="n">
        <v>46237</v>
      </c>
      <c r="S738" s="17" t="inlineStr"/>
    </row>
    <row r="739">
      <c r="A739" s="21" t="inlineStr">
        <is>
          <t>TXN-202608-044781</t>
        </is>
      </c>
      <c r="B739" s="28" t="n">
        <v>46235</v>
      </c>
      <c r="C739" s="21" t="inlineStr">
        <is>
          <t>AC-GW-0309</t>
        </is>
      </c>
      <c r="D739" s="21" t="inlineStr">
        <is>
          <t>WL-03290</t>
        </is>
      </c>
      <c r="E739" s="21" t="inlineStr">
        <is>
          <t>GW-0309</t>
        </is>
      </c>
      <c r="F739" s="21" t="inlineStr">
        <is>
          <t>Gullwing</t>
        </is>
      </c>
      <c r="G739" s="21" t="inlineStr">
        <is>
          <t>NON_COMM_MONTHLY</t>
        </is>
      </c>
      <c r="H739" s="21" t="inlineStr">
        <is>
          <t>MONTHLY_MOORAGE</t>
        </is>
      </c>
      <c r="I739" s="21" t="n">
        <v>49</v>
      </c>
      <c r="J739" s="21" t="n">
        <v>1</v>
      </c>
      <c r="K739" s="21" t="n">
        <v>49</v>
      </c>
      <c r="L739" s="21" t="n">
        <v>7.55</v>
      </c>
      <c r="M739" s="21" t="n">
        <v>369.95</v>
      </c>
      <c r="N739" s="21" t="n">
        <v>47.5</v>
      </c>
      <c r="O739" s="21" t="n">
        <v>417.45</v>
      </c>
      <c r="P739" s="21" t="inlineStr">
        <is>
          <t>OPEN</t>
        </is>
      </c>
      <c r="Q739" s="28" t="n">
        <v>46249</v>
      </c>
      <c r="R739" s="21" t="inlineStr"/>
      <c r="S739" s="21" t="inlineStr"/>
    </row>
    <row r="740">
      <c r="A740" s="17" t="inlineStr">
        <is>
          <t>TXN-202608-044859</t>
        </is>
      </c>
      <c r="B740" s="27" t="n">
        <v>46235</v>
      </c>
      <c r="C740" s="17" t="inlineStr">
        <is>
          <t>AC-GW-0310</t>
        </is>
      </c>
      <c r="D740" s="17" t="inlineStr">
        <is>
          <t>WL-03315</t>
        </is>
      </c>
      <c r="E740" s="17" t="inlineStr">
        <is>
          <t>GW-0310</t>
        </is>
      </c>
      <c r="F740" s="17" t="inlineStr">
        <is>
          <t>Gullwing</t>
        </is>
      </c>
      <c r="G740" s="17" t="inlineStr">
        <is>
          <t>NON_COMM_MONTHLY</t>
        </is>
      </c>
      <c r="H740" s="17" t="inlineStr">
        <is>
          <t>MONTHLY_MOORAGE</t>
        </is>
      </c>
      <c r="I740" s="17" t="n">
        <v>36</v>
      </c>
      <c r="J740" s="17" t="n">
        <v>1</v>
      </c>
      <c r="K740" s="17" t="n">
        <v>36</v>
      </c>
      <c r="L740" s="17" t="n">
        <v>7.55</v>
      </c>
      <c r="M740" s="17" t="n">
        <v>271.8</v>
      </c>
      <c r="N740" s="17" t="n">
        <v>34.9</v>
      </c>
      <c r="O740" s="17" t="n">
        <v>306.7</v>
      </c>
      <c r="P740" s="17" t="inlineStr">
        <is>
          <t>PAID</t>
        </is>
      </c>
      <c r="Q740" s="27" t="n">
        <v>46249</v>
      </c>
      <c r="R740" s="27" t="n">
        <v>46249</v>
      </c>
      <c r="S740" s="17" t="inlineStr"/>
    </row>
    <row r="741">
      <c r="A741" s="21" t="inlineStr">
        <is>
          <t>TXN-202608-044897</t>
        </is>
      </c>
      <c r="B741" s="28" t="n">
        <v>46235</v>
      </c>
      <c r="C741" s="21" t="inlineStr">
        <is>
          <t>AC-GW-0312</t>
        </is>
      </c>
      <c r="D741" s="21" t="inlineStr">
        <is>
          <t>WL-01955</t>
        </is>
      </c>
      <c r="E741" s="21" t="inlineStr">
        <is>
          <t>GW-0312</t>
        </is>
      </c>
      <c r="F741" s="21" t="inlineStr">
        <is>
          <t>Gullwing</t>
        </is>
      </c>
      <c r="G741" s="21" t="inlineStr">
        <is>
          <t>NON_COMM_MONTHLY</t>
        </is>
      </c>
      <c r="H741" s="21" t="inlineStr">
        <is>
          <t>MONTHLY_MOORAGE</t>
        </is>
      </c>
      <c r="I741" s="21" t="n">
        <v>70</v>
      </c>
      <c r="J741" s="21" t="n">
        <v>1</v>
      </c>
      <c r="K741" s="21" t="n">
        <v>70</v>
      </c>
      <c r="L741" s="21" t="n">
        <v>7.55</v>
      </c>
      <c r="M741" s="21" t="n">
        <v>528.5</v>
      </c>
      <c r="N741" s="21" t="n">
        <v>67.86</v>
      </c>
      <c r="O741" s="21" t="n">
        <v>596.36</v>
      </c>
      <c r="P741" s="21" t="inlineStr">
        <is>
          <t>PAID</t>
        </is>
      </c>
      <c r="Q741" s="28" t="n">
        <v>46249</v>
      </c>
      <c r="R741" s="28" t="n">
        <v>46244</v>
      </c>
      <c r="S741" s="21" t="inlineStr"/>
    </row>
    <row r="742">
      <c r="A742" s="17" t="inlineStr">
        <is>
          <t>TXN-202608-044957</t>
        </is>
      </c>
      <c r="B742" s="27" t="n">
        <v>46235</v>
      </c>
      <c r="C742" s="17" t="inlineStr">
        <is>
          <t>AC-GW-0313</t>
        </is>
      </c>
      <c r="D742" s="17" t="inlineStr">
        <is>
          <t>WL-03455</t>
        </is>
      </c>
      <c r="E742" s="17" t="inlineStr">
        <is>
          <t>GW-0313</t>
        </is>
      </c>
      <c r="F742" s="17" t="inlineStr">
        <is>
          <t>Gullwing</t>
        </is>
      </c>
      <c r="G742" s="17" t="inlineStr">
        <is>
          <t>NON_COMM_MONTHLY</t>
        </is>
      </c>
      <c r="H742" s="17" t="inlineStr">
        <is>
          <t>MONTHLY_MOORAGE</t>
        </is>
      </c>
      <c r="I742" s="17" t="n">
        <v>61</v>
      </c>
      <c r="J742" s="17" t="n">
        <v>1</v>
      </c>
      <c r="K742" s="17" t="n">
        <v>61</v>
      </c>
      <c r="L742" s="17" t="n">
        <v>7.55</v>
      </c>
      <c r="M742" s="17" t="n">
        <v>460.55</v>
      </c>
      <c r="N742" s="17" t="n">
        <v>59.13</v>
      </c>
      <c r="O742" s="17" t="n">
        <v>519.6799999999999</v>
      </c>
      <c r="P742" s="17" t="inlineStr">
        <is>
          <t>PAID</t>
        </is>
      </c>
      <c r="Q742" s="27" t="n">
        <v>46249</v>
      </c>
      <c r="R742" s="27" t="n">
        <v>46247</v>
      </c>
      <c r="S742" s="17" t="inlineStr"/>
    </row>
    <row r="743">
      <c r="A743" s="21" t="inlineStr">
        <is>
          <t>TXN-202608-045025</t>
        </is>
      </c>
      <c r="B743" s="28" t="n">
        <v>46235</v>
      </c>
      <c r="C743" s="21" t="inlineStr">
        <is>
          <t>AC-GW-0315</t>
        </is>
      </c>
      <c r="D743" s="21" t="inlineStr">
        <is>
          <t>WL-03306</t>
        </is>
      </c>
      <c r="E743" s="21" t="inlineStr">
        <is>
          <t>GW-0315</t>
        </is>
      </c>
      <c r="F743" s="21" t="inlineStr">
        <is>
          <t>Gullwing</t>
        </is>
      </c>
      <c r="G743" s="21" t="inlineStr">
        <is>
          <t>NON_COMM_MONTHLY</t>
        </is>
      </c>
      <c r="H743" s="21" t="inlineStr">
        <is>
          <t>MONTHLY_MOORAGE</t>
        </is>
      </c>
      <c r="I743" s="21" t="n">
        <v>59</v>
      </c>
      <c r="J743" s="21" t="n">
        <v>1</v>
      </c>
      <c r="K743" s="21" t="n">
        <v>59</v>
      </c>
      <c r="L743" s="21" t="n">
        <v>7.55</v>
      </c>
      <c r="M743" s="21" t="n">
        <v>445.45</v>
      </c>
      <c r="N743" s="21" t="n">
        <v>57.2</v>
      </c>
      <c r="O743" s="21" t="n">
        <v>502.65</v>
      </c>
      <c r="P743" s="21" t="inlineStr">
        <is>
          <t>PAID</t>
        </is>
      </c>
      <c r="Q743" s="28" t="n">
        <v>46249</v>
      </c>
      <c r="R743" s="28" t="n">
        <v>46242</v>
      </c>
      <c r="S743" s="21" t="inlineStr"/>
    </row>
    <row r="744">
      <c r="A744" s="17" t="inlineStr">
        <is>
          <t>TXN-202608-045074</t>
        </is>
      </c>
      <c r="B744" s="27" t="n">
        <v>46235</v>
      </c>
      <c r="C744" s="17" t="inlineStr">
        <is>
          <t>AC-GW-0316</t>
        </is>
      </c>
      <c r="D744" s="17" t="inlineStr">
        <is>
          <t>WL-01648</t>
        </is>
      </c>
      <c r="E744" s="17" t="inlineStr">
        <is>
          <t>GW-0316</t>
        </is>
      </c>
      <c r="F744" s="17" t="inlineStr">
        <is>
          <t>Gullwing</t>
        </is>
      </c>
      <c r="G744" s="17" t="inlineStr">
        <is>
          <t>NON_COMM_MONTHLY</t>
        </is>
      </c>
      <c r="H744" s="17" t="inlineStr">
        <is>
          <t>MONTHLY_MOORAGE</t>
        </is>
      </c>
      <c r="I744" s="17" t="n">
        <v>32</v>
      </c>
      <c r="J744" s="17" t="n">
        <v>1</v>
      </c>
      <c r="K744" s="17" t="n">
        <v>32</v>
      </c>
      <c r="L744" s="17" t="n">
        <v>7.55</v>
      </c>
      <c r="M744" s="17" t="n">
        <v>241.6</v>
      </c>
      <c r="N744" s="17" t="n">
        <v>31.02</v>
      </c>
      <c r="O744" s="17" t="n">
        <v>272.62</v>
      </c>
      <c r="P744" s="17" t="inlineStr">
        <is>
          <t>PAID</t>
        </is>
      </c>
      <c r="Q744" s="27" t="n">
        <v>46249</v>
      </c>
      <c r="R744" s="27" t="n">
        <v>46240</v>
      </c>
      <c r="S744" s="17" t="inlineStr"/>
    </row>
    <row r="745">
      <c r="A745" s="21" t="inlineStr">
        <is>
          <t>TXN-202608-045115</t>
        </is>
      </c>
      <c r="B745" s="28" t="n">
        <v>46235</v>
      </c>
      <c r="C745" s="21" t="inlineStr">
        <is>
          <t>AC-GW-0317</t>
        </is>
      </c>
      <c r="D745" s="21" t="inlineStr">
        <is>
          <t>WL-02270</t>
        </is>
      </c>
      <c r="E745" s="21" t="inlineStr">
        <is>
          <t>GW-0317</t>
        </is>
      </c>
      <c r="F745" s="21" t="inlineStr">
        <is>
          <t>Gullwing</t>
        </is>
      </c>
      <c r="G745" s="21" t="inlineStr">
        <is>
          <t>NON_COMM_MONTHLY</t>
        </is>
      </c>
      <c r="H745" s="21" t="inlineStr">
        <is>
          <t>MONTHLY_MOORAGE</t>
        </is>
      </c>
      <c r="I745" s="21" t="n">
        <v>59</v>
      </c>
      <c r="J745" s="21" t="n">
        <v>1</v>
      </c>
      <c r="K745" s="21" t="n">
        <v>59</v>
      </c>
      <c r="L745" s="21" t="n">
        <v>7.55</v>
      </c>
      <c r="M745" s="21" t="n">
        <v>445.45</v>
      </c>
      <c r="N745" s="21" t="n">
        <v>57.2</v>
      </c>
      <c r="O745" s="21" t="n">
        <v>502.65</v>
      </c>
      <c r="P745" s="21" t="inlineStr">
        <is>
          <t>PAID</t>
        </is>
      </c>
      <c r="Q745" s="28" t="n">
        <v>46249</v>
      </c>
      <c r="R745" s="28" t="n">
        <v>46243</v>
      </c>
      <c r="S745" s="21" t="inlineStr"/>
    </row>
    <row r="746">
      <c r="A746" s="17" t="inlineStr">
        <is>
          <t>TXN-202608-045187</t>
        </is>
      </c>
      <c r="B746" s="27" t="n">
        <v>46235</v>
      </c>
      <c r="C746" s="17" t="inlineStr">
        <is>
          <t>AC-GW-0318</t>
        </is>
      </c>
      <c r="D746" s="17" t="inlineStr">
        <is>
          <t>WL-01122</t>
        </is>
      </c>
      <c r="E746" s="17" t="inlineStr">
        <is>
          <t>GW-0318</t>
        </is>
      </c>
      <c r="F746" s="17" t="inlineStr">
        <is>
          <t>Gullwing</t>
        </is>
      </c>
      <c r="G746" s="17" t="inlineStr">
        <is>
          <t>NON_COMM_MONTHLY</t>
        </is>
      </c>
      <c r="H746" s="17" t="inlineStr">
        <is>
          <t>MONTHLY_MOORAGE</t>
        </is>
      </c>
      <c r="I746" s="17" t="n">
        <v>33</v>
      </c>
      <c r="J746" s="17" t="n">
        <v>1</v>
      </c>
      <c r="K746" s="17" t="n">
        <v>33</v>
      </c>
      <c r="L746" s="17" t="n">
        <v>7.55</v>
      </c>
      <c r="M746" s="17" t="n">
        <v>249.15</v>
      </c>
      <c r="N746" s="17" t="n">
        <v>31.99</v>
      </c>
      <c r="O746" s="17" t="n">
        <v>281.14</v>
      </c>
      <c r="P746" s="17" t="inlineStr">
        <is>
          <t>PAID</t>
        </is>
      </c>
      <c r="Q746" s="27" t="n">
        <v>46249</v>
      </c>
      <c r="R746" s="27" t="n">
        <v>46242</v>
      </c>
      <c r="S746" s="17" t="inlineStr"/>
    </row>
    <row r="747">
      <c r="A747" s="21" t="inlineStr">
        <is>
          <t>TXN-202608-045258</t>
        </is>
      </c>
      <c r="B747" s="28" t="n">
        <v>46235</v>
      </c>
      <c r="C747" s="21" t="inlineStr">
        <is>
          <t>AC-GW-0320</t>
        </is>
      </c>
      <c r="D747" s="21" t="inlineStr">
        <is>
          <t>WL-01487</t>
        </is>
      </c>
      <c r="E747" s="21" t="inlineStr">
        <is>
          <t>GW-0320</t>
        </is>
      </c>
      <c r="F747" s="21" t="inlineStr">
        <is>
          <t>Gullwing</t>
        </is>
      </c>
      <c r="G747" s="21" t="inlineStr">
        <is>
          <t>NON_COMM_MONTHLY</t>
        </is>
      </c>
      <c r="H747" s="21" t="inlineStr">
        <is>
          <t>MONTHLY_MOORAGE</t>
        </is>
      </c>
      <c r="I747" s="21" t="n">
        <v>43</v>
      </c>
      <c r="J747" s="21" t="n">
        <v>1</v>
      </c>
      <c r="K747" s="21" t="n">
        <v>43</v>
      </c>
      <c r="L747" s="21" t="n">
        <v>7.55</v>
      </c>
      <c r="M747" s="21" t="n">
        <v>324.65</v>
      </c>
      <c r="N747" s="21" t="n">
        <v>41.69</v>
      </c>
      <c r="O747" s="21" t="n">
        <v>366.34</v>
      </c>
      <c r="P747" s="21" t="inlineStr">
        <is>
          <t>PAID</t>
        </is>
      </c>
      <c r="Q747" s="28" t="n">
        <v>46249</v>
      </c>
      <c r="R747" s="28" t="n">
        <v>46237</v>
      </c>
      <c r="S747" s="21" t="inlineStr"/>
    </row>
    <row r="748">
      <c r="A748" s="17" t="inlineStr">
        <is>
          <t>TXN-202608-045303</t>
        </is>
      </c>
      <c r="B748" s="27" t="n">
        <v>46235</v>
      </c>
      <c r="C748" s="17" t="inlineStr">
        <is>
          <t>AC-GW-0321</t>
        </is>
      </c>
      <c r="D748" s="17" t="inlineStr">
        <is>
          <t>WL-02922</t>
        </is>
      </c>
      <c r="E748" s="17" t="inlineStr">
        <is>
          <t>GW-0321</t>
        </is>
      </c>
      <c r="F748" s="17" t="inlineStr">
        <is>
          <t>Gullwing</t>
        </is>
      </c>
      <c r="G748" s="17" t="inlineStr">
        <is>
          <t>NON_COMM_MONTHLY</t>
        </is>
      </c>
      <c r="H748" s="17" t="inlineStr">
        <is>
          <t>MONTHLY_MOORAGE</t>
        </is>
      </c>
      <c r="I748" s="17" t="n">
        <v>58</v>
      </c>
      <c r="J748" s="17" t="n">
        <v>1</v>
      </c>
      <c r="K748" s="17" t="n">
        <v>58</v>
      </c>
      <c r="L748" s="17" t="n">
        <v>7.55</v>
      </c>
      <c r="M748" s="17" t="n">
        <v>437.9</v>
      </c>
      <c r="N748" s="17" t="n">
        <v>56.23</v>
      </c>
      <c r="O748" s="17" t="n">
        <v>494.13</v>
      </c>
      <c r="P748" s="17" t="inlineStr">
        <is>
          <t>PAID</t>
        </is>
      </c>
      <c r="Q748" s="27" t="n">
        <v>46249</v>
      </c>
      <c r="R748" s="27" t="n">
        <v>46245</v>
      </c>
      <c r="S748" s="17" t="inlineStr"/>
    </row>
    <row r="749">
      <c r="A749" s="21" t="inlineStr">
        <is>
          <t>TXN-202608-045363</t>
        </is>
      </c>
      <c r="B749" s="28" t="n">
        <v>46235</v>
      </c>
      <c r="C749" s="21" t="inlineStr">
        <is>
          <t>AC-GW-0322</t>
        </is>
      </c>
      <c r="D749" s="21" t="inlineStr">
        <is>
          <t>WL-01815</t>
        </is>
      </c>
      <c r="E749" s="21" t="inlineStr">
        <is>
          <t>GW-0322</t>
        </is>
      </c>
      <c r="F749" s="21" t="inlineStr">
        <is>
          <t>Gullwing</t>
        </is>
      </c>
      <c r="G749" s="21" t="inlineStr">
        <is>
          <t>NON_COMM_MONTHLY</t>
        </is>
      </c>
      <c r="H749" s="21" t="inlineStr">
        <is>
          <t>MONTHLY_MOORAGE</t>
        </is>
      </c>
      <c r="I749" s="21" t="n">
        <v>45</v>
      </c>
      <c r="J749" s="21" t="n">
        <v>1</v>
      </c>
      <c r="K749" s="21" t="n">
        <v>45</v>
      </c>
      <c r="L749" s="21" t="n">
        <v>7.55</v>
      </c>
      <c r="M749" s="21" t="n">
        <v>339.75</v>
      </c>
      <c r="N749" s="21" t="n">
        <v>43.62</v>
      </c>
      <c r="O749" s="21" t="n">
        <v>383.37</v>
      </c>
      <c r="P749" s="21" t="inlineStr">
        <is>
          <t>PAID</t>
        </is>
      </c>
      <c r="Q749" s="28" t="n">
        <v>46249</v>
      </c>
      <c r="R749" s="28" t="n">
        <v>46239</v>
      </c>
      <c r="S749" s="21" t="inlineStr"/>
    </row>
    <row r="750">
      <c r="A750" s="17" t="inlineStr">
        <is>
          <t>TXN-202608-045444</t>
        </is>
      </c>
      <c r="B750" s="27" t="n">
        <v>46235</v>
      </c>
      <c r="C750" s="17" t="inlineStr">
        <is>
          <t>AC-GW-0323</t>
        </is>
      </c>
      <c r="D750" s="17" t="inlineStr">
        <is>
          <t>WL-02735</t>
        </is>
      </c>
      <c r="E750" s="17" t="inlineStr">
        <is>
          <t>GW-0323</t>
        </is>
      </c>
      <c r="F750" s="17" t="inlineStr">
        <is>
          <t>Gullwing</t>
        </is>
      </c>
      <c r="G750" s="17" t="inlineStr">
        <is>
          <t>NON_COMM_MONTHLY</t>
        </is>
      </c>
      <c r="H750" s="17" t="inlineStr">
        <is>
          <t>MONTHLY_MOORAGE</t>
        </is>
      </c>
      <c r="I750" s="17" t="n">
        <v>80</v>
      </c>
      <c r="J750" s="17" t="n">
        <v>1</v>
      </c>
      <c r="K750" s="17" t="n">
        <v>80</v>
      </c>
      <c r="L750" s="17" t="n">
        <v>7.55</v>
      </c>
      <c r="M750" s="17" t="n">
        <v>604</v>
      </c>
      <c r="N750" s="17" t="n">
        <v>77.55</v>
      </c>
      <c r="O750" s="17" t="n">
        <v>681.55</v>
      </c>
      <c r="P750" s="17" t="inlineStr">
        <is>
          <t>PAID</t>
        </is>
      </c>
      <c r="Q750" s="27" t="n">
        <v>46249</v>
      </c>
      <c r="R750" s="27" t="n">
        <v>46247</v>
      </c>
      <c r="S750" s="17" t="inlineStr"/>
    </row>
    <row r="751">
      <c r="A751" s="21" t="inlineStr">
        <is>
          <t>TXN-202608-045500</t>
        </is>
      </c>
      <c r="B751" s="28" t="n">
        <v>46235</v>
      </c>
      <c r="C751" s="21" t="inlineStr">
        <is>
          <t>AC-GW-0401</t>
        </is>
      </c>
      <c r="D751" s="21" t="inlineStr">
        <is>
          <t>WL-03064</t>
        </is>
      </c>
      <c r="E751" s="21" t="inlineStr">
        <is>
          <t>GW-0401</t>
        </is>
      </c>
      <c r="F751" s="21" t="inlineStr">
        <is>
          <t>Gullwing</t>
        </is>
      </c>
      <c r="G751" s="21" t="inlineStr">
        <is>
          <t>NON_COMM_MONTHLY</t>
        </is>
      </c>
      <c r="H751" s="21" t="inlineStr">
        <is>
          <t>MONTHLY_MOORAGE</t>
        </is>
      </c>
      <c r="I751" s="21" t="n">
        <v>45</v>
      </c>
      <c r="J751" s="21" t="n">
        <v>1</v>
      </c>
      <c r="K751" s="21" t="n">
        <v>45</v>
      </c>
      <c r="L751" s="21" t="n">
        <v>7.55</v>
      </c>
      <c r="M751" s="21" t="n">
        <v>339.75</v>
      </c>
      <c r="N751" s="21" t="n">
        <v>43.62</v>
      </c>
      <c r="O751" s="21" t="n">
        <v>383.37</v>
      </c>
      <c r="P751" s="21" t="inlineStr">
        <is>
          <t>PAID</t>
        </is>
      </c>
      <c r="Q751" s="28" t="n">
        <v>46249</v>
      </c>
      <c r="R751" s="28" t="n">
        <v>46250</v>
      </c>
      <c r="S751" s="21" t="inlineStr"/>
    </row>
    <row r="752">
      <c r="A752" s="17" t="inlineStr">
        <is>
          <t>TXN-202608-045547</t>
        </is>
      </c>
      <c r="B752" s="27" t="n">
        <v>46235</v>
      </c>
      <c r="C752" s="17" t="inlineStr">
        <is>
          <t>AC-GW-0402</t>
        </is>
      </c>
      <c r="D752" s="17" t="inlineStr">
        <is>
          <t>WL-02635</t>
        </is>
      </c>
      <c r="E752" s="17" t="inlineStr">
        <is>
          <t>GW-0402</t>
        </is>
      </c>
      <c r="F752" s="17" t="inlineStr">
        <is>
          <t>Gullwing</t>
        </is>
      </c>
      <c r="G752" s="17" t="inlineStr">
        <is>
          <t>NON_COMM_MONTHLY</t>
        </is>
      </c>
      <c r="H752" s="17" t="inlineStr">
        <is>
          <t>MONTHLY_MOORAGE</t>
        </is>
      </c>
      <c r="I752" s="17" t="n">
        <v>34</v>
      </c>
      <c r="J752" s="17" t="n">
        <v>1</v>
      </c>
      <c r="K752" s="17" t="n">
        <v>34</v>
      </c>
      <c r="L752" s="17" t="n">
        <v>7.55</v>
      </c>
      <c r="M752" s="17" t="n">
        <v>256.7</v>
      </c>
      <c r="N752" s="17" t="n">
        <v>32.96</v>
      </c>
      <c r="O752" s="17" t="n">
        <v>289.66</v>
      </c>
      <c r="P752" s="17" t="inlineStr">
        <is>
          <t>PAID</t>
        </is>
      </c>
      <c r="Q752" s="27" t="n">
        <v>46249</v>
      </c>
      <c r="R752" s="27" t="n">
        <v>46237</v>
      </c>
      <c r="S752" s="17" t="inlineStr"/>
    </row>
    <row r="753">
      <c r="A753" s="21" t="inlineStr">
        <is>
          <t>TXN-202608-045595</t>
        </is>
      </c>
      <c r="B753" s="28" t="n">
        <v>46235</v>
      </c>
      <c r="C753" s="21" t="inlineStr">
        <is>
          <t>AC-GW-0403</t>
        </is>
      </c>
      <c r="D753" s="21" t="inlineStr">
        <is>
          <t>WL-02399</t>
        </is>
      </c>
      <c r="E753" s="21" t="inlineStr">
        <is>
          <t>GW-0403</t>
        </is>
      </c>
      <c r="F753" s="21" t="inlineStr">
        <is>
          <t>Gullwing</t>
        </is>
      </c>
      <c r="G753" s="21" t="inlineStr">
        <is>
          <t>NON_COMM_MONTHLY</t>
        </is>
      </c>
      <c r="H753" s="21" t="inlineStr">
        <is>
          <t>MONTHLY_MOORAGE</t>
        </is>
      </c>
      <c r="I753" s="21" t="n">
        <v>32</v>
      </c>
      <c r="J753" s="21" t="n">
        <v>1</v>
      </c>
      <c r="K753" s="21" t="n">
        <v>32</v>
      </c>
      <c r="L753" s="21" t="n">
        <v>7.55</v>
      </c>
      <c r="M753" s="21" t="n">
        <v>241.6</v>
      </c>
      <c r="N753" s="21" t="n">
        <v>31.02</v>
      </c>
      <c r="O753" s="21" t="n">
        <v>272.62</v>
      </c>
      <c r="P753" s="21" t="inlineStr">
        <is>
          <t>PAID</t>
        </is>
      </c>
      <c r="Q753" s="28" t="n">
        <v>46249</v>
      </c>
      <c r="R753" s="28" t="n">
        <v>46237</v>
      </c>
      <c r="S753" s="21" t="inlineStr"/>
    </row>
    <row r="754">
      <c r="A754" s="17" t="inlineStr">
        <is>
          <t>TXN-202608-045645</t>
        </is>
      </c>
      <c r="B754" s="27" t="n">
        <v>46235</v>
      </c>
      <c r="C754" s="17" t="inlineStr">
        <is>
          <t>AC-GW-0404</t>
        </is>
      </c>
      <c r="D754" s="17" t="inlineStr">
        <is>
          <t>WL-03671</t>
        </is>
      </c>
      <c r="E754" s="17" t="inlineStr">
        <is>
          <t>GW-0404</t>
        </is>
      </c>
      <c r="F754" s="17" t="inlineStr">
        <is>
          <t>Gullwing</t>
        </is>
      </c>
      <c r="G754" s="17" t="inlineStr">
        <is>
          <t>NON_COMM_MONTHLY</t>
        </is>
      </c>
      <c r="H754" s="17" t="inlineStr">
        <is>
          <t>MONTHLY_MOORAGE</t>
        </is>
      </c>
      <c r="I754" s="17" t="n">
        <v>60</v>
      </c>
      <c r="J754" s="17" t="n">
        <v>1</v>
      </c>
      <c r="K754" s="17" t="n">
        <v>60</v>
      </c>
      <c r="L754" s="17" t="n">
        <v>7.55</v>
      </c>
      <c r="M754" s="17" t="n">
        <v>453</v>
      </c>
      <c r="N754" s="17" t="n">
        <v>58.17</v>
      </c>
      <c r="O754" s="17" t="n">
        <v>511.17</v>
      </c>
      <c r="P754" s="17" t="inlineStr">
        <is>
          <t>PAID</t>
        </is>
      </c>
      <c r="Q754" s="27" t="n">
        <v>46249</v>
      </c>
      <c r="R754" s="27" t="n">
        <v>46240</v>
      </c>
      <c r="S754" s="17" t="inlineStr"/>
    </row>
    <row r="755">
      <c r="A755" s="21" t="inlineStr">
        <is>
          <t>TXN-202608-045697</t>
        </is>
      </c>
      <c r="B755" s="28" t="n">
        <v>46235</v>
      </c>
      <c r="C755" s="21" t="inlineStr">
        <is>
          <t>AC-GW-0405</t>
        </is>
      </c>
      <c r="D755" s="21" t="inlineStr">
        <is>
          <t>WL-01293</t>
        </is>
      </c>
      <c r="E755" s="21" t="inlineStr">
        <is>
          <t>GW-0405</t>
        </is>
      </c>
      <c r="F755" s="21" t="inlineStr">
        <is>
          <t>Gullwing</t>
        </is>
      </c>
      <c r="G755" s="21" t="inlineStr">
        <is>
          <t>NON_COMM_MONTHLY</t>
        </is>
      </c>
      <c r="H755" s="21" t="inlineStr">
        <is>
          <t>MONTHLY_MOORAGE</t>
        </is>
      </c>
      <c r="I755" s="21" t="n">
        <v>45</v>
      </c>
      <c r="J755" s="21" t="n">
        <v>1</v>
      </c>
      <c r="K755" s="21" t="n">
        <v>45</v>
      </c>
      <c r="L755" s="21" t="n">
        <v>7.55</v>
      </c>
      <c r="M755" s="21" t="n">
        <v>339.75</v>
      </c>
      <c r="N755" s="21" t="n">
        <v>43.62</v>
      </c>
      <c r="O755" s="21" t="n">
        <v>383.37</v>
      </c>
      <c r="P755" s="21" t="inlineStr">
        <is>
          <t>PAID</t>
        </is>
      </c>
      <c r="Q755" s="28" t="n">
        <v>46249</v>
      </c>
      <c r="R755" s="28" t="n">
        <v>46246</v>
      </c>
      <c r="S755" s="21" t="inlineStr"/>
    </row>
    <row r="756">
      <c r="A756" s="17" t="inlineStr">
        <is>
          <t>TXN-202608-045761</t>
        </is>
      </c>
      <c r="B756" s="27" t="n">
        <v>46235</v>
      </c>
      <c r="C756" s="17" t="inlineStr">
        <is>
          <t>AC-GW-0406</t>
        </is>
      </c>
      <c r="D756" s="17" t="inlineStr">
        <is>
          <t>WL-02077</t>
        </is>
      </c>
      <c r="E756" s="17" t="inlineStr">
        <is>
          <t>GW-0406</t>
        </is>
      </c>
      <c r="F756" s="17" t="inlineStr">
        <is>
          <t>Gullwing</t>
        </is>
      </c>
      <c r="G756" s="17" t="inlineStr">
        <is>
          <t>NON_COMM_MONTHLY</t>
        </is>
      </c>
      <c r="H756" s="17" t="inlineStr">
        <is>
          <t>MONTHLY_MOORAGE</t>
        </is>
      </c>
      <c r="I756" s="17" t="n">
        <v>62</v>
      </c>
      <c r="J756" s="17" t="n">
        <v>1</v>
      </c>
      <c r="K756" s="17" t="n">
        <v>62</v>
      </c>
      <c r="L756" s="17" t="n">
        <v>7.55</v>
      </c>
      <c r="M756" s="17" t="n">
        <v>468.1</v>
      </c>
      <c r="N756" s="17" t="n">
        <v>60.1</v>
      </c>
      <c r="O756" s="17" t="n">
        <v>528.2</v>
      </c>
      <c r="P756" s="17" t="inlineStr">
        <is>
          <t>PAID</t>
        </is>
      </c>
      <c r="Q756" s="27" t="n">
        <v>46249</v>
      </c>
      <c r="R756" s="27" t="n">
        <v>46250</v>
      </c>
      <c r="S756" s="17" t="inlineStr"/>
    </row>
    <row r="757">
      <c r="A757" s="21" t="inlineStr">
        <is>
          <t>TXN-202608-045805</t>
        </is>
      </c>
      <c r="B757" s="28" t="n">
        <v>46235</v>
      </c>
      <c r="C757" s="21" t="inlineStr">
        <is>
          <t>AC-GW-0407</t>
        </is>
      </c>
      <c r="D757" s="21" t="inlineStr">
        <is>
          <t>WL-03682</t>
        </is>
      </c>
      <c r="E757" s="21" t="inlineStr">
        <is>
          <t>GW-0407</t>
        </is>
      </c>
      <c r="F757" s="21" t="inlineStr">
        <is>
          <t>Gullwing</t>
        </is>
      </c>
      <c r="G757" s="21" t="inlineStr">
        <is>
          <t>NON_COMM_MONTHLY</t>
        </is>
      </c>
      <c r="H757" s="21" t="inlineStr">
        <is>
          <t>MONTHLY_MOORAGE</t>
        </is>
      </c>
      <c r="I757" s="21" t="n">
        <v>45</v>
      </c>
      <c r="J757" s="21" t="n">
        <v>1</v>
      </c>
      <c r="K757" s="21" t="n">
        <v>45</v>
      </c>
      <c r="L757" s="21" t="n">
        <v>7.55</v>
      </c>
      <c r="M757" s="21" t="n">
        <v>339.75</v>
      </c>
      <c r="N757" s="21" t="n">
        <v>43.62</v>
      </c>
      <c r="O757" s="21" t="n">
        <v>383.37</v>
      </c>
      <c r="P757" s="21" t="inlineStr">
        <is>
          <t>PAID</t>
        </is>
      </c>
      <c r="Q757" s="28" t="n">
        <v>46249</v>
      </c>
      <c r="R757" s="28" t="n">
        <v>46250</v>
      </c>
      <c r="S757" s="21" t="inlineStr"/>
    </row>
    <row r="758">
      <c r="A758" s="17" t="inlineStr">
        <is>
          <t>TXN-202608-045872</t>
        </is>
      </c>
      <c r="B758" s="27" t="n">
        <v>46235</v>
      </c>
      <c r="C758" s="17" t="inlineStr">
        <is>
          <t>AC-GW-0408</t>
        </is>
      </c>
      <c r="D758" s="17" t="inlineStr">
        <is>
          <t>WL-01551</t>
        </is>
      </c>
      <c r="E758" s="17" t="inlineStr">
        <is>
          <t>GW-0408</t>
        </is>
      </c>
      <c r="F758" s="17" t="inlineStr">
        <is>
          <t>Gullwing</t>
        </is>
      </c>
      <c r="G758" s="17" t="inlineStr">
        <is>
          <t>NON_COMM_MONTHLY</t>
        </is>
      </c>
      <c r="H758" s="17" t="inlineStr">
        <is>
          <t>MONTHLY_MOORAGE</t>
        </is>
      </c>
      <c r="I758" s="17" t="n">
        <v>28</v>
      </c>
      <c r="J758" s="17" t="n">
        <v>1</v>
      </c>
      <c r="K758" s="17" t="n">
        <v>28</v>
      </c>
      <c r="L758" s="17" t="n">
        <v>7.55</v>
      </c>
      <c r="M758" s="17" t="n">
        <v>211.4</v>
      </c>
      <c r="N758" s="17" t="n">
        <v>27.14</v>
      </c>
      <c r="O758" s="17" t="n">
        <v>238.54</v>
      </c>
      <c r="P758" s="17" t="inlineStr">
        <is>
          <t>PAID</t>
        </is>
      </c>
      <c r="Q758" s="27" t="n">
        <v>46249</v>
      </c>
      <c r="R758" s="27" t="n">
        <v>46242</v>
      </c>
      <c r="S758" s="17" t="inlineStr"/>
    </row>
    <row r="759">
      <c r="A759" s="21" t="inlineStr">
        <is>
          <t>TXN-202608-045915</t>
        </is>
      </c>
      <c r="B759" s="28" t="n">
        <v>46235</v>
      </c>
      <c r="C759" s="21" t="inlineStr">
        <is>
          <t>AC-GW-0409</t>
        </is>
      </c>
      <c r="D759" s="21" t="inlineStr">
        <is>
          <t>WL-02328</t>
        </is>
      </c>
      <c r="E759" s="21" t="inlineStr">
        <is>
          <t>GW-0409</t>
        </is>
      </c>
      <c r="F759" s="21" t="inlineStr">
        <is>
          <t>Gullwing</t>
        </is>
      </c>
      <c r="G759" s="21" t="inlineStr">
        <is>
          <t>NON_COMM_MONTHLY</t>
        </is>
      </c>
      <c r="H759" s="21" t="inlineStr">
        <is>
          <t>MONTHLY_MOORAGE</t>
        </is>
      </c>
      <c r="I759" s="21" t="n">
        <v>56</v>
      </c>
      <c r="J759" s="21" t="n">
        <v>1</v>
      </c>
      <c r="K759" s="21" t="n">
        <v>56</v>
      </c>
      <c r="L759" s="21" t="n">
        <v>7.55</v>
      </c>
      <c r="M759" s="21" t="n">
        <v>422.8</v>
      </c>
      <c r="N759" s="21" t="n">
        <v>54.29</v>
      </c>
      <c r="O759" s="21" t="n">
        <v>477.09</v>
      </c>
      <c r="P759" s="21" t="inlineStr">
        <is>
          <t>PAID</t>
        </is>
      </c>
      <c r="Q759" s="28" t="n">
        <v>46249</v>
      </c>
      <c r="R759" s="28" t="n">
        <v>46246</v>
      </c>
      <c r="S759" s="21" t="inlineStr"/>
    </row>
    <row r="760">
      <c r="A760" s="17" t="inlineStr">
        <is>
          <t>TXN-202608-045954</t>
        </is>
      </c>
      <c r="B760" s="27" t="n">
        <v>46235</v>
      </c>
      <c r="C760" s="17" t="inlineStr">
        <is>
          <t>AC-GW-0410</t>
        </is>
      </c>
      <c r="D760" s="17" t="inlineStr">
        <is>
          <t>WL-02074</t>
        </is>
      </c>
      <c r="E760" s="17" t="inlineStr">
        <is>
          <t>GW-0410</t>
        </is>
      </c>
      <c r="F760" s="17" t="inlineStr">
        <is>
          <t>Gullwing</t>
        </is>
      </c>
      <c r="G760" s="17" t="inlineStr">
        <is>
          <t>NON_COMM_MONTHLY</t>
        </is>
      </c>
      <c r="H760" s="17" t="inlineStr">
        <is>
          <t>MONTHLY_MOORAGE</t>
        </is>
      </c>
      <c r="I760" s="17" t="n">
        <v>70</v>
      </c>
      <c r="J760" s="17" t="n">
        <v>1</v>
      </c>
      <c r="K760" s="17" t="n">
        <v>70</v>
      </c>
      <c r="L760" s="17" t="n">
        <v>7.55</v>
      </c>
      <c r="M760" s="17" t="n">
        <v>528.5</v>
      </c>
      <c r="N760" s="17" t="n">
        <v>67.86</v>
      </c>
      <c r="O760" s="17" t="n">
        <v>596.36</v>
      </c>
      <c r="P760" s="17" t="inlineStr">
        <is>
          <t>PAID</t>
        </is>
      </c>
      <c r="Q760" s="27" t="n">
        <v>46249</v>
      </c>
      <c r="R760" s="27" t="n">
        <v>46239</v>
      </c>
      <c r="S760" s="17" t="inlineStr"/>
    </row>
    <row r="761">
      <c r="A761" s="21" t="inlineStr">
        <is>
          <t>TXN-202608-046031</t>
        </is>
      </c>
      <c r="B761" s="28" t="n">
        <v>46235</v>
      </c>
      <c r="C761" s="21" t="inlineStr">
        <is>
          <t>AC-GW-0411</t>
        </is>
      </c>
      <c r="D761" s="21" t="inlineStr">
        <is>
          <t>WL-01859</t>
        </is>
      </c>
      <c r="E761" s="21" t="inlineStr">
        <is>
          <t>GW-0411</t>
        </is>
      </c>
      <c r="F761" s="21" t="inlineStr">
        <is>
          <t>Gullwing</t>
        </is>
      </c>
      <c r="G761" s="21" t="inlineStr">
        <is>
          <t>NON_COMM_MONTHLY</t>
        </is>
      </c>
      <c r="H761" s="21" t="inlineStr">
        <is>
          <t>MONTHLY_MOORAGE</t>
        </is>
      </c>
      <c r="I761" s="21" t="n">
        <v>49</v>
      </c>
      <c r="J761" s="21" t="n">
        <v>1</v>
      </c>
      <c r="K761" s="21" t="n">
        <v>49</v>
      </c>
      <c r="L761" s="21" t="n">
        <v>7.55</v>
      </c>
      <c r="M761" s="21" t="n">
        <v>369.95</v>
      </c>
      <c r="N761" s="21" t="n">
        <v>47.5</v>
      </c>
      <c r="O761" s="21" t="n">
        <v>417.45</v>
      </c>
      <c r="P761" s="21" t="inlineStr">
        <is>
          <t>PAID</t>
        </is>
      </c>
      <c r="Q761" s="28" t="n">
        <v>46249</v>
      </c>
      <c r="R761" s="28" t="n">
        <v>46248</v>
      </c>
      <c r="S761" s="21" t="inlineStr"/>
    </row>
    <row r="762">
      <c r="A762" s="17" t="inlineStr">
        <is>
          <t>TXN-202608-046104</t>
        </is>
      </c>
      <c r="B762" s="27" t="n">
        <v>46235</v>
      </c>
      <c r="C762" s="17" t="inlineStr">
        <is>
          <t>AC-GW-0412</t>
        </is>
      </c>
      <c r="D762" s="17" t="inlineStr">
        <is>
          <t>WL-01282</t>
        </is>
      </c>
      <c r="E762" s="17" t="inlineStr">
        <is>
          <t>GW-0412</t>
        </is>
      </c>
      <c r="F762" s="17" t="inlineStr">
        <is>
          <t>Gullwing</t>
        </is>
      </c>
      <c r="G762" s="17" t="inlineStr">
        <is>
          <t>NON_COMM_MONTHLY</t>
        </is>
      </c>
      <c r="H762" s="17" t="inlineStr">
        <is>
          <t>MONTHLY_MOORAGE</t>
        </is>
      </c>
      <c r="I762" s="17" t="n">
        <v>36</v>
      </c>
      <c r="J762" s="17" t="n">
        <v>1</v>
      </c>
      <c r="K762" s="17" t="n">
        <v>36</v>
      </c>
      <c r="L762" s="17" t="n">
        <v>7.55</v>
      </c>
      <c r="M762" s="17" t="n">
        <v>271.8</v>
      </c>
      <c r="N762" s="17" t="n">
        <v>34.9</v>
      </c>
      <c r="O762" s="17" t="n">
        <v>306.7</v>
      </c>
      <c r="P762" s="17" t="inlineStr">
        <is>
          <t>PAID</t>
        </is>
      </c>
      <c r="Q762" s="27" t="n">
        <v>46249</v>
      </c>
      <c r="R762" s="27" t="n">
        <v>46243</v>
      </c>
      <c r="S762" s="17" t="inlineStr"/>
    </row>
    <row r="763">
      <c r="A763" s="21" t="inlineStr">
        <is>
          <t>TXN-202608-046165</t>
        </is>
      </c>
      <c r="B763" s="28" t="n">
        <v>46235</v>
      </c>
      <c r="C763" s="21" t="inlineStr">
        <is>
          <t>AC-GW-0413</t>
        </is>
      </c>
      <c r="D763" s="21" t="inlineStr">
        <is>
          <t>WL-03767</t>
        </is>
      </c>
      <c r="E763" s="21" t="inlineStr">
        <is>
          <t>GW-0413</t>
        </is>
      </c>
      <c r="F763" s="21" t="inlineStr">
        <is>
          <t>Gullwing</t>
        </is>
      </c>
      <c r="G763" s="21" t="inlineStr">
        <is>
          <t>NON_COMM_MONTHLY</t>
        </is>
      </c>
      <c r="H763" s="21" t="inlineStr">
        <is>
          <t>MONTHLY_MOORAGE</t>
        </is>
      </c>
      <c r="I763" s="21" t="n">
        <v>60</v>
      </c>
      <c r="J763" s="21" t="n">
        <v>1</v>
      </c>
      <c r="K763" s="21" t="n">
        <v>60</v>
      </c>
      <c r="L763" s="21" t="n">
        <v>7.55</v>
      </c>
      <c r="M763" s="21" t="n">
        <v>453</v>
      </c>
      <c r="N763" s="21" t="n">
        <v>58.17</v>
      </c>
      <c r="O763" s="21" t="n">
        <v>511.17</v>
      </c>
      <c r="P763" s="21" t="inlineStr">
        <is>
          <t>PAID</t>
        </is>
      </c>
      <c r="Q763" s="28" t="n">
        <v>46249</v>
      </c>
      <c r="R763" s="28" t="n">
        <v>46245</v>
      </c>
      <c r="S763" s="21" t="inlineStr"/>
    </row>
    <row r="764">
      <c r="A764" s="17" t="inlineStr">
        <is>
          <t>TXN-202608-046241</t>
        </is>
      </c>
      <c r="B764" s="27" t="n">
        <v>46235</v>
      </c>
      <c r="C764" s="17" t="inlineStr">
        <is>
          <t>AC-GW-0414</t>
        </is>
      </c>
      <c r="D764" s="17" t="inlineStr">
        <is>
          <t>WL-01875</t>
        </is>
      </c>
      <c r="E764" s="17" t="inlineStr">
        <is>
          <t>GW-0414</t>
        </is>
      </c>
      <c r="F764" s="17" t="inlineStr">
        <is>
          <t>Gullwing</t>
        </is>
      </c>
      <c r="G764" s="17" t="inlineStr">
        <is>
          <t>NON_COMM_MONTHLY</t>
        </is>
      </c>
      <c r="H764" s="17" t="inlineStr">
        <is>
          <t>MONTHLY_MOORAGE</t>
        </is>
      </c>
      <c r="I764" s="17" t="n">
        <v>45</v>
      </c>
      <c r="J764" s="17" t="n">
        <v>1</v>
      </c>
      <c r="K764" s="17" t="n">
        <v>45</v>
      </c>
      <c r="L764" s="17" t="n">
        <v>7.55</v>
      </c>
      <c r="M764" s="17" t="n">
        <v>339.75</v>
      </c>
      <c r="N764" s="17" t="n">
        <v>43.62</v>
      </c>
      <c r="O764" s="17" t="n">
        <v>383.37</v>
      </c>
      <c r="P764" s="17" t="inlineStr">
        <is>
          <t>PAID</t>
        </is>
      </c>
      <c r="Q764" s="27" t="n">
        <v>46249</v>
      </c>
      <c r="R764" s="27" t="n">
        <v>46238</v>
      </c>
      <c r="S764" s="17" t="inlineStr"/>
    </row>
    <row r="765">
      <c r="A765" s="21" t="inlineStr">
        <is>
          <t>TXN-202608-046288</t>
        </is>
      </c>
      <c r="B765" s="28" t="n">
        <v>46235</v>
      </c>
      <c r="C765" s="21" t="inlineStr">
        <is>
          <t>AC-GW-0415</t>
        </is>
      </c>
      <c r="D765" s="21" t="inlineStr">
        <is>
          <t>WL-02969</t>
        </is>
      </c>
      <c r="E765" s="21" t="inlineStr">
        <is>
          <t>GW-0415</t>
        </is>
      </c>
      <c r="F765" s="21" t="inlineStr">
        <is>
          <t>Gullwing</t>
        </is>
      </c>
      <c r="G765" s="21" t="inlineStr">
        <is>
          <t>NON_COMM_MONTHLY</t>
        </is>
      </c>
      <c r="H765" s="21" t="inlineStr">
        <is>
          <t>MONTHLY_MOORAGE</t>
        </is>
      </c>
      <c r="I765" s="21" t="n">
        <v>48</v>
      </c>
      <c r="J765" s="21" t="n">
        <v>1</v>
      </c>
      <c r="K765" s="21" t="n">
        <v>48</v>
      </c>
      <c r="L765" s="21" t="n">
        <v>7.55</v>
      </c>
      <c r="M765" s="21" t="n">
        <v>362.4</v>
      </c>
      <c r="N765" s="21" t="n">
        <v>46.53</v>
      </c>
      <c r="O765" s="21" t="n">
        <v>408.93</v>
      </c>
      <c r="P765" s="21" t="inlineStr">
        <is>
          <t>PAID</t>
        </is>
      </c>
      <c r="Q765" s="28" t="n">
        <v>46249</v>
      </c>
      <c r="R765" s="28" t="n">
        <v>46251</v>
      </c>
      <c r="S765" s="21" t="inlineStr"/>
    </row>
    <row r="766">
      <c r="A766" s="17" t="inlineStr">
        <is>
          <t>TXN-202608-046332</t>
        </is>
      </c>
      <c r="B766" s="27" t="n">
        <v>46235</v>
      </c>
      <c r="C766" s="17" t="inlineStr">
        <is>
          <t>AC-GW-0416</t>
        </is>
      </c>
      <c r="D766" s="17" t="inlineStr">
        <is>
          <t>WL-01714</t>
        </is>
      </c>
      <c r="E766" s="17" t="inlineStr">
        <is>
          <t>GW-0416</t>
        </is>
      </c>
      <c r="F766" s="17" t="inlineStr">
        <is>
          <t>Gullwing</t>
        </is>
      </c>
      <c r="G766" s="17" t="inlineStr">
        <is>
          <t>NON_COMM_MONTHLY</t>
        </is>
      </c>
      <c r="H766" s="17" t="inlineStr">
        <is>
          <t>MONTHLY_MOORAGE</t>
        </is>
      </c>
      <c r="I766" s="17" t="n">
        <v>32</v>
      </c>
      <c r="J766" s="17" t="n">
        <v>1</v>
      </c>
      <c r="K766" s="17" t="n">
        <v>32</v>
      </c>
      <c r="L766" s="17" t="n">
        <v>7.55</v>
      </c>
      <c r="M766" s="17" t="n">
        <v>241.6</v>
      </c>
      <c r="N766" s="17" t="n">
        <v>31.02</v>
      </c>
      <c r="O766" s="17" t="n">
        <v>272.62</v>
      </c>
      <c r="P766" s="17" t="inlineStr">
        <is>
          <t>PAID</t>
        </is>
      </c>
      <c r="Q766" s="27" t="n">
        <v>46249</v>
      </c>
      <c r="R766" s="27" t="n">
        <v>46237</v>
      </c>
      <c r="S766" s="17" t="inlineStr"/>
    </row>
    <row r="767">
      <c r="A767" s="21" t="inlineStr">
        <is>
          <t>TXN-202608-046408</t>
        </is>
      </c>
      <c r="B767" s="28" t="n">
        <v>46235</v>
      </c>
      <c r="C767" s="21" t="inlineStr">
        <is>
          <t>AC-GW-0417</t>
        </is>
      </c>
      <c r="D767" s="21" t="inlineStr">
        <is>
          <t>WL-02423</t>
        </is>
      </c>
      <c r="E767" s="21" t="inlineStr">
        <is>
          <t>GW-0417</t>
        </is>
      </c>
      <c r="F767" s="21" t="inlineStr">
        <is>
          <t>Gullwing</t>
        </is>
      </c>
      <c r="G767" s="21" t="inlineStr">
        <is>
          <t>NON_COMM_MONTHLY</t>
        </is>
      </c>
      <c r="H767" s="21" t="inlineStr">
        <is>
          <t>MONTHLY_MOORAGE</t>
        </is>
      </c>
      <c r="I767" s="21" t="n">
        <v>53</v>
      </c>
      <c r="J767" s="21" t="n">
        <v>1</v>
      </c>
      <c r="K767" s="21" t="n">
        <v>53</v>
      </c>
      <c r="L767" s="21" t="n">
        <v>7.55</v>
      </c>
      <c r="M767" s="21" t="n">
        <v>400.15</v>
      </c>
      <c r="N767" s="21" t="n">
        <v>51.38</v>
      </c>
      <c r="O767" s="21" t="n">
        <v>451.53</v>
      </c>
      <c r="P767" s="21" t="inlineStr">
        <is>
          <t>PAID</t>
        </is>
      </c>
      <c r="Q767" s="28" t="n">
        <v>46249</v>
      </c>
      <c r="R767" s="28" t="n">
        <v>46243</v>
      </c>
      <c r="S767" s="21" t="inlineStr"/>
    </row>
    <row r="768">
      <c r="A768" s="17" t="inlineStr">
        <is>
          <t>TXN-202608-046457</t>
        </is>
      </c>
      <c r="B768" s="27" t="n">
        <v>46235</v>
      </c>
      <c r="C768" s="17" t="inlineStr">
        <is>
          <t>AC-GW-0418</t>
        </is>
      </c>
      <c r="D768" s="17" t="inlineStr">
        <is>
          <t>WL-03144</t>
        </is>
      </c>
      <c r="E768" s="17" t="inlineStr">
        <is>
          <t>GW-0418</t>
        </is>
      </c>
      <c r="F768" s="17" t="inlineStr">
        <is>
          <t>Gullwing</t>
        </is>
      </c>
      <c r="G768" s="17" t="inlineStr">
        <is>
          <t>NON_COMM_MONTHLY</t>
        </is>
      </c>
      <c r="H768" s="17" t="inlineStr">
        <is>
          <t>MONTHLY_MOORAGE</t>
        </is>
      </c>
      <c r="I768" s="17" t="n">
        <v>29</v>
      </c>
      <c r="J768" s="17" t="n">
        <v>1</v>
      </c>
      <c r="K768" s="17" t="n">
        <v>29</v>
      </c>
      <c r="L768" s="17" t="n">
        <v>7.55</v>
      </c>
      <c r="M768" s="17" t="n">
        <v>218.95</v>
      </c>
      <c r="N768" s="17" t="n">
        <v>28.11</v>
      </c>
      <c r="O768" s="17" t="n">
        <v>247.06</v>
      </c>
      <c r="P768" s="17" t="inlineStr">
        <is>
          <t>PAID</t>
        </is>
      </c>
      <c r="Q768" s="27" t="n">
        <v>46249</v>
      </c>
      <c r="R768" s="27" t="n">
        <v>46248</v>
      </c>
      <c r="S768" s="17" t="inlineStr"/>
    </row>
    <row r="769">
      <c r="A769" s="21" t="inlineStr">
        <is>
          <t>TXN-202608-046510</t>
        </is>
      </c>
      <c r="B769" s="28" t="n">
        <v>46235</v>
      </c>
      <c r="C769" s="21" t="inlineStr">
        <is>
          <t>AC-GW-0419</t>
        </is>
      </c>
      <c r="D769" s="21" t="inlineStr">
        <is>
          <t>WL-03795</t>
        </is>
      </c>
      <c r="E769" s="21" t="inlineStr">
        <is>
          <t>GW-0419</t>
        </is>
      </c>
      <c r="F769" s="21" t="inlineStr">
        <is>
          <t>Gullwing</t>
        </is>
      </c>
      <c r="G769" s="21" t="inlineStr">
        <is>
          <t>NON_COMM_MONTHLY</t>
        </is>
      </c>
      <c r="H769" s="21" t="inlineStr">
        <is>
          <t>MONTHLY_MOORAGE</t>
        </is>
      </c>
      <c r="I769" s="21" t="n">
        <v>32</v>
      </c>
      <c r="J769" s="21" t="n">
        <v>1</v>
      </c>
      <c r="K769" s="21" t="n">
        <v>32</v>
      </c>
      <c r="L769" s="21" t="n">
        <v>7.55</v>
      </c>
      <c r="M769" s="21" t="n">
        <v>241.6</v>
      </c>
      <c r="N769" s="21" t="n">
        <v>31.02</v>
      </c>
      <c r="O769" s="21" t="n">
        <v>272.62</v>
      </c>
      <c r="P769" s="21" t="inlineStr">
        <is>
          <t>PAID</t>
        </is>
      </c>
      <c r="Q769" s="28" t="n">
        <v>46249</v>
      </c>
      <c r="R769" s="28" t="n">
        <v>46247</v>
      </c>
      <c r="S769" s="21" t="inlineStr"/>
    </row>
    <row r="770">
      <c r="A770" s="17" t="inlineStr">
        <is>
          <t>TXN-202608-046577</t>
        </is>
      </c>
      <c r="B770" s="27" t="n">
        <v>46235</v>
      </c>
      <c r="C770" s="17" t="inlineStr">
        <is>
          <t>AC-GW-0420</t>
        </is>
      </c>
      <c r="D770" s="17" t="inlineStr">
        <is>
          <t>WL-01133</t>
        </is>
      </c>
      <c r="E770" s="17" t="inlineStr">
        <is>
          <t>GW-0420</t>
        </is>
      </c>
      <c r="F770" s="17" t="inlineStr">
        <is>
          <t>Gullwing</t>
        </is>
      </c>
      <c r="G770" s="17" t="inlineStr">
        <is>
          <t>NON_COMM_MONTHLY</t>
        </is>
      </c>
      <c r="H770" s="17" t="inlineStr">
        <is>
          <t>MONTHLY_MOORAGE</t>
        </is>
      </c>
      <c r="I770" s="17" t="n">
        <v>28</v>
      </c>
      <c r="J770" s="17" t="n">
        <v>1</v>
      </c>
      <c r="K770" s="17" t="n">
        <v>28</v>
      </c>
      <c r="L770" s="17" t="n">
        <v>7.55</v>
      </c>
      <c r="M770" s="17" t="n">
        <v>211.4</v>
      </c>
      <c r="N770" s="17" t="n">
        <v>27.14</v>
      </c>
      <c r="O770" s="17" t="n">
        <v>238.54</v>
      </c>
      <c r="P770" s="17" t="inlineStr">
        <is>
          <t>PAID</t>
        </is>
      </c>
      <c r="Q770" s="27" t="n">
        <v>46249</v>
      </c>
      <c r="R770" s="27" t="n">
        <v>46244</v>
      </c>
      <c r="S770" s="17" t="inlineStr"/>
    </row>
    <row r="771">
      <c r="A771" s="21" t="inlineStr">
        <is>
          <t>TXN-202608-046621</t>
        </is>
      </c>
      <c r="B771" s="28" t="n">
        <v>46235</v>
      </c>
      <c r="C771" s="21" t="inlineStr">
        <is>
          <t>AC-GW-0421</t>
        </is>
      </c>
      <c r="D771" s="21" t="inlineStr">
        <is>
          <t>WL-01204</t>
        </is>
      </c>
      <c r="E771" s="21" t="inlineStr">
        <is>
          <t>GW-0421</t>
        </is>
      </c>
      <c r="F771" s="21" t="inlineStr">
        <is>
          <t>Gullwing</t>
        </is>
      </c>
      <c r="G771" s="21" t="inlineStr">
        <is>
          <t>NON_COMM_MONTHLY</t>
        </is>
      </c>
      <c r="H771" s="21" t="inlineStr">
        <is>
          <t>MONTHLY_MOORAGE</t>
        </is>
      </c>
      <c r="I771" s="21" t="n">
        <v>80</v>
      </c>
      <c r="J771" s="21" t="n">
        <v>1</v>
      </c>
      <c r="K771" s="21" t="n">
        <v>80</v>
      </c>
      <c r="L771" s="21" t="n">
        <v>7.55</v>
      </c>
      <c r="M771" s="21" t="n">
        <v>604</v>
      </c>
      <c r="N771" s="21" t="n">
        <v>77.55</v>
      </c>
      <c r="O771" s="21" t="n">
        <v>681.55</v>
      </c>
      <c r="P771" s="21" t="inlineStr">
        <is>
          <t>PAID</t>
        </is>
      </c>
      <c r="Q771" s="28" t="n">
        <v>46249</v>
      </c>
      <c r="R771" s="28" t="n">
        <v>46251</v>
      </c>
      <c r="S771" s="21" t="inlineStr"/>
    </row>
    <row r="772">
      <c r="A772" s="17" t="inlineStr">
        <is>
          <t>TXN-202608-046675</t>
        </is>
      </c>
      <c r="B772" s="27" t="n">
        <v>46235</v>
      </c>
      <c r="C772" s="17" t="inlineStr">
        <is>
          <t>AC-GW-0422</t>
        </is>
      </c>
      <c r="D772" s="17" t="inlineStr">
        <is>
          <t>WL-03799</t>
        </is>
      </c>
      <c r="E772" s="17" t="inlineStr">
        <is>
          <t>GW-0422</t>
        </is>
      </c>
      <c r="F772" s="17" t="inlineStr">
        <is>
          <t>Gullwing</t>
        </is>
      </c>
      <c r="G772" s="17" t="inlineStr">
        <is>
          <t>NON_COMM_MONTHLY</t>
        </is>
      </c>
      <c r="H772" s="17" t="inlineStr">
        <is>
          <t>MONTHLY_MOORAGE</t>
        </is>
      </c>
      <c r="I772" s="17" t="n">
        <v>80</v>
      </c>
      <c r="J772" s="17" t="n">
        <v>1</v>
      </c>
      <c r="K772" s="17" t="n">
        <v>80</v>
      </c>
      <c r="L772" s="17" t="n">
        <v>7.55</v>
      </c>
      <c r="M772" s="17" t="n">
        <v>604</v>
      </c>
      <c r="N772" s="17" t="n">
        <v>77.55</v>
      </c>
      <c r="O772" s="17" t="n">
        <v>681.55</v>
      </c>
      <c r="P772" s="17" t="inlineStr">
        <is>
          <t>PAID</t>
        </is>
      </c>
      <c r="Q772" s="27" t="n">
        <v>46249</v>
      </c>
      <c r="R772" s="27" t="n">
        <v>46244</v>
      </c>
      <c r="S772" s="17" t="inlineStr"/>
    </row>
    <row r="773">
      <c r="A773" s="21" t="inlineStr">
        <is>
          <t>TXN-202608-046721</t>
        </is>
      </c>
      <c r="B773" s="28" t="n">
        <v>46235</v>
      </c>
      <c r="C773" s="21" t="inlineStr">
        <is>
          <t>AC-GW-0423</t>
        </is>
      </c>
      <c r="D773" s="21" t="inlineStr">
        <is>
          <t>WL-02053</t>
        </is>
      </c>
      <c r="E773" s="21" t="inlineStr">
        <is>
          <t>GW-0423</t>
        </is>
      </c>
      <c r="F773" s="21" t="inlineStr">
        <is>
          <t>Gullwing</t>
        </is>
      </c>
      <c r="G773" s="21" t="inlineStr">
        <is>
          <t>NON_COMM_MONTHLY</t>
        </is>
      </c>
      <c r="H773" s="21" t="inlineStr">
        <is>
          <t>MONTHLY_MOORAGE</t>
        </is>
      </c>
      <c r="I773" s="21" t="n">
        <v>42</v>
      </c>
      <c r="J773" s="21" t="n">
        <v>1</v>
      </c>
      <c r="K773" s="21" t="n">
        <v>42</v>
      </c>
      <c r="L773" s="21" t="n">
        <v>7.55</v>
      </c>
      <c r="M773" s="21" t="n">
        <v>317.1</v>
      </c>
      <c r="N773" s="21" t="n">
        <v>40.72</v>
      </c>
      <c r="O773" s="21" t="n">
        <v>357.82</v>
      </c>
      <c r="P773" s="21" t="inlineStr">
        <is>
          <t>PAID</t>
        </is>
      </c>
      <c r="Q773" s="28" t="n">
        <v>46249</v>
      </c>
      <c r="R773" s="28" t="n">
        <v>46244</v>
      </c>
      <c r="S773" s="21" t="inlineStr"/>
    </row>
    <row r="774">
      <c r="A774" s="17" t="inlineStr">
        <is>
          <t>TXN-202608-046797</t>
        </is>
      </c>
      <c r="B774" s="27" t="n">
        <v>46235</v>
      </c>
      <c r="C774" s="17" t="inlineStr">
        <is>
          <t>AC-GW-0501</t>
        </is>
      </c>
      <c r="D774" s="17" t="inlineStr">
        <is>
          <t>WL-01450</t>
        </is>
      </c>
      <c r="E774" s="17" t="inlineStr">
        <is>
          <t>GW-0501</t>
        </is>
      </c>
      <c r="F774" s="17" t="inlineStr">
        <is>
          <t>Gullwing</t>
        </is>
      </c>
      <c r="G774" s="17" t="inlineStr">
        <is>
          <t>NON_COMM_MONTHLY</t>
        </is>
      </c>
      <c r="H774" s="17" t="inlineStr">
        <is>
          <t>MONTHLY_MOORAGE</t>
        </is>
      </c>
      <c r="I774" s="17" t="n">
        <v>40</v>
      </c>
      <c r="J774" s="17" t="n">
        <v>1</v>
      </c>
      <c r="K774" s="17" t="n">
        <v>40</v>
      </c>
      <c r="L774" s="17" t="n">
        <v>7.55</v>
      </c>
      <c r="M774" s="17" t="n">
        <v>302</v>
      </c>
      <c r="N774" s="17" t="n">
        <v>38.78</v>
      </c>
      <c r="O774" s="17" t="n">
        <v>340.78</v>
      </c>
      <c r="P774" s="17" t="inlineStr">
        <is>
          <t>PAID</t>
        </is>
      </c>
      <c r="Q774" s="27" t="n">
        <v>46249</v>
      </c>
      <c r="R774" s="27" t="n">
        <v>46241</v>
      </c>
      <c r="S774" s="17" t="inlineStr"/>
    </row>
  </sheetData>
  <autoFilter ref="A5:S774"/>
  <mergeCells count="3">
    <mergeCell ref="A1:S1"/>
    <mergeCell ref="A2:S2"/>
    <mergeCell ref="A3:S3"/>
  </mergeCells>
  <pageMargins left="0.25" right="0.25" top="0.4" bottom="0.4" header="0.5" footer="0.5"/>
  <pageSetup fitToHeight="0" fitToWidth="1"/>
  <headerFooter>
    <oddHeader/>
    <oddFooter>&amp;CPage &amp;P of &amp;N&amp;RChaldale Harbor District | 2026-08-01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16.xml><?xml version="1.0" encoding="utf-8"?>
<worksheet xmlns="http://schemas.openxmlformats.org/spreadsheetml/2006/main">
  <sheetPr>
    <tabColor rgb="00617384"/>
    <outlinePr summaryBelow="1" summaryRight="1"/>
    <pageSetUpPr fitToPage="1"/>
  </sheetPr>
  <dimension ref="A1:S265"/>
  <sheetViews>
    <sheetView showGridLines="1" zoomScale="90" workbookViewId="0">
      <pane ySplit="5" topLeftCell="A6" activePane="bottomLeft" state="frozen"/>
      <selection pane="bottomLeft" activeCell="A1" sqref="A1"/>
    </sheetView>
  </sheetViews>
  <sheetFormatPr baseColWidth="8" defaultRowHeight="15"/>
  <sheetData>
    <row r="1" ht="32" customHeight="1">
      <c r="A1" s="1" t="inlineStr">
        <is>
          <t>Source - AR Aging</t>
        </is>
      </c>
    </row>
    <row r="2" ht="28" customHeight="1">
      <c r="A2" s="2" t="inlineStr">
        <is>
          <t>Embedded source plus formula controls; gray tab is supporting data.</t>
        </is>
      </c>
    </row>
    <row r="3" ht="26" customHeight="1">
      <c r="A3" s="3" t="inlineStr">
        <is>
          <t>Source: ar_aging_2026-07-31.xlsx, AR_Aging sheet, rows 3-262 (as at 2026-07-31). Helper columns recompute bucket totals and confirm August inventory status.</t>
        </is>
      </c>
    </row>
    <row r="5" ht="31" customHeight="1">
      <c r="A5" s="12" t="inlineStr">
        <is>
          <t>account_id</t>
        </is>
      </c>
      <c r="B5" s="12" t="inlineStr">
        <is>
          <t>tenant</t>
        </is>
      </c>
      <c r="C5" s="12" t="inlineStr">
        <is>
          <t>slip_id</t>
        </is>
      </c>
      <c r="D5" s="12" t="inlineStr">
        <is>
          <t>basin</t>
        </is>
      </c>
      <c r="E5" s="12" t="inlineStr">
        <is>
          <t>rate_class</t>
        </is>
      </c>
      <c r="F5" s="12" t="inlineStr">
        <is>
          <t>current</t>
        </is>
      </c>
      <c r="G5" s="12" t="inlineStr">
        <is>
          <t>days_30</t>
        </is>
      </c>
      <c r="H5" s="12" t="inlineStr">
        <is>
          <t>days_60</t>
        </is>
      </c>
      <c r="I5" s="12" t="inlineStr">
        <is>
          <t>days_90</t>
        </is>
      </c>
      <c r="J5" s="12" t="inlineStr">
        <is>
          <t>days_120_plus</t>
        </is>
      </c>
      <c r="K5" s="12" t="inlineStr">
        <is>
          <t>total_due</t>
        </is>
      </c>
      <c r="L5" s="12" t="inlineStr">
        <is>
          <t>last_payment_date</t>
        </is>
      </c>
      <c r="M5" s="12" t="inlineStr">
        <is>
          <t>payment_status</t>
        </is>
      </c>
      <c r="N5" s="12" t="inlineStr">
        <is>
          <t>last_contact</t>
        </is>
      </c>
      <c r="O5" s="12" t="inlineStr">
        <is>
          <t>notes</t>
        </is>
      </c>
      <c r="P5" s="12" t="inlineStr">
        <is>
          <t>recalc_total_due</t>
        </is>
      </c>
      <c r="Q5" s="12" t="inlineStr">
        <is>
          <t>source_total_variance</t>
        </is>
      </c>
      <c r="R5" s="12" t="inlineStr">
        <is>
          <t>inventory_status</t>
        </is>
      </c>
      <c r="S5" s="12" t="inlineStr">
        <is>
          <t>tenant_match</t>
        </is>
      </c>
    </row>
    <row r="6">
      <c r="A6" s="17" t="inlineStr">
        <is>
          <t>AC-LP-0101</t>
        </is>
      </c>
      <c r="B6" s="17" t="inlineStr">
        <is>
          <t>Elizabeth Burns</t>
        </is>
      </c>
      <c r="C6" s="17" t="inlineStr">
        <is>
          <t>LP-0101</t>
        </is>
      </c>
      <c r="D6" s="17" t="inlineStr">
        <is>
          <t>Ledgport</t>
        </is>
      </c>
      <c r="E6" s="17" t="inlineStr">
        <is>
          <t>NON_COMM_MONTHLY</t>
        </is>
      </c>
      <c r="F6" s="17" t="n">
        <v>530.4</v>
      </c>
      <c r="G6" s="17" t="n">
        <v>0</v>
      </c>
      <c r="H6" s="17" t="n">
        <v>0</v>
      </c>
      <c r="I6" s="17" t="n">
        <v>0</v>
      </c>
      <c r="J6" s="17" t="n">
        <v>0</v>
      </c>
      <c r="K6" s="17" t="n">
        <v>530.4</v>
      </c>
      <c r="L6" s="27" t="n">
        <v>46158</v>
      </c>
      <c r="M6" s="17" t="inlineStr">
        <is>
          <t>CURRENT</t>
        </is>
      </c>
      <c r="N6" s="27" t="n">
        <v>46229</v>
      </c>
      <c r="O6" s="17" t="n"/>
      <c r="P6" s="17">
        <f>SUM(F6:J6)</f>
        <v/>
      </c>
      <c r="Q6" s="17">
        <f>K6-P6</f>
        <v/>
      </c>
      <c r="R6" s="17">
        <f>IFERROR(INDEX('Src_Inventory'!$J$6:$J$1185,MATCH(C6,'Src_Inventory'!$A$6:$A$1185,0)),"NOT FOUND")</f>
        <v/>
      </c>
      <c r="S6" s="17">
        <f>IFERROR(IF(B6=INDEX('Src_Inventory'!$M$6:$M$1185,MATCH(C6,'Src_Inventory'!$A$6:$A$1185,0)),"MATCH","MISMATCH"),"NOT FOUND")</f>
        <v/>
      </c>
    </row>
    <row r="7">
      <c r="A7" s="21" t="inlineStr">
        <is>
          <t>AC-LP-0102</t>
        </is>
      </c>
      <c r="B7" s="21" t="inlineStr">
        <is>
          <t>Damon Phillips</t>
        </is>
      </c>
      <c r="C7" s="21" t="inlineStr">
        <is>
          <t>LP-0102</t>
        </is>
      </c>
      <c r="D7" s="21" t="inlineStr">
        <is>
          <t>Ledgport</t>
        </is>
      </c>
      <c r="E7" s="21" t="inlineStr">
        <is>
          <t>NON_COMM_MONTHLY</t>
        </is>
      </c>
      <c r="F7" s="21" t="n">
        <v>416</v>
      </c>
      <c r="G7" s="21" t="n">
        <v>0</v>
      </c>
      <c r="H7" s="21" t="n">
        <v>0</v>
      </c>
      <c r="I7" s="21" t="n">
        <v>0</v>
      </c>
      <c r="J7" s="21" t="n">
        <v>0</v>
      </c>
      <c r="K7" s="21" t="n">
        <v>0</v>
      </c>
      <c r="L7" s="28" t="n">
        <v>46175</v>
      </c>
      <c r="M7" s="21" t="inlineStr">
        <is>
          <t>CURRENT</t>
        </is>
      </c>
      <c r="N7" s="28" t="n">
        <v>46188</v>
      </c>
      <c r="O7" s="21" t="n"/>
      <c r="P7" s="21">
        <f>SUM(F7:J7)</f>
        <v/>
      </c>
      <c r="Q7" s="21">
        <f>K7-P7</f>
        <v/>
      </c>
      <c r="R7" s="21">
        <f>IFERROR(INDEX('Src_Inventory'!$J$6:$J$1185,MATCH(C7,'Src_Inventory'!$A$6:$A$1185,0)),"NOT FOUND")</f>
        <v/>
      </c>
      <c r="S7" s="21">
        <f>IFERROR(IF(B7=INDEX('Src_Inventory'!$M$6:$M$1185,MATCH(C7,'Src_Inventory'!$A$6:$A$1185,0)),"MATCH","MISMATCH"),"NOT FOUND")</f>
        <v/>
      </c>
    </row>
    <row r="8">
      <c r="A8" s="17" t="inlineStr">
        <is>
          <t>AC-LP-0103</t>
        </is>
      </c>
      <c r="B8" s="17" t="inlineStr">
        <is>
          <t>Charles Hudson</t>
        </is>
      </c>
      <c r="C8" s="17" t="inlineStr">
        <is>
          <t>LP-0103</t>
        </is>
      </c>
      <c r="D8" s="17" t="inlineStr">
        <is>
          <t>Ledgport</t>
        </is>
      </c>
      <c r="E8" s="17" t="inlineStr">
        <is>
          <t>NON_COMM_MONTHLY</t>
        </is>
      </c>
      <c r="F8" s="17" t="n">
        <v>343.2</v>
      </c>
      <c r="G8" s="17" t="n">
        <v>0</v>
      </c>
      <c r="H8" s="17" t="n">
        <v>0</v>
      </c>
      <c r="I8" s="17" t="n">
        <v>0</v>
      </c>
      <c r="J8" s="17" t="n">
        <v>0</v>
      </c>
      <c r="K8" s="17" t="n">
        <v>343.2</v>
      </c>
      <c r="L8" s="27" t="n">
        <v>46182</v>
      </c>
      <c r="M8" s="17" t="inlineStr">
        <is>
          <t>CURRENT</t>
        </is>
      </c>
      <c r="N8" s="27" t="n">
        <v>46194</v>
      </c>
      <c r="O8" s="17" t="n"/>
      <c r="P8" s="17">
        <f>SUM(F8:J8)</f>
        <v/>
      </c>
      <c r="Q8" s="17">
        <f>K8-P8</f>
        <v/>
      </c>
      <c r="R8" s="17">
        <f>IFERROR(INDEX('Src_Inventory'!$J$6:$J$1185,MATCH(C8,'Src_Inventory'!$A$6:$A$1185,0)),"NOT FOUND")</f>
        <v/>
      </c>
      <c r="S8" s="17">
        <f>IFERROR(IF(B8=INDEX('Src_Inventory'!$M$6:$M$1185,MATCH(C8,'Src_Inventory'!$A$6:$A$1185,0)),"MATCH","MISMATCH"),"NOT FOUND")</f>
        <v/>
      </c>
    </row>
    <row r="9">
      <c r="A9" s="21" t="inlineStr">
        <is>
          <t>AC-LP-0104</t>
        </is>
      </c>
      <c r="B9" s="21" t="inlineStr">
        <is>
          <t>Vincent Johnson</t>
        </is>
      </c>
      <c r="C9" s="21" t="inlineStr">
        <is>
          <t>LP-0104</t>
        </is>
      </c>
      <c r="D9" s="21" t="inlineStr">
        <is>
          <t>Ledgport</t>
        </is>
      </c>
      <c r="E9" s="21" t="inlineStr">
        <is>
          <t>NON_COMM_MONTHLY</t>
        </is>
      </c>
      <c r="F9" s="21" t="n">
        <v>447.2</v>
      </c>
      <c r="G9" s="21" t="n">
        <v>0</v>
      </c>
      <c r="H9" s="21" t="n">
        <v>0</v>
      </c>
      <c r="I9" s="21" t="n">
        <v>0</v>
      </c>
      <c r="J9" s="21" t="n">
        <v>0</v>
      </c>
      <c r="K9" s="21" t="n">
        <v>447.2</v>
      </c>
      <c r="L9" s="28" t="n">
        <v>46144</v>
      </c>
      <c r="M9" s="21" t="inlineStr">
        <is>
          <t>CURRENT</t>
        </is>
      </c>
      <c r="N9" s="28" t="n">
        <v>46188</v>
      </c>
      <c r="O9" s="21" t="n"/>
      <c r="P9" s="21">
        <f>SUM(F9:J9)</f>
        <v/>
      </c>
      <c r="Q9" s="21">
        <f>K9-P9</f>
        <v/>
      </c>
      <c r="R9" s="21">
        <f>IFERROR(INDEX('Src_Inventory'!$J$6:$J$1185,MATCH(C9,'Src_Inventory'!$A$6:$A$1185,0)),"NOT FOUND")</f>
        <v/>
      </c>
      <c r="S9" s="21">
        <f>IFERROR(IF(B9=INDEX('Src_Inventory'!$M$6:$M$1185,MATCH(C9,'Src_Inventory'!$A$6:$A$1185,0)),"MATCH","MISMATCH"),"NOT FOUND")</f>
        <v/>
      </c>
    </row>
    <row r="10">
      <c r="A10" s="17" t="inlineStr">
        <is>
          <t>AC-LP-0105</t>
        </is>
      </c>
      <c r="B10" s="17" t="inlineStr">
        <is>
          <t>John Heath</t>
        </is>
      </c>
      <c r="C10" s="17" t="inlineStr">
        <is>
          <t>LP-0105</t>
        </is>
      </c>
      <c r="D10" s="17" t="inlineStr">
        <is>
          <t>Ledgport</t>
        </is>
      </c>
      <c r="E10" s="17" t="inlineStr">
        <is>
          <t>NON_COMM_MONTHLY</t>
        </is>
      </c>
      <c r="F10" s="17" t="n">
        <v>405.6</v>
      </c>
      <c r="G10" s="17" t="n">
        <v>0</v>
      </c>
      <c r="H10" s="17" t="n">
        <v>0</v>
      </c>
      <c r="I10" s="17" t="n">
        <v>0</v>
      </c>
      <c r="J10" s="17" t="n">
        <v>0</v>
      </c>
      <c r="K10" s="17" t="n">
        <v>405.6</v>
      </c>
      <c r="L10" s="27" t="n">
        <v>46222</v>
      </c>
      <c r="M10" s="17" t="inlineStr">
        <is>
          <t>CURRENT</t>
        </is>
      </c>
      <c r="N10" s="27" t="n">
        <v>46224</v>
      </c>
      <c r="O10" s="17" t="n"/>
      <c r="P10" s="17">
        <f>SUM(F10:J10)</f>
        <v/>
      </c>
      <c r="Q10" s="17">
        <f>K10-P10</f>
        <v/>
      </c>
      <c r="R10" s="17">
        <f>IFERROR(INDEX('Src_Inventory'!$J$6:$J$1185,MATCH(C10,'Src_Inventory'!$A$6:$A$1185,0)),"NOT FOUND")</f>
        <v/>
      </c>
      <c r="S10" s="17">
        <f>IFERROR(IF(B10=INDEX('Src_Inventory'!$M$6:$M$1185,MATCH(C10,'Src_Inventory'!$A$6:$A$1185,0)),"MATCH","MISMATCH"),"NOT FOUND")</f>
        <v/>
      </c>
    </row>
    <row r="11">
      <c r="A11" s="21" t="inlineStr">
        <is>
          <t>AC-LP-0106</t>
        </is>
      </c>
      <c r="B11" s="21" t="inlineStr">
        <is>
          <t>Cheryl Elliott</t>
        </is>
      </c>
      <c r="C11" s="21" t="inlineStr">
        <is>
          <t>LP-0106</t>
        </is>
      </c>
      <c r="D11" s="21" t="inlineStr">
        <is>
          <t>Ledgport</t>
        </is>
      </c>
      <c r="E11" s="21" t="inlineStr">
        <is>
          <t>NON_COMM_MONTHLY</t>
        </is>
      </c>
      <c r="F11" s="21" t="n">
        <v>405.6</v>
      </c>
      <c r="G11" s="21" t="n">
        <v>0</v>
      </c>
      <c r="H11" s="21" t="n">
        <v>0</v>
      </c>
      <c r="I11" s="21" t="n">
        <v>0</v>
      </c>
      <c r="J11" s="21" t="n">
        <v>0</v>
      </c>
      <c r="K11" s="21" t="n">
        <v>405.6</v>
      </c>
      <c r="L11" s="28" t="n">
        <v>46229</v>
      </c>
      <c r="M11" s="21" t="inlineStr">
        <is>
          <t>CURRENT</t>
        </is>
      </c>
      <c r="N11" s="28" t="n">
        <v>46231</v>
      </c>
      <c r="O11" s="21" t="inlineStr">
        <is>
          <t>payment plan</t>
        </is>
      </c>
      <c r="P11" s="21">
        <f>SUM(F11:J11)</f>
        <v/>
      </c>
      <c r="Q11" s="21">
        <f>K11-P11</f>
        <v/>
      </c>
      <c r="R11" s="21">
        <f>IFERROR(INDEX('Src_Inventory'!$J$6:$J$1185,MATCH(C11,'Src_Inventory'!$A$6:$A$1185,0)),"NOT FOUND")</f>
        <v/>
      </c>
      <c r="S11" s="21">
        <f>IFERROR(IF(B11=INDEX('Src_Inventory'!$M$6:$M$1185,MATCH(C11,'Src_Inventory'!$A$6:$A$1185,0)),"MATCH","MISMATCH"),"NOT FOUND")</f>
        <v/>
      </c>
    </row>
    <row r="12">
      <c r="A12" s="17" t="inlineStr">
        <is>
          <t>AC-LP-0107</t>
        </is>
      </c>
      <c r="B12" s="17" t="inlineStr">
        <is>
          <t>Sean Charles</t>
        </is>
      </c>
      <c r="C12" s="17" t="inlineStr">
        <is>
          <t>LP-0107</t>
        </is>
      </c>
      <c r="D12" s="17" t="inlineStr">
        <is>
          <t>Ledgport</t>
        </is>
      </c>
      <c r="E12" s="17" t="inlineStr">
        <is>
          <t>NON_COMM_MONTHLY</t>
        </is>
      </c>
      <c r="F12" s="17" t="n">
        <v>322.4</v>
      </c>
      <c r="G12" s="17" t="n">
        <v>322.4</v>
      </c>
      <c r="H12" s="17" t="n">
        <v>0</v>
      </c>
      <c r="I12" s="17" t="n">
        <v>0</v>
      </c>
      <c r="J12" s="17" t="n">
        <v>0</v>
      </c>
      <c r="K12" s="17" t="n">
        <v>644.8</v>
      </c>
      <c r="L12" s="27" t="n">
        <v>46200</v>
      </c>
      <c r="M12" s="17" t="inlineStr">
        <is>
          <t>WATCH</t>
        </is>
      </c>
      <c r="N12" s="27" t="n">
        <v>46201</v>
      </c>
      <c r="O12" s="17" t="n"/>
      <c r="P12" s="17">
        <f>SUM(F12:J12)</f>
        <v/>
      </c>
      <c r="Q12" s="17">
        <f>K12-P12</f>
        <v/>
      </c>
      <c r="R12" s="17">
        <f>IFERROR(INDEX('Src_Inventory'!$J$6:$J$1185,MATCH(C12,'Src_Inventory'!$A$6:$A$1185,0)),"NOT FOUND")</f>
        <v/>
      </c>
      <c r="S12" s="17">
        <f>IFERROR(IF(B12=INDEX('Src_Inventory'!$M$6:$M$1185,MATCH(C12,'Src_Inventory'!$A$6:$A$1185,0)),"MATCH","MISMATCH"),"NOT FOUND")</f>
        <v/>
      </c>
    </row>
    <row r="13">
      <c r="A13" s="21" t="inlineStr">
        <is>
          <t>AC-LP-0108</t>
        </is>
      </c>
      <c r="B13" s="21" t="inlineStr">
        <is>
          <t>Alan Thomas</t>
        </is>
      </c>
      <c r="C13" s="21" t="inlineStr">
        <is>
          <t>LP-0108</t>
        </is>
      </c>
      <c r="D13" s="21" t="inlineStr">
        <is>
          <t>Ledgport</t>
        </is>
      </c>
      <c r="E13" s="21" t="inlineStr">
        <is>
          <t>NON_COMM_MONTHLY</t>
        </is>
      </c>
      <c r="F13" s="21" t="n">
        <v>332.8</v>
      </c>
      <c r="G13" s="21" t="n">
        <v>0</v>
      </c>
      <c r="H13" s="21" t="n">
        <v>0</v>
      </c>
      <c r="I13" s="21" t="n">
        <v>0</v>
      </c>
      <c r="J13" s="21" t="n">
        <v>0</v>
      </c>
      <c r="K13" s="21" t="n">
        <v>332.8</v>
      </c>
      <c r="L13" s="28" t="n">
        <v>46181</v>
      </c>
      <c r="M13" s="21" t="inlineStr">
        <is>
          <t>CURRENT</t>
        </is>
      </c>
      <c r="N13" s="28" t="n">
        <v>46188</v>
      </c>
      <c r="O13" s="21" t="n"/>
      <c r="P13" s="21">
        <f>SUM(F13:J13)</f>
        <v/>
      </c>
      <c r="Q13" s="21">
        <f>K13-P13</f>
        <v/>
      </c>
      <c r="R13" s="21">
        <f>IFERROR(INDEX('Src_Inventory'!$J$6:$J$1185,MATCH(C13,'Src_Inventory'!$A$6:$A$1185,0)),"NOT FOUND")</f>
        <v/>
      </c>
      <c r="S13" s="21">
        <f>IFERROR(IF(B13=INDEX('Src_Inventory'!$M$6:$M$1185,MATCH(C13,'Src_Inventory'!$A$6:$A$1185,0)),"MATCH","MISMATCH"),"NOT FOUND")</f>
        <v/>
      </c>
    </row>
    <row r="14">
      <c r="A14" s="17" t="inlineStr">
        <is>
          <t>AC-LP-0109</t>
        </is>
      </c>
      <c r="B14" s="17" t="inlineStr">
        <is>
          <t>Sandra Sweeney</t>
        </is>
      </c>
      <c r="C14" s="17" t="inlineStr">
        <is>
          <t>LP-0109</t>
        </is>
      </c>
      <c r="D14" s="17" t="inlineStr">
        <is>
          <t>Ledgport</t>
        </is>
      </c>
      <c r="E14" s="17" t="inlineStr">
        <is>
          <t>NON_COMM_MONTHLY</t>
        </is>
      </c>
      <c r="F14" s="17" t="n">
        <v>332.8</v>
      </c>
      <c r="G14" s="17" t="n">
        <v>332.8</v>
      </c>
      <c r="H14" s="17" t="n">
        <v>0</v>
      </c>
      <c r="I14" s="17" t="n">
        <v>0</v>
      </c>
      <c r="J14" s="17" t="n">
        <v>0</v>
      </c>
      <c r="K14" s="17" t="n">
        <v>665.6</v>
      </c>
      <c r="L14" s="27" t="n">
        <v>46149</v>
      </c>
      <c r="M14" s="17" t="inlineStr">
        <is>
          <t>WATCH</t>
        </is>
      </c>
      <c r="N14" s="27" t="n">
        <v>46181</v>
      </c>
      <c r="O14" s="17" t="n"/>
      <c r="P14" s="17">
        <f>SUM(F14:J14)</f>
        <v/>
      </c>
      <c r="Q14" s="17">
        <f>K14-P14</f>
        <v/>
      </c>
      <c r="R14" s="17">
        <f>IFERROR(INDEX('Src_Inventory'!$J$6:$J$1185,MATCH(C14,'Src_Inventory'!$A$6:$A$1185,0)),"NOT FOUND")</f>
        <v/>
      </c>
      <c r="S14" s="17">
        <f>IFERROR(IF(B14=INDEX('Src_Inventory'!$M$6:$M$1185,MATCH(C14,'Src_Inventory'!$A$6:$A$1185,0)),"MATCH","MISMATCH"),"NOT FOUND")</f>
        <v/>
      </c>
    </row>
    <row r="15">
      <c r="A15" s="21" t="inlineStr">
        <is>
          <t>AC-LP-0110</t>
        </is>
      </c>
      <c r="B15" s="21" t="inlineStr">
        <is>
          <t>Jason Martinez</t>
        </is>
      </c>
      <c r="C15" s="21" t="inlineStr">
        <is>
          <t>LP-0110</t>
        </is>
      </c>
      <c r="D15" s="21" t="inlineStr">
        <is>
          <t>Ledgport</t>
        </is>
      </c>
      <c r="E15" s="21" t="inlineStr">
        <is>
          <t>NON_COMM_MONTHLY</t>
        </is>
      </c>
      <c r="F15" s="21" t="n">
        <v>291.2</v>
      </c>
      <c r="G15" s="21" t="n">
        <v>0</v>
      </c>
      <c r="H15" s="21" t="n">
        <v>0</v>
      </c>
      <c r="I15" s="21" t="n">
        <v>0</v>
      </c>
      <c r="J15" s="21" t="n">
        <v>0</v>
      </c>
      <c r="K15" s="21" t="n">
        <v>291.2</v>
      </c>
      <c r="L15" s="28" t="n">
        <v>46203</v>
      </c>
      <c r="M15" s="21" t="inlineStr">
        <is>
          <t>CURRENT</t>
        </is>
      </c>
      <c r="N15" s="28" t="n">
        <v>46187</v>
      </c>
      <c r="O15" s="21" t="n"/>
      <c r="P15" s="21">
        <f>SUM(F15:J15)</f>
        <v/>
      </c>
      <c r="Q15" s="21">
        <f>K15-P15</f>
        <v/>
      </c>
      <c r="R15" s="21">
        <f>IFERROR(INDEX('Src_Inventory'!$J$6:$J$1185,MATCH(C15,'Src_Inventory'!$A$6:$A$1185,0)),"NOT FOUND")</f>
        <v/>
      </c>
      <c r="S15" s="21">
        <f>IFERROR(IF(B15=INDEX('Src_Inventory'!$M$6:$M$1185,MATCH(C15,'Src_Inventory'!$A$6:$A$1185,0)),"MATCH","MISMATCH"),"NOT FOUND")</f>
        <v/>
      </c>
    </row>
    <row r="16">
      <c r="A16" s="17" t="inlineStr">
        <is>
          <t>AC-LP-0111</t>
        </is>
      </c>
      <c r="B16" s="17" t="inlineStr">
        <is>
          <t>Denise Powers</t>
        </is>
      </c>
      <c r="C16" s="17" t="inlineStr">
        <is>
          <t>LP-0111</t>
        </is>
      </c>
      <c r="D16" s="17" t="inlineStr">
        <is>
          <t>Ledgport</t>
        </is>
      </c>
      <c r="E16" s="17" t="inlineStr">
        <is>
          <t>NON_COMM_MONTHLY</t>
        </is>
      </c>
      <c r="F16" s="17" t="n">
        <v>561.6</v>
      </c>
      <c r="G16" s="17" t="n">
        <v>561.6</v>
      </c>
      <c r="H16" s="17" t="n">
        <v>0</v>
      </c>
      <c r="I16" s="17" t="n">
        <v>0</v>
      </c>
      <c r="J16" s="17" t="n">
        <v>0</v>
      </c>
      <c r="K16" s="17" t="n">
        <v>1123.2</v>
      </c>
      <c r="L16" s="27" t="n">
        <v>46230</v>
      </c>
      <c r="M16" s="17" t="inlineStr">
        <is>
          <t>WATCH</t>
        </is>
      </c>
      <c r="N16" s="27" t="n">
        <v>46181</v>
      </c>
      <c r="O16" s="17" t="n"/>
      <c r="P16" s="17">
        <f>SUM(F16:J16)</f>
        <v/>
      </c>
      <c r="Q16" s="17">
        <f>K16-P16</f>
        <v/>
      </c>
      <c r="R16" s="17">
        <f>IFERROR(INDEX('Src_Inventory'!$J$6:$J$1185,MATCH(C16,'Src_Inventory'!$A$6:$A$1185,0)),"NOT FOUND")</f>
        <v/>
      </c>
      <c r="S16" s="17">
        <f>IFERROR(IF(B16=INDEX('Src_Inventory'!$M$6:$M$1185,MATCH(C16,'Src_Inventory'!$A$6:$A$1185,0)),"MATCH","MISMATCH"),"NOT FOUND")</f>
        <v/>
      </c>
    </row>
    <row r="17">
      <c r="A17" s="21" t="inlineStr">
        <is>
          <t>AC-LP-0113</t>
        </is>
      </c>
      <c r="B17" s="21" t="inlineStr">
        <is>
          <t>Elizabeth Williams</t>
        </is>
      </c>
      <c r="C17" s="21" t="inlineStr">
        <is>
          <t>LP-0113</t>
        </is>
      </c>
      <c r="D17" s="21" t="inlineStr">
        <is>
          <t>Ledgport</t>
        </is>
      </c>
      <c r="E17" s="21" t="inlineStr">
        <is>
          <t>NON_COMM_MONTHLY</t>
        </is>
      </c>
      <c r="F17" s="21" t="n">
        <v>374.4</v>
      </c>
      <c r="G17" s="21" t="n">
        <v>0</v>
      </c>
      <c r="H17" s="21" t="n">
        <v>0</v>
      </c>
      <c r="I17" s="21" t="n">
        <v>0</v>
      </c>
      <c r="J17" s="21" t="n">
        <v>0</v>
      </c>
      <c r="K17" s="21" t="n">
        <v>374.4</v>
      </c>
      <c r="L17" s="28" t="n">
        <v>46192</v>
      </c>
      <c r="M17" s="21" t="inlineStr">
        <is>
          <t>CURRENT</t>
        </is>
      </c>
      <c r="N17" s="28" t="n">
        <v>46214</v>
      </c>
      <c r="O17" s="21" t="n"/>
      <c r="P17" s="21">
        <f>SUM(F17:J17)</f>
        <v/>
      </c>
      <c r="Q17" s="21">
        <f>K17-P17</f>
        <v/>
      </c>
      <c r="R17" s="21">
        <f>IFERROR(INDEX('Src_Inventory'!$J$6:$J$1185,MATCH(C17,'Src_Inventory'!$A$6:$A$1185,0)),"NOT FOUND")</f>
        <v/>
      </c>
      <c r="S17" s="21">
        <f>IFERROR(IF(B17=INDEX('Src_Inventory'!$M$6:$M$1185,MATCH(C17,'Src_Inventory'!$A$6:$A$1185,0)),"MATCH","MISMATCH"),"NOT FOUND")</f>
        <v/>
      </c>
    </row>
    <row r="18">
      <c r="A18" s="17" t="inlineStr">
        <is>
          <t>AC-LP-0114</t>
        </is>
      </c>
      <c r="B18" s="17" t="inlineStr">
        <is>
          <t>William Powell</t>
        </is>
      </c>
      <c r="C18" s="17" t="inlineStr">
        <is>
          <t>LP-0114</t>
        </is>
      </c>
      <c r="D18" s="17" t="inlineStr">
        <is>
          <t>Ledgport</t>
        </is>
      </c>
      <c r="E18" s="17" t="inlineStr">
        <is>
          <t>NON_COMM_MONTHLY</t>
        </is>
      </c>
      <c r="F18" s="17" t="n">
        <v>301.6</v>
      </c>
      <c r="G18" s="17" t="n">
        <v>0</v>
      </c>
      <c r="H18" s="17" t="n">
        <v>0</v>
      </c>
      <c r="I18" s="17" t="n">
        <v>0</v>
      </c>
      <c r="J18" s="17" t="n">
        <v>0</v>
      </c>
      <c r="K18" s="17" t="n">
        <v>301.6</v>
      </c>
      <c r="L18" s="27" t="n">
        <v>46180</v>
      </c>
      <c r="M18" s="17" t="inlineStr">
        <is>
          <t>CURRENT</t>
        </is>
      </c>
      <c r="N18" s="27" t="n">
        <v>46206</v>
      </c>
      <c r="O18" s="17" t="n"/>
      <c r="P18" s="17">
        <f>SUM(F18:J18)</f>
        <v/>
      </c>
      <c r="Q18" s="17">
        <f>K18-P18</f>
        <v/>
      </c>
      <c r="R18" s="17">
        <f>IFERROR(INDEX('Src_Inventory'!$J$6:$J$1185,MATCH(C18,'Src_Inventory'!$A$6:$A$1185,0)),"NOT FOUND")</f>
        <v/>
      </c>
      <c r="S18" s="17">
        <f>IFERROR(IF(B18=INDEX('Src_Inventory'!$M$6:$M$1185,MATCH(C18,'Src_Inventory'!$A$6:$A$1185,0)),"MATCH","MISMATCH"),"NOT FOUND")</f>
        <v/>
      </c>
    </row>
    <row r="19">
      <c r="A19" s="21" t="inlineStr">
        <is>
          <t>AC-LP-0115</t>
        </is>
      </c>
      <c r="B19" s="21" t="inlineStr">
        <is>
          <t>Matthew Thomas</t>
        </is>
      </c>
      <c r="C19" s="21" t="inlineStr">
        <is>
          <t>LP-0115</t>
        </is>
      </c>
      <c r="D19" s="21" t="inlineStr">
        <is>
          <t>Ledgport</t>
        </is>
      </c>
      <c r="E19" s="21" t="inlineStr">
        <is>
          <t>NON_COMM_MONTHLY</t>
        </is>
      </c>
      <c r="F19" s="21" t="n">
        <v>291.2</v>
      </c>
      <c r="G19" s="21" t="n">
        <v>291.2</v>
      </c>
      <c r="H19" s="21" t="n">
        <v>0</v>
      </c>
      <c r="I19" s="21" t="n">
        <v>0</v>
      </c>
      <c r="J19" s="21" t="n">
        <v>0</v>
      </c>
      <c r="K19" s="21" t="n">
        <v>582.4</v>
      </c>
      <c r="L19" s="28" t="n">
        <v>46181</v>
      </c>
      <c r="M19" s="21" t="inlineStr">
        <is>
          <t>WATCH</t>
        </is>
      </c>
      <c r="N19" s="28" t="n">
        <v>46226</v>
      </c>
      <c r="O19" s="21" t="n"/>
      <c r="P19" s="21">
        <f>SUM(F19:J19)</f>
        <v/>
      </c>
      <c r="Q19" s="21">
        <f>K19-P19</f>
        <v/>
      </c>
      <c r="R19" s="21">
        <f>IFERROR(INDEX('Src_Inventory'!$J$6:$J$1185,MATCH(C19,'Src_Inventory'!$A$6:$A$1185,0)),"NOT FOUND")</f>
        <v/>
      </c>
      <c r="S19" s="21">
        <f>IFERROR(IF(B19=INDEX('Src_Inventory'!$M$6:$M$1185,MATCH(C19,'Src_Inventory'!$A$6:$A$1185,0)),"MATCH","MISMATCH"),"NOT FOUND")</f>
        <v/>
      </c>
    </row>
    <row r="20">
      <c r="A20" s="17" t="inlineStr">
        <is>
          <t>AC-LP-0116</t>
        </is>
      </c>
      <c r="B20" s="17" t="inlineStr">
        <is>
          <t>Joseph Bishop</t>
        </is>
      </c>
      <c r="C20" s="17" t="inlineStr">
        <is>
          <t>LP-0116</t>
        </is>
      </c>
      <c r="D20" s="17" t="inlineStr">
        <is>
          <t>Ledgport</t>
        </is>
      </c>
      <c r="E20" s="17" t="inlineStr">
        <is>
          <t>NON_COMM_MONTHLY</t>
        </is>
      </c>
      <c r="F20" s="17" t="n">
        <v>291.2</v>
      </c>
      <c r="G20" s="17" t="n">
        <v>0</v>
      </c>
      <c r="H20" s="17" t="n">
        <v>0</v>
      </c>
      <c r="I20" s="17" t="n">
        <v>0</v>
      </c>
      <c r="J20" s="17" t="n">
        <v>0</v>
      </c>
      <c r="K20" s="17" t="n">
        <v>291.2</v>
      </c>
      <c r="L20" s="27" t="n">
        <v>46197</v>
      </c>
      <c r="M20" s="17" t="inlineStr">
        <is>
          <t>CURRENT</t>
        </is>
      </c>
      <c r="N20" s="27" t="n">
        <v>46196</v>
      </c>
      <c r="O20" s="17" t="n"/>
      <c r="P20" s="17">
        <f>SUM(F20:J20)</f>
        <v/>
      </c>
      <c r="Q20" s="17">
        <f>K20-P20</f>
        <v/>
      </c>
      <c r="R20" s="17">
        <f>IFERROR(INDEX('Src_Inventory'!$J$6:$J$1185,MATCH(C20,'Src_Inventory'!$A$6:$A$1185,0)),"NOT FOUND")</f>
        <v/>
      </c>
      <c r="S20" s="17">
        <f>IFERROR(IF(B20=INDEX('Src_Inventory'!$M$6:$M$1185,MATCH(C20,'Src_Inventory'!$A$6:$A$1185,0)),"MATCH","MISMATCH"),"NOT FOUND")</f>
        <v/>
      </c>
    </row>
    <row r="21">
      <c r="A21" s="21" t="inlineStr">
        <is>
          <t>AC-LP-0117</t>
        </is>
      </c>
      <c r="B21" s="21" t="inlineStr">
        <is>
          <t>Benjamin Willis</t>
        </is>
      </c>
      <c r="C21" s="21" t="inlineStr">
        <is>
          <t>LP-0117</t>
        </is>
      </c>
      <c r="D21" s="21" t="inlineStr">
        <is>
          <t>Ledgport</t>
        </is>
      </c>
      <c r="E21" s="21" t="inlineStr">
        <is>
          <t>NON_COMM_MONTHLY</t>
        </is>
      </c>
      <c r="F21" s="21" t="n">
        <v>332.8</v>
      </c>
      <c r="G21" s="21" t="n">
        <v>0</v>
      </c>
      <c r="H21" s="21" t="n">
        <v>0</v>
      </c>
      <c r="I21" s="21" t="n">
        <v>0</v>
      </c>
      <c r="J21" s="21" t="n">
        <v>0</v>
      </c>
      <c r="K21" s="21" t="n">
        <v>332.8</v>
      </c>
      <c r="L21" s="28" t="n">
        <v>46171</v>
      </c>
      <c r="M21" s="21" t="inlineStr">
        <is>
          <t>CURRENT</t>
        </is>
      </c>
      <c r="N21" s="28" t="n">
        <v>46175</v>
      </c>
      <c r="O21" s="21" t="n"/>
      <c r="P21" s="21">
        <f>SUM(F21:J21)</f>
        <v/>
      </c>
      <c r="Q21" s="21">
        <f>K21-P21</f>
        <v/>
      </c>
      <c r="R21" s="21">
        <f>IFERROR(INDEX('Src_Inventory'!$J$6:$J$1185,MATCH(C21,'Src_Inventory'!$A$6:$A$1185,0)),"NOT FOUND")</f>
        <v/>
      </c>
      <c r="S21" s="21">
        <f>IFERROR(IF(B21=INDEX('Src_Inventory'!$M$6:$M$1185,MATCH(C21,'Src_Inventory'!$A$6:$A$1185,0)),"MATCH","MISMATCH"),"NOT FOUND")</f>
        <v/>
      </c>
    </row>
    <row r="22">
      <c r="A22" s="17" t="inlineStr">
        <is>
          <t>AC-LP-0118</t>
        </is>
      </c>
      <c r="B22" s="17" t="inlineStr">
        <is>
          <t>Keith Powell</t>
        </is>
      </c>
      <c r="C22" s="17" t="inlineStr">
        <is>
          <t>LP-0118</t>
        </is>
      </c>
      <c r="D22" s="17" t="inlineStr">
        <is>
          <t>Ledgport</t>
        </is>
      </c>
      <c r="E22" s="17" t="inlineStr">
        <is>
          <t>NON_COMM_MONTHLY</t>
        </is>
      </c>
      <c r="F22" s="17" t="n">
        <v>249.6</v>
      </c>
      <c r="G22" s="17" t="n">
        <v>0</v>
      </c>
      <c r="H22" s="17" t="n">
        <v>0</v>
      </c>
      <c r="I22" s="17" t="n">
        <v>0</v>
      </c>
      <c r="J22" s="17" t="n">
        <v>0</v>
      </c>
      <c r="K22" s="17" t="n">
        <v>249.6</v>
      </c>
      <c r="L22" s="27" t="n">
        <v>46165</v>
      </c>
      <c r="M22" s="17" t="inlineStr">
        <is>
          <t>CURRENT</t>
        </is>
      </c>
      <c r="N22" s="27" t="n">
        <v>46217</v>
      </c>
      <c r="O22" s="17" t="n"/>
      <c r="P22" s="17">
        <f>SUM(F22:J22)</f>
        <v/>
      </c>
      <c r="Q22" s="17">
        <f>K22-P22</f>
        <v/>
      </c>
      <c r="R22" s="17">
        <f>IFERROR(INDEX('Src_Inventory'!$J$6:$J$1185,MATCH(C22,'Src_Inventory'!$A$6:$A$1185,0)),"NOT FOUND")</f>
        <v/>
      </c>
      <c r="S22" s="17">
        <f>IFERROR(IF(B22=INDEX('Src_Inventory'!$M$6:$M$1185,MATCH(C22,'Src_Inventory'!$A$6:$A$1185,0)),"MATCH","MISMATCH"),"NOT FOUND")</f>
        <v/>
      </c>
    </row>
    <row r="23">
      <c r="A23" s="21" t="inlineStr">
        <is>
          <t>AC-LP-0119</t>
        </is>
      </c>
      <c r="B23" s="21" t="inlineStr">
        <is>
          <t>Walter Torres</t>
        </is>
      </c>
      <c r="C23" s="21" t="inlineStr">
        <is>
          <t>LP-0119</t>
        </is>
      </c>
      <c r="D23" s="21" t="inlineStr">
        <is>
          <t>Ledgport</t>
        </is>
      </c>
      <c r="E23" s="21" t="inlineStr">
        <is>
          <t>NON_COMM_MONTHLY</t>
        </is>
      </c>
      <c r="F23" s="21" t="n">
        <v>457.6</v>
      </c>
      <c r="G23" s="21" t="n">
        <v>0</v>
      </c>
      <c r="H23" s="21" t="n">
        <v>0</v>
      </c>
      <c r="I23" s="21" t="n">
        <v>0</v>
      </c>
      <c r="J23" s="21" t="n">
        <v>0</v>
      </c>
      <c r="K23" s="21" t="n">
        <v>457.6</v>
      </c>
      <c r="L23" s="28" t="n">
        <v>46145</v>
      </c>
      <c r="M23" s="21" t="inlineStr">
        <is>
          <t>CURRENT</t>
        </is>
      </c>
      <c r="N23" s="28" t="n">
        <v>46184</v>
      </c>
      <c r="O23" s="21" t="n"/>
      <c r="P23" s="21">
        <f>SUM(F23:J23)</f>
        <v/>
      </c>
      <c r="Q23" s="21">
        <f>K23-P23</f>
        <v/>
      </c>
      <c r="R23" s="21">
        <f>IFERROR(INDEX('Src_Inventory'!$J$6:$J$1185,MATCH(C23,'Src_Inventory'!$A$6:$A$1185,0)),"NOT FOUND")</f>
        <v/>
      </c>
      <c r="S23" s="21">
        <f>IFERROR(IF(B23=INDEX('Src_Inventory'!$M$6:$M$1185,MATCH(C23,'Src_Inventory'!$A$6:$A$1185,0)),"MATCH","MISMATCH"),"NOT FOUND")</f>
        <v/>
      </c>
    </row>
    <row r="24">
      <c r="A24" s="17" t="inlineStr">
        <is>
          <t>AC-LP-0120</t>
        </is>
      </c>
      <c r="B24" s="17" t="inlineStr">
        <is>
          <t>Kayla Johnson</t>
        </is>
      </c>
      <c r="C24" s="17" t="inlineStr">
        <is>
          <t>LP-0120</t>
        </is>
      </c>
      <c r="D24" s="17" t="inlineStr">
        <is>
          <t>Ledgport</t>
        </is>
      </c>
      <c r="E24" s="17" t="inlineStr">
        <is>
          <t>NON_COMM_MONTHLY</t>
        </is>
      </c>
      <c r="F24" s="17" t="n">
        <v>332.8</v>
      </c>
      <c r="G24" s="17" t="n">
        <v>0</v>
      </c>
      <c r="H24" s="17" t="n">
        <v>0</v>
      </c>
      <c r="I24" s="17" t="n">
        <v>0</v>
      </c>
      <c r="J24" s="17" t="n">
        <v>0</v>
      </c>
      <c r="K24" s="17" t="n">
        <v>332.8</v>
      </c>
      <c r="L24" s="27" t="n">
        <v>46225</v>
      </c>
      <c r="M24" s="17" t="inlineStr">
        <is>
          <t>CURRENT</t>
        </is>
      </c>
      <c r="N24" s="27" t="n">
        <v>46178</v>
      </c>
      <c r="O24" s="17" t="n"/>
      <c r="P24" s="17">
        <f>SUM(F24:J24)</f>
        <v/>
      </c>
      <c r="Q24" s="17">
        <f>K24-P24</f>
        <v/>
      </c>
      <c r="R24" s="17">
        <f>IFERROR(INDEX('Src_Inventory'!$J$6:$J$1185,MATCH(C24,'Src_Inventory'!$A$6:$A$1185,0)),"NOT FOUND")</f>
        <v/>
      </c>
      <c r="S24" s="17">
        <f>IFERROR(IF(B24=INDEX('Src_Inventory'!$M$6:$M$1185,MATCH(C24,'Src_Inventory'!$A$6:$A$1185,0)),"MATCH","MISMATCH"),"NOT FOUND")</f>
        <v/>
      </c>
    </row>
    <row r="25">
      <c r="A25" s="21" t="inlineStr">
        <is>
          <t>AC-LP-0121</t>
        </is>
      </c>
      <c r="B25" s="21" t="inlineStr">
        <is>
          <t>Darryl Garcia</t>
        </is>
      </c>
      <c r="C25" s="21" t="inlineStr">
        <is>
          <t>LP-0121</t>
        </is>
      </c>
      <c r="D25" s="21" t="inlineStr">
        <is>
          <t>Ledgport</t>
        </is>
      </c>
      <c r="E25" s="21" t="inlineStr">
        <is>
          <t>NON_COMM_MONTHLY</t>
        </is>
      </c>
      <c r="F25" s="21" t="n">
        <v>540.8</v>
      </c>
      <c r="G25" s="21" t="n">
        <v>0</v>
      </c>
      <c r="H25" s="21" t="n">
        <v>0</v>
      </c>
      <c r="I25" s="21" t="n">
        <v>0</v>
      </c>
      <c r="J25" s="21" t="n">
        <v>0</v>
      </c>
      <c r="K25" s="21" t="n">
        <v>540.8</v>
      </c>
      <c r="L25" s="28" t="n">
        <v>46226</v>
      </c>
      <c r="M25" s="21" t="inlineStr">
        <is>
          <t>CURRENT</t>
        </is>
      </c>
      <c r="N25" s="28" t="n">
        <v>46187</v>
      </c>
      <c r="O25" s="21" t="inlineStr">
        <is>
          <t>payment plan</t>
        </is>
      </c>
      <c r="P25" s="21">
        <f>SUM(F25:J25)</f>
        <v/>
      </c>
      <c r="Q25" s="21">
        <f>K25-P25</f>
        <v/>
      </c>
      <c r="R25" s="21">
        <f>IFERROR(INDEX('Src_Inventory'!$J$6:$J$1185,MATCH(C25,'Src_Inventory'!$A$6:$A$1185,0)),"NOT FOUND")</f>
        <v/>
      </c>
      <c r="S25" s="21">
        <f>IFERROR(IF(B25=INDEX('Src_Inventory'!$M$6:$M$1185,MATCH(C25,'Src_Inventory'!$A$6:$A$1185,0)),"MATCH","MISMATCH"),"NOT FOUND")</f>
        <v/>
      </c>
    </row>
    <row r="26">
      <c r="A26" s="17" t="inlineStr">
        <is>
          <t>AC-LP-0122</t>
        </is>
      </c>
      <c r="B26" s="17" t="inlineStr">
        <is>
          <t>Paula Arroyo</t>
        </is>
      </c>
      <c r="C26" s="17" t="inlineStr">
        <is>
          <t>LP-0122</t>
        </is>
      </c>
      <c r="D26" s="17" t="inlineStr">
        <is>
          <t>Ledgport</t>
        </is>
      </c>
      <c r="E26" s="17" t="inlineStr">
        <is>
          <t>NON_COMM_MONTHLY</t>
        </is>
      </c>
      <c r="F26" s="17" t="n">
        <v>509.6</v>
      </c>
      <c r="G26" s="17" t="n">
        <v>509.6</v>
      </c>
      <c r="H26" s="17" t="n">
        <v>509.6</v>
      </c>
      <c r="I26" s="17" t="n">
        <v>509.6</v>
      </c>
      <c r="J26" s="17" t="n">
        <v>0</v>
      </c>
      <c r="K26" s="17" t="n">
        <v>2038.4</v>
      </c>
      <c r="L26" s="27" t="n">
        <v>46171</v>
      </c>
      <c r="M26" s="17" t="inlineStr">
        <is>
          <t>COLLECTIONS</t>
        </is>
      </c>
      <c r="N26" s="27" t="n">
        <v>46198</v>
      </c>
      <c r="O26" s="17" t="n"/>
      <c r="P26" s="17">
        <f>SUM(F26:J26)</f>
        <v/>
      </c>
      <c r="Q26" s="17">
        <f>K26-P26</f>
        <v/>
      </c>
      <c r="R26" s="17">
        <f>IFERROR(INDEX('Src_Inventory'!$J$6:$J$1185,MATCH(C26,'Src_Inventory'!$A$6:$A$1185,0)),"NOT FOUND")</f>
        <v/>
      </c>
      <c r="S26" s="17">
        <f>IFERROR(IF(B26=INDEX('Src_Inventory'!$M$6:$M$1185,MATCH(C26,'Src_Inventory'!$A$6:$A$1185,0)),"MATCH","MISMATCH"),"NOT FOUND")</f>
        <v/>
      </c>
    </row>
    <row r="27">
      <c r="A27" s="21" t="inlineStr">
        <is>
          <t>AC-LP-0123</t>
        </is>
      </c>
      <c r="B27" s="21" t="inlineStr">
        <is>
          <t>Brittney Daugherty</t>
        </is>
      </c>
      <c r="C27" s="21" t="inlineStr">
        <is>
          <t>LP-0123</t>
        </is>
      </c>
      <c r="D27" s="21" t="inlineStr">
        <is>
          <t>Ledgport</t>
        </is>
      </c>
      <c r="E27" s="21" t="inlineStr">
        <is>
          <t>NON_COMM_MONTHLY</t>
        </is>
      </c>
      <c r="F27" s="21" t="n">
        <v>332.8</v>
      </c>
      <c r="G27" s="21" t="n">
        <v>0</v>
      </c>
      <c r="H27" s="21" t="n">
        <v>0</v>
      </c>
      <c r="I27" s="21" t="n">
        <v>0</v>
      </c>
      <c r="J27" s="21" t="n">
        <v>0</v>
      </c>
      <c r="K27" s="21" t="n">
        <v>332.8</v>
      </c>
      <c r="L27" s="28" t="n">
        <v>46174</v>
      </c>
      <c r="M27" s="21" t="inlineStr">
        <is>
          <t>CURRENT</t>
        </is>
      </c>
      <c r="N27" s="28" t="n">
        <v>46194</v>
      </c>
      <c r="O27" s="21" t="n"/>
      <c r="P27" s="21">
        <f>SUM(F27:J27)</f>
        <v/>
      </c>
      <c r="Q27" s="21">
        <f>K27-P27</f>
        <v/>
      </c>
      <c r="R27" s="21">
        <f>IFERROR(INDEX('Src_Inventory'!$J$6:$J$1185,MATCH(C27,'Src_Inventory'!$A$6:$A$1185,0)),"NOT FOUND")</f>
        <v/>
      </c>
      <c r="S27" s="21">
        <f>IFERROR(IF(B27=INDEX('Src_Inventory'!$M$6:$M$1185,MATCH(C27,'Src_Inventory'!$A$6:$A$1185,0)),"MATCH","MISMATCH"),"NOT FOUND")</f>
        <v/>
      </c>
    </row>
    <row r="28">
      <c r="A28" s="17" t="inlineStr">
        <is>
          <t>AC-LP-0124</t>
        </is>
      </c>
      <c r="B28" s="17" t="inlineStr">
        <is>
          <t>Audrey Le</t>
        </is>
      </c>
      <c r="C28" s="17" t="inlineStr">
        <is>
          <t>LP-0124</t>
        </is>
      </c>
      <c r="D28" s="17" t="inlineStr">
        <is>
          <t>Ledgport</t>
        </is>
      </c>
      <c r="E28" s="17" t="inlineStr">
        <is>
          <t>NON_COMM_MONTHLY</t>
        </is>
      </c>
      <c r="F28" s="17" t="n">
        <v>405.6</v>
      </c>
      <c r="G28" s="17" t="n">
        <v>0</v>
      </c>
      <c r="H28" s="17" t="n">
        <v>0</v>
      </c>
      <c r="I28" s="17" t="n">
        <v>0</v>
      </c>
      <c r="J28" s="17" t="n">
        <v>0</v>
      </c>
      <c r="K28" s="17" t="n">
        <v>405.6</v>
      </c>
      <c r="L28" s="27" t="n">
        <v>46200</v>
      </c>
      <c r="M28" s="17" t="inlineStr">
        <is>
          <t>CURRENT</t>
        </is>
      </c>
      <c r="N28" s="27" t="n">
        <v>46227</v>
      </c>
      <c r="O28" s="17" t="n"/>
      <c r="P28" s="17">
        <f>SUM(F28:J28)</f>
        <v/>
      </c>
      <c r="Q28" s="17">
        <f>K28-P28</f>
        <v/>
      </c>
      <c r="R28" s="17">
        <f>IFERROR(INDEX('Src_Inventory'!$J$6:$J$1185,MATCH(C28,'Src_Inventory'!$A$6:$A$1185,0)),"NOT FOUND")</f>
        <v/>
      </c>
      <c r="S28" s="17">
        <f>IFERROR(IF(B28=INDEX('Src_Inventory'!$M$6:$M$1185,MATCH(C28,'Src_Inventory'!$A$6:$A$1185,0)),"MATCH","MISMATCH"),"NOT FOUND")</f>
        <v/>
      </c>
    </row>
    <row r="29">
      <c r="A29" s="21" t="inlineStr">
        <is>
          <t>AC-LP-0201</t>
        </is>
      </c>
      <c r="B29" s="21" t="inlineStr">
        <is>
          <t>Melissa Wagner</t>
        </is>
      </c>
      <c r="C29" s="21" t="inlineStr">
        <is>
          <t>LP-0201</t>
        </is>
      </c>
      <c r="D29" s="21" t="inlineStr">
        <is>
          <t>Ledgport</t>
        </is>
      </c>
      <c r="E29" s="21" t="inlineStr">
        <is>
          <t>NON_COMM_MONTHLY</t>
        </is>
      </c>
      <c r="F29" s="21" t="n">
        <v>540.8</v>
      </c>
      <c r="G29" s="21" t="n">
        <v>0</v>
      </c>
      <c r="H29" s="21" t="n">
        <v>0</v>
      </c>
      <c r="I29" s="21" t="n">
        <v>0</v>
      </c>
      <c r="J29" s="21" t="n">
        <v>0</v>
      </c>
      <c r="K29" s="21" t="n">
        <v>540.8</v>
      </c>
      <c r="L29" s="28" t="n">
        <v>46204</v>
      </c>
      <c r="M29" s="21" t="inlineStr">
        <is>
          <t>CURRENT</t>
        </is>
      </c>
      <c r="N29" s="28" t="n">
        <v>46181</v>
      </c>
      <c r="O29" s="21" t="inlineStr">
        <is>
          <t>payment plan</t>
        </is>
      </c>
      <c r="P29" s="21">
        <f>SUM(F29:J29)</f>
        <v/>
      </c>
      <c r="Q29" s="21">
        <f>K29-P29</f>
        <v/>
      </c>
      <c r="R29" s="21">
        <f>IFERROR(INDEX('Src_Inventory'!$J$6:$J$1185,MATCH(C29,'Src_Inventory'!$A$6:$A$1185,0)),"NOT FOUND")</f>
        <v/>
      </c>
      <c r="S29" s="21">
        <f>IFERROR(IF(B29=INDEX('Src_Inventory'!$M$6:$M$1185,MATCH(C29,'Src_Inventory'!$A$6:$A$1185,0)),"MATCH","MISMATCH"),"NOT FOUND")</f>
        <v/>
      </c>
    </row>
    <row r="30">
      <c r="A30" s="17" t="inlineStr">
        <is>
          <t>AC-LP-0202</t>
        </is>
      </c>
      <c r="B30" s="17" t="inlineStr">
        <is>
          <t>Christopher Boyd</t>
        </is>
      </c>
      <c r="C30" s="17" t="inlineStr">
        <is>
          <t>LP-0202</t>
        </is>
      </c>
      <c r="D30" s="17" t="inlineStr">
        <is>
          <t>Ledgport</t>
        </is>
      </c>
      <c r="E30" s="17" t="inlineStr">
        <is>
          <t>NON_COMM_MONTHLY</t>
        </is>
      </c>
      <c r="F30" s="17" t="n">
        <v>395.2</v>
      </c>
      <c r="G30" s="17" t="n">
        <v>0</v>
      </c>
      <c r="H30" s="17" t="n">
        <v>0</v>
      </c>
      <c r="I30" s="17" t="n">
        <v>0</v>
      </c>
      <c r="J30" s="17" t="n">
        <v>0</v>
      </c>
      <c r="K30" s="17" t="n">
        <v>395.2</v>
      </c>
      <c r="L30" s="27" t="n">
        <v>46186</v>
      </c>
      <c r="M30" s="17" t="inlineStr">
        <is>
          <t>CURRENT</t>
        </is>
      </c>
      <c r="N30" s="27" t="n">
        <v>46217</v>
      </c>
      <c r="O30" s="17" t="n"/>
      <c r="P30" s="17">
        <f>SUM(F30:J30)</f>
        <v/>
      </c>
      <c r="Q30" s="17">
        <f>K30-P30</f>
        <v/>
      </c>
      <c r="R30" s="17">
        <f>IFERROR(INDEX('Src_Inventory'!$J$6:$J$1185,MATCH(C30,'Src_Inventory'!$A$6:$A$1185,0)),"NOT FOUND")</f>
        <v/>
      </c>
      <c r="S30" s="17">
        <f>IFERROR(IF(B30=INDEX('Src_Inventory'!$M$6:$M$1185,MATCH(C30,'Src_Inventory'!$A$6:$A$1185,0)),"MATCH","MISMATCH"),"NOT FOUND")</f>
        <v/>
      </c>
    </row>
    <row r="31">
      <c r="A31" s="21" t="inlineStr">
        <is>
          <t>AC-LP-0203</t>
        </is>
      </c>
      <c r="B31" s="21" t="inlineStr">
        <is>
          <t>Andrew Petty</t>
        </is>
      </c>
      <c r="C31" s="21" t="inlineStr">
        <is>
          <t>LP-0203</t>
        </is>
      </c>
      <c r="D31" s="21" t="inlineStr">
        <is>
          <t>Ledgport</t>
        </is>
      </c>
      <c r="E31" s="21" t="inlineStr">
        <is>
          <t>NON_COMM_MONTHLY</t>
        </is>
      </c>
      <c r="F31" s="21" t="n">
        <v>301.6</v>
      </c>
      <c r="G31" s="21" t="n">
        <v>301.6</v>
      </c>
      <c r="H31" s="21" t="n">
        <v>0</v>
      </c>
      <c r="I31" s="21" t="n">
        <v>0</v>
      </c>
      <c r="J31" s="21" t="n">
        <v>0</v>
      </c>
      <c r="K31" s="21" t="n">
        <v>603.2</v>
      </c>
      <c r="L31" s="28" t="n">
        <v>46205</v>
      </c>
      <c r="M31" s="21" t="inlineStr">
        <is>
          <t>WATCH</t>
        </is>
      </c>
      <c r="N31" s="28" t="n">
        <v>46203</v>
      </c>
      <c r="O31" s="21" t="n"/>
      <c r="P31" s="21">
        <f>SUM(F31:J31)</f>
        <v/>
      </c>
      <c r="Q31" s="21">
        <f>K31-P31</f>
        <v/>
      </c>
      <c r="R31" s="21">
        <f>IFERROR(INDEX('Src_Inventory'!$J$6:$J$1185,MATCH(C31,'Src_Inventory'!$A$6:$A$1185,0)),"NOT FOUND")</f>
        <v/>
      </c>
      <c r="S31" s="21">
        <f>IFERROR(IF(B31=INDEX('Src_Inventory'!$M$6:$M$1185,MATCH(C31,'Src_Inventory'!$A$6:$A$1185,0)),"MATCH","MISMATCH"),"NOT FOUND")</f>
        <v/>
      </c>
    </row>
    <row r="32">
      <c r="A32" s="17" t="inlineStr">
        <is>
          <t>AC-LP-0204</t>
        </is>
      </c>
      <c r="B32" s="17" t="inlineStr">
        <is>
          <t>Patrick Guzman</t>
        </is>
      </c>
      <c r="C32" s="17" t="inlineStr">
        <is>
          <t>LP-0204</t>
        </is>
      </c>
      <c r="D32" s="17" t="inlineStr">
        <is>
          <t>Ledgport</t>
        </is>
      </c>
      <c r="E32" s="17" t="inlineStr">
        <is>
          <t>NON_COMM_MONTHLY</t>
        </is>
      </c>
      <c r="F32" s="17" t="n">
        <v>374.4</v>
      </c>
      <c r="G32" s="17" t="n">
        <v>0</v>
      </c>
      <c r="H32" s="17" t="n">
        <v>0</v>
      </c>
      <c r="I32" s="17" t="n">
        <v>0</v>
      </c>
      <c r="J32" s="17" t="n">
        <v>0</v>
      </c>
      <c r="K32" s="17" t="n">
        <v>374.4</v>
      </c>
      <c r="L32" s="27" t="n">
        <v>46182</v>
      </c>
      <c r="M32" s="17" t="inlineStr">
        <is>
          <t>CURRENT</t>
        </is>
      </c>
      <c r="N32" s="27" t="n">
        <v>46186</v>
      </c>
      <c r="O32" s="17" t="n"/>
      <c r="P32" s="17">
        <f>SUM(F32:J32)</f>
        <v/>
      </c>
      <c r="Q32" s="17">
        <f>K32-P32</f>
        <v/>
      </c>
      <c r="R32" s="17">
        <f>IFERROR(INDEX('Src_Inventory'!$J$6:$J$1185,MATCH(C32,'Src_Inventory'!$A$6:$A$1185,0)),"NOT FOUND")</f>
        <v/>
      </c>
      <c r="S32" s="17">
        <f>IFERROR(IF(B32=INDEX('Src_Inventory'!$M$6:$M$1185,MATCH(C32,'Src_Inventory'!$A$6:$A$1185,0)),"MATCH","MISMATCH"),"NOT FOUND")</f>
        <v/>
      </c>
    </row>
    <row r="33">
      <c r="A33" s="21" t="inlineStr">
        <is>
          <t>AC-LP-0205</t>
        </is>
      </c>
      <c r="B33" s="21" t="inlineStr">
        <is>
          <t>Gary Young</t>
        </is>
      </c>
      <c r="C33" s="21" t="inlineStr">
        <is>
          <t>LP-0205</t>
        </is>
      </c>
      <c r="D33" s="21" t="inlineStr">
        <is>
          <t>Ledgport</t>
        </is>
      </c>
      <c r="E33" s="21" t="inlineStr">
        <is>
          <t>NON_COMM_MONTHLY</t>
        </is>
      </c>
      <c r="F33" s="21" t="n">
        <v>416</v>
      </c>
      <c r="G33" s="21" t="n">
        <v>0</v>
      </c>
      <c r="H33" s="21" t="n">
        <v>0</v>
      </c>
      <c r="I33" s="21" t="n">
        <v>0</v>
      </c>
      <c r="J33" s="21" t="n">
        <v>0</v>
      </c>
      <c r="K33" s="21" t="n">
        <v>416</v>
      </c>
      <c r="L33" s="28" t="n">
        <v>46149</v>
      </c>
      <c r="M33" s="21" t="inlineStr">
        <is>
          <t>CURRENT</t>
        </is>
      </c>
      <c r="N33" s="28" t="n">
        <v>46230</v>
      </c>
      <c r="O33" s="21" t="n"/>
      <c r="P33" s="21">
        <f>SUM(F33:J33)</f>
        <v/>
      </c>
      <c r="Q33" s="21">
        <f>K33-P33</f>
        <v/>
      </c>
      <c r="R33" s="21">
        <f>IFERROR(INDEX('Src_Inventory'!$J$6:$J$1185,MATCH(C33,'Src_Inventory'!$A$6:$A$1185,0)),"NOT FOUND")</f>
        <v/>
      </c>
      <c r="S33" s="21">
        <f>IFERROR(IF(B33=INDEX('Src_Inventory'!$M$6:$M$1185,MATCH(C33,'Src_Inventory'!$A$6:$A$1185,0)),"MATCH","MISMATCH"),"NOT FOUND")</f>
        <v/>
      </c>
    </row>
    <row r="34">
      <c r="A34" s="17" t="inlineStr">
        <is>
          <t>AC-LP-0206</t>
        </is>
      </c>
      <c r="B34" s="17" t="inlineStr">
        <is>
          <t>Crystal Glover</t>
        </is>
      </c>
      <c r="C34" s="17" t="inlineStr">
        <is>
          <t>LP-0206</t>
        </is>
      </c>
      <c r="D34" s="17" t="inlineStr">
        <is>
          <t>Ledgport</t>
        </is>
      </c>
      <c r="E34" s="17" t="inlineStr">
        <is>
          <t>NON_COMM_MONTHLY</t>
        </is>
      </c>
      <c r="F34" s="17" t="n">
        <v>436.8</v>
      </c>
      <c r="G34" s="17" t="n">
        <v>0</v>
      </c>
      <c r="H34" s="17" t="n">
        <v>0</v>
      </c>
      <c r="I34" s="17" t="n">
        <v>0</v>
      </c>
      <c r="J34" s="17" t="n">
        <v>0</v>
      </c>
      <c r="K34" s="17" t="n">
        <v>436.8</v>
      </c>
      <c r="L34" s="27" t="n">
        <v>46224</v>
      </c>
      <c r="M34" s="17" t="inlineStr">
        <is>
          <t>CURRENT</t>
        </is>
      </c>
      <c r="N34" s="27" t="n">
        <v>46223</v>
      </c>
      <c r="O34" s="17" t="n"/>
      <c r="P34" s="17">
        <f>SUM(F34:J34)</f>
        <v/>
      </c>
      <c r="Q34" s="17">
        <f>K34-P34</f>
        <v/>
      </c>
      <c r="R34" s="17">
        <f>IFERROR(INDEX('Src_Inventory'!$J$6:$J$1185,MATCH(C34,'Src_Inventory'!$A$6:$A$1185,0)),"NOT FOUND")</f>
        <v/>
      </c>
      <c r="S34" s="17">
        <f>IFERROR(IF(B34=INDEX('Src_Inventory'!$M$6:$M$1185,MATCH(C34,'Src_Inventory'!$A$6:$A$1185,0)),"MATCH","MISMATCH"),"NOT FOUND")</f>
        <v/>
      </c>
    </row>
    <row r="35">
      <c r="A35" s="21" t="inlineStr">
        <is>
          <t>AC-LP-0208</t>
        </is>
      </c>
      <c r="B35" s="21" t="inlineStr">
        <is>
          <t>James Olson</t>
        </is>
      </c>
      <c r="C35" s="21" t="inlineStr">
        <is>
          <t>LP-0208</t>
        </is>
      </c>
      <c r="D35" s="21" t="inlineStr">
        <is>
          <t>Ledgport</t>
        </is>
      </c>
      <c r="E35" s="21" t="inlineStr">
        <is>
          <t>NON_COMM_MONTHLY</t>
        </is>
      </c>
      <c r="F35" s="21" t="n">
        <v>374.4</v>
      </c>
      <c r="G35" s="21" t="n">
        <v>374.4</v>
      </c>
      <c r="H35" s="21" t="n">
        <v>374.4</v>
      </c>
      <c r="I35" s="21" t="n">
        <v>0</v>
      </c>
      <c r="J35" s="21" t="n">
        <v>0</v>
      </c>
      <c r="K35" s="21" t="n">
        <v>1123.2</v>
      </c>
      <c r="L35" s="28" t="n">
        <v>46192</v>
      </c>
      <c r="M35" s="21" t="inlineStr">
        <is>
          <t>COLLECTIONS</t>
        </is>
      </c>
      <c r="N35" s="28" t="n">
        <v>46202</v>
      </c>
      <c r="O35" s="21" t="n"/>
      <c r="P35" s="21">
        <f>SUM(F35:J35)</f>
        <v/>
      </c>
      <c r="Q35" s="21">
        <f>K35-P35</f>
        <v/>
      </c>
      <c r="R35" s="21">
        <f>IFERROR(INDEX('Src_Inventory'!$J$6:$J$1185,MATCH(C35,'Src_Inventory'!$A$6:$A$1185,0)),"NOT FOUND")</f>
        <v/>
      </c>
      <c r="S35" s="21">
        <f>IFERROR(IF(B35=INDEX('Src_Inventory'!$M$6:$M$1185,MATCH(C35,'Src_Inventory'!$A$6:$A$1185,0)),"MATCH","MISMATCH"),"NOT FOUND")</f>
        <v/>
      </c>
    </row>
    <row r="36">
      <c r="A36" s="17" t="inlineStr">
        <is>
          <t>AC-LP-0209</t>
        </is>
      </c>
      <c r="B36" s="17" t="inlineStr">
        <is>
          <t>Manuel Abbott</t>
        </is>
      </c>
      <c r="C36" s="17" t="inlineStr">
        <is>
          <t>LP-0209</t>
        </is>
      </c>
      <c r="D36" s="17" t="inlineStr">
        <is>
          <t>Ledgport</t>
        </is>
      </c>
      <c r="E36" s="17" t="inlineStr">
        <is>
          <t>NON_COMM_MONTHLY</t>
        </is>
      </c>
      <c r="F36" s="17" t="n">
        <v>332.8</v>
      </c>
      <c r="G36" s="17" t="n">
        <v>332.8</v>
      </c>
      <c r="H36" s="17" t="n">
        <v>0</v>
      </c>
      <c r="I36" s="17" t="n">
        <v>0</v>
      </c>
      <c r="J36" s="17" t="n">
        <v>0</v>
      </c>
      <c r="K36" s="17" t="n">
        <v>665.6</v>
      </c>
      <c r="L36" s="27" t="n">
        <v>46173</v>
      </c>
      <c r="M36" s="17" t="inlineStr">
        <is>
          <t>WATCH</t>
        </is>
      </c>
      <c r="N36" s="27" t="n">
        <v>46190</v>
      </c>
      <c r="O36" s="17" t="n"/>
      <c r="P36" s="17">
        <f>SUM(F36:J36)</f>
        <v/>
      </c>
      <c r="Q36" s="17">
        <f>K36-P36</f>
        <v/>
      </c>
      <c r="R36" s="17">
        <f>IFERROR(INDEX('Src_Inventory'!$J$6:$J$1185,MATCH(C36,'Src_Inventory'!$A$6:$A$1185,0)),"NOT FOUND")</f>
        <v/>
      </c>
      <c r="S36" s="17">
        <f>IFERROR(IF(B36=INDEX('Src_Inventory'!$M$6:$M$1185,MATCH(C36,'Src_Inventory'!$A$6:$A$1185,0)),"MATCH","MISMATCH"),"NOT FOUND")</f>
        <v/>
      </c>
    </row>
    <row r="37">
      <c r="A37" s="21" t="inlineStr">
        <is>
          <t>AC-LP-0210</t>
        </is>
      </c>
      <c r="B37" s="21" t="inlineStr">
        <is>
          <t>Thomas Stone</t>
        </is>
      </c>
      <c r="C37" s="21" t="inlineStr">
        <is>
          <t>LP-0210</t>
        </is>
      </c>
      <c r="D37" s="21" t="inlineStr">
        <is>
          <t>Ledgport</t>
        </is>
      </c>
      <c r="E37" s="21" t="inlineStr">
        <is>
          <t>NON_COMM_MONTHLY</t>
        </is>
      </c>
      <c r="F37" s="21" t="n">
        <v>416</v>
      </c>
      <c r="G37" s="21" t="n">
        <v>416</v>
      </c>
      <c r="H37" s="21" t="n">
        <v>416</v>
      </c>
      <c r="I37" s="21" t="n">
        <v>0</v>
      </c>
      <c r="J37" s="21" t="n">
        <v>0</v>
      </c>
      <c r="K37" s="21" t="n">
        <v>1248</v>
      </c>
      <c r="L37" s="28" t="n">
        <v>46150</v>
      </c>
      <c r="M37" s="21" t="inlineStr">
        <is>
          <t>COLLECTIONS</t>
        </is>
      </c>
      <c r="N37" s="28" t="n">
        <v>46224</v>
      </c>
      <c r="O37" s="21" t="n"/>
      <c r="P37" s="21">
        <f>SUM(F37:J37)</f>
        <v/>
      </c>
      <c r="Q37" s="21">
        <f>K37-P37</f>
        <v/>
      </c>
      <c r="R37" s="21">
        <f>IFERROR(INDEX('Src_Inventory'!$J$6:$J$1185,MATCH(C37,'Src_Inventory'!$A$6:$A$1185,0)),"NOT FOUND")</f>
        <v/>
      </c>
      <c r="S37" s="21">
        <f>IFERROR(IF(B37=INDEX('Src_Inventory'!$M$6:$M$1185,MATCH(C37,'Src_Inventory'!$A$6:$A$1185,0)),"MATCH","MISMATCH"),"NOT FOUND")</f>
        <v/>
      </c>
    </row>
    <row r="38">
      <c r="A38" s="17" t="inlineStr">
        <is>
          <t>AC-LP-0212</t>
        </is>
      </c>
      <c r="B38" s="17" t="inlineStr">
        <is>
          <t>Sandra Jackson</t>
        </is>
      </c>
      <c r="C38" s="17" t="inlineStr">
        <is>
          <t>LP-0212</t>
        </is>
      </c>
      <c r="D38" s="17" t="inlineStr">
        <is>
          <t>Ledgport</t>
        </is>
      </c>
      <c r="E38" s="17" t="inlineStr">
        <is>
          <t>NON_COMM_MONTHLY</t>
        </is>
      </c>
      <c r="F38" s="17" t="n">
        <v>603.2</v>
      </c>
      <c r="G38" s="17" t="n">
        <v>603.2</v>
      </c>
      <c r="H38" s="17" t="n">
        <v>0</v>
      </c>
      <c r="I38" s="17" t="n">
        <v>0</v>
      </c>
      <c r="J38" s="17" t="n">
        <v>0</v>
      </c>
      <c r="K38" s="17" t="n">
        <v>603.2</v>
      </c>
      <c r="L38" s="27" t="n">
        <v>46165</v>
      </c>
      <c r="M38" s="17" t="inlineStr">
        <is>
          <t>CURRENT</t>
        </is>
      </c>
      <c r="N38" s="27" t="n">
        <v>46175</v>
      </c>
      <c r="O38" s="17" t="inlineStr">
        <is>
          <t>payment plan</t>
        </is>
      </c>
      <c r="P38" s="17">
        <f>SUM(F38:J38)</f>
        <v/>
      </c>
      <c r="Q38" s="17">
        <f>K38-P38</f>
        <v/>
      </c>
      <c r="R38" s="17">
        <f>IFERROR(INDEX('Src_Inventory'!$J$6:$J$1185,MATCH(C38,'Src_Inventory'!$A$6:$A$1185,0)),"NOT FOUND")</f>
        <v/>
      </c>
      <c r="S38" s="17">
        <f>IFERROR(IF(B38=INDEX('Src_Inventory'!$M$6:$M$1185,MATCH(C38,'Src_Inventory'!$A$6:$A$1185,0)),"MATCH","MISMATCH"),"NOT FOUND")</f>
        <v/>
      </c>
    </row>
    <row r="39">
      <c r="A39" s="21" t="inlineStr">
        <is>
          <t>AC-LP-0213</t>
        </is>
      </c>
      <c r="B39" s="21" t="inlineStr">
        <is>
          <t>Gregory Brady</t>
        </is>
      </c>
      <c r="C39" s="21" t="inlineStr">
        <is>
          <t>LP-0213</t>
        </is>
      </c>
      <c r="D39" s="21" t="inlineStr">
        <is>
          <t>Ledgport</t>
        </is>
      </c>
      <c r="E39" s="21" t="inlineStr">
        <is>
          <t>NON_COMM_MONTHLY</t>
        </is>
      </c>
      <c r="F39" s="21" t="n">
        <v>520</v>
      </c>
      <c r="G39" s="21" t="n">
        <v>0</v>
      </c>
      <c r="H39" s="21" t="n">
        <v>0</v>
      </c>
      <c r="I39" s="21" t="n">
        <v>0</v>
      </c>
      <c r="J39" s="21" t="n">
        <v>0</v>
      </c>
      <c r="K39" s="21" t="n">
        <v>0</v>
      </c>
      <c r="L39" s="28" t="n">
        <v>46189</v>
      </c>
      <c r="M39" s="21" t="inlineStr">
        <is>
          <t>CURRENT</t>
        </is>
      </c>
      <c r="N39" s="28" t="n">
        <v>46176</v>
      </c>
      <c r="O39" s="21" t="n"/>
      <c r="P39" s="21">
        <f>SUM(F39:J39)</f>
        <v/>
      </c>
      <c r="Q39" s="21">
        <f>K39-P39</f>
        <v/>
      </c>
      <c r="R39" s="21">
        <f>IFERROR(INDEX('Src_Inventory'!$J$6:$J$1185,MATCH(C39,'Src_Inventory'!$A$6:$A$1185,0)),"NOT FOUND")</f>
        <v/>
      </c>
      <c r="S39" s="21">
        <f>IFERROR(IF(B39=INDEX('Src_Inventory'!$M$6:$M$1185,MATCH(C39,'Src_Inventory'!$A$6:$A$1185,0)),"MATCH","MISMATCH"),"NOT FOUND")</f>
        <v/>
      </c>
    </row>
    <row r="40">
      <c r="A40" s="17" t="inlineStr">
        <is>
          <t>AC-LP-0214</t>
        </is>
      </c>
      <c r="B40" s="17" t="inlineStr">
        <is>
          <t>Jeanne Bennett</t>
        </is>
      </c>
      <c r="C40" s="17" t="inlineStr">
        <is>
          <t>LP-0214</t>
        </is>
      </c>
      <c r="D40" s="17" t="inlineStr">
        <is>
          <t>Ledgport</t>
        </is>
      </c>
      <c r="E40" s="17" t="inlineStr">
        <is>
          <t>NON_COMM_MONTHLY</t>
        </is>
      </c>
      <c r="F40" s="17" t="n">
        <v>322.4</v>
      </c>
      <c r="G40" s="17" t="n">
        <v>0</v>
      </c>
      <c r="H40" s="17" t="n">
        <v>0</v>
      </c>
      <c r="I40" s="17" t="n">
        <v>0</v>
      </c>
      <c r="J40" s="17" t="n">
        <v>0</v>
      </c>
      <c r="K40" s="17" t="n">
        <v>322.4</v>
      </c>
      <c r="L40" s="27" t="n">
        <v>46213</v>
      </c>
      <c r="M40" s="17" t="inlineStr">
        <is>
          <t>CURRENT</t>
        </is>
      </c>
      <c r="N40" s="27" t="n">
        <v>46209</v>
      </c>
      <c r="O40" s="17" t="n"/>
      <c r="P40" s="17">
        <f>SUM(F40:J40)</f>
        <v/>
      </c>
      <c r="Q40" s="17">
        <f>K40-P40</f>
        <v/>
      </c>
      <c r="R40" s="17">
        <f>IFERROR(INDEX('Src_Inventory'!$J$6:$J$1185,MATCH(C40,'Src_Inventory'!$A$6:$A$1185,0)),"NOT FOUND")</f>
        <v/>
      </c>
      <c r="S40" s="17">
        <f>IFERROR(IF(B40=INDEX('Src_Inventory'!$M$6:$M$1185,MATCH(C40,'Src_Inventory'!$A$6:$A$1185,0)),"MATCH","MISMATCH"),"NOT FOUND")</f>
        <v/>
      </c>
    </row>
    <row r="41">
      <c r="A41" s="21" t="inlineStr">
        <is>
          <t>AC-LP-0215</t>
        </is>
      </c>
      <c r="B41" s="21" t="inlineStr">
        <is>
          <t>Anna Wright</t>
        </is>
      </c>
      <c r="C41" s="21" t="inlineStr">
        <is>
          <t>LP-0215</t>
        </is>
      </c>
      <c r="D41" s="21" t="inlineStr">
        <is>
          <t>Ledgport</t>
        </is>
      </c>
      <c r="E41" s="21" t="inlineStr">
        <is>
          <t>NON_COMM_MONTHLY</t>
        </is>
      </c>
      <c r="F41" s="21" t="n">
        <v>291.2</v>
      </c>
      <c r="G41" s="21" t="n">
        <v>0</v>
      </c>
      <c r="H41" s="21" t="n">
        <v>0</v>
      </c>
      <c r="I41" s="21" t="n">
        <v>0</v>
      </c>
      <c r="J41" s="21" t="n">
        <v>0</v>
      </c>
      <c r="K41" s="21" t="n">
        <v>291.2</v>
      </c>
      <c r="L41" s="28" t="n">
        <v>46164</v>
      </c>
      <c r="M41" s="21" t="inlineStr">
        <is>
          <t>CURRENT</t>
        </is>
      </c>
      <c r="N41" s="28" t="n">
        <v>46174</v>
      </c>
      <c r="O41" s="21" t="n"/>
      <c r="P41" s="21">
        <f>SUM(F41:J41)</f>
        <v/>
      </c>
      <c r="Q41" s="21">
        <f>K41-P41</f>
        <v/>
      </c>
      <c r="R41" s="21">
        <f>IFERROR(INDEX('Src_Inventory'!$J$6:$J$1185,MATCH(C41,'Src_Inventory'!$A$6:$A$1185,0)),"NOT FOUND")</f>
        <v/>
      </c>
      <c r="S41" s="21">
        <f>IFERROR(IF(B41=INDEX('Src_Inventory'!$M$6:$M$1185,MATCH(C41,'Src_Inventory'!$A$6:$A$1185,0)),"MATCH","MISMATCH"),"NOT FOUND")</f>
        <v/>
      </c>
    </row>
    <row r="42">
      <c r="A42" s="17" t="inlineStr">
        <is>
          <t>AC-LP-0216</t>
        </is>
      </c>
      <c r="B42" s="17" t="inlineStr">
        <is>
          <t>Audrey Taylor</t>
        </is>
      </c>
      <c r="C42" s="17" t="inlineStr">
        <is>
          <t>LP-0216</t>
        </is>
      </c>
      <c r="D42" s="17" t="inlineStr">
        <is>
          <t>Ledgport</t>
        </is>
      </c>
      <c r="E42" s="17" t="inlineStr">
        <is>
          <t>NON_COMM_MONTHLY</t>
        </is>
      </c>
      <c r="F42" s="17" t="n">
        <v>592.8</v>
      </c>
      <c r="G42" s="17" t="n">
        <v>0</v>
      </c>
      <c r="H42" s="17" t="n">
        <v>0</v>
      </c>
      <c r="I42" s="17" t="n">
        <v>0</v>
      </c>
      <c r="J42" s="17" t="n">
        <v>0</v>
      </c>
      <c r="K42" s="17" t="n">
        <v>592.8</v>
      </c>
      <c r="L42" s="27" t="n">
        <v>46222</v>
      </c>
      <c r="M42" s="17" t="inlineStr">
        <is>
          <t>CURRENT</t>
        </is>
      </c>
      <c r="N42" s="27" t="n">
        <v>46190</v>
      </c>
      <c r="O42" s="17" t="n"/>
      <c r="P42" s="17">
        <f>SUM(F42:J42)</f>
        <v/>
      </c>
      <c r="Q42" s="17">
        <f>K42-P42</f>
        <v/>
      </c>
      <c r="R42" s="17">
        <f>IFERROR(INDEX('Src_Inventory'!$J$6:$J$1185,MATCH(C42,'Src_Inventory'!$A$6:$A$1185,0)),"NOT FOUND")</f>
        <v/>
      </c>
      <c r="S42" s="17">
        <f>IFERROR(IF(B42=INDEX('Src_Inventory'!$M$6:$M$1185,MATCH(C42,'Src_Inventory'!$A$6:$A$1185,0)),"MATCH","MISMATCH"),"NOT FOUND")</f>
        <v/>
      </c>
    </row>
    <row r="43">
      <c r="A43" s="21" t="inlineStr">
        <is>
          <t>AC-LP-0217</t>
        </is>
      </c>
      <c r="B43" s="21" t="inlineStr">
        <is>
          <t>Aaron Ellis</t>
        </is>
      </c>
      <c r="C43" s="21" t="inlineStr">
        <is>
          <t>LP-0217</t>
        </is>
      </c>
      <c r="D43" s="21" t="inlineStr">
        <is>
          <t>Ledgport</t>
        </is>
      </c>
      <c r="E43" s="21" t="inlineStr">
        <is>
          <t>NON_COMM_MONTHLY</t>
        </is>
      </c>
      <c r="F43" s="21" t="n">
        <v>613.6</v>
      </c>
      <c r="G43" s="21" t="n">
        <v>0</v>
      </c>
      <c r="H43" s="21" t="n">
        <v>0</v>
      </c>
      <c r="I43" s="21" t="n">
        <v>0</v>
      </c>
      <c r="J43" s="21" t="n">
        <v>0</v>
      </c>
      <c r="K43" s="21" t="n">
        <v>613.6</v>
      </c>
      <c r="L43" s="28" t="n">
        <v>46145</v>
      </c>
      <c r="M43" s="21" t="inlineStr">
        <is>
          <t>CURRENT</t>
        </is>
      </c>
      <c r="N43" s="28" t="n">
        <v>46201</v>
      </c>
      <c r="O43" s="21" t="n"/>
      <c r="P43" s="21">
        <f>SUM(F43:J43)</f>
        <v/>
      </c>
      <c r="Q43" s="21">
        <f>K43-P43</f>
        <v/>
      </c>
      <c r="R43" s="21">
        <f>IFERROR(INDEX('Src_Inventory'!$J$6:$J$1185,MATCH(C43,'Src_Inventory'!$A$6:$A$1185,0)),"NOT FOUND")</f>
        <v/>
      </c>
      <c r="S43" s="21">
        <f>IFERROR(IF(B43=INDEX('Src_Inventory'!$M$6:$M$1185,MATCH(C43,'Src_Inventory'!$A$6:$A$1185,0)),"MATCH","MISMATCH"),"NOT FOUND")</f>
        <v/>
      </c>
    </row>
    <row r="44">
      <c r="A44" s="17" t="inlineStr">
        <is>
          <t>AC-LP-0218</t>
        </is>
      </c>
      <c r="B44" s="17" t="inlineStr">
        <is>
          <t>Sydney Moore</t>
        </is>
      </c>
      <c r="C44" s="17" t="inlineStr">
        <is>
          <t>LP-0218</t>
        </is>
      </c>
      <c r="D44" s="17" t="inlineStr">
        <is>
          <t>Ledgport</t>
        </is>
      </c>
      <c r="E44" s="17" t="inlineStr">
        <is>
          <t>NON_COMM_MONTHLY</t>
        </is>
      </c>
      <c r="F44" s="17" t="n">
        <v>436.8</v>
      </c>
      <c r="G44" s="17" t="n">
        <v>0</v>
      </c>
      <c r="H44" s="17" t="n">
        <v>0</v>
      </c>
      <c r="I44" s="17" t="n">
        <v>0</v>
      </c>
      <c r="J44" s="17" t="n">
        <v>0</v>
      </c>
      <c r="K44" s="17" t="n">
        <v>436.8</v>
      </c>
      <c r="L44" s="27" t="n">
        <v>46160</v>
      </c>
      <c r="M44" s="17" t="inlineStr">
        <is>
          <t>CURRENT</t>
        </is>
      </c>
      <c r="N44" s="27" t="n">
        <v>46175</v>
      </c>
      <c r="O44" s="17" t="n"/>
      <c r="P44" s="17">
        <f>SUM(F44:J44)</f>
        <v/>
      </c>
      <c r="Q44" s="17">
        <f>K44-P44</f>
        <v/>
      </c>
      <c r="R44" s="17">
        <f>IFERROR(INDEX('Src_Inventory'!$J$6:$J$1185,MATCH(C44,'Src_Inventory'!$A$6:$A$1185,0)),"NOT FOUND")</f>
        <v/>
      </c>
      <c r="S44" s="17">
        <f>IFERROR(IF(B44=INDEX('Src_Inventory'!$M$6:$M$1185,MATCH(C44,'Src_Inventory'!$A$6:$A$1185,0)),"MATCH","MISMATCH"),"NOT FOUND")</f>
        <v/>
      </c>
    </row>
    <row r="45">
      <c r="A45" s="21" t="inlineStr">
        <is>
          <t>AC-LP-0219</t>
        </is>
      </c>
      <c r="B45" s="21" t="inlineStr">
        <is>
          <t>Bradley Baker</t>
        </is>
      </c>
      <c r="C45" s="21" t="inlineStr">
        <is>
          <t>LP-0219</t>
        </is>
      </c>
      <c r="D45" s="21" t="inlineStr">
        <is>
          <t>Ledgport</t>
        </is>
      </c>
      <c r="E45" s="21" t="inlineStr">
        <is>
          <t>NON_COMM_MONTHLY</t>
        </is>
      </c>
      <c r="F45" s="21" t="n">
        <v>488.8</v>
      </c>
      <c r="G45" s="21" t="n">
        <v>0</v>
      </c>
      <c r="H45" s="21" t="n">
        <v>0</v>
      </c>
      <c r="I45" s="21" t="n">
        <v>0</v>
      </c>
      <c r="J45" s="21" t="n">
        <v>0</v>
      </c>
      <c r="K45" s="21" t="n">
        <v>488.8</v>
      </c>
      <c r="L45" s="28" t="n">
        <v>46219</v>
      </c>
      <c r="M45" s="21" t="inlineStr">
        <is>
          <t>CURRENT</t>
        </is>
      </c>
      <c r="N45" s="28" t="n">
        <v>46188</v>
      </c>
      <c r="O45" s="21" t="n"/>
      <c r="P45" s="21">
        <f>SUM(F45:J45)</f>
        <v/>
      </c>
      <c r="Q45" s="21">
        <f>K45-P45</f>
        <v/>
      </c>
      <c r="R45" s="21">
        <f>IFERROR(INDEX('Src_Inventory'!$J$6:$J$1185,MATCH(C45,'Src_Inventory'!$A$6:$A$1185,0)),"NOT FOUND")</f>
        <v/>
      </c>
      <c r="S45" s="21">
        <f>IFERROR(IF(B45=INDEX('Src_Inventory'!$M$6:$M$1185,MATCH(C45,'Src_Inventory'!$A$6:$A$1185,0)),"MATCH","MISMATCH"),"NOT FOUND")</f>
        <v/>
      </c>
    </row>
    <row r="46">
      <c r="A46" s="17" t="inlineStr">
        <is>
          <t>AC-LP-0220</t>
        </is>
      </c>
      <c r="B46" s="17" t="inlineStr">
        <is>
          <t>Loretta Murillo</t>
        </is>
      </c>
      <c r="C46" s="17" t="inlineStr">
        <is>
          <t>LP-0220</t>
        </is>
      </c>
      <c r="D46" s="17" t="inlineStr">
        <is>
          <t>Ledgport</t>
        </is>
      </c>
      <c r="E46" s="17" t="inlineStr">
        <is>
          <t>NON_COMM_MONTHLY</t>
        </is>
      </c>
      <c r="F46" s="17" t="n">
        <v>478.4</v>
      </c>
      <c r="G46" s="17" t="n">
        <v>0</v>
      </c>
      <c r="H46" s="17" t="n">
        <v>0</v>
      </c>
      <c r="I46" s="17" t="n">
        <v>0</v>
      </c>
      <c r="J46" s="17" t="n">
        <v>0</v>
      </c>
      <c r="K46" s="17" t="n">
        <v>0</v>
      </c>
      <c r="L46" s="27" t="n">
        <v>46153</v>
      </c>
      <c r="M46" s="17" t="inlineStr">
        <is>
          <t>CURRENT</t>
        </is>
      </c>
      <c r="N46" s="27" t="n">
        <v>46209</v>
      </c>
      <c r="O46" s="17" t="n"/>
      <c r="P46" s="17">
        <f>SUM(F46:J46)</f>
        <v/>
      </c>
      <c r="Q46" s="17">
        <f>K46-P46</f>
        <v/>
      </c>
      <c r="R46" s="17">
        <f>IFERROR(INDEX('Src_Inventory'!$J$6:$J$1185,MATCH(C46,'Src_Inventory'!$A$6:$A$1185,0)),"NOT FOUND")</f>
        <v/>
      </c>
      <c r="S46" s="17">
        <f>IFERROR(IF(B46=INDEX('Src_Inventory'!$M$6:$M$1185,MATCH(C46,'Src_Inventory'!$A$6:$A$1185,0)),"MATCH","MISMATCH"),"NOT FOUND")</f>
        <v/>
      </c>
    </row>
    <row r="47">
      <c r="A47" s="21" t="inlineStr">
        <is>
          <t>AC-LP-0221</t>
        </is>
      </c>
      <c r="B47" s="21" t="inlineStr">
        <is>
          <t>Allison Anthony</t>
        </is>
      </c>
      <c r="C47" s="21" t="inlineStr">
        <is>
          <t>LP-0221</t>
        </is>
      </c>
      <c r="D47" s="21" t="inlineStr">
        <is>
          <t>Ledgport</t>
        </is>
      </c>
      <c r="E47" s="21" t="inlineStr">
        <is>
          <t>NON_COMM_MONTHLY</t>
        </is>
      </c>
      <c r="F47" s="21" t="n">
        <v>603.2</v>
      </c>
      <c r="G47" s="21" t="n">
        <v>0</v>
      </c>
      <c r="H47" s="21" t="n">
        <v>0</v>
      </c>
      <c r="I47" s="21" t="n">
        <v>0</v>
      </c>
      <c r="J47" s="21" t="n">
        <v>0</v>
      </c>
      <c r="K47" s="21" t="n">
        <v>603.2</v>
      </c>
      <c r="L47" s="28" t="n">
        <v>46168</v>
      </c>
      <c r="M47" s="21" t="inlineStr">
        <is>
          <t>CURRENT</t>
        </is>
      </c>
      <c r="N47" s="28" t="n">
        <v>46218</v>
      </c>
      <c r="O47" s="21" t="n"/>
      <c r="P47" s="21">
        <f>SUM(F47:J47)</f>
        <v/>
      </c>
      <c r="Q47" s="21">
        <f>K47-P47</f>
        <v/>
      </c>
      <c r="R47" s="21">
        <f>IFERROR(INDEX('Src_Inventory'!$J$6:$J$1185,MATCH(C47,'Src_Inventory'!$A$6:$A$1185,0)),"NOT FOUND")</f>
        <v/>
      </c>
      <c r="S47" s="21">
        <f>IFERROR(IF(B47=INDEX('Src_Inventory'!$M$6:$M$1185,MATCH(C47,'Src_Inventory'!$A$6:$A$1185,0)),"MATCH","MISMATCH"),"NOT FOUND")</f>
        <v/>
      </c>
    </row>
    <row r="48">
      <c r="A48" s="17" t="inlineStr">
        <is>
          <t>AC-LP-0222</t>
        </is>
      </c>
      <c r="B48" s="17" t="inlineStr">
        <is>
          <t>Stephen Burke</t>
        </is>
      </c>
      <c r="C48" s="17" t="inlineStr">
        <is>
          <t>LP-0222</t>
        </is>
      </c>
      <c r="D48" s="17" t="inlineStr">
        <is>
          <t>Ledgport</t>
        </is>
      </c>
      <c r="E48" s="17" t="inlineStr">
        <is>
          <t>NON_COMM_MONTHLY</t>
        </is>
      </c>
      <c r="F48" s="17" t="n">
        <v>374.4</v>
      </c>
      <c r="G48" s="17" t="n">
        <v>0</v>
      </c>
      <c r="H48" s="17" t="n">
        <v>0</v>
      </c>
      <c r="I48" s="17" t="n">
        <v>0</v>
      </c>
      <c r="J48" s="17" t="n">
        <v>0</v>
      </c>
      <c r="K48" s="17" t="n">
        <v>0</v>
      </c>
      <c r="L48" s="27" t="n">
        <v>46192</v>
      </c>
      <c r="M48" s="17" t="inlineStr">
        <is>
          <t>CURRENT</t>
        </is>
      </c>
      <c r="N48" s="27" t="n">
        <v>46180</v>
      </c>
      <c r="O48" s="17" t="n"/>
      <c r="P48" s="17">
        <f>SUM(F48:J48)</f>
        <v/>
      </c>
      <c r="Q48" s="17">
        <f>K48-P48</f>
        <v/>
      </c>
      <c r="R48" s="17">
        <f>IFERROR(INDEX('Src_Inventory'!$J$6:$J$1185,MATCH(C48,'Src_Inventory'!$A$6:$A$1185,0)),"NOT FOUND")</f>
        <v/>
      </c>
      <c r="S48" s="17">
        <f>IFERROR(IF(B48=INDEX('Src_Inventory'!$M$6:$M$1185,MATCH(C48,'Src_Inventory'!$A$6:$A$1185,0)),"MATCH","MISMATCH"),"NOT FOUND")</f>
        <v/>
      </c>
    </row>
    <row r="49">
      <c r="A49" s="21" t="inlineStr">
        <is>
          <t>AC-LP-0223</t>
        </is>
      </c>
      <c r="B49" s="21" t="inlineStr">
        <is>
          <t>Renee Dean</t>
        </is>
      </c>
      <c r="C49" s="21" t="inlineStr">
        <is>
          <t>LP-0223</t>
        </is>
      </c>
      <c r="D49" s="21" t="inlineStr">
        <is>
          <t>Ledgport</t>
        </is>
      </c>
      <c r="E49" s="21" t="inlineStr">
        <is>
          <t>NON_COMM_MONTHLY</t>
        </is>
      </c>
      <c r="F49" s="21" t="n">
        <v>520</v>
      </c>
      <c r="G49" s="21" t="n">
        <v>0</v>
      </c>
      <c r="H49" s="21" t="n">
        <v>0</v>
      </c>
      <c r="I49" s="21" t="n">
        <v>0</v>
      </c>
      <c r="J49" s="21" t="n">
        <v>0</v>
      </c>
      <c r="K49" s="21" t="n">
        <v>520</v>
      </c>
      <c r="L49" s="28" t="n">
        <v>46224</v>
      </c>
      <c r="M49" s="21" t="inlineStr">
        <is>
          <t>CURRENT</t>
        </is>
      </c>
      <c r="N49" s="28" t="n">
        <v>46191</v>
      </c>
      <c r="O49" s="21" t="n"/>
      <c r="P49" s="21">
        <f>SUM(F49:J49)</f>
        <v/>
      </c>
      <c r="Q49" s="21">
        <f>K49-P49</f>
        <v/>
      </c>
      <c r="R49" s="21">
        <f>IFERROR(INDEX('Src_Inventory'!$J$6:$J$1185,MATCH(C49,'Src_Inventory'!$A$6:$A$1185,0)),"NOT FOUND")</f>
        <v/>
      </c>
      <c r="S49" s="21">
        <f>IFERROR(IF(B49=INDEX('Src_Inventory'!$M$6:$M$1185,MATCH(C49,'Src_Inventory'!$A$6:$A$1185,0)),"MATCH","MISMATCH"),"NOT FOUND")</f>
        <v/>
      </c>
    </row>
    <row r="50">
      <c r="A50" s="17" t="inlineStr">
        <is>
          <t>AC-LP-0224</t>
        </is>
      </c>
      <c r="B50" s="17" t="inlineStr">
        <is>
          <t>Anita Rose</t>
        </is>
      </c>
      <c r="C50" s="17" t="inlineStr">
        <is>
          <t>LP-0224</t>
        </is>
      </c>
      <c r="D50" s="17" t="inlineStr">
        <is>
          <t>Ledgport</t>
        </is>
      </c>
      <c r="E50" s="17" t="inlineStr">
        <is>
          <t>NON_COMM_MONTHLY</t>
        </is>
      </c>
      <c r="F50" s="17" t="n">
        <v>416</v>
      </c>
      <c r="G50" s="17" t="n">
        <v>0</v>
      </c>
      <c r="H50" s="17" t="n">
        <v>0</v>
      </c>
      <c r="I50" s="17" t="n">
        <v>0</v>
      </c>
      <c r="J50" s="17" t="n">
        <v>0</v>
      </c>
      <c r="K50" s="17" t="n">
        <v>416</v>
      </c>
      <c r="L50" s="27" t="n">
        <v>46232</v>
      </c>
      <c r="M50" s="17" t="inlineStr">
        <is>
          <t>CURRENT</t>
        </is>
      </c>
      <c r="N50" s="27" t="n">
        <v>46214</v>
      </c>
      <c r="O50" s="17" t="n"/>
      <c r="P50" s="17">
        <f>SUM(F50:J50)</f>
        <v/>
      </c>
      <c r="Q50" s="17">
        <f>K50-P50</f>
        <v/>
      </c>
      <c r="R50" s="17">
        <f>IFERROR(INDEX('Src_Inventory'!$J$6:$J$1185,MATCH(C50,'Src_Inventory'!$A$6:$A$1185,0)),"NOT FOUND")</f>
        <v/>
      </c>
      <c r="S50" s="17">
        <f>IFERROR(IF(B50=INDEX('Src_Inventory'!$M$6:$M$1185,MATCH(C50,'Src_Inventory'!$A$6:$A$1185,0)),"MATCH","MISMATCH"),"NOT FOUND")</f>
        <v/>
      </c>
    </row>
    <row r="51">
      <c r="A51" s="21" t="inlineStr">
        <is>
          <t>AC-LP-0301</t>
        </is>
      </c>
      <c r="B51" s="21" t="inlineStr">
        <is>
          <t>Miranda Neal</t>
        </is>
      </c>
      <c r="C51" s="21" t="inlineStr">
        <is>
          <t>LP-0301</t>
        </is>
      </c>
      <c r="D51" s="21" t="inlineStr">
        <is>
          <t>Ledgport</t>
        </is>
      </c>
      <c r="E51" s="21" t="inlineStr">
        <is>
          <t>NON_COMM_MONTHLY</t>
        </is>
      </c>
      <c r="F51" s="21" t="n">
        <v>291.2</v>
      </c>
      <c r="G51" s="21" t="n">
        <v>0</v>
      </c>
      <c r="H51" s="21" t="n">
        <v>0</v>
      </c>
      <c r="I51" s="21" t="n">
        <v>0</v>
      </c>
      <c r="J51" s="21" t="n">
        <v>0</v>
      </c>
      <c r="K51" s="21" t="n">
        <v>0</v>
      </c>
      <c r="L51" s="28" t="n">
        <v>46198</v>
      </c>
      <c r="M51" s="21" t="inlineStr">
        <is>
          <t>CURRENT</t>
        </is>
      </c>
      <c r="N51" s="28" t="n">
        <v>46223</v>
      </c>
      <c r="O51" s="21" t="inlineStr">
        <is>
          <t>payment plan</t>
        </is>
      </c>
      <c r="P51" s="21">
        <f>SUM(F51:J51)</f>
        <v/>
      </c>
      <c r="Q51" s="21">
        <f>K51-P51</f>
        <v/>
      </c>
      <c r="R51" s="21">
        <f>IFERROR(INDEX('Src_Inventory'!$J$6:$J$1185,MATCH(C51,'Src_Inventory'!$A$6:$A$1185,0)),"NOT FOUND")</f>
        <v/>
      </c>
      <c r="S51" s="21">
        <f>IFERROR(IF(B51=INDEX('Src_Inventory'!$M$6:$M$1185,MATCH(C51,'Src_Inventory'!$A$6:$A$1185,0)),"MATCH","MISMATCH"),"NOT FOUND")</f>
        <v/>
      </c>
    </row>
    <row r="52">
      <c r="A52" s="17" t="inlineStr">
        <is>
          <t>AC-LP-0302</t>
        </is>
      </c>
      <c r="B52" s="17" t="inlineStr">
        <is>
          <t>Brian Campbell</t>
        </is>
      </c>
      <c r="C52" s="17" t="inlineStr">
        <is>
          <t>LP-0302</t>
        </is>
      </c>
      <c r="D52" s="17" t="inlineStr">
        <is>
          <t>Ledgport</t>
        </is>
      </c>
      <c r="E52" s="17" t="inlineStr">
        <is>
          <t>NON_COMM_MONTHLY</t>
        </is>
      </c>
      <c r="F52" s="17" t="n">
        <v>395.2</v>
      </c>
      <c r="G52" s="17" t="n">
        <v>0</v>
      </c>
      <c r="H52" s="17" t="n">
        <v>0</v>
      </c>
      <c r="I52" s="17" t="n">
        <v>0</v>
      </c>
      <c r="J52" s="17" t="n">
        <v>0</v>
      </c>
      <c r="K52" s="17" t="n">
        <v>395.2</v>
      </c>
      <c r="L52" s="27" t="n">
        <v>46166</v>
      </c>
      <c r="M52" s="17" t="inlineStr">
        <is>
          <t>CURRENT</t>
        </is>
      </c>
      <c r="N52" s="27" t="n">
        <v>46221</v>
      </c>
      <c r="O52" s="17" t="n"/>
      <c r="P52" s="17">
        <f>SUM(F52:J52)</f>
        <v/>
      </c>
      <c r="Q52" s="17">
        <f>K52-P52</f>
        <v/>
      </c>
      <c r="R52" s="17">
        <f>IFERROR(INDEX('Src_Inventory'!$J$6:$J$1185,MATCH(C52,'Src_Inventory'!$A$6:$A$1185,0)),"NOT FOUND")</f>
        <v/>
      </c>
      <c r="S52" s="17">
        <f>IFERROR(IF(B52=INDEX('Src_Inventory'!$M$6:$M$1185,MATCH(C52,'Src_Inventory'!$A$6:$A$1185,0)),"MATCH","MISMATCH"),"NOT FOUND")</f>
        <v/>
      </c>
    </row>
    <row r="53">
      <c r="A53" s="21" t="inlineStr">
        <is>
          <t>AC-LP-0303</t>
        </is>
      </c>
      <c r="B53" s="21" t="inlineStr">
        <is>
          <t>Adam Stevens</t>
        </is>
      </c>
      <c r="C53" s="21" t="inlineStr">
        <is>
          <t>LP-0303</t>
        </is>
      </c>
      <c r="D53" s="21" t="inlineStr">
        <is>
          <t>Ledgport</t>
        </is>
      </c>
      <c r="E53" s="21" t="inlineStr">
        <is>
          <t>NON_COMM_MONTHLY</t>
        </is>
      </c>
      <c r="F53" s="21" t="n">
        <v>561.6</v>
      </c>
      <c r="G53" s="21" t="n">
        <v>0</v>
      </c>
      <c r="H53" s="21" t="n">
        <v>0</v>
      </c>
      <c r="I53" s="21" t="n">
        <v>0</v>
      </c>
      <c r="J53" s="21" t="n">
        <v>0</v>
      </c>
      <c r="K53" s="21" t="n">
        <v>561.6</v>
      </c>
      <c r="L53" s="28" t="n">
        <v>46146</v>
      </c>
      <c r="M53" s="21" t="inlineStr">
        <is>
          <t>CURRENT</t>
        </is>
      </c>
      <c r="N53" s="28" t="n">
        <v>46214</v>
      </c>
      <c r="O53" s="21" t="n"/>
      <c r="P53" s="21">
        <f>SUM(F53:J53)</f>
        <v/>
      </c>
      <c r="Q53" s="21">
        <f>K53-P53</f>
        <v/>
      </c>
      <c r="R53" s="21">
        <f>IFERROR(INDEX('Src_Inventory'!$J$6:$J$1185,MATCH(C53,'Src_Inventory'!$A$6:$A$1185,0)),"NOT FOUND")</f>
        <v/>
      </c>
      <c r="S53" s="21">
        <f>IFERROR(IF(B53=INDEX('Src_Inventory'!$M$6:$M$1185,MATCH(C53,'Src_Inventory'!$A$6:$A$1185,0)),"MATCH","MISMATCH"),"NOT FOUND")</f>
        <v/>
      </c>
    </row>
    <row r="54">
      <c r="A54" s="17" t="inlineStr">
        <is>
          <t>AC-LP-0305</t>
        </is>
      </c>
      <c r="B54" s="17" t="inlineStr">
        <is>
          <t>Nathan Huffman</t>
        </is>
      </c>
      <c r="C54" s="17" t="inlineStr">
        <is>
          <t>LP-0305</t>
        </is>
      </c>
      <c r="D54" s="17" t="inlineStr">
        <is>
          <t>Ledgport</t>
        </is>
      </c>
      <c r="E54" s="17" t="inlineStr">
        <is>
          <t>NON_COMM_MONTHLY</t>
        </is>
      </c>
      <c r="F54" s="17" t="n">
        <v>332.8</v>
      </c>
      <c r="G54" s="17" t="n">
        <v>0</v>
      </c>
      <c r="H54" s="17" t="n">
        <v>0</v>
      </c>
      <c r="I54" s="17" t="n">
        <v>0</v>
      </c>
      <c r="J54" s="17" t="n">
        <v>0</v>
      </c>
      <c r="K54" s="17" t="n">
        <v>0</v>
      </c>
      <c r="L54" s="27" t="n">
        <v>46169</v>
      </c>
      <c r="M54" s="17" t="inlineStr">
        <is>
          <t>CURRENT</t>
        </is>
      </c>
      <c r="N54" s="27" t="n">
        <v>46214</v>
      </c>
      <c r="O54" s="17" t="n"/>
      <c r="P54" s="17">
        <f>SUM(F54:J54)</f>
        <v/>
      </c>
      <c r="Q54" s="17">
        <f>K54-P54</f>
        <v/>
      </c>
      <c r="R54" s="17">
        <f>IFERROR(INDEX('Src_Inventory'!$J$6:$J$1185,MATCH(C54,'Src_Inventory'!$A$6:$A$1185,0)),"NOT FOUND")</f>
        <v/>
      </c>
      <c r="S54" s="17">
        <f>IFERROR(IF(B54=INDEX('Src_Inventory'!$M$6:$M$1185,MATCH(C54,'Src_Inventory'!$A$6:$A$1185,0)),"MATCH","MISMATCH"),"NOT FOUND")</f>
        <v/>
      </c>
    </row>
    <row r="55">
      <c r="A55" s="21" t="inlineStr">
        <is>
          <t>AC-LP-0306</t>
        </is>
      </c>
      <c r="B55" s="21" t="inlineStr">
        <is>
          <t>Brian Wade</t>
        </is>
      </c>
      <c r="C55" s="21" t="inlineStr">
        <is>
          <t>LP-0306</t>
        </is>
      </c>
      <c r="D55" s="21" t="inlineStr">
        <is>
          <t>Ledgport</t>
        </is>
      </c>
      <c r="E55" s="21" t="inlineStr">
        <is>
          <t>NON_COMM_MONTHLY</t>
        </is>
      </c>
      <c r="F55" s="21" t="n">
        <v>572</v>
      </c>
      <c r="G55" s="21" t="n">
        <v>0</v>
      </c>
      <c r="H55" s="21" t="n">
        <v>0</v>
      </c>
      <c r="I55" s="21" t="n">
        <v>0</v>
      </c>
      <c r="J55" s="21" t="n">
        <v>0</v>
      </c>
      <c r="K55" s="21" t="n">
        <v>572</v>
      </c>
      <c r="L55" s="28" t="n">
        <v>46169</v>
      </c>
      <c r="M55" s="21" t="inlineStr">
        <is>
          <t>CURRENT</t>
        </is>
      </c>
      <c r="N55" s="28" t="n">
        <v>46182</v>
      </c>
      <c r="O55" s="21" t="n"/>
      <c r="P55" s="21">
        <f>SUM(F55:J55)</f>
        <v/>
      </c>
      <c r="Q55" s="21">
        <f>K55-P55</f>
        <v/>
      </c>
      <c r="R55" s="21">
        <f>IFERROR(INDEX('Src_Inventory'!$J$6:$J$1185,MATCH(C55,'Src_Inventory'!$A$6:$A$1185,0)),"NOT FOUND")</f>
        <v/>
      </c>
      <c r="S55" s="21">
        <f>IFERROR(IF(B55=INDEX('Src_Inventory'!$M$6:$M$1185,MATCH(C55,'Src_Inventory'!$A$6:$A$1185,0)),"MATCH","MISMATCH"),"NOT FOUND")</f>
        <v/>
      </c>
    </row>
    <row r="56">
      <c r="A56" s="17" t="inlineStr">
        <is>
          <t>AC-LP-0307</t>
        </is>
      </c>
      <c r="B56" s="17" t="inlineStr">
        <is>
          <t>Cory Park</t>
        </is>
      </c>
      <c r="C56" s="17" t="inlineStr">
        <is>
          <t>LP-0307</t>
        </is>
      </c>
      <c r="D56" s="17" t="inlineStr">
        <is>
          <t>Ledgport</t>
        </is>
      </c>
      <c r="E56" s="17" t="inlineStr">
        <is>
          <t>NON_COMM_MONTHLY</t>
        </is>
      </c>
      <c r="F56" s="17" t="n">
        <v>634.4</v>
      </c>
      <c r="G56" s="17" t="n">
        <v>0</v>
      </c>
      <c r="H56" s="17" t="n">
        <v>0</v>
      </c>
      <c r="I56" s="17" t="n">
        <v>0</v>
      </c>
      <c r="J56" s="17" t="n">
        <v>0</v>
      </c>
      <c r="K56" s="17" t="n">
        <v>634.4</v>
      </c>
      <c r="L56" s="27" t="n">
        <v>46219</v>
      </c>
      <c r="M56" s="17" t="inlineStr">
        <is>
          <t>CURRENT</t>
        </is>
      </c>
      <c r="N56" s="27" t="n">
        <v>46210</v>
      </c>
      <c r="O56" s="17" t="n"/>
      <c r="P56" s="17">
        <f>SUM(F56:J56)</f>
        <v/>
      </c>
      <c r="Q56" s="17">
        <f>K56-P56</f>
        <v/>
      </c>
      <c r="R56" s="17">
        <f>IFERROR(INDEX('Src_Inventory'!$J$6:$J$1185,MATCH(C56,'Src_Inventory'!$A$6:$A$1185,0)),"NOT FOUND")</f>
        <v/>
      </c>
      <c r="S56" s="17">
        <f>IFERROR(IF(B56=INDEX('Src_Inventory'!$M$6:$M$1185,MATCH(C56,'Src_Inventory'!$A$6:$A$1185,0)),"MATCH","MISMATCH"),"NOT FOUND")</f>
        <v/>
      </c>
    </row>
    <row r="57">
      <c r="A57" s="21" t="inlineStr">
        <is>
          <t>AC-LP-0309</t>
        </is>
      </c>
      <c r="B57" s="21" t="inlineStr">
        <is>
          <t>James Rivera</t>
        </is>
      </c>
      <c r="C57" s="21" t="inlineStr">
        <is>
          <t>LP-0309</t>
        </is>
      </c>
      <c r="D57" s="21" t="inlineStr">
        <is>
          <t>Ledgport</t>
        </is>
      </c>
      <c r="E57" s="21" t="inlineStr">
        <is>
          <t>NON_COMM_MONTHLY</t>
        </is>
      </c>
      <c r="F57" s="21" t="n">
        <v>447.2</v>
      </c>
      <c r="G57" s="21" t="n">
        <v>447.2</v>
      </c>
      <c r="H57" s="21" t="n">
        <v>0</v>
      </c>
      <c r="I57" s="21" t="n">
        <v>0</v>
      </c>
      <c r="J57" s="21" t="n">
        <v>0</v>
      </c>
      <c r="K57" s="21" t="n">
        <v>894.4</v>
      </c>
      <c r="L57" s="28" t="n">
        <v>46182</v>
      </c>
      <c r="M57" s="21" t="inlineStr">
        <is>
          <t>WATCH</t>
        </is>
      </c>
      <c r="N57" s="28" t="n">
        <v>46183</v>
      </c>
      <c r="O57" s="21" t="n"/>
      <c r="P57" s="21">
        <f>SUM(F57:J57)</f>
        <v/>
      </c>
      <c r="Q57" s="21">
        <f>K57-P57</f>
        <v/>
      </c>
      <c r="R57" s="21">
        <f>IFERROR(INDEX('Src_Inventory'!$J$6:$J$1185,MATCH(C57,'Src_Inventory'!$A$6:$A$1185,0)),"NOT FOUND")</f>
        <v/>
      </c>
      <c r="S57" s="21">
        <f>IFERROR(IF(B57=INDEX('Src_Inventory'!$M$6:$M$1185,MATCH(C57,'Src_Inventory'!$A$6:$A$1185,0)),"MATCH","MISMATCH"),"NOT FOUND")</f>
        <v/>
      </c>
    </row>
    <row r="58">
      <c r="A58" s="17" t="inlineStr">
        <is>
          <t>AC-LP-0311</t>
        </is>
      </c>
      <c r="B58" s="17" t="inlineStr">
        <is>
          <t>Joel English</t>
        </is>
      </c>
      <c r="C58" s="17" t="inlineStr">
        <is>
          <t>LP-0311</t>
        </is>
      </c>
      <c r="D58" s="17" t="inlineStr">
        <is>
          <t>Ledgport</t>
        </is>
      </c>
      <c r="E58" s="17" t="inlineStr">
        <is>
          <t>NON_COMM_MONTHLY</t>
        </is>
      </c>
      <c r="F58" s="17" t="n">
        <v>249.6</v>
      </c>
      <c r="G58" s="17" t="n">
        <v>0</v>
      </c>
      <c r="H58" s="17" t="n">
        <v>0</v>
      </c>
      <c r="I58" s="17" t="n">
        <v>0</v>
      </c>
      <c r="J58" s="17" t="n">
        <v>0</v>
      </c>
      <c r="K58" s="17" t="n">
        <v>249.6</v>
      </c>
      <c r="L58" s="27" t="n">
        <v>46211</v>
      </c>
      <c r="M58" s="17" t="inlineStr">
        <is>
          <t>CURRENT</t>
        </is>
      </c>
      <c r="N58" s="27" t="n">
        <v>46179</v>
      </c>
      <c r="O58" s="17" t="n"/>
      <c r="P58" s="17">
        <f>SUM(F58:J58)</f>
        <v/>
      </c>
      <c r="Q58" s="17">
        <f>K58-P58</f>
        <v/>
      </c>
      <c r="R58" s="17">
        <f>IFERROR(INDEX('Src_Inventory'!$J$6:$J$1185,MATCH(C58,'Src_Inventory'!$A$6:$A$1185,0)),"NOT FOUND")</f>
        <v/>
      </c>
      <c r="S58" s="17">
        <f>IFERROR(IF(B58=INDEX('Src_Inventory'!$M$6:$M$1185,MATCH(C58,'Src_Inventory'!$A$6:$A$1185,0)),"MATCH","MISMATCH"),"NOT FOUND")</f>
        <v/>
      </c>
    </row>
    <row r="59">
      <c r="A59" s="21" t="inlineStr">
        <is>
          <t>AC-LP-0312</t>
        </is>
      </c>
      <c r="B59" s="21" t="inlineStr">
        <is>
          <t>Steven Greene</t>
        </is>
      </c>
      <c r="C59" s="21" t="inlineStr">
        <is>
          <t>LP-0312</t>
        </is>
      </c>
      <c r="D59" s="21" t="inlineStr">
        <is>
          <t>Ledgport</t>
        </is>
      </c>
      <c r="E59" s="21" t="inlineStr">
        <is>
          <t>NON_COMM_MONTHLY</t>
        </is>
      </c>
      <c r="F59" s="21" t="n">
        <v>332.8</v>
      </c>
      <c r="G59" s="21" t="n">
        <v>0</v>
      </c>
      <c r="H59" s="21" t="n">
        <v>0</v>
      </c>
      <c r="I59" s="21" t="n">
        <v>0</v>
      </c>
      <c r="J59" s="21" t="n">
        <v>0</v>
      </c>
      <c r="K59" s="21" t="n">
        <v>332.8</v>
      </c>
      <c r="L59" s="28" t="n">
        <v>46151</v>
      </c>
      <c r="M59" s="21" t="inlineStr">
        <is>
          <t>CURRENT</t>
        </is>
      </c>
      <c r="N59" s="28" t="n">
        <v>46229</v>
      </c>
      <c r="O59" s="21" t="n"/>
      <c r="P59" s="21">
        <f>SUM(F59:J59)</f>
        <v/>
      </c>
      <c r="Q59" s="21">
        <f>K59-P59</f>
        <v/>
      </c>
      <c r="R59" s="21">
        <f>IFERROR(INDEX('Src_Inventory'!$J$6:$J$1185,MATCH(C59,'Src_Inventory'!$A$6:$A$1185,0)),"NOT FOUND")</f>
        <v/>
      </c>
      <c r="S59" s="21">
        <f>IFERROR(IF(B59=INDEX('Src_Inventory'!$M$6:$M$1185,MATCH(C59,'Src_Inventory'!$A$6:$A$1185,0)),"MATCH","MISMATCH"),"NOT FOUND")</f>
        <v/>
      </c>
    </row>
    <row r="60">
      <c r="A60" s="17" t="inlineStr">
        <is>
          <t>AC-LP-0313</t>
        </is>
      </c>
      <c r="B60" s="17" t="inlineStr">
        <is>
          <t>Christopher Lopez</t>
        </is>
      </c>
      <c r="C60" s="17" t="inlineStr">
        <is>
          <t>LP-0313</t>
        </is>
      </c>
      <c r="D60" s="17" t="inlineStr">
        <is>
          <t>Ledgport</t>
        </is>
      </c>
      <c r="E60" s="17" t="inlineStr">
        <is>
          <t>NON_COMM_MONTHLY</t>
        </is>
      </c>
      <c r="F60" s="17" t="n">
        <v>332.8</v>
      </c>
      <c r="G60" s="17" t="n">
        <v>0</v>
      </c>
      <c r="H60" s="17" t="n">
        <v>0</v>
      </c>
      <c r="I60" s="17" t="n">
        <v>0</v>
      </c>
      <c r="J60" s="17" t="n">
        <v>0</v>
      </c>
      <c r="K60" s="17" t="n">
        <v>332.8</v>
      </c>
      <c r="L60" s="27" t="n">
        <v>46167</v>
      </c>
      <c r="M60" s="17" t="inlineStr">
        <is>
          <t>CURRENT</t>
        </is>
      </c>
      <c r="N60" s="27" t="n">
        <v>46233</v>
      </c>
      <c r="O60" s="17" t="n"/>
      <c r="P60" s="17">
        <f>SUM(F60:J60)</f>
        <v/>
      </c>
      <c r="Q60" s="17">
        <f>K60-P60</f>
        <v/>
      </c>
      <c r="R60" s="17">
        <f>IFERROR(INDEX('Src_Inventory'!$J$6:$J$1185,MATCH(C60,'Src_Inventory'!$A$6:$A$1185,0)),"NOT FOUND")</f>
        <v/>
      </c>
      <c r="S60" s="17">
        <f>IFERROR(IF(B60=INDEX('Src_Inventory'!$M$6:$M$1185,MATCH(C60,'Src_Inventory'!$A$6:$A$1185,0)),"MATCH","MISMATCH"),"NOT FOUND")</f>
        <v/>
      </c>
    </row>
    <row r="61">
      <c r="A61" s="21" t="inlineStr">
        <is>
          <t>AC-LP-0314</t>
        </is>
      </c>
      <c r="B61" s="21" t="inlineStr">
        <is>
          <t>Brenda Matthews</t>
        </is>
      </c>
      <c r="C61" s="21" t="inlineStr">
        <is>
          <t>LP-0314</t>
        </is>
      </c>
      <c r="D61" s="21" t="inlineStr">
        <is>
          <t>Ledgport</t>
        </is>
      </c>
      <c r="E61" s="21" t="inlineStr">
        <is>
          <t>NON_COMM_MONTHLY</t>
        </is>
      </c>
      <c r="F61" s="21" t="n">
        <v>332.8</v>
      </c>
      <c r="G61" s="21" t="n">
        <v>0</v>
      </c>
      <c r="H61" s="21" t="n">
        <v>0</v>
      </c>
      <c r="I61" s="21" t="n">
        <v>0</v>
      </c>
      <c r="J61" s="21" t="n">
        <v>0</v>
      </c>
      <c r="K61" s="21" t="n">
        <v>332.8</v>
      </c>
      <c r="L61" s="28" t="n">
        <v>46164</v>
      </c>
      <c r="M61" s="21" t="inlineStr">
        <is>
          <t>CURRENT</t>
        </is>
      </c>
      <c r="N61" s="28" t="n">
        <v>46188</v>
      </c>
      <c r="O61" s="21" t="n"/>
      <c r="P61" s="21">
        <f>SUM(F61:J61)</f>
        <v/>
      </c>
      <c r="Q61" s="21">
        <f>K61-P61</f>
        <v/>
      </c>
      <c r="R61" s="21">
        <f>IFERROR(INDEX('Src_Inventory'!$J$6:$J$1185,MATCH(C61,'Src_Inventory'!$A$6:$A$1185,0)),"NOT FOUND")</f>
        <v/>
      </c>
      <c r="S61" s="21">
        <f>IFERROR(IF(B61=INDEX('Src_Inventory'!$M$6:$M$1185,MATCH(C61,'Src_Inventory'!$A$6:$A$1185,0)),"MATCH","MISMATCH"),"NOT FOUND")</f>
        <v/>
      </c>
    </row>
    <row r="62">
      <c r="A62" s="17" t="inlineStr">
        <is>
          <t>AC-LP-0315</t>
        </is>
      </c>
      <c r="B62" s="17" t="inlineStr">
        <is>
          <t>Gregory Phillips</t>
        </is>
      </c>
      <c r="C62" s="17" t="inlineStr">
        <is>
          <t>LP-0315</t>
        </is>
      </c>
      <c r="D62" s="17" t="inlineStr">
        <is>
          <t>Ledgport</t>
        </is>
      </c>
      <c r="E62" s="17" t="inlineStr">
        <is>
          <t>NON_COMM_MONTHLY</t>
        </is>
      </c>
      <c r="F62" s="17" t="n">
        <v>332.8</v>
      </c>
      <c r="G62" s="17" t="n">
        <v>0</v>
      </c>
      <c r="H62" s="17" t="n">
        <v>0</v>
      </c>
      <c r="I62" s="17" t="n">
        <v>0</v>
      </c>
      <c r="J62" s="17" t="n">
        <v>0</v>
      </c>
      <c r="K62" s="17" t="n">
        <v>0</v>
      </c>
      <c r="L62" s="27" t="n">
        <v>46162</v>
      </c>
      <c r="M62" s="17" t="inlineStr">
        <is>
          <t>CURRENT</t>
        </is>
      </c>
      <c r="N62" s="27" t="n">
        <v>46229</v>
      </c>
      <c r="O62" s="17" t="n"/>
      <c r="P62" s="17">
        <f>SUM(F62:J62)</f>
        <v/>
      </c>
      <c r="Q62" s="17">
        <f>K62-P62</f>
        <v/>
      </c>
      <c r="R62" s="17">
        <f>IFERROR(INDEX('Src_Inventory'!$J$6:$J$1185,MATCH(C62,'Src_Inventory'!$A$6:$A$1185,0)),"NOT FOUND")</f>
        <v/>
      </c>
      <c r="S62" s="17">
        <f>IFERROR(IF(B62=INDEX('Src_Inventory'!$M$6:$M$1185,MATCH(C62,'Src_Inventory'!$A$6:$A$1185,0)),"MATCH","MISMATCH"),"NOT FOUND")</f>
        <v/>
      </c>
    </row>
    <row r="63">
      <c r="A63" s="21" t="inlineStr">
        <is>
          <t>AC-LP-0316</t>
        </is>
      </c>
      <c r="B63" s="21" t="inlineStr">
        <is>
          <t>Adam Webster</t>
        </is>
      </c>
      <c r="C63" s="21" t="inlineStr">
        <is>
          <t>LP-0316</t>
        </is>
      </c>
      <c r="D63" s="21" t="inlineStr">
        <is>
          <t>Ledgport</t>
        </is>
      </c>
      <c r="E63" s="21" t="inlineStr">
        <is>
          <t>NON_COMM_MONTHLY</t>
        </is>
      </c>
      <c r="F63" s="21" t="n">
        <v>561.6</v>
      </c>
      <c r="G63" s="21" t="n">
        <v>0</v>
      </c>
      <c r="H63" s="21" t="n">
        <v>0</v>
      </c>
      <c r="I63" s="21" t="n">
        <v>0</v>
      </c>
      <c r="J63" s="21" t="n">
        <v>0</v>
      </c>
      <c r="K63" s="21" t="n">
        <v>561.6</v>
      </c>
      <c r="L63" s="28" t="n">
        <v>46203</v>
      </c>
      <c r="M63" s="21" t="inlineStr">
        <is>
          <t>CURRENT</t>
        </is>
      </c>
      <c r="N63" s="28" t="n">
        <v>46202</v>
      </c>
      <c r="O63" s="21" t="n"/>
      <c r="P63" s="21">
        <f>SUM(F63:J63)</f>
        <v/>
      </c>
      <c r="Q63" s="21">
        <f>K63-P63</f>
        <v/>
      </c>
      <c r="R63" s="21">
        <f>IFERROR(INDEX('Src_Inventory'!$J$6:$J$1185,MATCH(C63,'Src_Inventory'!$A$6:$A$1185,0)),"NOT FOUND")</f>
        <v/>
      </c>
      <c r="S63" s="21">
        <f>IFERROR(IF(B63=INDEX('Src_Inventory'!$M$6:$M$1185,MATCH(C63,'Src_Inventory'!$A$6:$A$1185,0)),"MATCH","MISMATCH"),"NOT FOUND")</f>
        <v/>
      </c>
    </row>
    <row r="64">
      <c r="A64" s="17" t="inlineStr">
        <is>
          <t>AC-LP-0317</t>
        </is>
      </c>
      <c r="B64" s="17" t="inlineStr">
        <is>
          <t>Randall Cummings</t>
        </is>
      </c>
      <c r="C64" s="17" t="inlineStr">
        <is>
          <t>LP-0317</t>
        </is>
      </c>
      <c r="D64" s="17" t="inlineStr">
        <is>
          <t>Ledgport</t>
        </is>
      </c>
      <c r="E64" s="17" t="inlineStr">
        <is>
          <t>NON_COMM_MONTHLY</t>
        </is>
      </c>
      <c r="F64" s="17" t="n">
        <v>416</v>
      </c>
      <c r="G64" s="17" t="n">
        <v>0</v>
      </c>
      <c r="H64" s="17" t="n">
        <v>0</v>
      </c>
      <c r="I64" s="17" t="n">
        <v>0</v>
      </c>
      <c r="J64" s="17" t="n">
        <v>0</v>
      </c>
      <c r="K64" s="17" t="n">
        <v>416</v>
      </c>
      <c r="L64" s="27" t="n">
        <v>46187</v>
      </c>
      <c r="M64" s="17" t="inlineStr">
        <is>
          <t>CURRENT</t>
        </is>
      </c>
      <c r="N64" s="27" t="n">
        <v>46223</v>
      </c>
      <c r="O64" s="17" t="n"/>
      <c r="P64" s="17">
        <f>SUM(F64:J64)</f>
        <v/>
      </c>
      <c r="Q64" s="17">
        <f>K64-P64</f>
        <v/>
      </c>
      <c r="R64" s="17">
        <f>IFERROR(INDEX('Src_Inventory'!$J$6:$J$1185,MATCH(C64,'Src_Inventory'!$A$6:$A$1185,0)),"NOT FOUND")</f>
        <v/>
      </c>
      <c r="S64" s="17">
        <f>IFERROR(IF(B64=INDEX('Src_Inventory'!$M$6:$M$1185,MATCH(C64,'Src_Inventory'!$A$6:$A$1185,0)),"MATCH","MISMATCH"),"NOT FOUND")</f>
        <v/>
      </c>
    </row>
    <row r="65">
      <c r="A65" s="21" t="inlineStr">
        <is>
          <t>AC-LP-0318</t>
        </is>
      </c>
      <c r="B65" s="21" t="inlineStr">
        <is>
          <t>Albert Hill</t>
        </is>
      </c>
      <c r="C65" s="21" t="inlineStr">
        <is>
          <t>LP-0318</t>
        </is>
      </c>
      <c r="D65" s="21" t="inlineStr">
        <is>
          <t>Ledgport</t>
        </is>
      </c>
      <c r="E65" s="21" t="inlineStr">
        <is>
          <t>NON_COMM_MONTHLY</t>
        </is>
      </c>
      <c r="F65" s="21" t="n">
        <v>364</v>
      </c>
      <c r="G65" s="21" t="n">
        <v>0</v>
      </c>
      <c r="H65" s="21" t="n">
        <v>0</v>
      </c>
      <c r="I65" s="21" t="n">
        <v>0</v>
      </c>
      <c r="J65" s="21" t="n">
        <v>0</v>
      </c>
      <c r="K65" s="21" t="n">
        <v>364</v>
      </c>
      <c r="L65" s="28" t="n">
        <v>46206</v>
      </c>
      <c r="M65" s="21" t="inlineStr">
        <is>
          <t>CURRENT</t>
        </is>
      </c>
      <c r="N65" s="28" t="n">
        <v>46182</v>
      </c>
      <c r="O65" s="21" t="n"/>
      <c r="P65" s="21">
        <f>SUM(F65:J65)</f>
        <v/>
      </c>
      <c r="Q65" s="21">
        <f>K65-P65</f>
        <v/>
      </c>
      <c r="R65" s="21">
        <f>IFERROR(INDEX('Src_Inventory'!$J$6:$J$1185,MATCH(C65,'Src_Inventory'!$A$6:$A$1185,0)),"NOT FOUND")</f>
        <v/>
      </c>
      <c r="S65" s="21">
        <f>IFERROR(IF(B65=INDEX('Src_Inventory'!$M$6:$M$1185,MATCH(C65,'Src_Inventory'!$A$6:$A$1185,0)),"MATCH","MISMATCH"),"NOT FOUND")</f>
        <v/>
      </c>
    </row>
    <row r="66">
      <c r="A66" s="17" t="inlineStr">
        <is>
          <t>AC-LP-0320</t>
        </is>
      </c>
      <c r="B66" s="17" t="inlineStr">
        <is>
          <t>Douglas Herrera</t>
        </is>
      </c>
      <c r="C66" s="17" t="inlineStr">
        <is>
          <t>LP-0320</t>
        </is>
      </c>
      <c r="D66" s="17" t="inlineStr">
        <is>
          <t>Ledgport</t>
        </is>
      </c>
      <c r="E66" s="17" t="inlineStr">
        <is>
          <t>NON_COMM_MONTHLY</t>
        </is>
      </c>
      <c r="F66" s="17" t="n">
        <v>561.6</v>
      </c>
      <c r="G66" s="17" t="n">
        <v>0</v>
      </c>
      <c r="H66" s="17" t="n">
        <v>0</v>
      </c>
      <c r="I66" s="17" t="n">
        <v>0</v>
      </c>
      <c r="J66" s="17" t="n">
        <v>0</v>
      </c>
      <c r="K66" s="17" t="n">
        <v>561.6</v>
      </c>
      <c r="L66" s="27" t="n">
        <v>46214</v>
      </c>
      <c r="M66" s="17" t="inlineStr">
        <is>
          <t>CURRENT</t>
        </is>
      </c>
      <c r="N66" s="27" t="n">
        <v>46204</v>
      </c>
      <c r="O66" s="17" t="n"/>
      <c r="P66" s="17">
        <f>SUM(F66:J66)</f>
        <v/>
      </c>
      <c r="Q66" s="17">
        <f>K66-P66</f>
        <v/>
      </c>
      <c r="R66" s="17">
        <f>IFERROR(INDEX('Src_Inventory'!$J$6:$J$1185,MATCH(C66,'Src_Inventory'!$A$6:$A$1185,0)),"NOT FOUND")</f>
        <v/>
      </c>
      <c r="S66" s="17">
        <f>IFERROR(IF(B66=INDEX('Src_Inventory'!$M$6:$M$1185,MATCH(C66,'Src_Inventory'!$A$6:$A$1185,0)),"MATCH","MISMATCH"),"NOT FOUND")</f>
        <v/>
      </c>
    </row>
    <row r="67">
      <c r="A67" s="21" t="inlineStr">
        <is>
          <t>AC-LP-0321</t>
        </is>
      </c>
      <c r="B67" s="21" t="inlineStr">
        <is>
          <t>Jennifer Leonard</t>
        </is>
      </c>
      <c r="C67" s="21" t="inlineStr">
        <is>
          <t>LP-0321</t>
        </is>
      </c>
      <c r="D67" s="21" t="inlineStr">
        <is>
          <t>Ledgport</t>
        </is>
      </c>
      <c r="E67" s="21" t="inlineStr">
        <is>
          <t>NON_COMM_MONTHLY</t>
        </is>
      </c>
      <c r="F67" s="21" t="n">
        <v>364</v>
      </c>
      <c r="G67" s="21" t="n">
        <v>0</v>
      </c>
      <c r="H67" s="21" t="n">
        <v>0</v>
      </c>
      <c r="I67" s="21" t="n">
        <v>0</v>
      </c>
      <c r="J67" s="21" t="n">
        <v>0</v>
      </c>
      <c r="K67" s="21" t="n">
        <v>364</v>
      </c>
      <c r="L67" s="28" t="n">
        <v>46174</v>
      </c>
      <c r="M67" s="21" t="inlineStr">
        <is>
          <t>CURRENT</t>
        </is>
      </c>
      <c r="N67" s="28" t="n">
        <v>46209</v>
      </c>
      <c r="O67" s="21" t="n"/>
      <c r="P67" s="21">
        <f>SUM(F67:J67)</f>
        <v/>
      </c>
      <c r="Q67" s="21">
        <f>K67-P67</f>
        <v/>
      </c>
      <c r="R67" s="21">
        <f>IFERROR(INDEX('Src_Inventory'!$J$6:$J$1185,MATCH(C67,'Src_Inventory'!$A$6:$A$1185,0)),"NOT FOUND")</f>
        <v/>
      </c>
      <c r="S67" s="21">
        <f>IFERROR(IF(B67=INDEX('Src_Inventory'!$M$6:$M$1185,MATCH(C67,'Src_Inventory'!$A$6:$A$1185,0)),"MATCH","MISMATCH"),"NOT FOUND")</f>
        <v/>
      </c>
    </row>
    <row r="68">
      <c r="A68" s="17" t="inlineStr">
        <is>
          <t>AC-LP-0322</t>
        </is>
      </c>
      <c r="B68" s="17" t="inlineStr">
        <is>
          <t>Robert Nolan</t>
        </is>
      </c>
      <c r="C68" s="17" t="inlineStr">
        <is>
          <t>LP-0322</t>
        </is>
      </c>
      <c r="D68" s="17" t="inlineStr">
        <is>
          <t>Ledgport</t>
        </is>
      </c>
      <c r="E68" s="17" t="inlineStr">
        <is>
          <t>NON_COMM_MONTHLY</t>
        </is>
      </c>
      <c r="F68" s="17" t="n">
        <v>603.2</v>
      </c>
      <c r="G68" s="17" t="n">
        <v>603.2</v>
      </c>
      <c r="H68" s="17" t="n">
        <v>603.2</v>
      </c>
      <c r="I68" s="17" t="n">
        <v>0</v>
      </c>
      <c r="J68" s="17" t="n">
        <v>0</v>
      </c>
      <c r="K68" s="17" t="n">
        <v>1809.6</v>
      </c>
      <c r="L68" s="27" t="n">
        <v>46202</v>
      </c>
      <c r="M68" s="17" t="inlineStr">
        <is>
          <t>WATCH</t>
        </is>
      </c>
      <c r="N68" s="27" t="n">
        <v>46224</v>
      </c>
      <c r="O68" s="17" t="n"/>
      <c r="P68" s="17">
        <f>SUM(F68:J68)</f>
        <v/>
      </c>
      <c r="Q68" s="17">
        <f>K68-P68</f>
        <v/>
      </c>
      <c r="R68" s="17">
        <f>IFERROR(INDEX('Src_Inventory'!$J$6:$J$1185,MATCH(C68,'Src_Inventory'!$A$6:$A$1185,0)),"NOT FOUND")</f>
        <v/>
      </c>
      <c r="S68" s="17">
        <f>IFERROR(IF(B68=INDEX('Src_Inventory'!$M$6:$M$1185,MATCH(C68,'Src_Inventory'!$A$6:$A$1185,0)),"MATCH","MISMATCH"),"NOT FOUND")</f>
        <v/>
      </c>
    </row>
    <row r="69">
      <c r="A69" s="21" t="inlineStr">
        <is>
          <t>AC-LP-0323</t>
        </is>
      </c>
      <c r="B69" s="21" t="inlineStr">
        <is>
          <t>Robert Swanson</t>
        </is>
      </c>
      <c r="C69" s="21" t="inlineStr">
        <is>
          <t>LP-0323</t>
        </is>
      </c>
      <c r="D69" s="21" t="inlineStr">
        <is>
          <t>Ledgport</t>
        </is>
      </c>
      <c r="E69" s="21" t="inlineStr">
        <is>
          <t>NON_COMM_MONTHLY</t>
        </is>
      </c>
      <c r="F69" s="21" t="n">
        <v>509.6</v>
      </c>
      <c r="G69" s="21" t="n">
        <v>0</v>
      </c>
      <c r="H69" s="21" t="n">
        <v>0</v>
      </c>
      <c r="I69" s="21" t="n">
        <v>0</v>
      </c>
      <c r="J69" s="21" t="n">
        <v>0</v>
      </c>
      <c r="K69" s="21" t="n">
        <v>509.6</v>
      </c>
      <c r="L69" s="28" t="n">
        <v>46190</v>
      </c>
      <c r="M69" s="21" t="inlineStr">
        <is>
          <t>CURRENT</t>
        </is>
      </c>
      <c r="N69" s="28" t="n">
        <v>46203</v>
      </c>
      <c r="O69" s="21" t="n"/>
      <c r="P69" s="21">
        <f>SUM(F69:J69)</f>
        <v/>
      </c>
      <c r="Q69" s="21">
        <f>K69-P69</f>
        <v/>
      </c>
      <c r="R69" s="21">
        <f>IFERROR(INDEX('Src_Inventory'!$J$6:$J$1185,MATCH(C69,'Src_Inventory'!$A$6:$A$1185,0)),"NOT FOUND")</f>
        <v/>
      </c>
      <c r="S69" s="21">
        <f>IFERROR(IF(B69=INDEX('Src_Inventory'!$M$6:$M$1185,MATCH(C69,'Src_Inventory'!$A$6:$A$1185,0)),"MATCH","MISMATCH"),"NOT FOUND")</f>
        <v/>
      </c>
    </row>
    <row r="70">
      <c r="A70" s="17" t="inlineStr">
        <is>
          <t>AC-LP-0324</t>
        </is>
      </c>
      <c r="B70" s="17" t="inlineStr">
        <is>
          <t>Stephanie Hart</t>
        </is>
      </c>
      <c r="C70" s="17" t="inlineStr">
        <is>
          <t>LP-0324</t>
        </is>
      </c>
      <c r="D70" s="17" t="inlineStr">
        <is>
          <t>Ledgport</t>
        </is>
      </c>
      <c r="E70" s="17" t="inlineStr">
        <is>
          <t>NON_COMM_MONTHLY</t>
        </is>
      </c>
      <c r="F70" s="17" t="n">
        <v>468</v>
      </c>
      <c r="G70" s="17" t="n">
        <v>0</v>
      </c>
      <c r="H70" s="17" t="n">
        <v>0</v>
      </c>
      <c r="I70" s="17" t="n">
        <v>0</v>
      </c>
      <c r="J70" s="17" t="n">
        <v>0</v>
      </c>
      <c r="K70" s="17" t="n">
        <v>0</v>
      </c>
      <c r="L70" s="27" t="n">
        <v>46220</v>
      </c>
      <c r="M70" s="17" t="inlineStr">
        <is>
          <t>CURRENT</t>
        </is>
      </c>
      <c r="N70" s="27" t="n">
        <v>46191</v>
      </c>
      <c r="O70" s="17" t="n"/>
      <c r="P70" s="17">
        <f>SUM(F70:J70)</f>
        <v/>
      </c>
      <c r="Q70" s="17">
        <f>K70-P70</f>
        <v/>
      </c>
      <c r="R70" s="17">
        <f>IFERROR(INDEX('Src_Inventory'!$J$6:$J$1185,MATCH(C70,'Src_Inventory'!$A$6:$A$1185,0)),"NOT FOUND")</f>
        <v/>
      </c>
      <c r="S70" s="17">
        <f>IFERROR(IF(B70=INDEX('Src_Inventory'!$M$6:$M$1185,MATCH(C70,'Src_Inventory'!$A$6:$A$1185,0)),"MATCH","MISMATCH"),"NOT FOUND")</f>
        <v/>
      </c>
    </row>
    <row r="71">
      <c r="A71" s="21" t="inlineStr">
        <is>
          <t>AC-LP-0402</t>
        </is>
      </c>
      <c r="B71" s="21" t="inlineStr">
        <is>
          <t>Dawn Brown</t>
        </is>
      </c>
      <c r="C71" s="21" t="inlineStr">
        <is>
          <t>LP-0402</t>
        </is>
      </c>
      <c r="D71" s="21" t="inlineStr">
        <is>
          <t>Ledgport</t>
        </is>
      </c>
      <c r="E71" s="21" t="inlineStr">
        <is>
          <t>NON_COMM_MONTHLY</t>
        </is>
      </c>
      <c r="F71" s="21" t="n">
        <v>384.8</v>
      </c>
      <c r="G71" s="21" t="n">
        <v>384.8</v>
      </c>
      <c r="H71" s="21" t="n">
        <v>384.8</v>
      </c>
      <c r="I71" s="21" t="n">
        <v>384.8</v>
      </c>
      <c r="J71" s="21" t="n">
        <v>0</v>
      </c>
      <c r="K71" s="21" t="n">
        <v>1539.2</v>
      </c>
      <c r="L71" s="28" t="n">
        <v>46214</v>
      </c>
      <c r="M71" s="21" t="inlineStr">
        <is>
          <t>COLLECTIONS</t>
        </is>
      </c>
      <c r="N71" s="28" t="n">
        <v>46191</v>
      </c>
      <c r="O71" s="21" t="n"/>
      <c r="P71" s="21">
        <f>SUM(F71:J71)</f>
        <v/>
      </c>
      <c r="Q71" s="21">
        <f>K71-P71</f>
        <v/>
      </c>
      <c r="R71" s="21">
        <f>IFERROR(INDEX('Src_Inventory'!$J$6:$J$1185,MATCH(C71,'Src_Inventory'!$A$6:$A$1185,0)),"NOT FOUND")</f>
        <v/>
      </c>
      <c r="S71" s="21">
        <f>IFERROR(IF(B71=INDEX('Src_Inventory'!$M$6:$M$1185,MATCH(C71,'Src_Inventory'!$A$6:$A$1185,0)),"MATCH","MISMATCH"),"NOT FOUND")</f>
        <v/>
      </c>
    </row>
    <row r="72">
      <c r="A72" s="17" t="inlineStr">
        <is>
          <t>AC-LP-0403</t>
        </is>
      </c>
      <c r="B72" s="17" t="inlineStr">
        <is>
          <t>Donna Mitchell</t>
        </is>
      </c>
      <c r="C72" s="17" t="inlineStr">
        <is>
          <t>LP-0403</t>
        </is>
      </c>
      <c r="D72" s="17" t="inlineStr">
        <is>
          <t>Ledgport</t>
        </is>
      </c>
      <c r="E72" s="17" t="inlineStr">
        <is>
          <t>NON_COMM_MONTHLY</t>
        </is>
      </c>
      <c r="F72" s="17" t="n">
        <v>488.8</v>
      </c>
      <c r="G72" s="17" t="n">
        <v>0</v>
      </c>
      <c r="H72" s="17" t="n">
        <v>0</v>
      </c>
      <c r="I72" s="17" t="n">
        <v>0</v>
      </c>
      <c r="J72" s="17" t="n">
        <v>0</v>
      </c>
      <c r="K72" s="17" t="n">
        <v>488.8</v>
      </c>
      <c r="L72" s="27" t="n">
        <v>46191</v>
      </c>
      <c r="M72" s="17" t="inlineStr">
        <is>
          <t>CURRENT</t>
        </is>
      </c>
      <c r="N72" s="27" t="n">
        <v>46218</v>
      </c>
      <c r="O72" s="17" t="n"/>
      <c r="P72" s="17">
        <f>SUM(F72:J72)</f>
        <v/>
      </c>
      <c r="Q72" s="17">
        <f>K72-P72</f>
        <v/>
      </c>
      <c r="R72" s="17">
        <f>IFERROR(INDEX('Src_Inventory'!$J$6:$J$1185,MATCH(C72,'Src_Inventory'!$A$6:$A$1185,0)),"NOT FOUND")</f>
        <v/>
      </c>
      <c r="S72" s="17">
        <f>IFERROR(IF(B72=INDEX('Src_Inventory'!$M$6:$M$1185,MATCH(C72,'Src_Inventory'!$A$6:$A$1185,0)),"MATCH","MISMATCH"),"NOT FOUND")</f>
        <v/>
      </c>
    </row>
    <row r="73">
      <c r="A73" s="21" t="inlineStr">
        <is>
          <t>AC-LP-0404</t>
        </is>
      </c>
      <c r="B73" s="21" t="inlineStr">
        <is>
          <t>Rachel Flores</t>
        </is>
      </c>
      <c r="C73" s="21" t="inlineStr">
        <is>
          <t>LP-0404</t>
        </is>
      </c>
      <c r="D73" s="21" t="inlineStr">
        <is>
          <t>Ledgport</t>
        </is>
      </c>
      <c r="E73" s="21" t="inlineStr">
        <is>
          <t>NON_COMM_MONTHLY</t>
        </is>
      </c>
      <c r="F73" s="21" t="n">
        <v>291.2</v>
      </c>
      <c r="G73" s="21" t="n">
        <v>0</v>
      </c>
      <c r="H73" s="21" t="n">
        <v>0</v>
      </c>
      <c r="I73" s="21" t="n">
        <v>0</v>
      </c>
      <c r="J73" s="21" t="n">
        <v>0</v>
      </c>
      <c r="K73" s="21" t="n">
        <v>291.2</v>
      </c>
      <c r="L73" s="28" t="n">
        <v>46219</v>
      </c>
      <c r="M73" s="21" t="inlineStr">
        <is>
          <t>CURRENT</t>
        </is>
      </c>
      <c r="N73" s="28" t="n">
        <v>46186</v>
      </c>
      <c r="O73" s="21" t="n"/>
      <c r="P73" s="21">
        <f>SUM(F73:J73)</f>
        <v/>
      </c>
      <c r="Q73" s="21">
        <f>K73-P73</f>
        <v/>
      </c>
      <c r="R73" s="21">
        <f>IFERROR(INDEX('Src_Inventory'!$J$6:$J$1185,MATCH(C73,'Src_Inventory'!$A$6:$A$1185,0)),"NOT FOUND")</f>
        <v/>
      </c>
      <c r="S73" s="21">
        <f>IFERROR(IF(B73=INDEX('Src_Inventory'!$M$6:$M$1185,MATCH(C73,'Src_Inventory'!$A$6:$A$1185,0)),"MATCH","MISMATCH"),"NOT FOUND")</f>
        <v/>
      </c>
    </row>
    <row r="74">
      <c r="A74" s="17" t="inlineStr">
        <is>
          <t>AC-LP-0405</t>
        </is>
      </c>
      <c r="B74" s="17" t="inlineStr">
        <is>
          <t>David Lopez</t>
        </is>
      </c>
      <c r="C74" s="17" t="inlineStr">
        <is>
          <t>LP-0405</t>
        </is>
      </c>
      <c r="D74" s="17" t="inlineStr">
        <is>
          <t>Ledgport</t>
        </is>
      </c>
      <c r="E74" s="17" t="inlineStr">
        <is>
          <t>NON_COMM_MONTHLY</t>
        </is>
      </c>
      <c r="F74" s="17" t="n">
        <v>364</v>
      </c>
      <c r="G74" s="17" t="n">
        <v>0</v>
      </c>
      <c r="H74" s="17" t="n">
        <v>0</v>
      </c>
      <c r="I74" s="17" t="n">
        <v>0</v>
      </c>
      <c r="J74" s="17" t="n">
        <v>0</v>
      </c>
      <c r="K74" s="17" t="n">
        <v>364</v>
      </c>
      <c r="L74" s="27" t="n">
        <v>46167</v>
      </c>
      <c r="M74" s="17" t="inlineStr">
        <is>
          <t>CURRENT</t>
        </is>
      </c>
      <c r="N74" s="27" t="n">
        <v>46202</v>
      </c>
      <c r="O74" s="17" t="n"/>
      <c r="P74" s="17">
        <f>SUM(F74:J74)</f>
        <v/>
      </c>
      <c r="Q74" s="17">
        <f>K74-P74</f>
        <v/>
      </c>
      <c r="R74" s="17">
        <f>IFERROR(INDEX('Src_Inventory'!$J$6:$J$1185,MATCH(C74,'Src_Inventory'!$A$6:$A$1185,0)),"NOT FOUND")</f>
        <v/>
      </c>
      <c r="S74" s="17">
        <f>IFERROR(IF(B74=INDEX('Src_Inventory'!$M$6:$M$1185,MATCH(C74,'Src_Inventory'!$A$6:$A$1185,0)),"MATCH","MISMATCH"),"NOT FOUND")</f>
        <v/>
      </c>
    </row>
    <row r="75">
      <c r="A75" s="21" t="inlineStr">
        <is>
          <t>AC-LP-0406</t>
        </is>
      </c>
      <c r="B75" s="21" t="inlineStr">
        <is>
          <t>Michael King</t>
        </is>
      </c>
      <c r="C75" s="21" t="inlineStr">
        <is>
          <t>LP-0406</t>
        </is>
      </c>
      <c r="D75" s="21" t="inlineStr">
        <is>
          <t>Ledgport</t>
        </is>
      </c>
      <c r="E75" s="21" t="inlineStr">
        <is>
          <t>NON_COMM_MONTHLY</t>
        </is>
      </c>
      <c r="F75" s="21" t="n">
        <v>624</v>
      </c>
      <c r="G75" s="21" t="n">
        <v>0</v>
      </c>
      <c r="H75" s="21" t="n">
        <v>0</v>
      </c>
      <c r="I75" s="21" t="n">
        <v>0</v>
      </c>
      <c r="J75" s="21" t="n">
        <v>0</v>
      </c>
      <c r="K75" s="21" t="n">
        <v>624</v>
      </c>
      <c r="L75" s="28" t="n">
        <v>46222</v>
      </c>
      <c r="M75" s="21" t="inlineStr">
        <is>
          <t>CURRENT</t>
        </is>
      </c>
      <c r="N75" s="28" t="n">
        <v>46195</v>
      </c>
      <c r="O75" s="21" t="n"/>
      <c r="P75" s="21">
        <f>SUM(F75:J75)</f>
        <v/>
      </c>
      <c r="Q75" s="21">
        <f>K75-P75</f>
        <v/>
      </c>
      <c r="R75" s="21">
        <f>IFERROR(INDEX('Src_Inventory'!$J$6:$J$1185,MATCH(C75,'Src_Inventory'!$A$6:$A$1185,0)),"NOT FOUND")</f>
        <v/>
      </c>
      <c r="S75" s="21">
        <f>IFERROR(IF(B75=INDEX('Src_Inventory'!$M$6:$M$1185,MATCH(C75,'Src_Inventory'!$A$6:$A$1185,0)),"MATCH","MISMATCH"),"NOT FOUND")</f>
        <v/>
      </c>
    </row>
    <row r="76">
      <c r="A76" s="17" t="inlineStr">
        <is>
          <t>AC-LP-0407</t>
        </is>
      </c>
      <c r="B76" s="17" t="inlineStr">
        <is>
          <t>Karla Cross</t>
        </is>
      </c>
      <c r="C76" s="17" t="inlineStr">
        <is>
          <t>LP-0407</t>
        </is>
      </c>
      <c r="D76" s="17" t="inlineStr">
        <is>
          <t>Ledgport</t>
        </is>
      </c>
      <c r="E76" s="17" t="inlineStr">
        <is>
          <t>NON_COMM_MONTHLY</t>
        </is>
      </c>
      <c r="F76" s="17" t="n">
        <v>405.6</v>
      </c>
      <c r="G76" s="17" t="n">
        <v>0</v>
      </c>
      <c r="H76" s="17" t="n">
        <v>0</v>
      </c>
      <c r="I76" s="17" t="n">
        <v>0</v>
      </c>
      <c r="J76" s="17" t="n">
        <v>0</v>
      </c>
      <c r="K76" s="17" t="n">
        <v>405.6</v>
      </c>
      <c r="L76" s="27" t="n">
        <v>46189</v>
      </c>
      <c r="M76" s="17" t="inlineStr">
        <is>
          <t>CURRENT</t>
        </is>
      </c>
      <c r="N76" s="27" t="n">
        <v>46206</v>
      </c>
      <c r="O76" s="17" t="n"/>
      <c r="P76" s="17">
        <f>SUM(F76:J76)</f>
        <v/>
      </c>
      <c r="Q76" s="17">
        <f>K76-P76</f>
        <v/>
      </c>
      <c r="R76" s="17">
        <f>IFERROR(INDEX('Src_Inventory'!$J$6:$J$1185,MATCH(C76,'Src_Inventory'!$A$6:$A$1185,0)),"NOT FOUND")</f>
        <v/>
      </c>
      <c r="S76" s="17">
        <f>IFERROR(IF(B76=INDEX('Src_Inventory'!$M$6:$M$1185,MATCH(C76,'Src_Inventory'!$A$6:$A$1185,0)),"MATCH","MISMATCH"),"NOT FOUND")</f>
        <v/>
      </c>
    </row>
    <row r="77">
      <c r="A77" s="21" t="inlineStr">
        <is>
          <t>AC-LP-0408</t>
        </is>
      </c>
      <c r="B77" s="21" t="inlineStr">
        <is>
          <t>Kari Snow</t>
        </is>
      </c>
      <c r="C77" s="21" t="inlineStr">
        <is>
          <t>LP-0408</t>
        </is>
      </c>
      <c r="D77" s="21" t="inlineStr">
        <is>
          <t>Ledgport</t>
        </is>
      </c>
      <c r="E77" s="21" t="inlineStr">
        <is>
          <t>NON_COMM_MONTHLY</t>
        </is>
      </c>
      <c r="F77" s="21" t="n">
        <v>416</v>
      </c>
      <c r="G77" s="21" t="n">
        <v>0</v>
      </c>
      <c r="H77" s="21" t="n">
        <v>0</v>
      </c>
      <c r="I77" s="21" t="n">
        <v>0</v>
      </c>
      <c r="J77" s="21" t="n">
        <v>0</v>
      </c>
      <c r="K77" s="21" t="n">
        <v>416</v>
      </c>
      <c r="L77" s="28" t="n">
        <v>46184</v>
      </c>
      <c r="M77" s="21" t="inlineStr">
        <is>
          <t>CURRENT</t>
        </is>
      </c>
      <c r="N77" s="28" t="n">
        <v>46193</v>
      </c>
      <c r="O77" s="21" t="n"/>
      <c r="P77" s="21">
        <f>SUM(F77:J77)</f>
        <v/>
      </c>
      <c r="Q77" s="21">
        <f>K77-P77</f>
        <v/>
      </c>
      <c r="R77" s="21">
        <f>IFERROR(INDEX('Src_Inventory'!$J$6:$J$1185,MATCH(C77,'Src_Inventory'!$A$6:$A$1185,0)),"NOT FOUND")</f>
        <v/>
      </c>
      <c r="S77" s="21">
        <f>IFERROR(IF(B77=INDEX('Src_Inventory'!$M$6:$M$1185,MATCH(C77,'Src_Inventory'!$A$6:$A$1185,0)),"MATCH","MISMATCH"),"NOT FOUND")</f>
        <v/>
      </c>
    </row>
    <row r="78">
      <c r="A78" s="17" t="inlineStr">
        <is>
          <t>AC-LP-0409</t>
        </is>
      </c>
      <c r="B78" s="17" t="inlineStr">
        <is>
          <t>Joseph Cohen</t>
        </is>
      </c>
      <c r="C78" s="17" t="inlineStr">
        <is>
          <t>LP-0409</t>
        </is>
      </c>
      <c r="D78" s="17" t="inlineStr">
        <is>
          <t>Ledgport</t>
        </is>
      </c>
      <c r="E78" s="17" t="inlineStr">
        <is>
          <t>NON_COMM_MONTHLY</t>
        </is>
      </c>
      <c r="F78" s="17" t="n">
        <v>509.6</v>
      </c>
      <c r="G78" s="17" t="n">
        <v>0</v>
      </c>
      <c r="H78" s="17" t="n">
        <v>0</v>
      </c>
      <c r="I78" s="17" t="n">
        <v>0</v>
      </c>
      <c r="J78" s="17" t="n">
        <v>0</v>
      </c>
      <c r="K78" s="17" t="n">
        <v>0</v>
      </c>
      <c r="L78" s="27" t="n">
        <v>46155</v>
      </c>
      <c r="M78" s="17" t="inlineStr">
        <is>
          <t>CURRENT</t>
        </is>
      </c>
      <c r="N78" s="27" t="n">
        <v>46228</v>
      </c>
      <c r="O78" s="17" t="n"/>
      <c r="P78" s="17">
        <f>SUM(F78:J78)</f>
        <v/>
      </c>
      <c r="Q78" s="17">
        <f>K78-P78</f>
        <v/>
      </c>
      <c r="R78" s="17">
        <f>IFERROR(INDEX('Src_Inventory'!$J$6:$J$1185,MATCH(C78,'Src_Inventory'!$A$6:$A$1185,0)),"NOT FOUND")</f>
        <v/>
      </c>
      <c r="S78" s="17">
        <f>IFERROR(IF(B78=INDEX('Src_Inventory'!$M$6:$M$1185,MATCH(C78,'Src_Inventory'!$A$6:$A$1185,0)),"MATCH","MISMATCH"),"NOT FOUND")</f>
        <v/>
      </c>
    </row>
    <row r="79">
      <c r="A79" s="21" t="inlineStr">
        <is>
          <t>AC-LP-0410</t>
        </is>
      </c>
      <c r="B79" s="21" t="inlineStr">
        <is>
          <t>Kristina Savage</t>
        </is>
      </c>
      <c r="C79" s="21" t="inlineStr">
        <is>
          <t>LP-0410</t>
        </is>
      </c>
      <c r="D79" s="21" t="inlineStr">
        <is>
          <t>Ledgport</t>
        </is>
      </c>
      <c r="E79" s="21" t="inlineStr">
        <is>
          <t>NON_COMM_MONTHLY</t>
        </is>
      </c>
      <c r="F79" s="21" t="n">
        <v>416</v>
      </c>
      <c r="G79" s="21" t="n">
        <v>0</v>
      </c>
      <c r="H79" s="21" t="n">
        <v>0</v>
      </c>
      <c r="I79" s="21" t="n">
        <v>0</v>
      </c>
      <c r="J79" s="21" t="n">
        <v>0</v>
      </c>
      <c r="K79" s="21" t="n">
        <v>416</v>
      </c>
      <c r="L79" s="28" t="n">
        <v>46200</v>
      </c>
      <c r="M79" s="21" t="inlineStr">
        <is>
          <t>CURRENT</t>
        </is>
      </c>
      <c r="N79" s="28" t="n">
        <v>46185</v>
      </c>
      <c r="O79" s="21" t="n"/>
      <c r="P79" s="21">
        <f>SUM(F79:J79)</f>
        <v/>
      </c>
      <c r="Q79" s="21">
        <f>K79-P79</f>
        <v/>
      </c>
      <c r="R79" s="21">
        <f>IFERROR(INDEX('Src_Inventory'!$J$6:$J$1185,MATCH(C79,'Src_Inventory'!$A$6:$A$1185,0)),"NOT FOUND")</f>
        <v/>
      </c>
      <c r="S79" s="21">
        <f>IFERROR(IF(B79=INDEX('Src_Inventory'!$M$6:$M$1185,MATCH(C79,'Src_Inventory'!$A$6:$A$1185,0)),"MATCH","MISMATCH"),"NOT FOUND")</f>
        <v/>
      </c>
    </row>
    <row r="80">
      <c r="A80" s="17" t="inlineStr">
        <is>
          <t>AC-LP-0411</t>
        </is>
      </c>
      <c r="B80" s="17" t="inlineStr">
        <is>
          <t>Clayton Williams</t>
        </is>
      </c>
      <c r="C80" s="17" t="inlineStr">
        <is>
          <t>LP-0411</t>
        </is>
      </c>
      <c r="D80" s="17" t="inlineStr">
        <is>
          <t>Ledgport</t>
        </is>
      </c>
      <c r="E80" s="17" t="inlineStr">
        <is>
          <t>NON_COMM_MONTHLY</t>
        </is>
      </c>
      <c r="F80" s="17" t="n">
        <v>260</v>
      </c>
      <c r="G80" s="17" t="n">
        <v>0</v>
      </c>
      <c r="H80" s="17" t="n">
        <v>0</v>
      </c>
      <c r="I80" s="17" t="n">
        <v>0</v>
      </c>
      <c r="J80" s="17" t="n">
        <v>0</v>
      </c>
      <c r="K80" s="17" t="n">
        <v>260</v>
      </c>
      <c r="L80" s="27" t="n">
        <v>46195</v>
      </c>
      <c r="M80" s="17" t="inlineStr">
        <is>
          <t>CURRENT</t>
        </is>
      </c>
      <c r="N80" s="27" t="n">
        <v>46190</v>
      </c>
      <c r="O80" s="17" t="n"/>
      <c r="P80" s="17">
        <f>SUM(F80:J80)</f>
        <v/>
      </c>
      <c r="Q80" s="17">
        <f>K80-P80</f>
        <v/>
      </c>
      <c r="R80" s="17">
        <f>IFERROR(INDEX('Src_Inventory'!$J$6:$J$1185,MATCH(C80,'Src_Inventory'!$A$6:$A$1185,0)),"NOT FOUND")</f>
        <v/>
      </c>
      <c r="S80" s="17">
        <f>IFERROR(IF(B80=INDEX('Src_Inventory'!$M$6:$M$1185,MATCH(C80,'Src_Inventory'!$A$6:$A$1185,0)),"MATCH","MISMATCH"),"NOT FOUND")</f>
        <v/>
      </c>
    </row>
    <row r="81">
      <c r="A81" s="21" t="inlineStr">
        <is>
          <t>AC-LP-0412</t>
        </is>
      </c>
      <c r="B81" s="21" t="inlineStr">
        <is>
          <t>Edward Cook</t>
        </is>
      </c>
      <c r="C81" s="21" t="inlineStr">
        <is>
          <t>LP-0412</t>
        </is>
      </c>
      <c r="D81" s="21" t="inlineStr">
        <is>
          <t>Ledgport</t>
        </is>
      </c>
      <c r="E81" s="21" t="inlineStr">
        <is>
          <t>NON_COMM_MONTHLY</t>
        </is>
      </c>
      <c r="F81" s="21" t="n">
        <v>436.8</v>
      </c>
      <c r="G81" s="21" t="n">
        <v>0</v>
      </c>
      <c r="H81" s="21" t="n">
        <v>0</v>
      </c>
      <c r="I81" s="21" t="n">
        <v>0</v>
      </c>
      <c r="J81" s="21" t="n">
        <v>0</v>
      </c>
      <c r="K81" s="21" t="n">
        <v>436.8</v>
      </c>
      <c r="L81" s="28" t="n">
        <v>46205</v>
      </c>
      <c r="M81" s="21" t="inlineStr">
        <is>
          <t>CURRENT</t>
        </is>
      </c>
      <c r="N81" s="28" t="n">
        <v>46189</v>
      </c>
      <c r="O81" s="21" t="n"/>
      <c r="P81" s="21">
        <f>SUM(F81:J81)</f>
        <v/>
      </c>
      <c r="Q81" s="21">
        <f>K81-P81</f>
        <v/>
      </c>
      <c r="R81" s="21">
        <f>IFERROR(INDEX('Src_Inventory'!$J$6:$J$1185,MATCH(C81,'Src_Inventory'!$A$6:$A$1185,0)),"NOT FOUND")</f>
        <v/>
      </c>
      <c r="S81" s="21">
        <f>IFERROR(IF(B81=INDEX('Src_Inventory'!$M$6:$M$1185,MATCH(C81,'Src_Inventory'!$A$6:$A$1185,0)),"MATCH","MISMATCH"),"NOT FOUND")</f>
        <v/>
      </c>
    </row>
    <row r="82">
      <c r="A82" s="17" t="inlineStr">
        <is>
          <t>AC-LP-0413</t>
        </is>
      </c>
      <c r="B82" s="17" t="inlineStr">
        <is>
          <t>Tammie Johnson</t>
        </is>
      </c>
      <c r="C82" s="17" t="inlineStr">
        <is>
          <t>LP-0413</t>
        </is>
      </c>
      <c r="D82" s="17" t="inlineStr">
        <is>
          <t>Ledgport</t>
        </is>
      </c>
      <c r="E82" s="17" t="inlineStr">
        <is>
          <t>NON_COMM_MONTHLY</t>
        </is>
      </c>
      <c r="F82" s="17" t="n">
        <v>291.2</v>
      </c>
      <c r="G82" s="17" t="n">
        <v>0</v>
      </c>
      <c r="H82" s="17" t="n">
        <v>0</v>
      </c>
      <c r="I82" s="17" t="n">
        <v>0</v>
      </c>
      <c r="J82" s="17" t="n">
        <v>0</v>
      </c>
      <c r="K82" s="17" t="n">
        <v>291.2</v>
      </c>
      <c r="L82" s="27" t="n">
        <v>46213</v>
      </c>
      <c r="M82" s="17" t="inlineStr">
        <is>
          <t>CURRENT</t>
        </is>
      </c>
      <c r="N82" s="27" t="n">
        <v>46185</v>
      </c>
      <c r="O82" s="17" t="n"/>
      <c r="P82" s="17">
        <f>SUM(F82:J82)</f>
        <v/>
      </c>
      <c r="Q82" s="17">
        <f>K82-P82</f>
        <v/>
      </c>
      <c r="R82" s="17">
        <f>IFERROR(INDEX('Src_Inventory'!$J$6:$J$1185,MATCH(C82,'Src_Inventory'!$A$6:$A$1185,0)),"NOT FOUND")</f>
        <v/>
      </c>
      <c r="S82" s="17">
        <f>IFERROR(IF(B82=INDEX('Src_Inventory'!$M$6:$M$1185,MATCH(C82,'Src_Inventory'!$A$6:$A$1185,0)),"MATCH","MISMATCH"),"NOT FOUND")</f>
        <v/>
      </c>
    </row>
    <row r="83">
      <c r="A83" s="21" t="inlineStr">
        <is>
          <t>AC-LP-0415</t>
        </is>
      </c>
      <c r="B83" s="21" t="inlineStr">
        <is>
          <t>Ryan Collins</t>
        </is>
      </c>
      <c r="C83" s="21" t="inlineStr">
        <is>
          <t>LP-0415</t>
        </is>
      </c>
      <c r="D83" s="21" t="inlineStr">
        <is>
          <t>Ledgport</t>
        </is>
      </c>
      <c r="E83" s="21" t="inlineStr">
        <is>
          <t>NON_COMM_MONTHLY</t>
        </is>
      </c>
      <c r="F83" s="21" t="n">
        <v>374.4</v>
      </c>
      <c r="G83" s="21" t="n">
        <v>0</v>
      </c>
      <c r="H83" s="21" t="n">
        <v>0</v>
      </c>
      <c r="I83" s="21" t="n">
        <v>0</v>
      </c>
      <c r="J83" s="21" t="n">
        <v>0</v>
      </c>
      <c r="K83" s="21" t="n">
        <v>374.4</v>
      </c>
      <c r="L83" s="28" t="n">
        <v>46153</v>
      </c>
      <c r="M83" s="21" t="inlineStr">
        <is>
          <t>CURRENT</t>
        </is>
      </c>
      <c r="N83" s="28" t="n">
        <v>46197</v>
      </c>
      <c r="O83" s="21" t="n"/>
      <c r="P83" s="21">
        <f>SUM(F83:J83)</f>
        <v/>
      </c>
      <c r="Q83" s="21">
        <f>K83-P83</f>
        <v/>
      </c>
      <c r="R83" s="21">
        <f>IFERROR(INDEX('Src_Inventory'!$J$6:$J$1185,MATCH(C83,'Src_Inventory'!$A$6:$A$1185,0)),"NOT FOUND")</f>
        <v/>
      </c>
      <c r="S83" s="21">
        <f>IFERROR(IF(B83=INDEX('Src_Inventory'!$M$6:$M$1185,MATCH(C83,'Src_Inventory'!$A$6:$A$1185,0)),"MATCH","MISMATCH"),"NOT FOUND")</f>
        <v/>
      </c>
    </row>
    <row r="84">
      <c r="A84" s="17" t="inlineStr">
        <is>
          <t>AC-LP-0416</t>
        </is>
      </c>
      <c r="B84" s="17" t="inlineStr">
        <is>
          <t>Kevin Fuller</t>
        </is>
      </c>
      <c r="C84" s="17" t="inlineStr">
        <is>
          <t>LP-0416</t>
        </is>
      </c>
      <c r="D84" s="17" t="inlineStr">
        <is>
          <t>Ledgport</t>
        </is>
      </c>
      <c r="E84" s="17" t="inlineStr">
        <is>
          <t>NON_COMM_MONTHLY</t>
        </is>
      </c>
      <c r="F84" s="17" t="n">
        <v>499.2</v>
      </c>
      <c r="G84" s="17" t="n">
        <v>0</v>
      </c>
      <c r="H84" s="17" t="n">
        <v>0</v>
      </c>
      <c r="I84" s="17" t="n">
        <v>0</v>
      </c>
      <c r="J84" s="17" t="n">
        <v>0</v>
      </c>
      <c r="K84" s="17" t="n">
        <v>0</v>
      </c>
      <c r="L84" s="27" t="n">
        <v>46184</v>
      </c>
      <c r="M84" s="17" t="inlineStr">
        <is>
          <t>CURRENT</t>
        </is>
      </c>
      <c r="N84" s="27" t="n">
        <v>46187</v>
      </c>
      <c r="O84" s="17" t="n"/>
      <c r="P84" s="17">
        <f>SUM(F84:J84)</f>
        <v/>
      </c>
      <c r="Q84" s="17">
        <f>K84-P84</f>
        <v/>
      </c>
      <c r="R84" s="17">
        <f>IFERROR(INDEX('Src_Inventory'!$J$6:$J$1185,MATCH(C84,'Src_Inventory'!$A$6:$A$1185,0)),"NOT FOUND")</f>
        <v/>
      </c>
      <c r="S84" s="17">
        <f>IFERROR(IF(B84=INDEX('Src_Inventory'!$M$6:$M$1185,MATCH(C84,'Src_Inventory'!$A$6:$A$1185,0)),"MATCH","MISMATCH"),"NOT FOUND")</f>
        <v/>
      </c>
    </row>
    <row r="85">
      <c r="A85" s="21" t="inlineStr">
        <is>
          <t>AC-LP-0417</t>
        </is>
      </c>
      <c r="B85" s="21" t="inlineStr">
        <is>
          <t>Julie Silva</t>
        </is>
      </c>
      <c r="C85" s="21" t="inlineStr">
        <is>
          <t>LP-0417</t>
        </is>
      </c>
      <c r="D85" s="21" t="inlineStr">
        <is>
          <t>Ledgport</t>
        </is>
      </c>
      <c r="E85" s="21" t="inlineStr">
        <is>
          <t>NON_COMM_MONTHLY</t>
        </is>
      </c>
      <c r="F85" s="21" t="n">
        <v>634.4</v>
      </c>
      <c r="G85" s="21" t="n">
        <v>0</v>
      </c>
      <c r="H85" s="21" t="n">
        <v>0</v>
      </c>
      <c r="I85" s="21" t="n">
        <v>0</v>
      </c>
      <c r="J85" s="21" t="n">
        <v>0</v>
      </c>
      <c r="K85" s="21" t="n">
        <v>634.4</v>
      </c>
      <c r="L85" s="28" t="n">
        <v>46230</v>
      </c>
      <c r="M85" s="21" t="inlineStr">
        <is>
          <t>CURRENT</t>
        </is>
      </c>
      <c r="N85" s="28" t="n">
        <v>46179</v>
      </c>
      <c r="O85" s="21" t="n"/>
      <c r="P85" s="21">
        <f>SUM(F85:J85)</f>
        <v/>
      </c>
      <c r="Q85" s="21">
        <f>K85-P85</f>
        <v/>
      </c>
      <c r="R85" s="21">
        <f>IFERROR(INDEX('Src_Inventory'!$J$6:$J$1185,MATCH(C85,'Src_Inventory'!$A$6:$A$1185,0)),"NOT FOUND")</f>
        <v/>
      </c>
      <c r="S85" s="21">
        <f>IFERROR(IF(B85=INDEX('Src_Inventory'!$M$6:$M$1185,MATCH(C85,'Src_Inventory'!$A$6:$A$1185,0)),"MATCH","MISMATCH"),"NOT FOUND")</f>
        <v/>
      </c>
    </row>
    <row r="86">
      <c r="A86" s="17" t="inlineStr">
        <is>
          <t>AC-LP-0418</t>
        </is>
      </c>
      <c r="B86" s="17" t="inlineStr">
        <is>
          <t>Jorge Avery</t>
        </is>
      </c>
      <c r="C86" s="17" t="inlineStr">
        <is>
          <t>LP-0418</t>
        </is>
      </c>
      <c r="D86" s="17" t="inlineStr">
        <is>
          <t>Ledgport</t>
        </is>
      </c>
      <c r="E86" s="17" t="inlineStr">
        <is>
          <t>NON_COMM_MONTHLY</t>
        </is>
      </c>
      <c r="F86" s="17" t="n">
        <v>457.6</v>
      </c>
      <c r="G86" s="17" t="n">
        <v>0</v>
      </c>
      <c r="H86" s="17" t="n">
        <v>0</v>
      </c>
      <c r="I86" s="17" t="n">
        <v>0</v>
      </c>
      <c r="J86" s="17" t="n">
        <v>0</v>
      </c>
      <c r="K86" s="17" t="n">
        <v>457.6</v>
      </c>
      <c r="L86" s="27" t="n">
        <v>46215</v>
      </c>
      <c r="M86" s="17" t="inlineStr">
        <is>
          <t>CURRENT</t>
        </is>
      </c>
      <c r="N86" s="27" t="n">
        <v>46195</v>
      </c>
      <c r="O86" s="17" t="n"/>
      <c r="P86" s="17">
        <f>SUM(F86:J86)</f>
        <v/>
      </c>
      <c r="Q86" s="17">
        <f>K86-P86</f>
        <v/>
      </c>
      <c r="R86" s="17">
        <f>IFERROR(INDEX('Src_Inventory'!$J$6:$J$1185,MATCH(C86,'Src_Inventory'!$A$6:$A$1185,0)),"NOT FOUND")</f>
        <v/>
      </c>
      <c r="S86" s="17">
        <f>IFERROR(IF(B86=INDEX('Src_Inventory'!$M$6:$M$1185,MATCH(C86,'Src_Inventory'!$A$6:$A$1185,0)),"MATCH","MISMATCH"),"NOT FOUND")</f>
        <v/>
      </c>
    </row>
    <row r="87">
      <c r="A87" s="21" t="inlineStr">
        <is>
          <t>AC-LP-0419</t>
        </is>
      </c>
      <c r="B87" s="21" t="inlineStr">
        <is>
          <t>Pamela Harris</t>
        </is>
      </c>
      <c r="C87" s="21" t="inlineStr">
        <is>
          <t>LP-0419</t>
        </is>
      </c>
      <c r="D87" s="21" t="inlineStr">
        <is>
          <t>Ledgport</t>
        </is>
      </c>
      <c r="E87" s="21" t="inlineStr">
        <is>
          <t>NON_COMM_MONTHLY</t>
        </is>
      </c>
      <c r="F87" s="21" t="n">
        <v>468</v>
      </c>
      <c r="G87" s="21" t="n">
        <v>468</v>
      </c>
      <c r="H87" s="21" t="n">
        <v>0</v>
      </c>
      <c r="I87" s="21" t="n">
        <v>0</v>
      </c>
      <c r="J87" s="21" t="n">
        <v>0</v>
      </c>
      <c r="K87" s="21" t="n">
        <v>936</v>
      </c>
      <c r="L87" s="28" t="n">
        <v>46203</v>
      </c>
      <c r="M87" s="21" t="inlineStr">
        <is>
          <t>WATCH</t>
        </is>
      </c>
      <c r="N87" s="28" t="n">
        <v>46214</v>
      </c>
      <c r="O87" s="21" t="n"/>
      <c r="P87" s="21">
        <f>SUM(F87:J87)</f>
        <v/>
      </c>
      <c r="Q87" s="21">
        <f>K87-P87</f>
        <v/>
      </c>
      <c r="R87" s="21">
        <f>IFERROR(INDEX('Src_Inventory'!$J$6:$J$1185,MATCH(C87,'Src_Inventory'!$A$6:$A$1185,0)),"NOT FOUND")</f>
        <v/>
      </c>
      <c r="S87" s="21">
        <f>IFERROR(IF(B87=INDEX('Src_Inventory'!$M$6:$M$1185,MATCH(C87,'Src_Inventory'!$A$6:$A$1185,0)),"MATCH","MISMATCH"),"NOT FOUND")</f>
        <v/>
      </c>
    </row>
    <row r="88">
      <c r="A88" s="17" t="inlineStr">
        <is>
          <t>AC-LP-0420</t>
        </is>
      </c>
      <c r="B88" s="17" t="inlineStr">
        <is>
          <t>Megan Nguyen</t>
        </is>
      </c>
      <c r="C88" s="17" t="inlineStr">
        <is>
          <t>LP-0420</t>
        </is>
      </c>
      <c r="D88" s="17" t="inlineStr">
        <is>
          <t>Ledgport</t>
        </is>
      </c>
      <c r="E88" s="17" t="inlineStr">
        <is>
          <t>NON_COMM_MONTHLY</t>
        </is>
      </c>
      <c r="F88" s="17" t="n">
        <v>374.4</v>
      </c>
      <c r="G88" s="17" t="n">
        <v>0</v>
      </c>
      <c r="H88" s="17" t="n">
        <v>0</v>
      </c>
      <c r="I88" s="17" t="n">
        <v>0</v>
      </c>
      <c r="J88" s="17" t="n">
        <v>0</v>
      </c>
      <c r="K88" s="17" t="n">
        <v>374.4</v>
      </c>
      <c r="L88" s="27" t="n">
        <v>46217</v>
      </c>
      <c r="M88" s="17" t="inlineStr">
        <is>
          <t>CURRENT</t>
        </is>
      </c>
      <c r="N88" s="27" t="n">
        <v>46186</v>
      </c>
      <c r="O88" s="17" t="n"/>
      <c r="P88" s="17">
        <f>SUM(F88:J88)</f>
        <v/>
      </c>
      <c r="Q88" s="17">
        <f>K88-P88</f>
        <v/>
      </c>
      <c r="R88" s="17">
        <f>IFERROR(INDEX('Src_Inventory'!$J$6:$J$1185,MATCH(C88,'Src_Inventory'!$A$6:$A$1185,0)),"NOT FOUND")</f>
        <v/>
      </c>
      <c r="S88" s="17">
        <f>IFERROR(IF(B88=INDEX('Src_Inventory'!$M$6:$M$1185,MATCH(C88,'Src_Inventory'!$A$6:$A$1185,0)),"MATCH","MISMATCH"),"NOT FOUND")</f>
        <v/>
      </c>
    </row>
    <row r="89">
      <c r="A89" s="21" t="inlineStr">
        <is>
          <t>AC-LP-0421</t>
        </is>
      </c>
      <c r="B89" s="21" t="inlineStr">
        <is>
          <t>Mary Hicks</t>
        </is>
      </c>
      <c r="C89" s="21" t="inlineStr">
        <is>
          <t>LP-0421</t>
        </is>
      </c>
      <c r="D89" s="21" t="inlineStr">
        <is>
          <t>Ledgport</t>
        </is>
      </c>
      <c r="E89" s="21" t="inlineStr">
        <is>
          <t>NON_COMM_MONTHLY</t>
        </is>
      </c>
      <c r="F89" s="21" t="n">
        <v>291.2</v>
      </c>
      <c r="G89" s="21" t="n">
        <v>0</v>
      </c>
      <c r="H89" s="21" t="n">
        <v>0</v>
      </c>
      <c r="I89" s="21" t="n">
        <v>0</v>
      </c>
      <c r="J89" s="21" t="n">
        <v>0</v>
      </c>
      <c r="K89" s="21" t="n">
        <v>0</v>
      </c>
      <c r="L89" s="28" t="n">
        <v>46202</v>
      </c>
      <c r="M89" s="21" t="inlineStr">
        <is>
          <t>CURRENT</t>
        </is>
      </c>
      <c r="N89" s="28" t="n">
        <v>46192</v>
      </c>
      <c r="O89" s="21" t="n"/>
      <c r="P89" s="21">
        <f>SUM(F89:J89)</f>
        <v/>
      </c>
      <c r="Q89" s="21">
        <f>K89-P89</f>
        <v/>
      </c>
      <c r="R89" s="21">
        <f>IFERROR(INDEX('Src_Inventory'!$J$6:$J$1185,MATCH(C89,'Src_Inventory'!$A$6:$A$1185,0)),"NOT FOUND")</f>
        <v/>
      </c>
      <c r="S89" s="21">
        <f>IFERROR(IF(B89=INDEX('Src_Inventory'!$M$6:$M$1185,MATCH(C89,'Src_Inventory'!$A$6:$A$1185,0)),"MATCH","MISMATCH"),"NOT FOUND")</f>
        <v/>
      </c>
    </row>
    <row r="90">
      <c r="A90" s="17" t="inlineStr">
        <is>
          <t>AC-LP-0422</t>
        </is>
      </c>
      <c r="B90" s="17" t="inlineStr">
        <is>
          <t>Frank Beard</t>
        </is>
      </c>
      <c r="C90" s="17" t="inlineStr">
        <is>
          <t>LP-0422</t>
        </is>
      </c>
      <c r="D90" s="17" t="inlineStr">
        <is>
          <t>Ledgport</t>
        </is>
      </c>
      <c r="E90" s="17" t="inlineStr">
        <is>
          <t>NON_COMM_MONTHLY</t>
        </is>
      </c>
      <c r="F90" s="17" t="n">
        <v>353.6</v>
      </c>
      <c r="G90" s="17" t="n">
        <v>0</v>
      </c>
      <c r="H90" s="17" t="n">
        <v>0</v>
      </c>
      <c r="I90" s="17" t="n">
        <v>0</v>
      </c>
      <c r="J90" s="17" t="n">
        <v>0</v>
      </c>
      <c r="K90" s="17" t="n">
        <v>353.6</v>
      </c>
      <c r="L90" s="27" t="n">
        <v>46208</v>
      </c>
      <c r="M90" s="17" t="inlineStr">
        <is>
          <t>CURRENT</t>
        </is>
      </c>
      <c r="N90" s="27" t="n">
        <v>46179</v>
      </c>
      <c r="O90" s="17" t="n"/>
      <c r="P90" s="17">
        <f>SUM(F90:J90)</f>
        <v/>
      </c>
      <c r="Q90" s="17">
        <f>K90-P90</f>
        <v/>
      </c>
      <c r="R90" s="17">
        <f>IFERROR(INDEX('Src_Inventory'!$J$6:$J$1185,MATCH(C90,'Src_Inventory'!$A$6:$A$1185,0)),"NOT FOUND")</f>
        <v/>
      </c>
      <c r="S90" s="17">
        <f>IFERROR(IF(B90=INDEX('Src_Inventory'!$M$6:$M$1185,MATCH(C90,'Src_Inventory'!$A$6:$A$1185,0)),"MATCH","MISMATCH"),"NOT FOUND")</f>
        <v/>
      </c>
    </row>
    <row r="91">
      <c r="A91" s="21" t="inlineStr">
        <is>
          <t>AC-LP-0423</t>
        </is>
      </c>
      <c r="B91" s="21" t="inlineStr">
        <is>
          <t>Margaret Brown</t>
        </is>
      </c>
      <c r="C91" s="21" t="inlineStr">
        <is>
          <t>LP-0423</t>
        </is>
      </c>
      <c r="D91" s="21" t="inlineStr">
        <is>
          <t>Ledgport</t>
        </is>
      </c>
      <c r="E91" s="21" t="inlineStr">
        <is>
          <t>NON_COMM_MONTHLY</t>
        </is>
      </c>
      <c r="F91" s="21" t="n">
        <v>416</v>
      </c>
      <c r="G91" s="21" t="n">
        <v>0</v>
      </c>
      <c r="H91" s="21" t="n">
        <v>0</v>
      </c>
      <c r="I91" s="21" t="n">
        <v>0</v>
      </c>
      <c r="J91" s="21" t="n">
        <v>0</v>
      </c>
      <c r="K91" s="21" t="n">
        <v>416</v>
      </c>
      <c r="L91" s="28" t="n">
        <v>46156</v>
      </c>
      <c r="M91" s="21" t="inlineStr">
        <is>
          <t>CURRENT</t>
        </is>
      </c>
      <c r="N91" s="28" t="n">
        <v>46187</v>
      </c>
      <c r="O91" s="21" t="n"/>
      <c r="P91" s="21">
        <f>SUM(F91:J91)</f>
        <v/>
      </c>
      <c r="Q91" s="21">
        <f>K91-P91</f>
        <v/>
      </c>
      <c r="R91" s="21">
        <f>IFERROR(INDEX('Src_Inventory'!$J$6:$J$1185,MATCH(C91,'Src_Inventory'!$A$6:$A$1185,0)),"NOT FOUND")</f>
        <v/>
      </c>
      <c r="S91" s="21">
        <f>IFERROR(IF(B91=INDEX('Src_Inventory'!$M$6:$M$1185,MATCH(C91,'Src_Inventory'!$A$6:$A$1185,0)),"MATCH","MISMATCH"),"NOT FOUND")</f>
        <v/>
      </c>
    </row>
    <row r="92">
      <c r="A92" s="17" t="inlineStr">
        <is>
          <t>AC-LP-0424</t>
        </is>
      </c>
      <c r="B92" s="17" t="inlineStr">
        <is>
          <t>Michael Perez</t>
        </is>
      </c>
      <c r="C92" s="17" t="inlineStr">
        <is>
          <t>LP-0424</t>
        </is>
      </c>
      <c r="D92" s="17" t="inlineStr">
        <is>
          <t>Ledgport</t>
        </is>
      </c>
      <c r="E92" s="17" t="inlineStr">
        <is>
          <t>NON_COMM_MONTHLY</t>
        </is>
      </c>
      <c r="F92" s="17" t="n">
        <v>301.6</v>
      </c>
      <c r="G92" s="17" t="n">
        <v>0</v>
      </c>
      <c r="H92" s="17" t="n">
        <v>0</v>
      </c>
      <c r="I92" s="17" t="n">
        <v>0</v>
      </c>
      <c r="J92" s="17" t="n">
        <v>0</v>
      </c>
      <c r="K92" s="17" t="n">
        <v>301.6</v>
      </c>
      <c r="L92" s="27" t="n">
        <v>46225</v>
      </c>
      <c r="M92" s="17" t="inlineStr">
        <is>
          <t>CURRENT</t>
        </is>
      </c>
      <c r="N92" s="27" t="n">
        <v>46231</v>
      </c>
      <c r="O92" s="17" t="n"/>
      <c r="P92" s="17">
        <f>SUM(F92:J92)</f>
        <v/>
      </c>
      <c r="Q92" s="17">
        <f>K92-P92</f>
        <v/>
      </c>
      <c r="R92" s="17">
        <f>IFERROR(INDEX('Src_Inventory'!$J$6:$J$1185,MATCH(C92,'Src_Inventory'!$A$6:$A$1185,0)),"NOT FOUND")</f>
        <v/>
      </c>
      <c r="S92" s="17">
        <f>IFERROR(IF(B92=INDEX('Src_Inventory'!$M$6:$M$1185,MATCH(C92,'Src_Inventory'!$A$6:$A$1185,0)),"MATCH","MISMATCH"),"NOT FOUND")</f>
        <v/>
      </c>
    </row>
    <row r="93">
      <c r="A93" s="21" t="inlineStr">
        <is>
          <t>AC-LP-0502</t>
        </is>
      </c>
      <c r="B93" s="21" t="inlineStr">
        <is>
          <t>Michelle Cooper</t>
        </is>
      </c>
      <c r="C93" s="21" t="inlineStr">
        <is>
          <t>LP-0502</t>
        </is>
      </c>
      <c r="D93" s="21" t="inlineStr">
        <is>
          <t>Ledgport</t>
        </is>
      </c>
      <c r="E93" s="21" t="inlineStr">
        <is>
          <t>NON_COMM_MONTHLY</t>
        </is>
      </c>
      <c r="F93" s="21" t="n">
        <v>561.6</v>
      </c>
      <c r="G93" s="21" t="n">
        <v>0</v>
      </c>
      <c r="H93" s="21" t="n">
        <v>0</v>
      </c>
      <c r="I93" s="21" t="n">
        <v>0</v>
      </c>
      <c r="J93" s="21" t="n">
        <v>0</v>
      </c>
      <c r="K93" s="21" t="n">
        <v>561.6</v>
      </c>
      <c r="L93" s="28" t="n">
        <v>46180</v>
      </c>
      <c r="M93" s="21" t="inlineStr">
        <is>
          <t>CURRENT</t>
        </is>
      </c>
      <c r="N93" s="28" t="n">
        <v>46186</v>
      </c>
      <c r="O93" s="21" t="n"/>
      <c r="P93" s="21">
        <f>SUM(F93:J93)</f>
        <v/>
      </c>
      <c r="Q93" s="21">
        <f>K93-P93</f>
        <v/>
      </c>
      <c r="R93" s="21">
        <f>IFERROR(INDEX('Src_Inventory'!$J$6:$J$1185,MATCH(C93,'Src_Inventory'!$A$6:$A$1185,0)),"NOT FOUND")</f>
        <v/>
      </c>
      <c r="S93" s="21">
        <f>IFERROR(IF(B93=INDEX('Src_Inventory'!$M$6:$M$1185,MATCH(C93,'Src_Inventory'!$A$6:$A$1185,0)),"MATCH","MISMATCH"),"NOT FOUND")</f>
        <v/>
      </c>
    </row>
    <row r="94">
      <c r="A94" s="17" t="inlineStr">
        <is>
          <t>AC-LP-0503</t>
        </is>
      </c>
      <c r="B94" s="17" t="inlineStr">
        <is>
          <t>Steven Sanders</t>
        </is>
      </c>
      <c r="C94" s="17" t="inlineStr">
        <is>
          <t>LP-0503</t>
        </is>
      </c>
      <c r="D94" s="17" t="inlineStr">
        <is>
          <t>Ledgport</t>
        </is>
      </c>
      <c r="E94" s="17" t="inlineStr">
        <is>
          <t>NON_COMM_MONTHLY</t>
        </is>
      </c>
      <c r="F94" s="17" t="n">
        <v>353.6</v>
      </c>
      <c r="G94" s="17" t="n">
        <v>353.6</v>
      </c>
      <c r="H94" s="17" t="n">
        <v>353.6</v>
      </c>
      <c r="I94" s="17" t="n">
        <v>0</v>
      </c>
      <c r="J94" s="17" t="n">
        <v>0</v>
      </c>
      <c r="K94" s="17" t="n">
        <v>1060.8</v>
      </c>
      <c r="L94" s="27" t="n">
        <v>46200</v>
      </c>
      <c r="M94" s="17" t="inlineStr">
        <is>
          <t>WATCH</t>
        </is>
      </c>
      <c r="N94" s="27" t="n">
        <v>46228</v>
      </c>
      <c r="O94" s="17" t="n"/>
      <c r="P94" s="17">
        <f>SUM(F94:J94)</f>
        <v/>
      </c>
      <c r="Q94" s="17">
        <f>K94-P94</f>
        <v/>
      </c>
      <c r="R94" s="17">
        <f>IFERROR(INDEX('Src_Inventory'!$J$6:$J$1185,MATCH(C94,'Src_Inventory'!$A$6:$A$1185,0)),"NOT FOUND")</f>
        <v/>
      </c>
      <c r="S94" s="17">
        <f>IFERROR(IF(B94=INDEX('Src_Inventory'!$M$6:$M$1185,MATCH(C94,'Src_Inventory'!$A$6:$A$1185,0)),"MATCH","MISMATCH"),"NOT FOUND")</f>
        <v/>
      </c>
    </row>
    <row r="95">
      <c r="A95" s="21" t="inlineStr">
        <is>
          <t>AC-LP-0504</t>
        </is>
      </c>
      <c r="B95" s="21" t="inlineStr">
        <is>
          <t>Natasha Wilson</t>
        </is>
      </c>
      <c r="C95" s="21" t="inlineStr">
        <is>
          <t>LP-0504</t>
        </is>
      </c>
      <c r="D95" s="21" t="inlineStr">
        <is>
          <t>Ledgport</t>
        </is>
      </c>
      <c r="E95" s="21" t="inlineStr">
        <is>
          <t>NON_COMM_MONTHLY</t>
        </is>
      </c>
      <c r="F95" s="21" t="n">
        <v>603.2</v>
      </c>
      <c r="G95" s="21" t="n">
        <v>0</v>
      </c>
      <c r="H95" s="21" t="n">
        <v>0</v>
      </c>
      <c r="I95" s="21" t="n">
        <v>0</v>
      </c>
      <c r="J95" s="21" t="n">
        <v>0</v>
      </c>
      <c r="K95" s="21" t="n">
        <v>603.2</v>
      </c>
      <c r="L95" s="28" t="n">
        <v>46211</v>
      </c>
      <c r="M95" s="21" t="inlineStr">
        <is>
          <t>CURRENT</t>
        </is>
      </c>
      <c r="N95" s="28" t="n">
        <v>46200</v>
      </c>
      <c r="O95" s="21" t="n"/>
      <c r="P95" s="21">
        <f>SUM(F95:J95)</f>
        <v/>
      </c>
      <c r="Q95" s="21">
        <f>K95-P95</f>
        <v/>
      </c>
      <c r="R95" s="21">
        <f>IFERROR(INDEX('Src_Inventory'!$J$6:$J$1185,MATCH(C95,'Src_Inventory'!$A$6:$A$1185,0)),"NOT FOUND")</f>
        <v/>
      </c>
      <c r="S95" s="21">
        <f>IFERROR(IF(B95=INDEX('Src_Inventory'!$M$6:$M$1185,MATCH(C95,'Src_Inventory'!$A$6:$A$1185,0)),"MATCH","MISMATCH"),"NOT FOUND")</f>
        <v/>
      </c>
    </row>
    <row r="96">
      <c r="A96" s="17" t="inlineStr">
        <is>
          <t>AC-LP-0505</t>
        </is>
      </c>
      <c r="B96" s="17" t="inlineStr">
        <is>
          <t>Jordan Casey</t>
        </is>
      </c>
      <c r="C96" s="17" t="inlineStr">
        <is>
          <t>LP-0505</t>
        </is>
      </c>
      <c r="D96" s="17" t="inlineStr">
        <is>
          <t>Ledgport</t>
        </is>
      </c>
      <c r="E96" s="17" t="inlineStr">
        <is>
          <t>NON_COMM_MONTHLY</t>
        </is>
      </c>
      <c r="F96" s="17" t="n">
        <v>603.2</v>
      </c>
      <c r="G96" s="17" t="n">
        <v>603.2</v>
      </c>
      <c r="H96" s="17" t="n">
        <v>0</v>
      </c>
      <c r="I96" s="17" t="n">
        <v>0</v>
      </c>
      <c r="J96" s="17" t="n">
        <v>0</v>
      </c>
      <c r="K96" s="17" t="n">
        <v>1206.4</v>
      </c>
      <c r="L96" s="27" t="n">
        <v>46215</v>
      </c>
      <c r="M96" s="17" t="inlineStr">
        <is>
          <t>WATCH</t>
        </is>
      </c>
      <c r="N96" s="27" t="n">
        <v>46194</v>
      </c>
      <c r="O96" s="17" t="inlineStr">
        <is>
          <t>payment plan</t>
        </is>
      </c>
      <c r="P96" s="17">
        <f>SUM(F96:J96)</f>
        <v/>
      </c>
      <c r="Q96" s="17">
        <f>K96-P96</f>
        <v/>
      </c>
      <c r="R96" s="17">
        <f>IFERROR(INDEX('Src_Inventory'!$J$6:$J$1185,MATCH(C96,'Src_Inventory'!$A$6:$A$1185,0)),"NOT FOUND")</f>
        <v/>
      </c>
      <c r="S96" s="17">
        <f>IFERROR(IF(B96=INDEX('Src_Inventory'!$M$6:$M$1185,MATCH(C96,'Src_Inventory'!$A$6:$A$1185,0)),"MATCH","MISMATCH"),"NOT FOUND")</f>
        <v/>
      </c>
    </row>
    <row r="97">
      <c r="A97" s="21" t="inlineStr">
        <is>
          <t>AC-LP-0506</t>
        </is>
      </c>
      <c r="B97" s="21" t="inlineStr">
        <is>
          <t>Julia Mills</t>
        </is>
      </c>
      <c r="C97" s="21" t="inlineStr">
        <is>
          <t>LP-0506</t>
        </is>
      </c>
      <c r="D97" s="21" t="inlineStr">
        <is>
          <t>Ledgport</t>
        </is>
      </c>
      <c r="E97" s="21" t="inlineStr">
        <is>
          <t>NON_COMM_MONTHLY</t>
        </is>
      </c>
      <c r="F97" s="21" t="n">
        <v>488.8</v>
      </c>
      <c r="G97" s="21" t="n">
        <v>0</v>
      </c>
      <c r="H97" s="21" t="n">
        <v>0</v>
      </c>
      <c r="I97" s="21" t="n">
        <v>0</v>
      </c>
      <c r="J97" s="21" t="n">
        <v>0</v>
      </c>
      <c r="K97" s="21" t="n">
        <v>488.8</v>
      </c>
      <c r="L97" s="28" t="n">
        <v>46151</v>
      </c>
      <c r="M97" s="21" t="inlineStr">
        <is>
          <t>CURRENT</t>
        </is>
      </c>
      <c r="N97" s="28" t="n">
        <v>46225</v>
      </c>
      <c r="O97" s="21" t="n"/>
      <c r="P97" s="21">
        <f>SUM(F97:J97)</f>
        <v/>
      </c>
      <c r="Q97" s="21">
        <f>K97-P97</f>
        <v/>
      </c>
      <c r="R97" s="21">
        <f>IFERROR(INDEX('Src_Inventory'!$J$6:$J$1185,MATCH(C97,'Src_Inventory'!$A$6:$A$1185,0)),"NOT FOUND")</f>
        <v/>
      </c>
      <c r="S97" s="21">
        <f>IFERROR(IF(B97=INDEX('Src_Inventory'!$M$6:$M$1185,MATCH(C97,'Src_Inventory'!$A$6:$A$1185,0)),"MATCH","MISMATCH"),"NOT FOUND")</f>
        <v/>
      </c>
    </row>
    <row r="98">
      <c r="A98" s="17" t="inlineStr">
        <is>
          <t>AC-LP-0507</t>
        </is>
      </c>
      <c r="B98" s="17" t="inlineStr">
        <is>
          <t>Shane Lee</t>
        </is>
      </c>
      <c r="C98" s="17" t="inlineStr">
        <is>
          <t>LP-0507</t>
        </is>
      </c>
      <c r="D98" s="17" t="inlineStr">
        <is>
          <t>Ledgport</t>
        </is>
      </c>
      <c r="E98" s="17" t="inlineStr">
        <is>
          <t>NON_COMM_MONTHLY</t>
        </is>
      </c>
      <c r="F98" s="17" t="n">
        <v>426.4</v>
      </c>
      <c r="G98" s="17" t="n">
        <v>0</v>
      </c>
      <c r="H98" s="17" t="n">
        <v>0</v>
      </c>
      <c r="I98" s="17" t="n">
        <v>0</v>
      </c>
      <c r="J98" s="17" t="n">
        <v>0</v>
      </c>
      <c r="K98" s="17" t="n">
        <v>426.4</v>
      </c>
      <c r="L98" s="27" t="n">
        <v>46189</v>
      </c>
      <c r="M98" s="17" t="inlineStr">
        <is>
          <t>CURRENT</t>
        </is>
      </c>
      <c r="N98" s="27" t="n">
        <v>46231</v>
      </c>
      <c r="O98" s="17" t="n"/>
      <c r="P98" s="17">
        <f>SUM(F98:J98)</f>
        <v/>
      </c>
      <c r="Q98" s="17">
        <f>K98-P98</f>
        <v/>
      </c>
      <c r="R98" s="17">
        <f>IFERROR(INDEX('Src_Inventory'!$J$6:$J$1185,MATCH(C98,'Src_Inventory'!$A$6:$A$1185,0)),"NOT FOUND")</f>
        <v/>
      </c>
      <c r="S98" s="17">
        <f>IFERROR(IF(B98=INDEX('Src_Inventory'!$M$6:$M$1185,MATCH(C98,'Src_Inventory'!$A$6:$A$1185,0)),"MATCH","MISMATCH"),"NOT FOUND")</f>
        <v/>
      </c>
    </row>
    <row r="99">
      <c r="A99" s="21" t="inlineStr">
        <is>
          <t>AC-LP-0508</t>
        </is>
      </c>
      <c r="B99" s="21" t="inlineStr">
        <is>
          <t>Maria Wright</t>
        </is>
      </c>
      <c r="C99" s="21" t="inlineStr">
        <is>
          <t>LP-0508</t>
        </is>
      </c>
      <c r="D99" s="21" t="inlineStr">
        <is>
          <t>Ledgport</t>
        </is>
      </c>
      <c r="E99" s="21" t="inlineStr">
        <is>
          <t>NON_COMM_MONTHLY</t>
        </is>
      </c>
      <c r="F99" s="21" t="n">
        <v>592.8</v>
      </c>
      <c r="G99" s="21" t="n">
        <v>0</v>
      </c>
      <c r="H99" s="21" t="n">
        <v>0</v>
      </c>
      <c r="I99" s="21" t="n">
        <v>0</v>
      </c>
      <c r="J99" s="21" t="n">
        <v>0</v>
      </c>
      <c r="K99" s="21" t="n">
        <v>592.8</v>
      </c>
      <c r="L99" s="28" t="n">
        <v>46222</v>
      </c>
      <c r="M99" s="21" t="inlineStr">
        <is>
          <t>CURRENT</t>
        </is>
      </c>
      <c r="N99" s="28" t="n">
        <v>46223</v>
      </c>
      <c r="O99" s="21" t="n"/>
      <c r="P99" s="21">
        <f>SUM(F99:J99)</f>
        <v/>
      </c>
      <c r="Q99" s="21">
        <f>K99-P99</f>
        <v/>
      </c>
      <c r="R99" s="21">
        <f>IFERROR(INDEX('Src_Inventory'!$J$6:$J$1185,MATCH(C99,'Src_Inventory'!$A$6:$A$1185,0)),"NOT FOUND")</f>
        <v/>
      </c>
      <c r="S99" s="21">
        <f>IFERROR(IF(B99=INDEX('Src_Inventory'!$M$6:$M$1185,MATCH(C99,'Src_Inventory'!$A$6:$A$1185,0)),"MATCH","MISMATCH"),"NOT FOUND")</f>
        <v/>
      </c>
    </row>
    <row r="100">
      <c r="A100" s="17" t="inlineStr">
        <is>
          <t>AC-LP-0509</t>
        </is>
      </c>
      <c r="B100" s="17" t="inlineStr">
        <is>
          <t>Cheryl Lewis</t>
        </is>
      </c>
      <c r="C100" s="17" t="inlineStr">
        <is>
          <t>LP-0509</t>
        </is>
      </c>
      <c r="D100" s="17" t="inlineStr">
        <is>
          <t>Ledgport</t>
        </is>
      </c>
      <c r="E100" s="17" t="inlineStr">
        <is>
          <t>NON_COMM_MONTHLY</t>
        </is>
      </c>
      <c r="F100" s="17" t="n">
        <v>520</v>
      </c>
      <c r="G100" s="17" t="n">
        <v>520</v>
      </c>
      <c r="H100" s="17" t="n">
        <v>0</v>
      </c>
      <c r="I100" s="17" t="n">
        <v>0</v>
      </c>
      <c r="J100" s="17" t="n">
        <v>0</v>
      </c>
      <c r="K100" s="17" t="n">
        <v>1040</v>
      </c>
      <c r="L100" s="27" t="n">
        <v>46196</v>
      </c>
      <c r="M100" s="17" t="inlineStr">
        <is>
          <t>WATCH</t>
        </is>
      </c>
      <c r="N100" s="27" t="n">
        <v>46202</v>
      </c>
      <c r="O100" s="17" t="n"/>
      <c r="P100" s="17">
        <f>SUM(F100:J100)</f>
        <v/>
      </c>
      <c r="Q100" s="17">
        <f>K100-P100</f>
        <v/>
      </c>
      <c r="R100" s="17">
        <f>IFERROR(INDEX('Src_Inventory'!$J$6:$J$1185,MATCH(C100,'Src_Inventory'!$A$6:$A$1185,0)),"NOT FOUND")</f>
        <v/>
      </c>
      <c r="S100" s="17">
        <f>IFERROR(IF(B100=INDEX('Src_Inventory'!$M$6:$M$1185,MATCH(C100,'Src_Inventory'!$A$6:$A$1185,0)),"MATCH","MISMATCH"),"NOT FOUND")</f>
        <v/>
      </c>
    </row>
    <row r="101">
      <c r="A101" s="21" t="inlineStr">
        <is>
          <t>AC-LP-0510</t>
        </is>
      </c>
      <c r="B101" s="21" t="inlineStr">
        <is>
          <t>Jaclyn Ingram</t>
        </is>
      </c>
      <c r="C101" s="21" t="inlineStr">
        <is>
          <t>LP-0510</t>
        </is>
      </c>
      <c r="D101" s="21" t="inlineStr">
        <is>
          <t>Ledgport</t>
        </is>
      </c>
      <c r="E101" s="21" t="inlineStr">
        <is>
          <t>NON_COMM_MONTHLY</t>
        </is>
      </c>
      <c r="F101" s="21" t="n">
        <v>613.6</v>
      </c>
      <c r="G101" s="21" t="n">
        <v>0</v>
      </c>
      <c r="H101" s="21" t="n">
        <v>0</v>
      </c>
      <c r="I101" s="21" t="n">
        <v>0</v>
      </c>
      <c r="J101" s="21" t="n">
        <v>0</v>
      </c>
      <c r="K101" s="21" t="n">
        <v>613.6</v>
      </c>
      <c r="L101" s="28" t="n">
        <v>46228</v>
      </c>
      <c r="M101" s="21" t="inlineStr">
        <is>
          <t>CURRENT</t>
        </is>
      </c>
      <c r="N101" s="28" t="n">
        <v>46220</v>
      </c>
      <c r="O101" s="21" t="n"/>
      <c r="P101" s="21">
        <f>SUM(F101:J101)</f>
        <v/>
      </c>
      <c r="Q101" s="21">
        <f>K101-P101</f>
        <v/>
      </c>
      <c r="R101" s="21">
        <f>IFERROR(INDEX('Src_Inventory'!$J$6:$J$1185,MATCH(C101,'Src_Inventory'!$A$6:$A$1185,0)),"NOT FOUND")</f>
        <v/>
      </c>
      <c r="S101" s="21">
        <f>IFERROR(IF(B101=INDEX('Src_Inventory'!$M$6:$M$1185,MATCH(C101,'Src_Inventory'!$A$6:$A$1185,0)),"MATCH","MISMATCH"),"NOT FOUND")</f>
        <v/>
      </c>
    </row>
    <row r="102">
      <c r="A102" s="17" t="inlineStr">
        <is>
          <t>AC-LP-0511</t>
        </is>
      </c>
      <c r="B102" s="17" t="inlineStr">
        <is>
          <t>Michael Cole</t>
        </is>
      </c>
      <c r="C102" s="17" t="inlineStr">
        <is>
          <t>LP-0511</t>
        </is>
      </c>
      <c r="D102" s="17" t="inlineStr">
        <is>
          <t>Ledgport</t>
        </is>
      </c>
      <c r="E102" s="17" t="inlineStr">
        <is>
          <t>NON_COMM_MONTHLY</t>
        </is>
      </c>
      <c r="F102" s="17" t="n">
        <v>416</v>
      </c>
      <c r="G102" s="17" t="n">
        <v>0</v>
      </c>
      <c r="H102" s="17" t="n">
        <v>0</v>
      </c>
      <c r="I102" s="17" t="n">
        <v>0</v>
      </c>
      <c r="J102" s="17" t="n">
        <v>0</v>
      </c>
      <c r="K102" s="17" t="n">
        <v>416</v>
      </c>
      <c r="L102" s="27" t="n">
        <v>46220</v>
      </c>
      <c r="M102" s="17" t="inlineStr">
        <is>
          <t>CURRENT</t>
        </is>
      </c>
      <c r="N102" s="27" t="n">
        <v>46220</v>
      </c>
      <c r="O102" s="17" t="n"/>
      <c r="P102" s="17">
        <f>SUM(F102:J102)</f>
        <v/>
      </c>
      <c r="Q102" s="17">
        <f>K102-P102</f>
        <v/>
      </c>
      <c r="R102" s="17">
        <f>IFERROR(INDEX('Src_Inventory'!$J$6:$J$1185,MATCH(C102,'Src_Inventory'!$A$6:$A$1185,0)),"NOT FOUND")</f>
        <v/>
      </c>
      <c r="S102" s="17">
        <f>IFERROR(IF(B102=INDEX('Src_Inventory'!$M$6:$M$1185,MATCH(C102,'Src_Inventory'!$A$6:$A$1185,0)),"MATCH","MISMATCH"),"NOT FOUND")</f>
        <v/>
      </c>
    </row>
    <row r="103">
      <c r="A103" s="21" t="inlineStr">
        <is>
          <t>AC-LP-0512</t>
        </is>
      </c>
      <c r="B103" s="21" t="inlineStr">
        <is>
          <t>Micheal Perez</t>
        </is>
      </c>
      <c r="C103" s="21" t="inlineStr">
        <is>
          <t>LP-0512</t>
        </is>
      </c>
      <c r="D103" s="21" t="inlineStr">
        <is>
          <t>Ledgport</t>
        </is>
      </c>
      <c r="E103" s="21" t="inlineStr">
        <is>
          <t>NON_COMM_MONTHLY</t>
        </is>
      </c>
      <c r="F103" s="21" t="n">
        <v>416</v>
      </c>
      <c r="G103" s="21" t="n">
        <v>0</v>
      </c>
      <c r="H103" s="21" t="n">
        <v>0</v>
      </c>
      <c r="I103" s="21" t="n">
        <v>0</v>
      </c>
      <c r="J103" s="21" t="n">
        <v>0</v>
      </c>
      <c r="K103" s="21" t="n">
        <v>416</v>
      </c>
      <c r="L103" s="28" t="n">
        <v>46232</v>
      </c>
      <c r="M103" s="21" t="inlineStr">
        <is>
          <t>CURRENT</t>
        </is>
      </c>
      <c r="N103" s="28" t="n">
        <v>46185</v>
      </c>
      <c r="O103" s="21" t="n"/>
      <c r="P103" s="21">
        <f>SUM(F103:J103)</f>
        <v/>
      </c>
      <c r="Q103" s="21">
        <f>K103-P103</f>
        <v/>
      </c>
      <c r="R103" s="21">
        <f>IFERROR(INDEX('Src_Inventory'!$J$6:$J$1185,MATCH(C103,'Src_Inventory'!$A$6:$A$1185,0)),"NOT FOUND")</f>
        <v/>
      </c>
      <c r="S103" s="21">
        <f>IFERROR(IF(B103=INDEX('Src_Inventory'!$M$6:$M$1185,MATCH(C103,'Src_Inventory'!$A$6:$A$1185,0)),"MATCH","MISMATCH"),"NOT FOUND")</f>
        <v/>
      </c>
    </row>
    <row r="104">
      <c r="A104" s="17" t="inlineStr">
        <is>
          <t>AC-LP-0513</t>
        </is>
      </c>
      <c r="B104" s="17" t="inlineStr">
        <is>
          <t>William Hatfield</t>
        </is>
      </c>
      <c r="C104" s="17" t="inlineStr">
        <is>
          <t>LP-0513</t>
        </is>
      </c>
      <c r="D104" s="17" t="inlineStr">
        <is>
          <t>Ledgport</t>
        </is>
      </c>
      <c r="E104" s="17" t="inlineStr">
        <is>
          <t>NON_COMM_MONTHLY</t>
        </is>
      </c>
      <c r="F104" s="17" t="n">
        <v>426.4</v>
      </c>
      <c r="G104" s="17" t="n">
        <v>0</v>
      </c>
      <c r="H104" s="17" t="n">
        <v>0</v>
      </c>
      <c r="I104" s="17" t="n">
        <v>0</v>
      </c>
      <c r="J104" s="17" t="n">
        <v>0</v>
      </c>
      <c r="K104" s="17" t="n">
        <v>426.4</v>
      </c>
      <c r="L104" s="27" t="n">
        <v>46158</v>
      </c>
      <c r="M104" s="17" t="inlineStr">
        <is>
          <t>CURRENT</t>
        </is>
      </c>
      <c r="N104" s="27" t="n">
        <v>46215</v>
      </c>
      <c r="O104" s="17" t="n"/>
      <c r="P104" s="17">
        <f>SUM(F104:J104)</f>
        <v/>
      </c>
      <c r="Q104" s="17">
        <f>K104-P104</f>
        <v/>
      </c>
      <c r="R104" s="17">
        <f>IFERROR(INDEX('Src_Inventory'!$J$6:$J$1185,MATCH(C104,'Src_Inventory'!$A$6:$A$1185,0)),"NOT FOUND")</f>
        <v/>
      </c>
      <c r="S104" s="17">
        <f>IFERROR(IF(B104=INDEX('Src_Inventory'!$M$6:$M$1185,MATCH(C104,'Src_Inventory'!$A$6:$A$1185,0)),"MATCH","MISMATCH"),"NOT FOUND")</f>
        <v/>
      </c>
    </row>
    <row r="105">
      <c r="A105" s="21" t="inlineStr">
        <is>
          <t>AC-LP-0514</t>
        </is>
      </c>
      <c r="B105" s="21" t="inlineStr">
        <is>
          <t>Brandy Rogers</t>
        </is>
      </c>
      <c r="C105" s="21" t="inlineStr">
        <is>
          <t>LP-0514</t>
        </is>
      </c>
      <c r="D105" s="21" t="inlineStr">
        <is>
          <t>Ledgport</t>
        </is>
      </c>
      <c r="E105" s="21" t="inlineStr">
        <is>
          <t>NON_COMM_MONTHLY</t>
        </is>
      </c>
      <c r="F105" s="21" t="n">
        <v>291.2</v>
      </c>
      <c r="G105" s="21" t="n">
        <v>291.2</v>
      </c>
      <c r="H105" s="21" t="n">
        <v>291.2</v>
      </c>
      <c r="I105" s="21" t="n">
        <v>0</v>
      </c>
      <c r="J105" s="21" t="n">
        <v>0</v>
      </c>
      <c r="K105" s="21" t="n">
        <v>873.6</v>
      </c>
      <c r="L105" s="28" t="n">
        <v>46148</v>
      </c>
      <c r="M105" s="21" t="inlineStr">
        <is>
          <t>COLLECTIONS</t>
        </is>
      </c>
      <c r="N105" s="28" t="n">
        <v>46214</v>
      </c>
      <c r="O105" s="21" t="n"/>
      <c r="P105" s="21">
        <f>SUM(F105:J105)</f>
        <v/>
      </c>
      <c r="Q105" s="21">
        <f>K105-P105</f>
        <v/>
      </c>
      <c r="R105" s="21">
        <f>IFERROR(INDEX('Src_Inventory'!$J$6:$J$1185,MATCH(C105,'Src_Inventory'!$A$6:$A$1185,0)),"NOT FOUND")</f>
        <v/>
      </c>
      <c r="S105" s="21">
        <f>IFERROR(IF(B105=INDEX('Src_Inventory'!$M$6:$M$1185,MATCH(C105,'Src_Inventory'!$A$6:$A$1185,0)),"MATCH","MISMATCH"),"NOT FOUND")</f>
        <v/>
      </c>
    </row>
    <row r="106">
      <c r="A106" s="17" t="inlineStr">
        <is>
          <t>AC-LP-0516</t>
        </is>
      </c>
      <c r="B106" s="17" t="inlineStr">
        <is>
          <t>Mallory Rodgers</t>
        </is>
      </c>
      <c r="C106" s="17" t="inlineStr">
        <is>
          <t>LP-0516</t>
        </is>
      </c>
      <c r="D106" s="17" t="inlineStr">
        <is>
          <t>Ledgport</t>
        </is>
      </c>
      <c r="E106" s="17" t="inlineStr">
        <is>
          <t>NON_COMM_MONTHLY</t>
        </is>
      </c>
      <c r="F106" s="17" t="n">
        <v>416</v>
      </c>
      <c r="G106" s="17" t="n">
        <v>416</v>
      </c>
      <c r="H106" s="17" t="n">
        <v>416</v>
      </c>
      <c r="I106" s="17" t="n">
        <v>0</v>
      </c>
      <c r="J106" s="17" t="n">
        <v>0</v>
      </c>
      <c r="K106" s="17" t="n">
        <v>1248</v>
      </c>
      <c r="L106" s="27" t="n">
        <v>46219</v>
      </c>
      <c r="M106" s="17" t="inlineStr">
        <is>
          <t>COLLECTIONS</t>
        </is>
      </c>
      <c r="N106" s="27" t="n">
        <v>46177</v>
      </c>
      <c r="O106" s="17" t="n"/>
      <c r="P106" s="17">
        <f>SUM(F106:J106)</f>
        <v/>
      </c>
      <c r="Q106" s="17">
        <f>K106-P106</f>
        <v/>
      </c>
      <c r="R106" s="17">
        <f>IFERROR(INDEX('Src_Inventory'!$J$6:$J$1185,MATCH(C106,'Src_Inventory'!$A$6:$A$1185,0)),"NOT FOUND")</f>
        <v/>
      </c>
      <c r="S106" s="17">
        <f>IFERROR(IF(B106=INDEX('Src_Inventory'!$M$6:$M$1185,MATCH(C106,'Src_Inventory'!$A$6:$A$1185,0)),"MATCH","MISMATCH"),"NOT FOUND")</f>
        <v/>
      </c>
    </row>
    <row r="107">
      <c r="A107" s="21" t="inlineStr">
        <is>
          <t>AC-LP-0517</t>
        </is>
      </c>
      <c r="B107" s="21" t="inlineStr">
        <is>
          <t>John Nguyen</t>
        </is>
      </c>
      <c r="C107" s="21" t="inlineStr">
        <is>
          <t>LP-0517</t>
        </is>
      </c>
      <c r="D107" s="21" t="inlineStr">
        <is>
          <t>Ledgport</t>
        </is>
      </c>
      <c r="E107" s="21" t="inlineStr">
        <is>
          <t>NON_COMM_MONTHLY</t>
        </is>
      </c>
      <c r="F107" s="21" t="n">
        <v>572</v>
      </c>
      <c r="G107" s="21" t="n">
        <v>0</v>
      </c>
      <c r="H107" s="21" t="n">
        <v>0</v>
      </c>
      <c r="I107" s="21" t="n">
        <v>0</v>
      </c>
      <c r="J107" s="21" t="n">
        <v>0</v>
      </c>
      <c r="K107" s="21" t="n">
        <v>0</v>
      </c>
      <c r="L107" s="28" t="n">
        <v>46229</v>
      </c>
      <c r="M107" s="21" t="inlineStr">
        <is>
          <t>CURRENT</t>
        </is>
      </c>
      <c r="N107" s="28" t="n">
        <v>46183</v>
      </c>
      <c r="O107" s="21" t="n"/>
      <c r="P107" s="21">
        <f>SUM(F107:J107)</f>
        <v/>
      </c>
      <c r="Q107" s="21">
        <f>K107-P107</f>
        <v/>
      </c>
      <c r="R107" s="21">
        <f>IFERROR(INDEX('Src_Inventory'!$J$6:$J$1185,MATCH(C107,'Src_Inventory'!$A$6:$A$1185,0)),"NOT FOUND")</f>
        <v/>
      </c>
      <c r="S107" s="21">
        <f>IFERROR(IF(B107=INDEX('Src_Inventory'!$M$6:$M$1185,MATCH(C107,'Src_Inventory'!$A$6:$A$1185,0)),"MATCH","MISMATCH"),"NOT FOUND")</f>
        <v/>
      </c>
    </row>
    <row r="108">
      <c r="A108" s="17" t="inlineStr">
        <is>
          <t>AC-LP-0518</t>
        </is>
      </c>
      <c r="B108" s="17" t="inlineStr">
        <is>
          <t>Jennifer Liu</t>
        </is>
      </c>
      <c r="C108" s="17" t="inlineStr">
        <is>
          <t>LP-0518</t>
        </is>
      </c>
      <c r="D108" s="17" t="inlineStr">
        <is>
          <t>Ledgport</t>
        </is>
      </c>
      <c r="E108" s="17" t="inlineStr">
        <is>
          <t>NON_COMM_MONTHLY</t>
        </is>
      </c>
      <c r="F108" s="17" t="n">
        <v>374.4</v>
      </c>
      <c r="G108" s="17" t="n">
        <v>0</v>
      </c>
      <c r="H108" s="17" t="n">
        <v>0</v>
      </c>
      <c r="I108" s="17" t="n">
        <v>0</v>
      </c>
      <c r="J108" s="17" t="n">
        <v>0</v>
      </c>
      <c r="K108" s="17" t="n">
        <v>374.4</v>
      </c>
      <c r="L108" s="27" t="n">
        <v>46183</v>
      </c>
      <c r="M108" s="17" t="inlineStr">
        <is>
          <t>CURRENT</t>
        </is>
      </c>
      <c r="N108" s="27" t="n">
        <v>46228</v>
      </c>
      <c r="O108" s="17" t="n"/>
      <c r="P108" s="17">
        <f>SUM(F108:J108)</f>
        <v/>
      </c>
      <c r="Q108" s="17">
        <f>K108-P108</f>
        <v/>
      </c>
      <c r="R108" s="17">
        <f>IFERROR(INDEX('Src_Inventory'!$J$6:$J$1185,MATCH(C108,'Src_Inventory'!$A$6:$A$1185,0)),"NOT FOUND")</f>
        <v/>
      </c>
      <c r="S108" s="17">
        <f>IFERROR(IF(B108=INDEX('Src_Inventory'!$M$6:$M$1185,MATCH(C108,'Src_Inventory'!$A$6:$A$1185,0)),"MATCH","MISMATCH"),"NOT FOUND")</f>
        <v/>
      </c>
    </row>
    <row r="109">
      <c r="A109" s="21" t="inlineStr">
        <is>
          <t>AC-LP-0519</t>
        </is>
      </c>
      <c r="B109" s="21" t="inlineStr">
        <is>
          <t>Annette Collins</t>
        </is>
      </c>
      <c r="C109" s="21" t="inlineStr">
        <is>
          <t>LP-0519</t>
        </is>
      </c>
      <c r="D109" s="21" t="inlineStr">
        <is>
          <t>Ledgport</t>
        </is>
      </c>
      <c r="E109" s="21" t="inlineStr">
        <is>
          <t>NON_COMM_MONTHLY</t>
        </is>
      </c>
      <c r="F109" s="21" t="n">
        <v>384.8</v>
      </c>
      <c r="G109" s="21" t="n">
        <v>384.8</v>
      </c>
      <c r="H109" s="21" t="n">
        <v>0</v>
      </c>
      <c r="I109" s="21" t="n">
        <v>0</v>
      </c>
      <c r="J109" s="21" t="n">
        <v>0</v>
      </c>
      <c r="K109" s="21" t="n">
        <v>769.6</v>
      </c>
      <c r="L109" s="28" t="n">
        <v>46216</v>
      </c>
      <c r="M109" s="21" t="inlineStr">
        <is>
          <t>WATCH</t>
        </is>
      </c>
      <c r="N109" s="28" t="n">
        <v>46227</v>
      </c>
      <c r="O109" s="21" t="n"/>
      <c r="P109" s="21">
        <f>SUM(F109:J109)</f>
        <v/>
      </c>
      <c r="Q109" s="21">
        <f>K109-P109</f>
        <v/>
      </c>
      <c r="R109" s="21">
        <f>IFERROR(INDEX('Src_Inventory'!$J$6:$J$1185,MATCH(C109,'Src_Inventory'!$A$6:$A$1185,0)),"NOT FOUND")</f>
        <v/>
      </c>
      <c r="S109" s="21">
        <f>IFERROR(IF(B109=INDEX('Src_Inventory'!$M$6:$M$1185,MATCH(C109,'Src_Inventory'!$A$6:$A$1185,0)),"MATCH","MISMATCH"),"NOT FOUND")</f>
        <v/>
      </c>
    </row>
    <row r="110">
      <c r="A110" s="17" t="inlineStr">
        <is>
          <t>AC-LP-0520</t>
        </is>
      </c>
      <c r="B110" s="17" t="inlineStr">
        <is>
          <t>Meredith Williams</t>
        </is>
      </c>
      <c r="C110" s="17" t="inlineStr">
        <is>
          <t>LP-0520</t>
        </is>
      </c>
      <c r="D110" s="17" t="inlineStr">
        <is>
          <t>Ledgport</t>
        </is>
      </c>
      <c r="E110" s="17" t="inlineStr">
        <is>
          <t>NON_COMM_MONTHLY</t>
        </is>
      </c>
      <c r="F110" s="17" t="n">
        <v>405.6</v>
      </c>
      <c r="G110" s="17" t="n">
        <v>0</v>
      </c>
      <c r="H110" s="17" t="n">
        <v>0</v>
      </c>
      <c r="I110" s="17" t="n">
        <v>0</v>
      </c>
      <c r="J110" s="17" t="n">
        <v>0</v>
      </c>
      <c r="K110" s="17" t="n">
        <v>0</v>
      </c>
      <c r="L110" s="27" t="n">
        <v>46232</v>
      </c>
      <c r="M110" s="17" t="inlineStr">
        <is>
          <t>CURRENT</t>
        </is>
      </c>
      <c r="N110" s="27" t="n">
        <v>46192</v>
      </c>
      <c r="O110" s="17" t="n"/>
      <c r="P110" s="17">
        <f>SUM(F110:J110)</f>
        <v/>
      </c>
      <c r="Q110" s="17">
        <f>K110-P110</f>
        <v/>
      </c>
      <c r="R110" s="17">
        <f>IFERROR(INDEX('Src_Inventory'!$J$6:$J$1185,MATCH(C110,'Src_Inventory'!$A$6:$A$1185,0)),"NOT FOUND")</f>
        <v/>
      </c>
      <c r="S110" s="17">
        <f>IFERROR(IF(B110=INDEX('Src_Inventory'!$M$6:$M$1185,MATCH(C110,'Src_Inventory'!$A$6:$A$1185,0)),"MATCH","MISMATCH"),"NOT FOUND")</f>
        <v/>
      </c>
    </row>
    <row r="111">
      <c r="A111" s="21" t="inlineStr">
        <is>
          <t>AC-LP-0521</t>
        </is>
      </c>
      <c r="B111" s="21" t="inlineStr">
        <is>
          <t>Ashley Hall</t>
        </is>
      </c>
      <c r="C111" s="21" t="inlineStr">
        <is>
          <t>LP-0521</t>
        </is>
      </c>
      <c r="D111" s="21" t="inlineStr">
        <is>
          <t>Ledgport</t>
        </is>
      </c>
      <c r="E111" s="21" t="inlineStr">
        <is>
          <t>NON_COMM_MONTHLY</t>
        </is>
      </c>
      <c r="F111" s="21" t="n">
        <v>416</v>
      </c>
      <c r="G111" s="21" t="n">
        <v>0</v>
      </c>
      <c r="H111" s="21" t="n">
        <v>0</v>
      </c>
      <c r="I111" s="21" t="n">
        <v>0</v>
      </c>
      <c r="J111" s="21" t="n">
        <v>0</v>
      </c>
      <c r="K111" s="21" t="n">
        <v>416</v>
      </c>
      <c r="L111" s="28" t="n">
        <v>46177</v>
      </c>
      <c r="M111" s="21" t="inlineStr">
        <is>
          <t>CURRENT</t>
        </is>
      </c>
      <c r="N111" s="28" t="n">
        <v>46233</v>
      </c>
      <c r="O111" s="21" t="n"/>
      <c r="P111" s="21">
        <f>SUM(F111:J111)</f>
        <v/>
      </c>
      <c r="Q111" s="21">
        <f>K111-P111</f>
        <v/>
      </c>
      <c r="R111" s="21">
        <f>IFERROR(INDEX('Src_Inventory'!$J$6:$J$1185,MATCH(C111,'Src_Inventory'!$A$6:$A$1185,0)),"NOT FOUND")</f>
        <v/>
      </c>
      <c r="S111" s="21">
        <f>IFERROR(IF(B111=INDEX('Src_Inventory'!$M$6:$M$1185,MATCH(C111,'Src_Inventory'!$A$6:$A$1185,0)),"MATCH","MISMATCH"),"NOT FOUND")</f>
        <v/>
      </c>
    </row>
    <row r="112">
      <c r="A112" s="17" t="inlineStr">
        <is>
          <t>AC-LP-0522</t>
        </is>
      </c>
      <c r="B112" s="17" t="inlineStr">
        <is>
          <t>Patrick Barnes</t>
        </is>
      </c>
      <c r="C112" s="17" t="inlineStr">
        <is>
          <t>LP-0522</t>
        </is>
      </c>
      <c r="D112" s="17" t="inlineStr">
        <is>
          <t>Ledgport</t>
        </is>
      </c>
      <c r="E112" s="17" t="inlineStr">
        <is>
          <t>NON_COMM_MONTHLY</t>
        </is>
      </c>
      <c r="F112" s="17" t="n">
        <v>634.4</v>
      </c>
      <c r="G112" s="17" t="n">
        <v>634.4</v>
      </c>
      <c r="H112" s="17" t="n">
        <v>0</v>
      </c>
      <c r="I112" s="17" t="n">
        <v>0</v>
      </c>
      <c r="J112" s="17" t="n">
        <v>0</v>
      </c>
      <c r="K112" s="17" t="n">
        <v>1268.8</v>
      </c>
      <c r="L112" s="27" t="n">
        <v>46156</v>
      </c>
      <c r="M112" s="17" t="inlineStr">
        <is>
          <t>WATCH</t>
        </is>
      </c>
      <c r="N112" s="27" t="n">
        <v>46216</v>
      </c>
      <c r="O112" s="17" t="n"/>
      <c r="P112" s="17">
        <f>SUM(F112:J112)</f>
        <v/>
      </c>
      <c r="Q112" s="17">
        <f>K112-P112</f>
        <v/>
      </c>
      <c r="R112" s="17">
        <f>IFERROR(INDEX('Src_Inventory'!$J$6:$J$1185,MATCH(C112,'Src_Inventory'!$A$6:$A$1185,0)),"NOT FOUND")</f>
        <v/>
      </c>
      <c r="S112" s="17">
        <f>IFERROR(IF(B112=INDEX('Src_Inventory'!$M$6:$M$1185,MATCH(C112,'Src_Inventory'!$A$6:$A$1185,0)),"MATCH","MISMATCH"),"NOT FOUND")</f>
        <v/>
      </c>
    </row>
    <row r="113">
      <c r="A113" s="21" t="inlineStr">
        <is>
          <t>AC-LP-0523</t>
        </is>
      </c>
      <c r="B113" s="21" t="inlineStr">
        <is>
          <t>Damon Garcia</t>
        </is>
      </c>
      <c r="C113" s="21" t="inlineStr">
        <is>
          <t>LP-0523</t>
        </is>
      </c>
      <c r="D113" s="21" t="inlineStr">
        <is>
          <t>Ledgport</t>
        </is>
      </c>
      <c r="E113" s="21" t="inlineStr">
        <is>
          <t>NON_COMM_MONTHLY</t>
        </is>
      </c>
      <c r="F113" s="21" t="n">
        <v>260</v>
      </c>
      <c r="G113" s="21" t="n">
        <v>0</v>
      </c>
      <c r="H113" s="21" t="n">
        <v>0</v>
      </c>
      <c r="I113" s="21" t="n">
        <v>0</v>
      </c>
      <c r="J113" s="21" t="n">
        <v>0</v>
      </c>
      <c r="K113" s="21" t="n">
        <v>260</v>
      </c>
      <c r="L113" s="28" t="n">
        <v>46152</v>
      </c>
      <c r="M113" s="21" t="inlineStr">
        <is>
          <t>CURRENT</t>
        </is>
      </c>
      <c r="N113" s="28" t="n">
        <v>46212</v>
      </c>
      <c r="O113" s="21" t="inlineStr">
        <is>
          <t>payment plan</t>
        </is>
      </c>
      <c r="P113" s="21">
        <f>SUM(F113:J113)</f>
        <v/>
      </c>
      <c r="Q113" s="21">
        <f>K113-P113</f>
        <v/>
      </c>
      <c r="R113" s="21">
        <f>IFERROR(INDEX('Src_Inventory'!$J$6:$J$1185,MATCH(C113,'Src_Inventory'!$A$6:$A$1185,0)),"NOT FOUND")</f>
        <v/>
      </c>
      <c r="S113" s="21">
        <f>IFERROR(IF(B113=INDEX('Src_Inventory'!$M$6:$M$1185,MATCH(C113,'Src_Inventory'!$A$6:$A$1185,0)),"MATCH","MISMATCH"),"NOT FOUND")</f>
        <v/>
      </c>
    </row>
    <row r="114">
      <c r="A114" s="17" t="inlineStr">
        <is>
          <t>AC-LP-0524</t>
        </is>
      </c>
      <c r="B114" s="17" t="inlineStr">
        <is>
          <t>Anthony Hamilton</t>
        </is>
      </c>
      <c r="C114" s="17" t="inlineStr">
        <is>
          <t>LP-0524</t>
        </is>
      </c>
      <c r="D114" s="17" t="inlineStr">
        <is>
          <t>Ledgport</t>
        </is>
      </c>
      <c r="E114" s="17" t="inlineStr">
        <is>
          <t>NON_COMM_MONTHLY</t>
        </is>
      </c>
      <c r="F114" s="17" t="n">
        <v>291.2</v>
      </c>
      <c r="G114" s="17" t="n">
        <v>0</v>
      </c>
      <c r="H114" s="17" t="n">
        <v>0</v>
      </c>
      <c r="I114" s="17" t="n">
        <v>0</v>
      </c>
      <c r="J114" s="17" t="n">
        <v>0</v>
      </c>
      <c r="K114" s="17" t="n">
        <v>291.2</v>
      </c>
      <c r="L114" s="27" t="n">
        <v>46203</v>
      </c>
      <c r="M114" s="17" t="inlineStr">
        <is>
          <t>CURRENT</t>
        </is>
      </c>
      <c r="N114" s="27" t="n">
        <v>46212</v>
      </c>
      <c r="O114" s="17" t="n"/>
      <c r="P114" s="17">
        <f>SUM(F114:J114)</f>
        <v/>
      </c>
      <c r="Q114" s="17">
        <f>K114-P114</f>
        <v/>
      </c>
      <c r="R114" s="17">
        <f>IFERROR(INDEX('Src_Inventory'!$J$6:$J$1185,MATCH(C114,'Src_Inventory'!$A$6:$A$1185,0)),"NOT FOUND")</f>
        <v/>
      </c>
      <c r="S114" s="17">
        <f>IFERROR(IF(B114=INDEX('Src_Inventory'!$M$6:$M$1185,MATCH(C114,'Src_Inventory'!$A$6:$A$1185,0)),"MATCH","MISMATCH"),"NOT FOUND")</f>
        <v/>
      </c>
    </row>
    <row r="115">
      <c r="A115" s="21" t="inlineStr">
        <is>
          <t>AC-LP-0601</t>
        </is>
      </c>
      <c r="B115" s="21" t="inlineStr">
        <is>
          <t>Ronald Moore</t>
        </is>
      </c>
      <c r="C115" s="21" t="inlineStr">
        <is>
          <t>LP-0601</t>
        </is>
      </c>
      <c r="D115" s="21" t="inlineStr">
        <is>
          <t>Ledgport</t>
        </is>
      </c>
      <c r="E115" s="21" t="inlineStr">
        <is>
          <t>NON_COMM_MONTHLY</t>
        </is>
      </c>
      <c r="F115" s="21" t="n">
        <v>312</v>
      </c>
      <c r="G115" s="21" t="n">
        <v>0</v>
      </c>
      <c r="H115" s="21" t="n">
        <v>0</v>
      </c>
      <c r="I115" s="21" t="n">
        <v>0</v>
      </c>
      <c r="J115" s="21" t="n">
        <v>0</v>
      </c>
      <c r="K115" s="21" t="n">
        <v>0</v>
      </c>
      <c r="L115" s="28" t="n">
        <v>46188</v>
      </c>
      <c r="M115" s="21" t="inlineStr">
        <is>
          <t>CURRENT</t>
        </is>
      </c>
      <c r="N115" s="28" t="n">
        <v>46175</v>
      </c>
      <c r="O115" s="21" t="n"/>
      <c r="P115" s="21">
        <f>SUM(F115:J115)</f>
        <v/>
      </c>
      <c r="Q115" s="21">
        <f>K115-P115</f>
        <v/>
      </c>
      <c r="R115" s="21">
        <f>IFERROR(INDEX('Src_Inventory'!$J$6:$J$1185,MATCH(C115,'Src_Inventory'!$A$6:$A$1185,0)),"NOT FOUND")</f>
        <v/>
      </c>
      <c r="S115" s="21">
        <f>IFERROR(IF(B115=INDEX('Src_Inventory'!$M$6:$M$1185,MATCH(C115,'Src_Inventory'!$A$6:$A$1185,0)),"MATCH","MISMATCH"),"NOT FOUND")</f>
        <v/>
      </c>
    </row>
    <row r="116">
      <c r="A116" s="17" t="inlineStr">
        <is>
          <t>AC-LP-0602</t>
        </is>
      </c>
      <c r="B116" s="17" t="inlineStr">
        <is>
          <t>Lee Maldonado</t>
        </is>
      </c>
      <c r="C116" s="17" t="inlineStr">
        <is>
          <t>LP-0602</t>
        </is>
      </c>
      <c r="D116" s="17" t="inlineStr">
        <is>
          <t>Ledgport</t>
        </is>
      </c>
      <c r="E116" s="17" t="inlineStr">
        <is>
          <t>NON_COMM_MONTHLY</t>
        </is>
      </c>
      <c r="F116" s="17" t="n">
        <v>603.2</v>
      </c>
      <c r="G116" s="17" t="n">
        <v>603.2</v>
      </c>
      <c r="H116" s="17" t="n">
        <v>603.2</v>
      </c>
      <c r="I116" s="17" t="n">
        <v>603.2</v>
      </c>
      <c r="J116" s="17" t="n">
        <v>603.2</v>
      </c>
      <c r="K116" s="17" t="n">
        <v>3016</v>
      </c>
      <c r="L116" s="27" t="n">
        <v>46221</v>
      </c>
      <c r="M116" s="17" t="inlineStr">
        <is>
          <t>COLLECTIONS</t>
        </is>
      </c>
      <c r="N116" s="27" t="n">
        <v>46195</v>
      </c>
      <c r="O116" s="17" t="n"/>
      <c r="P116" s="17">
        <f>SUM(F116:J116)</f>
        <v/>
      </c>
      <c r="Q116" s="17">
        <f>K116-P116</f>
        <v/>
      </c>
      <c r="R116" s="17">
        <f>IFERROR(INDEX('Src_Inventory'!$J$6:$J$1185,MATCH(C116,'Src_Inventory'!$A$6:$A$1185,0)),"NOT FOUND")</f>
        <v/>
      </c>
      <c r="S116" s="17">
        <f>IFERROR(IF(B116=INDEX('Src_Inventory'!$M$6:$M$1185,MATCH(C116,'Src_Inventory'!$A$6:$A$1185,0)),"MATCH","MISMATCH"),"NOT FOUND")</f>
        <v/>
      </c>
    </row>
    <row r="117">
      <c r="A117" s="21" t="inlineStr">
        <is>
          <t>AC-LP-0603</t>
        </is>
      </c>
      <c r="B117" s="21" t="inlineStr">
        <is>
          <t>Marissa Hatfield</t>
        </is>
      </c>
      <c r="C117" s="21" t="inlineStr">
        <is>
          <t>LP-0603</t>
        </is>
      </c>
      <c r="D117" s="21" t="inlineStr">
        <is>
          <t>Ledgport</t>
        </is>
      </c>
      <c r="E117" s="21" t="inlineStr">
        <is>
          <t>NON_COMM_MONTHLY</t>
        </is>
      </c>
      <c r="F117" s="21" t="n">
        <v>343.2</v>
      </c>
      <c r="G117" s="21" t="n">
        <v>0</v>
      </c>
      <c r="H117" s="21" t="n">
        <v>0</v>
      </c>
      <c r="I117" s="21" t="n">
        <v>0</v>
      </c>
      <c r="J117" s="21" t="n">
        <v>0</v>
      </c>
      <c r="K117" s="21" t="n">
        <v>343.2</v>
      </c>
      <c r="L117" s="28" t="n">
        <v>46144</v>
      </c>
      <c r="M117" s="21" t="inlineStr">
        <is>
          <t>CURRENT</t>
        </is>
      </c>
      <c r="N117" s="28" t="n">
        <v>46211</v>
      </c>
      <c r="O117" s="21" t="n"/>
      <c r="P117" s="21">
        <f>SUM(F117:J117)</f>
        <v/>
      </c>
      <c r="Q117" s="21">
        <f>K117-P117</f>
        <v/>
      </c>
      <c r="R117" s="21">
        <f>IFERROR(INDEX('Src_Inventory'!$J$6:$J$1185,MATCH(C117,'Src_Inventory'!$A$6:$A$1185,0)),"NOT FOUND")</f>
        <v/>
      </c>
      <c r="S117" s="21">
        <f>IFERROR(IF(B117=INDEX('Src_Inventory'!$M$6:$M$1185,MATCH(C117,'Src_Inventory'!$A$6:$A$1185,0)),"MATCH","MISMATCH"),"NOT FOUND")</f>
        <v/>
      </c>
    </row>
    <row r="118">
      <c r="A118" s="17" t="inlineStr">
        <is>
          <t>AC-LP-0604</t>
        </is>
      </c>
      <c r="B118" s="17" t="inlineStr">
        <is>
          <t>Timothy Porter</t>
        </is>
      </c>
      <c r="C118" s="17" t="inlineStr">
        <is>
          <t>LP-0604</t>
        </is>
      </c>
      <c r="D118" s="17" t="inlineStr">
        <is>
          <t>Ledgport</t>
        </is>
      </c>
      <c r="E118" s="17" t="inlineStr">
        <is>
          <t>NON_COMM_MONTHLY</t>
        </is>
      </c>
      <c r="F118" s="17" t="n">
        <v>530.4</v>
      </c>
      <c r="G118" s="17" t="n">
        <v>0</v>
      </c>
      <c r="H118" s="17" t="n">
        <v>0</v>
      </c>
      <c r="I118" s="17" t="n">
        <v>0</v>
      </c>
      <c r="J118" s="17" t="n">
        <v>0</v>
      </c>
      <c r="K118" s="17" t="n">
        <v>530.4</v>
      </c>
      <c r="L118" s="27" t="n">
        <v>46166</v>
      </c>
      <c r="M118" s="17" t="inlineStr">
        <is>
          <t>CURRENT</t>
        </is>
      </c>
      <c r="N118" s="27" t="n">
        <v>46207</v>
      </c>
      <c r="O118" s="17" t="n"/>
      <c r="P118" s="17">
        <f>SUM(F118:J118)</f>
        <v/>
      </c>
      <c r="Q118" s="17">
        <f>K118-P118</f>
        <v/>
      </c>
      <c r="R118" s="17">
        <f>IFERROR(INDEX('Src_Inventory'!$J$6:$J$1185,MATCH(C118,'Src_Inventory'!$A$6:$A$1185,0)),"NOT FOUND")</f>
        <v/>
      </c>
      <c r="S118" s="17">
        <f>IFERROR(IF(B118=INDEX('Src_Inventory'!$M$6:$M$1185,MATCH(C118,'Src_Inventory'!$A$6:$A$1185,0)),"MATCH","MISMATCH"),"NOT FOUND")</f>
        <v/>
      </c>
    </row>
    <row r="119">
      <c r="A119" s="21" t="inlineStr">
        <is>
          <t>AC-LP-0605</t>
        </is>
      </c>
      <c r="B119" s="21" t="inlineStr">
        <is>
          <t>Andrew Anderson</t>
        </is>
      </c>
      <c r="C119" s="21" t="inlineStr">
        <is>
          <t>LP-0605</t>
        </is>
      </c>
      <c r="D119" s="21" t="inlineStr">
        <is>
          <t>Ledgport</t>
        </is>
      </c>
      <c r="E119" s="21" t="inlineStr">
        <is>
          <t>NON_COMM_MONTHLY</t>
        </is>
      </c>
      <c r="F119" s="21" t="n">
        <v>530.4</v>
      </c>
      <c r="G119" s="21" t="n">
        <v>530.4</v>
      </c>
      <c r="H119" s="21" t="n">
        <v>530.4</v>
      </c>
      <c r="I119" s="21" t="n">
        <v>530.4</v>
      </c>
      <c r="J119" s="21" t="n">
        <v>0</v>
      </c>
      <c r="K119" s="21" t="n">
        <v>2121.6</v>
      </c>
      <c r="L119" s="28" t="n">
        <v>46148</v>
      </c>
      <c r="M119" s="21" t="inlineStr">
        <is>
          <t>COLLECTIONS</t>
        </is>
      </c>
      <c r="N119" s="28" t="n">
        <v>46217</v>
      </c>
      <c r="O119" s="21" t="n"/>
      <c r="P119" s="21">
        <f>SUM(F119:J119)</f>
        <v/>
      </c>
      <c r="Q119" s="21">
        <f>K119-P119</f>
        <v/>
      </c>
      <c r="R119" s="21">
        <f>IFERROR(INDEX('Src_Inventory'!$J$6:$J$1185,MATCH(C119,'Src_Inventory'!$A$6:$A$1185,0)),"NOT FOUND")</f>
        <v/>
      </c>
      <c r="S119" s="21">
        <f>IFERROR(IF(B119=INDEX('Src_Inventory'!$M$6:$M$1185,MATCH(C119,'Src_Inventory'!$A$6:$A$1185,0)),"MATCH","MISMATCH"),"NOT FOUND")</f>
        <v/>
      </c>
    </row>
    <row r="120">
      <c r="A120" s="17" t="inlineStr">
        <is>
          <t>AC-LP-0606</t>
        </is>
      </c>
      <c r="B120" s="17" t="inlineStr">
        <is>
          <t>Kyle Foster</t>
        </is>
      </c>
      <c r="C120" s="17" t="inlineStr">
        <is>
          <t>LP-0606</t>
        </is>
      </c>
      <c r="D120" s="17" t="inlineStr">
        <is>
          <t>Ledgport</t>
        </is>
      </c>
      <c r="E120" s="17" t="inlineStr">
        <is>
          <t>NON_COMM_MONTHLY</t>
        </is>
      </c>
      <c r="F120" s="17" t="n">
        <v>644.8</v>
      </c>
      <c r="G120" s="17" t="n">
        <v>0</v>
      </c>
      <c r="H120" s="17" t="n">
        <v>0</v>
      </c>
      <c r="I120" s="17" t="n">
        <v>0</v>
      </c>
      <c r="J120" s="17" t="n">
        <v>0</v>
      </c>
      <c r="K120" s="17" t="n">
        <v>644.8</v>
      </c>
      <c r="L120" s="27" t="n">
        <v>46143</v>
      </c>
      <c r="M120" s="17" t="inlineStr">
        <is>
          <t>CURRENT</t>
        </is>
      </c>
      <c r="N120" s="27" t="n">
        <v>46201</v>
      </c>
      <c r="O120" s="17" t="n"/>
      <c r="P120" s="17">
        <f>SUM(F120:J120)</f>
        <v/>
      </c>
      <c r="Q120" s="17">
        <f>K120-P120</f>
        <v/>
      </c>
      <c r="R120" s="17">
        <f>IFERROR(INDEX('Src_Inventory'!$J$6:$J$1185,MATCH(C120,'Src_Inventory'!$A$6:$A$1185,0)),"NOT FOUND")</f>
        <v/>
      </c>
      <c r="S120" s="17">
        <f>IFERROR(IF(B120=INDEX('Src_Inventory'!$M$6:$M$1185,MATCH(C120,'Src_Inventory'!$A$6:$A$1185,0)),"MATCH","MISMATCH"),"NOT FOUND")</f>
        <v/>
      </c>
    </row>
    <row r="121">
      <c r="A121" s="21" t="inlineStr">
        <is>
          <t>AC-LP-0607</t>
        </is>
      </c>
      <c r="B121" s="21" t="inlineStr">
        <is>
          <t>Morgan Clark</t>
        </is>
      </c>
      <c r="C121" s="21" t="inlineStr">
        <is>
          <t>LP-0607</t>
        </is>
      </c>
      <c r="D121" s="21" t="inlineStr">
        <is>
          <t>Ledgport</t>
        </is>
      </c>
      <c r="E121" s="21" t="inlineStr">
        <is>
          <t>NON_COMM_MONTHLY</t>
        </is>
      </c>
      <c r="F121" s="21" t="n">
        <v>416</v>
      </c>
      <c r="G121" s="21" t="n">
        <v>0</v>
      </c>
      <c r="H121" s="21" t="n">
        <v>0</v>
      </c>
      <c r="I121" s="21" t="n">
        <v>0</v>
      </c>
      <c r="J121" s="21" t="n">
        <v>0</v>
      </c>
      <c r="K121" s="21" t="n">
        <v>0</v>
      </c>
      <c r="L121" s="28" t="n">
        <v>46164</v>
      </c>
      <c r="M121" s="21" t="inlineStr">
        <is>
          <t>CURRENT</t>
        </is>
      </c>
      <c r="N121" s="28" t="n">
        <v>46226</v>
      </c>
      <c r="O121" s="21" t="n"/>
      <c r="P121" s="21">
        <f>SUM(F121:J121)</f>
        <v/>
      </c>
      <c r="Q121" s="21">
        <f>K121-P121</f>
        <v/>
      </c>
      <c r="R121" s="21">
        <f>IFERROR(INDEX('Src_Inventory'!$J$6:$J$1185,MATCH(C121,'Src_Inventory'!$A$6:$A$1185,0)),"NOT FOUND")</f>
        <v/>
      </c>
      <c r="S121" s="21">
        <f>IFERROR(IF(B121=INDEX('Src_Inventory'!$M$6:$M$1185,MATCH(C121,'Src_Inventory'!$A$6:$A$1185,0)),"MATCH","MISMATCH"),"NOT FOUND")</f>
        <v/>
      </c>
    </row>
    <row r="122">
      <c r="A122" s="17" t="inlineStr">
        <is>
          <t>AC-LP-0608</t>
        </is>
      </c>
      <c r="B122" s="17" t="inlineStr">
        <is>
          <t>Jamie Carpenter</t>
        </is>
      </c>
      <c r="C122" s="17" t="inlineStr">
        <is>
          <t>LP-0608</t>
        </is>
      </c>
      <c r="D122" s="17" t="inlineStr">
        <is>
          <t>Ledgport</t>
        </is>
      </c>
      <c r="E122" s="17" t="inlineStr">
        <is>
          <t>NON_COMM_MONTHLY</t>
        </is>
      </c>
      <c r="F122" s="17" t="n">
        <v>291.2</v>
      </c>
      <c r="G122" s="17" t="n">
        <v>0</v>
      </c>
      <c r="H122" s="17" t="n">
        <v>0</v>
      </c>
      <c r="I122" s="17" t="n">
        <v>0</v>
      </c>
      <c r="J122" s="17" t="n">
        <v>0</v>
      </c>
      <c r="K122" s="17" t="n">
        <v>291.2</v>
      </c>
      <c r="L122" s="27" t="n">
        <v>46213</v>
      </c>
      <c r="M122" s="17" t="inlineStr">
        <is>
          <t>CURRENT</t>
        </is>
      </c>
      <c r="N122" s="27" t="n">
        <v>46178</v>
      </c>
      <c r="O122" s="17" t="inlineStr">
        <is>
          <t>payment plan</t>
        </is>
      </c>
      <c r="P122" s="17">
        <f>SUM(F122:J122)</f>
        <v/>
      </c>
      <c r="Q122" s="17">
        <f>K122-P122</f>
        <v/>
      </c>
      <c r="R122" s="17">
        <f>IFERROR(INDEX('Src_Inventory'!$J$6:$J$1185,MATCH(C122,'Src_Inventory'!$A$6:$A$1185,0)),"NOT FOUND")</f>
        <v/>
      </c>
      <c r="S122" s="17">
        <f>IFERROR(IF(B122=INDEX('Src_Inventory'!$M$6:$M$1185,MATCH(C122,'Src_Inventory'!$A$6:$A$1185,0)),"MATCH","MISMATCH"),"NOT FOUND")</f>
        <v/>
      </c>
    </row>
    <row r="123">
      <c r="A123" s="21" t="inlineStr">
        <is>
          <t>AC-LP-0609</t>
        </is>
      </c>
      <c r="B123" s="21" t="inlineStr">
        <is>
          <t>Micheal Martinez</t>
        </is>
      </c>
      <c r="C123" s="21" t="inlineStr">
        <is>
          <t>LP-0609</t>
        </is>
      </c>
      <c r="D123" s="21" t="inlineStr">
        <is>
          <t>Ledgport</t>
        </is>
      </c>
      <c r="E123" s="21" t="inlineStr">
        <is>
          <t>NON_COMM_MONTHLY</t>
        </is>
      </c>
      <c r="F123" s="21" t="n">
        <v>395.2</v>
      </c>
      <c r="G123" s="21" t="n">
        <v>0</v>
      </c>
      <c r="H123" s="21" t="n">
        <v>0</v>
      </c>
      <c r="I123" s="21" t="n">
        <v>0</v>
      </c>
      <c r="J123" s="21" t="n">
        <v>0</v>
      </c>
      <c r="K123" s="21" t="n">
        <v>395.2</v>
      </c>
      <c r="L123" s="28" t="n">
        <v>46184</v>
      </c>
      <c r="M123" s="21" t="inlineStr">
        <is>
          <t>CURRENT</t>
        </is>
      </c>
      <c r="N123" s="28" t="n">
        <v>46197</v>
      </c>
      <c r="O123" s="21" t="n"/>
      <c r="P123" s="21">
        <f>SUM(F123:J123)</f>
        <v/>
      </c>
      <c r="Q123" s="21">
        <f>K123-P123</f>
        <v/>
      </c>
      <c r="R123" s="21">
        <f>IFERROR(INDEX('Src_Inventory'!$J$6:$J$1185,MATCH(C123,'Src_Inventory'!$A$6:$A$1185,0)),"NOT FOUND")</f>
        <v/>
      </c>
      <c r="S123" s="21">
        <f>IFERROR(IF(B123=INDEX('Src_Inventory'!$M$6:$M$1185,MATCH(C123,'Src_Inventory'!$A$6:$A$1185,0)),"MATCH","MISMATCH"),"NOT FOUND")</f>
        <v/>
      </c>
    </row>
    <row r="124">
      <c r="A124" s="17" t="inlineStr">
        <is>
          <t>AC-LP-0610</t>
        </is>
      </c>
      <c r="B124" s="17" t="inlineStr">
        <is>
          <t>James Williams</t>
        </is>
      </c>
      <c r="C124" s="17" t="inlineStr">
        <is>
          <t>LP-0610</t>
        </is>
      </c>
      <c r="D124" s="17" t="inlineStr">
        <is>
          <t>Ledgport</t>
        </is>
      </c>
      <c r="E124" s="17" t="inlineStr">
        <is>
          <t>NON_COMM_MONTHLY</t>
        </is>
      </c>
      <c r="F124" s="17" t="n">
        <v>364</v>
      </c>
      <c r="G124" s="17" t="n">
        <v>0</v>
      </c>
      <c r="H124" s="17" t="n">
        <v>0</v>
      </c>
      <c r="I124" s="17" t="n">
        <v>0</v>
      </c>
      <c r="J124" s="17" t="n">
        <v>0</v>
      </c>
      <c r="K124" s="17" t="n">
        <v>364</v>
      </c>
      <c r="L124" s="27" t="n">
        <v>46167</v>
      </c>
      <c r="M124" s="17" t="inlineStr">
        <is>
          <t>CURRENT</t>
        </is>
      </c>
      <c r="N124" s="27" t="n">
        <v>46183</v>
      </c>
      <c r="O124" s="17" t="n"/>
      <c r="P124" s="17">
        <f>SUM(F124:J124)</f>
        <v/>
      </c>
      <c r="Q124" s="17">
        <f>K124-P124</f>
        <v/>
      </c>
      <c r="R124" s="17">
        <f>IFERROR(INDEX('Src_Inventory'!$J$6:$J$1185,MATCH(C124,'Src_Inventory'!$A$6:$A$1185,0)),"NOT FOUND")</f>
        <v/>
      </c>
      <c r="S124" s="17">
        <f>IFERROR(IF(B124=INDEX('Src_Inventory'!$M$6:$M$1185,MATCH(C124,'Src_Inventory'!$A$6:$A$1185,0)),"MATCH","MISMATCH"),"NOT FOUND")</f>
        <v/>
      </c>
    </row>
    <row r="125">
      <c r="A125" s="21" t="inlineStr">
        <is>
          <t>AC-LP-0611</t>
        </is>
      </c>
      <c r="B125" s="21" t="inlineStr">
        <is>
          <t>Scott Bird</t>
        </is>
      </c>
      <c r="C125" s="21" t="inlineStr">
        <is>
          <t>LP-0611</t>
        </is>
      </c>
      <c r="D125" s="21" t="inlineStr">
        <is>
          <t>Ledgport</t>
        </is>
      </c>
      <c r="E125" s="21" t="inlineStr">
        <is>
          <t>NON_COMM_MONTHLY</t>
        </is>
      </c>
      <c r="F125" s="21" t="n">
        <v>634.4</v>
      </c>
      <c r="G125" s="21" t="n">
        <v>0</v>
      </c>
      <c r="H125" s="21" t="n">
        <v>0</v>
      </c>
      <c r="I125" s="21" t="n">
        <v>0</v>
      </c>
      <c r="J125" s="21" t="n">
        <v>0</v>
      </c>
      <c r="K125" s="21" t="n">
        <v>634.4</v>
      </c>
      <c r="L125" s="28" t="n">
        <v>46223</v>
      </c>
      <c r="M125" s="21" t="inlineStr">
        <is>
          <t>CURRENT</t>
        </is>
      </c>
      <c r="N125" s="28" t="n">
        <v>46196</v>
      </c>
      <c r="O125" s="21" t="n"/>
      <c r="P125" s="21">
        <f>SUM(F125:J125)</f>
        <v/>
      </c>
      <c r="Q125" s="21">
        <f>K125-P125</f>
        <v/>
      </c>
      <c r="R125" s="21">
        <f>IFERROR(INDEX('Src_Inventory'!$J$6:$J$1185,MATCH(C125,'Src_Inventory'!$A$6:$A$1185,0)),"NOT FOUND")</f>
        <v/>
      </c>
      <c r="S125" s="21">
        <f>IFERROR(IF(B125=INDEX('Src_Inventory'!$M$6:$M$1185,MATCH(C125,'Src_Inventory'!$A$6:$A$1185,0)),"MATCH","MISMATCH"),"NOT FOUND")</f>
        <v/>
      </c>
    </row>
    <row r="126">
      <c r="A126" s="17" t="inlineStr">
        <is>
          <t>AC-LP-0612</t>
        </is>
      </c>
      <c r="B126" s="17" t="inlineStr">
        <is>
          <t>Albert Rowland</t>
        </is>
      </c>
      <c r="C126" s="17" t="inlineStr">
        <is>
          <t>LP-0612</t>
        </is>
      </c>
      <c r="D126" s="17" t="inlineStr">
        <is>
          <t>Ledgport</t>
        </is>
      </c>
      <c r="E126" s="17" t="inlineStr">
        <is>
          <t>NON_COMM_MONTHLY</t>
        </is>
      </c>
      <c r="F126" s="17" t="n">
        <v>332.8</v>
      </c>
      <c r="G126" s="17" t="n">
        <v>0</v>
      </c>
      <c r="H126" s="17" t="n">
        <v>0</v>
      </c>
      <c r="I126" s="17" t="n">
        <v>0</v>
      </c>
      <c r="J126" s="17" t="n">
        <v>0</v>
      </c>
      <c r="K126" s="17" t="n">
        <v>0</v>
      </c>
      <c r="L126" s="27" t="n">
        <v>46191</v>
      </c>
      <c r="M126" s="17" t="inlineStr">
        <is>
          <t>CURRENT</t>
        </is>
      </c>
      <c r="N126" s="27" t="n">
        <v>46181</v>
      </c>
      <c r="O126" s="17" t="n"/>
      <c r="P126" s="17">
        <f>SUM(F126:J126)</f>
        <v/>
      </c>
      <c r="Q126" s="17">
        <f>K126-P126</f>
        <v/>
      </c>
      <c r="R126" s="17">
        <f>IFERROR(INDEX('Src_Inventory'!$J$6:$J$1185,MATCH(C126,'Src_Inventory'!$A$6:$A$1185,0)),"NOT FOUND")</f>
        <v/>
      </c>
      <c r="S126" s="17">
        <f>IFERROR(IF(B126=INDEX('Src_Inventory'!$M$6:$M$1185,MATCH(C126,'Src_Inventory'!$A$6:$A$1185,0)),"MATCH","MISMATCH"),"NOT FOUND")</f>
        <v/>
      </c>
    </row>
    <row r="127">
      <c r="A127" s="21" t="inlineStr">
        <is>
          <t>AC-LP-0613</t>
        </is>
      </c>
      <c r="B127" s="21" t="inlineStr">
        <is>
          <t>Matthew Mcdonald</t>
        </is>
      </c>
      <c r="C127" s="21" t="inlineStr">
        <is>
          <t>LP-0613</t>
        </is>
      </c>
      <c r="D127" s="21" t="inlineStr">
        <is>
          <t>Ledgport</t>
        </is>
      </c>
      <c r="E127" s="21" t="inlineStr">
        <is>
          <t>NON_COMM_MONTHLY</t>
        </is>
      </c>
      <c r="F127" s="21" t="n">
        <v>551.2</v>
      </c>
      <c r="G127" s="21" t="n">
        <v>0</v>
      </c>
      <c r="H127" s="21" t="n">
        <v>0</v>
      </c>
      <c r="I127" s="21" t="n">
        <v>0</v>
      </c>
      <c r="J127" s="21" t="n">
        <v>0</v>
      </c>
      <c r="K127" s="21" t="n">
        <v>0</v>
      </c>
      <c r="L127" s="28" t="n">
        <v>46193</v>
      </c>
      <c r="M127" s="21" t="inlineStr">
        <is>
          <t>CURRENT</t>
        </is>
      </c>
      <c r="N127" s="28" t="n">
        <v>46214</v>
      </c>
      <c r="O127" s="21" t="n"/>
      <c r="P127" s="21">
        <f>SUM(F127:J127)</f>
        <v/>
      </c>
      <c r="Q127" s="21">
        <f>K127-P127</f>
        <v/>
      </c>
      <c r="R127" s="21">
        <f>IFERROR(INDEX('Src_Inventory'!$J$6:$J$1185,MATCH(C127,'Src_Inventory'!$A$6:$A$1185,0)),"NOT FOUND")</f>
        <v/>
      </c>
      <c r="S127" s="21">
        <f>IFERROR(IF(B127=INDEX('Src_Inventory'!$M$6:$M$1185,MATCH(C127,'Src_Inventory'!$A$6:$A$1185,0)),"MATCH","MISMATCH"),"NOT FOUND")</f>
        <v/>
      </c>
    </row>
    <row r="128">
      <c r="A128" s="17" t="inlineStr">
        <is>
          <t>AC-LP-0614</t>
        </is>
      </c>
      <c r="B128" s="17" t="inlineStr">
        <is>
          <t>Dean Gonzalez</t>
        </is>
      </c>
      <c r="C128" s="17" t="inlineStr">
        <is>
          <t>LP-0614</t>
        </is>
      </c>
      <c r="D128" s="17" t="inlineStr">
        <is>
          <t>Ledgport</t>
        </is>
      </c>
      <c r="E128" s="17" t="inlineStr">
        <is>
          <t>NON_COMM_MONTHLY</t>
        </is>
      </c>
      <c r="F128" s="17" t="n">
        <v>291.2</v>
      </c>
      <c r="G128" s="17" t="n">
        <v>0</v>
      </c>
      <c r="H128" s="17" t="n">
        <v>0</v>
      </c>
      <c r="I128" s="17" t="n">
        <v>0</v>
      </c>
      <c r="J128" s="17" t="n">
        <v>0</v>
      </c>
      <c r="K128" s="17" t="n">
        <v>291.2</v>
      </c>
      <c r="L128" s="27" t="n">
        <v>46228</v>
      </c>
      <c r="M128" s="17" t="inlineStr">
        <is>
          <t>CURRENT</t>
        </is>
      </c>
      <c r="N128" s="27" t="n">
        <v>46219</v>
      </c>
      <c r="O128" s="17" t="n"/>
      <c r="P128" s="17">
        <f>SUM(F128:J128)</f>
        <v/>
      </c>
      <c r="Q128" s="17">
        <f>K128-P128</f>
        <v/>
      </c>
      <c r="R128" s="17">
        <f>IFERROR(INDEX('Src_Inventory'!$J$6:$J$1185,MATCH(C128,'Src_Inventory'!$A$6:$A$1185,0)),"NOT FOUND")</f>
        <v/>
      </c>
      <c r="S128" s="17">
        <f>IFERROR(IF(B128=INDEX('Src_Inventory'!$M$6:$M$1185,MATCH(C128,'Src_Inventory'!$A$6:$A$1185,0)),"MATCH","MISMATCH"),"NOT FOUND")</f>
        <v/>
      </c>
    </row>
    <row r="129">
      <c r="A129" s="21" t="inlineStr">
        <is>
          <t>AC-LP-0615</t>
        </is>
      </c>
      <c r="B129" s="21" t="inlineStr">
        <is>
          <t>Abigail Brooks</t>
        </is>
      </c>
      <c r="C129" s="21" t="inlineStr">
        <is>
          <t>LP-0615</t>
        </is>
      </c>
      <c r="D129" s="21" t="inlineStr">
        <is>
          <t>Ledgport</t>
        </is>
      </c>
      <c r="E129" s="21" t="inlineStr">
        <is>
          <t>NON_COMM_MONTHLY</t>
        </is>
      </c>
      <c r="F129" s="21" t="n">
        <v>395.2</v>
      </c>
      <c r="G129" s="21" t="n">
        <v>0</v>
      </c>
      <c r="H129" s="21" t="n">
        <v>0</v>
      </c>
      <c r="I129" s="21" t="n">
        <v>0</v>
      </c>
      <c r="J129" s="21" t="n">
        <v>0</v>
      </c>
      <c r="K129" s="21" t="n">
        <v>395.2</v>
      </c>
      <c r="L129" s="28" t="n">
        <v>46189</v>
      </c>
      <c r="M129" s="21" t="inlineStr">
        <is>
          <t>CURRENT</t>
        </is>
      </c>
      <c r="N129" s="28" t="n">
        <v>46180</v>
      </c>
      <c r="O129" s="21" t="n"/>
      <c r="P129" s="21">
        <f>SUM(F129:J129)</f>
        <v/>
      </c>
      <c r="Q129" s="21">
        <f>K129-P129</f>
        <v/>
      </c>
      <c r="R129" s="21">
        <f>IFERROR(INDEX('Src_Inventory'!$J$6:$J$1185,MATCH(C129,'Src_Inventory'!$A$6:$A$1185,0)),"NOT FOUND")</f>
        <v/>
      </c>
      <c r="S129" s="21">
        <f>IFERROR(IF(B129=INDEX('Src_Inventory'!$M$6:$M$1185,MATCH(C129,'Src_Inventory'!$A$6:$A$1185,0)),"MATCH","MISMATCH"),"NOT FOUND")</f>
        <v/>
      </c>
    </row>
    <row r="130">
      <c r="A130" s="17" t="inlineStr">
        <is>
          <t>AC-LP-0616</t>
        </is>
      </c>
      <c r="B130" s="17" t="inlineStr">
        <is>
          <t>Brandon Jackson</t>
        </is>
      </c>
      <c r="C130" s="17" t="inlineStr">
        <is>
          <t>LP-0616</t>
        </is>
      </c>
      <c r="D130" s="17" t="inlineStr">
        <is>
          <t>Ledgport</t>
        </is>
      </c>
      <c r="E130" s="17" t="inlineStr">
        <is>
          <t>NON_COMM_MONTHLY</t>
        </is>
      </c>
      <c r="F130" s="17" t="n">
        <v>540.8</v>
      </c>
      <c r="G130" s="17" t="n">
        <v>540.8</v>
      </c>
      <c r="H130" s="17" t="n">
        <v>0</v>
      </c>
      <c r="I130" s="17" t="n">
        <v>0</v>
      </c>
      <c r="J130" s="17" t="n">
        <v>0</v>
      </c>
      <c r="K130" s="17" t="n">
        <v>540.8</v>
      </c>
      <c r="L130" s="27" t="n">
        <v>46153</v>
      </c>
      <c r="M130" s="17" t="inlineStr">
        <is>
          <t>CURRENT</t>
        </is>
      </c>
      <c r="N130" s="27" t="n">
        <v>46211</v>
      </c>
      <c r="O130" s="17" t="n"/>
      <c r="P130" s="17">
        <f>SUM(F130:J130)</f>
        <v/>
      </c>
      <c r="Q130" s="17">
        <f>K130-P130</f>
        <v/>
      </c>
      <c r="R130" s="17">
        <f>IFERROR(INDEX('Src_Inventory'!$J$6:$J$1185,MATCH(C130,'Src_Inventory'!$A$6:$A$1185,0)),"NOT FOUND")</f>
        <v/>
      </c>
      <c r="S130" s="17">
        <f>IFERROR(IF(B130=INDEX('Src_Inventory'!$M$6:$M$1185,MATCH(C130,'Src_Inventory'!$A$6:$A$1185,0)),"MATCH","MISMATCH"),"NOT FOUND")</f>
        <v/>
      </c>
    </row>
    <row r="131">
      <c r="A131" s="21" t="inlineStr">
        <is>
          <t>AC-LP-0617</t>
        </is>
      </c>
      <c r="B131" s="21" t="inlineStr">
        <is>
          <t>Susan Jordan</t>
        </is>
      </c>
      <c r="C131" s="21" t="inlineStr">
        <is>
          <t>LP-0617</t>
        </is>
      </c>
      <c r="D131" s="21" t="inlineStr">
        <is>
          <t>Ledgport</t>
        </is>
      </c>
      <c r="E131" s="21" t="inlineStr">
        <is>
          <t>NON_COMM_MONTHLY</t>
        </is>
      </c>
      <c r="F131" s="21" t="n">
        <v>374.4</v>
      </c>
      <c r="G131" s="21" t="n">
        <v>0</v>
      </c>
      <c r="H131" s="21" t="n">
        <v>0</v>
      </c>
      <c r="I131" s="21" t="n">
        <v>0</v>
      </c>
      <c r="J131" s="21" t="n">
        <v>0</v>
      </c>
      <c r="K131" s="21" t="n">
        <v>374.4</v>
      </c>
      <c r="L131" s="28" t="n">
        <v>46162</v>
      </c>
      <c r="M131" s="21" t="inlineStr">
        <is>
          <t>CURRENT</t>
        </is>
      </c>
      <c r="N131" s="28" t="n">
        <v>46205</v>
      </c>
      <c r="O131" s="21" t="n"/>
      <c r="P131" s="21">
        <f>SUM(F131:J131)</f>
        <v/>
      </c>
      <c r="Q131" s="21">
        <f>K131-P131</f>
        <v/>
      </c>
      <c r="R131" s="21">
        <f>IFERROR(INDEX('Src_Inventory'!$J$6:$J$1185,MATCH(C131,'Src_Inventory'!$A$6:$A$1185,0)),"NOT FOUND")</f>
        <v/>
      </c>
      <c r="S131" s="21">
        <f>IFERROR(IF(B131=INDEX('Src_Inventory'!$M$6:$M$1185,MATCH(C131,'Src_Inventory'!$A$6:$A$1185,0)),"MATCH","MISMATCH"),"NOT FOUND")</f>
        <v/>
      </c>
    </row>
    <row r="132">
      <c r="A132" s="17" t="inlineStr">
        <is>
          <t>AC-LP-0618</t>
        </is>
      </c>
      <c r="B132" s="17" t="inlineStr">
        <is>
          <t>Natalie Tyler</t>
        </is>
      </c>
      <c r="C132" s="17" t="inlineStr">
        <is>
          <t>LP-0618</t>
        </is>
      </c>
      <c r="D132" s="17" t="inlineStr">
        <is>
          <t>Ledgport</t>
        </is>
      </c>
      <c r="E132" s="17" t="inlineStr">
        <is>
          <t>NON_COMM_MONTHLY</t>
        </is>
      </c>
      <c r="F132" s="17" t="n">
        <v>332.8</v>
      </c>
      <c r="G132" s="17" t="n">
        <v>0</v>
      </c>
      <c r="H132" s="17" t="n">
        <v>0</v>
      </c>
      <c r="I132" s="17" t="n">
        <v>0</v>
      </c>
      <c r="J132" s="17" t="n">
        <v>0</v>
      </c>
      <c r="K132" s="17" t="n">
        <v>332.8</v>
      </c>
      <c r="L132" s="27" t="n">
        <v>46218</v>
      </c>
      <c r="M132" s="17" t="inlineStr">
        <is>
          <t>CURRENT</t>
        </is>
      </c>
      <c r="N132" s="27" t="n">
        <v>46190</v>
      </c>
      <c r="O132" s="17" t="n"/>
      <c r="P132" s="17">
        <f>SUM(F132:J132)</f>
        <v/>
      </c>
      <c r="Q132" s="17">
        <f>K132-P132</f>
        <v/>
      </c>
      <c r="R132" s="17">
        <f>IFERROR(INDEX('Src_Inventory'!$J$6:$J$1185,MATCH(C132,'Src_Inventory'!$A$6:$A$1185,0)),"NOT FOUND")</f>
        <v/>
      </c>
      <c r="S132" s="17">
        <f>IFERROR(IF(B132=INDEX('Src_Inventory'!$M$6:$M$1185,MATCH(C132,'Src_Inventory'!$A$6:$A$1185,0)),"MATCH","MISMATCH"),"NOT FOUND")</f>
        <v/>
      </c>
    </row>
    <row r="133">
      <c r="A133" s="21" t="inlineStr">
        <is>
          <t>AC-LP-0620</t>
        </is>
      </c>
      <c r="B133" s="21" t="inlineStr">
        <is>
          <t>Juan Martin</t>
        </is>
      </c>
      <c r="C133" s="21" t="inlineStr">
        <is>
          <t>LP-0620</t>
        </is>
      </c>
      <c r="D133" s="21" t="inlineStr">
        <is>
          <t>Ledgport</t>
        </is>
      </c>
      <c r="E133" s="21" t="inlineStr">
        <is>
          <t>NON_COMM_MONTHLY</t>
        </is>
      </c>
      <c r="F133" s="21" t="n">
        <v>426.4</v>
      </c>
      <c r="G133" s="21" t="n">
        <v>0</v>
      </c>
      <c r="H133" s="21" t="n">
        <v>0</v>
      </c>
      <c r="I133" s="21" t="n">
        <v>0</v>
      </c>
      <c r="J133" s="21" t="n">
        <v>0</v>
      </c>
      <c r="K133" s="21" t="n">
        <v>0</v>
      </c>
      <c r="L133" s="28" t="n">
        <v>46189</v>
      </c>
      <c r="M133" s="21" t="inlineStr">
        <is>
          <t>CURRENT</t>
        </is>
      </c>
      <c r="N133" s="28" t="n">
        <v>46226</v>
      </c>
      <c r="O133" s="21" t="n"/>
      <c r="P133" s="21">
        <f>SUM(F133:J133)</f>
        <v/>
      </c>
      <c r="Q133" s="21">
        <f>K133-P133</f>
        <v/>
      </c>
      <c r="R133" s="21">
        <f>IFERROR(INDEX('Src_Inventory'!$J$6:$J$1185,MATCH(C133,'Src_Inventory'!$A$6:$A$1185,0)),"NOT FOUND")</f>
        <v/>
      </c>
      <c r="S133" s="21">
        <f>IFERROR(IF(B133=INDEX('Src_Inventory'!$M$6:$M$1185,MATCH(C133,'Src_Inventory'!$A$6:$A$1185,0)),"MATCH","MISMATCH"),"NOT FOUND")</f>
        <v/>
      </c>
    </row>
    <row r="134">
      <c r="A134" s="17" t="inlineStr">
        <is>
          <t>AC-LP-0621</t>
        </is>
      </c>
      <c r="B134" s="17" t="inlineStr">
        <is>
          <t>Victoria Williamson</t>
        </is>
      </c>
      <c r="C134" s="17" t="inlineStr">
        <is>
          <t>LP-0621</t>
        </is>
      </c>
      <c r="D134" s="17" t="inlineStr">
        <is>
          <t>Ledgport</t>
        </is>
      </c>
      <c r="E134" s="17" t="inlineStr">
        <is>
          <t>NON_COMM_MONTHLY</t>
        </is>
      </c>
      <c r="F134" s="17" t="n">
        <v>416</v>
      </c>
      <c r="G134" s="17" t="n">
        <v>0</v>
      </c>
      <c r="H134" s="17" t="n">
        <v>0</v>
      </c>
      <c r="I134" s="17" t="n">
        <v>0</v>
      </c>
      <c r="J134" s="17" t="n">
        <v>0</v>
      </c>
      <c r="K134" s="17" t="n">
        <v>416</v>
      </c>
      <c r="L134" s="27" t="n">
        <v>46208</v>
      </c>
      <c r="M134" s="17" t="inlineStr">
        <is>
          <t>CURRENT</t>
        </is>
      </c>
      <c r="N134" s="27" t="n">
        <v>46191</v>
      </c>
      <c r="O134" s="17" t="n"/>
      <c r="P134" s="17">
        <f>SUM(F134:J134)</f>
        <v/>
      </c>
      <c r="Q134" s="17">
        <f>K134-P134</f>
        <v/>
      </c>
      <c r="R134" s="17">
        <f>IFERROR(INDEX('Src_Inventory'!$J$6:$J$1185,MATCH(C134,'Src_Inventory'!$A$6:$A$1185,0)),"NOT FOUND")</f>
        <v/>
      </c>
      <c r="S134" s="17">
        <f>IFERROR(IF(B134=INDEX('Src_Inventory'!$M$6:$M$1185,MATCH(C134,'Src_Inventory'!$A$6:$A$1185,0)),"MATCH","MISMATCH"),"NOT FOUND")</f>
        <v/>
      </c>
    </row>
    <row r="135">
      <c r="A135" s="21" t="inlineStr">
        <is>
          <t>AC-LP-0622</t>
        </is>
      </c>
      <c r="B135" s="21" t="inlineStr">
        <is>
          <t>Ross Green</t>
        </is>
      </c>
      <c r="C135" s="21" t="inlineStr">
        <is>
          <t>LP-0622</t>
        </is>
      </c>
      <c r="D135" s="21" t="inlineStr">
        <is>
          <t>Ledgport</t>
        </is>
      </c>
      <c r="E135" s="21" t="inlineStr">
        <is>
          <t>NON_COMM_MONTHLY</t>
        </is>
      </c>
      <c r="F135" s="21" t="n">
        <v>416</v>
      </c>
      <c r="G135" s="21" t="n">
        <v>0</v>
      </c>
      <c r="H135" s="21" t="n">
        <v>0</v>
      </c>
      <c r="I135" s="21" t="n">
        <v>0</v>
      </c>
      <c r="J135" s="21" t="n">
        <v>0</v>
      </c>
      <c r="K135" s="21" t="n">
        <v>416</v>
      </c>
      <c r="L135" s="28" t="n">
        <v>46144</v>
      </c>
      <c r="M135" s="21" t="inlineStr">
        <is>
          <t>CURRENT</t>
        </is>
      </c>
      <c r="N135" s="28" t="n">
        <v>46216</v>
      </c>
      <c r="O135" s="21" t="n"/>
      <c r="P135" s="21">
        <f>SUM(F135:J135)</f>
        <v/>
      </c>
      <c r="Q135" s="21">
        <f>K135-P135</f>
        <v/>
      </c>
      <c r="R135" s="21">
        <f>IFERROR(INDEX('Src_Inventory'!$J$6:$J$1185,MATCH(C135,'Src_Inventory'!$A$6:$A$1185,0)),"NOT FOUND")</f>
        <v/>
      </c>
      <c r="S135" s="21">
        <f>IFERROR(IF(B135=INDEX('Src_Inventory'!$M$6:$M$1185,MATCH(C135,'Src_Inventory'!$A$6:$A$1185,0)),"MATCH","MISMATCH"),"NOT FOUND")</f>
        <v/>
      </c>
    </row>
    <row r="136">
      <c r="A136" s="17" t="inlineStr">
        <is>
          <t>AC-LP-0623</t>
        </is>
      </c>
      <c r="B136" s="17" t="inlineStr">
        <is>
          <t>Craig Kelley</t>
        </is>
      </c>
      <c r="C136" s="17" t="inlineStr">
        <is>
          <t>LP-0623</t>
        </is>
      </c>
      <c r="D136" s="17" t="inlineStr">
        <is>
          <t>Ledgport</t>
        </is>
      </c>
      <c r="E136" s="17" t="inlineStr">
        <is>
          <t>NON_COMM_MONTHLY</t>
        </is>
      </c>
      <c r="F136" s="17" t="n">
        <v>561.6</v>
      </c>
      <c r="G136" s="17" t="n">
        <v>0</v>
      </c>
      <c r="H136" s="17" t="n">
        <v>0</v>
      </c>
      <c r="I136" s="17" t="n">
        <v>0</v>
      </c>
      <c r="J136" s="17" t="n">
        <v>0</v>
      </c>
      <c r="K136" s="17" t="n">
        <v>561.6</v>
      </c>
      <c r="L136" s="27" t="n">
        <v>46163</v>
      </c>
      <c r="M136" s="17" t="inlineStr">
        <is>
          <t>CURRENT</t>
        </is>
      </c>
      <c r="N136" s="27" t="n">
        <v>46205</v>
      </c>
      <c r="O136" s="17" t="n"/>
      <c r="P136" s="17">
        <f>SUM(F136:J136)</f>
        <v/>
      </c>
      <c r="Q136" s="17">
        <f>K136-P136</f>
        <v/>
      </c>
      <c r="R136" s="17">
        <f>IFERROR(INDEX('Src_Inventory'!$J$6:$J$1185,MATCH(C136,'Src_Inventory'!$A$6:$A$1185,0)),"NOT FOUND")</f>
        <v/>
      </c>
      <c r="S136" s="17">
        <f>IFERROR(IF(B136=INDEX('Src_Inventory'!$M$6:$M$1185,MATCH(C136,'Src_Inventory'!$A$6:$A$1185,0)),"MATCH","MISMATCH"),"NOT FOUND")</f>
        <v/>
      </c>
    </row>
    <row r="137">
      <c r="A137" s="21" t="inlineStr">
        <is>
          <t>AC-LP-0624</t>
        </is>
      </c>
      <c r="B137" s="21" t="inlineStr">
        <is>
          <t>Evelyn Thompson</t>
        </is>
      </c>
      <c r="C137" s="21" t="inlineStr">
        <is>
          <t>LP-0624</t>
        </is>
      </c>
      <c r="D137" s="21" t="inlineStr">
        <is>
          <t>Ledgport</t>
        </is>
      </c>
      <c r="E137" s="21" t="inlineStr">
        <is>
          <t>NON_COMM_MONTHLY</t>
        </is>
      </c>
      <c r="F137" s="21" t="n">
        <v>520</v>
      </c>
      <c r="G137" s="21" t="n">
        <v>0</v>
      </c>
      <c r="H137" s="21" t="n">
        <v>0</v>
      </c>
      <c r="I137" s="21" t="n">
        <v>0</v>
      </c>
      <c r="J137" s="21" t="n">
        <v>0</v>
      </c>
      <c r="K137" s="21" t="n">
        <v>520</v>
      </c>
      <c r="L137" s="28" t="n">
        <v>46170</v>
      </c>
      <c r="M137" s="21" t="inlineStr">
        <is>
          <t>CURRENT</t>
        </is>
      </c>
      <c r="N137" s="28" t="n">
        <v>46181</v>
      </c>
      <c r="O137" s="21" t="n"/>
      <c r="P137" s="21">
        <f>SUM(F137:J137)</f>
        <v/>
      </c>
      <c r="Q137" s="21">
        <f>K137-P137</f>
        <v/>
      </c>
      <c r="R137" s="21">
        <f>IFERROR(INDEX('Src_Inventory'!$J$6:$J$1185,MATCH(C137,'Src_Inventory'!$A$6:$A$1185,0)),"NOT FOUND")</f>
        <v/>
      </c>
      <c r="S137" s="21">
        <f>IFERROR(IF(B137=INDEX('Src_Inventory'!$M$6:$M$1185,MATCH(C137,'Src_Inventory'!$A$6:$A$1185,0)),"MATCH","MISMATCH"),"NOT FOUND")</f>
        <v/>
      </c>
    </row>
    <row r="138">
      <c r="A138" s="17" t="inlineStr">
        <is>
          <t>AC-LP-0701</t>
        </is>
      </c>
      <c r="B138" s="17" t="inlineStr">
        <is>
          <t>Michael Combs</t>
        </is>
      </c>
      <c r="C138" s="17" t="inlineStr">
        <is>
          <t>LP-0701</t>
        </is>
      </c>
      <c r="D138" s="17" t="inlineStr">
        <is>
          <t>Ledgport</t>
        </is>
      </c>
      <c r="E138" s="17" t="inlineStr">
        <is>
          <t>NON_COMM_MONTHLY</t>
        </is>
      </c>
      <c r="F138" s="17" t="n">
        <v>457.6</v>
      </c>
      <c r="G138" s="17" t="n">
        <v>0</v>
      </c>
      <c r="H138" s="17" t="n">
        <v>0</v>
      </c>
      <c r="I138" s="17" t="n">
        <v>0</v>
      </c>
      <c r="J138" s="17" t="n">
        <v>0</v>
      </c>
      <c r="K138" s="17" t="n">
        <v>457.6</v>
      </c>
      <c r="L138" s="27" t="n">
        <v>46218</v>
      </c>
      <c r="M138" s="17" t="inlineStr">
        <is>
          <t>CURRENT</t>
        </is>
      </c>
      <c r="N138" s="27" t="n">
        <v>46181</v>
      </c>
      <c r="O138" s="17" t="n"/>
      <c r="P138" s="17">
        <f>SUM(F138:J138)</f>
        <v/>
      </c>
      <c r="Q138" s="17">
        <f>K138-P138</f>
        <v/>
      </c>
      <c r="R138" s="17">
        <f>IFERROR(INDEX('Src_Inventory'!$J$6:$J$1185,MATCH(C138,'Src_Inventory'!$A$6:$A$1185,0)),"NOT FOUND")</f>
        <v/>
      </c>
      <c r="S138" s="17">
        <f>IFERROR(IF(B138=INDEX('Src_Inventory'!$M$6:$M$1185,MATCH(C138,'Src_Inventory'!$A$6:$A$1185,0)),"MATCH","MISMATCH"),"NOT FOUND")</f>
        <v/>
      </c>
    </row>
    <row r="139">
      <c r="A139" s="21" t="inlineStr">
        <is>
          <t>AC-LP-0702</t>
        </is>
      </c>
      <c r="B139" s="21" t="inlineStr">
        <is>
          <t>Julie Peterson</t>
        </is>
      </c>
      <c r="C139" s="21" t="inlineStr">
        <is>
          <t>LP-0702</t>
        </is>
      </c>
      <c r="D139" s="21" t="inlineStr">
        <is>
          <t>Ledgport</t>
        </is>
      </c>
      <c r="E139" s="21" t="inlineStr">
        <is>
          <t>NON_COMM_MONTHLY</t>
        </is>
      </c>
      <c r="F139" s="21" t="n">
        <v>540.8</v>
      </c>
      <c r="G139" s="21" t="n">
        <v>540.8</v>
      </c>
      <c r="H139" s="21" t="n">
        <v>0</v>
      </c>
      <c r="I139" s="21" t="n">
        <v>0</v>
      </c>
      <c r="J139" s="21" t="n">
        <v>0</v>
      </c>
      <c r="K139" s="21" t="n">
        <v>540.8</v>
      </c>
      <c r="L139" s="28" t="n">
        <v>46208</v>
      </c>
      <c r="M139" s="21" t="inlineStr">
        <is>
          <t>CURRENT</t>
        </is>
      </c>
      <c r="N139" s="28" t="n">
        <v>46190</v>
      </c>
      <c r="O139" s="21" t="n"/>
      <c r="P139" s="21">
        <f>SUM(F139:J139)</f>
        <v/>
      </c>
      <c r="Q139" s="21">
        <f>K139-P139</f>
        <v/>
      </c>
      <c r="R139" s="21">
        <f>IFERROR(INDEX('Src_Inventory'!$J$6:$J$1185,MATCH(C139,'Src_Inventory'!$A$6:$A$1185,0)),"NOT FOUND")</f>
        <v/>
      </c>
      <c r="S139" s="21">
        <f>IFERROR(IF(B139=INDEX('Src_Inventory'!$M$6:$M$1185,MATCH(C139,'Src_Inventory'!$A$6:$A$1185,0)),"MATCH","MISMATCH"),"NOT FOUND")</f>
        <v/>
      </c>
    </row>
    <row r="140">
      <c r="A140" s="17" t="inlineStr">
        <is>
          <t>AC-LP-0703</t>
        </is>
      </c>
      <c r="B140" s="17" t="inlineStr">
        <is>
          <t>Ruth Peters</t>
        </is>
      </c>
      <c r="C140" s="17" t="inlineStr">
        <is>
          <t>LP-0703</t>
        </is>
      </c>
      <c r="D140" s="17" t="inlineStr">
        <is>
          <t>Ledgport</t>
        </is>
      </c>
      <c r="E140" s="17" t="inlineStr">
        <is>
          <t>NON_COMM_MONTHLY</t>
        </is>
      </c>
      <c r="F140" s="17" t="n">
        <v>613.6</v>
      </c>
      <c r="G140" s="17" t="n">
        <v>0</v>
      </c>
      <c r="H140" s="17" t="n">
        <v>0</v>
      </c>
      <c r="I140" s="17" t="n">
        <v>0</v>
      </c>
      <c r="J140" s="17" t="n">
        <v>0</v>
      </c>
      <c r="K140" s="17" t="n">
        <v>613.6</v>
      </c>
      <c r="L140" s="27" t="n">
        <v>46154</v>
      </c>
      <c r="M140" s="17" t="inlineStr">
        <is>
          <t>CURRENT</t>
        </is>
      </c>
      <c r="N140" s="27" t="n">
        <v>46199</v>
      </c>
      <c r="O140" s="17" t="n"/>
      <c r="P140" s="17">
        <f>SUM(F140:J140)</f>
        <v/>
      </c>
      <c r="Q140" s="17">
        <f>K140-P140</f>
        <v/>
      </c>
      <c r="R140" s="17">
        <f>IFERROR(INDEX('Src_Inventory'!$J$6:$J$1185,MATCH(C140,'Src_Inventory'!$A$6:$A$1185,0)),"NOT FOUND")</f>
        <v/>
      </c>
      <c r="S140" s="17">
        <f>IFERROR(IF(B140=INDEX('Src_Inventory'!$M$6:$M$1185,MATCH(C140,'Src_Inventory'!$A$6:$A$1185,0)),"MATCH","MISMATCH"),"NOT FOUND")</f>
        <v/>
      </c>
    </row>
    <row r="141">
      <c r="A141" s="21" t="inlineStr">
        <is>
          <t>AC-LP-0704</t>
        </is>
      </c>
      <c r="B141" s="21" t="inlineStr">
        <is>
          <t>Jason Brooks</t>
        </is>
      </c>
      <c r="C141" s="21" t="inlineStr">
        <is>
          <t>LP-0704</t>
        </is>
      </c>
      <c r="D141" s="21" t="inlineStr">
        <is>
          <t>Ledgport</t>
        </is>
      </c>
      <c r="E141" s="21" t="inlineStr">
        <is>
          <t>NON_COMM_MONTHLY</t>
        </is>
      </c>
      <c r="F141" s="21" t="n">
        <v>551.2</v>
      </c>
      <c r="G141" s="21" t="n">
        <v>0</v>
      </c>
      <c r="H141" s="21" t="n">
        <v>0</v>
      </c>
      <c r="I141" s="21" t="n">
        <v>0</v>
      </c>
      <c r="J141" s="21" t="n">
        <v>0</v>
      </c>
      <c r="K141" s="21" t="n">
        <v>551.2</v>
      </c>
      <c r="L141" s="28" t="n">
        <v>46165</v>
      </c>
      <c r="M141" s="21" t="inlineStr">
        <is>
          <t>CURRENT</t>
        </is>
      </c>
      <c r="N141" s="28" t="n">
        <v>46183</v>
      </c>
      <c r="O141" s="21" t="n"/>
      <c r="P141" s="21">
        <f>SUM(F141:J141)</f>
        <v/>
      </c>
      <c r="Q141" s="21">
        <f>K141-P141</f>
        <v/>
      </c>
      <c r="R141" s="21">
        <f>IFERROR(INDEX('Src_Inventory'!$J$6:$J$1185,MATCH(C141,'Src_Inventory'!$A$6:$A$1185,0)),"NOT FOUND")</f>
        <v/>
      </c>
      <c r="S141" s="21">
        <f>IFERROR(IF(B141=INDEX('Src_Inventory'!$M$6:$M$1185,MATCH(C141,'Src_Inventory'!$A$6:$A$1185,0)),"MATCH","MISMATCH"),"NOT FOUND")</f>
        <v/>
      </c>
    </row>
    <row r="142">
      <c r="A142" s="17" t="inlineStr">
        <is>
          <t>AC-LP-0705</t>
        </is>
      </c>
      <c r="B142" s="17" t="inlineStr">
        <is>
          <t>Sarah Hogan</t>
        </is>
      </c>
      <c r="C142" s="17" t="inlineStr">
        <is>
          <t>LP-0705</t>
        </is>
      </c>
      <c r="D142" s="17" t="inlineStr">
        <is>
          <t>Ledgport</t>
        </is>
      </c>
      <c r="E142" s="17" t="inlineStr">
        <is>
          <t>NON_COMM_MONTHLY</t>
        </is>
      </c>
      <c r="F142" s="17" t="n">
        <v>457.6</v>
      </c>
      <c r="G142" s="17" t="n">
        <v>0</v>
      </c>
      <c r="H142" s="17" t="n">
        <v>0</v>
      </c>
      <c r="I142" s="17" t="n">
        <v>0</v>
      </c>
      <c r="J142" s="17" t="n">
        <v>0</v>
      </c>
      <c r="K142" s="17" t="n">
        <v>0</v>
      </c>
      <c r="L142" s="27" t="n">
        <v>46161</v>
      </c>
      <c r="M142" s="17" t="inlineStr">
        <is>
          <t>CURRENT</t>
        </is>
      </c>
      <c r="N142" s="27" t="n">
        <v>46221</v>
      </c>
      <c r="O142" s="17" t="n"/>
      <c r="P142" s="17">
        <f>SUM(F142:J142)</f>
        <v/>
      </c>
      <c r="Q142" s="17">
        <f>K142-P142</f>
        <v/>
      </c>
      <c r="R142" s="17">
        <f>IFERROR(INDEX('Src_Inventory'!$J$6:$J$1185,MATCH(C142,'Src_Inventory'!$A$6:$A$1185,0)),"NOT FOUND")</f>
        <v/>
      </c>
      <c r="S142" s="17">
        <f>IFERROR(IF(B142=INDEX('Src_Inventory'!$M$6:$M$1185,MATCH(C142,'Src_Inventory'!$A$6:$A$1185,0)),"MATCH","MISMATCH"),"NOT FOUND")</f>
        <v/>
      </c>
    </row>
    <row r="143">
      <c r="A143" s="21" t="inlineStr">
        <is>
          <t>AC-LP-0706</t>
        </is>
      </c>
      <c r="B143" s="21" t="inlineStr">
        <is>
          <t>Anthony Morales</t>
        </is>
      </c>
      <c r="C143" s="21" t="inlineStr">
        <is>
          <t>LP-0706</t>
        </is>
      </c>
      <c r="D143" s="21" t="inlineStr">
        <is>
          <t>Ledgport</t>
        </is>
      </c>
      <c r="E143" s="21" t="inlineStr">
        <is>
          <t>NON_COMM_MONTHLY</t>
        </is>
      </c>
      <c r="F143" s="21" t="n">
        <v>457.6</v>
      </c>
      <c r="G143" s="21" t="n">
        <v>0</v>
      </c>
      <c r="H143" s="21" t="n">
        <v>0</v>
      </c>
      <c r="I143" s="21" t="n">
        <v>0</v>
      </c>
      <c r="J143" s="21" t="n">
        <v>0</v>
      </c>
      <c r="K143" s="21" t="n">
        <v>457.6</v>
      </c>
      <c r="L143" s="28" t="n">
        <v>46192</v>
      </c>
      <c r="M143" s="21" t="inlineStr">
        <is>
          <t>CURRENT</t>
        </is>
      </c>
      <c r="N143" s="28" t="n">
        <v>46216</v>
      </c>
      <c r="O143" s="21" t="n"/>
      <c r="P143" s="21">
        <f>SUM(F143:J143)</f>
        <v/>
      </c>
      <c r="Q143" s="21">
        <f>K143-P143</f>
        <v/>
      </c>
      <c r="R143" s="21">
        <f>IFERROR(INDEX('Src_Inventory'!$J$6:$J$1185,MATCH(C143,'Src_Inventory'!$A$6:$A$1185,0)),"NOT FOUND")</f>
        <v/>
      </c>
      <c r="S143" s="21">
        <f>IFERROR(IF(B143=INDEX('Src_Inventory'!$M$6:$M$1185,MATCH(C143,'Src_Inventory'!$A$6:$A$1185,0)),"MATCH","MISMATCH"),"NOT FOUND")</f>
        <v/>
      </c>
    </row>
    <row r="144">
      <c r="A144" s="17" t="inlineStr">
        <is>
          <t>AC-LP-0707</t>
        </is>
      </c>
      <c r="B144" s="17" t="inlineStr">
        <is>
          <t>Laurie Smith</t>
        </is>
      </c>
      <c r="C144" s="17" t="inlineStr">
        <is>
          <t>LP-0707</t>
        </is>
      </c>
      <c r="D144" s="17" t="inlineStr">
        <is>
          <t>Ledgport</t>
        </is>
      </c>
      <c r="E144" s="17" t="inlineStr">
        <is>
          <t>NON_COMM_MONTHLY</t>
        </is>
      </c>
      <c r="F144" s="17" t="n">
        <v>478.4</v>
      </c>
      <c r="G144" s="17" t="n">
        <v>0</v>
      </c>
      <c r="H144" s="17" t="n">
        <v>0</v>
      </c>
      <c r="I144" s="17" t="n">
        <v>0</v>
      </c>
      <c r="J144" s="17" t="n">
        <v>0</v>
      </c>
      <c r="K144" s="17" t="n">
        <v>478.4</v>
      </c>
      <c r="L144" s="27" t="n">
        <v>46192</v>
      </c>
      <c r="M144" s="17" t="inlineStr">
        <is>
          <t>CURRENT</t>
        </is>
      </c>
      <c r="N144" s="27" t="n">
        <v>46221</v>
      </c>
      <c r="O144" s="17" t="n"/>
      <c r="P144" s="17">
        <f>SUM(F144:J144)</f>
        <v/>
      </c>
      <c r="Q144" s="17">
        <f>K144-P144</f>
        <v/>
      </c>
      <c r="R144" s="17">
        <f>IFERROR(INDEX('Src_Inventory'!$J$6:$J$1185,MATCH(C144,'Src_Inventory'!$A$6:$A$1185,0)),"NOT FOUND")</f>
        <v/>
      </c>
      <c r="S144" s="17">
        <f>IFERROR(IF(B144=INDEX('Src_Inventory'!$M$6:$M$1185,MATCH(C144,'Src_Inventory'!$A$6:$A$1185,0)),"MATCH","MISMATCH"),"NOT FOUND")</f>
        <v/>
      </c>
    </row>
    <row r="145">
      <c r="A145" s="21" t="inlineStr">
        <is>
          <t>AC-LP-0708</t>
        </is>
      </c>
      <c r="B145" s="21" t="inlineStr">
        <is>
          <t>Elizabeth Mathews</t>
        </is>
      </c>
      <c r="C145" s="21" t="inlineStr">
        <is>
          <t>LP-0708</t>
        </is>
      </c>
      <c r="D145" s="21" t="inlineStr">
        <is>
          <t>Ledgport</t>
        </is>
      </c>
      <c r="E145" s="21" t="inlineStr">
        <is>
          <t>NON_COMM_MONTHLY</t>
        </is>
      </c>
      <c r="F145" s="21" t="n">
        <v>457.6</v>
      </c>
      <c r="G145" s="21" t="n">
        <v>0</v>
      </c>
      <c r="H145" s="21" t="n">
        <v>0</v>
      </c>
      <c r="I145" s="21" t="n">
        <v>0</v>
      </c>
      <c r="J145" s="21" t="n">
        <v>0</v>
      </c>
      <c r="K145" s="21" t="n">
        <v>457.6</v>
      </c>
      <c r="L145" s="28" t="n">
        <v>46204</v>
      </c>
      <c r="M145" s="21" t="inlineStr">
        <is>
          <t>CURRENT</t>
        </is>
      </c>
      <c r="N145" s="28" t="n">
        <v>46214</v>
      </c>
      <c r="O145" s="21" t="n"/>
      <c r="P145" s="21">
        <f>SUM(F145:J145)</f>
        <v/>
      </c>
      <c r="Q145" s="21">
        <f>K145-P145</f>
        <v/>
      </c>
      <c r="R145" s="21">
        <f>IFERROR(INDEX('Src_Inventory'!$J$6:$J$1185,MATCH(C145,'Src_Inventory'!$A$6:$A$1185,0)),"NOT FOUND")</f>
        <v/>
      </c>
      <c r="S145" s="21">
        <f>IFERROR(IF(B145=INDEX('Src_Inventory'!$M$6:$M$1185,MATCH(C145,'Src_Inventory'!$A$6:$A$1185,0)),"MATCH","MISMATCH"),"NOT FOUND")</f>
        <v/>
      </c>
    </row>
    <row r="146">
      <c r="A146" s="17" t="inlineStr">
        <is>
          <t>AC-LP-0709</t>
        </is>
      </c>
      <c r="B146" s="17" t="inlineStr">
        <is>
          <t>Patrick Allen</t>
        </is>
      </c>
      <c r="C146" s="17" t="inlineStr">
        <is>
          <t>LP-0709</t>
        </is>
      </c>
      <c r="D146" s="17" t="inlineStr">
        <is>
          <t>Ledgport</t>
        </is>
      </c>
      <c r="E146" s="17" t="inlineStr">
        <is>
          <t>NON_COMM_MONTHLY</t>
        </is>
      </c>
      <c r="F146" s="17" t="n">
        <v>478.4</v>
      </c>
      <c r="G146" s="17" t="n">
        <v>478.4</v>
      </c>
      <c r="H146" s="17" t="n">
        <v>0</v>
      </c>
      <c r="I146" s="17" t="n">
        <v>0</v>
      </c>
      <c r="J146" s="17" t="n">
        <v>0</v>
      </c>
      <c r="K146" s="17" t="n">
        <v>478.4</v>
      </c>
      <c r="L146" s="27" t="n">
        <v>46214</v>
      </c>
      <c r="M146" s="17" t="inlineStr">
        <is>
          <t>CURRENT</t>
        </is>
      </c>
      <c r="N146" s="27" t="n">
        <v>46175</v>
      </c>
      <c r="O146" s="17" t="n"/>
      <c r="P146" s="17">
        <f>SUM(F146:J146)</f>
        <v/>
      </c>
      <c r="Q146" s="17">
        <f>K146-P146</f>
        <v/>
      </c>
      <c r="R146" s="17">
        <f>IFERROR(INDEX('Src_Inventory'!$J$6:$J$1185,MATCH(C146,'Src_Inventory'!$A$6:$A$1185,0)),"NOT FOUND")</f>
        <v/>
      </c>
      <c r="S146" s="17">
        <f>IFERROR(IF(B146=INDEX('Src_Inventory'!$M$6:$M$1185,MATCH(C146,'Src_Inventory'!$A$6:$A$1185,0)),"MATCH","MISMATCH"),"NOT FOUND")</f>
        <v/>
      </c>
    </row>
    <row r="147">
      <c r="A147" s="21" t="inlineStr">
        <is>
          <t>AC-LP-0710</t>
        </is>
      </c>
      <c r="B147" s="21" t="inlineStr">
        <is>
          <t>Peggy Trevino</t>
        </is>
      </c>
      <c r="C147" s="21" t="inlineStr">
        <is>
          <t>LP-0710</t>
        </is>
      </c>
      <c r="D147" s="21" t="inlineStr">
        <is>
          <t>Ledgport</t>
        </is>
      </c>
      <c r="E147" s="21" t="inlineStr">
        <is>
          <t>NON_COMM_MONTHLY</t>
        </is>
      </c>
      <c r="F147" s="21" t="n">
        <v>353.6</v>
      </c>
      <c r="G147" s="21" t="n">
        <v>0</v>
      </c>
      <c r="H147" s="21" t="n">
        <v>0</v>
      </c>
      <c r="I147" s="21" t="n">
        <v>0</v>
      </c>
      <c r="J147" s="21" t="n">
        <v>0</v>
      </c>
      <c r="K147" s="21" t="n">
        <v>353.6</v>
      </c>
      <c r="L147" s="28" t="n">
        <v>46182</v>
      </c>
      <c r="M147" s="21" t="inlineStr">
        <is>
          <t>CURRENT</t>
        </is>
      </c>
      <c r="N147" s="28" t="n">
        <v>46199</v>
      </c>
      <c r="O147" s="21" t="n"/>
      <c r="P147" s="21">
        <f>SUM(F147:J147)</f>
        <v/>
      </c>
      <c r="Q147" s="21">
        <f>K147-P147</f>
        <v/>
      </c>
      <c r="R147" s="21">
        <f>IFERROR(INDEX('Src_Inventory'!$J$6:$J$1185,MATCH(C147,'Src_Inventory'!$A$6:$A$1185,0)),"NOT FOUND")</f>
        <v/>
      </c>
      <c r="S147" s="21">
        <f>IFERROR(IF(B147=INDEX('Src_Inventory'!$M$6:$M$1185,MATCH(C147,'Src_Inventory'!$A$6:$A$1185,0)),"MATCH","MISMATCH"),"NOT FOUND")</f>
        <v/>
      </c>
    </row>
    <row r="148">
      <c r="A148" s="17" t="inlineStr">
        <is>
          <t>AC-LP-0711</t>
        </is>
      </c>
      <c r="B148" s="17" t="inlineStr">
        <is>
          <t>Lisa Wyatt</t>
        </is>
      </c>
      <c r="C148" s="17" t="inlineStr">
        <is>
          <t>LP-0711</t>
        </is>
      </c>
      <c r="D148" s="17" t="inlineStr">
        <is>
          <t>Ledgport</t>
        </is>
      </c>
      <c r="E148" s="17" t="inlineStr">
        <is>
          <t>NON_COMM_MONTHLY</t>
        </is>
      </c>
      <c r="F148" s="17" t="n">
        <v>457.6</v>
      </c>
      <c r="G148" s="17" t="n">
        <v>0</v>
      </c>
      <c r="H148" s="17" t="n">
        <v>0</v>
      </c>
      <c r="I148" s="17" t="n">
        <v>0</v>
      </c>
      <c r="J148" s="17" t="n">
        <v>0</v>
      </c>
      <c r="K148" s="17" t="n">
        <v>457.6</v>
      </c>
      <c r="L148" s="27" t="n">
        <v>46232</v>
      </c>
      <c r="M148" s="17" t="inlineStr">
        <is>
          <t>CURRENT</t>
        </is>
      </c>
      <c r="N148" s="27" t="n">
        <v>46186</v>
      </c>
      <c r="O148" s="17" t="n"/>
      <c r="P148" s="17">
        <f>SUM(F148:J148)</f>
        <v/>
      </c>
      <c r="Q148" s="17">
        <f>K148-P148</f>
        <v/>
      </c>
      <c r="R148" s="17">
        <f>IFERROR(INDEX('Src_Inventory'!$J$6:$J$1185,MATCH(C148,'Src_Inventory'!$A$6:$A$1185,0)),"NOT FOUND")</f>
        <v/>
      </c>
      <c r="S148" s="17">
        <f>IFERROR(IF(B148=INDEX('Src_Inventory'!$M$6:$M$1185,MATCH(C148,'Src_Inventory'!$A$6:$A$1185,0)),"MATCH","MISMATCH"),"NOT FOUND")</f>
        <v/>
      </c>
    </row>
    <row r="149">
      <c r="A149" s="21" t="inlineStr">
        <is>
          <t>AC-LP-0712</t>
        </is>
      </c>
      <c r="B149" s="21" t="inlineStr">
        <is>
          <t>Matthew Spencer</t>
        </is>
      </c>
      <c r="C149" s="21" t="inlineStr">
        <is>
          <t>LP-0712</t>
        </is>
      </c>
      <c r="D149" s="21" t="inlineStr">
        <is>
          <t>Ledgport</t>
        </is>
      </c>
      <c r="E149" s="21" t="inlineStr">
        <is>
          <t>NON_COMM_MONTHLY</t>
        </is>
      </c>
      <c r="F149" s="21" t="n">
        <v>384.8</v>
      </c>
      <c r="G149" s="21" t="n">
        <v>384.8</v>
      </c>
      <c r="H149" s="21" t="n">
        <v>0</v>
      </c>
      <c r="I149" s="21" t="n">
        <v>0</v>
      </c>
      <c r="J149" s="21" t="n">
        <v>0</v>
      </c>
      <c r="K149" s="21" t="n">
        <v>384.8</v>
      </c>
      <c r="L149" s="28" t="n">
        <v>46194</v>
      </c>
      <c r="M149" s="21" t="inlineStr">
        <is>
          <t>CURRENT</t>
        </is>
      </c>
      <c r="N149" s="28" t="n">
        <v>46192</v>
      </c>
      <c r="O149" s="21" t="n"/>
      <c r="P149" s="21">
        <f>SUM(F149:J149)</f>
        <v/>
      </c>
      <c r="Q149" s="21">
        <f>K149-P149</f>
        <v/>
      </c>
      <c r="R149" s="21">
        <f>IFERROR(INDEX('Src_Inventory'!$J$6:$J$1185,MATCH(C149,'Src_Inventory'!$A$6:$A$1185,0)),"NOT FOUND")</f>
        <v/>
      </c>
      <c r="S149" s="21">
        <f>IFERROR(IF(B149=INDEX('Src_Inventory'!$M$6:$M$1185,MATCH(C149,'Src_Inventory'!$A$6:$A$1185,0)),"MATCH","MISMATCH"),"NOT FOUND")</f>
        <v/>
      </c>
    </row>
    <row r="150">
      <c r="A150" s="17" t="inlineStr">
        <is>
          <t>AC-LP-0713</t>
        </is>
      </c>
      <c r="B150" s="17" t="inlineStr">
        <is>
          <t>Stacey Mitchell</t>
        </is>
      </c>
      <c r="C150" s="17" t="inlineStr">
        <is>
          <t>LP-0713</t>
        </is>
      </c>
      <c r="D150" s="17" t="inlineStr">
        <is>
          <t>Ledgport</t>
        </is>
      </c>
      <c r="E150" s="17" t="inlineStr">
        <is>
          <t>NON_COMM_MONTHLY</t>
        </is>
      </c>
      <c r="F150" s="17" t="n">
        <v>416</v>
      </c>
      <c r="G150" s="17" t="n">
        <v>416</v>
      </c>
      <c r="H150" s="17" t="n">
        <v>416</v>
      </c>
      <c r="I150" s="17" t="n">
        <v>416</v>
      </c>
      <c r="J150" s="17" t="n">
        <v>832</v>
      </c>
      <c r="K150" s="17" t="n">
        <v>2496</v>
      </c>
      <c r="L150" s="27" t="n">
        <v>46157</v>
      </c>
      <c r="M150" s="17" t="inlineStr">
        <is>
          <t>COLLECTIONS</t>
        </is>
      </c>
      <c r="N150" s="27" t="n">
        <v>46205</v>
      </c>
      <c r="O150" s="17" t="n"/>
      <c r="P150" s="17">
        <f>SUM(F150:J150)</f>
        <v/>
      </c>
      <c r="Q150" s="17">
        <f>K150-P150</f>
        <v/>
      </c>
      <c r="R150" s="17">
        <f>IFERROR(INDEX('Src_Inventory'!$J$6:$J$1185,MATCH(C150,'Src_Inventory'!$A$6:$A$1185,0)),"NOT FOUND")</f>
        <v/>
      </c>
      <c r="S150" s="17">
        <f>IFERROR(IF(B150=INDEX('Src_Inventory'!$M$6:$M$1185,MATCH(C150,'Src_Inventory'!$A$6:$A$1185,0)),"MATCH","MISMATCH"),"NOT FOUND")</f>
        <v/>
      </c>
    </row>
    <row r="151">
      <c r="A151" s="21" t="inlineStr">
        <is>
          <t>AC-LP-0714</t>
        </is>
      </c>
      <c r="B151" s="21" t="inlineStr">
        <is>
          <t>Nicholas Woodward</t>
        </is>
      </c>
      <c r="C151" s="21" t="inlineStr">
        <is>
          <t>LP-0714</t>
        </is>
      </c>
      <c r="D151" s="21" t="inlineStr">
        <is>
          <t>Ledgport</t>
        </is>
      </c>
      <c r="E151" s="21" t="inlineStr">
        <is>
          <t>NON_COMM_MONTHLY</t>
        </is>
      </c>
      <c r="F151" s="21" t="n">
        <v>332.8</v>
      </c>
      <c r="G151" s="21" t="n">
        <v>332.8</v>
      </c>
      <c r="H151" s="21" t="n">
        <v>0</v>
      </c>
      <c r="I151" s="21" t="n">
        <v>0</v>
      </c>
      <c r="J151" s="21" t="n">
        <v>0</v>
      </c>
      <c r="K151" s="21" t="n">
        <v>665.6</v>
      </c>
      <c r="L151" s="28" t="n">
        <v>46229</v>
      </c>
      <c r="M151" s="21" t="inlineStr">
        <is>
          <t>WATCH</t>
        </is>
      </c>
      <c r="N151" s="28" t="n">
        <v>46178</v>
      </c>
      <c r="O151" s="21" t="n"/>
      <c r="P151" s="21">
        <f>SUM(F151:J151)</f>
        <v/>
      </c>
      <c r="Q151" s="21">
        <f>K151-P151</f>
        <v/>
      </c>
      <c r="R151" s="21">
        <f>IFERROR(INDEX('Src_Inventory'!$J$6:$J$1185,MATCH(C151,'Src_Inventory'!$A$6:$A$1185,0)),"NOT FOUND")</f>
        <v/>
      </c>
      <c r="S151" s="21">
        <f>IFERROR(IF(B151=INDEX('Src_Inventory'!$M$6:$M$1185,MATCH(C151,'Src_Inventory'!$A$6:$A$1185,0)),"MATCH","MISMATCH"),"NOT FOUND")</f>
        <v/>
      </c>
    </row>
    <row r="152">
      <c r="A152" s="17" t="inlineStr">
        <is>
          <t>AC-LP-0715</t>
        </is>
      </c>
      <c r="B152" s="17" t="inlineStr">
        <is>
          <t>Jason Ramirez</t>
        </is>
      </c>
      <c r="C152" s="17" t="inlineStr">
        <is>
          <t>LP-0715</t>
        </is>
      </c>
      <c r="D152" s="17" t="inlineStr">
        <is>
          <t>Ledgport</t>
        </is>
      </c>
      <c r="E152" s="17" t="inlineStr">
        <is>
          <t>NON_COMM_MONTHLY</t>
        </is>
      </c>
      <c r="F152" s="17" t="n">
        <v>582.4</v>
      </c>
      <c r="G152" s="17" t="n">
        <v>0</v>
      </c>
      <c r="H152" s="17" t="n">
        <v>0</v>
      </c>
      <c r="I152" s="17" t="n">
        <v>0</v>
      </c>
      <c r="J152" s="17" t="n">
        <v>0</v>
      </c>
      <c r="K152" s="17" t="n">
        <v>0</v>
      </c>
      <c r="L152" s="27" t="n">
        <v>46165</v>
      </c>
      <c r="M152" s="17" t="inlineStr">
        <is>
          <t>CURRENT</t>
        </is>
      </c>
      <c r="N152" s="27" t="n">
        <v>46223</v>
      </c>
      <c r="O152" s="17" t="n"/>
      <c r="P152" s="17">
        <f>SUM(F152:J152)</f>
        <v/>
      </c>
      <c r="Q152" s="17">
        <f>K152-P152</f>
        <v/>
      </c>
      <c r="R152" s="17">
        <f>IFERROR(INDEX('Src_Inventory'!$J$6:$J$1185,MATCH(C152,'Src_Inventory'!$A$6:$A$1185,0)),"NOT FOUND")</f>
        <v/>
      </c>
      <c r="S152" s="17">
        <f>IFERROR(IF(B152=INDEX('Src_Inventory'!$M$6:$M$1185,MATCH(C152,'Src_Inventory'!$A$6:$A$1185,0)),"MATCH","MISMATCH"),"NOT FOUND")</f>
        <v/>
      </c>
    </row>
    <row r="153">
      <c r="A153" s="21" t="inlineStr">
        <is>
          <t>AC-LP-0716</t>
        </is>
      </c>
      <c r="B153" s="21" t="inlineStr">
        <is>
          <t>Teresa Smith</t>
        </is>
      </c>
      <c r="C153" s="21" t="inlineStr">
        <is>
          <t>LP-0716</t>
        </is>
      </c>
      <c r="D153" s="21" t="inlineStr">
        <is>
          <t>Ledgport</t>
        </is>
      </c>
      <c r="E153" s="21" t="inlineStr">
        <is>
          <t>NON_COMM_MONTHLY</t>
        </is>
      </c>
      <c r="F153" s="21" t="n">
        <v>426.4</v>
      </c>
      <c r="G153" s="21" t="n">
        <v>0</v>
      </c>
      <c r="H153" s="21" t="n">
        <v>0</v>
      </c>
      <c r="I153" s="21" t="n">
        <v>0</v>
      </c>
      <c r="J153" s="21" t="n">
        <v>0</v>
      </c>
      <c r="K153" s="21" t="n">
        <v>426.4</v>
      </c>
      <c r="L153" s="28" t="n">
        <v>46192</v>
      </c>
      <c r="M153" s="21" t="inlineStr">
        <is>
          <t>CURRENT</t>
        </is>
      </c>
      <c r="N153" s="28" t="n">
        <v>46219</v>
      </c>
      <c r="O153" s="21" t="n"/>
      <c r="P153" s="21">
        <f>SUM(F153:J153)</f>
        <v/>
      </c>
      <c r="Q153" s="21">
        <f>K153-P153</f>
        <v/>
      </c>
      <c r="R153" s="21">
        <f>IFERROR(INDEX('Src_Inventory'!$J$6:$J$1185,MATCH(C153,'Src_Inventory'!$A$6:$A$1185,0)),"NOT FOUND")</f>
        <v/>
      </c>
      <c r="S153" s="21">
        <f>IFERROR(IF(B153=INDEX('Src_Inventory'!$M$6:$M$1185,MATCH(C153,'Src_Inventory'!$A$6:$A$1185,0)),"MATCH","MISMATCH"),"NOT FOUND")</f>
        <v/>
      </c>
    </row>
    <row r="154">
      <c r="A154" s="17" t="inlineStr">
        <is>
          <t>AC-LP-0717</t>
        </is>
      </c>
      <c r="B154" s="17" t="inlineStr">
        <is>
          <t>Justin Richardson</t>
        </is>
      </c>
      <c r="C154" s="17" t="inlineStr">
        <is>
          <t>LP-0717</t>
        </is>
      </c>
      <c r="D154" s="17" t="inlineStr">
        <is>
          <t>Ledgport</t>
        </is>
      </c>
      <c r="E154" s="17" t="inlineStr">
        <is>
          <t>NON_COMM_MONTHLY</t>
        </is>
      </c>
      <c r="F154" s="17" t="n">
        <v>582.4</v>
      </c>
      <c r="G154" s="17" t="n">
        <v>582.4</v>
      </c>
      <c r="H154" s="17" t="n">
        <v>582.4</v>
      </c>
      <c r="I154" s="17" t="n">
        <v>0</v>
      </c>
      <c r="J154" s="17" t="n">
        <v>0</v>
      </c>
      <c r="K154" s="17" t="n">
        <v>1164.8</v>
      </c>
      <c r="L154" s="27" t="n">
        <v>46229</v>
      </c>
      <c r="M154" s="17" t="inlineStr">
        <is>
          <t>WATCH</t>
        </is>
      </c>
      <c r="N154" s="27" t="n">
        <v>46176</v>
      </c>
      <c r="O154" s="17" t="n"/>
      <c r="P154" s="17">
        <f>SUM(F154:J154)</f>
        <v/>
      </c>
      <c r="Q154" s="17">
        <f>K154-P154</f>
        <v/>
      </c>
      <c r="R154" s="17">
        <f>IFERROR(INDEX('Src_Inventory'!$J$6:$J$1185,MATCH(C154,'Src_Inventory'!$A$6:$A$1185,0)),"NOT FOUND")</f>
        <v/>
      </c>
      <c r="S154" s="17">
        <f>IFERROR(IF(B154=INDEX('Src_Inventory'!$M$6:$M$1185,MATCH(C154,'Src_Inventory'!$A$6:$A$1185,0)),"MATCH","MISMATCH"),"NOT FOUND")</f>
        <v/>
      </c>
    </row>
    <row r="155">
      <c r="A155" s="21" t="inlineStr">
        <is>
          <t>AC-LP-0718</t>
        </is>
      </c>
      <c r="B155" s="21" t="inlineStr">
        <is>
          <t>Charles Case</t>
        </is>
      </c>
      <c r="C155" s="21" t="inlineStr">
        <is>
          <t>LP-0718</t>
        </is>
      </c>
      <c r="D155" s="21" t="inlineStr">
        <is>
          <t>Ledgport</t>
        </is>
      </c>
      <c r="E155" s="21" t="inlineStr">
        <is>
          <t>NON_COMM_MONTHLY</t>
        </is>
      </c>
      <c r="F155" s="21" t="n">
        <v>332.8</v>
      </c>
      <c r="G155" s="21" t="n">
        <v>332.8</v>
      </c>
      <c r="H155" s="21" t="n">
        <v>0</v>
      </c>
      <c r="I155" s="21" t="n">
        <v>0</v>
      </c>
      <c r="J155" s="21" t="n">
        <v>0</v>
      </c>
      <c r="K155" s="21" t="n">
        <v>665.6</v>
      </c>
      <c r="L155" s="28" t="n">
        <v>46212</v>
      </c>
      <c r="M155" s="21" t="inlineStr">
        <is>
          <t>WATCH</t>
        </is>
      </c>
      <c r="N155" s="28" t="n">
        <v>46187</v>
      </c>
      <c r="O155" s="21" t="n"/>
      <c r="P155" s="21">
        <f>SUM(F155:J155)</f>
        <v/>
      </c>
      <c r="Q155" s="21">
        <f>K155-P155</f>
        <v/>
      </c>
      <c r="R155" s="21">
        <f>IFERROR(INDEX('Src_Inventory'!$J$6:$J$1185,MATCH(C155,'Src_Inventory'!$A$6:$A$1185,0)),"NOT FOUND")</f>
        <v/>
      </c>
      <c r="S155" s="21">
        <f>IFERROR(IF(B155=INDEX('Src_Inventory'!$M$6:$M$1185,MATCH(C155,'Src_Inventory'!$A$6:$A$1185,0)),"MATCH","MISMATCH"),"NOT FOUND")</f>
        <v/>
      </c>
    </row>
    <row r="156">
      <c r="A156" s="17" t="inlineStr">
        <is>
          <t>AC-LP-0719</t>
        </is>
      </c>
      <c r="B156" s="17" t="inlineStr">
        <is>
          <t>Natalie Olsen</t>
        </is>
      </c>
      <c r="C156" s="17" t="inlineStr">
        <is>
          <t>LP-0719</t>
        </is>
      </c>
      <c r="D156" s="17" t="inlineStr">
        <is>
          <t>Ledgport</t>
        </is>
      </c>
      <c r="E156" s="17" t="inlineStr">
        <is>
          <t>NON_COMM_MONTHLY</t>
        </is>
      </c>
      <c r="F156" s="17" t="n">
        <v>343.2</v>
      </c>
      <c r="G156" s="17" t="n">
        <v>343.2</v>
      </c>
      <c r="H156" s="17" t="n">
        <v>343.2</v>
      </c>
      <c r="I156" s="17" t="n">
        <v>0</v>
      </c>
      <c r="J156" s="17" t="n">
        <v>0</v>
      </c>
      <c r="K156" s="17" t="n">
        <v>1029.6</v>
      </c>
      <c r="L156" s="27" t="n">
        <v>46189</v>
      </c>
      <c r="M156" s="17" t="inlineStr">
        <is>
          <t>COLLECTIONS</t>
        </is>
      </c>
      <c r="N156" s="27" t="n">
        <v>46199</v>
      </c>
      <c r="O156" s="17" t="n"/>
      <c r="P156" s="17">
        <f>SUM(F156:J156)</f>
        <v/>
      </c>
      <c r="Q156" s="17">
        <f>K156-P156</f>
        <v/>
      </c>
      <c r="R156" s="17">
        <f>IFERROR(INDEX('Src_Inventory'!$J$6:$J$1185,MATCH(C156,'Src_Inventory'!$A$6:$A$1185,0)),"NOT FOUND")</f>
        <v/>
      </c>
      <c r="S156" s="17">
        <f>IFERROR(IF(B156=INDEX('Src_Inventory'!$M$6:$M$1185,MATCH(C156,'Src_Inventory'!$A$6:$A$1185,0)),"MATCH","MISMATCH"),"NOT FOUND")</f>
        <v/>
      </c>
    </row>
    <row r="157">
      <c r="A157" s="21" t="inlineStr">
        <is>
          <t>AC-LP-0720</t>
        </is>
      </c>
      <c r="B157" s="21" t="inlineStr">
        <is>
          <t>Alexander Stephens</t>
        </is>
      </c>
      <c r="C157" s="21" t="inlineStr">
        <is>
          <t>LP-0720</t>
        </is>
      </c>
      <c r="D157" s="21" t="inlineStr">
        <is>
          <t>Ledgport</t>
        </is>
      </c>
      <c r="E157" s="21" t="inlineStr">
        <is>
          <t>NON_COMM_MONTHLY</t>
        </is>
      </c>
      <c r="F157" s="21" t="n">
        <v>561.6</v>
      </c>
      <c r="G157" s="21" t="n">
        <v>0</v>
      </c>
      <c r="H157" s="21" t="n">
        <v>0</v>
      </c>
      <c r="I157" s="21" t="n">
        <v>0</v>
      </c>
      <c r="J157" s="21" t="n">
        <v>0</v>
      </c>
      <c r="K157" s="21" t="n">
        <v>561.6</v>
      </c>
      <c r="L157" s="28" t="n">
        <v>46219</v>
      </c>
      <c r="M157" s="21" t="inlineStr">
        <is>
          <t>CURRENT</t>
        </is>
      </c>
      <c r="N157" s="28" t="n">
        <v>46213</v>
      </c>
      <c r="O157" s="21" t="n"/>
      <c r="P157" s="21">
        <f>SUM(F157:J157)</f>
        <v/>
      </c>
      <c r="Q157" s="21">
        <f>K157-P157</f>
        <v/>
      </c>
      <c r="R157" s="21">
        <f>IFERROR(INDEX('Src_Inventory'!$J$6:$J$1185,MATCH(C157,'Src_Inventory'!$A$6:$A$1185,0)),"NOT FOUND")</f>
        <v/>
      </c>
      <c r="S157" s="21">
        <f>IFERROR(IF(B157=INDEX('Src_Inventory'!$M$6:$M$1185,MATCH(C157,'Src_Inventory'!$A$6:$A$1185,0)),"MATCH","MISMATCH"),"NOT FOUND")</f>
        <v/>
      </c>
    </row>
    <row r="158">
      <c r="A158" s="17" t="inlineStr">
        <is>
          <t>AC-LP-0722</t>
        </is>
      </c>
      <c r="B158" s="17" t="inlineStr">
        <is>
          <t>Matthew Wright</t>
        </is>
      </c>
      <c r="C158" s="17" t="inlineStr">
        <is>
          <t>LP-0722</t>
        </is>
      </c>
      <c r="D158" s="17" t="inlineStr">
        <is>
          <t>Ledgport</t>
        </is>
      </c>
      <c r="E158" s="17" t="inlineStr">
        <is>
          <t>NON_COMM_MONTHLY</t>
        </is>
      </c>
      <c r="F158" s="17" t="n">
        <v>624</v>
      </c>
      <c r="G158" s="17" t="n">
        <v>0</v>
      </c>
      <c r="H158" s="17" t="n">
        <v>0</v>
      </c>
      <c r="I158" s="17" t="n">
        <v>0</v>
      </c>
      <c r="J158" s="17" t="n">
        <v>0</v>
      </c>
      <c r="K158" s="17" t="n">
        <v>0</v>
      </c>
      <c r="L158" s="27" t="n">
        <v>46196</v>
      </c>
      <c r="M158" s="17" t="inlineStr">
        <is>
          <t>CURRENT</t>
        </is>
      </c>
      <c r="N158" s="27" t="n">
        <v>46200</v>
      </c>
      <c r="O158" s="17" t="n"/>
      <c r="P158" s="17">
        <f>SUM(F158:J158)</f>
        <v/>
      </c>
      <c r="Q158" s="17">
        <f>K158-P158</f>
        <v/>
      </c>
      <c r="R158" s="17">
        <f>IFERROR(INDEX('Src_Inventory'!$J$6:$J$1185,MATCH(C158,'Src_Inventory'!$A$6:$A$1185,0)),"NOT FOUND")</f>
        <v/>
      </c>
      <c r="S158" s="17">
        <f>IFERROR(IF(B158=INDEX('Src_Inventory'!$M$6:$M$1185,MATCH(C158,'Src_Inventory'!$A$6:$A$1185,0)),"MATCH","MISMATCH"),"NOT FOUND")</f>
        <v/>
      </c>
    </row>
    <row r="159">
      <c r="A159" s="21" t="inlineStr">
        <is>
          <t>AC-LP-0723</t>
        </is>
      </c>
      <c r="B159" s="21" t="inlineStr">
        <is>
          <t>Michael Perez</t>
        </is>
      </c>
      <c r="C159" s="21" t="inlineStr">
        <is>
          <t>LP-0723</t>
        </is>
      </c>
      <c r="D159" s="21" t="inlineStr">
        <is>
          <t>Ledgport</t>
        </is>
      </c>
      <c r="E159" s="21" t="inlineStr">
        <is>
          <t>NON_COMM_MONTHLY</t>
        </is>
      </c>
      <c r="F159" s="21" t="n">
        <v>395.2</v>
      </c>
      <c r="G159" s="21" t="n">
        <v>395.2</v>
      </c>
      <c r="H159" s="21" t="n">
        <v>0</v>
      </c>
      <c r="I159" s="21" t="n">
        <v>0</v>
      </c>
      <c r="J159" s="21" t="n">
        <v>0</v>
      </c>
      <c r="K159" s="21" t="n">
        <v>790.4</v>
      </c>
      <c r="L159" s="28" t="n">
        <v>46177</v>
      </c>
      <c r="M159" s="21" t="inlineStr">
        <is>
          <t>WATCH</t>
        </is>
      </c>
      <c r="N159" s="28" t="n">
        <v>46207</v>
      </c>
      <c r="O159" s="21" t="n"/>
      <c r="P159" s="21">
        <f>SUM(F159:J159)</f>
        <v/>
      </c>
      <c r="Q159" s="21">
        <f>K159-P159</f>
        <v/>
      </c>
      <c r="R159" s="21">
        <f>IFERROR(INDEX('Src_Inventory'!$J$6:$J$1185,MATCH(C159,'Src_Inventory'!$A$6:$A$1185,0)),"NOT FOUND")</f>
        <v/>
      </c>
      <c r="S159" s="21">
        <f>IFERROR(IF(B159=INDEX('Src_Inventory'!$M$6:$M$1185,MATCH(C159,'Src_Inventory'!$A$6:$A$1185,0)),"MATCH","MISMATCH"),"NOT FOUND")</f>
        <v/>
      </c>
    </row>
    <row r="160">
      <c r="A160" s="17" t="inlineStr">
        <is>
          <t>AC-LP-0724</t>
        </is>
      </c>
      <c r="B160" s="17" t="inlineStr">
        <is>
          <t>Zachary Kramer</t>
        </is>
      </c>
      <c r="C160" s="17" t="inlineStr">
        <is>
          <t>LP-0724</t>
        </is>
      </c>
      <c r="D160" s="17" t="inlineStr">
        <is>
          <t>Ledgport</t>
        </is>
      </c>
      <c r="E160" s="17" t="inlineStr">
        <is>
          <t>NON_COMM_MONTHLY</t>
        </is>
      </c>
      <c r="F160" s="17" t="n">
        <v>592.8</v>
      </c>
      <c r="G160" s="17" t="n">
        <v>0</v>
      </c>
      <c r="H160" s="17" t="n">
        <v>0</v>
      </c>
      <c r="I160" s="17" t="n">
        <v>0</v>
      </c>
      <c r="J160" s="17" t="n">
        <v>0</v>
      </c>
      <c r="K160" s="17" t="n">
        <v>592.8</v>
      </c>
      <c r="L160" s="27" t="n">
        <v>46224</v>
      </c>
      <c r="M160" s="17" t="inlineStr">
        <is>
          <t>CURRENT</t>
        </is>
      </c>
      <c r="N160" s="27" t="n">
        <v>46233</v>
      </c>
      <c r="O160" s="17" t="n"/>
      <c r="P160" s="17">
        <f>SUM(F160:J160)</f>
        <v/>
      </c>
      <c r="Q160" s="17">
        <f>K160-P160</f>
        <v/>
      </c>
      <c r="R160" s="17">
        <f>IFERROR(INDEX('Src_Inventory'!$J$6:$J$1185,MATCH(C160,'Src_Inventory'!$A$6:$A$1185,0)),"NOT FOUND")</f>
        <v/>
      </c>
      <c r="S160" s="17">
        <f>IFERROR(IF(B160=INDEX('Src_Inventory'!$M$6:$M$1185,MATCH(C160,'Src_Inventory'!$A$6:$A$1185,0)),"MATCH","MISMATCH"),"NOT FOUND")</f>
        <v/>
      </c>
    </row>
    <row r="161">
      <c r="A161" s="21" t="inlineStr">
        <is>
          <t>AC-LP-0801</t>
        </is>
      </c>
      <c r="B161" s="21" t="inlineStr">
        <is>
          <t>Allison Nguyen</t>
        </is>
      </c>
      <c r="C161" s="21" t="inlineStr">
        <is>
          <t>LP-0801</t>
        </is>
      </c>
      <c r="D161" s="21" t="inlineStr">
        <is>
          <t>Ledgport</t>
        </is>
      </c>
      <c r="E161" s="21" t="inlineStr">
        <is>
          <t>NON_COMM_MONTHLY</t>
        </is>
      </c>
      <c r="F161" s="21" t="n">
        <v>488.8</v>
      </c>
      <c r="G161" s="21" t="n">
        <v>488.8</v>
      </c>
      <c r="H161" s="21" t="n">
        <v>488.8</v>
      </c>
      <c r="I161" s="21" t="n">
        <v>488.8</v>
      </c>
      <c r="J161" s="21" t="n">
        <v>0</v>
      </c>
      <c r="K161" s="21" t="n">
        <v>1955.2</v>
      </c>
      <c r="L161" s="28" t="n">
        <v>46211</v>
      </c>
      <c r="M161" s="21" t="inlineStr">
        <is>
          <t>COLLECTIONS</t>
        </is>
      </c>
      <c r="N161" s="28" t="n">
        <v>46206</v>
      </c>
      <c r="O161" s="21" t="n"/>
      <c r="P161" s="21">
        <f>SUM(F161:J161)</f>
        <v/>
      </c>
      <c r="Q161" s="21">
        <f>K161-P161</f>
        <v/>
      </c>
      <c r="R161" s="21">
        <f>IFERROR(INDEX('Src_Inventory'!$J$6:$J$1185,MATCH(C161,'Src_Inventory'!$A$6:$A$1185,0)),"NOT FOUND")</f>
        <v/>
      </c>
      <c r="S161" s="21">
        <f>IFERROR(IF(B161=INDEX('Src_Inventory'!$M$6:$M$1185,MATCH(C161,'Src_Inventory'!$A$6:$A$1185,0)),"MATCH","MISMATCH"),"NOT FOUND")</f>
        <v/>
      </c>
    </row>
    <row r="162">
      <c r="A162" s="17" t="inlineStr">
        <is>
          <t>AC-LP-0802</t>
        </is>
      </c>
      <c r="B162" s="17" t="inlineStr">
        <is>
          <t>Michael West</t>
        </is>
      </c>
      <c r="C162" s="17" t="inlineStr">
        <is>
          <t>LP-0802</t>
        </is>
      </c>
      <c r="D162" s="17" t="inlineStr">
        <is>
          <t>Ledgport</t>
        </is>
      </c>
      <c r="E162" s="17" t="inlineStr">
        <is>
          <t>NON_COMM_MONTHLY</t>
        </is>
      </c>
      <c r="F162" s="17" t="n">
        <v>416</v>
      </c>
      <c r="G162" s="17" t="n">
        <v>0</v>
      </c>
      <c r="H162" s="17" t="n">
        <v>0</v>
      </c>
      <c r="I162" s="17" t="n">
        <v>0</v>
      </c>
      <c r="J162" s="17" t="n">
        <v>0</v>
      </c>
      <c r="K162" s="17" t="n">
        <v>416</v>
      </c>
      <c r="L162" s="27" t="n">
        <v>46212</v>
      </c>
      <c r="M162" s="17" t="inlineStr">
        <is>
          <t>CURRENT</t>
        </is>
      </c>
      <c r="N162" s="27" t="n">
        <v>46229</v>
      </c>
      <c r="O162" s="17" t="n"/>
      <c r="P162" s="17">
        <f>SUM(F162:J162)</f>
        <v/>
      </c>
      <c r="Q162" s="17">
        <f>K162-P162</f>
        <v/>
      </c>
      <c r="R162" s="17">
        <f>IFERROR(INDEX('Src_Inventory'!$J$6:$J$1185,MATCH(C162,'Src_Inventory'!$A$6:$A$1185,0)),"NOT FOUND")</f>
        <v/>
      </c>
      <c r="S162" s="17">
        <f>IFERROR(IF(B162=INDEX('Src_Inventory'!$M$6:$M$1185,MATCH(C162,'Src_Inventory'!$A$6:$A$1185,0)),"MATCH","MISMATCH"),"NOT FOUND")</f>
        <v/>
      </c>
    </row>
    <row r="163">
      <c r="A163" s="21" t="inlineStr">
        <is>
          <t>AC-LP-0803</t>
        </is>
      </c>
      <c r="B163" s="21" t="inlineStr">
        <is>
          <t>Jill Stevenson</t>
        </is>
      </c>
      <c r="C163" s="21" t="inlineStr">
        <is>
          <t>LP-0803</t>
        </is>
      </c>
      <c r="D163" s="21" t="inlineStr">
        <is>
          <t>Ledgport</t>
        </is>
      </c>
      <c r="E163" s="21" t="inlineStr">
        <is>
          <t>NON_COMM_MONTHLY</t>
        </is>
      </c>
      <c r="F163" s="21" t="n">
        <v>499.2</v>
      </c>
      <c r="G163" s="21" t="n">
        <v>0</v>
      </c>
      <c r="H163" s="21" t="n">
        <v>0</v>
      </c>
      <c r="I163" s="21" t="n">
        <v>0</v>
      </c>
      <c r="J163" s="21" t="n">
        <v>0</v>
      </c>
      <c r="K163" s="21" t="n">
        <v>499.2</v>
      </c>
      <c r="L163" s="28" t="n">
        <v>46145</v>
      </c>
      <c r="M163" s="21" t="inlineStr">
        <is>
          <t>CURRENT</t>
        </is>
      </c>
      <c r="N163" s="28" t="n">
        <v>46213</v>
      </c>
      <c r="O163" s="21" t="n"/>
      <c r="P163" s="21">
        <f>SUM(F163:J163)</f>
        <v/>
      </c>
      <c r="Q163" s="21">
        <f>K163-P163</f>
        <v/>
      </c>
      <c r="R163" s="21">
        <f>IFERROR(INDEX('Src_Inventory'!$J$6:$J$1185,MATCH(C163,'Src_Inventory'!$A$6:$A$1185,0)),"NOT FOUND")</f>
        <v/>
      </c>
      <c r="S163" s="21">
        <f>IFERROR(IF(B163=INDEX('Src_Inventory'!$M$6:$M$1185,MATCH(C163,'Src_Inventory'!$A$6:$A$1185,0)),"MATCH","MISMATCH"),"NOT FOUND")</f>
        <v/>
      </c>
    </row>
    <row r="164">
      <c r="A164" s="17" t="inlineStr">
        <is>
          <t>AC-LP-0805</t>
        </is>
      </c>
      <c r="B164" s="17" t="inlineStr">
        <is>
          <t>Victoria Nash</t>
        </is>
      </c>
      <c r="C164" s="17" t="inlineStr">
        <is>
          <t>LP-0805</t>
        </is>
      </c>
      <c r="D164" s="17" t="inlineStr">
        <is>
          <t>Ledgport</t>
        </is>
      </c>
      <c r="E164" s="17" t="inlineStr">
        <is>
          <t>NON_COMM_MONTHLY</t>
        </is>
      </c>
      <c r="F164" s="17" t="n">
        <v>416</v>
      </c>
      <c r="G164" s="17" t="n">
        <v>416</v>
      </c>
      <c r="H164" s="17" t="n">
        <v>0</v>
      </c>
      <c r="I164" s="17" t="n">
        <v>0</v>
      </c>
      <c r="J164" s="17" t="n">
        <v>0</v>
      </c>
      <c r="K164" s="17" t="n">
        <v>416</v>
      </c>
      <c r="L164" s="27" t="n">
        <v>46210</v>
      </c>
      <c r="M164" s="17" t="inlineStr">
        <is>
          <t>CURRENT</t>
        </is>
      </c>
      <c r="N164" s="27" t="n">
        <v>46197</v>
      </c>
      <c r="O164" s="17" t="n"/>
      <c r="P164" s="17">
        <f>SUM(F164:J164)</f>
        <v/>
      </c>
      <c r="Q164" s="17">
        <f>K164-P164</f>
        <v/>
      </c>
      <c r="R164" s="17">
        <f>IFERROR(INDEX('Src_Inventory'!$J$6:$J$1185,MATCH(C164,'Src_Inventory'!$A$6:$A$1185,0)),"NOT FOUND")</f>
        <v/>
      </c>
      <c r="S164" s="17">
        <f>IFERROR(IF(B164=INDEX('Src_Inventory'!$M$6:$M$1185,MATCH(C164,'Src_Inventory'!$A$6:$A$1185,0)),"MATCH","MISMATCH"),"NOT FOUND")</f>
        <v/>
      </c>
    </row>
    <row r="165">
      <c r="A165" s="21" t="inlineStr">
        <is>
          <t>AC-LP-0806</t>
        </is>
      </c>
      <c r="B165" s="21" t="inlineStr">
        <is>
          <t>Lisa Garcia</t>
        </is>
      </c>
      <c r="C165" s="21" t="inlineStr">
        <is>
          <t>LP-0806</t>
        </is>
      </c>
      <c r="D165" s="21" t="inlineStr">
        <is>
          <t>Ledgport</t>
        </is>
      </c>
      <c r="E165" s="21" t="inlineStr">
        <is>
          <t>NON_COMM_MONTHLY</t>
        </is>
      </c>
      <c r="F165" s="21" t="n">
        <v>582.4</v>
      </c>
      <c r="G165" s="21" t="n">
        <v>0</v>
      </c>
      <c r="H165" s="21" t="n">
        <v>0</v>
      </c>
      <c r="I165" s="21" t="n">
        <v>0</v>
      </c>
      <c r="J165" s="21" t="n">
        <v>0</v>
      </c>
      <c r="K165" s="21" t="n">
        <v>582.4</v>
      </c>
      <c r="L165" s="28" t="n">
        <v>46159</v>
      </c>
      <c r="M165" s="21" t="inlineStr">
        <is>
          <t>CURRENT</t>
        </is>
      </c>
      <c r="N165" s="28" t="n">
        <v>46227</v>
      </c>
      <c r="O165" s="21" t="n"/>
      <c r="P165" s="21">
        <f>SUM(F165:J165)</f>
        <v/>
      </c>
      <c r="Q165" s="21">
        <f>K165-P165</f>
        <v/>
      </c>
      <c r="R165" s="21">
        <f>IFERROR(INDEX('Src_Inventory'!$J$6:$J$1185,MATCH(C165,'Src_Inventory'!$A$6:$A$1185,0)),"NOT FOUND")</f>
        <v/>
      </c>
      <c r="S165" s="21">
        <f>IFERROR(IF(B165=INDEX('Src_Inventory'!$M$6:$M$1185,MATCH(C165,'Src_Inventory'!$A$6:$A$1185,0)),"MATCH","MISMATCH"),"NOT FOUND")</f>
        <v/>
      </c>
    </row>
    <row r="166">
      <c r="A166" s="17" t="inlineStr">
        <is>
          <t>AC-LP-0807</t>
        </is>
      </c>
      <c r="B166" s="17" t="inlineStr">
        <is>
          <t>Seth Perez</t>
        </is>
      </c>
      <c r="C166" s="17" t="inlineStr">
        <is>
          <t>LP-0807</t>
        </is>
      </c>
      <c r="D166" s="17" t="inlineStr">
        <is>
          <t>Ledgport</t>
        </is>
      </c>
      <c r="E166" s="17" t="inlineStr">
        <is>
          <t>NON_COMM_MONTHLY</t>
        </is>
      </c>
      <c r="F166" s="17" t="n">
        <v>426.4</v>
      </c>
      <c r="G166" s="17" t="n">
        <v>0</v>
      </c>
      <c r="H166" s="17" t="n">
        <v>0</v>
      </c>
      <c r="I166" s="17" t="n">
        <v>0</v>
      </c>
      <c r="J166" s="17" t="n">
        <v>0</v>
      </c>
      <c r="K166" s="17" t="n">
        <v>426.4</v>
      </c>
      <c r="L166" s="27" t="n">
        <v>46172</v>
      </c>
      <c r="M166" s="17" t="inlineStr">
        <is>
          <t>CURRENT</t>
        </is>
      </c>
      <c r="N166" s="27" t="n">
        <v>46216</v>
      </c>
      <c r="O166" s="17" t="n"/>
      <c r="P166" s="17">
        <f>SUM(F166:J166)</f>
        <v/>
      </c>
      <c r="Q166" s="17">
        <f>K166-P166</f>
        <v/>
      </c>
      <c r="R166" s="17">
        <f>IFERROR(INDEX('Src_Inventory'!$J$6:$J$1185,MATCH(C166,'Src_Inventory'!$A$6:$A$1185,0)),"NOT FOUND")</f>
        <v/>
      </c>
      <c r="S166" s="17">
        <f>IFERROR(IF(B166=INDEX('Src_Inventory'!$M$6:$M$1185,MATCH(C166,'Src_Inventory'!$A$6:$A$1185,0)),"MATCH","MISMATCH"),"NOT FOUND")</f>
        <v/>
      </c>
    </row>
    <row r="167">
      <c r="A167" s="21" t="inlineStr">
        <is>
          <t>AC-LP-0808</t>
        </is>
      </c>
      <c r="B167" s="21" t="inlineStr">
        <is>
          <t>Denise Jordan</t>
        </is>
      </c>
      <c r="C167" s="21" t="inlineStr">
        <is>
          <t>LP-0808</t>
        </is>
      </c>
      <c r="D167" s="21" t="inlineStr">
        <is>
          <t>Ledgport</t>
        </is>
      </c>
      <c r="E167" s="21" t="inlineStr">
        <is>
          <t>NON_COMM_MONTHLY</t>
        </is>
      </c>
      <c r="F167" s="21" t="n">
        <v>447.2</v>
      </c>
      <c r="G167" s="21" t="n">
        <v>0</v>
      </c>
      <c r="H167" s="21" t="n">
        <v>0</v>
      </c>
      <c r="I167" s="21" t="n">
        <v>0</v>
      </c>
      <c r="J167" s="21" t="n">
        <v>0</v>
      </c>
      <c r="K167" s="21" t="n">
        <v>447.2</v>
      </c>
      <c r="L167" s="28" t="n">
        <v>46148</v>
      </c>
      <c r="M167" s="21" t="inlineStr">
        <is>
          <t>CURRENT</t>
        </is>
      </c>
      <c r="N167" s="28" t="n">
        <v>46224</v>
      </c>
      <c r="O167" s="21" t="n"/>
      <c r="P167" s="21">
        <f>SUM(F167:J167)</f>
        <v/>
      </c>
      <c r="Q167" s="21">
        <f>K167-P167</f>
        <v/>
      </c>
      <c r="R167" s="21">
        <f>IFERROR(INDEX('Src_Inventory'!$J$6:$J$1185,MATCH(C167,'Src_Inventory'!$A$6:$A$1185,0)),"NOT FOUND")</f>
        <v/>
      </c>
      <c r="S167" s="21">
        <f>IFERROR(IF(B167=INDEX('Src_Inventory'!$M$6:$M$1185,MATCH(C167,'Src_Inventory'!$A$6:$A$1185,0)),"MATCH","MISMATCH"),"NOT FOUND")</f>
        <v/>
      </c>
    </row>
    <row r="168">
      <c r="A168" s="17" t="inlineStr">
        <is>
          <t>AC-LP-0809</t>
        </is>
      </c>
      <c r="B168" s="17" t="inlineStr">
        <is>
          <t>Robert Rivas</t>
        </is>
      </c>
      <c r="C168" s="17" t="inlineStr">
        <is>
          <t>LP-0809</t>
        </is>
      </c>
      <c r="D168" s="17" t="inlineStr">
        <is>
          <t>Ledgport</t>
        </is>
      </c>
      <c r="E168" s="17" t="inlineStr">
        <is>
          <t>NON_COMM_MONTHLY</t>
        </is>
      </c>
      <c r="F168" s="17" t="n">
        <v>364</v>
      </c>
      <c r="G168" s="17" t="n">
        <v>0</v>
      </c>
      <c r="H168" s="17" t="n">
        <v>0</v>
      </c>
      <c r="I168" s="17" t="n">
        <v>0</v>
      </c>
      <c r="J168" s="17" t="n">
        <v>0</v>
      </c>
      <c r="K168" s="17" t="n">
        <v>364</v>
      </c>
      <c r="L168" s="27" t="n">
        <v>46172</v>
      </c>
      <c r="M168" s="17" t="inlineStr">
        <is>
          <t>CURRENT</t>
        </is>
      </c>
      <c r="N168" s="27" t="n">
        <v>46203</v>
      </c>
      <c r="O168" s="17" t="n"/>
      <c r="P168" s="17">
        <f>SUM(F168:J168)</f>
        <v/>
      </c>
      <c r="Q168" s="17">
        <f>K168-P168</f>
        <v/>
      </c>
      <c r="R168" s="17">
        <f>IFERROR(INDEX('Src_Inventory'!$J$6:$J$1185,MATCH(C168,'Src_Inventory'!$A$6:$A$1185,0)),"NOT FOUND")</f>
        <v/>
      </c>
      <c r="S168" s="17">
        <f>IFERROR(IF(B168=INDEX('Src_Inventory'!$M$6:$M$1185,MATCH(C168,'Src_Inventory'!$A$6:$A$1185,0)),"MATCH","MISMATCH"),"NOT FOUND")</f>
        <v/>
      </c>
    </row>
    <row r="169">
      <c r="A169" s="21" t="inlineStr">
        <is>
          <t>AC-LP-0811</t>
        </is>
      </c>
      <c r="B169" s="21" t="inlineStr">
        <is>
          <t>Scott Brooks</t>
        </is>
      </c>
      <c r="C169" s="21" t="inlineStr">
        <is>
          <t>LP-0811</t>
        </is>
      </c>
      <c r="D169" s="21" t="inlineStr">
        <is>
          <t>Ledgport</t>
        </is>
      </c>
      <c r="E169" s="21" t="inlineStr">
        <is>
          <t>NON_COMM_MONTHLY</t>
        </is>
      </c>
      <c r="F169" s="21" t="n">
        <v>540.8</v>
      </c>
      <c r="G169" s="21" t="n">
        <v>0</v>
      </c>
      <c r="H169" s="21" t="n">
        <v>0</v>
      </c>
      <c r="I169" s="21" t="n">
        <v>0</v>
      </c>
      <c r="J169" s="21" t="n">
        <v>0</v>
      </c>
      <c r="K169" s="21" t="n">
        <v>0</v>
      </c>
      <c r="L169" s="28" t="n">
        <v>46155</v>
      </c>
      <c r="M169" s="21" t="inlineStr">
        <is>
          <t>CURRENT</t>
        </is>
      </c>
      <c r="N169" s="28" t="n">
        <v>46191</v>
      </c>
      <c r="O169" s="21" t="n"/>
      <c r="P169" s="21">
        <f>SUM(F169:J169)</f>
        <v/>
      </c>
      <c r="Q169" s="21">
        <f>K169-P169</f>
        <v/>
      </c>
      <c r="R169" s="21">
        <f>IFERROR(INDEX('Src_Inventory'!$J$6:$J$1185,MATCH(C169,'Src_Inventory'!$A$6:$A$1185,0)),"NOT FOUND")</f>
        <v/>
      </c>
      <c r="S169" s="21">
        <f>IFERROR(IF(B169=INDEX('Src_Inventory'!$M$6:$M$1185,MATCH(C169,'Src_Inventory'!$A$6:$A$1185,0)),"MATCH","MISMATCH"),"NOT FOUND")</f>
        <v/>
      </c>
    </row>
    <row r="170">
      <c r="A170" s="17" t="inlineStr">
        <is>
          <t>AC-LP-0812</t>
        </is>
      </c>
      <c r="B170" s="17" t="inlineStr">
        <is>
          <t>Brett Lee</t>
        </is>
      </c>
      <c r="C170" s="17" t="inlineStr">
        <is>
          <t>LP-0812</t>
        </is>
      </c>
      <c r="D170" s="17" t="inlineStr">
        <is>
          <t>Ledgport</t>
        </is>
      </c>
      <c r="E170" s="17" t="inlineStr">
        <is>
          <t>NON_COMM_MONTHLY</t>
        </is>
      </c>
      <c r="F170" s="17" t="n">
        <v>291.2</v>
      </c>
      <c r="G170" s="17" t="n">
        <v>0</v>
      </c>
      <c r="H170" s="17" t="n">
        <v>0</v>
      </c>
      <c r="I170" s="17" t="n">
        <v>0</v>
      </c>
      <c r="J170" s="17" t="n">
        <v>0</v>
      </c>
      <c r="K170" s="17" t="n">
        <v>291.2</v>
      </c>
      <c r="L170" s="27" t="n">
        <v>46167</v>
      </c>
      <c r="M170" s="17" t="inlineStr">
        <is>
          <t>CURRENT</t>
        </is>
      </c>
      <c r="N170" s="27" t="n">
        <v>46205</v>
      </c>
      <c r="O170" s="17" t="n"/>
      <c r="P170" s="17">
        <f>SUM(F170:J170)</f>
        <v/>
      </c>
      <c r="Q170" s="17">
        <f>K170-P170</f>
        <v/>
      </c>
      <c r="R170" s="17">
        <f>IFERROR(INDEX('Src_Inventory'!$J$6:$J$1185,MATCH(C170,'Src_Inventory'!$A$6:$A$1185,0)),"NOT FOUND")</f>
        <v/>
      </c>
      <c r="S170" s="17">
        <f>IFERROR(IF(B170=INDEX('Src_Inventory'!$M$6:$M$1185,MATCH(C170,'Src_Inventory'!$A$6:$A$1185,0)),"MATCH","MISMATCH"),"NOT FOUND")</f>
        <v/>
      </c>
    </row>
    <row r="171">
      <c r="A171" s="21" t="inlineStr">
        <is>
          <t>AC-LP-0813</t>
        </is>
      </c>
      <c r="B171" s="21" t="inlineStr">
        <is>
          <t>Emily Parker</t>
        </is>
      </c>
      <c r="C171" s="21" t="inlineStr">
        <is>
          <t>LP-0813</t>
        </is>
      </c>
      <c r="D171" s="21" t="inlineStr">
        <is>
          <t>Ledgport</t>
        </is>
      </c>
      <c r="E171" s="21" t="inlineStr">
        <is>
          <t>NON_COMM_MONTHLY</t>
        </is>
      </c>
      <c r="F171" s="21" t="n">
        <v>395.2</v>
      </c>
      <c r="G171" s="21" t="n">
        <v>0</v>
      </c>
      <c r="H171" s="21" t="n">
        <v>0</v>
      </c>
      <c r="I171" s="21" t="n">
        <v>0</v>
      </c>
      <c r="J171" s="21" t="n">
        <v>0</v>
      </c>
      <c r="K171" s="21" t="n">
        <v>395.2</v>
      </c>
      <c r="L171" s="28" t="n">
        <v>46152</v>
      </c>
      <c r="M171" s="21" t="inlineStr">
        <is>
          <t>CURRENT</t>
        </is>
      </c>
      <c r="N171" s="28" t="n">
        <v>46179</v>
      </c>
      <c r="O171" s="21" t="n"/>
      <c r="P171" s="21">
        <f>SUM(F171:J171)</f>
        <v/>
      </c>
      <c r="Q171" s="21">
        <f>K171-P171</f>
        <v/>
      </c>
      <c r="R171" s="21">
        <f>IFERROR(INDEX('Src_Inventory'!$J$6:$J$1185,MATCH(C171,'Src_Inventory'!$A$6:$A$1185,0)),"NOT FOUND")</f>
        <v/>
      </c>
      <c r="S171" s="21">
        <f>IFERROR(IF(B171=INDEX('Src_Inventory'!$M$6:$M$1185,MATCH(C171,'Src_Inventory'!$A$6:$A$1185,0)),"MATCH","MISMATCH"),"NOT FOUND")</f>
        <v/>
      </c>
    </row>
    <row r="172">
      <c r="A172" s="17" t="inlineStr">
        <is>
          <t>AC-LP-0814</t>
        </is>
      </c>
      <c r="B172" s="17" t="inlineStr">
        <is>
          <t>Danny Sexton</t>
        </is>
      </c>
      <c r="C172" s="17" t="inlineStr">
        <is>
          <t>LP-0814</t>
        </is>
      </c>
      <c r="D172" s="17" t="inlineStr">
        <is>
          <t>Ledgport</t>
        </is>
      </c>
      <c r="E172" s="17" t="inlineStr">
        <is>
          <t>NON_COMM_MONTHLY</t>
        </is>
      </c>
      <c r="F172" s="17" t="n">
        <v>364</v>
      </c>
      <c r="G172" s="17" t="n">
        <v>0</v>
      </c>
      <c r="H172" s="17" t="n">
        <v>0</v>
      </c>
      <c r="I172" s="17" t="n">
        <v>0</v>
      </c>
      <c r="J172" s="17" t="n">
        <v>0</v>
      </c>
      <c r="K172" s="17" t="n">
        <v>0</v>
      </c>
      <c r="L172" s="27" t="n">
        <v>46203</v>
      </c>
      <c r="M172" s="17" t="inlineStr">
        <is>
          <t>CURRENT</t>
        </is>
      </c>
      <c r="N172" s="27" t="n">
        <v>46216</v>
      </c>
      <c r="O172" s="17" t="n"/>
      <c r="P172" s="17">
        <f>SUM(F172:J172)</f>
        <v/>
      </c>
      <c r="Q172" s="17">
        <f>K172-P172</f>
        <v/>
      </c>
      <c r="R172" s="17">
        <f>IFERROR(INDEX('Src_Inventory'!$J$6:$J$1185,MATCH(C172,'Src_Inventory'!$A$6:$A$1185,0)),"NOT FOUND")</f>
        <v/>
      </c>
      <c r="S172" s="17">
        <f>IFERROR(IF(B172=INDEX('Src_Inventory'!$M$6:$M$1185,MATCH(C172,'Src_Inventory'!$A$6:$A$1185,0)),"MATCH","MISMATCH"),"NOT FOUND")</f>
        <v/>
      </c>
    </row>
    <row r="173">
      <c r="A173" s="21" t="inlineStr">
        <is>
          <t>AC-LP-0815</t>
        </is>
      </c>
      <c r="B173" s="21" t="inlineStr">
        <is>
          <t>Teresa Mcdowell</t>
        </is>
      </c>
      <c r="C173" s="21" t="inlineStr">
        <is>
          <t>LP-0815</t>
        </is>
      </c>
      <c r="D173" s="21" t="inlineStr">
        <is>
          <t>Ledgport</t>
        </is>
      </c>
      <c r="E173" s="21" t="inlineStr">
        <is>
          <t>NON_COMM_MONTHLY</t>
        </is>
      </c>
      <c r="F173" s="21" t="n">
        <v>520</v>
      </c>
      <c r="G173" s="21" t="n">
        <v>0</v>
      </c>
      <c r="H173" s="21" t="n">
        <v>0</v>
      </c>
      <c r="I173" s="21" t="n">
        <v>0</v>
      </c>
      <c r="J173" s="21" t="n">
        <v>0</v>
      </c>
      <c r="K173" s="21" t="n">
        <v>520</v>
      </c>
      <c r="L173" s="28" t="n">
        <v>46228</v>
      </c>
      <c r="M173" s="21" t="inlineStr">
        <is>
          <t>CURRENT</t>
        </is>
      </c>
      <c r="N173" s="28" t="n">
        <v>46216</v>
      </c>
      <c r="O173" s="21" t="n"/>
      <c r="P173" s="21">
        <f>SUM(F173:J173)</f>
        <v/>
      </c>
      <c r="Q173" s="21">
        <f>K173-P173</f>
        <v/>
      </c>
      <c r="R173" s="21">
        <f>IFERROR(INDEX('Src_Inventory'!$J$6:$J$1185,MATCH(C173,'Src_Inventory'!$A$6:$A$1185,0)),"NOT FOUND")</f>
        <v/>
      </c>
      <c r="S173" s="21">
        <f>IFERROR(IF(B173=INDEX('Src_Inventory'!$M$6:$M$1185,MATCH(C173,'Src_Inventory'!$A$6:$A$1185,0)),"MATCH","MISMATCH"),"NOT FOUND")</f>
        <v/>
      </c>
    </row>
    <row r="174">
      <c r="A174" s="17" t="inlineStr">
        <is>
          <t>AC-LP-0816</t>
        </is>
      </c>
      <c r="B174" s="17" t="inlineStr">
        <is>
          <t>Jessica Long</t>
        </is>
      </c>
      <c r="C174" s="17" t="inlineStr">
        <is>
          <t>LP-0816</t>
        </is>
      </c>
      <c r="D174" s="17" t="inlineStr">
        <is>
          <t>Ledgport</t>
        </is>
      </c>
      <c r="E174" s="17" t="inlineStr">
        <is>
          <t>NON_COMM_MONTHLY</t>
        </is>
      </c>
      <c r="F174" s="17" t="n">
        <v>499.2</v>
      </c>
      <c r="G174" s="17" t="n">
        <v>0</v>
      </c>
      <c r="H174" s="17" t="n">
        <v>0</v>
      </c>
      <c r="I174" s="17" t="n">
        <v>0</v>
      </c>
      <c r="J174" s="17" t="n">
        <v>0</v>
      </c>
      <c r="K174" s="17" t="n">
        <v>499.2</v>
      </c>
      <c r="L174" s="27" t="n">
        <v>46195</v>
      </c>
      <c r="M174" s="17" t="inlineStr">
        <is>
          <t>CURRENT</t>
        </is>
      </c>
      <c r="N174" s="27" t="n">
        <v>46206</v>
      </c>
      <c r="O174" s="17" t="n"/>
      <c r="P174" s="17">
        <f>SUM(F174:J174)</f>
        <v/>
      </c>
      <c r="Q174" s="17">
        <f>K174-P174</f>
        <v/>
      </c>
      <c r="R174" s="17">
        <f>IFERROR(INDEX('Src_Inventory'!$J$6:$J$1185,MATCH(C174,'Src_Inventory'!$A$6:$A$1185,0)),"NOT FOUND")</f>
        <v/>
      </c>
      <c r="S174" s="17">
        <f>IFERROR(IF(B174=INDEX('Src_Inventory'!$M$6:$M$1185,MATCH(C174,'Src_Inventory'!$A$6:$A$1185,0)),"MATCH","MISMATCH"),"NOT FOUND")</f>
        <v/>
      </c>
    </row>
    <row r="175">
      <c r="A175" s="21" t="inlineStr">
        <is>
          <t>AC-LP-0817</t>
        </is>
      </c>
      <c r="B175" s="21" t="inlineStr">
        <is>
          <t>Tiffany Torres</t>
        </is>
      </c>
      <c r="C175" s="21" t="inlineStr">
        <is>
          <t>LP-0817</t>
        </is>
      </c>
      <c r="D175" s="21" t="inlineStr">
        <is>
          <t>Ledgport</t>
        </is>
      </c>
      <c r="E175" s="21" t="inlineStr">
        <is>
          <t>NON_COMM_MONTHLY</t>
        </is>
      </c>
      <c r="F175" s="21" t="n">
        <v>332.8</v>
      </c>
      <c r="G175" s="21" t="n">
        <v>0</v>
      </c>
      <c r="H175" s="21" t="n">
        <v>0</v>
      </c>
      <c r="I175" s="21" t="n">
        <v>0</v>
      </c>
      <c r="J175" s="21" t="n">
        <v>0</v>
      </c>
      <c r="K175" s="21" t="n">
        <v>332.8</v>
      </c>
      <c r="L175" s="28" t="n">
        <v>46193</v>
      </c>
      <c r="M175" s="21" t="inlineStr">
        <is>
          <t>CURRENT</t>
        </is>
      </c>
      <c r="N175" s="28" t="n">
        <v>46191</v>
      </c>
      <c r="O175" s="21" t="n"/>
      <c r="P175" s="21">
        <f>SUM(F175:J175)</f>
        <v/>
      </c>
      <c r="Q175" s="21">
        <f>K175-P175</f>
        <v/>
      </c>
      <c r="R175" s="21">
        <f>IFERROR(INDEX('Src_Inventory'!$J$6:$J$1185,MATCH(C175,'Src_Inventory'!$A$6:$A$1185,0)),"NOT FOUND")</f>
        <v/>
      </c>
      <c r="S175" s="21">
        <f>IFERROR(IF(B175=INDEX('Src_Inventory'!$M$6:$M$1185,MATCH(C175,'Src_Inventory'!$A$6:$A$1185,0)),"MATCH","MISMATCH"),"NOT FOUND")</f>
        <v/>
      </c>
    </row>
    <row r="176">
      <c r="A176" s="17" t="inlineStr">
        <is>
          <t>AC-LP-0818</t>
        </is>
      </c>
      <c r="B176" s="17" t="inlineStr">
        <is>
          <t>Victor Turner</t>
        </is>
      </c>
      <c r="C176" s="17" t="inlineStr">
        <is>
          <t>LP-0818</t>
        </is>
      </c>
      <c r="D176" s="17" t="inlineStr">
        <is>
          <t>Ledgport</t>
        </is>
      </c>
      <c r="E176" s="17" t="inlineStr">
        <is>
          <t>NON_COMM_MONTHLY</t>
        </is>
      </c>
      <c r="F176" s="17" t="n">
        <v>634.4</v>
      </c>
      <c r="G176" s="17" t="n">
        <v>0</v>
      </c>
      <c r="H176" s="17" t="n">
        <v>0</v>
      </c>
      <c r="I176" s="17" t="n">
        <v>0</v>
      </c>
      <c r="J176" s="17" t="n">
        <v>0</v>
      </c>
      <c r="K176" s="17" t="n">
        <v>634.4</v>
      </c>
      <c r="L176" s="27" t="n">
        <v>46159</v>
      </c>
      <c r="M176" s="17" t="inlineStr">
        <is>
          <t>CURRENT</t>
        </is>
      </c>
      <c r="N176" s="27" t="n">
        <v>46229</v>
      </c>
      <c r="O176" s="17" t="n"/>
      <c r="P176" s="17">
        <f>SUM(F176:J176)</f>
        <v/>
      </c>
      <c r="Q176" s="17">
        <f>K176-P176</f>
        <v/>
      </c>
      <c r="R176" s="17">
        <f>IFERROR(INDEX('Src_Inventory'!$J$6:$J$1185,MATCH(C176,'Src_Inventory'!$A$6:$A$1185,0)),"NOT FOUND")</f>
        <v/>
      </c>
      <c r="S176" s="17">
        <f>IFERROR(IF(B176=INDEX('Src_Inventory'!$M$6:$M$1185,MATCH(C176,'Src_Inventory'!$A$6:$A$1185,0)),"MATCH","MISMATCH"),"NOT FOUND")</f>
        <v/>
      </c>
    </row>
    <row r="177">
      <c r="A177" s="21" t="inlineStr">
        <is>
          <t>AC-LP-0819</t>
        </is>
      </c>
      <c r="B177" s="21" t="inlineStr">
        <is>
          <t>Adrienne Thompson</t>
        </is>
      </c>
      <c r="C177" s="21" t="inlineStr">
        <is>
          <t>LP-0819</t>
        </is>
      </c>
      <c r="D177" s="21" t="inlineStr">
        <is>
          <t>Ledgport</t>
        </is>
      </c>
      <c r="E177" s="21" t="inlineStr">
        <is>
          <t>NON_COMM_MONTHLY</t>
        </is>
      </c>
      <c r="F177" s="21" t="n">
        <v>332.8</v>
      </c>
      <c r="G177" s="21" t="n">
        <v>0</v>
      </c>
      <c r="H177" s="21" t="n">
        <v>0</v>
      </c>
      <c r="I177" s="21" t="n">
        <v>0</v>
      </c>
      <c r="J177" s="21" t="n">
        <v>0</v>
      </c>
      <c r="K177" s="21" t="n">
        <v>332.8</v>
      </c>
      <c r="L177" s="28" t="n">
        <v>46146</v>
      </c>
      <c r="M177" s="21" t="inlineStr">
        <is>
          <t>CURRENT</t>
        </is>
      </c>
      <c r="N177" s="28" t="n">
        <v>46228</v>
      </c>
      <c r="O177" s="21" t="n"/>
      <c r="P177" s="21">
        <f>SUM(F177:J177)</f>
        <v/>
      </c>
      <c r="Q177" s="21">
        <f>K177-P177</f>
        <v/>
      </c>
      <c r="R177" s="21">
        <f>IFERROR(INDEX('Src_Inventory'!$J$6:$J$1185,MATCH(C177,'Src_Inventory'!$A$6:$A$1185,0)),"NOT FOUND")</f>
        <v/>
      </c>
      <c r="S177" s="21">
        <f>IFERROR(IF(B177=INDEX('Src_Inventory'!$M$6:$M$1185,MATCH(C177,'Src_Inventory'!$A$6:$A$1185,0)),"MATCH","MISMATCH"),"NOT FOUND")</f>
        <v/>
      </c>
    </row>
    <row r="178">
      <c r="A178" s="17" t="inlineStr">
        <is>
          <t>AC-LP-0820</t>
        </is>
      </c>
      <c r="B178" s="17" t="inlineStr">
        <is>
          <t>Patrick Sanchez</t>
        </is>
      </c>
      <c r="C178" s="17" t="inlineStr">
        <is>
          <t>LP-0820</t>
        </is>
      </c>
      <c r="D178" s="17" t="inlineStr">
        <is>
          <t>Ledgport</t>
        </is>
      </c>
      <c r="E178" s="17" t="inlineStr">
        <is>
          <t>NON_COMM_MONTHLY</t>
        </is>
      </c>
      <c r="F178" s="17" t="n">
        <v>457.6</v>
      </c>
      <c r="G178" s="17" t="n">
        <v>0</v>
      </c>
      <c r="H178" s="17" t="n">
        <v>0</v>
      </c>
      <c r="I178" s="17" t="n">
        <v>0</v>
      </c>
      <c r="J178" s="17" t="n">
        <v>0</v>
      </c>
      <c r="K178" s="17" t="n">
        <v>0</v>
      </c>
      <c r="L178" s="27" t="n">
        <v>46164</v>
      </c>
      <c r="M178" s="17" t="inlineStr">
        <is>
          <t>CURRENT</t>
        </is>
      </c>
      <c r="N178" s="27" t="n">
        <v>46202</v>
      </c>
      <c r="O178" s="17" t="n"/>
      <c r="P178" s="17">
        <f>SUM(F178:J178)</f>
        <v/>
      </c>
      <c r="Q178" s="17">
        <f>K178-P178</f>
        <v/>
      </c>
      <c r="R178" s="17">
        <f>IFERROR(INDEX('Src_Inventory'!$J$6:$J$1185,MATCH(C178,'Src_Inventory'!$A$6:$A$1185,0)),"NOT FOUND")</f>
        <v/>
      </c>
      <c r="S178" s="17">
        <f>IFERROR(IF(B178=INDEX('Src_Inventory'!$M$6:$M$1185,MATCH(C178,'Src_Inventory'!$A$6:$A$1185,0)),"MATCH","MISMATCH"),"NOT FOUND")</f>
        <v/>
      </c>
    </row>
    <row r="179">
      <c r="A179" s="21" t="inlineStr">
        <is>
          <t>AC-LP-0821</t>
        </is>
      </c>
      <c r="B179" s="21" t="inlineStr">
        <is>
          <t>Debra Rogers</t>
        </is>
      </c>
      <c r="C179" s="21" t="inlineStr">
        <is>
          <t>LP-0821</t>
        </is>
      </c>
      <c r="D179" s="21" t="inlineStr">
        <is>
          <t>Ledgport</t>
        </is>
      </c>
      <c r="E179" s="21" t="inlineStr">
        <is>
          <t>NON_COMM_MONTHLY</t>
        </is>
      </c>
      <c r="F179" s="21" t="n">
        <v>561.6</v>
      </c>
      <c r="G179" s="21" t="n">
        <v>0</v>
      </c>
      <c r="H179" s="21" t="n">
        <v>0</v>
      </c>
      <c r="I179" s="21" t="n">
        <v>0</v>
      </c>
      <c r="J179" s="21" t="n">
        <v>0</v>
      </c>
      <c r="K179" s="21" t="n">
        <v>561.6</v>
      </c>
      <c r="L179" s="28" t="n">
        <v>46231</v>
      </c>
      <c r="M179" s="21" t="inlineStr">
        <is>
          <t>CURRENT</t>
        </is>
      </c>
      <c r="N179" s="28" t="n">
        <v>46205</v>
      </c>
      <c r="O179" s="21" t="n"/>
      <c r="P179" s="21">
        <f>SUM(F179:J179)</f>
        <v/>
      </c>
      <c r="Q179" s="21">
        <f>K179-P179</f>
        <v/>
      </c>
      <c r="R179" s="21">
        <f>IFERROR(INDEX('Src_Inventory'!$J$6:$J$1185,MATCH(C179,'Src_Inventory'!$A$6:$A$1185,0)),"NOT FOUND")</f>
        <v/>
      </c>
      <c r="S179" s="21">
        <f>IFERROR(IF(B179=INDEX('Src_Inventory'!$M$6:$M$1185,MATCH(C179,'Src_Inventory'!$A$6:$A$1185,0)),"MATCH","MISMATCH"),"NOT FOUND")</f>
        <v/>
      </c>
    </row>
    <row r="180">
      <c r="A180" s="17" t="inlineStr">
        <is>
          <t>AC-LP-0822</t>
        </is>
      </c>
      <c r="B180" s="17" t="inlineStr">
        <is>
          <t>Ralph Archer</t>
        </is>
      </c>
      <c r="C180" s="17" t="inlineStr">
        <is>
          <t>LP-0822</t>
        </is>
      </c>
      <c r="D180" s="17" t="inlineStr">
        <is>
          <t>Ledgport</t>
        </is>
      </c>
      <c r="E180" s="17" t="inlineStr">
        <is>
          <t>NON_COMM_MONTHLY</t>
        </is>
      </c>
      <c r="F180" s="17" t="n">
        <v>634.4</v>
      </c>
      <c r="G180" s="17" t="n">
        <v>634.4</v>
      </c>
      <c r="H180" s="17" t="n">
        <v>0</v>
      </c>
      <c r="I180" s="17" t="n">
        <v>0</v>
      </c>
      <c r="J180" s="17" t="n">
        <v>0</v>
      </c>
      <c r="K180" s="17" t="n">
        <v>1268.8</v>
      </c>
      <c r="L180" s="27" t="n">
        <v>46188</v>
      </c>
      <c r="M180" s="17" t="inlineStr">
        <is>
          <t>WATCH</t>
        </is>
      </c>
      <c r="N180" s="27" t="n">
        <v>46202</v>
      </c>
      <c r="O180" s="17" t="n"/>
      <c r="P180" s="17">
        <f>SUM(F180:J180)</f>
        <v/>
      </c>
      <c r="Q180" s="17">
        <f>K180-P180</f>
        <v/>
      </c>
      <c r="R180" s="17">
        <f>IFERROR(INDEX('Src_Inventory'!$J$6:$J$1185,MATCH(C180,'Src_Inventory'!$A$6:$A$1185,0)),"NOT FOUND")</f>
        <v/>
      </c>
      <c r="S180" s="17">
        <f>IFERROR(IF(B180=INDEX('Src_Inventory'!$M$6:$M$1185,MATCH(C180,'Src_Inventory'!$A$6:$A$1185,0)),"MATCH","MISMATCH"),"NOT FOUND")</f>
        <v/>
      </c>
    </row>
    <row r="181">
      <c r="A181" s="21" t="inlineStr">
        <is>
          <t>AC-LP-0823</t>
        </is>
      </c>
      <c r="B181" s="21" t="inlineStr">
        <is>
          <t>Maria Robinson</t>
        </is>
      </c>
      <c r="C181" s="21" t="inlineStr">
        <is>
          <t>LP-0823</t>
        </is>
      </c>
      <c r="D181" s="21" t="inlineStr">
        <is>
          <t>Ledgport</t>
        </is>
      </c>
      <c r="E181" s="21" t="inlineStr">
        <is>
          <t>NON_COMM_MONTHLY</t>
        </is>
      </c>
      <c r="F181" s="21" t="n">
        <v>447.2</v>
      </c>
      <c r="G181" s="21" t="n">
        <v>0</v>
      </c>
      <c r="H181" s="21" t="n">
        <v>0</v>
      </c>
      <c r="I181" s="21" t="n">
        <v>0</v>
      </c>
      <c r="J181" s="21" t="n">
        <v>0</v>
      </c>
      <c r="K181" s="21" t="n">
        <v>447.2</v>
      </c>
      <c r="L181" s="28" t="n">
        <v>46187</v>
      </c>
      <c r="M181" s="21" t="inlineStr">
        <is>
          <t>CURRENT</t>
        </is>
      </c>
      <c r="N181" s="28" t="n">
        <v>46195</v>
      </c>
      <c r="O181" s="21" t="n"/>
      <c r="P181" s="21">
        <f>SUM(F181:J181)</f>
        <v/>
      </c>
      <c r="Q181" s="21">
        <f>K181-P181</f>
        <v/>
      </c>
      <c r="R181" s="21">
        <f>IFERROR(INDEX('Src_Inventory'!$J$6:$J$1185,MATCH(C181,'Src_Inventory'!$A$6:$A$1185,0)),"NOT FOUND")</f>
        <v/>
      </c>
      <c r="S181" s="21">
        <f>IFERROR(IF(B181=INDEX('Src_Inventory'!$M$6:$M$1185,MATCH(C181,'Src_Inventory'!$A$6:$A$1185,0)),"MATCH","MISMATCH"),"NOT FOUND")</f>
        <v/>
      </c>
    </row>
    <row r="182">
      <c r="A182" s="17" t="inlineStr">
        <is>
          <t>AC-LP-0824</t>
        </is>
      </c>
      <c r="B182" s="17" t="inlineStr">
        <is>
          <t>Jennifer Henson</t>
        </is>
      </c>
      <c r="C182" s="17" t="inlineStr">
        <is>
          <t>LP-0824</t>
        </is>
      </c>
      <c r="D182" s="17" t="inlineStr">
        <is>
          <t>Ledgport</t>
        </is>
      </c>
      <c r="E182" s="17" t="inlineStr">
        <is>
          <t>NON_COMM_MONTHLY</t>
        </is>
      </c>
      <c r="F182" s="17" t="n">
        <v>509.6</v>
      </c>
      <c r="G182" s="17" t="n">
        <v>0</v>
      </c>
      <c r="H182" s="17" t="n">
        <v>0</v>
      </c>
      <c r="I182" s="17" t="n">
        <v>0</v>
      </c>
      <c r="J182" s="17" t="n">
        <v>0</v>
      </c>
      <c r="K182" s="17" t="n">
        <v>509.6</v>
      </c>
      <c r="L182" s="27" t="n">
        <v>46143</v>
      </c>
      <c r="M182" s="17" t="inlineStr">
        <is>
          <t>CURRENT</t>
        </is>
      </c>
      <c r="N182" s="27" t="n">
        <v>46179</v>
      </c>
      <c r="O182" s="17" t="n"/>
      <c r="P182" s="17">
        <f>SUM(F182:J182)</f>
        <v/>
      </c>
      <c r="Q182" s="17">
        <f>K182-P182</f>
        <v/>
      </c>
      <c r="R182" s="17">
        <f>IFERROR(INDEX('Src_Inventory'!$J$6:$J$1185,MATCH(C182,'Src_Inventory'!$A$6:$A$1185,0)),"NOT FOUND")</f>
        <v/>
      </c>
      <c r="S182" s="17">
        <f>IFERROR(IF(B182=INDEX('Src_Inventory'!$M$6:$M$1185,MATCH(C182,'Src_Inventory'!$A$6:$A$1185,0)),"MATCH","MISMATCH"),"NOT FOUND")</f>
        <v/>
      </c>
    </row>
    <row r="183">
      <c r="A183" s="21" t="inlineStr">
        <is>
          <t>AC-LP-0901</t>
        </is>
      </c>
      <c r="B183" s="21" t="inlineStr">
        <is>
          <t>Angela Poole</t>
        </is>
      </c>
      <c r="C183" s="21" t="inlineStr">
        <is>
          <t>LP-0901</t>
        </is>
      </c>
      <c r="D183" s="21" t="inlineStr">
        <is>
          <t>Ledgport</t>
        </is>
      </c>
      <c r="E183" s="21" t="inlineStr">
        <is>
          <t>NON_COMM_MONTHLY</t>
        </is>
      </c>
      <c r="F183" s="21" t="n">
        <v>416</v>
      </c>
      <c r="G183" s="21" t="n">
        <v>0</v>
      </c>
      <c r="H183" s="21" t="n">
        <v>0</v>
      </c>
      <c r="I183" s="21" t="n">
        <v>0</v>
      </c>
      <c r="J183" s="21" t="n">
        <v>0</v>
      </c>
      <c r="K183" s="21" t="n">
        <v>416</v>
      </c>
      <c r="L183" s="28" t="n">
        <v>46188</v>
      </c>
      <c r="M183" s="21" t="inlineStr">
        <is>
          <t>CURRENT</t>
        </is>
      </c>
      <c r="N183" s="28" t="n">
        <v>46223</v>
      </c>
      <c r="O183" s="21" t="inlineStr">
        <is>
          <t>payment plan</t>
        </is>
      </c>
      <c r="P183" s="21">
        <f>SUM(F183:J183)</f>
        <v/>
      </c>
      <c r="Q183" s="21">
        <f>K183-P183</f>
        <v/>
      </c>
      <c r="R183" s="21">
        <f>IFERROR(INDEX('Src_Inventory'!$J$6:$J$1185,MATCH(C183,'Src_Inventory'!$A$6:$A$1185,0)),"NOT FOUND")</f>
        <v/>
      </c>
      <c r="S183" s="21">
        <f>IFERROR(IF(B183=INDEX('Src_Inventory'!$M$6:$M$1185,MATCH(C183,'Src_Inventory'!$A$6:$A$1185,0)),"MATCH","MISMATCH"),"NOT FOUND")</f>
        <v/>
      </c>
    </row>
    <row r="184">
      <c r="A184" s="17" t="inlineStr">
        <is>
          <t>AC-LP-0902</t>
        </is>
      </c>
      <c r="B184" s="17" t="inlineStr">
        <is>
          <t>Neil Adkins</t>
        </is>
      </c>
      <c r="C184" s="17" t="inlineStr">
        <is>
          <t>LP-0902</t>
        </is>
      </c>
      <c r="D184" s="17" t="inlineStr">
        <is>
          <t>Ledgport</t>
        </is>
      </c>
      <c r="E184" s="17" t="inlineStr">
        <is>
          <t>NON_COMM_MONTHLY</t>
        </is>
      </c>
      <c r="F184" s="17" t="n">
        <v>603.2</v>
      </c>
      <c r="G184" s="17" t="n">
        <v>0</v>
      </c>
      <c r="H184" s="17" t="n">
        <v>0</v>
      </c>
      <c r="I184" s="17" t="n">
        <v>0</v>
      </c>
      <c r="J184" s="17" t="n">
        <v>0</v>
      </c>
      <c r="K184" s="17" t="n">
        <v>603.2</v>
      </c>
      <c r="L184" s="27" t="n">
        <v>46187</v>
      </c>
      <c r="M184" s="17" t="inlineStr">
        <is>
          <t>CURRENT</t>
        </is>
      </c>
      <c r="N184" s="27" t="n">
        <v>46180</v>
      </c>
      <c r="O184" s="17" t="n"/>
      <c r="P184" s="17">
        <f>SUM(F184:J184)</f>
        <v/>
      </c>
      <c r="Q184" s="17">
        <f>K184-P184</f>
        <v/>
      </c>
      <c r="R184" s="17">
        <f>IFERROR(INDEX('Src_Inventory'!$J$6:$J$1185,MATCH(C184,'Src_Inventory'!$A$6:$A$1185,0)),"NOT FOUND")</f>
        <v/>
      </c>
      <c r="S184" s="17">
        <f>IFERROR(IF(B184=INDEX('Src_Inventory'!$M$6:$M$1185,MATCH(C184,'Src_Inventory'!$A$6:$A$1185,0)),"MATCH","MISMATCH"),"NOT FOUND")</f>
        <v/>
      </c>
    </row>
    <row r="185">
      <c r="A185" s="21" t="inlineStr">
        <is>
          <t>AC-LP-0903</t>
        </is>
      </c>
      <c r="B185" s="21" t="inlineStr">
        <is>
          <t>Mindy Medina</t>
        </is>
      </c>
      <c r="C185" s="21" t="inlineStr">
        <is>
          <t>LP-0903</t>
        </is>
      </c>
      <c r="D185" s="21" t="inlineStr">
        <is>
          <t>Ledgport</t>
        </is>
      </c>
      <c r="E185" s="21" t="inlineStr">
        <is>
          <t>NON_COMM_MONTHLY</t>
        </is>
      </c>
      <c r="F185" s="21" t="n">
        <v>374.4</v>
      </c>
      <c r="G185" s="21" t="n">
        <v>0</v>
      </c>
      <c r="H185" s="21" t="n">
        <v>0</v>
      </c>
      <c r="I185" s="21" t="n">
        <v>0</v>
      </c>
      <c r="J185" s="21" t="n">
        <v>0</v>
      </c>
      <c r="K185" s="21" t="n">
        <v>374.4</v>
      </c>
      <c r="L185" s="28" t="n">
        <v>46200</v>
      </c>
      <c r="M185" s="21" t="inlineStr">
        <is>
          <t>CURRENT</t>
        </is>
      </c>
      <c r="N185" s="28" t="n">
        <v>46205</v>
      </c>
      <c r="O185" s="21" t="n"/>
      <c r="P185" s="21">
        <f>SUM(F185:J185)</f>
        <v/>
      </c>
      <c r="Q185" s="21">
        <f>K185-P185</f>
        <v/>
      </c>
      <c r="R185" s="21">
        <f>IFERROR(INDEX('Src_Inventory'!$J$6:$J$1185,MATCH(C185,'Src_Inventory'!$A$6:$A$1185,0)),"NOT FOUND")</f>
        <v/>
      </c>
      <c r="S185" s="21">
        <f>IFERROR(IF(B185=INDEX('Src_Inventory'!$M$6:$M$1185,MATCH(C185,'Src_Inventory'!$A$6:$A$1185,0)),"MATCH","MISMATCH"),"NOT FOUND")</f>
        <v/>
      </c>
    </row>
    <row r="186">
      <c r="A186" s="17" t="inlineStr">
        <is>
          <t>AC-LP-0904</t>
        </is>
      </c>
      <c r="B186" s="17" t="inlineStr">
        <is>
          <t>Alexander Cross</t>
        </is>
      </c>
      <c r="C186" s="17" t="inlineStr">
        <is>
          <t>LP-0904</t>
        </is>
      </c>
      <c r="D186" s="17" t="inlineStr">
        <is>
          <t>Ledgport</t>
        </is>
      </c>
      <c r="E186" s="17" t="inlineStr">
        <is>
          <t>NON_COMM_MONTHLY</t>
        </is>
      </c>
      <c r="F186" s="17" t="n">
        <v>644.8</v>
      </c>
      <c r="G186" s="17" t="n">
        <v>0</v>
      </c>
      <c r="H186" s="17" t="n">
        <v>0</v>
      </c>
      <c r="I186" s="17" t="n">
        <v>0</v>
      </c>
      <c r="J186" s="17" t="n">
        <v>0</v>
      </c>
      <c r="K186" s="17" t="n">
        <v>644.8</v>
      </c>
      <c r="L186" s="27" t="n">
        <v>46197</v>
      </c>
      <c r="M186" s="17" t="inlineStr">
        <is>
          <t>CURRENT</t>
        </is>
      </c>
      <c r="N186" s="27" t="n">
        <v>46191</v>
      </c>
      <c r="O186" s="17" t="n"/>
      <c r="P186" s="17">
        <f>SUM(F186:J186)</f>
        <v/>
      </c>
      <c r="Q186" s="17">
        <f>K186-P186</f>
        <v/>
      </c>
      <c r="R186" s="17">
        <f>IFERROR(INDEX('Src_Inventory'!$J$6:$J$1185,MATCH(C186,'Src_Inventory'!$A$6:$A$1185,0)),"NOT FOUND")</f>
        <v/>
      </c>
      <c r="S186" s="17">
        <f>IFERROR(IF(B186=INDEX('Src_Inventory'!$M$6:$M$1185,MATCH(C186,'Src_Inventory'!$A$6:$A$1185,0)),"MATCH","MISMATCH"),"NOT FOUND")</f>
        <v/>
      </c>
    </row>
    <row r="187">
      <c r="A187" s="21" t="inlineStr">
        <is>
          <t>AC-LP-0905</t>
        </is>
      </c>
      <c r="B187" s="21" t="inlineStr">
        <is>
          <t>Emily Alexander</t>
        </is>
      </c>
      <c r="C187" s="21" t="inlineStr">
        <is>
          <t>LP-0905</t>
        </is>
      </c>
      <c r="D187" s="21" t="inlineStr">
        <is>
          <t>Ledgport</t>
        </is>
      </c>
      <c r="E187" s="21" t="inlineStr">
        <is>
          <t>NON_COMM_MONTHLY</t>
        </is>
      </c>
      <c r="F187" s="21" t="n">
        <v>561.6</v>
      </c>
      <c r="G187" s="21" t="n">
        <v>0</v>
      </c>
      <c r="H187" s="21" t="n">
        <v>0</v>
      </c>
      <c r="I187" s="21" t="n">
        <v>0</v>
      </c>
      <c r="J187" s="21" t="n">
        <v>0</v>
      </c>
      <c r="K187" s="21" t="n">
        <v>561.6</v>
      </c>
      <c r="L187" s="28" t="n">
        <v>46154</v>
      </c>
      <c r="M187" s="21" t="inlineStr">
        <is>
          <t>CURRENT</t>
        </is>
      </c>
      <c r="N187" s="28" t="n">
        <v>46205</v>
      </c>
      <c r="O187" s="21" t="n"/>
      <c r="P187" s="21">
        <f>SUM(F187:J187)</f>
        <v/>
      </c>
      <c r="Q187" s="21">
        <f>K187-P187</f>
        <v/>
      </c>
      <c r="R187" s="21">
        <f>IFERROR(INDEX('Src_Inventory'!$J$6:$J$1185,MATCH(C187,'Src_Inventory'!$A$6:$A$1185,0)),"NOT FOUND")</f>
        <v/>
      </c>
      <c r="S187" s="21">
        <f>IFERROR(IF(B187=INDEX('Src_Inventory'!$M$6:$M$1185,MATCH(C187,'Src_Inventory'!$A$6:$A$1185,0)),"MATCH","MISMATCH"),"NOT FOUND")</f>
        <v/>
      </c>
    </row>
    <row r="188">
      <c r="A188" s="17" t="inlineStr">
        <is>
          <t>AC-LP-0906</t>
        </is>
      </c>
      <c r="B188" s="17" t="inlineStr">
        <is>
          <t>Denise Bonilla</t>
        </is>
      </c>
      <c r="C188" s="17" t="inlineStr">
        <is>
          <t>LP-0906</t>
        </is>
      </c>
      <c r="D188" s="17" t="inlineStr">
        <is>
          <t>Ledgport</t>
        </is>
      </c>
      <c r="E188" s="17" t="inlineStr">
        <is>
          <t>NON_COMM_MONTHLY</t>
        </is>
      </c>
      <c r="F188" s="17" t="n">
        <v>603.2</v>
      </c>
      <c r="G188" s="17" t="n">
        <v>0</v>
      </c>
      <c r="H188" s="17" t="n">
        <v>0</v>
      </c>
      <c r="I188" s="17" t="n">
        <v>0</v>
      </c>
      <c r="J188" s="17" t="n">
        <v>0</v>
      </c>
      <c r="K188" s="17" t="n">
        <v>603.2</v>
      </c>
      <c r="L188" s="27" t="n">
        <v>46168</v>
      </c>
      <c r="M188" s="17" t="inlineStr">
        <is>
          <t>CURRENT</t>
        </is>
      </c>
      <c r="N188" s="27" t="n">
        <v>46228</v>
      </c>
      <c r="O188" s="17" t="n"/>
      <c r="P188" s="17">
        <f>SUM(F188:J188)</f>
        <v/>
      </c>
      <c r="Q188" s="17">
        <f>K188-P188</f>
        <v/>
      </c>
      <c r="R188" s="17">
        <f>IFERROR(INDEX('Src_Inventory'!$J$6:$J$1185,MATCH(C188,'Src_Inventory'!$A$6:$A$1185,0)),"NOT FOUND")</f>
        <v/>
      </c>
      <c r="S188" s="17">
        <f>IFERROR(IF(B188=INDEX('Src_Inventory'!$M$6:$M$1185,MATCH(C188,'Src_Inventory'!$A$6:$A$1185,0)),"MATCH","MISMATCH"),"NOT FOUND")</f>
        <v/>
      </c>
    </row>
    <row r="189">
      <c r="A189" s="21" t="inlineStr">
        <is>
          <t>AC-LP-0907</t>
        </is>
      </c>
      <c r="B189" s="21" t="inlineStr">
        <is>
          <t>Brittany Wilkerson</t>
        </is>
      </c>
      <c r="C189" s="21" t="inlineStr">
        <is>
          <t>LP-0907</t>
        </is>
      </c>
      <c r="D189" s="21" t="inlineStr">
        <is>
          <t>Ledgport</t>
        </is>
      </c>
      <c r="E189" s="21" t="inlineStr">
        <is>
          <t>NON_COMM_MONTHLY</t>
        </is>
      </c>
      <c r="F189" s="21" t="n">
        <v>478.4</v>
      </c>
      <c r="G189" s="21" t="n">
        <v>478.4</v>
      </c>
      <c r="H189" s="21" t="n">
        <v>0</v>
      </c>
      <c r="I189" s="21" t="n">
        <v>0</v>
      </c>
      <c r="J189" s="21" t="n">
        <v>0</v>
      </c>
      <c r="K189" s="21" t="n">
        <v>956.8</v>
      </c>
      <c r="L189" s="28" t="n">
        <v>46177</v>
      </c>
      <c r="M189" s="21" t="inlineStr">
        <is>
          <t>WATCH</t>
        </is>
      </c>
      <c r="N189" s="28" t="n">
        <v>46181</v>
      </c>
      <c r="O189" s="21" t="n"/>
      <c r="P189" s="21">
        <f>SUM(F189:J189)</f>
        <v/>
      </c>
      <c r="Q189" s="21">
        <f>K189-P189</f>
        <v/>
      </c>
      <c r="R189" s="21">
        <f>IFERROR(INDEX('Src_Inventory'!$J$6:$J$1185,MATCH(C189,'Src_Inventory'!$A$6:$A$1185,0)),"NOT FOUND")</f>
        <v/>
      </c>
      <c r="S189" s="21">
        <f>IFERROR(IF(B189=INDEX('Src_Inventory'!$M$6:$M$1185,MATCH(C189,'Src_Inventory'!$A$6:$A$1185,0)),"MATCH","MISMATCH"),"NOT FOUND")</f>
        <v/>
      </c>
    </row>
    <row r="190">
      <c r="A190" s="17" t="inlineStr">
        <is>
          <t>AC-LP-0908</t>
        </is>
      </c>
      <c r="B190" s="17" t="inlineStr">
        <is>
          <t>Joseph Sharp</t>
        </is>
      </c>
      <c r="C190" s="17" t="inlineStr">
        <is>
          <t>LP-0908</t>
        </is>
      </c>
      <c r="D190" s="17" t="inlineStr">
        <is>
          <t>Ledgport</t>
        </is>
      </c>
      <c r="E190" s="17" t="inlineStr">
        <is>
          <t>NON_COMM_MONTHLY</t>
        </is>
      </c>
      <c r="F190" s="17" t="n">
        <v>520</v>
      </c>
      <c r="G190" s="17" t="n">
        <v>0</v>
      </c>
      <c r="H190" s="17" t="n">
        <v>0</v>
      </c>
      <c r="I190" s="17" t="n">
        <v>0</v>
      </c>
      <c r="J190" s="17" t="n">
        <v>0</v>
      </c>
      <c r="K190" s="17" t="n">
        <v>520</v>
      </c>
      <c r="L190" s="27" t="n">
        <v>46169</v>
      </c>
      <c r="M190" s="17" t="inlineStr">
        <is>
          <t>CURRENT</t>
        </is>
      </c>
      <c r="N190" s="27" t="n">
        <v>46181</v>
      </c>
      <c r="O190" s="17" t="n"/>
      <c r="P190" s="17">
        <f>SUM(F190:J190)</f>
        <v/>
      </c>
      <c r="Q190" s="17">
        <f>K190-P190</f>
        <v/>
      </c>
      <c r="R190" s="17">
        <f>IFERROR(INDEX('Src_Inventory'!$J$6:$J$1185,MATCH(C190,'Src_Inventory'!$A$6:$A$1185,0)),"NOT FOUND")</f>
        <v/>
      </c>
      <c r="S190" s="17">
        <f>IFERROR(IF(B190=INDEX('Src_Inventory'!$M$6:$M$1185,MATCH(C190,'Src_Inventory'!$A$6:$A$1185,0)),"MATCH","MISMATCH"),"NOT FOUND")</f>
        <v/>
      </c>
    </row>
    <row r="191">
      <c r="A191" s="21" t="inlineStr">
        <is>
          <t>AC-LP-0909</t>
        </is>
      </c>
      <c r="B191" s="21" t="inlineStr">
        <is>
          <t>Jason Shepard</t>
        </is>
      </c>
      <c r="C191" s="21" t="inlineStr">
        <is>
          <t>LP-0909</t>
        </is>
      </c>
      <c r="D191" s="21" t="inlineStr">
        <is>
          <t>Ledgport</t>
        </is>
      </c>
      <c r="E191" s="21" t="inlineStr">
        <is>
          <t>NON_COMM_MONTHLY</t>
        </is>
      </c>
      <c r="F191" s="21" t="n">
        <v>488.8</v>
      </c>
      <c r="G191" s="21" t="n">
        <v>0</v>
      </c>
      <c r="H191" s="21" t="n">
        <v>0</v>
      </c>
      <c r="I191" s="21" t="n">
        <v>0</v>
      </c>
      <c r="J191" s="21" t="n">
        <v>0</v>
      </c>
      <c r="K191" s="21" t="n">
        <v>488.8</v>
      </c>
      <c r="L191" s="28" t="n">
        <v>46194</v>
      </c>
      <c r="M191" s="21" t="inlineStr">
        <is>
          <t>CURRENT</t>
        </is>
      </c>
      <c r="N191" s="28" t="n">
        <v>46205</v>
      </c>
      <c r="O191" s="21" t="n"/>
      <c r="P191" s="21">
        <f>SUM(F191:J191)</f>
        <v/>
      </c>
      <c r="Q191" s="21">
        <f>K191-P191</f>
        <v/>
      </c>
      <c r="R191" s="21">
        <f>IFERROR(INDEX('Src_Inventory'!$J$6:$J$1185,MATCH(C191,'Src_Inventory'!$A$6:$A$1185,0)),"NOT FOUND")</f>
        <v/>
      </c>
      <c r="S191" s="21">
        <f>IFERROR(IF(B191=INDEX('Src_Inventory'!$M$6:$M$1185,MATCH(C191,'Src_Inventory'!$A$6:$A$1185,0)),"MATCH","MISMATCH"),"NOT FOUND")</f>
        <v/>
      </c>
    </row>
    <row r="192">
      <c r="A192" s="17" t="inlineStr">
        <is>
          <t>AC-LP-0910</t>
        </is>
      </c>
      <c r="B192" s="17" t="inlineStr">
        <is>
          <t>John Davis</t>
        </is>
      </c>
      <c r="C192" s="17" t="inlineStr">
        <is>
          <t>LP-0910</t>
        </is>
      </c>
      <c r="D192" s="17" t="inlineStr">
        <is>
          <t>Ledgport</t>
        </is>
      </c>
      <c r="E192" s="17" t="inlineStr">
        <is>
          <t>NON_COMM_MONTHLY</t>
        </is>
      </c>
      <c r="F192" s="17" t="n">
        <v>395.2</v>
      </c>
      <c r="G192" s="17" t="n">
        <v>0</v>
      </c>
      <c r="H192" s="17" t="n">
        <v>0</v>
      </c>
      <c r="I192" s="17" t="n">
        <v>0</v>
      </c>
      <c r="J192" s="17" t="n">
        <v>0</v>
      </c>
      <c r="K192" s="17" t="n">
        <v>0</v>
      </c>
      <c r="L192" s="27" t="n">
        <v>46223</v>
      </c>
      <c r="M192" s="17" t="inlineStr">
        <is>
          <t>CURRENT</t>
        </is>
      </c>
      <c r="N192" s="27" t="n">
        <v>46181</v>
      </c>
      <c r="O192" s="17" t="n"/>
      <c r="P192" s="17">
        <f>SUM(F192:J192)</f>
        <v/>
      </c>
      <c r="Q192" s="17">
        <f>K192-P192</f>
        <v/>
      </c>
      <c r="R192" s="17">
        <f>IFERROR(INDEX('Src_Inventory'!$J$6:$J$1185,MATCH(C192,'Src_Inventory'!$A$6:$A$1185,0)),"NOT FOUND")</f>
        <v/>
      </c>
      <c r="S192" s="17">
        <f>IFERROR(IF(B192=INDEX('Src_Inventory'!$M$6:$M$1185,MATCH(C192,'Src_Inventory'!$A$6:$A$1185,0)),"MATCH","MISMATCH"),"NOT FOUND")</f>
        <v/>
      </c>
    </row>
    <row r="193">
      <c r="A193" s="21" t="inlineStr">
        <is>
          <t>AC-LP-0911</t>
        </is>
      </c>
      <c r="B193" s="21" t="inlineStr">
        <is>
          <t>Katherine Johnson</t>
        </is>
      </c>
      <c r="C193" s="21" t="inlineStr">
        <is>
          <t>LP-0911</t>
        </is>
      </c>
      <c r="D193" s="21" t="inlineStr">
        <is>
          <t>Ledgport</t>
        </is>
      </c>
      <c r="E193" s="21" t="inlineStr">
        <is>
          <t>NON_COMM_MONTHLY</t>
        </is>
      </c>
      <c r="F193" s="21" t="n">
        <v>457.6</v>
      </c>
      <c r="G193" s="21" t="n">
        <v>457.6</v>
      </c>
      <c r="H193" s="21" t="n">
        <v>0</v>
      </c>
      <c r="I193" s="21" t="n">
        <v>0</v>
      </c>
      <c r="J193" s="21" t="n">
        <v>0</v>
      </c>
      <c r="K193" s="21" t="n">
        <v>915.2</v>
      </c>
      <c r="L193" s="28" t="n">
        <v>46220</v>
      </c>
      <c r="M193" s="21" t="inlineStr">
        <is>
          <t>WATCH</t>
        </is>
      </c>
      <c r="N193" s="28" t="n">
        <v>46211</v>
      </c>
      <c r="O193" s="21" t="n"/>
      <c r="P193" s="21">
        <f>SUM(F193:J193)</f>
        <v/>
      </c>
      <c r="Q193" s="21">
        <f>K193-P193</f>
        <v/>
      </c>
      <c r="R193" s="21">
        <f>IFERROR(INDEX('Src_Inventory'!$J$6:$J$1185,MATCH(C193,'Src_Inventory'!$A$6:$A$1185,0)),"NOT FOUND")</f>
        <v/>
      </c>
      <c r="S193" s="21">
        <f>IFERROR(IF(B193=INDEX('Src_Inventory'!$M$6:$M$1185,MATCH(C193,'Src_Inventory'!$A$6:$A$1185,0)),"MATCH","MISMATCH"),"NOT FOUND")</f>
        <v/>
      </c>
    </row>
    <row r="194">
      <c r="A194" s="17" t="inlineStr">
        <is>
          <t>AC-LP-0912</t>
        </is>
      </c>
      <c r="B194" s="17" t="inlineStr">
        <is>
          <t>Harry Koch</t>
        </is>
      </c>
      <c r="C194" s="17" t="inlineStr">
        <is>
          <t>LP-0912</t>
        </is>
      </c>
      <c r="D194" s="17" t="inlineStr">
        <is>
          <t>Ledgport</t>
        </is>
      </c>
      <c r="E194" s="17" t="inlineStr">
        <is>
          <t>NON_COMM_MONTHLY</t>
        </is>
      </c>
      <c r="F194" s="17" t="n">
        <v>343.2</v>
      </c>
      <c r="G194" s="17" t="n">
        <v>0</v>
      </c>
      <c r="H194" s="17" t="n">
        <v>0</v>
      </c>
      <c r="I194" s="17" t="n">
        <v>0</v>
      </c>
      <c r="J194" s="17" t="n">
        <v>0</v>
      </c>
      <c r="K194" s="17" t="n">
        <v>343.2</v>
      </c>
      <c r="L194" s="27" t="n">
        <v>46194</v>
      </c>
      <c r="M194" s="17" t="inlineStr">
        <is>
          <t>CURRENT</t>
        </is>
      </c>
      <c r="N194" s="27" t="n">
        <v>46215</v>
      </c>
      <c r="O194" s="17" t="n"/>
      <c r="P194" s="17">
        <f>SUM(F194:J194)</f>
        <v/>
      </c>
      <c r="Q194" s="17">
        <f>K194-P194</f>
        <v/>
      </c>
      <c r="R194" s="17">
        <f>IFERROR(INDEX('Src_Inventory'!$J$6:$J$1185,MATCH(C194,'Src_Inventory'!$A$6:$A$1185,0)),"NOT FOUND")</f>
        <v/>
      </c>
      <c r="S194" s="17">
        <f>IFERROR(IF(B194=INDEX('Src_Inventory'!$M$6:$M$1185,MATCH(C194,'Src_Inventory'!$A$6:$A$1185,0)),"MATCH","MISMATCH"),"NOT FOUND")</f>
        <v/>
      </c>
    </row>
    <row r="195">
      <c r="A195" s="21" t="inlineStr">
        <is>
          <t>AC-LP-0913</t>
        </is>
      </c>
      <c r="B195" s="21" t="inlineStr">
        <is>
          <t>Christina Hernandez</t>
        </is>
      </c>
      <c r="C195" s="21" t="inlineStr">
        <is>
          <t>LP-0913</t>
        </is>
      </c>
      <c r="D195" s="21" t="inlineStr">
        <is>
          <t>Ledgport</t>
        </is>
      </c>
      <c r="E195" s="21" t="inlineStr">
        <is>
          <t>NON_COMM_MONTHLY</t>
        </is>
      </c>
      <c r="F195" s="21" t="n">
        <v>457.6</v>
      </c>
      <c r="G195" s="21" t="n">
        <v>457.6</v>
      </c>
      <c r="H195" s="21" t="n">
        <v>0</v>
      </c>
      <c r="I195" s="21" t="n">
        <v>0</v>
      </c>
      <c r="J195" s="21" t="n">
        <v>0</v>
      </c>
      <c r="K195" s="21" t="n">
        <v>915.2</v>
      </c>
      <c r="L195" s="28" t="n">
        <v>46208</v>
      </c>
      <c r="M195" s="21" t="inlineStr">
        <is>
          <t>WATCH</t>
        </is>
      </c>
      <c r="N195" s="28" t="n">
        <v>46220</v>
      </c>
      <c r="O195" s="21" t="n"/>
      <c r="P195" s="21">
        <f>SUM(F195:J195)</f>
        <v/>
      </c>
      <c r="Q195" s="21">
        <f>K195-P195</f>
        <v/>
      </c>
      <c r="R195" s="21">
        <f>IFERROR(INDEX('Src_Inventory'!$J$6:$J$1185,MATCH(C195,'Src_Inventory'!$A$6:$A$1185,0)),"NOT FOUND")</f>
        <v/>
      </c>
      <c r="S195" s="21">
        <f>IFERROR(IF(B195=INDEX('Src_Inventory'!$M$6:$M$1185,MATCH(C195,'Src_Inventory'!$A$6:$A$1185,0)),"MATCH","MISMATCH"),"NOT FOUND")</f>
        <v/>
      </c>
    </row>
    <row r="196">
      <c r="A196" s="17" t="inlineStr">
        <is>
          <t>AC-LP-0914</t>
        </is>
      </c>
      <c r="B196" s="17" t="inlineStr">
        <is>
          <t>Paige Brown</t>
        </is>
      </c>
      <c r="C196" s="17" t="inlineStr">
        <is>
          <t>LP-0914</t>
        </is>
      </c>
      <c r="D196" s="17" t="inlineStr">
        <is>
          <t>Ledgport</t>
        </is>
      </c>
      <c r="E196" s="17" t="inlineStr">
        <is>
          <t>NON_COMM_MONTHLY</t>
        </is>
      </c>
      <c r="F196" s="17" t="n">
        <v>416</v>
      </c>
      <c r="G196" s="17" t="n">
        <v>0</v>
      </c>
      <c r="H196" s="17" t="n">
        <v>0</v>
      </c>
      <c r="I196" s="17" t="n">
        <v>0</v>
      </c>
      <c r="J196" s="17" t="n">
        <v>0</v>
      </c>
      <c r="K196" s="17" t="n">
        <v>416</v>
      </c>
      <c r="L196" s="27" t="n">
        <v>46156</v>
      </c>
      <c r="M196" s="17" t="inlineStr">
        <is>
          <t>CURRENT</t>
        </is>
      </c>
      <c r="N196" s="27" t="n">
        <v>46222</v>
      </c>
      <c r="O196" s="17" t="n"/>
      <c r="P196" s="17">
        <f>SUM(F196:J196)</f>
        <v/>
      </c>
      <c r="Q196" s="17">
        <f>K196-P196</f>
        <v/>
      </c>
      <c r="R196" s="17">
        <f>IFERROR(INDEX('Src_Inventory'!$J$6:$J$1185,MATCH(C196,'Src_Inventory'!$A$6:$A$1185,0)),"NOT FOUND")</f>
        <v/>
      </c>
      <c r="S196" s="17">
        <f>IFERROR(IF(B196=INDEX('Src_Inventory'!$M$6:$M$1185,MATCH(C196,'Src_Inventory'!$A$6:$A$1185,0)),"MATCH","MISMATCH"),"NOT FOUND")</f>
        <v/>
      </c>
    </row>
    <row r="197">
      <c r="A197" s="21" t="inlineStr">
        <is>
          <t>AC-LP-0915</t>
        </is>
      </c>
      <c r="B197" s="21" t="inlineStr">
        <is>
          <t>Carmen Hernandez</t>
        </is>
      </c>
      <c r="C197" s="21" t="inlineStr">
        <is>
          <t>LP-0915</t>
        </is>
      </c>
      <c r="D197" s="21" t="inlineStr">
        <is>
          <t>Ledgport</t>
        </is>
      </c>
      <c r="E197" s="21" t="inlineStr">
        <is>
          <t>NON_COMM_MONTHLY</t>
        </is>
      </c>
      <c r="F197" s="21" t="n">
        <v>374.4</v>
      </c>
      <c r="G197" s="21" t="n">
        <v>0</v>
      </c>
      <c r="H197" s="21" t="n">
        <v>0</v>
      </c>
      <c r="I197" s="21" t="n">
        <v>0</v>
      </c>
      <c r="J197" s="21" t="n">
        <v>0</v>
      </c>
      <c r="K197" s="21" t="n">
        <v>374.4</v>
      </c>
      <c r="L197" s="28" t="n">
        <v>46185</v>
      </c>
      <c r="M197" s="21" t="inlineStr">
        <is>
          <t>CURRENT</t>
        </is>
      </c>
      <c r="N197" s="28" t="n">
        <v>46181</v>
      </c>
      <c r="O197" s="21" t="n"/>
      <c r="P197" s="21">
        <f>SUM(F197:J197)</f>
        <v/>
      </c>
      <c r="Q197" s="21">
        <f>K197-P197</f>
        <v/>
      </c>
      <c r="R197" s="21">
        <f>IFERROR(INDEX('Src_Inventory'!$J$6:$J$1185,MATCH(C197,'Src_Inventory'!$A$6:$A$1185,0)),"NOT FOUND")</f>
        <v/>
      </c>
      <c r="S197" s="21">
        <f>IFERROR(IF(B197=INDEX('Src_Inventory'!$M$6:$M$1185,MATCH(C197,'Src_Inventory'!$A$6:$A$1185,0)),"MATCH","MISMATCH"),"NOT FOUND")</f>
        <v/>
      </c>
    </row>
    <row r="198">
      <c r="A198" s="17" t="inlineStr">
        <is>
          <t>AC-LP-0917</t>
        </is>
      </c>
      <c r="B198" s="17" t="inlineStr">
        <is>
          <t>Ryan Carr</t>
        </is>
      </c>
      <c r="C198" s="17" t="inlineStr">
        <is>
          <t>LP-0917</t>
        </is>
      </c>
      <c r="D198" s="17" t="inlineStr">
        <is>
          <t>Ledgport</t>
        </is>
      </c>
      <c r="E198" s="17" t="inlineStr">
        <is>
          <t>NON_COMM_MONTHLY</t>
        </is>
      </c>
      <c r="F198" s="17" t="n">
        <v>374.4</v>
      </c>
      <c r="G198" s="17" t="n">
        <v>374.4</v>
      </c>
      <c r="H198" s="17" t="n">
        <v>0</v>
      </c>
      <c r="I198" s="17" t="n">
        <v>0</v>
      </c>
      <c r="J198" s="17" t="n">
        <v>0</v>
      </c>
      <c r="K198" s="17" t="n">
        <v>748.8</v>
      </c>
      <c r="L198" s="27" t="n">
        <v>46205</v>
      </c>
      <c r="M198" s="17" t="inlineStr">
        <is>
          <t>WATCH</t>
        </is>
      </c>
      <c r="N198" s="27" t="n">
        <v>46176</v>
      </c>
      <c r="O198" s="17" t="n"/>
      <c r="P198" s="17">
        <f>SUM(F198:J198)</f>
        <v/>
      </c>
      <c r="Q198" s="17">
        <f>K198-P198</f>
        <v/>
      </c>
      <c r="R198" s="17">
        <f>IFERROR(INDEX('Src_Inventory'!$J$6:$J$1185,MATCH(C198,'Src_Inventory'!$A$6:$A$1185,0)),"NOT FOUND")</f>
        <v/>
      </c>
      <c r="S198" s="17">
        <f>IFERROR(IF(B198=INDEX('Src_Inventory'!$M$6:$M$1185,MATCH(C198,'Src_Inventory'!$A$6:$A$1185,0)),"MATCH","MISMATCH"),"NOT FOUND")</f>
        <v/>
      </c>
    </row>
    <row r="199">
      <c r="A199" s="21" t="inlineStr">
        <is>
          <t>AC-LP-0918</t>
        </is>
      </c>
      <c r="B199" s="21" t="inlineStr">
        <is>
          <t>Jennifer Campbell</t>
        </is>
      </c>
      <c r="C199" s="21" t="inlineStr">
        <is>
          <t>LP-0918</t>
        </is>
      </c>
      <c r="D199" s="21" t="inlineStr">
        <is>
          <t>Ledgport</t>
        </is>
      </c>
      <c r="E199" s="21" t="inlineStr">
        <is>
          <t>NON_COMM_MONTHLY</t>
        </is>
      </c>
      <c r="F199" s="21" t="n">
        <v>613.6</v>
      </c>
      <c r="G199" s="21" t="n">
        <v>0</v>
      </c>
      <c r="H199" s="21" t="n">
        <v>0</v>
      </c>
      <c r="I199" s="21" t="n">
        <v>0</v>
      </c>
      <c r="J199" s="21" t="n">
        <v>0</v>
      </c>
      <c r="K199" s="21" t="n">
        <v>613.6</v>
      </c>
      <c r="L199" s="28" t="n">
        <v>46203</v>
      </c>
      <c r="M199" s="21" t="inlineStr">
        <is>
          <t>CURRENT</t>
        </is>
      </c>
      <c r="N199" s="28" t="n">
        <v>46176</v>
      </c>
      <c r="O199" s="21" t="n"/>
      <c r="P199" s="21">
        <f>SUM(F199:J199)</f>
        <v/>
      </c>
      <c r="Q199" s="21">
        <f>K199-P199</f>
        <v/>
      </c>
      <c r="R199" s="21">
        <f>IFERROR(INDEX('Src_Inventory'!$J$6:$J$1185,MATCH(C199,'Src_Inventory'!$A$6:$A$1185,0)),"NOT FOUND")</f>
        <v/>
      </c>
      <c r="S199" s="21">
        <f>IFERROR(IF(B199=INDEX('Src_Inventory'!$M$6:$M$1185,MATCH(C199,'Src_Inventory'!$A$6:$A$1185,0)),"MATCH","MISMATCH"),"NOT FOUND")</f>
        <v/>
      </c>
    </row>
    <row r="200">
      <c r="A200" s="17" t="inlineStr">
        <is>
          <t>AC-LP-0919</t>
        </is>
      </c>
      <c r="B200" s="17" t="inlineStr">
        <is>
          <t>Pamela Wright</t>
        </is>
      </c>
      <c r="C200" s="17" t="inlineStr">
        <is>
          <t>LP-0919</t>
        </is>
      </c>
      <c r="D200" s="17" t="inlineStr">
        <is>
          <t>Ledgport</t>
        </is>
      </c>
      <c r="E200" s="17" t="inlineStr">
        <is>
          <t>NON_COMM_MONTHLY</t>
        </is>
      </c>
      <c r="F200" s="17" t="n">
        <v>332.8</v>
      </c>
      <c r="G200" s="17" t="n">
        <v>0</v>
      </c>
      <c r="H200" s="17" t="n">
        <v>0</v>
      </c>
      <c r="I200" s="17" t="n">
        <v>0</v>
      </c>
      <c r="J200" s="17" t="n">
        <v>0</v>
      </c>
      <c r="K200" s="17" t="n">
        <v>332.8</v>
      </c>
      <c r="L200" s="27" t="n">
        <v>46214</v>
      </c>
      <c r="M200" s="17" t="inlineStr">
        <is>
          <t>CURRENT</t>
        </is>
      </c>
      <c r="N200" s="27" t="n">
        <v>46182</v>
      </c>
      <c r="O200" s="17" t="n"/>
      <c r="P200" s="17">
        <f>SUM(F200:J200)</f>
        <v/>
      </c>
      <c r="Q200" s="17">
        <f>K200-P200</f>
        <v/>
      </c>
      <c r="R200" s="17">
        <f>IFERROR(INDEX('Src_Inventory'!$J$6:$J$1185,MATCH(C200,'Src_Inventory'!$A$6:$A$1185,0)),"NOT FOUND")</f>
        <v/>
      </c>
      <c r="S200" s="17">
        <f>IFERROR(IF(B200=INDEX('Src_Inventory'!$M$6:$M$1185,MATCH(C200,'Src_Inventory'!$A$6:$A$1185,0)),"MATCH","MISMATCH"),"NOT FOUND")</f>
        <v/>
      </c>
    </row>
    <row r="201">
      <c r="A201" s="21" t="inlineStr">
        <is>
          <t>AC-LP-0920</t>
        </is>
      </c>
      <c r="B201" s="21" t="inlineStr">
        <is>
          <t>Jason Kim</t>
        </is>
      </c>
      <c r="C201" s="21" t="inlineStr">
        <is>
          <t>LP-0920</t>
        </is>
      </c>
      <c r="D201" s="21" t="inlineStr">
        <is>
          <t>Ledgport</t>
        </is>
      </c>
      <c r="E201" s="21" t="inlineStr">
        <is>
          <t>NON_COMM_MONTHLY</t>
        </is>
      </c>
      <c r="F201" s="21" t="n">
        <v>405.6</v>
      </c>
      <c r="G201" s="21" t="n">
        <v>0</v>
      </c>
      <c r="H201" s="21" t="n">
        <v>0</v>
      </c>
      <c r="I201" s="21" t="n">
        <v>0</v>
      </c>
      <c r="J201" s="21" t="n">
        <v>0</v>
      </c>
      <c r="K201" s="21" t="n">
        <v>405.6</v>
      </c>
      <c r="L201" s="28" t="n">
        <v>46164</v>
      </c>
      <c r="M201" s="21" t="inlineStr">
        <is>
          <t>CURRENT</t>
        </is>
      </c>
      <c r="N201" s="28" t="n">
        <v>46177</v>
      </c>
      <c r="O201" s="21" t="inlineStr">
        <is>
          <t>payment plan</t>
        </is>
      </c>
      <c r="P201" s="21">
        <f>SUM(F201:J201)</f>
        <v/>
      </c>
      <c r="Q201" s="21">
        <f>K201-P201</f>
        <v/>
      </c>
      <c r="R201" s="21">
        <f>IFERROR(INDEX('Src_Inventory'!$J$6:$J$1185,MATCH(C201,'Src_Inventory'!$A$6:$A$1185,0)),"NOT FOUND")</f>
        <v/>
      </c>
      <c r="S201" s="21">
        <f>IFERROR(IF(B201=INDEX('Src_Inventory'!$M$6:$M$1185,MATCH(C201,'Src_Inventory'!$A$6:$A$1185,0)),"MATCH","MISMATCH"),"NOT FOUND")</f>
        <v/>
      </c>
    </row>
    <row r="202">
      <c r="A202" s="17" t="inlineStr">
        <is>
          <t>AC-LP-0921</t>
        </is>
      </c>
      <c r="B202" s="17" t="inlineStr">
        <is>
          <t>Chris Chavez</t>
        </is>
      </c>
      <c r="C202" s="17" t="inlineStr">
        <is>
          <t>LP-0921</t>
        </is>
      </c>
      <c r="D202" s="17" t="inlineStr">
        <is>
          <t>Ledgport</t>
        </is>
      </c>
      <c r="E202" s="17" t="inlineStr">
        <is>
          <t>NON_COMM_MONTHLY</t>
        </is>
      </c>
      <c r="F202" s="17" t="n">
        <v>291.2</v>
      </c>
      <c r="G202" s="17" t="n">
        <v>0</v>
      </c>
      <c r="H202" s="17" t="n">
        <v>0</v>
      </c>
      <c r="I202" s="17" t="n">
        <v>0</v>
      </c>
      <c r="J202" s="17" t="n">
        <v>0</v>
      </c>
      <c r="K202" s="17" t="n">
        <v>291.2</v>
      </c>
      <c r="L202" s="27" t="n">
        <v>46204</v>
      </c>
      <c r="M202" s="17" t="inlineStr">
        <is>
          <t>CURRENT</t>
        </is>
      </c>
      <c r="N202" s="27" t="n">
        <v>46203</v>
      </c>
      <c r="O202" s="17" t="n"/>
      <c r="P202" s="17">
        <f>SUM(F202:J202)</f>
        <v/>
      </c>
      <c r="Q202" s="17">
        <f>K202-P202</f>
        <v/>
      </c>
      <c r="R202" s="17">
        <f>IFERROR(INDEX('Src_Inventory'!$J$6:$J$1185,MATCH(C202,'Src_Inventory'!$A$6:$A$1185,0)),"NOT FOUND")</f>
        <v/>
      </c>
      <c r="S202" s="17">
        <f>IFERROR(IF(B202=INDEX('Src_Inventory'!$M$6:$M$1185,MATCH(C202,'Src_Inventory'!$A$6:$A$1185,0)),"MATCH","MISMATCH"),"NOT FOUND")</f>
        <v/>
      </c>
    </row>
    <row r="203">
      <c r="A203" s="21" t="inlineStr">
        <is>
          <t>AC-LP-0922</t>
        </is>
      </c>
      <c r="B203" s="21" t="inlineStr">
        <is>
          <t>Joel Thomas</t>
        </is>
      </c>
      <c r="C203" s="21" t="inlineStr">
        <is>
          <t>LP-0922</t>
        </is>
      </c>
      <c r="D203" s="21" t="inlineStr">
        <is>
          <t>Ledgport</t>
        </is>
      </c>
      <c r="E203" s="21" t="inlineStr">
        <is>
          <t>NON_COMM_MONTHLY</t>
        </is>
      </c>
      <c r="F203" s="21" t="n">
        <v>603.2</v>
      </c>
      <c r="G203" s="21" t="n">
        <v>0</v>
      </c>
      <c r="H203" s="21" t="n">
        <v>0</v>
      </c>
      <c r="I203" s="21" t="n">
        <v>0</v>
      </c>
      <c r="J203" s="21" t="n">
        <v>0</v>
      </c>
      <c r="K203" s="21" t="n">
        <v>603.2</v>
      </c>
      <c r="L203" s="28" t="n">
        <v>46188</v>
      </c>
      <c r="M203" s="21" t="inlineStr">
        <is>
          <t>CURRENT</t>
        </is>
      </c>
      <c r="N203" s="28" t="n">
        <v>46195</v>
      </c>
      <c r="O203" s="21" t="n"/>
      <c r="P203" s="21">
        <f>SUM(F203:J203)</f>
        <v/>
      </c>
      <c r="Q203" s="21">
        <f>K203-P203</f>
        <v/>
      </c>
      <c r="R203" s="21">
        <f>IFERROR(INDEX('Src_Inventory'!$J$6:$J$1185,MATCH(C203,'Src_Inventory'!$A$6:$A$1185,0)),"NOT FOUND")</f>
        <v/>
      </c>
      <c r="S203" s="21">
        <f>IFERROR(IF(B203=INDEX('Src_Inventory'!$M$6:$M$1185,MATCH(C203,'Src_Inventory'!$A$6:$A$1185,0)),"MATCH","MISMATCH"),"NOT FOUND")</f>
        <v/>
      </c>
    </row>
    <row r="204">
      <c r="A204" s="17" t="inlineStr">
        <is>
          <t>AC-LP-0923</t>
        </is>
      </c>
      <c r="B204" s="17" t="inlineStr">
        <is>
          <t>Russell Barnes</t>
        </is>
      </c>
      <c r="C204" s="17" t="inlineStr">
        <is>
          <t>LP-0923</t>
        </is>
      </c>
      <c r="D204" s="17" t="inlineStr">
        <is>
          <t>Ledgport</t>
        </is>
      </c>
      <c r="E204" s="17" t="inlineStr">
        <is>
          <t>NON_COMM_MONTHLY</t>
        </is>
      </c>
      <c r="F204" s="17" t="n">
        <v>249.6</v>
      </c>
      <c r="G204" s="17" t="n">
        <v>0</v>
      </c>
      <c r="H204" s="17" t="n">
        <v>0</v>
      </c>
      <c r="I204" s="17" t="n">
        <v>0</v>
      </c>
      <c r="J204" s="17" t="n">
        <v>0</v>
      </c>
      <c r="K204" s="17" t="n">
        <v>249.6</v>
      </c>
      <c r="L204" s="27" t="n">
        <v>46184</v>
      </c>
      <c r="M204" s="17" t="inlineStr">
        <is>
          <t>CURRENT</t>
        </is>
      </c>
      <c r="N204" s="27" t="n">
        <v>46229</v>
      </c>
      <c r="O204" s="17" t="n"/>
      <c r="P204" s="17">
        <f>SUM(F204:J204)</f>
        <v/>
      </c>
      <c r="Q204" s="17">
        <f>K204-P204</f>
        <v/>
      </c>
      <c r="R204" s="17">
        <f>IFERROR(INDEX('Src_Inventory'!$J$6:$J$1185,MATCH(C204,'Src_Inventory'!$A$6:$A$1185,0)),"NOT FOUND")</f>
        <v/>
      </c>
      <c r="S204" s="17">
        <f>IFERROR(IF(B204=INDEX('Src_Inventory'!$M$6:$M$1185,MATCH(C204,'Src_Inventory'!$A$6:$A$1185,0)),"MATCH","MISMATCH"),"NOT FOUND")</f>
        <v/>
      </c>
    </row>
    <row r="205">
      <c r="A205" s="21" t="inlineStr">
        <is>
          <t>AC-LP-0924</t>
        </is>
      </c>
      <c r="B205" s="21" t="inlineStr">
        <is>
          <t>Matthew King</t>
        </is>
      </c>
      <c r="C205" s="21" t="inlineStr">
        <is>
          <t>LP-0924</t>
        </is>
      </c>
      <c r="D205" s="21" t="inlineStr">
        <is>
          <t>Ledgport</t>
        </is>
      </c>
      <c r="E205" s="21" t="inlineStr">
        <is>
          <t>NON_COMM_MONTHLY</t>
        </is>
      </c>
      <c r="F205" s="21" t="n">
        <v>624</v>
      </c>
      <c r="G205" s="21" t="n">
        <v>0</v>
      </c>
      <c r="H205" s="21" t="n">
        <v>0</v>
      </c>
      <c r="I205" s="21" t="n">
        <v>0</v>
      </c>
      <c r="J205" s="21" t="n">
        <v>0</v>
      </c>
      <c r="K205" s="21" t="n">
        <v>624</v>
      </c>
      <c r="L205" s="28" t="n">
        <v>46227</v>
      </c>
      <c r="M205" s="21" t="inlineStr">
        <is>
          <t>CURRENT</t>
        </is>
      </c>
      <c r="N205" s="28" t="n">
        <v>46185</v>
      </c>
      <c r="O205" s="21" t="n"/>
      <c r="P205" s="21">
        <f>SUM(F205:J205)</f>
        <v/>
      </c>
      <c r="Q205" s="21">
        <f>K205-P205</f>
        <v/>
      </c>
      <c r="R205" s="21">
        <f>IFERROR(INDEX('Src_Inventory'!$J$6:$J$1185,MATCH(C205,'Src_Inventory'!$A$6:$A$1185,0)),"NOT FOUND")</f>
        <v/>
      </c>
      <c r="S205" s="21">
        <f>IFERROR(IF(B205=INDEX('Src_Inventory'!$M$6:$M$1185,MATCH(C205,'Src_Inventory'!$A$6:$A$1185,0)),"MATCH","MISMATCH"),"NOT FOUND")</f>
        <v/>
      </c>
    </row>
    <row r="206">
      <c r="A206" s="17" t="inlineStr">
        <is>
          <t>AC-LP-1001</t>
        </is>
      </c>
      <c r="B206" s="17" t="inlineStr">
        <is>
          <t>Lindsay Alexander</t>
        </is>
      </c>
      <c r="C206" s="17" t="inlineStr">
        <is>
          <t>LP-1001</t>
        </is>
      </c>
      <c r="D206" s="17" t="inlineStr">
        <is>
          <t>Ledgport</t>
        </is>
      </c>
      <c r="E206" s="17" t="inlineStr">
        <is>
          <t>NON_COMM_MONTHLY</t>
        </is>
      </c>
      <c r="F206" s="17" t="n">
        <v>572</v>
      </c>
      <c r="G206" s="17" t="n">
        <v>0</v>
      </c>
      <c r="H206" s="17" t="n">
        <v>0</v>
      </c>
      <c r="I206" s="17" t="n">
        <v>0</v>
      </c>
      <c r="J206" s="17" t="n">
        <v>0</v>
      </c>
      <c r="K206" s="17" t="n">
        <v>572</v>
      </c>
      <c r="L206" s="27" t="n">
        <v>46185</v>
      </c>
      <c r="M206" s="17" t="inlineStr">
        <is>
          <t>CURRENT</t>
        </is>
      </c>
      <c r="N206" s="27" t="n">
        <v>46186</v>
      </c>
      <c r="O206" s="17" t="n"/>
      <c r="P206" s="17">
        <f>SUM(F206:J206)</f>
        <v/>
      </c>
      <c r="Q206" s="17">
        <f>K206-P206</f>
        <v/>
      </c>
      <c r="R206" s="17">
        <f>IFERROR(INDEX('Src_Inventory'!$J$6:$J$1185,MATCH(C206,'Src_Inventory'!$A$6:$A$1185,0)),"NOT FOUND")</f>
        <v/>
      </c>
      <c r="S206" s="17">
        <f>IFERROR(IF(B206=INDEX('Src_Inventory'!$M$6:$M$1185,MATCH(C206,'Src_Inventory'!$A$6:$A$1185,0)),"MATCH","MISMATCH"),"NOT FOUND")</f>
        <v/>
      </c>
    </row>
    <row r="207">
      <c r="A207" s="21" t="inlineStr">
        <is>
          <t>AC-LP-1002</t>
        </is>
      </c>
      <c r="B207" s="21" t="inlineStr">
        <is>
          <t>Richard Norris</t>
        </is>
      </c>
      <c r="C207" s="21" t="inlineStr">
        <is>
          <t>LP-1002</t>
        </is>
      </c>
      <c r="D207" s="21" t="inlineStr">
        <is>
          <t>Ledgport</t>
        </is>
      </c>
      <c r="E207" s="21" t="inlineStr">
        <is>
          <t>NON_COMM_MONTHLY</t>
        </is>
      </c>
      <c r="F207" s="21" t="n">
        <v>644.8</v>
      </c>
      <c r="G207" s="21" t="n">
        <v>0</v>
      </c>
      <c r="H207" s="21" t="n">
        <v>0</v>
      </c>
      <c r="I207" s="21" t="n">
        <v>0</v>
      </c>
      <c r="J207" s="21" t="n">
        <v>0</v>
      </c>
      <c r="K207" s="21" t="n">
        <v>644.8</v>
      </c>
      <c r="L207" s="28" t="n">
        <v>46194</v>
      </c>
      <c r="M207" s="21" t="inlineStr">
        <is>
          <t>CURRENT</t>
        </is>
      </c>
      <c r="N207" s="28" t="n">
        <v>46191</v>
      </c>
      <c r="O207" s="21" t="n"/>
      <c r="P207" s="21">
        <f>SUM(F207:J207)</f>
        <v/>
      </c>
      <c r="Q207" s="21">
        <f>K207-P207</f>
        <v/>
      </c>
      <c r="R207" s="21">
        <f>IFERROR(INDEX('Src_Inventory'!$J$6:$J$1185,MATCH(C207,'Src_Inventory'!$A$6:$A$1185,0)),"NOT FOUND")</f>
        <v/>
      </c>
      <c r="S207" s="21">
        <f>IFERROR(IF(B207=INDEX('Src_Inventory'!$M$6:$M$1185,MATCH(C207,'Src_Inventory'!$A$6:$A$1185,0)),"MATCH","MISMATCH"),"NOT FOUND")</f>
        <v/>
      </c>
    </row>
    <row r="208">
      <c r="A208" s="17" t="inlineStr">
        <is>
          <t>AC-LP-1003</t>
        </is>
      </c>
      <c r="B208" s="17" t="inlineStr">
        <is>
          <t>Donna Weber</t>
        </is>
      </c>
      <c r="C208" s="17" t="inlineStr">
        <is>
          <t>LP-1003</t>
        </is>
      </c>
      <c r="D208" s="17" t="inlineStr">
        <is>
          <t>Ledgport</t>
        </is>
      </c>
      <c r="E208" s="17" t="inlineStr">
        <is>
          <t>NON_COMM_MONTHLY</t>
        </is>
      </c>
      <c r="F208" s="17" t="n">
        <v>592.8</v>
      </c>
      <c r="G208" s="17" t="n">
        <v>592.8</v>
      </c>
      <c r="H208" s="17" t="n">
        <v>592.8</v>
      </c>
      <c r="I208" s="17" t="n">
        <v>0</v>
      </c>
      <c r="J208" s="17" t="n">
        <v>0</v>
      </c>
      <c r="K208" s="17" t="n">
        <v>1778.4</v>
      </c>
      <c r="L208" s="27" t="n">
        <v>46195</v>
      </c>
      <c r="M208" s="17" t="inlineStr">
        <is>
          <t>COLLECTIONS</t>
        </is>
      </c>
      <c r="N208" s="27" t="n">
        <v>46212</v>
      </c>
      <c r="O208" s="17" t="n"/>
      <c r="P208" s="17">
        <f>SUM(F208:J208)</f>
        <v/>
      </c>
      <c r="Q208" s="17">
        <f>K208-P208</f>
        <v/>
      </c>
      <c r="R208" s="17">
        <f>IFERROR(INDEX('Src_Inventory'!$J$6:$J$1185,MATCH(C208,'Src_Inventory'!$A$6:$A$1185,0)),"NOT FOUND")</f>
        <v/>
      </c>
      <c r="S208" s="17">
        <f>IFERROR(IF(B208=INDEX('Src_Inventory'!$M$6:$M$1185,MATCH(C208,'Src_Inventory'!$A$6:$A$1185,0)),"MATCH","MISMATCH"),"NOT FOUND")</f>
        <v/>
      </c>
    </row>
    <row r="209">
      <c r="A209" s="21" t="inlineStr">
        <is>
          <t>AC-LP-1004</t>
        </is>
      </c>
      <c r="B209" s="21" t="inlineStr">
        <is>
          <t>Mary Ford</t>
        </is>
      </c>
      <c r="C209" s="21" t="inlineStr">
        <is>
          <t>LP-1004</t>
        </is>
      </c>
      <c r="D209" s="21" t="inlineStr">
        <is>
          <t>Ledgport</t>
        </is>
      </c>
      <c r="E209" s="21" t="inlineStr">
        <is>
          <t>NON_COMM_MONTHLY</t>
        </is>
      </c>
      <c r="F209" s="21" t="n">
        <v>353.6</v>
      </c>
      <c r="G209" s="21" t="n">
        <v>0</v>
      </c>
      <c r="H209" s="21" t="n">
        <v>0</v>
      </c>
      <c r="I209" s="21" t="n">
        <v>0</v>
      </c>
      <c r="J209" s="21" t="n">
        <v>0</v>
      </c>
      <c r="K209" s="21" t="n">
        <v>353.6</v>
      </c>
      <c r="L209" s="28" t="n">
        <v>46226</v>
      </c>
      <c r="M209" s="21" t="inlineStr">
        <is>
          <t>CURRENT</t>
        </is>
      </c>
      <c r="N209" s="28" t="n">
        <v>46195</v>
      </c>
      <c r="O209" s="21" t="n"/>
      <c r="P209" s="21">
        <f>SUM(F209:J209)</f>
        <v/>
      </c>
      <c r="Q209" s="21">
        <f>K209-P209</f>
        <v/>
      </c>
      <c r="R209" s="21">
        <f>IFERROR(INDEX('Src_Inventory'!$J$6:$J$1185,MATCH(C209,'Src_Inventory'!$A$6:$A$1185,0)),"NOT FOUND")</f>
        <v/>
      </c>
      <c r="S209" s="21">
        <f>IFERROR(IF(B209=INDEX('Src_Inventory'!$M$6:$M$1185,MATCH(C209,'Src_Inventory'!$A$6:$A$1185,0)),"MATCH","MISMATCH"),"NOT FOUND")</f>
        <v/>
      </c>
    </row>
    <row r="210">
      <c r="A210" s="17" t="inlineStr">
        <is>
          <t>AC-LP-1005</t>
        </is>
      </c>
      <c r="B210" s="17" t="inlineStr">
        <is>
          <t>Gary Wade</t>
        </is>
      </c>
      <c r="C210" s="17" t="inlineStr">
        <is>
          <t>LP-1005</t>
        </is>
      </c>
      <c r="D210" s="17" t="inlineStr">
        <is>
          <t>Ledgport</t>
        </is>
      </c>
      <c r="E210" s="17" t="inlineStr">
        <is>
          <t>NON_COMM_MONTHLY</t>
        </is>
      </c>
      <c r="F210" s="17" t="n">
        <v>395.2</v>
      </c>
      <c r="G210" s="17" t="n">
        <v>0</v>
      </c>
      <c r="H210" s="17" t="n">
        <v>0</v>
      </c>
      <c r="I210" s="17" t="n">
        <v>0</v>
      </c>
      <c r="J210" s="17" t="n">
        <v>0</v>
      </c>
      <c r="K210" s="17" t="n">
        <v>395.2</v>
      </c>
      <c r="L210" s="27" t="n">
        <v>46210</v>
      </c>
      <c r="M210" s="17" t="inlineStr">
        <is>
          <t>CURRENT</t>
        </is>
      </c>
      <c r="N210" s="27" t="n">
        <v>46221</v>
      </c>
      <c r="O210" s="17" t="n"/>
      <c r="P210" s="17">
        <f>SUM(F210:J210)</f>
        <v/>
      </c>
      <c r="Q210" s="17">
        <f>K210-P210</f>
        <v/>
      </c>
      <c r="R210" s="17">
        <f>IFERROR(INDEX('Src_Inventory'!$J$6:$J$1185,MATCH(C210,'Src_Inventory'!$A$6:$A$1185,0)),"NOT FOUND")</f>
        <v/>
      </c>
      <c r="S210" s="17">
        <f>IFERROR(IF(B210=INDEX('Src_Inventory'!$M$6:$M$1185,MATCH(C210,'Src_Inventory'!$A$6:$A$1185,0)),"MATCH","MISMATCH"),"NOT FOUND")</f>
        <v/>
      </c>
    </row>
    <row r="211">
      <c r="A211" s="21" t="inlineStr">
        <is>
          <t>AC-LP-1006</t>
        </is>
      </c>
      <c r="B211" s="21" t="inlineStr">
        <is>
          <t>Carol Scott</t>
        </is>
      </c>
      <c r="C211" s="21" t="inlineStr">
        <is>
          <t>LP-1006</t>
        </is>
      </c>
      <c r="D211" s="21" t="inlineStr">
        <is>
          <t>Ledgport</t>
        </is>
      </c>
      <c r="E211" s="21" t="inlineStr">
        <is>
          <t>NON_COMM_MONTHLY</t>
        </is>
      </c>
      <c r="F211" s="21" t="n">
        <v>374.4</v>
      </c>
      <c r="G211" s="21" t="n">
        <v>0</v>
      </c>
      <c r="H211" s="21" t="n">
        <v>0</v>
      </c>
      <c r="I211" s="21" t="n">
        <v>0</v>
      </c>
      <c r="J211" s="21" t="n">
        <v>0</v>
      </c>
      <c r="K211" s="21" t="n">
        <v>374.4</v>
      </c>
      <c r="L211" s="28" t="n">
        <v>46189</v>
      </c>
      <c r="M211" s="21" t="inlineStr">
        <is>
          <t>CURRENT</t>
        </is>
      </c>
      <c r="N211" s="28" t="n">
        <v>46208</v>
      </c>
      <c r="O211" s="21" t="inlineStr">
        <is>
          <t>payment plan</t>
        </is>
      </c>
      <c r="P211" s="21">
        <f>SUM(F211:J211)</f>
        <v/>
      </c>
      <c r="Q211" s="21">
        <f>K211-P211</f>
        <v/>
      </c>
      <c r="R211" s="21">
        <f>IFERROR(INDEX('Src_Inventory'!$J$6:$J$1185,MATCH(C211,'Src_Inventory'!$A$6:$A$1185,0)),"NOT FOUND")</f>
        <v/>
      </c>
      <c r="S211" s="21">
        <f>IFERROR(IF(B211=INDEX('Src_Inventory'!$M$6:$M$1185,MATCH(C211,'Src_Inventory'!$A$6:$A$1185,0)),"MATCH","MISMATCH"),"NOT FOUND")</f>
        <v/>
      </c>
    </row>
    <row r="212">
      <c r="A212" s="17" t="inlineStr">
        <is>
          <t>AC-LP-1007</t>
        </is>
      </c>
      <c r="B212" s="17" t="inlineStr">
        <is>
          <t>Shawn Carter</t>
        </is>
      </c>
      <c r="C212" s="17" t="inlineStr">
        <is>
          <t>LP-1007</t>
        </is>
      </c>
      <c r="D212" s="17" t="inlineStr">
        <is>
          <t>Ledgport</t>
        </is>
      </c>
      <c r="E212" s="17" t="inlineStr">
        <is>
          <t>NON_COMM_MONTHLY</t>
        </is>
      </c>
      <c r="F212" s="17" t="n">
        <v>603.2</v>
      </c>
      <c r="G212" s="17" t="n">
        <v>0</v>
      </c>
      <c r="H212" s="17" t="n">
        <v>0</v>
      </c>
      <c r="I212" s="17" t="n">
        <v>0</v>
      </c>
      <c r="J212" s="17" t="n">
        <v>0</v>
      </c>
      <c r="K212" s="17" t="n">
        <v>603.2</v>
      </c>
      <c r="L212" s="27" t="n">
        <v>46177</v>
      </c>
      <c r="M212" s="17" t="inlineStr">
        <is>
          <t>CURRENT</t>
        </is>
      </c>
      <c r="N212" s="27" t="n">
        <v>46198</v>
      </c>
      <c r="O212" s="17" t="n"/>
      <c r="P212" s="17">
        <f>SUM(F212:J212)</f>
        <v/>
      </c>
      <c r="Q212" s="17">
        <f>K212-P212</f>
        <v/>
      </c>
      <c r="R212" s="17">
        <f>IFERROR(INDEX('Src_Inventory'!$J$6:$J$1185,MATCH(C212,'Src_Inventory'!$A$6:$A$1185,0)),"NOT FOUND")</f>
        <v/>
      </c>
      <c r="S212" s="17">
        <f>IFERROR(IF(B212=INDEX('Src_Inventory'!$M$6:$M$1185,MATCH(C212,'Src_Inventory'!$A$6:$A$1185,0)),"MATCH","MISMATCH"),"NOT FOUND")</f>
        <v/>
      </c>
    </row>
    <row r="213">
      <c r="A213" s="21" t="inlineStr">
        <is>
          <t>AC-LP-1008</t>
        </is>
      </c>
      <c r="B213" s="21" t="inlineStr">
        <is>
          <t>Travis Sexton</t>
        </is>
      </c>
      <c r="C213" s="21" t="inlineStr">
        <is>
          <t>LP-1008</t>
        </is>
      </c>
      <c r="D213" s="21" t="inlineStr">
        <is>
          <t>Ledgport</t>
        </is>
      </c>
      <c r="E213" s="21" t="inlineStr">
        <is>
          <t>NON_COMM_MONTHLY</t>
        </is>
      </c>
      <c r="F213" s="21" t="n">
        <v>613.6</v>
      </c>
      <c r="G213" s="21" t="n">
        <v>0</v>
      </c>
      <c r="H213" s="21" t="n">
        <v>0</v>
      </c>
      <c r="I213" s="21" t="n">
        <v>0</v>
      </c>
      <c r="J213" s="21" t="n">
        <v>0</v>
      </c>
      <c r="K213" s="21" t="n">
        <v>613.6</v>
      </c>
      <c r="L213" s="28" t="n">
        <v>46145</v>
      </c>
      <c r="M213" s="21" t="inlineStr">
        <is>
          <t>CURRENT</t>
        </is>
      </c>
      <c r="N213" s="28" t="n">
        <v>46211</v>
      </c>
      <c r="O213" s="21" t="n"/>
      <c r="P213" s="21">
        <f>SUM(F213:J213)</f>
        <v/>
      </c>
      <c r="Q213" s="21">
        <f>K213-P213</f>
        <v/>
      </c>
      <c r="R213" s="21">
        <f>IFERROR(INDEX('Src_Inventory'!$J$6:$J$1185,MATCH(C213,'Src_Inventory'!$A$6:$A$1185,0)),"NOT FOUND")</f>
        <v/>
      </c>
      <c r="S213" s="21">
        <f>IFERROR(IF(B213=INDEX('Src_Inventory'!$M$6:$M$1185,MATCH(C213,'Src_Inventory'!$A$6:$A$1185,0)),"MATCH","MISMATCH"),"NOT FOUND")</f>
        <v/>
      </c>
    </row>
    <row r="214">
      <c r="A214" s="17" t="inlineStr">
        <is>
          <t>AC-LP-1009</t>
        </is>
      </c>
      <c r="B214" s="17" t="inlineStr">
        <is>
          <t>Bradley Franklin</t>
        </is>
      </c>
      <c r="C214" s="17" t="inlineStr">
        <is>
          <t>LP-1009</t>
        </is>
      </c>
      <c r="D214" s="17" t="inlineStr">
        <is>
          <t>Ledgport</t>
        </is>
      </c>
      <c r="E214" s="17" t="inlineStr">
        <is>
          <t>NON_COMM_MONTHLY</t>
        </is>
      </c>
      <c r="F214" s="17" t="n">
        <v>332.8</v>
      </c>
      <c r="G214" s="17" t="n">
        <v>0</v>
      </c>
      <c r="H214" s="17" t="n">
        <v>0</v>
      </c>
      <c r="I214" s="17" t="n">
        <v>0</v>
      </c>
      <c r="J214" s="17" t="n">
        <v>0</v>
      </c>
      <c r="K214" s="17" t="n">
        <v>332.8</v>
      </c>
      <c r="L214" s="27" t="n">
        <v>46232</v>
      </c>
      <c r="M214" s="17" t="inlineStr">
        <is>
          <t>CURRENT</t>
        </is>
      </c>
      <c r="N214" s="27" t="n">
        <v>46206</v>
      </c>
      <c r="O214" s="17" t="n"/>
      <c r="P214" s="17">
        <f>SUM(F214:J214)</f>
        <v/>
      </c>
      <c r="Q214" s="17">
        <f>K214-P214</f>
        <v/>
      </c>
      <c r="R214" s="17">
        <f>IFERROR(INDEX('Src_Inventory'!$J$6:$J$1185,MATCH(C214,'Src_Inventory'!$A$6:$A$1185,0)),"NOT FOUND")</f>
        <v/>
      </c>
      <c r="S214" s="17">
        <f>IFERROR(IF(B214=INDEX('Src_Inventory'!$M$6:$M$1185,MATCH(C214,'Src_Inventory'!$A$6:$A$1185,0)),"MATCH","MISMATCH"),"NOT FOUND")</f>
        <v/>
      </c>
    </row>
    <row r="215">
      <c r="A215" s="21" t="inlineStr">
        <is>
          <t>AC-LP-1010</t>
        </is>
      </c>
      <c r="B215" s="21" t="inlineStr">
        <is>
          <t>Sherry Fletcher</t>
        </is>
      </c>
      <c r="C215" s="21" t="inlineStr">
        <is>
          <t>LP-1010</t>
        </is>
      </c>
      <c r="D215" s="21" t="inlineStr">
        <is>
          <t>Ledgport</t>
        </is>
      </c>
      <c r="E215" s="21" t="inlineStr">
        <is>
          <t>NON_COMM_MONTHLY</t>
        </is>
      </c>
      <c r="F215" s="21" t="n">
        <v>644.8</v>
      </c>
      <c r="G215" s="21" t="n">
        <v>0</v>
      </c>
      <c r="H215" s="21" t="n">
        <v>0</v>
      </c>
      <c r="I215" s="21" t="n">
        <v>0</v>
      </c>
      <c r="J215" s="21" t="n">
        <v>0</v>
      </c>
      <c r="K215" s="21" t="n">
        <v>644.8</v>
      </c>
      <c r="L215" s="28" t="n">
        <v>46227</v>
      </c>
      <c r="M215" s="21" t="inlineStr">
        <is>
          <t>CURRENT</t>
        </is>
      </c>
      <c r="N215" s="28" t="n">
        <v>46226</v>
      </c>
      <c r="O215" s="21" t="inlineStr">
        <is>
          <t>payment plan</t>
        </is>
      </c>
      <c r="P215" s="21">
        <f>SUM(F215:J215)</f>
        <v/>
      </c>
      <c r="Q215" s="21">
        <f>K215-P215</f>
        <v/>
      </c>
      <c r="R215" s="21">
        <f>IFERROR(INDEX('Src_Inventory'!$J$6:$J$1185,MATCH(C215,'Src_Inventory'!$A$6:$A$1185,0)),"NOT FOUND")</f>
        <v/>
      </c>
      <c r="S215" s="21">
        <f>IFERROR(IF(B215=INDEX('Src_Inventory'!$M$6:$M$1185,MATCH(C215,'Src_Inventory'!$A$6:$A$1185,0)),"MATCH","MISMATCH"),"NOT FOUND")</f>
        <v/>
      </c>
    </row>
    <row r="216">
      <c r="A216" s="17" t="inlineStr">
        <is>
          <t>AC-LP-1011</t>
        </is>
      </c>
      <c r="B216" s="17" t="inlineStr">
        <is>
          <t>Leslie Marsh</t>
        </is>
      </c>
      <c r="C216" s="17" t="inlineStr">
        <is>
          <t>LP-1011</t>
        </is>
      </c>
      <c r="D216" s="17" t="inlineStr">
        <is>
          <t>Ledgport</t>
        </is>
      </c>
      <c r="E216" s="17" t="inlineStr">
        <is>
          <t>NON_COMM_MONTHLY</t>
        </is>
      </c>
      <c r="F216" s="17" t="n">
        <v>426.4</v>
      </c>
      <c r="G216" s="17" t="n">
        <v>0</v>
      </c>
      <c r="H216" s="17" t="n">
        <v>0</v>
      </c>
      <c r="I216" s="17" t="n">
        <v>0</v>
      </c>
      <c r="J216" s="17" t="n">
        <v>0</v>
      </c>
      <c r="K216" s="17" t="n">
        <v>426.4</v>
      </c>
      <c r="L216" s="27" t="n">
        <v>46231</v>
      </c>
      <c r="M216" s="17" t="inlineStr">
        <is>
          <t>CURRENT</t>
        </is>
      </c>
      <c r="N216" s="27" t="n">
        <v>46215</v>
      </c>
      <c r="O216" s="17" t="n"/>
      <c r="P216" s="17">
        <f>SUM(F216:J216)</f>
        <v/>
      </c>
      <c r="Q216" s="17">
        <f>K216-P216</f>
        <v/>
      </c>
      <c r="R216" s="17">
        <f>IFERROR(INDEX('Src_Inventory'!$J$6:$J$1185,MATCH(C216,'Src_Inventory'!$A$6:$A$1185,0)),"NOT FOUND")</f>
        <v/>
      </c>
      <c r="S216" s="17">
        <f>IFERROR(IF(B216=INDEX('Src_Inventory'!$M$6:$M$1185,MATCH(C216,'Src_Inventory'!$A$6:$A$1185,0)),"MATCH","MISMATCH"),"NOT FOUND")</f>
        <v/>
      </c>
    </row>
    <row r="217">
      <c r="A217" s="21" t="inlineStr">
        <is>
          <t>AC-LP-1012</t>
        </is>
      </c>
      <c r="B217" s="21" t="inlineStr">
        <is>
          <t>Yvonne Collins</t>
        </is>
      </c>
      <c r="C217" s="21" t="inlineStr">
        <is>
          <t>LP-1012</t>
        </is>
      </c>
      <c r="D217" s="21" t="inlineStr">
        <is>
          <t>Ledgport</t>
        </is>
      </c>
      <c r="E217" s="21" t="inlineStr">
        <is>
          <t>NON_COMM_MONTHLY</t>
        </is>
      </c>
      <c r="F217" s="21" t="n">
        <v>301.6</v>
      </c>
      <c r="G217" s="21" t="n">
        <v>301.6</v>
      </c>
      <c r="H217" s="21" t="n">
        <v>0</v>
      </c>
      <c r="I217" s="21" t="n">
        <v>0</v>
      </c>
      <c r="J217" s="21" t="n">
        <v>0</v>
      </c>
      <c r="K217" s="21" t="n">
        <v>603.2</v>
      </c>
      <c r="L217" s="28" t="n">
        <v>46148</v>
      </c>
      <c r="M217" s="21" t="inlineStr">
        <is>
          <t>WATCH</t>
        </is>
      </c>
      <c r="N217" s="28" t="n">
        <v>46178</v>
      </c>
      <c r="O217" s="21" t="n"/>
      <c r="P217" s="21">
        <f>SUM(F217:J217)</f>
        <v/>
      </c>
      <c r="Q217" s="21">
        <f>K217-P217</f>
        <v/>
      </c>
      <c r="R217" s="21">
        <f>IFERROR(INDEX('Src_Inventory'!$J$6:$J$1185,MATCH(C217,'Src_Inventory'!$A$6:$A$1185,0)),"NOT FOUND")</f>
        <v/>
      </c>
      <c r="S217" s="21">
        <f>IFERROR(IF(B217=INDEX('Src_Inventory'!$M$6:$M$1185,MATCH(C217,'Src_Inventory'!$A$6:$A$1185,0)),"MATCH","MISMATCH"),"NOT FOUND")</f>
        <v/>
      </c>
    </row>
    <row r="218">
      <c r="A218" s="17" t="inlineStr">
        <is>
          <t>AC-LP-1013</t>
        </is>
      </c>
      <c r="B218" s="17" t="inlineStr">
        <is>
          <t>Melissa Villanueva</t>
        </is>
      </c>
      <c r="C218" s="17" t="inlineStr">
        <is>
          <t>LP-1013</t>
        </is>
      </c>
      <c r="D218" s="17" t="inlineStr">
        <is>
          <t>Ledgport</t>
        </is>
      </c>
      <c r="E218" s="17" t="inlineStr">
        <is>
          <t>NON_COMM_MONTHLY</t>
        </is>
      </c>
      <c r="F218" s="17" t="n">
        <v>291.2</v>
      </c>
      <c r="G218" s="17" t="n">
        <v>0</v>
      </c>
      <c r="H218" s="17" t="n">
        <v>0</v>
      </c>
      <c r="I218" s="17" t="n">
        <v>0</v>
      </c>
      <c r="J218" s="17" t="n">
        <v>0</v>
      </c>
      <c r="K218" s="17" t="n">
        <v>0</v>
      </c>
      <c r="L218" s="27" t="n">
        <v>46218</v>
      </c>
      <c r="M218" s="17" t="inlineStr">
        <is>
          <t>CURRENT</t>
        </is>
      </c>
      <c r="N218" s="27" t="n">
        <v>46192</v>
      </c>
      <c r="O218" s="17" t="inlineStr">
        <is>
          <t>payment plan</t>
        </is>
      </c>
      <c r="P218" s="17">
        <f>SUM(F218:J218)</f>
        <v/>
      </c>
      <c r="Q218" s="17">
        <f>K218-P218</f>
        <v/>
      </c>
      <c r="R218" s="17">
        <f>IFERROR(INDEX('Src_Inventory'!$J$6:$J$1185,MATCH(C218,'Src_Inventory'!$A$6:$A$1185,0)),"NOT FOUND")</f>
        <v/>
      </c>
      <c r="S218" s="17">
        <f>IFERROR(IF(B218=INDEX('Src_Inventory'!$M$6:$M$1185,MATCH(C218,'Src_Inventory'!$A$6:$A$1185,0)),"MATCH","MISMATCH"),"NOT FOUND")</f>
        <v/>
      </c>
    </row>
    <row r="219">
      <c r="A219" s="21" t="inlineStr">
        <is>
          <t>AC-LP-1014</t>
        </is>
      </c>
      <c r="B219" s="21" t="inlineStr">
        <is>
          <t>Shari Hess</t>
        </is>
      </c>
      <c r="C219" s="21" t="inlineStr">
        <is>
          <t>LP-1014</t>
        </is>
      </c>
      <c r="D219" s="21" t="inlineStr">
        <is>
          <t>Ledgport</t>
        </is>
      </c>
      <c r="E219" s="21" t="inlineStr">
        <is>
          <t>NON_COMM_MONTHLY</t>
        </is>
      </c>
      <c r="F219" s="21" t="n">
        <v>249.6</v>
      </c>
      <c r="G219" s="21" t="n">
        <v>0</v>
      </c>
      <c r="H219" s="21" t="n">
        <v>0</v>
      </c>
      <c r="I219" s="21" t="n">
        <v>0</v>
      </c>
      <c r="J219" s="21" t="n">
        <v>0</v>
      </c>
      <c r="K219" s="21" t="n">
        <v>249.6</v>
      </c>
      <c r="L219" s="28" t="n">
        <v>46231</v>
      </c>
      <c r="M219" s="21" t="inlineStr">
        <is>
          <t>CURRENT</t>
        </is>
      </c>
      <c r="N219" s="28" t="n">
        <v>46220</v>
      </c>
      <c r="O219" s="21" t="n"/>
      <c r="P219" s="21">
        <f>SUM(F219:J219)</f>
        <v/>
      </c>
      <c r="Q219" s="21">
        <f>K219-P219</f>
        <v/>
      </c>
      <c r="R219" s="21">
        <f>IFERROR(INDEX('Src_Inventory'!$J$6:$J$1185,MATCH(C219,'Src_Inventory'!$A$6:$A$1185,0)),"NOT FOUND")</f>
        <v/>
      </c>
      <c r="S219" s="21">
        <f>IFERROR(IF(B219=INDEX('Src_Inventory'!$M$6:$M$1185,MATCH(C219,'Src_Inventory'!$A$6:$A$1185,0)),"MATCH","MISMATCH"),"NOT FOUND")</f>
        <v/>
      </c>
    </row>
    <row r="220">
      <c r="A220" s="17" t="inlineStr">
        <is>
          <t>AC-LP-1016</t>
        </is>
      </c>
      <c r="B220" s="17" t="inlineStr">
        <is>
          <t>Joshua Rivera</t>
        </is>
      </c>
      <c r="C220" s="17" t="inlineStr">
        <is>
          <t>LP-1016</t>
        </is>
      </c>
      <c r="D220" s="17" t="inlineStr">
        <is>
          <t>Ledgport</t>
        </is>
      </c>
      <c r="E220" s="17" t="inlineStr">
        <is>
          <t>NON_COMM_MONTHLY</t>
        </is>
      </c>
      <c r="F220" s="17" t="n">
        <v>291.2</v>
      </c>
      <c r="G220" s="17" t="n">
        <v>0</v>
      </c>
      <c r="H220" s="17" t="n">
        <v>0</v>
      </c>
      <c r="I220" s="17" t="n">
        <v>0</v>
      </c>
      <c r="J220" s="17" t="n">
        <v>0</v>
      </c>
      <c r="K220" s="17" t="n">
        <v>291.2</v>
      </c>
      <c r="L220" s="27" t="n">
        <v>46212</v>
      </c>
      <c r="M220" s="17" t="inlineStr">
        <is>
          <t>CURRENT</t>
        </is>
      </c>
      <c r="N220" s="27" t="n">
        <v>46224</v>
      </c>
      <c r="O220" s="17" t="n"/>
      <c r="P220" s="17">
        <f>SUM(F220:J220)</f>
        <v/>
      </c>
      <c r="Q220" s="17">
        <f>K220-P220</f>
        <v/>
      </c>
      <c r="R220" s="17">
        <f>IFERROR(INDEX('Src_Inventory'!$J$6:$J$1185,MATCH(C220,'Src_Inventory'!$A$6:$A$1185,0)),"NOT FOUND")</f>
        <v/>
      </c>
      <c r="S220" s="17">
        <f>IFERROR(IF(B220=INDEX('Src_Inventory'!$M$6:$M$1185,MATCH(C220,'Src_Inventory'!$A$6:$A$1185,0)),"MATCH","MISMATCH"),"NOT FOUND")</f>
        <v/>
      </c>
    </row>
    <row r="221">
      <c r="A221" s="21" t="inlineStr">
        <is>
          <t>AC-LP-1017</t>
        </is>
      </c>
      <c r="B221" s="21" t="inlineStr">
        <is>
          <t>James Gregory</t>
        </is>
      </c>
      <c r="C221" s="21" t="inlineStr">
        <is>
          <t>LP-1017</t>
        </is>
      </c>
      <c r="D221" s="21" t="inlineStr">
        <is>
          <t>Ledgport</t>
        </is>
      </c>
      <c r="E221" s="21" t="inlineStr">
        <is>
          <t>NON_COMM_MONTHLY</t>
        </is>
      </c>
      <c r="F221" s="21" t="n">
        <v>582.4</v>
      </c>
      <c r="G221" s="21" t="n">
        <v>0</v>
      </c>
      <c r="H221" s="21" t="n">
        <v>0</v>
      </c>
      <c r="I221" s="21" t="n">
        <v>0</v>
      </c>
      <c r="J221" s="21" t="n">
        <v>0</v>
      </c>
      <c r="K221" s="21" t="n">
        <v>582.4</v>
      </c>
      <c r="L221" s="28" t="n">
        <v>46168</v>
      </c>
      <c r="M221" s="21" t="inlineStr">
        <is>
          <t>CURRENT</t>
        </is>
      </c>
      <c r="N221" s="28" t="n">
        <v>46194</v>
      </c>
      <c r="O221" s="21" t="n"/>
      <c r="P221" s="21">
        <f>SUM(F221:J221)</f>
        <v/>
      </c>
      <c r="Q221" s="21">
        <f>K221-P221</f>
        <v/>
      </c>
      <c r="R221" s="21">
        <f>IFERROR(INDEX('Src_Inventory'!$J$6:$J$1185,MATCH(C221,'Src_Inventory'!$A$6:$A$1185,0)),"NOT FOUND")</f>
        <v/>
      </c>
      <c r="S221" s="21">
        <f>IFERROR(IF(B221=INDEX('Src_Inventory'!$M$6:$M$1185,MATCH(C221,'Src_Inventory'!$A$6:$A$1185,0)),"MATCH","MISMATCH"),"NOT FOUND")</f>
        <v/>
      </c>
    </row>
    <row r="222">
      <c r="A222" s="17" t="inlineStr">
        <is>
          <t>AC-LP-1018</t>
        </is>
      </c>
      <c r="B222" s="17" t="inlineStr">
        <is>
          <t>Christina Rivera</t>
        </is>
      </c>
      <c r="C222" s="17" t="inlineStr">
        <is>
          <t>LP-1018</t>
        </is>
      </c>
      <c r="D222" s="17" t="inlineStr">
        <is>
          <t>Ledgport</t>
        </is>
      </c>
      <c r="E222" s="17" t="inlineStr">
        <is>
          <t>NON_COMM_MONTHLY</t>
        </is>
      </c>
      <c r="F222" s="17" t="n">
        <v>561.6</v>
      </c>
      <c r="G222" s="17" t="n">
        <v>0</v>
      </c>
      <c r="H222" s="17" t="n">
        <v>0</v>
      </c>
      <c r="I222" s="17" t="n">
        <v>0</v>
      </c>
      <c r="J222" s="17" t="n">
        <v>0</v>
      </c>
      <c r="K222" s="17" t="n">
        <v>561.6</v>
      </c>
      <c r="L222" s="27" t="n">
        <v>46197</v>
      </c>
      <c r="M222" s="17" t="inlineStr">
        <is>
          <t>CURRENT</t>
        </is>
      </c>
      <c r="N222" s="27" t="n">
        <v>46203</v>
      </c>
      <c r="O222" s="17" t="n"/>
      <c r="P222" s="17">
        <f>SUM(F222:J222)</f>
        <v/>
      </c>
      <c r="Q222" s="17">
        <f>K222-P222</f>
        <v/>
      </c>
      <c r="R222" s="17">
        <f>IFERROR(INDEX('Src_Inventory'!$J$6:$J$1185,MATCH(C222,'Src_Inventory'!$A$6:$A$1185,0)),"NOT FOUND")</f>
        <v/>
      </c>
      <c r="S222" s="17">
        <f>IFERROR(IF(B222=INDEX('Src_Inventory'!$M$6:$M$1185,MATCH(C222,'Src_Inventory'!$A$6:$A$1185,0)),"MATCH","MISMATCH"),"NOT FOUND")</f>
        <v/>
      </c>
    </row>
    <row r="223">
      <c r="A223" s="21" t="inlineStr">
        <is>
          <t>AC-LP-1020</t>
        </is>
      </c>
      <c r="B223" s="21" t="inlineStr">
        <is>
          <t>Michael Taylor</t>
        </is>
      </c>
      <c r="C223" s="21" t="inlineStr">
        <is>
          <t>LP-1020</t>
        </is>
      </c>
      <c r="D223" s="21" t="inlineStr">
        <is>
          <t>Ledgport</t>
        </is>
      </c>
      <c r="E223" s="21" t="inlineStr">
        <is>
          <t>NON_COMM_MONTHLY</t>
        </is>
      </c>
      <c r="F223" s="21" t="n">
        <v>332.8</v>
      </c>
      <c r="G223" s="21" t="n">
        <v>0</v>
      </c>
      <c r="H223" s="21" t="n">
        <v>0</v>
      </c>
      <c r="I223" s="21" t="n">
        <v>0</v>
      </c>
      <c r="J223" s="21" t="n">
        <v>0</v>
      </c>
      <c r="K223" s="21" t="n">
        <v>332.8</v>
      </c>
      <c r="L223" s="28" t="n">
        <v>46172</v>
      </c>
      <c r="M223" s="21" t="inlineStr">
        <is>
          <t>CURRENT</t>
        </is>
      </c>
      <c r="N223" s="28" t="n">
        <v>46188</v>
      </c>
      <c r="O223" s="21" t="n"/>
      <c r="P223" s="21">
        <f>SUM(F223:J223)</f>
        <v/>
      </c>
      <c r="Q223" s="21">
        <f>K223-P223</f>
        <v/>
      </c>
      <c r="R223" s="21">
        <f>IFERROR(INDEX('Src_Inventory'!$J$6:$J$1185,MATCH(C223,'Src_Inventory'!$A$6:$A$1185,0)),"NOT FOUND")</f>
        <v/>
      </c>
      <c r="S223" s="21">
        <f>IFERROR(IF(B223=INDEX('Src_Inventory'!$M$6:$M$1185,MATCH(C223,'Src_Inventory'!$A$6:$A$1185,0)),"MATCH","MISMATCH"),"NOT FOUND")</f>
        <v/>
      </c>
    </row>
    <row r="224">
      <c r="A224" s="17" t="inlineStr">
        <is>
          <t>AC-LP-1021</t>
        </is>
      </c>
      <c r="B224" s="17" t="inlineStr">
        <is>
          <t>Kimberly Wilson</t>
        </is>
      </c>
      <c r="C224" s="17" t="inlineStr">
        <is>
          <t>LP-1021</t>
        </is>
      </c>
      <c r="D224" s="17" t="inlineStr">
        <is>
          <t>Ledgport</t>
        </is>
      </c>
      <c r="E224" s="17" t="inlineStr">
        <is>
          <t>NON_COMM_MONTHLY</t>
        </is>
      </c>
      <c r="F224" s="17" t="n">
        <v>384.8</v>
      </c>
      <c r="G224" s="17" t="n">
        <v>0</v>
      </c>
      <c r="H224" s="17" t="n">
        <v>0</v>
      </c>
      <c r="I224" s="17" t="n">
        <v>0</v>
      </c>
      <c r="J224" s="17" t="n">
        <v>0</v>
      </c>
      <c r="K224" s="17" t="n">
        <v>0</v>
      </c>
      <c r="L224" s="27" t="n">
        <v>46144</v>
      </c>
      <c r="M224" s="17" t="inlineStr">
        <is>
          <t>CURRENT</t>
        </is>
      </c>
      <c r="N224" s="27" t="n">
        <v>46231</v>
      </c>
      <c r="O224" s="17" t="n"/>
      <c r="P224" s="17">
        <f>SUM(F224:J224)</f>
        <v/>
      </c>
      <c r="Q224" s="17">
        <f>K224-P224</f>
        <v/>
      </c>
      <c r="R224" s="17">
        <f>IFERROR(INDEX('Src_Inventory'!$J$6:$J$1185,MATCH(C224,'Src_Inventory'!$A$6:$A$1185,0)),"NOT FOUND")</f>
        <v/>
      </c>
      <c r="S224" s="17">
        <f>IFERROR(IF(B224=INDEX('Src_Inventory'!$M$6:$M$1185,MATCH(C224,'Src_Inventory'!$A$6:$A$1185,0)),"MATCH","MISMATCH"),"NOT FOUND")</f>
        <v/>
      </c>
    </row>
    <row r="225">
      <c r="A225" s="21" t="inlineStr">
        <is>
          <t>AC-LP-1022</t>
        </is>
      </c>
      <c r="B225" s="21" t="inlineStr">
        <is>
          <t>Kathleen Mcdonald</t>
        </is>
      </c>
      <c r="C225" s="21" t="inlineStr">
        <is>
          <t>LP-1022</t>
        </is>
      </c>
      <c r="D225" s="21" t="inlineStr">
        <is>
          <t>Ledgport</t>
        </is>
      </c>
      <c r="E225" s="21" t="inlineStr">
        <is>
          <t>NON_COMM_MONTHLY</t>
        </is>
      </c>
      <c r="F225" s="21" t="n">
        <v>301.6</v>
      </c>
      <c r="G225" s="21" t="n">
        <v>0</v>
      </c>
      <c r="H225" s="21" t="n">
        <v>0</v>
      </c>
      <c r="I225" s="21" t="n">
        <v>0</v>
      </c>
      <c r="J225" s="21" t="n">
        <v>0</v>
      </c>
      <c r="K225" s="21" t="n">
        <v>301.6</v>
      </c>
      <c r="L225" s="28" t="n">
        <v>46187</v>
      </c>
      <c r="M225" s="21" t="inlineStr">
        <is>
          <t>CURRENT</t>
        </is>
      </c>
      <c r="N225" s="28" t="n">
        <v>46227</v>
      </c>
      <c r="O225" s="21" t="n"/>
      <c r="P225" s="21">
        <f>SUM(F225:J225)</f>
        <v/>
      </c>
      <c r="Q225" s="21">
        <f>K225-P225</f>
        <v/>
      </c>
      <c r="R225" s="21">
        <f>IFERROR(INDEX('Src_Inventory'!$J$6:$J$1185,MATCH(C225,'Src_Inventory'!$A$6:$A$1185,0)),"NOT FOUND")</f>
        <v/>
      </c>
      <c r="S225" s="21">
        <f>IFERROR(IF(B225=INDEX('Src_Inventory'!$M$6:$M$1185,MATCH(C225,'Src_Inventory'!$A$6:$A$1185,0)),"MATCH","MISMATCH"),"NOT FOUND")</f>
        <v/>
      </c>
    </row>
    <row r="226">
      <c r="A226" s="17" t="inlineStr">
        <is>
          <t>AC-LP-1023</t>
        </is>
      </c>
      <c r="B226" s="17" t="inlineStr">
        <is>
          <t>Patrick Richmond</t>
        </is>
      </c>
      <c r="C226" s="17" t="inlineStr">
        <is>
          <t>LP-1023</t>
        </is>
      </c>
      <c r="D226" s="17" t="inlineStr">
        <is>
          <t>Ledgport</t>
        </is>
      </c>
      <c r="E226" s="17" t="inlineStr">
        <is>
          <t>NON_COMM_MONTHLY</t>
        </is>
      </c>
      <c r="F226" s="17" t="n">
        <v>249.6</v>
      </c>
      <c r="G226" s="17" t="n">
        <v>0</v>
      </c>
      <c r="H226" s="17" t="n">
        <v>0</v>
      </c>
      <c r="I226" s="17" t="n">
        <v>0</v>
      </c>
      <c r="J226" s="17" t="n">
        <v>0</v>
      </c>
      <c r="K226" s="17" t="n">
        <v>249.6</v>
      </c>
      <c r="L226" s="27" t="n">
        <v>46146</v>
      </c>
      <c r="M226" s="17" t="inlineStr">
        <is>
          <t>CURRENT</t>
        </is>
      </c>
      <c r="N226" s="27" t="n">
        <v>46200</v>
      </c>
      <c r="O226" s="17" t="n"/>
      <c r="P226" s="17">
        <f>SUM(F226:J226)</f>
        <v/>
      </c>
      <c r="Q226" s="17">
        <f>K226-P226</f>
        <v/>
      </c>
      <c r="R226" s="17">
        <f>IFERROR(INDEX('Src_Inventory'!$J$6:$J$1185,MATCH(C226,'Src_Inventory'!$A$6:$A$1185,0)),"NOT FOUND")</f>
        <v/>
      </c>
      <c r="S226" s="17">
        <f>IFERROR(IF(B226=INDEX('Src_Inventory'!$M$6:$M$1185,MATCH(C226,'Src_Inventory'!$A$6:$A$1185,0)),"MATCH","MISMATCH"),"NOT FOUND")</f>
        <v/>
      </c>
    </row>
    <row r="227">
      <c r="A227" s="21" t="inlineStr">
        <is>
          <t>AC-LP-1024</t>
        </is>
      </c>
      <c r="B227" s="21" t="inlineStr">
        <is>
          <t>Brittany Benson</t>
        </is>
      </c>
      <c r="C227" s="21" t="inlineStr">
        <is>
          <t>LP-1024</t>
        </is>
      </c>
      <c r="D227" s="21" t="inlineStr">
        <is>
          <t>Ledgport</t>
        </is>
      </c>
      <c r="E227" s="21" t="inlineStr">
        <is>
          <t>NON_COMM_MONTHLY</t>
        </is>
      </c>
      <c r="F227" s="21" t="n">
        <v>561.6</v>
      </c>
      <c r="G227" s="21" t="n">
        <v>0</v>
      </c>
      <c r="H227" s="21" t="n">
        <v>0</v>
      </c>
      <c r="I227" s="21" t="n">
        <v>0</v>
      </c>
      <c r="J227" s="21" t="n">
        <v>0</v>
      </c>
      <c r="K227" s="21" t="n">
        <v>561.6</v>
      </c>
      <c r="L227" s="28" t="n">
        <v>46184</v>
      </c>
      <c r="M227" s="21" t="inlineStr">
        <is>
          <t>CURRENT</t>
        </is>
      </c>
      <c r="N227" s="28" t="n">
        <v>46231</v>
      </c>
      <c r="O227" s="21" t="n"/>
      <c r="P227" s="21">
        <f>SUM(F227:J227)</f>
        <v/>
      </c>
      <c r="Q227" s="21">
        <f>K227-P227</f>
        <v/>
      </c>
      <c r="R227" s="21">
        <f>IFERROR(INDEX('Src_Inventory'!$J$6:$J$1185,MATCH(C227,'Src_Inventory'!$A$6:$A$1185,0)),"NOT FOUND")</f>
        <v/>
      </c>
      <c r="S227" s="21">
        <f>IFERROR(IF(B227=INDEX('Src_Inventory'!$M$6:$M$1185,MATCH(C227,'Src_Inventory'!$A$6:$A$1185,0)),"MATCH","MISMATCH"),"NOT FOUND")</f>
        <v/>
      </c>
    </row>
    <row r="228">
      <c r="A228" s="17" t="inlineStr">
        <is>
          <t>AC-LP-1102</t>
        </is>
      </c>
      <c r="B228" s="17" t="inlineStr">
        <is>
          <t>Rodney Morris</t>
        </is>
      </c>
      <c r="C228" s="17" t="inlineStr">
        <is>
          <t>LP-1102</t>
        </is>
      </c>
      <c r="D228" s="17" t="inlineStr">
        <is>
          <t>Ledgport</t>
        </is>
      </c>
      <c r="E228" s="17" t="inlineStr">
        <is>
          <t>NON_COMM_MONTHLY</t>
        </is>
      </c>
      <c r="F228" s="17" t="n">
        <v>572</v>
      </c>
      <c r="G228" s="17" t="n">
        <v>0</v>
      </c>
      <c r="H228" s="17" t="n">
        <v>0</v>
      </c>
      <c r="I228" s="17" t="n">
        <v>0</v>
      </c>
      <c r="J228" s="17" t="n">
        <v>0</v>
      </c>
      <c r="K228" s="17" t="n">
        <v>572</v>
      </c>
      <c r="L228" s="27" t="n">
        <v>46180</v>
      </c>
      <c r="M228" s="17" t="inlineStr">
        <is>
          <t>CURRENT</t>
        </is>
      </c>
      <c r="N228" s="27" t="n">
        <v>46185</v>
      </c>
      <c r="O228" s="17" t="n"/>
      <c r="P228" s="17">
        <f>SUM(F228:J228)</f>
        <v/>
      </c>
      <c r="Q228" s="17">
        <f>K228-P228</f>
        <v/>
      </c>
      <c r="R228" s="17">
        <f>IFERROR(INDEX('Src_Inventory'!$J$6:$J$1185,MATCH(C228,'Src_Inventory'!$A$6:$A$1185,0)),"NOT FOUND")</f>
        <v/>
      </c>
      <c r="S228" s="17">
        <f>IFERROR(IF(B228=INDEX('Src_Inventory'!$M$6:$M$1185,MATCH(C228,'Src_Inventory'!$A$6:$A$1185,0)),"MATCH","MISMATCH"),"NOT FOUND")</f>
        <v/>
      </c>
    </row>
    <row r="229">
      <c r="A229" s="21" t="inlineStr">
        <is>
          <t>AC-LP-1103</t>
        </is>
      </c>
      <c r="B229" s="21" t="inlineStr">
        <is>
          <t>Amanda Clayton</t>
        </is>
      </c>
      <c r="C229" s="21" t="inlineStr">
        <is>
          <t>LP-1103</t>
        </is>
      </c>
      <c r="D229" s="21" t="inlineStr">
        <is>
          <t>Ledgport</t>
        </is>
      </c>
      <c r="E229" s="21" t="inlineStr">
        <is>
          <t>NON_COMM_MONTHLY</t>
        </is>
      </c>
      <c r="F229" s="21" t="n">
        <v>332.8</v>
      </c>
      <c r="G229" s="21" t="n">
        <v>0</v>
      </c>
      <c r="H229" s="21" t="n">
        <v>0</v>
      </c>
      <c r="I229" s="21" t="n">
        <v>0</v>
      </c>
      <c r="J229" s="21" t="n">
        <v>0</v>
      </c>
      <c r="K229" s="21" t="n">
        <v>332.8</v>
      </c>
      <c r="L229" s="28" t="n">
        <v>46205</v>
      </c>
      <c r="M229" s="21" t="inlineStr">
        <is>
          <t>CURRENT</t>
        </is>
      </c>
      <c r="N229" s="28" t="n">
        <v>46225</v>
      </c>
      <c r="O229" s="21" t="n"/>
      <c r="P229" s="21">
        <f>SUM(F229:J229)</f>
        <v/>
      </c>
      <c r="Q229" s="21">
        <f>K229-P229</f>
        <v/>
      </c>
      <c r="R229" s="21">
        <f>IFERROR(INDEX('Src_Inventory'!$J$6:$J$1185,MATCH(C229,'Src_Inventory'!$A$6:$A$1185,0)),"NOT FOUND")</f>
        <v/>
      </c>
      <c r="S229" s="21">
        <f>IFERROR(IF(B229=INDEX('Src_Inventory'!$M$6:$M$1185,MATCH(C229,'Src_Inventory'!$A$6:$A$1185,0)),"MATCH","MISMATCH"),"NOT FOUND")</f>
        <v/>
      </c>
    </row>
    <row r="230">
      <c r="A230" s="17" t="inlineStr">
        <is>
          <t>AC-LP-1104</t>
        </is>
      </c>
      <c r="B230" s="17" t="inlineStr">
        <is>
          <t>Trevor Turner</t>
        </is>
      </c>
      <c r="C230" s="17" t="inlineStr">
        <is>
          <t>LP-1104</t>
        </is>
      </c>
      <c r="D230" s="17" t="inlineStr">
        <is>
          <t>Ledgport</t>
        </is>
      </c>
      <c r="E230" s="17" t="inlineStr">
        <is>
          <t>NON_COMM_MONTHLY</t>
        </is>
      </c>
      <c r="F230" s="17" t="n">
        <v>561.6</v>
      </c>
      <c r="G230" s="17" t="n">
        <v>0</v>
      </c>
      <c r="H230" s="17" t="n">
        <v>0</v>
      </c>
      <c r="I230" s="17" t="n">
        <v>0</v>
      </c>
      <c r="J230" s="17" t="n">
        <v>0</v>
      </c>
      <c r="K230" s="17" t="n">
        <v>561.6</v>
      </c>
      <c r="L230" s="27" t="n">
        <v>46145</v>
      </c>
      <c r="M230" s="17" t="inlineStr">
        <is>
          <t>CURRENT</t>
        </is>
      </c>
      <c r="N230" s="27" t="n">
        <v>46178</v>
      </c>
      <c r="O230" s="17" t="n"/>
      <c r="P230" s="17">
        <f>SUM(F230:J230)</f>
        <v/>
      </c>
      <c r="Q230" s="17">
        <f>K230-P230</f>
        <v/>
      </c>
      <c r="R230" s="17">
        <f>IFERROR(INDEX('Src_Inventory'!$J$6:$J$1185,MATCH(C230,'Src_Inventory'!$A$6:$A$1185,0)),"NOT FOUND")</f>
        <v/>
      </c>
      <c r="S230" s="17">
        <f>IFERROR(IF(B230=INDEX('Src_Inventory'!$M$6:$M$1185,MATCH(C230,'Src_Inventory'!$A$6:$A$1185,0)),"MATCH","MISMATCH"),"NOT FOUND")</f>
        <v/>
      </c>
    </row>
    <row r="231">
      <c r="A231" s="21" t="inlineStr">
        <is>
          <t>AC-LP-1105</t>
        </is>
      </c>
      <c r="B231" s="21" t="inlineStr">
        <is>
          <t>Kenneth Frazier</t>
        </is>
      </c>
      <c r="C231" s="21" t="inlineStr">
        <is>
          <t>LP-1105</t>
        </is>
      </c>
      <c r="D231" s="21" t="inlineStr">
        <is>
          <t>Ledgport</t>
        </is>
      </c>
      <c r="E231" s="21" t="inlineStr">
        <is>
          <t>NON_COMM_MONTHLY</t>
        </is>
      </c>
      <c r="F231" s="21" t="n">
        <v>509.6</v>
      </c>
      <c r="G231" s="21" t="n">
        <v>0</v>
      </c>
      <c r="H231" s="21" t="n">
        <v>0</v>
      </c>
      <c r="I231" s="21" t="n">
        <v>0</v>
      </c>
      <c r="J231" s="21" t="n">
        <v>0</v>
      </c>
      <c r="K231" s="21" t="n">
        <v>509.6</v>
      </c>
      <c r="L231" s="28" t="n">
        <v>46158</v>
      </c>
      <c r="M231" s="21" t="inlineStr">
        <is>
          <t>CURRENT</t>
        </is>
      </c>
      <c r="N231" s="28" t="n">
        <v>46233</v>
      </c>
      <c r="O231" s="21" t="n"/>
      <c r="P231" s="21">
        <f>SUM(F231:J231)</f>
        <v/>
      </c>
      <c r="Q231" s="21">
        <f>K231-P231</f>
        <v/>
      </c>
      <c r="R231" s="21">
        <f>IFERROR(INDEX('Src_Inventory'!$J$6:$J$1185,MATCH(C231,'Src_Inventory'!$A$6:$A$1185,0)),"NOT FOUND")</f>
        <v/>
      </c>
      <c r="S231" s="21">
        <f>IFERROR(IF(B231=INDEX('Src_Inventory'!$M$6:$M$1185,MATCH(C231,'Src_Inventory'!$A$6:$A$1185,0)),"MATCH","MISMATCH"),"NOT FOUND")</f>
        <v/>
      </c>
    </row>
    <row r="232">
      <c r="A232" s="17" t="inlineStr">
        <is>
          <t>AC-LP-1106</t>
        </is>
      </c>
      <c r="B232" s="17" t="inlineStr">
        <is>
          <t>Marisa Alexander</t>
        </is>
      </c>
      <c r="C232" s="17" t="inlineStr">
        <is>
          <t>LP-1106</t>
        </is>
      </c>
      <c r="D232" s="17" t="inlineStr">
        <is>
          <t>Ledgport</t>
        </is>
      </c>
      <c r="E232" s="17" t="inlineStr">
        <is>
          <t>NON_COMM_MONTHLY</t>
        </is>
      </c>
      <c r="F232" s="17" t="n">
        <v>249.6</v>
      </c>
      <c r="G232" s="17" t="n">
        <v>0</v>
      </c>
      <c r="H232" s="17" t="n">
        <v>0</v>
      </c>
      <c r="I232" s="17" t="n">
        <v>0</v>
      </c>
      <c r="J232" s="17" t="n">
        <v>0</v>
      </c>
      <c r="K232" s="17" t="n">
        <v>249.6</v>
      </c>
      <c r="L232" s="27" t="n">
        <v>46189</v>
      </c>
      <c r="M232" s="17" t="inlineStr">
        <is>
          <t>CURRENT</t>
        </is>
      </c>
      <c r="N232" s="27" t="n">
        <v>46187</v>
      </c>
      <c r="O232" s="17" t="n"/>
      <c r="P232" s="17">
        <f>SUM(F232:J232)</f>
        <v/>
      </c>
      <c r="Q232" s="17">
        <f>K232-P232</f>
        <v/>
      </c>
      <c r="R232" s="17">
        <f>IFERROR(INDEX('Src_Inventory'!$J$6:$J$1185,MATCH(C232,'Src_Inventory'!$A$6:$A$1185,0)),"NOT FOUND")</f>
        <v/>
      </c>
      <c r="S232" s="17">
        <f>IFERROR(IF(B232=INDEX('Src_Inventory'!$M$6:$M$1185,MATCH(C232,'Src_Inventory'!$A$6:$A$1185,0)),"MATCH","MISMATCH"),"NOT FOUND")</f>
        <v/>
      </c>
    </row>
    <row r="233">
      <c r="A233" s="21" t="inlineStr">
        <is>
          <t>AC-LP-1107</t>
        </is>
      </c>
      <c r="B233" s="21" t="inlineStr">
        <is>
          <t>Michael Ramirez</t>
        </is>
      </c>
      <c r="C233" s="21" t="inlineStr">
        <is>
          <t>LP-1107</t>
        </is>
      </c>
      <c r="D233" s="21" t="inlineStr">
        <is>
          <t>Ledgport</t>
        </is>
      </c>
      <c r="E233" s="21" t="inlineStr">
        <is>
          <t>NON_COMM_MONTHLY</t>
        </is>
      </c>
      <c r="F233" s="21" t="n">
        <v>499.2</v>
      </c>
      <c r="G233" s="21" t="n">
        <v>0</v>
      </c>
      <c r="H233" s="21" t="n">
        <v>0</v>
      </c>
      <c r="I233" s="21" t="n">
        <v>0</v>
      </c>
      <c r="J233" s="21" t="n">
        <v>0</v>
      </c>
      <c r="K233" s="21" t="n">
        <v>499.2</v>
      </c>
      <c r="L233" s="28" t="n">
        <v>46229</v>
      </c>
      <c r="M233" s="21" t="inlineStr">
        <is>
          <t>CURRENT</t>
        </is>
      </c>
      <c r="N233" s="28" t="n">
        <v>46197</v>
      </c>
      <c r="O233" s="21" t="n"/>
      <c r="P233" s="21">
        <f>SUM(F233:J233)</f>
        <v/>
      </c>
      <c r="Q233" s="21">
        <f>K233-P233</f>
        <v/>
      </c>
      <c r="R233" s="21">
        <f>IFERROR(INDEX('Src_Inventory'!$J$6:$J$1185,MATCH(C233,'Src_Inventory'!$A$6:$A$1185,0)),"NOT FOUND")</f>
        <v/>
      </c>
      <c r="S233" s="21">
        <f>IFERROR(IF(B233=INDEX('Src_Inventory'!$M$6:$M$1185,MATCH(C233,'Src_Inventory'!$A$6:$A$1185,0)),"MATCH","MISMATCH"),"NOT FOUND")</f>
        <v/>
      </c>
    </row>
    <row r="234">
      <c r="A234" s="17" t="inlineStr">
        <is>
          <t>AC-LP-1108</t>
        </is>
      </c>
      <c r="B234" s="17" t="inlineStr">
        <is>
          <t>Victoria Aguirre</t>
        </is>
      </c>
      <c r="C234" s="17" t="inlineStr">
        <is>
          <t>LP-1108</t>
        </is>
      </c>
      <c r="D234" s="17" t="inlineStr">
        <is>
          <t>Ledgport</t>
        </is>
      </c>
      <c r="E234" s="17" t="inlineStr">
        <is>
          <t>NON_COMM_MONTHLY</t>
        </is>
      </c>
      <c r="F234" s="17" t="n">
        <v>332.8</v>
      </c>
      <c r="G234" s="17" t="n">
        <v>332.8</v>
      </c>
      <c r="H234" s="17" t="n">
        <v>0</v>
      </c>
      <c r="I234" s="17" t="n">
        <v>0</v>
      </c>
      <c r="J234" s="17" t="n">
        <v>0</v>
      </c>
      <c r="K234" s="17" t="n">
        <v>665.6</v>
      </c>
      <c r="L234" s="27" t="n">
        <v>46207</v>
      </c>
      <c r="M234" s="17" t="inlineStr">
        <is>
          <t>WATCH</t>
        </is>
      </c>
      <c r="N234" s="27" t="n">
        <v>46196</v>
      </c>
      <c r="O234" s="17" t="n"/>
      <c r="P234" s="17">
        <f>SUM(F234:J234)</f>
        <v/>
      </c>
      <c r="Q234" s="17">
        <f>K234-P234</f>
        <v/>
      </c>
      <c r="R234" s="17">
        <f>IFERROR(INDEX('Src_Inventory'!$J$6:$J$1185,MATCH(C234,'Src_Inventory'!$A$6:$A$1185,0)),"NOT FOUND")</f>
        <v/>
      </c>
      <c r="S234" s="17">
        <f>IFERROR(IF(B234=INDEX('Src_Inventory'!$M$6:$M$1185,MATCH(C234,'Src_Inventory'!$A$6:$A$1185,0)),"MATCH","MISMATCH"),"NOT FOUND")</f>
        <v/>
      </c>
    </row>
    <row r="235">
      <c r="A235" s="21" t="inlineStr">
        <is>
          <t>AC-LP-1109</t>
        </is>
      </c>
      <c r="B235" s="21" t="inlineStr">
        <is>
          <t>Pamela Le</t>
        </is>
      </c>
      <c r="C235" s="21" t="inlineStr">
        <is>
          <t>LP-1109</t>
        </is>
      </c>
      <c r="D235" s="21" t="inlineStr">
        <is>
          <t>Ledgport</t>
        </is>
      </c>
      <c r="E235" s="21" t="inlineStr">
        <is>
          <t>NON_COMM_MONTHLY</t>
        </is>
      </c>
      <c r="F235" s="21" t="n">
        <v>312</v>
      </c>
      <c r="G235" s="21" t="n">
        <v>312</v>
      </c>
      <c r="H235" s="21" t="n">
        <v>312</v>
      </c>
      <c r="I235" s="21" t="n">
        <v>0</v>
      </c>
      <c r="J235" s="21" t="n">
        <v>0</v>
      </c>
      <c r="K235" s="21" t="n">
        <v>936</v>
      </c>
      <c r="L235" s="28" t="n">
        <v>46144</v>
      </c>
      <c r="M235" s="21" t="inlineStr">
        <is>
          <t>COLLECTIONS</t>
        </is>
      </c>
      <c r="N235" s="28" t="n">
        <v>46222</v>
      </c>
      <c r="O235" s="21" t="n"/>
      <c r="P235" s="21">
        <f>SUM(F235:J235)</f>
        <v/>
      </c>
      <c r="Q235" s="21">
        <f>K235-P235</f>
        <v/>
      </c>
      <c r="R235" s="21">
        <f>IFERROR(INDEX('Src_Inventory'!$J$6:$J$1185,MATCH(C235,'Src_Inventory'!$A$6:$A$1185,0)),"NOT FOUND")</f>
        <v/>
      </c>
      <c r="S235" s="21">
        <f>IFERROR(IF(B235=INDEX('Src_Inventory'!$M$6:$M$1185,MATCH(C235,'Src_Inventory'!$A$6:$A$1185,0)),"MATCH","MISMATCH"),"NOT FOUND")</f>
        <v/>
      </c>
    </row>
    <row r="236">
      <c r="A236" s="17" t="inlineStr">
        <is>
          <t>AC-LP-1110</t>
        </is>
      </c>
      <c r="B236" s="17" t="inlineStr">
        <is>
          <t>John Garcia</t>
        </is>
      </c>
      <c r="C236" s="17" t="inlineStr">
        <is>
          <t>LP-1110</t>
        </is>
      </c>
      <c r="D236" s="17" t="inlineStr">
        <is>
          <t>Ledgport</t>
        </is>
      </c>
      <c r="E236" s="17" t="inlineStr">
        <is>
          <t>NON_COMM_MONTHLY</t>
        </is>
      </c>
      <c r="F236" s="17" t="n">
        <v>364</v>
      </c>
      <c r="G236" s="17" t="n">
        <v>364</v>
      </c>
      <c r="H236" s="17" t="n">
        <v>0</v>
      </c>
      <c r="I236" s="17" t="n">
        <v>0</v>
      </c>
      <c r="J236" s="17" t="n">
        <v>0</v>
      </c>
      <c r="K236" s="17" t="n">
        <v>364</v>
      </c>
      <c r="L236" s="27" t="n">
        <v>46150</v>
      </c>
      <c r="M236" s="17" t="inlineStr">
        <is>
          <t>CURRENT</t>
        </is>
      </c>
      <c r="N236" s="27" t="n">
        <v>46226</v>
      </c>
      <c r="O236" s="17" t="n"/>
      <c r="P236" s="17">
        <f>SUM(F236:J236)</f>
        <v/>
      </c>
      <c r="Q236" s="17">
        <f>K236-P236</f>
        <v/>
      </c>
      <c r="R236" s="17">
        <f>IFERROR(INDEX('Src_Inventory'!$J$6:$J$1185,MATCH(C236,'Src_Inventory'!$A$6:$A$1185,0)),"NOT FOUND")</f>
        <v/>
      </c>
      <c r="S236" s="17">
        <f>IFERROR(IF(B236=INDEX('Src_Inventory'!$M$6:$M$1185,MATCH(C236,'Src_Inventory'!$A$6:$A$1185,0)),"MATCH","MISMATCH"),"NOT FOUND")</f>
        <v/>
      </c>
    </row>
    <row r="237">
      <c r="A237" s="21" t="inlineStr">
        <is>
          <t>AC-LP-1111</t>
        </is>
      </c>
      <c r="B237" s="21" t="inlineStr">
        <is>
          <t>Valerie Macias</t>
        </is>
      </c>
      <c r="C237" s="21" t="inlineStr">
        <is>
          <t>LP-1111</t>
        </is>
      </c>
      <c r="D237" s="21" t="inlineStr">
        <is>
          <t>Ledgport</t>
        </is>
      </c>
      <c r="E237" s="21" t="inlineStr">
        <is>
          <t>NON_COMM_MONTHLY</t>
        </is>
      </c>
      <c r="F237" s="21" t="n">
        <v>572</v>
      </c>
      <c r="G237" s="21" t="n">
        <v>0</v>
      </c>
      <c r="H237" s="21" t="n">
        <v>0</v>
      </c>
      <c r="I237" s="21" t="n">
        <v>0</v>
      </c>
      <c r="J237" s="21" t="n">
        <v>0</v>
      </c>
      <c r="K237" s="21" t="n">
        <v>572</v>
      </c>
      <c r="L237" s="28" t="n">
        <v>46178</v>
      </c>
      <c r="M237" s="21" t="inlineStr">
        <is>
          <t>CURRENT</t>
        </is>
      </c>
      <c r="N237" s="28" t="n">
        <v>46177</v>
      </c>
      <c r="O237" s="21" t="n"/>
      <c r="P237" s="21">
        <f>SUM(F237:J237)</f>
        <v/>
      </c>
      <c r="Q237" s="21">
        <f>K237-P237</f>
        <v/>
      </c>
      <c r="R237" s="21">
        <f>IFERROR(INDEX('Src_Inventory'!$J$6:$J$1185,MATCH(C237,'Src_Inventory'!$A$6:$A$1185,0)),"NOT FOUND")</f>
        <v/>
      </c>
      <c r="S237" s="21">
        <f>IFERROR(IF(B237=INDEX('Src_Inventory'!$M$6:$M$1185,MATCH(C237,'Src_Inventory'!$A$6:$A$1185,0)),"MATCH","MISMATCH"),"NOT FOUND")</f>
        <v/>
      </c>
    </row>
    <row r="238">
      <c r="A238" s="17" t="inlineStr">
        <is>
          <t>AC-LP-1112</t>
        </is>
      </c>
      <c r="B238" s="17" t="inlineStr">
        <is>
          <t>Nicole Richmond</t>
        </is>
      </c>
      <c r="C238" s="17" t="inlineStr">
        <is>
          <t>LP-1112</t>
        </is>
      </c>
      <c r="D238" s="17" t="inlineStr">
        <is>
          <t>Ledgport</t>
        </is>
      </c>
      <c r="E238" s="17" t="inlineStr">
        <is>
          <t>NON_COMM_MONTHLY</t>
        </is>
      </c>
      <c r="F238" s="17" t="n">
        <v>416</v>
      </c>
      <c r="G238" s="17" t="n">
        <v>0</v>
      </c>
      <c r="H238" s="17" t="n">
        <v>0</v>
      </c>
      <c r="I238" s="17" t="n">
        <v>0</v>
      </c>
      <c r="J238" s="17" t="n">
        <v>0</v>
      </c>
      <c r="K238" s="17" t="n">
        <v>416</v>
      </c>
      <c r="L238" s="27" t="n">
        <v>46172</v>
      </c>
      <c r="M238" s="17" t="inlineStr">
        <is>
          <t>CURRENT</t>
        </is>
      </c>
      <c r="N238" s="27" t="n">
        <v>46207</v>
      </c>
      <c r="O238" s="17" t="n"/>
      <c r="P238" s="17">
        <f>SUM(F238:J238)</f>
        <v/>
      </c>
      <c r="Q238" s="17">
        <f>K238-P238</f>
        <v/>
      </c>
      <c r="R238" s="17">
        <f>IFERROR(INDEX('Src_Inventory'!$J$6:$J$1185,MATCH(C238,'Src_Inventory'!$A$6:$A$1185,0)),"NOT FOUND")</f>
        <v/>
      </c>
      <c r="S238" s="17">
        <f>IFERROR(IF(B238=INDEX('Src_Inventory'!$M$6:$M$1185,MATCH(C238,'Src_Inventory'!$A$6:$A$1185,0)),"MATCH","MISMATCH"),"NOT FOUND")</f>
        <v/>
      </c>
    </row>
    <row r="239">
      <c r="A239" s="21" t="inlineStr">
        <is>
          <t>AC-LP-1113</t>
        </is>
      </c>
      <c r="B239" s="21" t="inlineStr">
        <is>
          <t>Whitney Jackson</t>
        </is>
      </c>
      <c r="C239" s="21" t="inlineStr">
        <is>
          <t>LP-1113</t>
        </is>
      </c>
      <c r="D239" s="21" t="inlineStr">
        <is>
          <t>Ledgport</t>
        </is>
      </c>
      <c r="E239" s="21" t="inlineStr">
        <is>
          <t>NON_COMM_MONTHLY</t>
        </is>
      </c>
      <c r="F239" s="21" t="n">
        <v>249.6</v>
      </c>
      <c r="G239" s="21" t="n">
        <v>0</v>
      </c>
      <c r="H239" s="21" t="n">
        <v>0</v>
      </c>
      <c r="I239" s="21" t="n">
        <v>0</v>
      </c>
      <c r="J239" s="21" t="n">
        <v>0</v>
      </c>
      <c r="K239" s="21" t="n">
        <v>249.6</v>
      </c>
      <c r="L239" s="28" t="n">
        <v>46162</v>
      </c>
      <c r="M239" s="21" t="inlineStr">
        <is>
          <t>CURRENT</t>
        </is>
      </c>
      <c r="N239" s="28" t="n">
        <v>46176</v>
      </c>
      <c r="O239" s="21" t="n"/>
      <c r="P239" s="21">
        <f>SUM(F239:J239)</f>
        <v/>
      </c>
      <c r="Q239" s="21">
        <f>K239-P239</f>
        <v/>
      </c>
      <c r="R239" s="21">
        <f>IFERROR(INDEX('Src_Inventory'!$J$6:$J$1185,MATCH(C239,'Src_Inventory'!$A$6:$A$1185,0)),"NOT FOUND")</f>
        <v/>
      </c>
      <c r="S239" s="21">
        <f>IFERROR(IF(B239=INDEX('Src_Inventory'!$M$6:$M$1185,MATCH(C239,'Src_Inventory'!$A$6:$A$1185,0)),"MATCH","MISMATCH"),"NOT FOUND")</f>
        <v/>
      </c>
    </row>
    <row r="240">
      <c r="A240" s="17" t="inlineStr">
        <is>
          <t>AC-LP-1114</t>
        </is>
      </c>
      <c r="B240" s="17" t="inlineStr">
        <is>
          <t>Sara Nelson</t>
        </is>
      </c>
      <c r="C240" s="17" t="inlineStr">
        <is>
          <t>LP-1114</t>
        </is>
      </c>
      <c r="D240" s="17" t="inlineStr">
        <is>
          <t>Ledgport</t>
        </is>
      </c>
      <c r="E240" s="17" t="inlineStr">
        <is>
          <t>NON_COMM_MONTHLY</t>
        </is>
      </c>
      <c r="F240" s="17" t="n">
        <v>332.8</v>
      </c>
      <c r="G240" s="17" t="n">
        <v>0</v>
      </c>
      <c r="H240" s="17" t="n">
        <v>0</v>
      </c>
      <c r="I240" s="17" t="n">
        <v>0</v>
      </c>
      <c r="J240" s="17" t="n">
        <v>0</v>
      </c>
      <c r="K240" s="17" t="n">
        <v>0</v>
      </c>
      <c r="L240" s="27" t="n">
        <v>46171</v>
      </c>
      <c r="M240" s="17" t="inlineStr">
        <is>
          <t>CURRENT</t>
        </is>
      </c>
      <c r="N240" s="27" t="n">
        <v>46180</v>
      </c>
      <c r="O240" s="17" t="n"/>
      <c r="P240" s="17">
        <f>SUM(F240:J240)</f>
        <v/>
      </c>
      <c r="Q240" s="17">
        <f>K240-P240</f>
        <v/>
      </c>
      <c r="R240" s="17">
        <f>IFERROR(INDEX('Src_Inventory'!$J$6:$J$1185,MATCH(C240,'Src_Inventory'!$A$6:$A$1185,0)),"NOT FOUND")</f>
        <v/>
      </c>
      <c r="S240" s="17">
        <f>IFERROR(IF(B240=INDEX('Src_Inventory'!$M$6:$M$1185,MATCH(C240,'Src_Inventory'!$A$6:$A$1185,0)),"MATCH","MISMATCH"),"NOT FOUND")</f>
        <v/>
      </c>
    </row>
    <row r="241">
      <c r="A241" s="21" t="inlineStr">
        <is>
          <t>AC-LP-1115</t>
        </is>
      </c>
      <c r="B241" s="21" t="inlineStr">
        <is>
          <t>Michelle Marsh</t>
        </is>
      </c>
      <c r="C241" s="21" t="inlineStr">
        <is>
          <t>LP-1115</t>
        </is>
      </c>
      <c r="D241" s="21" t="inlineStr">
        <is>
          <t>Ledgport</t>
        </is>
      </c>
      <c r="E241" s="21" t="inlineStr">
        <is>
          <t>NON_COMM_MONTHLY</t>
        </is>
      </c>
      <c r="F241" s="21" t="n">
        <v>613.6</v>
      </c>
      <c r="G241" s="21" t="n">
        <v>0</v>
      </c>
      <c r="H241" s="21" t="n">
        <v>0</v>
      </c>
      <c r="I241" s="21" t="n">
        <v>0</v>
      </c>
      <c r="J241" s="21" t="n">
        <v>0</v>
      </c>
      <c r="K241" s="21" t="n">
        <v>613.6</v>
      </c>
      <c r="L241" s="28" t="n">
        <v>46156</v>
      </c>
      <c r="M241" s="21" t="inlineStr">
        <is>
          <t>CURRENT</t>
        </is>
      </c>
      <c r="N241" s="28" t="n">
        <v>46194</v>
      </c>
      <c r="O241" s="21" t="n"/>
      <c r="P241" s="21">
        <f>SUM(F241:J241)</f>
        <v/>
      </c>
      <c r="Q241" s="21">
        <f>K241-P241</f>
        <v/>
      </c>
      <c r="R241" s="21">
        <f>IFERROR(INDEX('Src_Inventory'!$J$6:$J$1185,MATCH(C241,'Src_Inventory'!$A$6:$A$1185,0)),"NOT FOUND")</f>
        <v/>
      </c>
      <c r="S241" s="21">
        <f>IFERROR(IF(B241=INDEX('Src_Inventory'!$M$6:$M$1185,MATCH(C241,'Src_Inventory'!$A$6:$A$1185,0)),"MATCH","MISMATCH"),"NOT FOUND")</f>
        <v/>
      </c>
    </row>
    <row r="242">
      <c r="A242" s="17" t="inlineStr">
        <is>
          <t>AC-LP-1116</t>
        </is>
      </c>
      <c r="B242" s="17" t="inlineStr">
        <is>
          <t>Kelly Johnson</t>
        </is>
      </c>
      <c r="C242" s="17" t="inlineStr">
        <is>
          <t>LP-1116</t>
        </is>
      </c>
      <c r="D242" s="17" t="inlineStr">
        <is>
          <t>Ledgport</t>
        </is>
      </c>
      <c r="E242" s="17" t="inlineStr">
        <is>
          <t>NON_COMM_MONTHLY</t>
        </is>
      </c>
      <c r="F242" s="17" t="n">
        <v>384.8</v>
      </c>
      <c r="G242" s="17" t="n">
        <v>0</v>
      </c>
      <c r="H242" s="17" t="n">
        <v>0</v>
      </c>
      <c r="I242" s="17" t="n">
        <v>0</v>
      </c>
      <c r="J242" s="17" t="n">
        <v>0</v>
      </c>
      <c r="K242" s="17" t="n">
        <v>384.8</v>
      </c>
      <c r="L242" s="27" t="n">
        <v>46179</v>
      </c>
      <c r="M242" s="17" t="inlineStr">
        <is>
          <t>CURRENT</t>
        </is>
      </c>
      <c r="N242" s="27" t="n">
        <v>46188</v>
      </c>
      <c r="O242" s="17" t="n"/>
      <c r="P242" s="17">
        <f>SUM(F242:J242)</f>
        <v/>
      </c>
      <c r="Q242" s="17">
        <f>K242-P242</f>
        <v/>
      </c>
      <c r="R242" s="17">
        <f>IFERROR(INDEX('Src_Inventory'!$J$6:$J$1185,MATCH(C242,'Src_Inventory'!$A$6:$A$1185,0)),"NOT FOUND")</f>
        <v/>
      </c>
      <c r="S242" s="17">
        <f>IFERROR(IF(B242=INDEX('Src_Inventory'!$M$6:$M$1185,MATCH(C242,'Src_Inventory'!$A$6:$A$1185,0)),"MATCH","MISMATCH"),"NOT FOUND")</f>
        <v/>
      </c>
    </row>
    <row r="243">
      <c r="A243" s="21" t="inlineStr">
        <is>
          <t>AC-LP-1117</t>
        </is>
      </c>
      <c r="B243" s="21" t="inlineStr">
        <is>
          <t>Tina Wells</t>
        </is>
      </c>
      <c r="C243" s="21" t="inlineStr">
        <is>
          <t>LP-1117</t>
        </is>
      </c>
      <c r="D243" s="21" t="inlineStr">
        <is>
          <t>Ledgport</t>
        </is>
      </c>
      <c r="E243" s="21" t="inlineStr">
        <is>
          <t>NON_COMM_MONTHLY</t>
        </is>
      </c>
      <c r="F243" s="21" t="n">
        <v>644.8</v>
      </c>
      <c r="G243" s="21" t="n">
        <v>0</v>
      </c>
      <c r="H243" s="21" t="n">
        <v>0</v>
      </c>
      <c r="I243" s="21" t="n">
        <v>0</v>
      </c>
      <c r="J243" s="21" t="n">
        <v>0</v>
      </c>
      <c r="K243" s="21" t="n">
        <v>644.8</v>
      </c>
      <c r="L243" s="28" t="n">
        <v>46206</v>
      </c>
      <c r="M243" s="21" t="inlineStr">
        <is>
          <t>CURRENT</t>
        </is>
      </c>
      <c r="N243" s="28" t="n">
        <v>46215</v>
      </c>
      <c r="O243" s="21" t="n"/>
      <c r="P243" s="21">
        <f>SUM(F243:J243)</f>
        <v/>
      </c>
      <c r="Q243" s="21">
        <f>K243-P243</f>
        <v/>
      </c>
      <c r="R243" s="21">
        <f>IFERROR(INDEX('Src_Inventory'!$J$6:$J$1185,MATCH(C243,'Src_Inventory'!$A$6:$A$1185,0)),"NOT FOUND")</f>
        <v/>
      </c>
      <c r="S243" s="21">
        <f>IFERROR(IF(B243=INDEX('Src_Inventory'!$M$6:$M$1185,MATCH(C243,'Src_Inventory'!$A$6:$A$1185,0)),"MATCH","MISMATCH"),"NOT FOUND")</f>
        <v/>
      </c>
    </row>
    <row r="244">
      <c r="A244" s="17" t="inlineStr">
        <is>
          <t>AC-LP-1118</t>
        </is>
      </c>
      <c r="B244" s="17" t="inlineStr">
        <is>
          <t>Caitlin Burgess</t>
        </is>
      </c>
      <c r="C244" s="17" t="inlineStr">
        <is>
          <t>LP-1118</t>
        </is>
      </c>
      <c r="D244" s="17" t="inlineStr">
        <is>
          <t>Ledgport</t>
        </is>
      </c>
      <c r="E244" s="17" t="inlineStr">
        <is>
          <t>NON_COMM_MONTHLY</t>
        </is>
      </c>
      <c r="F244" s="17" t="n">
        <v>624</v>
      </c>
      <c r="G244" s="17" t="n">
        <v>624</v>
      </c>
      <c r="H244" s="17" t="n">
        <v>0</v>
      </c>
      <c r="I244" s="17" t="n">
        <v>0</v>
      </c>
      <c r="J244" s="17" t="n">
        <v>0</v>
      </c>
      <c r="K244" s="17" t="n">
        <v>1248</v>
      </c>
      <c r="L244" s="27" t="n">
        <v>46161</v>
      </c>
      <c r="M244" s="17" t="inlineStr">
        <is>
          <t>WATCH</t>
        </is>
      </c>
      <c r="N244" s="27" t="n">
        <v>46181</v>
      </c>
      <c r="O244" s="17" t="n"/>
      <c r="P244" s="17">
        <f>SUM(F244:J244)</f>
        <v/>
      </c>
      <c r="Q244" s="17">
        <f>K244-P244</f>
        <v/>
      </c>
      <c r="R244" s="17">
        <f>IFERROR(INDEX('Src_Inventory'!$J$6:$J$1185,MATCH(C244,'Src_Inventory'!$A$6:$A$1185,0)),"NOT FOUND")</f>
        <v/>
      </c>
      <c r="S244" s="17">
        <f>IFERROR(IF(B244=INDEX('Src_Inventory'!$M$6:$M$1185,MATCH(C244,'Src_Inventory'!$A$6:$A$1185,0)),"MATCH","MISMATCH"),"NOT FOUND")</f>
        <v/>
      </c>
    </row>
    <row r="245">
      <c r="A245" s="21" t="inlineStr">
        <is>
          <t>AC-LP-1119</t>
        </is>
      </c>
      <c r="B245" s="21" t="inlineStr">
        <is>
          <t>John Gregory</t>
        </is>
      </c>
      <c r="C245" s="21" t="inlineStr">
        <is>
          <t>LP-1119</t>
        </is>
      </c>
      <c r="D245" s="21" t="inlineStr">
        <is>
          <t>Ledgport</t>
        </is>
      </c>
      <c r="E245" s="21" t="inlineStr">
        <is>
          <t>NON_COMM_MONTHLY</t>
        </is>
      </c>
      <c r="F245" s="21" t="n">
        <v>436.8</v>
      </c>
      <c r="G245" s="21" t="n">
        <v>0</v>
      </c>
      <c r="H245" s="21" t="n">
        <v>0</v>
      </c>
      <c r="I245" s="21" t="n">
        <v>0</v>
      </c>
      <c r="J245" s="21" t="n">
        <v>0</v>
      </c>
      <c r="K245" s="21" t="n">
        <v>436.8</v>
      </c>
      <c r="L245" s="28" t="n">
        <v>46231</v>
      </c>
      <c r="M245" s="21" t="inlineStr">
        <is>
          <t>CURRENT</t>
        </is>
      </c>
      <c r="N245" s="28" t="n">
        <v>46209</v>
      </c>
      <c r="O245" s="21" t="n"/>
      <c r="P245" s="21">
        <f>SUM(F245:J245)</f>
        <v/>
      </c>
      <c r="Q245" s="21">
        <f>K245-P245</f>
        <v/>
      </c>
      <c r="R245" s="21">
        <f>IFERROR(INDEX('Src_Inventory'!$J$6:$J$1185,MATCH(C245,'Src_Inventory'!$A$6:$A$1185,0)),"NOT FOUND")</f>
        <v/>
      </c>
      <c r="S245" s="21">
        <f>IFERROR(IF(B245=INDEX('Src_Inventory'!$M$6:$M$1185,MATCH(C245,'Src_Inventory'!$A$6:$A$1185,0)),"MATCH","MISMATCH"),"NOT FOUND")</f>
        <v/>
      </c>
    </row>
    <row r="246">
      <c r="A246" s="17" t="inlineStr">
        <is>
          <t>AC-LP-1120</t>
        </is>
      </c>
      <c r="B246" s="17" t="inlineStr">
        <is>
          <t>Deborah Freeman</t>
        </is>
      </c>
      <c r="C246" s="17" t="inlineStr">
        <is>
          <t>LP-1120</t>
        </is>
      </c>
      <c r="D246" s="17" t="inlineStr">
        <is>
          <t>Ledgport</t>
        </is>
      </c>
      <c r="E246" s="17" t="inlineStr">
        <is>
          <t>NON_COMM_MONTHLY</t>
        </is>
      </c>
      <c r="F246" s="17" t="n">
        <v>332.8</v>
      </c>
      <c r="G246" s="17" t="n">
        <v>0</v>
      </c>
      <c r="H246" s="17" t="n">
        <v>0</v>
      </c>
      <c r="I246" s="17" t="n">
        <v>0</v>
      </c>
      <c r="J246" s="17" t="n">
        <v>0</v>
      </c>
      <c r="K246" s="17" t="n">
        <v>332.8</v>
      </c>
      <c r="L246" s="27" t="n">
        <v>46218</v>
      </c>
      <c r="M246" s="17" t="inlineStr">
        <is>
          <t>CURRENT</t>
        </is>
      </c>
      <c r="N246" s="27" t="n">
        <v>46179</v>
      </c>
      <c r="O246" s="17" t="n"/>
      <c r="P246" s="17">
        <f>SUM(F246:J246)</f>
        <v/>
      </c>
      <c r="Q246" s="17">
        <f>K246-P246</f>
        <v/>
      </c>
      <c r="R246" s="17">
        <f>IFERROR(INDEX('Src_Inventory'!$J$6:$J$1185,MATCH(C246,'Src_Inventory'!$A$6:$A$1185,0)),"NOT FOUND")</f>
        <v/>
      </c>
      <c r="S246" s="17">
        <f>IFERROR(IF(B246=INDEX('Src_Inventory'!$M$6:$M$1185,MATCH(C246,'Src_Inventory'!$A$6:$A$1185,0)),"MATCH","MISMATCH"),"NOT FOUND")</f>
        <v/>
      </c>
    </row>
    <row r="247">
      <c r="A247" s="21" t="inlineStr">
        <is>
          <t>AC-VB-0101</t>
        </is>
      </c>
      <c r="B247" s="21" t="inlineStr">
        <is>
          <t>Sarah Walker</t>
        </is>
      </c>
      <c r="C247" s="21" t="inlineStr">
        <is>
          <t>VB-0101</t>
        </is>
      </c>
      <c r="D247" s="21" t="inlineStr">
        <is>
          <t>Vessbank</t>
        </is>
      </c>
      <c r="E247" s="21" t="inlineStr">
        <is>
          <t>NON_COMM_MONTHLY</t>
        </is>
      </c>
      <c r="F247" s="21" t="n">
        <v>634.4</v>
      </c>
      <c r="G247" s="21" t="n">
        <v>0</v>
      </c>
      <c r="H247" s="21" t="n">
        <v>0</v>
      </c>
      <c r="I247" s="21" t="n">
        <v>0</v>
      </c>
      <c r="J247" s="21" t="n">
        <v>0</v>
      </c>
      <c r="K247" s="21" t="n">
        <v>634.4</v>
      </c>
      <c r="L247" s="28" t="n">
        <v>46207</v>
      </c>
      <c r="M247" s="21" t="inlineStr">
        <is>
          <t>CURRENT</t>
        </is>
      </c>
      <c r="N247" s="28" t="n">
        <v>46223</v>
      </c>
      <c r="O247" s="21" t="n"/>
      <c r="P247" s="21">
        <f>SUM(F247:J247)</f>
        <v/>
      </c>
      <c r="Q247" s="21">
        <f>K247-P247</f>
        <v/>
      </c>
      <c r="R247" s="21">
        <f>IFERROR(INDEX('Src_Inventory'!$J$6:$J$1185,MATCH(C247,'Src_Inventory'!$A$6:$A$1185,0)),"NOT FOUND")</f>
        <v/>
      </c>
      <c r="S247" s="21">
        <f>IFERROR(IF(B247=INDEX('Src_Inventory'!$M$6:$M$1185,MATCH(C247,'Src_Inventory'!$A$6:$A$1185,0)),"MATCH","MISMATCH"),"NOT FOUND")</f>
        <v/>
      </c>
    </row>
    <row r="248">
      <c r="A248" s="17" t="inlineStr">
        <is>
          <t>AC-VB-0102</t>
        </is>
      </c>
      <c r="B248" s="17" t="inlineStr">
        <is>
          <t>Nathaniel Flores</t>
        </is>
      </c>
      <c r="C248" s="17" t="inlineStr">
        <is>
          <t>VB-0102</t>
        </is>
      </c>
      <c r="D248" s="17" t="inlineStr">
        <is>
          <t>Vessbank</t>
        </is>
      </c>
      <c r="E248" s="17" t="inlineStr">
        <is>
          <t>NON_COMM_MONTHLY</t>
        </is>
      </c>
      <c r="F248" s="17" t="n">
        <v>353.6</v>
      </c>
      <c r="G248" s="17" t="n">
        <v>0</v>
      </c>
      <c r="H248" s="17" t="n">
        <v>0</v>
      </c>
      <c r="I248" s="17" t="n">
        <v>0</v>
      </c>
      <c r="J248" s="17" t="n">
        <v>0</v>
      </c>
      <c r="K248" s="17" t="n">
        <v>353.6</v>
      </c>
      <c r="L248" s="27" t="n">
        <v>46146</v>
      </c>
      <c r="M248" s="17" t="inlineStr">
        <is>
          <t>CURRENT</t>
        </is>
      </c>
      <c r="N248" s="27" t="n">
        <v>46191</v>
      </c>
      <c r="O248" s="17" t="n"/>
      <c r="P248" s="17">
        <f>SUM(F248:J248)</f>
        <v/>
      </c>
      <c r="Q248" s="17">
        <f>K248-P248</f>
        <v/>
      </c>
      <c r="R248" s="17">
        <f>IFERROR(INDEX('Src_Inventory'!$J$6:$J$1185,MATCH(C248,'Src_Inventory'!$A$6:$A$1185,0)),"NOT FOUND")</f>
        <v/>
      </c>
      <c r="S248" s="17">
        <f>IFERROR(IF(B248=INDEX('Src_Inventory'!$M$6:$M$1185,MATCH(C248,'Src_Inventory'!$A$6:$A$1185,0)),"MATCH","MISMATCH"),"NOT FOUND")</f>
        <v/>
      </c>
    </row>
    <row r="249">
      <c r="A249" s="21" t="inlineStr">
        <is>
          <t>AC-VB-0103</t>
        </is>
      </c>
      <c r="B249" s="21" t="inlineStr">
        <is>
          <t>Kenneth Simmons</t>
        </is>
      </c>
      <c r="C249" s="21" t="inlineStr">
        <is>
          <t>VB-0103</t>
        </is>
      </c>
      <c r="D249" s="21" t="inlineStr">
        <is>
          <t>Vessbank</t>
        </is>
      </c>
      <c r="E249" s="21" t="inlineStr">
        <is>
          <t>NON_COMM_MONTHLY</t>
        </is>
      </c>
      <c r="F249" s="21" t="n">
        <v>405.6</v>
      </c>
      <c r="G249" s="21" t="n">
        <v>0</v>
      </c>
      <c r="H249" s="21" t="n">
        <v>0</v>
      </c>
      <c r="I249" s="21" t="n">
        <v>0</v>
      </c>
      <c r="J249" s="21" t="n">
        <v>0</v>
      </c>
      <c r="K249" s="21" t="n">
        <v>405.6</v>
      </c>
      <c r="L249" s="28" t="n">
        <v>46194</v>
      </c>
      <c r="M249" s="21" t="inlineStr">
        <is>
          <t>CURRENT</t>
        </is>
      </c>
      <c r="N249" s="28" t="n">
        <v>46211</v>
      </c>
      <c r="O249" s="21" t="n"/>
      <c r="P249" s="21">
        <f>SUM(F249:J249)</f>
        <v/>
      </c>
      <c r="Q249" s="21">
        <f>K249-P249</f>
        <v/>
      </c>
      <c r="R249" s="21">
        <f>IFERROR(INDEX('Src_Inventory'!$J$6:$J$1185,MATCH(C249,'Src_Inventory'!$A$6:$A$1185,0)),"NOT FOUND")</f>
        <v/>
      </c>
      <c r="S249" s="21">
        <f>IFERROR(IF(B249=INDEX('Src_Inventory'!$M$6:$M$1185,MATCH(C249,'Src_Inventory'!$A$6:$A$1185,0)),"MATCH","MISMATCH"),"NOT FOUND")</f>
        <v/>
      </c>
    </row>
    <row r="250">
      <c r="A250" s="17" t="inlineStr">
        <is>
          <t>AC-VB-0105</t>
        </is>
      </c>
      <c r="B250" s="17" t="inlineStr">
        <is>
          <t>Tricia Davila</t>
        </is>
      </c>
      <c r="C250" s="17" t="inlineStr">
        <is>
          <t>VB-0105</t>
        </is>
      </c>
      <c r="D250" s="17" t="inlineStr">
        <is>
          <t>Vessbank</t>
        </is>
      </c>
      <c r="E250" s="17" t="inlineStr">
        <is>
          <t>NON_COMM_MONTHLY</t>
        </is>
      </c>
      <c r="F250" s="17" t="n">
        <v>561.6</v>
      </c>
      <c r="G250" s="17" t="n">
        <v>0</v>
      </c>
      <c r="H250" s="17" t="n">
        <v>0</v>
      </c>
      <c r="I250" s="17" t="n">
        <v>0</v>
      </c>
      <c r="J250" s="17" t="n">
        <v>0</v>
      </c>
      <c r="K250" s="17" t="n">
        <v>561.6</v>
      </c>
      <c r="L250" s="27" t="n">
        <v>46198</v>
      </c>
      <c r="M250" s="17" t="inlineStr">
        <is>
          <t>CURRENT</t>
        </is>
      </c>
      <c r="N250" s="27" t="n">
        <v>46202</v>
      </c>
      <c r="O250" s="17" t="n"/>
      <c r="P250" s="17">
        <f>SUM(F250:J250)</f>
        <v/>
      </c>
      <c r="Q250" s="17">
        <f>K250-P250</f>
        <v/>
      </c>
      <c r="R250" s="17">
        <f>IFERROR(INDEX('Src_Inventory'!$J$6:$J$1185,MATCH(C250,'Src_Inventory'!$A$6:$A$1185,0)),"NOT FOUND")</f>
        <v/>
      </c>
      <c r="S250" s="17">
        <f>IFERROR(IF(B250=INDEX('Src_Inventory'!$M$6:$M$1185,MATCH(C250,'Src_Inventory'!$A$6:$A$1185,0)),"MATCH","MISMATCH"),"NOT FOUND")</f>
        <v/>
      </c>
    </row>
    <row r="251">
      <c r="A251" s="21" t="inlineStr">
        <is>
          <t>AC-VB-0106</t>
        </is>
      </c>
      <c r="B251" s="21" t="inlineStr">
        <is>
          <t>Regina Brown</t>
        </is>
      </c>
      <c r="C251" s="21" t="inlineStr">
        <is>
          <t>VB-0106</t>
        </is>
      </c>
      <c r="D251" s="21" t="inlineStr">
        <is>
          <t>Vessbank</t>
        </is>
      </c>
      <c r="E251" s="21" t="inlineStr">
        <is>
          <t>NON_COMM_MONTHLY</t>
        </is>
      </c>
      <c r="F251" s="21" t="n">
        <v>509.6</v>
      </c>
      <c r="G251" s="21" t="n">
        <v>0</v>
      </c>
      <c r="H251" s="21" t="n">
        <v>0</v>
      </c>
      <c r="I251" s="21" t="n">
        <v>0</v>
      </c>
      <c r="J251" s="21" t="n">
        <v>0</v>
      </c>
      <c r="K251" s="21" t="n">
        <v>509.6</v>
      </c>
      <c r="L251" s="28" t="n">
        <v>46205</v>
      </c>
      <c r="M251" s="21" t="inlineStr">
        <is>
          <t>CURRENT</t>
        </is>
      </c>
      <c r="N251" s="28" t="n">
        <v>46202</v>
      </c>
      <c r="O251" s="21" t="n"/>
      <c r="P251" s="21">
        <f>SUM(F251:J251)</f>
        <v/>
      </c>
      <c r="Q251" s="21">
        <f>K251-P251</f>
        <v/>
      </c>
      <c r="R251" s="21">
        <f>IFERROR(INDEX('Src_Inventory'!$J$6:$J$1185,MATCH(C251,'Src_Inventory'!$A$6:$A$1185,0)),"NOT FOUND")</f>
        <v/>
      </c>
      <c r="S251" s="21">
        <f>IFERROR(IF(B251=INDEX('Src_Inventory'!$M$6:$M$1185,MATCH(C251,'Src_Inventory'!$A$6:$A$1185,0)),"MATCH","MISMATCH"),"NOT FOUND")</f>
        <v/>
      </c>
    </row>
    <row r="252">
      <c r="A252" s="17" t="inlineStr">
        <is>
          <t>AC-VB-0107</t>
        </is>
      </c>
      <c r="B252" s="17" t="inlineStr">
        <is>
          <t>Joshua Ortiz</t>
        </is>
      </c>
      <c r="C252" s="17" t="inlineStr">
        <is>
          <t>VB-0107</t>
        </is>
      </c>
      <c r="D252" s="17" t="inlineStr">
        <is>
          <t>Vessbank</t>
        </is>
      </c>
      <c r="E252" s="17" t="inlineStr">
        <is>
          <t>NON_COMM_MONTHLY</t>
        </is>
      </c>
      <c r="F252" s="17" t="n">
        <v>374.4</v>
      </c>
      <c r="G252" s="17" t="n">
        <v>0</v>
      </c>
      <c r="H252" s="17" t="n">
        <v>0</v>
      </c>
      <c r="I252" s="17" t="n">
        <v>0</v>
      </c>
      <c r="J252" s="17" t="n">
        <v>0</v>
      </c>
      <c r="K252" s="17" t="n">
        <v>374.4</v>
      </c>
      <c r="L252" s="27" t="n">
        <v>46231</v>
      </c>
      <c r="M252" s="17" t="inlineStr">
        <is>
          <t>CURRENT</t>
        </is>
      </c>
      <c r="N252" s="27" t="n">
        <v>46199</v>
      </c>
      <c r="O252" s="17" t="n"/>
      <c r="P252" s="17">
        <f>SUM(F252:J252)</f>
        <v/>
      </c>
      <c r="Q252" s="17">
        <f>K252-P252</f>
        <v/>
      </c>
      <c r="R252" s="17">
        <f>IFERROR(INDEX('Src_Inventory'!$J$6:$J$1185,MATCH(C252,'Src_Inventory'!$A$6:$A$1185,0)),"NOT FOUND")</f>
        <v/>
      </c>
      <c r="S252" s="17">
        <f>IFERROR(IF(B252=INDEX('Src_Inventory'!$M$6:$M$1185,MATCH(C252,'Src_Inventory'!$A$6:$A$1185,0)),"MATCH","MISMATCH"),"NOT FOUND")</f>
        <v/>
      </c>
    </row>
    <row r="253">
      <c r="A253" s="21" t="inlineStr">
        <is>
          <t>AC-VB-0108</t>
        </is>
      </c>
      <c r="B253" s="21" t="inlineStr">
        <is>
          <t>Jerry Davis</t>
        </is>
      </c>
      <c r="C253" s="21" t="inlineStr">
        <is>
          <t>VB-0108</t>
        </is>
      </c>
      <c r="D253" s="21" t="inlineStr">
        <is>
          <t>Vessbank</t>
        </is>
      </c>
      <c r="E253" s="21" t="inlineStr">
        <is>
          <t>NON_COMM_MONTHLY</t>
        </is>
      </c>
      <c r="F253" s="21" t="n">
        <v>332.8</v>
      </c>
      <c r="G253" s="21" t="n">
        <v>332.8</v>
      </c>
      <c r="H253" s="21" t="n">
        <v>0</v>
      </c>
      <c r="I253" s="21" t="n">
        <v>0</v>
      </c>
      <c r="J253" s="21" t="n">
        <v>0</v>
      </c>
      <c r="K253" s="21" t="n">
        <v>665.6</v>
      </c>
      <c r="L253" s="28" t="n">
        <v>46206</v>
      </c>
      <c r="M253" s="21" t="inlineStr">
        <is>
          <t>WATCH</t>
        </is>
      </c>
      <c r="N253" s="28" t="n">
        <v>46181</v>
      </c>
      <c r="O253" s="21" t="n"/>
      <c r="P253" s="21">
        <f>SUM(F253:J253)</f>
        <v/>
      </c>
      <c r="Q253" s="21">
        <f>K253-P253</f>
        <v/>
      </c>
      <c r="R253" s="21">
        <f>IFERROR(INDEX('Src_Inventory'!$J$6:$J$1185,MATCH(C253,'Src_Inventory'!$A$6:$A$1185,0)),"NOT FOUND")</f>
        <v/>
      </c>
      <c r="S253" s="21">
        <f>IFERROR(IF(B253=INDEX('Src_Inventory'!$M$6:$M$1185,MATCH(C253,'Src_Inventory'!$A$6:$A$1185,0)),"MATCH","MISMATCH"),"NOT FOUND")</f>
        <v/>
      </c>
    </row>
    <row r="254">
      <c r="A254" s="17" t="inlineStr">
        <is>
          <t>AC-VB-0109</t>
        </is>
      </c>
      <c r="B254" s="17" t="inlineStr">
        <is>
          <t>Nicole Brown</t>
        </is>
      </c>
      <c r="C254" s="17" t="inlineStr">
        <is>
          <t>VB-0109</t>
        </is>
      </c>
      <c r="D254" s="17" t="inlineStr">
        <is>
          <t>Vessbank</t>
        </is>
      </c>
      <c r="E254" s="17" t="inlineStr">
        <is>
          <t>NON_COMM_MONTHLY</t>
        </is>
      </c>
      <c r="F254" s="17" t="n">
        <v>322.4</v>
      </c>
      <c r="G254" s="17" t="n">
        <v>0</v>
      </c>
      <c r="H254" s="17" t="n">
        <v>0</v>
      </c>
      <c r="I254" s="17" t="n">
        <v>0</v>
      </c>
      <c r="J254" s="17" t="n">
        <v>0</v>
      </c>
      <c r="K254" s="17" t="n">
        <v>322.4</v>
      </c>
      <c r="L254" s="27" t="n">
        <v>46201</v>
      </c>
      <c r="M254" s="17" t="inlineStr">
        <is>
          <t>CURRENT</t>
        </is>
      </c>
      <c r="N254" s="27" t="n">
        <v>46189</v>
      </c>
      <c r="O254" s="17" t="n"/>
      <c r="P254" s="17">
        <f>SUM(F254:J254)</f>
        <v/>
      </c>
      <c r="Q254" s="17">
        <f>K254-P254</f>
        <v/>
      </c>
      <c r="R254" s="17">
        <f>IFERROR(INDEX('Src_Inventory'!$J$6:$J$1185,MATCH(C254,'Src_Inventory'!$A$6:$A$1185,0)),"NOT FOUND")</f>
        <v/>
      </c>
      <c r="S254" s="17">
        <f>IFERROR(IF(B254=INDEX('Src_Inventory'!$M$6:$M$1185,MATCH(C254,'Src_Inventory'!$A$6:$A$1185,0)),"MATCH","MISMATCH"),"NOT FOUND")</f>
        <v/>
      </c>
    </row>
    <row r="255">
      <c r="A255" s="21" t="inlineStr">
        <is>
          <t>AC-VB-0110</t>
        </is>
      </c>
      <c r="B255" s="21" t="inlineStr">
        <is>
          <t>Lisa Brown</t>
        </is>
      </c>
      <c r="C255" s="21" t="inlineStr">
        <is>
          <t>VB-0110</t>
        </is>
      </c>
      <c r="D255" s="21" t="inlineStr">
        <is>
          <t>Vessbank</t>
        </is>
      </c>
      <c r="E255" s="21" t="inlineStr">
        <is>
          <t>NON_COMM_MONTHLY</t>
        </is>
      </c>
      <c r="F255" s="21" t="n">
        <v>540.8</v>
      </c>
      <c r="G255" s="21" t="n">
        <v>0</v>
      </c>
      <c r="H255" s="21" t="n">
        <v>0</v>
      </c>
      <c r="I255" s="21" t="n">
        <v>0</v>
      </c>
      <c r="J255" s="21" t="n">
        <v>0</v>
      </c>
      <c r="K255" s="21" t="n">
        <v>540.8</v>
      </c>
      <c r="L255" s="28" t="n">
        <v>46165</v>
      </c>
      <c r="M255" s="21" t="inlineStr">
        <is>
          <t>CURRENT</t>
        </is>
      </c>
      <c r="N255" s="28" t="n">
        <v>46194</v>
      </c>
      <c r="O255" s="21" t="n"/>
      <c r="P255" s="21">
        <f>SUM(F255:J255)</f>
        <v/>
      </c>
      <c r="Q255" s="21">
        <f>K255-P255</f>
        <v/>
      </c>
      <c r="R255" s="21">
        <f>IFERROR(INDEX('Src_Inventory'!$J$6:$J$1185,MATCH(C255,'Src_Inventory'!$A$6:$A$1185,0)),"NOT FOUND")</f>
        <v/>
      </c>
      <c r="S255" s="21">
        <f>IFERROR(IF(B255=INDEX('Src_Inventory'!$M$6:$M$1185,MATCH(C255,'Src_Inventory'!$A$6:$A$1185,0)),"MATCH","MISMATCH"),"NOT FOUND")</f>
        <v/>
      </c>
    </row>
    <row r="256">
      <c r="A256" s="17" t="inlineStr">
        <is>
          <t>AC-VB-0111</t>
        </is>
      </c>
      <c r="B256" s="17" t="inlineStr">
        <is>
          <t>Toni Graves</t>
        </is>
      </c>
      <c r="C256" s="17" t="inlineStr">
        <is>
          <t>VB-0111</t>
        </is>
      </c>
      <c r="D256" s="17" t="inlineStr">
        <is>
          <t>Vessbank</t>
        </is>
      </c>
      <c r="E256" s="17" t="inlineStr">
        <is>
          <t>NON_COMM_MONTHLY</t>
        </is>
      </c>
      <c r="F256" s="17" t="n">
        <v>405.6</v>
      </c>
      <c r="G256" s="17" t="n">
        <v>0</v>
      </c>
      <c r="H256" s="17" t="n">
        <v>0</v>
      </c>
      <c r="I256" s="17" t="n">
        <v>0</v>
      </c>
      <c r="J256" s="17" t="n">
        <v>0</v>
      </c>
      <c r="K256" s="17" t="n">
        <v>0</v>
      </c>
      <c r="L256" s="27" t="n">
        <v>46177</v>
      </c>
      <c r="M256" s="17" t="inlineStr">
        <is>
          <t>CURRENT</t>
        </is>
      </c>
      <c r="N256" s="27" t="n">
        <v>46199</v>
      </c>
      <c r="O256" s="17" t="n"/>
      <c r="P256" s="17">
        <f>SUM(F256:J256)</f>
        <v/>
      </c>
      <c r="Q256" s="17">
        <f>K256-P256</f>
        <v/>
      </c>
      <c r="R256" s="17">
        <f>IFERROR(INDEX('Src_Inventory'!$J$6:$J$1185,MATCH(C256,'Src_Inventory'!$A$6:$A$1185,0)),"NOT FOUND")</f>
        <v/>
      </c>
      <c r="S256" s="17">
        <f>IFERROR(IF(B256=INDEX('Src_Inventory'!$M$6:$M$1185,MATCH(C256,'Src_Inventory'!$A$6:$A$1185,0)),"MATCH","MISMATCH"),"NOT FOUND")</f>
        <v/>
      </c>
    </row>
    <row r="257">
      <c r="A257" s="21" t="inlineStr">
        <is>
          <t>AC-VB-0112</t>
        </is>
      </c>
      <c r="B257" s="21" t="inlineStr">
        <is>
          <t>Valerie Montgomery</t>
        </is>
      </c>
      <c r="C257" s="21" t="inlineStr">
        <is>
          <t>VB-0112</t>
        </is>
      </c>
      <c r="D257" s="21" t="inlineStr">
        <is>
          <t>Vessbank</t>
        </is>
      </c>
      <c r="E257" s="21" t="inlineStr">
        <is>
          <t>NON_COMM_MONTHLY</t>
        </is>
      </c>
      <c r="F257" s="21" t="n">
        <v>551.2</v>
      </c>
      <c r="G257" s="21" t="n">
        <v>0</v>
      </c>
      <c r="H257" s="21" t="n">
        <v>0</v>
      </c>
      <c r="I257" s="21" t="n">
        <v>0</v>
      </c>
      <c r="J257" s="21" t="n">
        <v>0</v>
      </c>
      <c r="K257" s="21" t="n">
        <v>551.2</v>
      </c>
      <c r="L257" s="28" t="n">
        <v>46153</v>
      </c>
      <c r="M257" s="21" t="inlineStr">
        <is>
          <t>CURRENT</t>
        </is>
      </c>
      <c r="N257" s="28" t="n">
        <v>46212</v>
      </c>
      <c r="O257" s="21" t="n"/>
      <c r="P257" s="21">
        <f>SUM(F257:J257)</f>
        <v/>
      </c>
      <c r="Q257" s="21">
        <f>K257-P257</f>
        <v/>
      </c>
      <c r="R257" s="21">
        <f>IFERROR(INDEX('Src_Inventory'!$J$6:$J$1185,MATCH(C257,'Src_Inventory'!$A$6:$A$1185,0)),"NOT FOUND")</f>
        <v/>
      </c>
      <c r="S257" s="21">
        <f>IFERROR(IF(B257=INDEX('Src_Inventory'!$M$6:$M$1185,MATCH(C257,'Src_Inventory'!$A$6:$A$1185,0)),"MATCH","MISMATCH"),"NOT FOUND")</f>
        <v/>
      </c>
    </row>
    <row r="258">
      <c r="A258" s="17" t="inlineStr">
        <is>
          <t>AC-VB-0113</t>
        </is>
      </c>
      <c r="B258" s="17" t="inlineStr">
        <is>
          <t>Kimberly Solomon</t>
        </is>
      </c>
      <c r="C258" s="17" t="inlineStr">
        <is>
          <t>VB-0113</t>
        </is>
      </c>
      <c r="D258" s="17" t="inlineStr">
        <is>
          <t>Vessbank</t>
        </is>
      </c>
      <c r="E258" s="17" t="inlineStr">
        <is>
          <t>NON_COMM_MONTHLY</t>
        </is>
      </c>
      <c r="F258" s="17" t="n">
        <v>291.2</v>
      </c>
      <c r="G258" s="17" t="n">
        <v>0</v>
      </c>
      <c r="H258" s="17" t="n">
        <v>0</v>
      </c>
      <c r="I258" s="17" t="n">
        <v>0</v>
      </c>
      <c r="J258" s="17" t="n">
        <v>0</v>
      </c>
      <c r="K258" s="17" t="n">
        <v>291.2</v>
      </c>
      <c r="L258" s="27" t="n">
        <v>46209</v>
      </c>
      <c r="M258" s="17" t="inlineStr">
        <is>
          <t>CURRENT</t>
        </is>
      </c>
      <c r="N258" s="27" t="n">
        <v>46199</v>
      </c>
      <c r="O258" s="17" t="n"/>
      <c r="P258" s="17">
        <f>SUM(F258:J258)</f>
        <v/>
      </c>
      <c r="Q258" s="17">
        <f>K258-P258</f>
        <v/>
      </c>
      <c r="R258" s="17">
        <f>IFERROR(INDEX('Src_Inventory'!$J$6:$J$1185,MATCH(C258,'Src_Inventory'!$A$6:$A$1185,0)),"NOT FOUND")</f>
        <v/>
      </c>
      <c r="S258" s="17">
        <f>IFERROR(IF(B258=INDEX('Src_Inventory'!$M$6:$M$1185,MATCH(C258,'Src_Inventory'!$A$6:$A$1185,0)),"MATCH","MISMATCH"),"NOT FOUND")</f>
        <v/>
      </c>
    </row>
    <row r="259">
      <c r="A259" s="21" t="inlineStr">
        <is>
          <t>AC-VB-0114</t>
        </is>
      </c>
      <c r="B259" s="21" t="inlineStr">
        <is>
          <t>Ariana Jenkins</t>
        </is>
      </c>
      <c r="C259" s="21" t="inlineStr">
        <is>
          <t>VB-0114</t>
        </is>
      </c>
      <c r="D259" s="21" t="inlineStr">
        <is>
          <t>Vessbank</t>
        </is>
      </c>
      <c r="E259" s="21" t="inlineStr">
        <is>
          <t>NON_COMM_MONTHLY</t>
        </is>
      </c>
      <c r="F259" s="21" t="n">
        <v>426.4</v>
      </c>
      <c r="G259" s="21" t="n">
        <v>0</v>
      </c>
      <c r="H259" s="21" t="n">
        <v>0</v>
      </c>
      <c r="I259" s="21" t="n">
        <v>0</v>
      </c>
      <c r="J259" s="21" t="n">
        <v>0</v>
      </c>
      <c r="K259" s="21" t="n">
        <v>426.4</v>
      </c>
      <c r="L259" s="28" t="n">
        <v>46198</v>
      </c>
      <c r="M259" s="21" t="inlineStr">
        <is>
          <t>CURRENT</t>
        </is>
      </c>
      <c r="N259" s="28" t="n">
        <v>46217</v>
      </c>
      <c r="O259" s="21" t="n"/>
      <c r="P259" s="21">
        <f>SUM(F259:J259)</f>
        <v/>
      </c>
      <c r="Q259" s="21">
        <f>K259-P259</f>
        <v/>
      </c>
      <c r="R259" s="21">
        <f>IFERROR(INDEX('Src_Inventory'!$J$6:$J$1185,MATCH(C259,'Src_Inventory'!$A$6:$A$1185,0)),"NOT FOUND")</f>
        <v/>
      </c>
      <c r="S259" s="21">
        <f>IFERROR(IF(B259=INDEX('Src_Inventory'!$M$6:$M$1185,MATCH(C259,'Src_Inventory'!$A$6:$A$1185,0)),"MATCH","MISMATCH"),"NOT FOUND")</f>
        <v/>
      </c>
    </row>
    <row r="260">
      <c r="A260" s="17" t="inlineStr">
        <is>
          <t>AC-VB-0115</t>
        </is>
      </c>
      <c r="B260" s="17" t="inlineStr">
        <is>
          <t>Anne Thomas</t>
        </is>
      </c>
      <c r="C260" s="17" t="inlineStr">
        <is>
          <t>VB-0115</t>
        </is>
      </c>
      <c r="D260" s="17" t="inlineStr">
        <is>
          <t>Vessbank</t>
        </is>
      </c>
      <c r="E260" s="17" t="inlineStr">
        <is>
          <t>NON_COMM_MONTHLY</t>
        </is>
      </c>
      <c r="F260" s="17" t="n">
        <v>332.8</v>
      </c>
      <c r="G260" s="17" t="n">
        <v>332.8</v>
      </c>
      <c r="H260" s="17" t="n">
        <v>0</v>
      </c>
      <c r="I260" s="17" t="n">
        <v>0</v>
      </c>
      <c r="J260" s="17" t="n">
        <v>0</v>
      </c>
      <c r="K260" s="17" t="n">
        <v>332.8</v>
      </c>
      <c r="L260" s="27" t="n">
        <v>46196</v>
      </c>
      <c r="M260" s="17" t="inlineStr">
        <is>
          <t>CURRENT</t>
        </is>
      </c>
      <c r="N260" s="27" t="n">
        <v>46195</v>
      </c>
      <c r="O260" s="17" t="n"/>
      <c r="P260" s="17">
        <f>SUM(F260:J260)</f>
        <v/>
      </c>
      <c r="Q260" s="17">
        <f>K260-P260</f>
        <v/>
      </c>
      <c r="R260" s="17">
        <f>IFERROR(INDEX('Src_Inventory'!$J$6:$J$1185,MATCH(C260,'Src_Inventory'!$A$6:$A$1185,0)),"NOT FOUND")</f>
        <v/>
      </c>
      <c r="S260" s="17">
        <f>IFERROR(IF(B260=INDEX('Src_Inventory'!$M$6:$M$1185,MATCH(C260,'Src_Inventory'!$A$6:$A$1185,0)),"MATCH","MISMATCH"),"NOT FOUND")</f>
        <v/>
      </c>
    </row>
    <row r="261">
      <c r="A261" s="21" t="inlineStr">
        <is>
          <t>AC-VB-0116</t>
        </is>
      </c>
      <c r="B261" s="21" t="inlineStr">
        <is>
          <t>Amanda Jackson</t>
        </is>
      </c>
      <c r="C261" s="21" t="inlineStr">
        <is>
          <t>VB-0116</t>
        </is>
      </c>
      <c r="D261" s="21" t="inlineStr">
        <is>
          <t>Vessbank</t>
        </is>
      </c>
      <c r="E261" s="21" t="inlineStr">
        <is>
          <t>NON_COMM_MONTHLY</t>
        </is>
      </c>
      <c r="F261" s="21" t="n">
        <v>572</v>
      </c>
      <c r="G261" s="21" t="n">
        <v>0</v>
      </c>
      <c r="H261" s="21" t="n">
        <v>0</v>
      </c>
      <c r="I261" s="21" t="n">
        <v>0</v>
      </c>
      <c r="J261" s="21" t="n">
        <v>0</v>
      </c>
      <c r="K261" s="21" t="n">
        <v>572</v>
      </c>
      <c r="L261" s="28" t="n">
        <v>46145</v>
      </c>
      <c r="M261" s="21" t="inlineStr">
        <is>
          <t>CURRENT</t>
        </is>
      </c>
      <c r="N261" s="28" t="n">
        <v>46190</v>
      </c>
      <c r="O261" s="21" t="n"/>
      <c r="P261" s="21">
        <f>SUM(F261:J261)</f>
        <v/>
      </c>
      <c r="Q261" s="21">
        <f>K261-P261</f>
        <v/>
      </c>
      <c r="R261" s="21">
        <f>IFERROR(INDEX('Src_Inventory'!$J$6:$J$1185,MATCH(C261,'Src_Inventory'!$A$6:$A$1185,0)),"NOT FOUND")</f>
        <v/>
      </c>
      <c r="S261" s="21">
        <f>IFERROR(IF(B261=INDEX('Src_Inventory'!$M$6:$M$1185,MATCH(C261,'Src_Inventory'!$A$6:$A$1185,0)),"MATCH","MISMATCH"),"NOT FOUND")</f>
        <v/>
      </c>
    </row>
    <row r="262">
      <c r="A262" s="17" t="inlineStr">
        <is>
          <t>AC-VB-0117</t>
        </is>
      </c>
      <c r="B262" s="17" t="inlineStr">
        <is>
          <t>Michael Lee</t>
        </is>
      </c>
      <c r="C262" s="17" t="inlineStr">
        <is>
          <t>VB-0117</t>
        </is>
      </c>
      <c r="D262" s="17" t="inlineStr">
        <is>
          <t>Vessbank</t>
        </is>
      </c>
      <c r="E262" s="17" t="inlineStr">
        <is>
          <t>NON_COMM_MONTHLY</t>
        </is>
      </c>
      <c r="F262" s="17" t="n">
        <v>561.6</v>
      </c>
      <c r="G262" s="17" t="n">
        <v>0</v>
      </c>
      <c r="H262" s="17" t="n">
        <v>0</v>
      </c>
      <c r="I262" s="17" t="n">
        <v>0</v>
      </c>
      <c r="J262" s="17" t="n">
        <v>0</v>
      </c>
      <c r="K262" s="17" t="n">
        <v>561.6</v>
      </c>
      <c r="L262" s="27" t="n">
        <v>46174</v>
      </c>
      <c r="M262" s="17" t="inlineStr">
        <is>
          <t>CURRENT</t>
        </is>
      </c>
      <c r="N262" s="27" t="n">
        <v>46199</v>
      </c>
      <c r="O262" s="17" t="n"/>
      <c r="P262" s="17">
        <f>SUM(F262:J262)</f>
        <v/>
      </c>
      <c r="Q262" s="17">
        <f>K262-P262</f>
        <v/>
      </c>
      <c r="R262" s="17">
        <f>IFERROR(INDEX('Src_Inventory'!$J$6:$J$1185,MATCH(C262,'Src_Inventory'!$A$6:$A$1185,0)),"NOT FOUND")</f>
        <v/>
      </c>
      <c r="S262" s="17">
        <f>IFERROR(IF(B262=INDEX('Src_Inventory'!$M$6:$M$1185,MATCH(C262,'Src_Inventory'!$A$6:$A$1185,0)),"MATCH","MISMATCH"),"NOT FOUND")</f>
        <v/>
      </c>
    </row>
    <row r="263">
      <c r="A263" s="21" t="inlineStr">
        <is>
          <t>AC-VB-0118</t>
        </is>
      </c>
      <c r="B263" s="21" t="inlineStr">
        <is>
          <t>Alan Harris</t>
        </is>
      </c>
      <c r="C263" s="21" t="inlineStr">
        <is>
          <t>VB-0118</t>
        </is>
      </c>
      <c r="D263" s="21" t="inlineStr">
        <is>
          <t>Vessbank</t>
        </is>
      </c>
      <c r="E263" s="21" t="inlineStr">
        <is>
          <t>NON_COMM_MONTHLY</t>
        </is>
      </c>
      <c r="F263" s="21" t="n">
        <v>457.6</v>
      </c>
      <c r="G263" s="21" t="n">
        <v>0</v>
      </c>
      <c r="H263" s="21" t="n">
        <v>0</v>
      </c>
      <c r="I263" s="21" t="n">
        <v>0</v>
      </c>
      <c r="J263" s="21" t="n">
        <v>0</v>
      </c>
      <c r="K263" s="21" t="n">
        <v>457.6</v>
      </c>
      <c r="L263" s="28" t="n">
        <v>46193</v>
      </c>
      <c r="M263" s="21" t="inlineStr">
        <is>
          <t>CURRENT</t>
        </is>
      </c>
      <c r="N263" s="28" t="n">
        <v>46213</v>
      </c>
      <c r="O263" s="21" t="n"/>
      <c r="P263" s="21">
        <f>SUM(F263:J263)</f>
        <v/>
      </c>
      <c r="Q263" s="21">
        <f>K263-P263</f>
        <v/>
      </c>
      <c r="R263" s="21">
        <f>IFERROR(INDEX('Src_Inventory'!$J$6:$J$1185,MATCH(C263,'Src_Inventory'!$A$6:$A$1185,0)),"NOT FOUND")</f>
        <v/>
      </c>
      <c r="S263" s="21">
        <f>IFERROR(IF(B263=INDEX('Src_Inventory'!$M$6:$M$1185,MATCH(C263,'Src_Inventory'!$A$6:$A$1185,0)),"MATCH","MISMATCH"),"NOT FOUND")</f>
        <v/>
      </c>
    </row>
    <row r="264">
      <c r="A264" s="17" t="inlineStr">
        <is>
          <t>AC-VB-0119</t>
        </is>
      </c>
      <c r="B264" s="17" t="inlineStr">
        <is>
          <t>Tammy Stone</t>
        </is>
      </c>
      <c r="C264" s="17" t="inlineStr">
        <is>
          <t>VB-0119</t>
        </is>
      </c>
      <c r="D264" s="17" t="inlineStr">
        <is>
          <t>Vessbank</t>
        </is>
      </c>
      <c r="E264" s="17" t="inlineStr">
        <is>
          <t>NON_COMM_MONTHLY</t>
        </is>
      </c>
      <c r="F264" s="17" t="n">
        <v>644.8</v>
      </c>
      <c r="G264" s="17" t="n">
        <v>0</v>
      </c>
      <c r="H264" s="17" t="n">
        <v>0</v>
      </c>
      <c r="I264" s="17" t="n">
        <v>0</v>
      </c>
      <c r="J264" s="17" t="n">
        <v>0</v>
      </c>
      <c r="K264" s="17" t="n">
        <v>644.8</v>
      </c>
      <c r="L264" s="27" t="n">
        <v>46171</v>
      </c>
      <c r="M264" s="17" t="inlineStr">
        <is>
          <t>CURRENT</t>
        </is>
      </c>
      <c r="N264" s="27" t="n">
        <v>46217</v>
      </c>
      <c r="O264" s="17" t="n"/>
      <c r="P264" s="17">
        <f>SUM(F264:J264)</f>
        <v/>
      </c>
      <c r="Q264" s="17">
        <f>K264-P264</f>
        <v/>
      </c>
      <c r="R264" s="17">
        <f>IFERROR(INDEX('Src_Inventory'!$J$6:$J$1185,MATCH(C264,'Src_Inventory'!$A$6:$A$1185,0)),"NOT FOUND")</f>
        <v/>
      </c>
      <c r="S264" s="17">
        <f>IFERROR(IF(B264=INDEX('Src_Inventory'!$M$6:$M$1185,MATCH(C264,'Src_Inventory'!$A$6:$A$1185,0)),"MATCH","MISMATCH"),"NOT FOUND")</f>
        <v/>
      </c>
    </row>
    <row r="265">
      <c r="A265" s="21" t="inlineStr">
        <is>
          <t>AC-VB-0120</t>
        </is>
      </c>
      <c r="B265" s="21" t="inlineStr">
        <is>
          <t>Adam Carr</t>
        </is>
      </c>
      <c r="C265" s="21" t="inlineStr">
        <is>
          <t>VB-0120</t>
        </is>
      </c>
      <c r="D265" s="21" t="inlineStr">
        <is>
          <t>Vessbank</t>
        </is>
      </c>
      <c r="E265" s="21" t="inlineStr">
        <is>
          <t>NON_COMM_MONTHLY</t>
        </is>
      </c>
      <c r="F265" s="21" t="n">
        <v>499.2</v>
      </c>
      <c r="G265" s="21" t="n">
        <v>0</v>
      </c>
      <c r="H265" s="21" t="n">
        <v>0</v>
      </c>
      <c r="I265" s="21" t="n">
        <v>0</v>
      </c>
      <c r="J265" s="21" t="n">
        <v>0</v>
      </c>
      <c r="K265" s="21" t="n">
        <v>0</v>
      </c>
      <c r="L265" s="28" t="n">
        <v>46200</v>
      </c>
      <c r="M265" s="21" t="inlineStr">
        <is>
          <t>CURRENT</t>
        </is>
      </c>
      <c r="N265" s="28" t="n">
        <v>46205</v>
      </c>
      <c r="O265" s="21" t="n"/>
      <c r="P265" s="21">
        <f>SUM(F265:J265)</f>
        <v/>
      </c>
      <c r="Q265" s="21">
        <f>K265-P265</f>
        <v/>
      </c>
      <c r="R265" s="21">
        <f>IFERROR(INDEX('Src_Inventory'!$J$6:$J$1185,MATCH(C265,'Src_Inventory'!$A$6:$A$1185,0)),"NOT FOUND")</f>
        <v/>
      </c>
      <c r="S265" s="21">
        <f>IFERROR(IF(B265=INDEX('Src_Inventory'!$M$6:$M$1185,MATCH(C265,'Src_Inventory'!$A$6:$A$1185,0)),"MATCH","MISMATCH"),"NOT FOUND")</f>
        <v/>
      </c>
    </row>
  </sheetData>
  <mergeCells count="3">
    <mergeCell ref="A1:S1"/>
    <mergeCell ref="A2:S2"/>
    <mergeCell ref="A3:S3"/>
  </mergeCells>
  <pageMargins left="0.25" right="0.25" top="0.4" bottom="0.4" header="0.5" footer="0.5"/>
  <pageSetup fitToHeight="0" fitToWidth="1"/>
  <headerFooter>
    <oddHeader/>
    <oddFooter>&amp;CPage &amp;P of &amp;N&amp;RChaldale Harbor District | 2026-08-01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Chaldale Harbor Marina counter audit</dc:creator>
  <dc:title xmlns:dc="http://purl.org/dc/elements/1.1/">Chaldale Moorage Audit - August 2026</dc:title>
  <dc:subject xmlns:dc="http://purl.org/dc/elements/1.1/">Queue exceptions, billing reconciliation, and receivables aging</dc:subject>
  <dcterms:created xmlns:dcterms="http://purl.org/dc/terms/" xmlns:xsi="http://www.w3.org/2001/XMLSchema-instance" xsi:type="dcterms:W3CDTF">2026-09-14T07:53:50Z</dcterms:created>
  <dcterms:modified xmlns:dcterms="http://purl.org/dc/terms/" xmlns:xsi="http://www.w3.org/2001/XMLSchema-instance" xsi:type="dcterms:W3CDTF">2026-09-14T07:53:50Z</dcterms:modified>
</cp:coreProperties>
</file>